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drawings/drawing18.xml" ContentType="application/vnd.openxmlformats-officedocument.drawingml.chartshapes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charts/chart21.xml" ContentType="application/vnd.openxmlformats-officedocument.drawingml.chart+xml"/>
  <Override PartName="/xl/drawings/drawing24.xml" ContentType="application/vnd.openxmlformats-officedocument.drawingml.chartshapes+xml"/>
  <Override PartName="/xl/charts/chart22.xml" ContentType="application/vnd.openxmlformats-officedocument.drawingml.chart+xml"/>
  <Override PartName="/xl/drawings/drawing25.xml" ContentType="application/vnd.openxmlformats-officedocument.drawingml.chartshapes+xml"/>
  <Override PartName="/xl/charts/chart23.xml" ContentType="application/vnd.openxmlformats-officedocument.drawingml.chart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charts/chart30.xml" ContentType="application/vnd.openxmlformats-officedocument.drawingml.chart+xml"/>
  <Override PartName="/xl/drawings/drawing33.xml" ContentType="application/vnd.openxmlformats-officedocument.drawingml.chartshapes+xml"/>
  <Override PartName="/xl/charts/chart31.xml" ContentType="application/vnd.openxmlformats-officedocument.drawingml.chart+xml"/>
  <Override PartName="/xl/drawings/drawing34.xml" ContentType="application/vnd.openxmlformats-officedocument.drawingml.chartshapes+xml"/>
  <Override PartName="/xl/charts/chart32.xml" ContentType="application/vnd.openxmlformats-officedocument.drawingml.chart+xml"/>
  <Override PartName="/xl/drawings/drawing35.xml" ContentType="application/vnd.openxmlformats-officedocument.drawingml.chartshapes+xml"/>
  <Override PartName="/xl/charts/chart33.xml" ContentType="application/vnd.openxmlformats-officedocument.drawingml.chart+xml"/>
  <Override PartName="/xl/drawings/drawing36.xml" ContentType="application/vnd.openxmlformats-officedocument.drawingml.chartshapes+xml"/>
  <Override PartName="/xl/charts/chart34.xml" ContentType="application/vnd.openxmlformats-officedocument.drawingml.chart+xml"/>
  <Override PartName="/xl/drawings/drawing37.xml" ContentType="application/vnd.openxmlformats-officedocument.drawingml.chartshapes+xml"/>
  <Override PartName="/xl/charts/chart35.xml" ContentType="application/vnd.openxmlformats-officedocument.drawingml.chart+xml"/>
  <Override PartName="/xl/drawings/drawing38.xml" ContentType="application/vnd.openxmlformats-officedocument.drawingml.chartshapes+xml"/>
  <Override PartName="/xl/charts/chart36.xml" ContentType="application/vnd.openxmlformats-officedocument.drawingml.chart+xml"/>
  <Override PartName="/xl/drawings/drawing39.xml" ContentType="application/vnd.openxmlformats-officedocument.drawingml.chartshapes+xml"/>
  <Override PartName="/xl/charts/chart37.xml" ContentType="application/vnd.openxmlformats-officedocument.drawingml.chart+xml"/>
  <Override PartName="/xl/drawings/drawing40.xml" ContentType="application/vnd.openxmlformats-officedocument.drawingml.chartshapes+xml"/>
  <Override PartName="/xl/charts/chart38.xml" ContentType="application/vnd.openxmlformats-officedocument.drawingml.chart+xml"/>
  <Override PartName="/xl/drawings/drawing41.xml" ContentType="application/vnd.openxmlformats-officedocument.drawingml.chartshapes+xml"/>
  <Override PartName="/xl/charts/chart39.xml" ContentType="application/vnd.openxmlformats-officedocument.drawingml.chart+xml"/>
  <Override PartName="/xl/drawings/drawing42.xml" ContentType="application/vnd.openxmlformats-officedocument.drawingml.chartshapes+xml"/>
  <Override PartName="/xl/charts/chart40.xml" ContentType="application/vnd.openxmlformats-officedocument.drawingml.chart+xml"/>
  <Override PartName="/xl/drawings/drawing43.xml" ContentType="application/vnd.openxmlformats-officedocument.drawingml.chartshapes+xml"/>
  <Override PartName="/xl/charts/chart41.xml" ContentType="application/vnd.openxmlformats-officedocument.drawingml.chart+xml"/>
  <Override PartName="/xl/drawings/drawing44.xml" ContentType="application/vnd.openxmlformats-officedocument.drawingml.chartshapes+xml"/>
  <Override PartName="/xl/charts/chart42.xml" ContentType="application/vnd.openxmlformats-officedocument.drawingml.chart+xml"/>
  <Override PartName="/xl/drawings/drawing45.xml" ContentType="application/vnd.openxmlformats-officedocument.drawingml.chartshapes+xml"/>
  <Override PartName="/xl/charts/chart43.xml" ContentType="application/vnd.openxmlformats-officedocument.drawingml.chart+xml"/>
  <Override PartName="/xl/drawings/drawing46.xml" ContentType="application/vnd.openxmlformats-officedocument.drawingml.chartshapes+xml"/>
  <Override PartName="/xl/charts/chart44.xml" ContentType="application/vnd.openxmlformats-officedocument.drawingml.chart+xml"/>
  <Override PartName="/xl/drawings/drawing47.xml" ContentType="application/vnd.openxmlformats-officedocument.drawingml.chartshapes+xml"/>
  <Override PartName="/xl/charts/chart45.xml" ContentType="application/vnd.openxmlformats-officedocument.drawingml.chart+xml"/>
  <Override PartName="/xl/drawings/drawing48.xml" ContentType="application/vnd.openxmlformats-officedocument.drawingml.chartshapes+xml"/>
  <Override PartName="/xl/charts/chart46.xml" ContentType="application/vnd.openxmlformats-officedocument.drawingml.chart+xml"/>
  <Override PartName="/xl/drawings/drawing49.xml" ContentType="application/vnd.openxmlformats-officedocument.drawingml.chartshapes+xml"/>
  <Override PartName="/xl/charts/chart47.xml" ContentType="application/vnd.openxmlformats-officedocument.drawingml.chart+xml"/>
  <Override PartName="/xl/drawings/drawing50.xml" ContentType="application/vnd.openxmlformats-officedocument.drawingml.chartshapes+xml"/>
  <Override PartName="/xl/charts/chart48.xml" ContentType="application/vnd.openxmlformats-officedocument.drawingml.chart+xml"/>
  <Override PartName="/xl/drawings/drawing51.xml" ContentType="application/vnd.openxmlformats-officedocument.drawingml.chartshapes+xml"/>
  <Override PartName="/xl/charts/chart49.xml" ContentType="application/vnd.openxmlformats-officedocument.drawingml.chart+xml"/>
  <Override PartName="/xl/drawings/drawing52.xml" ContentType="application/vnd.openxmlformats-officedocument.drawingml.chartshapes+xml"/>
  <Override PartName="/xl/charts/chart50.xml" ContentType="application/vnd.openxmlformats-officedocument.drawingml.chart+xml"/>
  <Override PartName="/xl/drawings/drawing53.xml" ContentType="application/vnd.openxmlformats-officedocument.drawingml.chartshapes+xml"/>
  <Override PartName="/xl/charts/chart51.xml" ContentType="application/vnd.openxmlformats-officedocument.drawingml.chart+xml"/>
  <Override PartName="/xl/drawings/drawing54.xml" ContentType="application/vnd.openxmlformats-officedocument.drawingml.chartshapes+xml"/>
  <Override PartName="/xl/charts/chart52.xml" ContentType="application/vnd.openxmlformats-officedocument.drawingml.chart+xml"/>
  <Override PartName="/xl/drawings/drawing55.xml" ContentType="application/vnd.openxmlformats-officedocument.drawingml.chartshapes+xml"/>
  <Override PartName="/xl/charts/chart53.xml" ContentType="application/vnd.openxmlformats-officedocument.drawingml.chart+xml"/>
  <Override PartName="/xl/drawings/drawing56.xml" ContentType="application/vnd.openxmlformats-officedocument.drawingml.chartshapes+xml"/>
  <Override PartName="/xl/charts/chart54.xml" ContentType="application/vnd.openxmlformats-officedocument.drawingml.chart+xml"/>
  <Override PartName="/xl/drawings/drawing57.xml" ContentType="application/vnd.openxmlformats-officedocument.drawingml.chartshapes+xml"/>
  <Override PartName="/xl/charts/chart55.xml" ContentType="application/vnd.openxmlformats-officedocument.drawingml.chart+xml"/>
  <Override PartName="/xl/drawings/drawing58.xml" ContentType="application/vnd.openxmlformats-officedocument.drawingml.chartshapes+xml"/>
  <Override PartName="/xl/charts/chart56.xml" ContentType="application/vnd.openxmlformats-officedocument.drawingml.chart+xml"/>
  <Override PartName="/xl/drawings/drawing59.xml" ContentType="application/vnd.openxmlformats-officedocument.drawingml.chartshapes+xml"/>
  <Override PartName="/xl/charts/chart57.xml" ContentType="application/vnd.openxmlformats-officedocument.drawingml.chart+xml"/>
  <Override PartName="/xl/drawings/drawing60.xml" ContentType="application/vnd.openxmlformats-officedocument.drawingml.chartshapes+xml"/>
  <Override PartName="/xl/charts/chart58.xml" ContentType="application/vnd.openxmlformats-officedocument.drawingml.chart+xml"/>
  <Override PartName="/xl/drawings/drawing61.xml" ContentType="application/vnd.openxmlformats-officedocument.drawingml.chartshapes+xml"/>
  <Override PartName="/xl/charts/chart59.xml" ContentType="application/vnd.openxmlformats-officedocument.drawingml.chart+xml"/>
  <Override PartName="/xl/drawings/drawing62.xml" ContentType="application/vnd.openxmlformats-officedocument.drawingml.chartshapes+xml"/>
  <Override PartName="/xl/charts/chart60.xml" ContentType="application/vnd.openxmlformats-officedocument.drawingml.chart+xml"/>
  <Override PartName="/xl/drawings/drawing63.xml" ContentType="application/vnd.openxmlformats-officedocument.drawingml.chartshapes+xml"/>
  <Override PartName="/xl/charts/chart61.xml" ContentType="application/vnd.openxmlformats-officedocument.drawingml.chart+xml"/>
  <Override PartName="/xl/drawings/drawing64.xml" ContentType="application/vnd.openxmlformats-officedocument.drawingml.chartshapes+xml"/>
  <Override PartName="/xl/charts/chart62.xml" ContentType="application/vnd.openxmlformats-officedocument.drawingml.chart+xml"/>
  <Override PartName="/xl/drawings/drawing65.xml" ContentType="application/vnd.openxmlformats-officedocument.drawingml.chartshapes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66.xml" ContentType="application/vnd.openxmlformats-officedocument.drawingml.chartshapes+xml"/>
  <Override PartName="/xl/charts/chart65.xml" ContentType="application/vnd.openxmlformats-officedocument.drawingml.chart+xml"/>
  <Override PartName="/xl/drawings/drawing67.xml" ContentType="application/vnd.openxmlformats-officedocument.drawingml.chartshapes+xml"/>
  <Override PartName="/xl/charts/chart66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charts/chart67.xml" ContentType="application/vnd.openxmlformats-officedocument.drawingml.chart+xml"/>
  <Override PartName="/xl/drawings/drawing70.xml" ContentType="application/vnd.openxmlformats-officedocument.drawingml.chartshapes+xml"/>
  <Override PartName="/xl/drawings/drawing71.xml" ContentType="application/vnd.openxmlformats-officedocument.drawing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72.xml" ContentType="application/vnd.openxmlformats-officedocument.drawingml.chartshapes+xml"/>
  <Override PartName="/xl/drawings/drawing7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klc.govt.nz\Data\users1\wilsonr2\Documents\EIDB\"/>
    </mc:Choice>
  </mc:AlternateContent>
  <xr:revisionPtr revIDLastSave="0" documentId="13_ncr:1_{9B15559D-9886-4259-8BEA-9D0A7D55F868}" xr6:coauthVersionLast="47" xr6:coauthVersionMax="47" xr10:uidLastSave="{00000000-0000-0000-0000-000000000000}"/>
  <bookViews>
    <workbookView xWindow="-110" yWindow="-110" windowWidth="19420" windowHeight="10420" activeTab="4" xr2:uid="{00000000-000D-0000-FFFF-FFFF00000000}"/>
  </bookViews>
  <sheets>
    <sheet name="Title" sheetId="17" r:id="rId1"/>
    <sheet name="Contents" sheetId="18" r:id="rId2"/>
    <sheet name="References" sheetId="21" r:id="rId3"/>
    <sheet name="Local Board Graphs" sheetId="19" r:id="rId4"/>
    <sheet name="Graphs" sheetId="16" r:id="rId5"/>
    <sheet name="Pop, Employ, Incomes" sheetId="1" r:id="rId6"/>
    <sheet name="Bus dem" sheetId="23" r:id="rId7"/>
    <sheet name="QSBO,CCI" sheetId="2" r:id="rId8"/>
    <sheet name="Commodities, BDI" sheetId="12" r:id="rId9"/>
    <sheet name="GDP" sheetId="22" r:id="rId10"/>
    <sheet name="Migration, Exports, Guest Night" sheetId="13" r:id="rId11"/>
    <sheet name="Retail, vehicle purchasing" sheetId="8" r:id="rId12"/>
    <sheet name="Inflation, Current AC" sheetId="5" r:id="rId13"/>
    <sheet name="Exchange rates, Interest rates" sheetId="6" r:id="rId14"/>
    <sheet name="Int Macro Indicators" sheetId="9" r:id="rId15"/>
    <sheet name="Big Mac Index" sheetId="10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Y385" i="13" l="1"/>
  <c r="DZ385" i="13" s="1"/>
  <c r="DX385" i="13"/>
  <c r="DW385" i="13"/>
  <c r="DU385" i="13"/>
  <c r="DV385" i="13" s="1"/>
  <c r="DS385" i="13"/>
  <c r="DT385" i="13" s="1"/>
  <c r="DQ385" i="13"/>
  <c r="DR385" i="13" s="1"/>
  <c r="DP385" i="13"/>
  <c r="DO385" i="13"/>
  <c r="DN385" i="13"/>
  <c r="DM385" i="13"/>
  <c r="DK385" i="13"/>
  <c r="DL385" i="13" s="1"/>
  <c r="DI385" i="13"/>
  <c r="DJ385" i="13" s="1"/>
  <c r="DG385" i="13"/>
  <c r="DF385" i="13"/>
  <c r="DE385" i="13"/>
  <c r="DD385" i="13"/>
  <c r="DB385" i="13"/>
  <c r="DC385" i="13" s="1"/>
  <c r="CZ385" i="13"/>
  <c r="DA385" i="13" s="1"/>
  <c r="CY385" i="13"/>
  <c r="CX385" i="13"/>
  <c r="CW385" i="13"/>
  <c r="CV385" i="13"/>
  <c r="CT385" i="13"/>
  <c r="CU385" i="13" s="1"/>
  <c r="CR385" i="13"/>
  <c r="CS385" i="13" s="1"/>
  <c r="CQ385" i="13"/>
  <c r="CP385" i="13"/>
  <c r="CM388" i="13"/>
  <c r="CL388" i="13"/>
  <c r="CM387" i="13"/>
  <c r="CM386" i="13"/>
  <c r="CM384" i="13"/>
  <c r="CM383" i="13"/>
  <c r="CM382" i="13"/>
  <c r="CM381" i="13"/>
  <c r="CM380" i="13"/>
  <c r="CM379" i="13"/>
  <c r="CM378" i="13"/>
  <c r="CM377" i="13"/>
  <c r="CM376" i="13"/>
  <c r="CM375" i="13"/>
  <c r="CM374" i="13"/>
  <c r="CM373" i="13"/>
  <c r="CM372" i="13"/>
  <c r="CM371" i="13"/>
  <c r="CM370" i="13"/>
  <c r="CM369" i="13"/>
  <c r="CM368" i="13"/>
  <c r="CM367" i="13"/>
  <c r="CM366" i="13"/>
  <c r="CM365" i="13"/>
  <c r="CM364" i="13"/>
  <c r="CM363" i="13"/>
  <c r="CM362" i="13"/>
  <c r="CM361" i="13"/>
  <c r="CM360" i="13"/>
  <c r="CM359" i="13"/>
  <c r="CM358" i="13"/>
  <c r="CM357" i="13"/>
  <c r="CM356" i="13"/>
  <c r="CM355" i="13"/>
  <c r="CM354" i="13"/>
  <c r="CM353" i="13"/>
  <c r="CM352" i="13"/>
  <c r="CM351" i="13"/>
  <c r="CM350" i="13"/>
  <c r="CM349" i="13"/>
  <c r="CM348" i="13"/>
  <c r="CM347" i="13"/>
  <c r="CM346" i="13"/>
  <c r="CM345" i="13"/>
  <c r="CM344" i="13"/>
  <c r="CM343" i="13"/>
  <c r="CM342" i="13"/>
  <c r="CM341" i="13"/>
  <c r="CM340" i="13"/>
  <c r="CM339" i="13"/>
  <c r="CM338" i="13"/>
  <c r="CM337" i="13"/>
  <c r="CM336" i="13"/>
  <c r="CM335" i="13"/>
  <c r="CM334" i="13"/>
  <c r="CM333" i="13"/>
  <c r="CM332" i="13"/>
  <c r="CM331" i="13"/>
  <c r="CM330" i="13"/>
  <c r="CM329" i="13"/>
  <c r="CM328" i="13"/>
  <c r="CM327" i="13"/>
  <c r="CM326" i="13"/>
  <c r="CM325" i="13"/>
  <c r="CM324" i="13"/>
  <c r="CM323" i="13"/>
  <c r="CM322" i="13"/>
  <c r="CM321" i="13"/>
  <c r="CM320" i="13"/>
  <c r="CM319" i="13"/>
  <c r="CM318" i="13"/>
  <c r="CM317" i="13"/>
  <c r="CM316" i="13"/>
  <c r="CM315" i="13"/>
  <c r="CM314" i="13"/>
  <c r="CM313" i="13"/>
  <c r="CM312" i="13"/>
  <c r="CM311" i="13"/>
  <c r="CM310" i="13"/>
  <c r="CM309" i="13"/>
  <c r="CM308" i="13"/>
  <c r="CM307" i="13"/>
  <c r="CM306" i="13"/>
  <c r="CM305" i="13"/>
  <c r="CM304" i="13"/>
  <c r="CM303" i="13"/>
  <c r="CM302" i="13"/>
  <c r="CM301" i="13"/>
  <c r="CM300" i="13"/>
  <c r="CM299" i="13"/>
  <c r="CM298" i="13"/>
  <c r="CM297" i="13"/>
  <c r="CM296" i="13"/>
  <c r="CM295" i="13"/>
  <c r="CM294" i="13"/>
  <c r="CM293" i="13"/>
  <c r="CM292" i="13"/>
  <c r="CM291" i="13"/>
  <c r="CM290" i="13"/>
  <c r="CM289" i="13"/>
  <c r="CM288" i="13"/>
  <c r="CM287" i="13"/>
  <c r="CM286" i="13"/>
  <c r="CM285" i="13"/>
  <c r="CM284" i="13"/>
  <c r="CM283" i="13"/>
  <c r="CM282" i="13"/>
  <c r="CM281" i="13"/>
  <c r="CM280" i="13"/>
  <c r="CM279" i="13"/>
  <c r="CM278" i="13"/>
  <c r="CM277" i="13"/>
  <c r="CM276" i="13"/>
  <c r="CM275" i="13"/>
  <c r="CM274" i="13"/>
  <c r="CM273" i="13"/>
  <c r="CM272" i="13"/>
  <c r="CM271" i="13"/>
  <c r="CM270" i="13"/>
  <c r="CM269" i="13"/>
  <c r="CM268" i="13"/>
  <c r="CM267" i="13"/>
  <c r="CM266" i="13"/>
  <c r="CM265" i="13"/>
  <c r="CM264" i="13"/>
  <c r="CM263" i="13"/>
  <c r="CM262" i="13"/>
  <c r="CM261" i="13"/>
  <c r="CM260" i="13"/>
  <c r="CM259" i="13"/>
  <c r="CM258" i="13"/>
  <c r="CM257" i="13"/>
  <c r="CM256" i="13"/>
  <c r="CM255" i="13"/>
  <c r="CM254" i="13"/>
  <c r="CM253" i="13"/>
  <c r="CM252" i="13"/>
  <c r="CM251" i="13"/>
  <c r="CM250" i="13"/>
  <c r="CM249" i="13"/>
  <c r="CM248" i="13"/>
  <c r="CM247" i="13"/>
  <c r="CM246" i="13"/>
  <c r="CM245" i="13"/>
  <c r="CM244" i="13"/>
  <c r="CM243" i="13"/>
  <c r="CM242" i="13"/>
  <c r="CM241" i="13"/>
  <c r="CM240" i="13"/>
  <c r="CM239" i="13"/>
  <c r="CM238" i="13"/>
  <c r="CM237" i="13"/>
  <c r="CM236" i="13"/>
  <c r="CM235" i="13"/>
  <c r="CM234" i="13"/>
  <c r="CM233" i="13"/>
  <c r="CM232" i="13"/>
  <c r="CM231" i="13"/>
  <c r="CM230" i="13"/>
  <c r="CM229" i="13"/>
  <c r="CM228" i="13"/>
  <c r="CM227" i="13"/>
  <c r="CM226" i="13"/>
  <c r="CM225" i="13"/>
  <c r="CM224" i="13"/>
  <c r="CM223" i="13"/>
  <c r="CM222" i="13"/>
  <c r="CM221" i="13"/>
  <c r="CM220" i="13"/>
  <c r="CM219" i="13"/>
  <c r="CM218" i="13"/>
  <c r="CM217" i="13"/>
  <c r="CM216" i="13"/>
  <c r="CM215" i="13"/>
  <c r="CM214" i="13"/>
  <c r="CM213" i="13"/>
  <c r="CM212" i="13"/>
  <c r="CM211" i="13"/>
  <c r="CM210" i="13"/>
  <c r="CM209" i="13"/>
  <c r="CM208" i="13"/>
  <c r="CM207" i="13"/>
  <c r="CM206" i="13"/>
  <c r="CM205" i="13"/>
  <c r="CM204" i="13"/>
  <c r="CM203" i="13"/>
  <c r="CM202" i="13"/>
  <c r="CM201" i="13"/>
  <c r="CM200" i="13"/>
  <c r="CM199" i="13"/>
  <c r="CM198" i="13"/>
  <c r="CM197" i="13"/>
  <c r="CM196" i="13"/>
  <c r="CM195" i="13"/>
  <c r="CM194" i="13"/>
  <c r="CM193" i="13"/>
  <c r="CM192" i="13"/>
  <c r="CM191" i="13"/>
  <c r="CM190" i="13"/>
  <c r="CM189" i="13"/>
  <c r="CM188" i="13"/>
  <c r="CM187" i="13"/>
  <c r="CM186" i="13"/>
  <c r="CM185" i="13"/>
  <c r="CM184" i="13"/>
  <c r="CM183" i="13"/>
  <c r="CM182" i="13"/>
  <c r="CM181" i="13"/>
  <c r="CM180" i="13"/>
  <c r="CM179" i="13"/>
  <c r="CM178" i="13"/>
  <c r="CM177" i="13"/>
  <c r="CM176" i="13"/>
  <c r="CM175" i="13"/>
  <c r="CM174" i="13"/>
  <c r="CM173" i="13"/>
  <c r="CM172" i="13"/>
  <c r="CM171" i="13"/>
  <c r="CM170" i="13"/>
  <c r="CM169" i="13"/>
  <c r="CM168" i="13"/>
  <c r="CM167" i="13"/>
  <c r="CM166" i="13"/>
  <c r="CM165" i="13"/>
  <c r="CM164" i="13"/>
  <c r="CM163" i="13"/>
  <c r="CM162" i="13"/>
  <c r="CM161" i="13"/>
  <c r="CM160" i="13"/>
  <c r="CM159" i="13"/>
  <c r="CM158" i="13"/>
  <c r="CM157" i="13"/>
  <c r="CM156" i="13"/>
  <c r="CM155" i="13"/>
  <c r="CM154" i="13"/>
  <c r="CM153" i="13"/>
  <c r="CM152" i="13"/>
  <c r="CM151" i="13"/>
  <c r="CM150" i="13"/>
  <c r="CM149" i="13"/>
  <c r="CM148" i="13"/>
  <c r="CM147" i="13"/>
  <c r="CM146" i="13"/>
  <c r="CM145" i="13"/>
  <c r="CM144" i="13"/>
  <c r="CM143" i="13"/>
  <c r="CM142" i="13"/>
  <c r="CM141" i="13"/>
  <c r="CM140" i="13"/>
  <c r="CM139" i="13"/>
  <c r="CM138" i="13"/>
  <c r="CM137" i="13"/>
  <c r="CM136" i="13"/>
  <c r="CM135" i="13"/>
  <c r="CM134" i="13"/>
  <c r="CM133" i="13"/>
  <c r="CM132" i="13"/>
  <c r="CM131" i="13"/>
  <c r="CM130" i="13"/>
  <c r="CM129" i="13"/>
  <c r="CM128" i="13"/>
  <c r="CM127" i="13"/>
  <c r="CM126" i="13"/>
  <c r="CM125" i="13"/>
  <c r="CM124" i="13"/>
  <c r="CM123" i="13"/>
  <c r="CM122" i="13"/>
  <c r="CM121" i="13"/>
  <c r="CM120" i="13"/>
  <c r="CM119" i="13"/>
  <c r="CM118" i="13"/>
  <c r="CM117" i="13"/>
  <c r="CM116" i="13"/>
  <c r="CM115" i="13"/>
  <c r="CM114" i="13"/>
  <c r="CM113" i="13"/>
  <c r="CM112" i="13"/>
  <c r="CM111" i="13"/>
  <c r="CM110" i="13"/>
  <c r="CM109" i="13"/>
  <c r="CM108" i="13"/>
  <c r="CM107" i="13"/>
  <c r="CM106" i="13"/>
  <c r="CM105" i="13"/>
  <c r="CM104" i="13"/>
  <c r="CM103" i="13"/>
  <c r="CM102" i="13"/>
  <c r="CM101" i="13"/>
  <c r="CM100" i="13"/>
  <c r="CM99" i="13"/>
  <c r="CM98" i="13"/>
  <c r="CM97" i="13"/>
  <c r="CM96" i="13"/>
  <c r="CM95" i="13"/>
  <c r="CM94" i="13"/>
  <c r="CM93" i="13"/>
  <c r="CM92" i="13"/>
  <c r="CM91" i="13"/>
  <c r="CM90" i="13"/>
  <c r="CM89" i="13"/>
  <c r="CM88" i="13"/>
  <c r="CM87" i="13"/>
  <c r="CM86" i="13"/>
  <c r="CM85" i="13"/>
  <c r="CM84" i="13"/>
  <c r="CM83" i="13"/>
  <c r="CM82" i="13"/>
  <c r="CM81" i="13"/>
  <c r="CM80" i="13"/>
  <c r="CM79" i="13"/>
  <c r="CM78" i="13"/>
  <c r="CM77" i="13"/>
  <c r="CM76" i="13"/>
  <c r="CM75" i="13"/>
  <c r="CM74" i="13"/>
  <c r="CM73" i="13"/>
  <c r="CM72" i="13"/>
  <c r="CM71" i="13"/>
  <c r="CM70" i="13"/>
  <c r="CM69" i="13"/>
  <c r="CM68" i="13"/>
  <c r="CM67" i="13"/>
  <c r="CM66" i="13"/>
  <c r="CM65" i="13"/>
  <c r="CM64" i="13"/>
  <c r="CM63" i="13"/>
  <c r="CM62" i="13"/>
  <c r="CM61" i="13"/>
  <c r="CM60" i="13"/>
  <c r="CM59" i="13"/>
  <c r="CM58" i="13"/>
  <c r="CM57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M24" i="13"/>
  <c r="CM23" i="13"/>
  <c r="CM22" i="13"/>
  <c r="CM21" i="13"/>
  <c r="CM20" i="13"/>
  <c r="CM19" i="13"/>
  <c r="CM18" i="13"/>
  <c r="CM17" i="13"/>
  <c r="CM16" i="13"/>
  <c r="CM15" i="13"/>
  <c r="CM14" i="13"/>
  <c r="CM13" i="13"/>
  <c r="CM12" i="13"/>
  <c r="CM11" i="13"/>
  <c r="CM385" i="13"/>
  <c r="CL387" i="13"/>
  <c r="CL386" i="13"/>
  <c r="CJ385" i="13"/>
  <c r="CE385" i="13"/>
  <c r="CG385" i="13" s="1"/>
  <c r="CH385" i="13" s="1"/>
  <c r="CD385" i="13"/>
  <c r="CB385" i="13"/>
  <c r="CA385" i="13"/>
  <c r="BZ385" i="13"/>
  <c r="BX385" i="13"/>
  <c r="BU385" i="13"/>
  <c r="BV385" i="13" s="1"/>
  <c r="BT385" i="13"/>
  <c r="BQ385" i="13"/>
  <c r="BO385" i="13"/>
  <c r="BN385" i="13"/>
  <c r="BM385" i="13"/>
  <c r="BL385" i="13"/>
  <c r="BK385" i="13"/>
  <c r="BH385" i="13"/>
  <c r="BI385" i="13" s="1"/>
  <c r="BG385" i="13"/>
  <c r="BE385" i="13"/>
  <c r="BB385" i="13"/>
  <c r="BC385" i="13" s="1"/>
  <c r="BA385" i="13"/>
  <c r="U290" i="6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146" i="5"/>
  <c r="BA146" i="5"/>
  <c r="AZ146" i="5"/>
  <c r="AY146" i="5"/>
  <c r="U289" i="6"/>
  <c r="CF385" i="13" l="1"/>
  <c r="T15" i="22"/>
  <c r="U15" i="22"/>
  <c r="V15" i="22"/>
  <c r="T19" i="22"/>
  <c r="U19" i="22"/>
  <c r="V19" i="22"/>
  <c r="T23" i="22"/>
  <c r="U23" i="22"/>
  <c r="V23" i="22"/>
  <c r="T27" i="22"/>
  <c r="U27" i="22"/>
  <c r="V27" i="22"/>
  <c r="T31" i="22"/>
  <c r="U31" i="22"/>
  <c r="V31" i="22"/>
  <c r="T35" i="22"/>
  <c r="U35" i="22"/>
  <c r="V35" i="22"/>
  <c r="T39" i="22"/>
  <c r="U39" i="22"/>
  <c r="V39" i="22"/>
  <c r="T43" i="22"/>
  <c r="U43" i="22"/>
  <c r="V43" i="22"/>
  <c r="T47" i="22"/>
  <c r="U47" i="22"/>
  <c r="V47" i="22"/>
  <c r="T51" i="22"/>
  <c r="U51" i="22"/>
  <c r="V51" i="22"/>
  <c r="T55" i="22"/>
  <c r="U55" i="22"/>
  <c r="V55" i="22"/>
  <c r="T59" i="22"/>
  <c r="U59" i="22"/>
  <c r="V59" i="22"/>
  <c r="T63" i="22"/>
  <c r="U63" i="22"/>
  <c r="V63" i="22"/>
  <c r="T67" i="22"/>
  <c r="U67" i="22"/>
  <c r="V67" i="22"/>
  <c r="T71" i="22"/>
  <c r="U71" i="22"/>
  <c r="V71" i="22"/>
  <c r="T75" i="22"/>
  <c r="U75" i="22"/>
  <c r="V75" i="22"/>
  <c r="T79" i="22"/>
  <c r="U79" i="22"/>
  <c r="V79" i="22"/>
  <c r="T83" i="22"/>
  <c r="U83" i="22"/>
  <c r="V83" i="22"/>
  <c r="T87" i="22"/>
  <c r="U87" i="22"/>
  <c r="V87" i="22"/>
  <c r="T91" i="22"/>
  <c r="U91" i="22"/>
  <c r="V91" i="22"/>
  <c r="T95" i="22"/>
  <c r="U95" i="22"/>
  <c r="V95" i="22"/>
  <c r="T99" i="22"/>
  <c r="U99" i="22"/>
  <c r="V99" i="22"/>
  <c r="R100" i="22" l="1"/>
  <c r="R101" i="22" s="1"/>
  <c r="R102" i="22" s="1"/>
  <c r="P100" i="22"/>
  <c r="P101" i="22" s="1"/>
  <c r="P102" i="22" s="1"/>
  <c r="Q99" i="22"/>
  <c r="R98" i="22"/>
  <c r="Q98" i="22" s="1"/>
  <c r="Q100" i="22" s="1"/>
  <c r="Q101" i="22" s="1"/>
  <c r="Q102" i="22" s="1"/>
  <c r="P98" i="22"/>
  <c r="R97" i="22"/>
  <c r="P97" i="22"/>
  <c r="Q97" i="22" s="1"/>
  <c r="R96" i="22"/>
  <c r="Q96" i="22" s="1"/>
  <c r="P96" i="22"/>
  <c r="Q95" i="22"/>
  <c r="R94" i="22"/>
  <c r="Q94" i="22" s="1"/>
  <c r="P94" i="22"/>
  <c r="R93" i="22"/>
  <c r="Q93" i="22"/>
  <c r="P93" i="22"/>
  <c r="R92" i="22"/>
  <c r="Q92" i="22" s="1"/>
  <c r="P92" i="22"/>
  <c r="Q91" i="22"/>
  <c r="R90" i="22"/>
  <c r="P90" i="22"/>
  <c r="Q90" i="22" s="1"/>
  <c r="R89" i="22"/>
  <c r="Q89" i="22"/>
  <c r="P89" i="22"/>
  <c r="R88" i="22"/>
  <c r="Q88" i="22" s="1"/>
  <c r="P88" i="22"/>
  <c r="Q87" i="22"/>
  <c r="R86" i="22"/>
  <c r="Q86" i="22" s="1"/>
  <c r="P86" i="22"/>
  <c r="R85" i="22"/>
  <c r="Q85" i="22" s="1"/>
  <c r="P85" i="22"/>
  <c r="R84" i="22"/>
  <c r="P84" i="22"/>
  <c r="Q84" i="22" s="1"/>
  <c r="Q83" i="22"/>
  <c r="R82" i="22"/>
  <c r="Q82" i="22" s="1"/>
  <c r="P82" i="22"/>
  <c r="R81" i="22"/>
  <c r="P81" i="22"/>
  <c r="Q81" i="22" s="1"/>
  <c r="R80" i="22"/>
  <c r="Q80" i="22" s="1"/>
  <c r="P80" i="22"/>
  <c r="Q79" i="22"/>
  <c r="R78" i="22"/>
  <c r="Q78" i="22" s="1"/>
  <c r="P78" i="22"/>
  <c r="R77" i="22"/>
  <c r="Q77" i="22"/>
  <c r="P77" i="22"/>
  <c r="R76" i="22"/>
  <c r="Q76" i="22" s="1"/>
  <c r="P76" i="22"/>
  <c r="Q75" i="22"/>
  <c r="Q71" i="22"/>
  <c r="Q67" i="22"/>
  <c r="Q63" i="22"/>
  <c r="Q59" i="22"/>
  <c r="Q55" i="22"/>
  <c r="Q51" i="22"/>
  <c r="Q47" i="22"/>
  <c r="Q43" i="22"/>
  <c r="Q39" i="22"/>
  <c r="Q35" i="22"/>
  <c r="Q31" i="22"/>
  <c r="Q27" i="22"/>
  <c r="Q23" i="22"/>
  <c r="Q19" i="22"/>
  <c r="Q15" i="22"/>
  <c r="Q11" i="22"/>
  <c r="BB145" i="5"/>
  <c r="DY384" i="13"/>
  <c r="DS384" i="13"/>
  <c r="DO384" i="13"/>
  <c r="DM384" i="13"/>
  <c r="DI384" i="13"/>
  <c r="DF384" i="13"/>
  <c r="CZ384" i="13"/>
  <c r="CV384" i="13"/>
  <c r="CT384" i="13"/>
  <c r="CP384" i="13"/>
  <c r="CJ384" i="13"/>
  <c r="CE384" i="13"/>
  <c r="CG384" i="13" s="1"/>
  <c r="CD384" i="13"/>
  <c r="CA384" i="13"/>
  <c r="DQ384" i="13" s="1"/>
  <c r="BZ384" i="13"/>
  <c r="BX384" i="13"/>
  <c r="BU384" i="13"/>
  <c r="DK384" i="13" s="1"/>
  <c r="BT384" i="13"/>
  <c r="BQ384" i="13"/>
  <c r="BL384" i="13"/>
  <c r="BK384" i="13"/>
  <c r="BH384" i="13"/>
  <c r="CX384" i="13" s="1"/>
  <c r="BG384" i="13"/>
  <c r="BE384" i="13"/>
  <c r="BB384" i="13"/>
  <c r="CR384" i="13" s="1"/>
  <c r="BA384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L33" i="13"/>
  <c r="BL34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BL53" i="13"/>
  <c r="BL54" i="13"/>
  <c r="BL55" i="13"/>
  <c r="BL56" i="13"/>
  <c r="BL57" i="13"/>
  <c r="BL58" i="13"/>
  <c r="BL59" i="13"/>
  <c r="BL60" i="13"/>
  <c r="BL61" i="13"/>
  <c r="BL62" i="13"/>
  <c r="BL63" i="13"/>
  <c r="BL64" i="13"/>
  <c r="BL65" i="13"/>
  <c r="BL66" i="13"/>
  <c r="BL67" i="13"/>
  <c r="BL68" i="13"/>
  <c r="BL69" i="13"/>
  <c r="BL70" i="13"/>
  <c r="BL71" i="13"/>
  <c r="BL72" i="13"/>
  <c r="BL73" i="13"/>
  <c r="BL74" i="13"/>
  <c r="BL75" i="13"/>
  <c r="BL76" i="13"/>
  <c r="BL77" i="13"/>
  <c r="BL78" i="13"/>
  <c r="BL79" i="13"/>
  <c r="BL80" i="13"/>
  <c r="BL81" i="13"/>
  <c r="BL82" i="13"/>
  <c r="BL83" i="13"/>
  <c r="BL84" i="13"/>
  <c r="BL85" i="13"/>
  <c r="BL86" i="13"/>
  <c r="BL87" i="13"/>
  <c r="BL88" i="13"/>
  <c r="BL89" i="13"/>
  <c r="BL90" i="13"/>
  <c r="BL91" i="13"/>
  <c r="BL92" i="13"/>
  <c r="BL93" i="13"/>
  <c r="BL94" i="13"/>
  <c r="BL95" i="13"/>
  <c r="BL96" i="13"/>
  <c r="BL97" i="13"/>
  <c r="BL98" i="13"/>
  <c r="BL99" i="13"/>
  <c r="BL100" i="13"/>
  <c r="BL101" i="13"/>
  <c r="BL102" i="13"/>
  <c r="BL103" i="13"/>
  <c r="BL104" i="13"/>
  <c r="BL105" i="13"/>
  <c r="BL106" i="13"/>
  <c r="BL107" i="13"/>
  <c r="BL108" i="13"/>
  <c r="BL109" i="13"/>
  <c r="BL110" i="13"/>
  <c r="BL111" i="13"/>
  <c r="BL112" i="13"/>
  <c r="BL113" i="13"/>
  <c r="BL114" i="13"/>
  <c r="BL115" i="13"/>
  <c r="BL116" i="13"/>
  <c r="BL117" i="13"/>
  <c r="BL118" i="13"/>
  <c r="BL119" i="13"/>
  <c r="BL120" i="13"/>
  <c r="BL121" i="13"/>
  <c r="BL122" i="13"/>
  <c r="BL123" i="13"/>
  <c r="BL124" i="13"/>
  <c r="BL125" i="13"/>
  <c r="BL126" i="13"/>
  <c r="BL127" i="13"/>
  <c r="BL128" i="13"/>
  <c r="BL129" i="13"/>
  <c r="BL130" i="13"/>
  <c r="BL131" i="13"/>
  <c r="BL132" i="13"/>
  <c r="BL133" i="13"/>
  <c r="BL134" i="13"/>
  <c r="BL135" i="13"/>
  <c r="BL136" i="13"/>
  <c r="BL137" i="13"/>
  <c r="BL138" i="13"/>
  <c r="BL139" i="13"/>
  <c r="BL140" i="13"/>
  <c r="BL141" i="13"/>
  <c r="BL142" i="13"/>
  <c r="BL143" i="13"/>
  <c r="BL144" i="13"/>
  <c r="BL145" i="13"/>
  <c r="BL146" i="13"/>
  <c r="BL147" i="13"/>
  <c r="BL148" i="13"/>
  <c r="BL149" i="13"/>
  <c r="BL150" i="13"/>
  <c r="BL151" i="13"/>
  <c r="BL152" i="13"/>
  <c r="BL153" i="13"/>
  <c r="BL154" i="13"/>
  <c r="BL155" i="13"/>
  <c r="BL156" i="13"/>
  <c r="BL157" i="13"/>
  <c r="BL158" i="13"/>
  <c r="BL159" i="13"/>
  <c r="BL160" i="13"/>
  <c r="BL161" i="13"/>
  <c r="BL162" i="13"/>
  <c r="BL163" i="13"/>
  <c r="BL164" i="13"/>
  <c r="BL165" i="13"/>
  <c r="BL166" i="13"/>
  <c r="BL167" i="13"/>
  <c r="BL168" i="13"/>
  <c r="BL169" i="13"/>
  <c r="BL170" i="13"/>
  <c r="BL171" i="13"/>
  <c r="BL172" i="13"/>
  <c r="BL173" i="13"/>
  <c r="BL174" i="13"/>
  <c r="BL175" i="13"/>
  <c r="BL176" i="13"/>
  <c r="BL177" i="13"/>
  <c r="BL178" i="13"/>
  <c r="BL179" i="13"/>
  <c r="BL180" i="13"/>
  <c r="BL181" i="13"/>
  <c r="BL182" i="13"/>
  <c r="BL183" i="13"/>
  <c r="BL184" i="13"/>
  <c r="BL185" i="13"/>
  <c r="BL186" i="13"/>
  <c r="BL187" i="13"/>
  <c r="BL188" i="13"/>
  <c r="BL189" i="13"/>
  <c r="BL190" i="13"/>
  <c r="BL191" i="13"/>
  <c r="BL192" i="13"/>
  <c r="BL193" i="13"/>
  <c r="BL194" i="13"/>
  <c r="BL195" i="13"/>
  <c r="BL196" i="13"/>
  <c r="BL197" i="13"/>
  <c r="BL198" i="13"/>
  <c r="BL199" i="13"/>
  <c r="BL200" i="13"/>
  <c r="BL201" i="13"/>
  <c r="BL202" i="13"/>
  <c r="BL203" i="13"/>
  <c r="BL204" i="13"/>
  <c r="BL205" i="13"/>
  <c r="BL206" i="13"/>
  <c r="BL207" i="13"/>
  <c r="BL208" i="13"/>
  <c r="BL209" i="13"/>
  <c r="BL210" i="13"/>
  <c r="BL211" i="13"/>
  <c r="BL212" i="13"/>
  <c r="BL213" i="13"/>
  <c r="BL214" i="13"/>
  <c r="BL215" i="13"/>
  <c r="BL216" i="13"/>
  <c r="BL217" i="13"/>
  <c r="BL218" i="13"/>
  <c r="BL219" i="13"/>
  <c r="BL220" i="13"/>
  <c r="BL221" i="13"/>
  <c r="BL222" i="13"/>
  <c r="BL223" i="13"/>
  <c r="BL224" i="13"/>
  <c r="BL225" i="13"/>
  <c r="BL226" i="13"/>
  <c r="BL227" i="13"/>
  <c r="BL228" i="13"/>
  <c r="BL229" i="13"/>
  <c r="BL230" i="13"/>
  <c r="BL231" i="13"/>
  <c r="BL232" i="13"/>
  <c r="BL233" i="13"/>
  <c r="BL234" i="13"/>
  <c r="BL235" i="13"/>
  <c r="BL236" i="13"/>
  <c r="BL237" i="13"/>
  <c r="BL238" i="13"/>
  <c r="BL239" i="13"/>
  <c r="BL240" i="13"/>
  <c r="BL241" i="13"/>
  <c r="BL242" i="13"/>
  <c r="BL243" i="13"/>
  <c r="BL244" i="13"/>
  <c r="BL245" i="13"/>
  <c r="BL246" i="13"/>
  <c r="BL247" i="13"/>
  <c r="BL248" i="13"/>
  <c r="BL249" i="13"/>
  <c r="BL250" i="13"/>
  <c r="BL251" i="13"/>
  <c r="BL252" i="13"/>
  <c r="BL253" i="13"/>
  <c r="BL254" i="13"/>
  <c r="BL255" i="13"/>
  <c r="BL256" i="13"/>
  <c r="BL257" i="13"/>
  <c r="BL258" i="13"/>
  <c r="BL259" i="13"/>
  <c r="BL260" i="13"/>
  <c r="BL261" i="13"/>
  <c r="BL262" i="13"/>
  <c r="BL263" i="13"/>
  <c r="BL264" i="13"/>
  <c r="BL265" i="13"/>
  <c r="BL266" i="13"/>
  <c r="BL267" i="13"/>
  <c r="BL268" i="13"/>
  <c r="BL269" i="13"/>
  <c r="BL270" i="13"/>
  <c r="BL271" i="13"/>
  <c r="BL272" i="13"/>
  <c r="BL273" i="13"/>
  <c r="BL274" i="13"/>
  <c r="BL275" i="13"/>
  <c r="BL276" i="13"/>
  <c r="BL277" i="13"/>
  <c r="BL278" i="13"/>
  <c r="BL279" i="13"/>
  <c r="BL280" i="13"/>
  <c r="BL281" i="13"/>
  <c r="BL282" i="13"/>
  <c r="BL283" i="13"/>
  <c r="BL284" i="13"/>
  <c r="BL285" i="13"/>
  <c r="BL286" i="13"/>
  <c r="BL287" i="13"/>
  <c r="BL288" i="13"/>
  <c r="BL289" i="13"/>
  <c r="BL290" i="13"/>
  <c r="BL291" i="13"/>
  <c r="BL292" i="13"/>
  <c r="BL293" i="13"/>
  <c r="BL294" i="13"/>
  <c r="BL295" i="13"/>
  <c r="BL296" i="13"/>
  <c r="BL297" i="13"/>
  <c r="BL298" i="13"/>
  <c r="BL299" i="13"/>
  <c r="BL300" i="13"/>
  <c r="BL301" i="13"/>
  <c r="BL302" i="13"/>
  <c r="BL303" i="13"/>
  <c r="BL304" i="13"/>
  <c r="BL305" i="13"/>
  <c r="BL306" i="13"/>
  <c r="BL307" i="13"/>
  <c r="BL308" i="13"/>
  <c r="BL309" i="13"/>
  <c r="BL310" i="13"/>
  <c r="BL311" i="13"/>
  <c r="BL312" i="13"/>
  <c r="BL313" i="13"/>
  <c r="BL314" i="13"/>
  <c r="BL315" i="13"/>
  <c r="BL316" i="13"/>
  <c r="BL317" i="13"/>
  <c r="BL318" i="13"/>
  <c r="BL319" i="13"/>
  <c r="BL320" i="13"/>
  <c r="BL321" i="13"/>
  <c r="BL322" i="13"/>
  <c r="BL323" i="13"/>
  <c r="BL324" i="13"/>
  <c r="BL325" i="13"/>
  <c r="BL326" i="13"/>
  <c r="BL327" i="13"/>
  <c r="BL328" i="13"/>
  <c r="BL329" i="13"/>
  <c r="BL330" i="13"/>
  <c r="BL331" i="13"/>
  <c r="BL332" i="13"/>
  <c r="BL333" i="13"/>
  <c r="BL334" i="13"/>
  <c r="BL335" i="13"/>
  <c r="BL336" i="13"/>
  <c r="BL337" i="13"/>
  <c r="BL338" i="13"/>
  <c r="BL339" i="13"/>
  <c r="BL340" i="13"/>
  <c r="BL341" i="13"/>
  <c r="BL342" i="13"/>
  <c r="BL343" i="13"/>
  <c r="BL344" i="13"/>
  <c r="BL345" i="13"/>
  <c r="BL346" i="13"/>
  <c r="BL347" i="13"/>
  <c r="BL348" i="13"/>
  <c r="BL349" i="13"/>
  <c r="BL350" i="13"/>
  <c r="BL351" i="13"/>
  <c r="BL352" i="13"/>
  <c r="BL353" i="13"/>
  <c r="BL354" i="13"/>
  <c r="BL355" i="13"/>
  <c r="BL356" i="13"/>
  <c r="BL357" i="13"/>
  <c r="BL358" i="13"/>
  <c r="BL359" i="13"/>
  <c r="BL360" i="13"/>
  <c r="BL361" i="13"/>
  <c r="BL362" i="13"/>
  <c r="BL363" i="13"/>
  <c r="BL364" i="13"/>
  <c r="BL365" i="13"/>
  <c r="BL366" i="13"/>
  <c r="BL367" i="13"/>
  <c r="BL368" i="13"/>
  <c r="BL369" i="13"/>
  <c r="BL370" i="13"/>
  <c r="BL371" i="13"/>
  <c r="BL372" i="13"/>
  <c r="BL373" i="13"/>
  <c r="BL374" i="13"/>
  <c r="BL375" i="13"/>
  <c r="BL376" i="13"/>
  <c r="BL377" i="13"/>
  <c r="BL378" i="13"/>
  <c r="BL379" i="13"/>
  <c r="BL380" i="13"/>
  <c r="BL381" i="13"/>
  <c r="BL382" i="13"/>
  <c r="BL383" i="13"/>
  <c r="U288" i="6"/>
  <c r="DW384" i="13" l="1"/>
  <c r="DU384" i="13"/>
  <c r="BM384" i="13"/>
  <c r="DB384" i="13"/>
  <c r="BN384" i="13"/>
  <c r="DD384" i="13" s="1"/>
  <c r="E103" i="1"/>
  <c r="E102" i="1"/>
  <c r="E101" i="1"/>
  <c r="B102" i="1"/>
  <c r="B103" i="1" s="1"/>
  <c r="D101" i="1"/>
  <c r="D102" i="1" s="1"/>
  <c r="D103" i="1" s="1"/>
  <c r="C101" i="1"/>
  <c r="C102" i="1" s="1"/>
  <c r="C103" i="1" s="1"/>
  <c r="B101" i="1"/>
  <c r="DY383" i="13"/>
  <c r="DS383" i="13"/>
  <c r="DO383" i="13"/>
  <c r="DM383" i="13"/>
  <c r="DI383" i="13"/>
  <c r="DF383" i="13"/>
  <c r="CZ383" i="13"/>
  <c r="CV383" i="13"/>
  <c r="CT383" i="13"/>
  <c r="CP383" i="13"/>
  <c r="CJ383" i="13"/>
  <c r="CE383" i="13"/>
  <c r="CG383" i="13" s="1"/>
  <c r="CD383" i="13"/>
  <c r="CA383" i="13"/>
  <c r="DQ383" i="13" s="1"/>
  <c r="BZ383" i="13"/>
  <c r="BX383" i="13"/>
  <c r="BU383" i="13"/>
  <c r="BT383" i="13"/>
  <c r="BQ383" i="13"/>
  <c r="DB383" i="13"/>
  <c r="BK383" i="13"/>
  <c r="BH383" i="13"/>
  <c r="CX383" i="13" s="1"/>
  <c r="BG383" i="13"/>
  <c r="BE383" i="13"/>
  <c r="BB383" i="13"/>
  <c r="CR383" i="13" s="1"/>
  <c r="BA383" i="13"/>
  <c r="W97" i="8"/>
  <c r="V97" i="8"/>
  <c r="U97" i="8"/>
  <c r="S97" i="8"/>
  <c r="R97" i="8"/>
  <c r="Q97" i="8"/>
  <c r="O97" i="8"/>
  <c r="N97" i="8"/>
  <c r="K97" i="8"/>
  <c r="J97" i="8"/>
  <c r="I97" i="8"/>
  <c r="M97" i="8" s="1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97" i="8"/>
  <c r="C97" i="8"/>
  <c r="AM97" i="8"/>
  <c r="AL97" i="8"/>
  <c r="AK97" i="8"/>
  <c r="AH97" i="8"/>
  <c r="AE97" i="8"/>
  <c r="AD97" i="8"/>
  <c r="AC97" i="8"/>
  <c r="Z97" i="8"/>
  <c r="N101" i="22"/>
  <c r="M101" i="22"/>
  <c r="L101" i="22"/>
  <c r="N100" i="22"/>
  <c r="M100" i="22"/>
  <c r="L100" i="22"/>
  <c r="N99" i="22"/>
  <c r="M99" i="22"/>
  <c r="L99" i="22"/>
  <c r="N98" i="22"/>
  <c r="M98" i="22"/>
  <c r="L98" i="22"/>
  <c r="N97" i="22"/>
  <c r="M97" i="22"/>
  <c r="L97" i="22"/>
  <c r="N96" i="22"/>
  <c r="M96" i="22"/>
  <c r="L96" i="22"/>
  <c r="N95" i="22"/>
  <c r="M95" i="22"/>
  <c r="L95" i="22"/>
  <c r="N94" i="22"/>
  <c r="M94" i="22"/>
  <c r="L94" i="22"/>
  <c r="N93" i="22"/>
  <c r="M93" i="22"/>
  <c r="L93" i="22"/>
  <c r="N92" i="22"/>
  <c r="M92" i="22"/>
  <c r="L92" i="22"/>
  <c r="N91" i="22"/>
  <c r="M91" i="22"/>
  <c r="L91" i="22"/>
  <c r="N90" i="22"/>
  <c r="M90" i="22"/>
  <c r="L90" i="22"/>
  <c r="N89" i="22"/>
  <c r="M89" i="22"/>
  <c r="L89" i="22"/>
  <c r="N88" i="22"/>
  <c r="M88" i="22"/>
  <c r="L88" i="22"/>
  <c r="N87" i="22"/>
  <c r="M87" i="22"/>
  <c r="L87" i="22"/>
  <c r="N86" i="22"/>
  <c r="M86" i="22"/>
  <c r="L86" i="22"/>
  <c r="N85" i="22"/>
  <c r="M85" i="22"/>
  <c r="L85" i="22"/>
  <c r="N84" i="22"/>
  <c r="M84" i="22"/>
  <c r="L84" i="22"/>
  <c r="N83" i="22"/>
  <c r="M83" i="22"/>
  <c r="L83" i="22"/>
  <c r="N82" i="22"/>
  <c r="M82" i="22"/>
  <c r="L82" i="22"/>
  <c r="N81" i="22"/>
  <c r="M81" i="22"/>
  <c r="L81" i="22"/>
  <c r="N80" i="22"/>
  <c r="M80" i="22"/>
  <c r="L80" i="22"/>
  <c r="N79" i="22"/>
  <c r="M79" i="22"/>
  <c r="L79" i="22"/>
  <c r="N78" i="22"/>
  <c r="M78" i="22"/>
  <c r="L78" i="22"/>
  <c r="N77" i="22"/>
  <c r="M77" i="22"/>
  <c r="L77" i="22"/>
  <c r="N76" i="22"/>
  <c r="M76" i="22"/>
  <c r="L76" i="22"/>
  <c r="N75" i="22"/>
  <c r="M75" i="22"/>
  <c r="L75" i="22"/>
  <c r="N74" i="22"/>
  <c r="M74" i="22"/>
  <c r="L74" i="22"/>
  <c r="N73" i="22"/>
  <c r="M73" i="22"/>
  <c r="L73" i="22"/>
  <c r="N72" i="22"/>
  <c r="M72" i="22"/>
  <c r="L72" i="22"/>
  <c r="N71" i="22"/>
  <c r="M71" i="22"/>
  <c r="L71" i="22"/>
  <c r="N70" i="22"/>
  <c r="M70" i="22"/>
  <c r="L70" i="22"/>
  <c r="N69" i="22"/>
  <c r="M69" i="22"/>
  <c r="L69" i="22"/>
  <c r="N68" i="22"/>
  <c r="M68" i="22"/>
  <c r="L68" i="22"/>
  <c r="N67" i="22"/>
  <c r="M67" i="22"/>
  <c r="L67" i="22"/>
  <c r="N66" i="22"/>
  <c r="M66" i="22"/>
  <c r="L66" i="22"/>
  <c r="N65" i="22"/>
  <c r="M65" i="22"/>
  <c r="L65" i="22"/>
  <c r="N64" i="22"/>
  <c r="M64" i="22"/>
  <c r="L64" i="22"/>
  <c r="N63" i="22"/>
  <c r="M63" i="22"/>
  <c r="L63" i="22"/>
  <c r="N62" i="22"/>
  <c r="M62" i="22"/>
  <c r="L62" i="22"/>
  <c r="N61" i="22"/>
  <c r="M61" i="22"/>
  <c r="L61" i="22"/>
  <c r="N60" i="22"/>
  <c r="M60" i="22"/>
  <c r="L60" i="22"/>
  <c r="N59" i="22"/>
  <c r="M59" i="22"/>
  <c r="L59" i="22"/>
  <c r="N58" i="22"/>
  <c r="M58" i="22"/>
  <c r="L58" i="22"/>
  <c r="N57" i="22"/>
  <c r="M57" i="22"/>
  <c r="L57" i="22"/>
  <c r="N56" i="22"/>
  <c r="M56" i="22"/>
  <c r="L56" i="22"/>
  <c r="N55" i="22"/>
  <c r="M55" i="22"/>
  <c r="L55" i="22"/>
  <c r="N54" i="22"/>
  <c r="M54" i="22"/>
  <c r="L54" i="22"/>
  <c r="N53" i="22"/>
  <c r="M53" i="22"/>
  <c r="L53" i="22"/>
  <c r="N52" i="22"/>
  <c r="M52" i="22"/>
  <c r="L52" i="22"/>
  <c r="N51" i="22"/>
  <c r="M51" i="22"/>
  <c r="L51" i="22"/>
  <c r="N50" i="22"/>
  <c r="M50" i="22"/>
  <c r="L50" i="22"/>
  <c r="N49" i="22"/>
  <c r="M49" i="22"/>
  <c r="L49" i="22"/>
  <c r="N48" i="22"/>
  <c r="M48" i="22"/>
  <c r="L48" i="22"/>
  <c r="N47" i="22"/>
  <c r="M47" i="22"/>
  <c r="L47" i="22"/>
  <c r="N46" i="22"/>
  <c r="M46" i="22"/>
  <c r="L46" i="22"/>
  <c r="N45" i="22"/>
  <c r="M45" i="22"/>
  <c r="L45" i="22"/>
  <c r="N44" i="22"/>
  <c r="M44" i="22"/>
  <c r="L44" i="22"/>
  <c r="N43" i="22"/>
  <c r="M43" i="22"/>
  <c r="L43" i="22"/>
  <c r="N42" i="22"/>
  <c r="M42" i="22"/>
  <c r="L42" i="22"/>
  <c r="N41" i="22"/>
  <c r="M41" i="22"/>
  <c r="L41" i="22"/>
  <c r="N40" i="22"/>
  <c r="M40" i="22"/>
  <c r="L40" i="22"/>
  <c r="N39" i="22"/>
  <c r="M39" i="22"/>
  <c r="L39" i="22"/>
  <c r="N38" i="22"/>
  <c r="M38" i="22"/>
  <c r="L38" i="22"/>
  <c r="N37" i="22"/>
  <c r="M37" i="22"/>
  <c r="L37" i="22"/>
  <c r="N36" i="22"/>
  <c r="M36" i="22"/>
  <c r="L36" i="22"/>
  <c r="N35" i="22"/>
  <c r="M35" i="22"/>
  <c r="L35" i="22"/>
  <c r="N34" i="22"/>
  <c r="M34" i="22"/>
  <c r="L34" i="22"/>
  <c r="N33" i="22"/>
  <c r="M33" i="22"/>
  <c r="L33" i="22"/>
  <c r="N32" i="22"/>
  <c r="M32" i="22"/>
  <c r="L32" i="22"/>
  <c r="N31" i="22"/>
  <c r="M31" i="22"/>
  <c r="L31" i="22"/>
  <c r="N30" i="22"/>
  <c r="M30" i="22"/>
  <c r="L30" i="22"/>
  <c r="N29" i="22"/>
  <c r="M29" i="22"/>
  <c r="L29" i="22"/>
  <c r="N28" i="22"/>
  <c r="M28" i="22"/>
  <c r="L28" i="22"/>
  <c r="N27" i="22"/>
  <c r="M27" i="22"/>
  <c r="L27" i="22"/>
  <c r="N26" i="22"/>
  <c r="M26" i="22"/>
  <c r="L26" i="22"/>
  <c r="N25" i="22"/>
  <c r="M25" i="22"/>
  <c r="L25" i="22"/>
  <c r="N24" i="22"/>
  <c r="M24" i="22"/>
  <c r="L24" i="22"/>
  <c r="N23" i="22"/>
  <c r="M23" i="22"/>
  <c r="L23" i="22"/>
  <c r="N22" i="22"/>
  <c r="M22" i="22"/>
  <c r="L22" i="22"/>
  <c r="J101" i="22"/>
  <c r="I101" i="22"/>
  <c r="E101" i="22"/>
  <c r="G101" i="22" s="1"/>
  <c r="D101" i="22"/>
  <c r="C101" i="22"/>
  <c r="U287" i="6"/>
  <c r="DY382" i="13"/>
  <c r="DS382" i="13"/>
  <c r="DO382" i="13"/>
  <c r="DM382" i="13"/>
  <c r="DI382" i="13"/>
  <c r="DF382" i="13"/>
  <c r="CZ382" i="13"/>
  <c r="CV382" i="13"/>
  <c r="CT382" i="13"/>
  <c r="CP382" i="13"/>
  <c r="CL384" i="13"/>
  <c r="CL383" i="13"/>
  <c r="CJ382" i="13"/>
  <c r="CE382" i="13"/>
  <c r="DU382" i="13" s="1"/>
  <c r="CD382" i="13"/>
  <c r="CA382" i="13"/>
  <c r="DQ382" i="13" s="1"/>
  <c r="BZ382" i="13"/>
  <c r="BX382" i="13"/>
  <c r="BU382" i="13"/>
  <c r="DK382" i="13" s="1"/>
  <c r="BT382" i="13"/>
  <c r="BQ382" i="13"/>
  <c r="DB382" i="13"/>
  <c r="BK382" i="13"/>
  <c r="BH382" i="13"/>
  <c r="CX382" i="13" s="1"/>
  <c r="BG382" i="13"/>
  <c r="BE382" i="13"/>
  <c r="BB382" i="13"/>
  <c r="BA382" i="13"/>
  <c r="DK383" i="13" l="1"/>
  <c r="DU383" i="13"/>
  <c r="DW383" i="13"/>
  <c r="BN383" i="13"/>
  <c r="DD383" i="13" s="1"/>
  <c r="CG382" i="13"/>
  <c r="BN382" i="13"/>
  <c r="DD382" i="13" s="1"/>
  <c r="CR382" i="13"/>
  <c r="F101" i="22"/>
  <c r="CG102" i="1"/>
  <c r="R102" i="1"/>
  <c r="Q102" i="1"/>
  <c r="P102" i="1"/>
  <c r="O102" i="1"/>
  <c r="N102" i="1"/>
  <c r="M102" i="1"/>
  <c r="BA145" i="5"/>
  <c r="AZ145" i="5"/>
  <c r="AY145" i="5"/>
  <c r="U286" i="6"/>
  <c r="DW382" i="13" l="1"/>
  <c r="DY381" i="13"/>
  <c r="DS381" i="13"/>
  <c r="DO381" i="13"/>
  <c r="DM381" i="13"/>
  <c r="DI381" i="13"/>
  <c r="DF381" i="13"/>
  <c r="CZ381" i="13"/>
  <c r="CV381" i="13"/>
  <c r="CT381" i="13"/>
  <c r="CP381" i="13"/>
  <c r="CJ381" i="13"/>
  <c r="CJ380" i="13"/>
  <c r="CE381" i="13"/>
  <c r="CD381" i="13"/>
  <c r="CA381" i="13"/>
  <c r="DQ381" i="13" s="1"/>
  <c r="BZ381" i="13"/>
  <c r="BX381" i="13"/>
  <c r="BU381" i="13"/>
  <c r="BT381" i="13"/>
  <c r="BQ381" i="13"/>
  <c r="DB381" i="13"/>
  <c r="BK381" i="13"/>
  <c r="BH381" i="13"/>
  <c r="CX381" i="13" s="1"/>
  <c r="BG381" i="13"/>
  <c r="BE381" i="13"/>
  <c r="BB381" i="13"/>
  <c r="CR381" i="13" s="1"/>
  <c r="BA381" i="13"/>
  <c r="U285" i="6"/>
  <c r="BN381" i="13" l="1"/>
  <c r="DD381" i="13" s="1"/>
  <c r="DU381" i="13"/>
  <c r="DK381" i="13"/>
  <c r="CG381" i="13"/>
  <c r="DY380" i="13"/>
  <c r="DS380" i="13"/>
  <c r="DO380" i="13"/>
  <c r="DM380" i="13"/>
  <c r="DI380" i="13"/>
  <c r="DF380" i="13"/>
  <c r="CZ380" i="13"/>
  <c r="CV380" i="13"/>
  <c r="CT380" i="13"/>
  <c r="CP380" i="13"/>
  <c r="CE380" i="13"/>
  <c r="CG380" i="13" s="1"/>
  <c r="CD380" i="13"/>
  <c r="CA380" i="13"/>
  <c r="DQ380" i="13" s="1"/>
  <c r="BZ380" i="13"/>
  <c r="BX380" i="13"/>
  <c r="BU380" i="13"/>
  <c r="DK380" i="13" s="1"/>
  <c r="BT380" i="13"/>
  <c r="BQ380" i="13"/>
  <c r="DB380" i="13"/>
  <c r="BK380" i="13"/>
  <c r="BH380" i="13"/>
  <c r="BG380" i="13"/>
  <c r="BE380" i="13"/>
  <c r="BB380" i="13"/>
  <c r="BA380" i="13"/>
  <c r="S96" i="8"/>
  <c r="Q96" i="8"/>
  <c r="F96" i="8"/>
  <c r="C96" i="8"/>
  <c r="BB144" i="5"/>
  <c r="AM96" i="8"/>
  <c r="AK96" i="8"/>
  <c r="AH96" i="8"/>
  <c r="AE96" i="8"/>
  <c r="AC96" i="8"/>
  <c r="Z96" i="8"/>
  <c r="J100" i="22"/>
  <c r="I100" i="22"/>
  <c r="E100" i="22"/>
  <c r="D100" i="22"/>
  <c r="CG101" i="1"/>
  <c r="CG12" i="1"/>
  <c r="CG13" i="1"/>
  <c r="CP13" i="1"/>
  <c r="CL13" i="1" s="1"/>
  <c r="CU13" i="1"/>
  <c r="CZ13" i="1" s="1"/>
  <c r="CG14" i="1"/>
  <c r="CP14" i="1"/>
  <c r="CL14" i="1" s="1"/>
  <c r="CY14" i="1" s="1"/>
  <c r="CU14" i="1"/>
  <c r="CX14" i="1"/>
  <c r="CZ14" i="1"/>
  <c r="R101" i="1"/>
  <c r="O101" i="1"/>
  <c r="N101" i="1"/>
  <c r="M101" i="1"/>
  <c r="BN380" i="13" l="1"/>
  <c r="DD380" i="13" s="1"/>
  <c r="K96" i="8"/>
  <c r="I96" i="8"/>
  <c r="CY13" i="1"/>
  <c r="CX13" i="1"/>
  <c r="J96" i="8"/>
  <c r="DW381" i="13"/>
  <c r="DU380" i="13"/>
  <c r="DW380" i="13"/>
  <c r="CX380" i="13"/>
  <c r="CR380" i="13"/>
  <c r="C100" i="22"/>
  <c r="U284" i="6"/>
  <c r="U283" i="6"/>
  <c r="CL380" i="13" l="1"/>
  <c r="CL381" i="13"/>
  <c r="BA144" i="5"/>
  <c r="AZ144" i="5"/>
  <c r="AY144" i="5"/>
  <c r="CJ379" i="13"/>
  <c r="CE379" i="13"/>
  <c r="CG379" i="13" s="1"/>
  <c r="CD379" i="13"/>
  <c r="CA379" i="13"/>
  <c r="BZ379" i="13"/>
  <c r="BX379" i="13"/>
  <c r="BU379" i="13"/>
  <c r="BT379" i="13"/>
  <c r="BQ379" i="13"/>
  <c r="BK379" i="13"/>
  <c r="BH379" i="13"/>
  <c r="BG379" i="13"/>
  <c r="BE379" i="13"/>
  <c r="BB379" i="13"/>
  <c r="BA379" i="13"/>
  <c r="D99" i="1"/>
  <c r="B99" i="1"/>
  <c r="D98" i="1"/>
  <c r="B98" i="1"/>
  <c r="D97" i="1"/>
  <c r="B97" i="1"/>
  <c r="C97" i="1" s="1"/>
  <c r="DY378" i="13"/>
  <c r="DS378" i="13"/>
  <c r="DO378" i="13"/>
  <c r="DM378" i="13"/>
  <c r="DI378" i="13"/>
  <c r="DF378" i="13"/>
  <c r="CZ378" i="13"/>
  <c r="CV378" i="13"/>
  <c r="CT378" i="13"/>
  <c r="CP378" i="13"/>
  <c r="CJ378" i="13"/>
  <c r="CE378" i="13"/>
  <c r="CG378" i="13" s="1"/>
  <c r="DW378" i="13" s="1"/>
  <c r="CD378" i="13"/>
  <c r="CA378" i="13"/>
  <c r="DQ378" i="13" s="1"/>
  <c r="BZ378" i="13"/>
  <c r="BX378" i="13"/>
  <c r="BU378" i="13"/>
  <c r="DK378" i="13" s="1"/>
  <c r="BT378" i="13"/>
  <c r="BQ378" i="13"/>
  <c r="DB378" i="13"/>
  <c r="BK378" i="13"/>
  <c r="BH378" i="13"/>
  <c r="BG378" i="13"/>
  <c r="BE378" i="13"/>
  <c r="BB378" i="13"/>
  <c r="CR378" i="13" s="1"/>
  <c r="BA378" i="13"/>
  <c r="DY377" i="13"/>
  <c r="DS377" i="13"/>
  <c r="DO377" i="13"/>
  <c r="DM377" i="13"/>
  <c r="DI377" i="13"/>
  <c r="DF377" i="13"/>
  <c r="CZ377" i="13"/>
  <c r="CV377" i="13"/>
  <c r="CT377" i="13"/>
  <c r="CP377" i="13"/>
  <c r="CJ377" i="13"/>
  <c r="CE377" i="13"/>
  <c r="CG377" i="13" s="1"/>
  <c r="CD377" i="13"/>
  <c r="CA377" i="13"/>
  <c r="BZ377" i="13"/>
  <c r="BX377" i="13"/>
  <c r="BU377" i="13"/>
  <c r="DK377" i="13" s="1"/>
  <c r="BT377" i="13"/>
  <c r="BQ377" i="13"/>
  <c r="DB377" i="13"/>
  <c r="BK377" i="13"/>
  <c r="BH377" i="13"/>
  <c r="CX377" i="13" s="1"/>
  <c r="BG377" i="13"/>
  <c r="BE377" i="13"/>
  <c r="BB377" i="13"/>
  <c r="CR377" i="13" s="1"/>
  <c r="BA377" i="13"/>
  <c r="U282" i="6"/>
  <c r="BN379" i="13" l="1"/>
  <c r="DU377" i="13"/>
  <c r="DU378" i="13"/>
  <c r="CX378" i="13"/>
  <c r="BN378" i="13"/>
  <c r="DD378" i="13" s="1"/>
  <c r="C98" i="1"/>
  <c r="C99" i="1"/>
  <c r="DQ377" i="13"/>
  <c r="DW377" i="13"/>
  <c r="BN377" i="13"/>
  <c r="DD377" i="13" s="1"/>
  <c r="S95" i="8"/>
  <c r="Q95" i="8"/>
  <c r="F95" i="8"/>
  <c r="C95" i="8"/>
  <c r="AM95" i="8"/>
  <c r="AK95" i="8"/>
  <c r="AH95" i="8"/>
  <c r="AE95" i="8"/>
  <c r="AC95" i="8"/>
  <c r="Z95" i="8"/>
  <c r="J99" i="22"/>
  <c r="I99" i="22"/>
  <c r="E99" i="22"/>
  <c r="D99" i="22"/>
  <c r="C99" i="22"/>
  <c r="AB280" i="6"/>
  <c r="U281" i="6"/>
  <c r="BB143" i="5"/>
  <c r="DY376" i="13"/>
  <c r="DS376" i="13"/>
  <c r="DO376" i="13"/>
  <c r="DM376" i="13"/>
  <c r="DI376" i="13"/>
  <c r="DF376" i="13"/>
  <c r="CZ376" i="13"/>
  <c r="CV376" i="13"/>
  <c r="CT376" i="13"/>
  <c r="CP376" i="13"/>
  <c r="CJ376" i="13"/>
  <c r="CE376" i="13"/>
  <c r="CG376" i="13" s="1"/>
  <c r="CD376" i="13"/>
  <c r="CA376" i="13"/>
  <c r="DQ376" i="13" s="1"/>
  <c r="BZ376" i="13"/>
  <c r="BX376" i="13"/>
  <c r="BU376" i="13"/>
  <c r="BT376" i="13"/>
  <c r="BQ376" i="13"/>
  <c r="DB376" i="13"/>
  <c r="BK376" i="13"/>
  <c r="BH376" i="13"/>
  <c r="CX376" i="13" s="1"/>
  <c r="BG376" i="13"/>
  <c r="BE376" i="13"/>
  <c r="BB376" i="13"/>
  <c r="CR376" i="13" s="1"/>
  <c r="BA376" i="13"/>
  <c r="CL378" i="13"/>
  <c r="CL377" i="13"/>
  <c r="R100" i="1"/>
  <c r="O100" i="1"/>
  <c r="N100" i="1"/>
  <c r="M100" i="1"/>
  <c r="CG100" i="1"/>
  <c r="BC67" i="1"/>
  <c r="BD67" i="1"/>
  <c r="BE67" i="1"/>
  <c r="BF67" i="1"/>
  <c r="BG67" i="1"/>
  <c r="BH67" i="1"/>
  <c r="BB70" i="1"/>
  <c r="BB71" i="1"/>
  <c r="BB72" i="1"/>
  <c r="AJ166" i="1"/>
  <c r="AI166" i="1"/>
  <c r="AH166" i="1"/>
  <c r="AG166" i="1"/>
  <c r="AF166" i="1"/>
  <c r="AJ165" i="1"/>
  <c r="AI165" i="1"/>
  <c r="AH165" i="1"/>
  <c r="AG165" i="1"/>
  <c r="AF165" i="1"/>
  <c r="AJ164" i="1"/>
  <c r="AI164" i="1"/>
  <c r="AH164" i="1"/>
  <c r="AG164" i="1"/>
  <c r="AF164" i="1"/>
  <c r="AJ163" i="1"/>
  <c r="AI163" i="1"/>
  <c r="AH163" i="1"/>
  <c r="AG163" i="1"/>
  <c r="AF163" i="1"/>
  <c r="AJ162" i="1"/>
  <c r="AI162" i="1"/>
  <c r="AH162" i="1"/>
  <c r="AG162" i="1"/>
  <c r="AF162" i="1"/>
  <c r="AJ161" i="1"/>
  <c r="AI161" i="1"/>
  <c r="AH161" i="1"/>
  <c r="AG161" i="1"/>
  <c r="AF161" i="1"/>
  <c r="AJ160" i="1"/>
  <c r="AI160" i="1"/>
  <c r="AH160" i="1"/>
  <c r="AG160" i="1"/>
  <c r="AF160" i="1"/>
  <c r="AJ159" i="1"/>
  <c r="AI159" i="1"/>
  <c r="AH159" i="1"/>
  <c r="AG159" i="1"/>
  <c r="AF159" i="1"/>
  <c r="AJ158" i="1"/>
  <c r="AI158" i="1"/>
  <c r="AH158" i="1"/>
  <c r="AG158" i="1"/>
  <c r="AF158" i="1"/>
  <c r="AJ157" i="1"/>
  <c r="AI157" i="1"/>
  <c r="AH157" i="1"/>
  <c r="AG157" i="1"/>
  <c r="AF157" i="1"/>
  <c r="AJ156" i="1"/>
  <c r="AI156" i="1"/>
  <c r="AH156" i="1"/>
  <c r="AG156" i="1"/>
  <c r="AF156" i="1"/>
  <c r="AJ155" i="1"/>
  <c r="AI155" i="1"/>
  <c r="AH155" i="1"/>
  <c r="AG155" i="1"/>
  <c r="AF155" i="1"/>
  <c r="AJ154" i="1"/>
  <c r="AI154" i="1"/>
  <c r="AH154" i="1"/>
  <c r="AG154" i="1"/>
  <c r="AF154" i="1"/>
  <c r="AJ153" i="1"/>
  <c r="AI153" i="1"/>
  <c r="AH153" i="1"/>
  <c r="AG153" i="1"/>
  <c r="AF153" i="1"/>
  <c r="AJ152" i="1"/>
  <c r="AI152" i="1"/>
  <c r="AH152" i="1"/>
  <c r="AG152" i="1"/>
  <c r="AF152" i="1"/>
  <c r="AJ151" i="1"/>
  <c r="AI151" i="1"/>
  <c r="AH151" i="1"/>
  <c r="AG151" i="1"/>
  <c r="AF151" i="1"/>
  <c r="AJ150" i="1"/>
  <c r="AI150" i="1"/>
  <c r="AH150" i="1"/>
  <c r="AG150" i="1"/>
  <c r="AF150" i="1"/>
  <c r="AJ149" i="1"/>
  <c r="AI149" i="1"/>
  <c r="AH149" i="1"/>
  <c r="AG149" i="1"/>
  <c r="AF149" i="1"/>
  <c r="AJ148" i="1"/>
  <c r="AI148" i="1"/>
  <c r="AH148" i="1"/>
  <c r="AG148" i="1"/>
  <c r="AF148" i="1"/>
  <c r="AJ147" i="1"/>
  <c r="AI147" i="1"/>
  <c r="AH147" i="1"/>
  <c r="AG147" i="1"/>
  <c r="AF147" i="1"/>
  <c r="AJ146" i="1"/>
  <c r="AI146" i="1"/>
  <c r="AH146" i="1"/>
  <c r="AG146" i="1"/>
  <c r="AF146" i="1"/>
  <c r="AJ145" i="1"/>
  <c r="AI145" i="1"/>
  <c r="AH145" i="1"/>
  <c r="AG145" i="1"/>
  <c r="AF145" i="1"/>
  <c r="AJ144" i="1"/>
  <c r="AI144" i="1"/>
  <c r="AH144" i="1"/>
  <c r="AG144" i="1"/>
  <c r="AF144" i="1"/>
  <c r="AJ143" i="1"/>
  <c r="AI143" i="1"/>
  <c r="AH143" i="1"/>
  <c r="AG143" i="1"/>
  <c r="AF143" i="1"/>
  <c r="AJ142" i="1"/>
  <c r="AI142" i="1"/>
  <c r="AH142" i="1"/>
  <c r="AG142" i="1"/>
  <c r="AF142" i="1"/>
  <c r="AJ141" i="1"/>
  <c r="AI141" i="1"/>
  <c r="AH141" i="1"/>
  <c r="AG141" i="1"/>
  <c r="AF141" i="1"/>
  <c r="AJ140" i="1"/>
  <c r="AI140" i="1"/>
  <c r="AH140" i="1"/>
  <c r="AG140" i="1"/>
  <c r="AF140" i="1"/>
  <c r="AJ139" i="1"/>
  <c r="AI139" i="1"/>
  <c r="AH139" i="1"/>
  <c r="AG139" i="1"/>
  <c r="AF139" i="1"/>
  <c r="AJ138" i="1"/>
  <c r="AI138" i="1"/>
  <c r="AH138" i="1"/>
  <c r="AG138" i="1"/>
  <c r="AF138" i="1"/>
  <c r="AJ137" i="1"/>
  <c r="AI137" i="1"/>
  <c r="AH137" i="1"/>
  <c r="AG137" i="1"/>
  <c r="AF137" i="1"/>
  <c r="AJ136" i="1"/>
  <c r="AI136" i="1"/>
  <c r="AH136" i="1"/>
  <c r="AG136" i="1"/>
  <c r="AF136" i="1"/>
  <c r="AJ135" i="1"/>
  <c r="AI135" i="1"/>
  <c r="AH135" i="1"/>
  <c r="AG135" i="1"/>
  <c r="AF135" i="1"/>
  <c r="AJ134" i="1"/>
  <c r="AI134" i="1"/>
  <c r="AH134" i="1"/>
  <c r="AG134" i="1"/>
  <c r="AF134" i="1"/>
  <c r="AJ133" i="1"/>
  <c r="AI133" i="1"/>
  <c r="AH133" i="1"/>
  <c r="AG133" i="1"/>
  <c r="AF133" i="1"/>
  <c r="DQ379" i="13" l="1"/>
  <c r="DF379" i="13"/>
  <c r="CV379" i="13"/>
  <c r="DO379" i="13"/>
  <c r="DD379" i="13"/>
  <c r="CR379" i="13"/>
  <c r="DY379" i="13"/>
  <c r="DM379" i="13"/>
  <c r="DB379" i="13"/>
  <c r="DI379" i="13"/>
  <c r="DW379" i="13"/>
  <c r="DK379" i="13"/>
  <c r="CZ379" i="13"/>
  <c r="CP379" i="13"/>
  <c r="DS379" i="13"/>
  <c r="DU379" i="13"/>
  <c r="CX379" i="13"/>
  <c r="CT379" i="13"/>
  <c r="K95" i="8"/>
  <c r="DW376" i="13"/>
  <c r="DK376" i="13"/>
  <c r="DU376" i="13"/>
  <c r="BN376" i="13"/>
  <c r="BA143" i="5"/>
  <c r="AZ143" i="5"/>
  <c r="AY143" i="5"/>
  <c r="I95" i="8" l="1"/>
  <c r="J95" i="8"/>
  <c r="DD376" i="13"/>
  <c r="U280" i="6"/>
  <c r="DY375" i="13"/>
  <c r="DS375" i="13"/>
  <c r="DO375" i="13"/>
  <c r="DM375" i="13"/>
  <c r="DI375" i="13"/>
  <c r="DF375" i="13"/>
  <c r="CZ375" i="13"/>
  <c r="CV375" i="13"/>
  <c r="CT375" i="13"/>
  <c r="CP375" i="13"/>
  <c r="CJ375" i="13"/>
  <c r="CE375" i="13"/>
  <c r="CG375" i="13" s="1"/>
  <c r="DW375" i="13" s="1"/>
  <c r="CD375" i="13"/>
  <c r="CA375" i="13"/>
  <c r="BZ375" i="13"/>
  <c r="BX375" i="13"/>
  <c r="BU375" i="13"/>
  <c r="DK375" i="13" s="1"/>
  <c r="BT375" i="13"/>
  <c r="BQ375" i="13"/>
  <c r="BK375" i="13"/>
  <c r="BH375" i="13"/>
  <c r="BG375" i="13"/>
  <c r="BE375" i="13"/>
  <c r="BB375" i="13"/>
  <c r="CR375" i="13" s="1"/>
  <c r="BA375" i="13"/>
  <c r="U279" i="6"/>
  <c r="DY374" i="13"/>
  <c r="DS374" i="13"/>
  <c r="DO374" i="13"/>
  <c r="DM374" i="13"/>
  <c r="DI374" i="13"/>
  <c r="DF374" i="13"/>
  <c r="CZ374" i="13"/>
  <c r="CV374" i="13"/>
  <c r="CT374" i="13"/>
  <c r="CP374" i="13"/>
  <c r="CJ374" i="13"/>
  <c r="CE374" i="13"/>
  <c r="CG374" i="13" s="1"/>
  <c r="CD374" i="13"/>
  <c r="CA374" i="13"/>
  <c r="DQ374" i="13" s="1"/>
  <c r="BZ374" i="13"/>
  <c r="BX374" i="13"/>
  <c r="BU374" i="13"/>
  <c r="DK374" i="13" s="1"/>
  <c r="BT374" i="13"/>
  <c r="BQ374" i="13"/>
  <c r="BQ373" i="13"/>
  <c r="DB374" i="13"/>
  <c r="BK374" i="13"/>
  <c r="BH374" i="13"/>
  <c r="BG374" i="13"/>
  <c r="BE374" i="13"/>
  <c r="BB374" i="13"/>
  <c r="BA374" i="13"/>
  <c r="DQ375" i="13" l="1"/>
  <c r="DU375" i="13"/>
  <c r="CX375" i="13"/>
  <c r="BN375" i="13"/>
  <c r="DD375" i="13" s="1"/>
  <c r="DB375" i="13"/>
  <c r="DU374" i="13"/>
  <c r="DW374" i="13"/>
  <c r="CX374" i="13"/>
  <c r="CR374" i="13"/>
  <c r="BN374" i="13"/>
  <c r="DD374" i="13" s="1"/>
  <c r="S94" i="8"/>
  <c r="Q94" i="8"/>
  <c r="F94" i="8"/>
  <c r="C94" i="8"/>
  <c r="J94" i="8" l="1"/>
  <c r="BB142" i="5"/>
  <c r="U278" i="6"/>
  <c r="CL375" i="13"/>
  <c r="CL374" i="13"/>
  <c r="DI373" i="13"/>
  <c r="DJ384" i="13" s="1"/>
  <c r="CT373" i="13"/>
  <c r="CU384" i="13" s="1"/>
  <c r="CP373" i="13"/>
  <c r="CQ384" i="13" s="1"/>
  <c r="CJ373" i="13"/>
  <c r="CE373" i="13"/>
  <c r="CD373" i="13"/>
  <c r="CA373" i="13"/>
  <c r="CB384" i="13" s="1"/>
  <c r="BZ373" i="13"/>
  <c r="BX373" i="13"/>
  <c r="BU373" i="13"/>
  <c r="BV384" i="13" s="1"/>
  <c r="BT373" i="13"/>
  <c r="BK373" i="13"/>
  <c r="BH373" i="13"/>
  <c r="BI384" i="13" s="1"/>
  <c r="BG373" i="13"/>
  <c r="BE373" i="13"/>
  <c r="BB373" i="13"/>
  <c r="BC384" i="13" s="1"/>
  <c r="BA373" i="13"/>
  <c r="CG373" i="13" l="1"/>
  <c r="CH384" i="13" s="1"/>
  <c r="CF384" i="13"/>
  <c r="K94" i="8"/>
  <c r="I94" i="8"/>
  <c r="DU373" i="13"/>
  <c r="DV384" i="13" s="1"/>
  <c r="BN373" i="13"/>
  <c r="DY373" i="13"/>
  <c r="DZ384" i="13" s="1"/>
  <c r="DM373" i="13"/>
  <c r="DN384" i="13" s="1"/>
  <c r="CZ373" i="13"/>
  <c r="DA384" i="13" s="1"/>
  <c r="DO373" i="13"/>
  <c r="DP384" i="13" s="1"/>
  <c r="DK373" i="13"/>
  <c r="DL384" i="13" s="1"/>
  <c r="DB373" i="13"/>
  <c r="DC384" i="13" s="1"/>
  <c r="DQ373" i="13"/>
  <c r="DR384" i="13" s="1"/>
  <c r="CV373" i="13"/>
  <c r="CW384" i="13" s="1"/>
  <c r="CX373" i="13"/>
  <c r="CY384" i="13" s="1"/>
  <c r="DS373" i="13"/>
  <c r="DT384" i="13" s="1"/>
  <c r="CR373" i="13"/>
  <c r="CS384" i="13" s="1"/>
  <c r="DF373" i="13"/>
  <c r="DG384" i="13" s="1"/>
  <c r="AM94" i="8"/>
  <c r="AK94" i="8"/>
  <c r="AH94" i="8"/>
  <c r="AK14" i="8"/>
  <c r="AM14" i="8"/>
  <c r="AK15" i="8"/>
  <c r="AM15" i="8"/>
  <c r="AK16" i="8"/>
  <c r="AM16" i="8"/>
  <c r="AK17" i="8"/>
  <c r="AM17" i="8"/>
  <c r="AK18" i="8"/>
  <c r="AM18" i="8"/>
  <c r="AK19" i="8"/>
  <c r="AM19" i="8"/>
  <c r="AK20" i="8"/>
  <c r="AM20" i="8"/>
  <c r="AK21" i="8"/>
  <c r="AM21" i="8"/>
  <c r="AK22" i="8"/>
  <c r="AM22" i="8"/>
  <c r="AK23" i="8"/>
  <c r="AM23" i="8"/>
  <c r="AK24" i="8"/>
  <c r="AM24" i="8"/>
  <c r="AK25" i="8"/>
  <c r="AM25" i="8"/>
  <c r="AK26" i="8"/>
  <c r="AM26" i="8"/>
  <c r="AK27" i="8"/>
  <c r="AM27" i="8"/>
  <c r="AK28" i="8"/>
  <c r="AM28" i="8"/>
  <c r="AK29" i="8"/>
  <c r="AM29" i="8"/>
  <c r="AK30" i="8"/>
  <c r="AM30" i="8"/>
  <c r="AK31" i="8"/>
  <c r="AM31" i="8"/>
  <c r="AK32" i="8"/>
  <c r="AM32" i="8"/>
  <c r="AK33" i="8"/>
  <c r="AM33" i="8"/>
  <c r="AK34" i="8"/>
  <c r="AM34" i="8"/>
  <c r="AK35" i="8"/>
  <c r="AM35" i="8"/>
  <c r="AK36" i="8"/>
  <c r="AM36" i="8"/>
  <c r="AK37" i="8"/>
  <c r="AM37" i="8"/>
  <c r="AK38" i="8"/>
  <c r="AM38" i="8"/>
  <c r="AK39" i="8"/>
  <c r="AM39" i="8"/>
  <c r="AK40" i="8"/>
  <c r="AM40" i="8"/>
  <c r="AK41" i="8"/>
  <c r="AM41" i="8"/>
  <c r="AK42" i="8"/>
  <c r="AM42" i="8"/>
  <c r="AK43" i="8"/>
  <c r="AM43" i="8"/>
  <c r="AK44" i="8"/>
  <c r="AM44" i="8"/>
  <c r="AK45" i="8"/>
  <c r="AM45" i="8"/>
  <c r="AK46" i="8"/>
  <c r="AM46" i="8"/>
  <c r="AK47" i="8"/>
  <c r="AM47" i="8"/>
  <c r="AK48" i="8"/>
  <c r="AM48" i="8"/>
  <c r="AK49" i="8"/>
  <c r="AM49" i="8"/>
  <c r="AK50" i="8"/>
  <c r="AM50" i="8"/>
  <c r="AK51" i="8"/>
  <c r="AM51" i="8"/>
  <c r="AK52" i="8"/>
  <c r="AM52" i="8"/>
  <c r="AK53" i="8"/>
  <c r="AM53" i="8"/>
  <c r="AK54" i="8"/>
  <c r="AM54" i="8"/>
  <c r="AK55" i="8"/>
  <c r="AM55" i="8"/>
  <c r="AK56" i="8"/>
  <c r="AM56" i="8"/>
  <c r="AK57" i="8"/>
  <c r="AM57" i="8"/>
  <c r="AK58" i="8"/>
  <c r="AM58" i="8"/>
  <c r="AK59" i="8"/>
  <c r="AM59" i="8"/>
  <c r="AK60" i="8"/>
  <c r="AM60" i="8"/>
  <c r="AK61" i="8"/>
  <c r="AM61" i="8"/>
  <c r="AK62" i="8"/>
  <c r="AM62" i="8"/>
  <c r="AK63" i="8"/>
  <c r="AM63" i="8"/>
  <c r="AK64" i="8"/>
  <c r="AM64" i="8"/>
  <c r="AK65" i="8"/>
  <c r="AM65" i="8"/>
  <c r="AK66" i="8"/>
  <c r="AM66" i="8"/>
  <c r="AK67" i="8"/>
  <c r="AM67" i="8"/>
  <c r="AK68" i="8"/>
  <c r="AM68" i="8"/>
  <c r="AK69" i="8"/>
  <c r="AM69" i="8"/>
  <c r="AK70" i="8"/>
  <c r="AM70" i="8"/>
  <c r="AK71" i="8"/>
  <c r="AM71" i="8"/>
  <c r="AK72" i="8"/>
  <c r="AM72" i="8"/>
  <c r="AK73" i="8"/>
  <c r="AM73" i="8"/>
  <c r="AK74" i="8"/>
  <c r="AM74" i="8"/>
  <c r="AK75" i="8"/>
  <c r="AM75" i="8"/>
  <c r="AK76" i="8"/>
  <c r="AM76" i="8"/>
  <c r="AK77" i="8"/>
  <c r="AM77" i="8"/>
  <c r="AK78" i="8"/>
  <c r="AM78" i="8"/>
  <c r="AK79" i="8"/>
  <c r="AM79" i="8"/>
  <c r="AK80" i="8"/>
  <c r="AM80" i="8"/>
  <c r="AK81" i="8"/>
  <c r="AM81" i="8"/>
  <c r="AK82" i="8"/>
  <c r="AM82" i="8"/>
  <c r="AK83" i="8"/>
  <c r="AM83" i="8"/>
  <c r="AK84" i="8"/>
  <c r="AM84" i="8"/>
  <c r="AK85" i="8"/>
  <c r="AM85" i="8"/>
  <c r="AK86" i="8"/>
  <c r="AM86" i="8"/>
  <c r="AK87" i="8"/>
  <c r="AM87" i="8"/>
  <c r="AK88" i="8"/>
  <c r="AM88" i="8"/>
  <c r="AK89" i="8"/>
  <c r="AM89" i="8"/>
  <c r="AK90" i="8"/>
  <c r="AM90" i="8"/>
  <c r="AK91" i="8"/>
  <c r="AM91" i="8"/>
  <c r="AK92" i="8"/>
  <c r="AM92" i="8"/>
  <c r="AK93" i="8"/>
  <c r="AM93" i="8"/>
  <c r="AE94" i="8"/>
  <c r="AC94" i="8"/>
  <c r="Z94" i="8"/>
  <c r="Z14" i="8"/>
  <c r="AC14" i="8"/>
  <c r="AE14" i="8"/>
  <c r="AH14" i="8"/>
  <c r="J98" i="22"/>
  <c r="I98" i="22"/>
  <c r="E98" i="22"/>
  <c r="D98" i="22"/>
  <c r="C98" i="22"/>
  <c r="AY142" i="5"/>
  <c r="BA142" i="5"/>
  <c r="AZ142" i="5"/>
  <c r="CG99" i="1"/>
  <c r="AL104" i="1"/>
  <c r="AK107" i="1"/>
  <c r="AL107" i="1"/>
  <c r="AK108" i="1"/>
  <c r="AL108" i="1"/>
  <c r="CG15" i="1"/>
  <c r="CP15" i="1"/>
  <c r="CL15" i="1" s="1"/>
  <c r="CU15" i="1"/>
  <c r="CZ15" i="1" s="1"/>
  <c r="CG16" i="1"/>
  <c r="CP16" i="1"/>
  <c r="CL16" i="1" s="1"/>
  <c r="CU16" i="1"/>
  <c r="CX16" i="1" s="1"/>
  <c r="R99" i="1"/>
  <c r="O99" i="1"/>
  <c r="N99" i="1"/>
  <c r="M99" i="1"/>
  <c r="DW373" i="13" l="1"/>
  <c r="DX384" i="13" s="1"/>
  <c r="DD373" i="13"/>
  <c r="DE384" i="13" s="1"/>
  <c r="BO384" i="13"/>
  <c r="CY15" i="1"/>
  <c r="AK109" i="1"/>
  <c r="AL109" i="1"/>
  <c r="CX15" i="1"/>
  <c r="CZ16" i="1"/>
  <c r="CY16" i="1"/>
  <c r="U277" i="6" l="1"/>
  <c r="DY372" i="13"/>
  <c r="DZ383" i="13" s="1"/>
  <c r="DS372" i="13"/>
  <c r="DT383" i="13" s="1"/>
  <c r="DO372" i="13"/>
  <c r="DP383" i="13" s="1"/>
  <c r="DM372" i="13"/>
  <c r="DN383" i="13" s="1"/>
  <c r="DI372" i="13"/>
  <c r="DJ383" i="13" s="1"/>
  <c r="DF372" i="13"/>
  <c r="DG383" i="13" s="1"/>
  <c r="CZ372" i="13"/>
  <c r="DA383" i="13" s="1"/>
  <c r="CV372" i="13"/>
  <c r="CW383" i="13" s="1"/>
  <c r="CT372" i="13"/>
  <c r="CU383" i="13" s="1"/>
  <c r="CP372" i="13"/>
  <c r="CQ383" i="13" s="1"/>
  <c r="CJ372" i="13"/>
  <c r="CE372" i="13"/>
  <c r="CD372" i="13"/>
  <c r="CA372" i="13"/>
  <c r="BZ372" i="13"/>
  <c r="BX372" i="13"/>
  <c r="BU372" i="13"/>
  <c r="BT372" i="13"/>
  <c r="BQ372" i="13"/>
  <c r="BK372" i="13"/>
  <c r="BH372" i="13"/>
  <c r="BG372" i="13"/>
  <c r="BE372" i="13"/>
  <c r="BB372" i="13"/>
  <c r="BC383" i="13" s="1"/>
  <c r="BA372" i="13"/>
  <c r="U276" i="6"/>
  <c r="DY371" i="13"/>
  <c r="DS371" i="13"/>
  <c r="DO371" i="13"/>
  <c r="DP382" i="13" s="1"/>
  <c r="DM371" i="13"/>
  <c r="DI371" i="13"/>
  <c r="DY370" i="13"/>
  <c r="DS370" i="13"/>
  <c r="DO370" i="13"/>
  <c r="DM370" i="13"/>
  <c r="DI370" i="13"/>
  <c r="DF371" i="13"/>
  <c r="DG382" i="13" s="1"/>
  <c r="CZ371" i="13"/>
  <c r="CV371" i="13"/>
  <c r="CT371" i="13"/>
  <c r="CP371" i="13"/>
  <c r="DF370" i="13"/>
  <c r="CZ370" i="13"/>
  <c r="CV370" i="13"/>
  <c r="CT370" i="13"/>
  <c r="CP370" i="13"/>
  <c r="CJ371" i="13"/>
  <c r="CE371" i="13"/>
  <c r="CD371" i="13"/>
  <c r="CA371" i="13"/>
  <c r="BZ371" i="13"/>
  <c r="BX371" i="13"/>
  <c r="BU371" i="13"/>
  <c r="BT371" i="13"/>
  <c r="BQ371" i="13"/>
  <c r="BK371" i="13"/>
  <c r="BH371" i="13"/>
  <c r="BG371" i="13"/>
  <c r="BE371" i="13"/>
  <c r="BB371" i="13"/>
  <c r="BA371" i="13"/>
  <c r="DA382" i="13" l="1"/>
  <c r="DN382" i="13"/>
  <c r="DT382" i="13"/>
  <c r="DJ381" i="13"/>
  <c r="CW382" i="13"/>
  <c r="CU382" i="13"/>
  <c r="CQ382" i="13"/>
  <c r="DQ372" i="13"/>
  <c r="DR383" i="13" s="1"/>
  <c r="CB383" i="13"/>
  <c r="CG372" i="13"/>
  <c r="CF383" i="13"/>
  <c r="DK372" i="13"/>
  <c r="DL383" i="13" s="1"/>
  <c r="BV383" i="13"/>
  <c r="CX372" i="13"/>
  <c r="CY383" i="13" s="1"/>
  <c r="BI383" i="13"/>
  <c r="DB372" i="13"/>
  <c r="DC383" i="13" s="1"/>
  <c r="BM383" i="13"/>
  <c r="DZ382" i="13"/>
  <c r="DT381" i="13"/>
  <c r="DQ371" i="13"/>
  <c r="CB382" i="13"/>
  <c r="DK371" i="13"/>
  <c r="DL382" i="13" s="1"/>
  <c r="BV382" i="13"/>
  <c r="DU371" i="13"/>
  <c r="CF382" i="13"/>
  <c r="DJ382" i="13"/>
  <c r="BI382" i="13"/>
  <c r="CR371" i="13"/>
  <c r="BC382" i="13"/>
  <c r="DB371" i="13"/>
  <c r="BM382" i="13"/>
  <c r="DZ381" i="13"/>
  <c r="DP381" i="13"/>
  <c r="DN381" i="13"/>
  <c r="DG381" i="13"/>
  <c r="DA381" i="13"/>
  <c r="CW381" i="13"/>
  <c r="CU381" i="13"/>
  <c r="CQ381" i="13"/>
  <c r="CG371" i="13"/>
  <c r="DU372" i="13"/>
  <c r="DV383" i="13" s="1"/>
  <c r="BN372" i="13"/>
  <c r="BO383" i="13" s="1"/>
  <c r="CR372" i="13"/>
  <c r="CS383" i="13" s="1"/>
  <c r="CX371" i="13"/>
  <c r="BN371" i="13"/>
  <c r="CW113" i="1"/>
  <c r="CW112" i="1"/>
  <c r="CW111" i="1"/>
  <c r="CW110" i="1"/>
  <c r="CW109" i="1"/>
  <c r="CW108" i="1"/>
  <c r="CW107" i="1"/>
  <c r="CW106" i="1"/>
  <c r="CW105" i="1"/>
  <c r="CW104" i="1"/>
  <c r="CW114" i="1"/>
  <c r="AE93" i="8"/>
  <c r="AC93" i="8"/>
  <c r="Z93" i="8"/>
  <c r="AD96" i="8" s="1"/>
  <c r="AH93" i="8"/>
  <c r="AL96" i="8" s="1"/>
  <c r="J97" i="22"/>
  <c r="I97" i="22"/>
  <c r="E97" i="22"/>
  <c r="D97" i="22"/>
  <c r="C97" i="22"/>
  <c r="DR382" i="13" l="1"/>
  <c r="DW372" i="13"/>
  <c r="DX383" i="13" s="1"/>
  <c r="CH383" i="13"/>
  <c r="CY382" i="13"/>
  <c r="DC382" i="13"/>
  <c r="DW371" i="13"/>
  <c r="CH382" i="13"/>
  <c r="DV382" i="13"/>
  <c r="DD371" i="13"/>
  <c r="BO382" i="13"/>
  <c r="CS382" i="13"/>
  <c r="F100" i="22"/>
  <c r="DD372" i="13"/>
  <c r="DE383" i="13" s="1"/>
  <c r="BB141" i="5"/>
  <c r="U275" i="6"/>
  <c r="S93" i="8"/>
  <c r="Q93" i="8"/>
  <c r="F93" i="8"/>
  <c r="C93" i="8"/>
  <c r="CG98" i="1"/>
  <c r="R98" i="1"/>
  <c r="O98" i="1"/>
  <c r="N98" i="1"/>
  <c r="M98" i="1"/>
  <c r="DX382" i="13" l="1"/>
  <c r="DE382" i="13"/>
  <c r="CU97" i="1"/>
  <c r="CU96" i="1"/>
  <c r="CU95" i="1"/>
  <c r="CU94" i="1"/>
  <c r="CU93" i="1"/>
  <c r="CU92" i="1"/>
  <c r="CU91" i="1"/>
  <c r="CU90" i="1"/>
  <c r="CU89" i="1"/>
  <c r="CU88" i="1"/>
  <c r="CU87" i="1"/>
  <c r="CU86" i="1"/>
  <c r="CU85" i="1"/>
  <c r="CU84" i="1"/>
  <c r="CU83" i="1"/>
  <c r="CU82" i="1"/>
  <c r="CU81" i="1"/>
  <c r="CU80" i="1"/>
  <c r="CU79" i="1"/>
  <c r="CU78" i="1"/>
  <c r="CU77" i="1"/>
  <c r="CU76" i="1"/>
  <c r="CU75" i="1"/>
  <c r="CU74" i="1"/>
  <c r="CU73" i="1"/>
  <c r="CU72" i="1"/>
  <c r="CU71" i="1"/>
  <c r="CU70" i="1"/>
  <c r="CU69" i="1"/>
  <c r="CU68" i="1"/>
  <c r="CU67" i="1"/>
  <c r="CU66" i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U49" i="1"/>
  <c r="CU48" i="1"/>
  <c r="CU47" i="1"/>
  <c r="CU46" i="1"/>
  <c r="CU45" i="1"/>
  <c r="CU44" i="1"/>
  <c r="CU43" i="1"/>
  <c r="CU42" i="1"/>
  <c r="CU41" i="1"/>
  <c r="CU40" i="1"/>
  <c r="CU39" i="1"/>
  <c r="CU38" i="1"/>
  <c r="CU37" i="1"/>
  <c r="CU36" i="1"/>
  <c r="CU35" i="1"/>
  <c r="CU34" i="1"/>
  <c r="CU33" i="1"/>
  <c r="CU32" i="1"/>
  <c r="CU31" i="1"/>
  <c r="CU30" i="1"/>
  <c r="CU29" i="1"/>
  <c r="CU28" i="1"/>
  <c r="CU27" i="1"/>
  <c r="CU26" i="1"/>
  <c r="CU25" i="1"/>
  <c r="CU24" i="1"/>
  <c r="CU23" i="1"/>
  <c r="CU22" i="1"/>
  <c r="CU21" i="1"/>
  <c r="CU20" i="1"/>
  <c r="CU19" i="1"/>
  <c r="CU18" i="1"/>
  <c r="CU17" i="1"/>
  <c r="CU98" i="1"/>
  <c r="CP98" i="1"/>
  <c r="CL98" i="1" s="1"/>
  <c r="CJ370" i="13"/>
  <c r="CE370" i="13"/>
  <c r="CF381" i="13" s="1"/>
  <c r="CD370" i="13"/>
  <c r="CA370" i="13"/>
  <c r="BZ370" i="13"/>
  <c r="BX370" i="13"/>
  <c r="BU370" i="13"/>
  <c r="BT370" i="13"/>
  <c r="BQ370" i="13"/>
  <c r="BK370" i="13"/>
  <c r="BH370" i="13"/>
  <c r="BG370" i="13"/>
  <c r="BE370" i="13"/>
  <c r="BB370" i="13"/>
  <c r="BA370" i="13"/>
  <c r="CL372" i="13"/>
  <c r="CL371" i="13"/>
  <c r="DQ370" i="13" l="1"/>
  <c r="DR381" i="13" s="1"/>
  <c r="CB381" i="13"/>
  <c r="DK370" i="13"/>
  <c r="DL381" i="13" s="1"/>
  <c r="BV381" i="13"/>
  <c r="CX370" i="13"/>
  <c r="CY381" i="13" s="1"/>
  <c r="BI381" i="13"/>
  <c r="DB370" i="13"/>
  <c r="DC381" i="13" s="1"/>
  <c r="BM381" i="13"/>
  <c r="CR370" i="13"/>
  <c r="CS381" i="13" s="1"/>
  <c r="BC381" i="13"/>
  <c r="J93" i="8"/>
  <c r="N96" i="8" s="1"/>
  <c r="I93" i="8"/>
  <c r="M96" i="8" s="1"/>
  <c r="K93" i="8"/>
  <c r="O96" i="8" s="1"/>
  <c r="CY98" i="1"/>
  <c r="CG370" i="13"/>
  <c r="DU370" i="13"/>
  <c r="DV381" i="13" s="1"/>
  <c r="BN370" i="13"/>
  <c r="CZ98" i="1"/>
  <c r="CX98" i="1"/>
  <c r="AY141" i="5"/>
  <c r="BA141" i="5"/>
  <c r="AZ141" i="5"/>
  <c r="DW370" i="13" l="1"/>
  <c r="DX381" i="13" s="1"/>
  <c r="CH381" i="13"/>
  <c r="DD370" i="13"/>
  <c r="DE381" i="13" s="1"/>
  <c r="BO381" i="13"/>
  <c r="U274" i="6"/>
  <c r="U273" i="6"/>
  <c r="DY369" i="13"/>
  <c r="DZ380" i="13" s="1"/>
  <c r="DS369" i="13"/>
  <c r="DT380" i="13" s="1"/>
  <c r="DO369" i="13"/>
  <c r="DP380" i="13" s="1"/>
  <c r="DM369" i="13"/>
  <c r="DN380" i="13" s="1"/>
  <c r="DI369" i="13"/>
  <c r="DJ380" i="13" s="1"/>
  <c r="DY368" i="13"/>
  <c r="DS368" i="13"/>
  <c r="DO368" i="13"/>
  <c r="DM368" i="13"/>
  <c r="DI368" i="13"/>
  <c r="DF369" i="13"/>
  <c r="DG380" i="13" s="1"/>
  <c r="CZ369" i="13"/>
  <c r="DA380" i="13" s="1"/>
  <c r="CV369" i="13"/>
  <c r="CW380" i="13" s="1"/>
  <c r="CT369" i="13"/>
  <c r="CU380" i="13" s="1"/>
  <c r="CP369" i="13"/>
  <c r="CQ380" i="13" s="1"/>
  <c r="DF368" i="13"/>
  <c r="CZ368" i="13"/>
  <c r="CV368" i="13"/>
  <c r="CT368" i="13"/>
  <c r="CP368" i="13"/>
  <c r="CJ369" i="13"/>
  <c r="CJ368" i="13"/>
  <c r="CE369" i="13"/>
  <c r="CD369" i="13"/>
  <c r="CE368" i="13"/>
  <c r="CD368" i="13"/>
  <c r="CA369" i="13"/>
  <c r="BZ369" i="13"/>
  <c r="CA368" i="13"/>
  <c r="BZ368" i="13"/>
  <c r="BX369" i="13"/>
  <c r="BX368" i="13"/>
  <c r="BU369" i="13"/>
  <c r="BT369" i="13"/>
  <c r="BU368" i="13"/>
  <c r="BT368" i="13"/>
  <c r="BQ369" i="13"/>
  <c r="BQ368" i="13"/>
  <c r="BK369" i="13"/>
  <c r="BK368" i="13"/>
  <c r="BH369" i="13"/>
  <c r="BG369" i="13"/>
  <c r="BH368" i="13"/>
  <c r="BG368" i="13"/>
  <c r="BE369" i="13"/>
  <c r="BE368" i="13"/>
  <c r="BB369" i="13"/>
  <c r="BA369" i="13"/>
  <c r="BB368" i="13"/>
  <c r="BA368" i="13"/>
  <c r="DT379" i="13" l="1"/>
  <c r="DZ379" i="13"/>
  <c r="DQ369" i="13"/>
  <c r="DR380" i="13" s="1"/>
  <c r="CB380" i="13"/>
  <c r="DK369" i="13"/>
  <c r="DL380" i="13" s="1"/>
  <c r="BV380" i="13"/>
  <c r="CG369" i="13"/>
  <c r="CF380" i="13"/>
  <c r="CX369" i="13"/>
  <c r="CY380" i="13" s="1"/>
  <c r="BI380" i="13"/>
  <c r="DB369" i="13"/>
  <c r="DC380" i="13" s="1"/>
  <c r="BM380" i="13"/>
  <c r="CR369" i="13"/>
  <c r="CS380" i="13" s="1"/>
  <c r="BC380" i="13"/>
  <c r="DQ368" i="13"/>
  <c r="CB379" i="13"/>
  <c r="DK368" i="13"/>
  <c r="BV379" i="13"/>
  <c r="CG368" i="13"/>
  <c r="CF379" i="13"/>
  <c r="CX368" i="13"/>
  <c r="BI379" i="13"/>
  <c r="CR368" i="13"/>
  <c r="BC379" i="13"/>
  <c r="DB368" i="13"/>
  <c r="BM379" i="13"/>
  <c r="CU379" i="13"/>
  <c r="CW379" i="13"/>
  <c r="DJ379" i="13"/>
  <c r="CQ379" i="13"/>
  <c r="DA379" i="13"/>
  <c r="DN379" i="13"/>
  <c r="DG379" i="13"/>
  <c r="DP379" i="13"/>
  <c r="DU369" i="13"/>
  <c r="DV380" i="13" s="1"/>
  <c r="DU368" i="13"/>
  <c r="BN368" i="13"/>
  <c r="BN369" i="13"/>
  <c r="BO380" i="13" s="1"/>
  <c r="CS379" i="13" l="1"/>
  <c r="DV379" i="13"/>
  <c r="DC379" i="13"/>
  <c r="DL379" i="13"/>
  <c r="DR379" i="13"/>
  <c r="DW369" i="13"/>
  <c r="DX380" i="13" s="1"/>
  <c r="CH380" i="13"/>
  <c r="CY379" i="13"/>
  <c r="DW368" i="13"/>
  <c r="CH379" i="13"/>
  <c r="DD368" i="13"/>
  <c r="BO379" i="13"/>
  <c r="DD369" i="13"/>
  <c r="DE380" i="13" s="1"/>
  <c r="AH92" i="8"/>
  <c r="AL95" i="8" s="1"/>
  <c r="AE92" i="8"/>
  <c r="AC92" i="8"/>
  <c r="AH11" i="8"/>
  <c r="AH12" i="8"/>
  <c r="AH13" i="8"/>
  <c r="AH15" i="8"/>
  <c r="AH16" i="8"/>
  <c r="AH17" i="8"/>
  <c r="AH18" i="8"/>
  <c r="AH19" i="8"/>
  <c r="AH20" i="8"/>
  <c r="AH21" i="8"/>
  <c r="AH22" i="8"/>
  <c r="AH23" i="8"/>
  <c r="AH24" i="8"/>
  <c r="AH25" i="8"/>
  <c r="AH26" i="8"/>
  <c r="AH27" i="8"/>
  <c r="AH28" i="8"/>
  <c r="AH29" i="8"/>
  <c r="AH30" i="8"/>
  <c r="AH31" i="8"/>
  <c r="AH32" i="8"/>
  <c r="AH33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3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Z92" i="8"/>
  <c r="AD95" i="8" s="1"/>
  <c r="DX379" i="13" l="1"/>
  <c r="DE379" i="13"/>
  <c r="AL74" i="8"/>
  <c r="AL34" i="8"/>
  <c r="AL82" i="8"/>
  <c r="AL26" i="8"/>
  <c r="AL66" i="8"/>
  <c r="AL42" i="8"/>
  <c r="AL90" i="8"/>
  <c r="AL58" i="8"/>
  <c r="AL50" i="8"/>
  <c r="AL94" i="8"/>
  <c r="AL14" i="8"/>
  <c r="AL81" i="8"/>
  <c r="AL73" i="8"/>
  <c r="AL65" i="8"/>
  <c r="AL57" i="8"/>
  <c r="AL49" i="8"/>
  <c r="AL41" i="8"/>
  <c r="AL33" i="8"/>
  <c r="AL25" i="8"/>
  <c r="AL72" i="8"/>
  <c r="AL64" i="8"/>
  <c r="AL56" i="8"/>
  <c r="AL48" i="8"/>
  <c r="AL40" i="8"/>
  <c r="AL32" i="8"/>
  <c r="AL24" i="8"/>
  <c r="AL88" i="8"/>
  <c r="AL63" i="8"/>
  <c r="AL55" i="8"/>
  <c r="AL47" i="8"/>
  <c r="AL39" i="8"/>
  <c r="AL31" i="8"/>
  <c r="AL23" i="8"/>
  <c r="AL80" i="8"/>
  <c r="AL86" i="8"/>
  <c r="AL70" i="8"/>
  <c r="AL62" i="8"/>
  <c r="AL54" i="8"/>
  <c r="AL46" i="8"/>
  <c r="AL38" i="8"/>
  <c r="AL30" i="8"/>
  <c r="AL22" i="8"/>
  <c r="AL89" i="8"/>
  <c r="AL87" i="8"/>
  <c r="AL78" i="8"/>
  <c r="AL93" i="8"/>
  <c r="AL85" i="8"/>
  <c r="AL77" i="8"/>
  <c r="AL69" i="8"/>
  <c r="AL61" i="8"/>
  <c r="AL53" i="8"/>
  <c r="AL45" i="8"/>
  <c r="AL37" i="8"/>
  <c r="AL29" i="8"/>
  <c r="AL21" i="8"/>
  <c r="AL71" i="8"/>
  <c r="AL76" i="8"/>
  <c r="AL68" i="8"/>
  <c r="AL60" i="8"/>
  <c r="AL52" i="8"/>
  <c r="AL44" i="8"/>
  <c r="AL36" i="8"/>
  <c r="AL28" i="8"/>
  <c r="AL20" i="8"/>
  <c r="AL18" i="8"/>
  <c r="AL16" i="8"/>
  <c r="AL17" i="8"/>
  <c r="AL15" i="8"/>
  <c r="AL79" i="8"/>
  <c r="AL92" i="8"/>
  <c r="AL84" i="8"/>
  <c r="AL91" i="8"/>
  <c r="AL83" i="8"/>
  <c r="AL75" i="8"/>
  <c r="AL67" i="8"/>
  <c r="AL59" i="8"/>
  <c r="AL51" i="8"/>
  <c r="AL43" i="8"/>
  <c r="AL35" i="8"/>
  <c r="AL27" i="8"/>
  <c r="AL19" i="8"/>
  <c r="J96" i="22"/>
  <c r="I96" i="22"/>
  <c r="E96" i="22"/>
  <c r="D96" i="22"/>
  <c r="C96" i="22"/>
  <c r="BB140" i="5"/>
  <c r="S92" i="8"/>
  <c r="Q92" i="8"/>
  <c r="F92" i="8"/>
  <c r="C92" i="8"/>
  <c r="CZ97" i="1"/>
  <c r="CP97" i="1"/>
  <c r="CL97" i="1" s="1"/>
  <c r="CY97" i="1" s="1"/>
  <c r="F99" i="22" l="1"/>
  <c r="I92" i="8"/>
  <c r="M95" i="8" s="1"/>
  <c r="K92" i="8"/>
  <c r="O95" i="8" s="1"/>
  <c r="J92" i="8"/>
  <c r="N95" i="8" s="1"/>
  <c r="CX97" i="1"/>
  <c r="CG97" i="1"/>
  <c r="R97" i="1"/>
  <c r="O97" i="1"/>
  <c r="N97" i="1"/>
  <c r="M97" i="1"/>
  <c r="EO54" i="1"/>
  <c r="EO53" i="1"/>
  <c r="EO52" i="1"/>
  <c r="EO51" i="1"/>
  <c r="EO50" i="1"/>
  <c r="EO49" i="1"/>
  <c r="EO48" i="1"/>
  <c r="EO47" i="1"/>
  <c r="EO46" i="1"/>
  <c r="EO45" i="1"/>
  <c r="EO44" i="1"/>
  <c r="EO43" i="1"/>
  <c r="EO42" i="1"/>
  <c r="EO41" i="1"/>
  <c r="EO40" i="1"/>
  <c r="EO39" i="1"/>
  <c r="EO38" i="1"/>
  <c r="EO37" i="1"/>
  <c r="EO36" i="1"/>
  <c r="EO35" i="1"/>
  <c r="EO34" i="1"/>
  <c r="EO33" i="1"/>
  <c r="EO32" i="1"/>
  <c r="EO31" i="1"/>
  <c r="EO30" i="1"/>
  <c r="EO29" i="1"/>
  <c r="EO28" i="1"/>
  <c r="EO27" i="1"/>
  <c r="EO26" i="1"/>
  <c r="EO25" i="1"/>
  <c r="EO24" i="1"/>
  <c r="EO23" i="1"/>
  <c r="EO22" i="1"/>
  <c r="EO21" i="1"/>
  <c r="P101" i="1" l="1"/>
  <c r="Q101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72" i="1"/>
  <c r="E68" i="1"/>
  <c r="C72" i="1"/>
  <c r="C76" i="1"/>
  <c r="B95" i="1"/>
  <c r="B94" i="1"/>
  <c r="B93" i="1"/>
  <c r="E96" i="1"/>
  <c r="E92" i="1"/>
  <c r="E88" i="1"/>
  <c r="E84" i="1"/>
  <c r="E80" i="1"/>
  <c r="E76" i="1"/>
  <c r="C96" i="1"/>
  <c r="D95" i="1"/>
  <c r="C95" i="1" s="1"/>
  <c r="D94" i="1"/>
  <c r="C94" i="1" s="1"/>
  <c r="D93" i="1"/>
  <c r="C93" i="1" l="1"/>
  <c r="E97" i="1"/>
  <c r="E93" i="1"/>
  <c r="E94" i="1"/>
  <c r="E95" i="1"/>
  <c r="DY367" i="13" l="1"/>
  <c r="DZ378" i="13" s="1"/>
  <c r="DS367" i="13"/>
  <c r="DT378" i="13" s="1"/>
  <c r="DO367" i="13"/>
  <c r="DP378" i="13" s="1"/>
  <c r="DM367" i="13"/>
  <c r="DN378" i="13" s="1"/>
  <c r="DI367" i="13"/>
  <c r="DJ378" i="13" s="1"/>
  <c r="DF367" i="13"/>
  <c r="DG378" i="13" s="1"/>
  <c r="CZ367" i="13"/>
  <c r="DA378" i="13" s="1"/>
  <c r="CV367" i="13"/>
  <c r="CW378" i="13" s="1"/>
  <c r="CT367" i="13"/>
  <c r="CU378" i="13" s="1"/>
  <c r="CP367" i="13"/>
  <c r="CQ378" i="13" s="1"/>
  <c r="CL369" i="13"/>
  <c r="CL368" i="13"/>
  <c r="CJ367" i="13"/>
  <c r="CE367" i="13"/>
  <c r="CD367" i="13"/>
  <c r="CA367" i="13"/>
  <c r="CB378" i="13" s="1"/>
  <c r="BZ367" i="13"/>
  <c r="BX367" i="13"/>
  <c r="BU367" i="13"/>
  <c r="BT367" i="13"/>
  <c r="BQ367" i="13"/>
  <c r="BK367" i="13"/>
  <c r="BH367" i="13"/>
  <c r="BI378" i="13" s="1"/>
  <c r="BG367" i="13"/>
  <c r="BE367" i="13"/>
  <c r="BB367" i="13"/>
  <c r="BC378" i="13" s="1"/>
  <c r="BA367" i="13"/>
  <c r="U272" i="6"/>
  <c r="CG367" i="13" l="1"/>
  <c r="CH378" i="13" s="1"/>
  <c r="CF378" i="13"/>
  <c r="DK367" i="13"/>
  <c r="DL378" i="13" s="1"/>
  <c r="BV378" i="13"/>
  <c r="DB367" i="13"/>
  <c r="DC378" i="13" s="1"/>
  <c r="BM378" i="13"/>
  <c r="E98" i="1"/>
  <c r="DQ367" i="13"/>
  <c r="DR378" i="13" s="1"/>
  <c r="DU367" i="13"/>
  <c r="DV378" i="13" s="1"/>
  <c r="CX367" i="13"/>
  <c r="CY378" i="13" s="1"/>
  <c r="CR367" i="13"/>
  <c r="CS378" i="13" s="1"/>
  <c r="BN367" i="13"/>
  <c r="BO378" i="13" s="1"/>
  <c r="BA140" i="5"/>
  <c r="AZ140" i="5"/>
  <c r="AY140" i="5"/>
  <c r="DW367" i="13" l="1"/>
  <c r="DX378" i="13" s="1"/>
  <c r="E99" i="1"/>
  <c r="DD367" i="13"/>
  <c r="DE378" i="13" s="1"/>
  <c r="DY366" i="13"/>
  <c r="DZ377" i="13" s="1"/>
  <c r="DS366" i="13"/>
  <c r="DT377" i="13" s="1"/>
  <c r="DO366" i="13"/>
  <c r="DP377" i="13" s="1"/>
  <c r="DM366" i="13"/>
  <c r="DN377" i="13" s="1"/>
  <c r="DI366" i="13"/>
  <c r="DJ377" i="13" s="1"/>
  <c r="DF366" i="13"/>
  <c r="DG377" i="13" s="1"/>
  <c r="CZ366" i="13"/>
  <c r="DA377" i="13" s="1"/>
  <c r="CV366" i="13"/>
  <c r="CW377" i="13" s="1"/>
  <c r="CT366" i="13"/>
  <c r="CU377" i="13" s="1"/>
  <c r="CP366" i="13"/>
  <c r="CQ377" i="13" s="1"/>
  <c r="CJ366" i="13"/>
  <c r="CE366" i="13"/>
  <c r="CD366" i="13"/>
  <c r="CA366" i="13"/>
  <c r="BZ366" i="13"/>
  <c r="BX366" i="13"/>
  <c r="BU366" i="13"/>
  <c r="BT366" i="13"/>
  <c r="BH366" i="13"/>
  <c r="BG366" i="13"/>
  <c r="BE366" i="13"/>
  <c r="BB366" i="13"/>
  <c r="BC377" i="13" s="1"/>
  <c r="BA366" i="13"/>
  <c r="BK366" i="13"/>
  <c r="BQ366" i="13"/>
  <c r="U271" i="6"/>
  <c r="DQ366" i="13" l="1"/>
  <c r="DR377" i="13" s="1"/>
  <c r="CB377" i="13"/>
  <c r="DU366" i="13"/>
  <c r="DV377" i="13" s="1"/>
  <c r="CF377" i="13"/>
  <c r="DK366" i="13"/>
  <c r="DL377" i="13" s="1"/>
  <c r="BV377" i="13"/>
  <c r="CX366" i="13"/>
  <c r="CY377" i="13" s="1"/>
  <c r="BI377" i="13"/>
  <c r="DB366" i="13"/>
  <c r="DC377" i="13" s="1"/>
  <c r="BM377" i="13"/>
  <c r="C100" i="1"/>
  <c r="E100" i="1"/>
  <c r="CG366" i="13"/>
  <c r="CH377" i="13" s="1"/>
  <c r="BN366" i="13"/>
  <c r="BO377" i="13" s="1"/>
  <c r="CR366" i="13"/>
  <c r="CS377" i="13" s="1"/>
  <c r="U270" i="6"/>
  <c r="DW366" i="13" l="1"/>
  <c r="DX377" i="13" s="1"/>
  <c r="DD366" i="13"/>
  <c r="DE377" i="13" s="1"/>
  <c r="DY365" i="13"/>
  <c r="DZ376" i="13" s="1"/>
  <c r="DS365" i="13"/>
  <c r="DT376" i="13" s="1"/>
  <c r="DO365" i="13"/>
  <c r="DP376" i="13" s="1"/>
  <c r="DM365" i="13"/>
  <c r="DN376" i="13" s="1"/>
  <c r="DI365" i="13"/>
  <c r="DJ376" i="13" s="1"/>
  <c r="DF365" i="13"/>
  <c r="DG376" i="13" s="1"/>
  <c r="CZ365" i="13"/>
  <c r="DA376" i="13" s="1"/>
  <c r="CV365" i="13"/>
  <c r="CW376" i="13" s="1"/>
  <c r="CT365" i="13"/>
  <c r="CU376" i="13" s="1"/>
  <c r="CP365" i="13"/>
  <c r="CQ376" i="13" s="1"/>
  <c r="CJ365" i="13"/>
  <c r="BQ365" i="13"/>
  <c r="BK365" i="13"/>
  <c r="BH365" i="13"/>
  <c r="BI376" i="13" s="1"/>
  <c r="BG365" i="13"/>
  <c r="BE365" i="13"/>
  <c r="BB365" i="13"/>
  <c r="BC376" i="13" s="1"/>
  <c r="BA365" i="13"/>
  <c r="BU365" i="13"/>
  <c r="BT365" i="13"/>
  <c r="BX365" i="13"/>
  <c r="CA365" i="13"/>
  <c r="BZ365" i="13"/>
  <c r="CE365" i="13"/>
  <c r="CD365" i="13"/>
  <c r="DQ365" i="13" l="1"/>
  <c r="DR376" i="13" s="1"/>
  <c r="CB376" i="13"/>
  <c r="CG365" i="13"/>
  <c r="CH376" i="13" s="1"/>
  <c r="CF376" i="13"/>
  <c r="DK365" i="13"/>
  <c r="DL376" i="13" s="1"/>
  <c r="BV376" i="13"/>
  <c r="DB365" i="13"/>
  <c r="DC376" i="13" s="1"/>
  <c r="BM376" i="13"/>
  <c r="DU365" i="13"/>
  <c r="DV376" i="13" s="1"/>
  <c r="CX365" i="13"/>
  <c r="CY376" i="13" s="1"/>
  <c r="CR365" i="13"/>
  <c r="CS376" i="13" s="1"/>
  <c r="BN365" i="13"/>
  <c r="B104" i="8"/>
  <c r="B100" i="8"/>
  <c r="B106" i="8"/>
  <c r="B105" i="8"/>
  <c r="B102" i="8"/>
  <c r="B101" i="8"/>
  <c r="DW365" i="13" l="1"/>
  <c r="DX376" i="13" s="1"/>
  <c r="DD365" i="13"/>
  <c r="DE376" i="13" s="1"/>
  <c r="BO376" i="13"/>
  <c r="S91" i="8"/>
  <c r="Q91" i="8"/>
  <c r="C91" i="8"/>
  <c r="AE91" i="8" l="1"/>
  <c r="AC91" i="8"/>
  <c r="Z91" i="8"/>
  <c r="AD94" i="8" s="1"/>
  <c r="J95" i="22"/>
  <c r="I95" i="22"/>
  <c r="E95" i="22"/>
  <c r="D95" i="22"/>
  <c r="C95" i="22"/>
  <c r="C86" i="22"/>
  <c r="D86" i="22"/>
  <c r="E86" i="22"/>
  <c r="I86" i="22"/>
  <c r="J86" i="22"/>
  <c r="BB139" i="5"/>
  <c r="F98" i="22" l="1"/>
  <c r="CZ96" i="1"/>
  <c r="CP96" i="1"/>
  <c r="CL96" i="1" s="1"/>
  <c r="CG96" i="1"/>
  <c r="O96" i="1"/>
  <c r="N96" i="1"/>
  <c r="M96" i="1"/>
  <c r="M95" i="1"/>
  <c r="M94" i="1"/>
  <c r="M93" i="1"/>
  <c r="M92" i="1"/>
  <c r="M91" i="1"/>
  <c r="M90" i="1"/>
  <c r="M89" i="1"/>
  <c r="M88" i="1"/>
  <c r="R96" i="1"/>
  <c r="Q100" i="1" l="1"/>
  <c r="P100" i="1"/>
  <c r="CX96" i="1"/>
  <c r="CY96" i="1"/>
  <c r="U269" i="6"/>
  <c r="DY364" i="13"/>
  <c r="DZ375" i="13" s="1"/>
  <c r="DS364" i="13"/>
  <c r="DT375" i="13" s="1"/>
  <c r="DO364" i="13"/>
  <c r="DP375" i="13" s="1"/>
  <c r="DM364" i="13"/>
  <c r="DN375" i="13" s="1"/>
  <c r="DI364" i="13"/>
  <c r="DJ375" i="13" s="1"/>
  <c r="DF364" i="13"/>
  <c r="DG375" i="13" s="1"/>
  <c r="CZ364" i="13"/>
  <c r="DA375" i="13" s="1"/>
  <c r="CV364" i="13"/>
  <c r="CW375" i="13" s="1"/>
  <c r="CT364" i="13"/>
  <c r="CU375" i="13" s="1"/>
  <c r="CP364" i="13"/>
  <c r="CQ375" i="13" s="1"/>
  <c r="CL366" i="13"/>
  <c r="CL365" i="13"/>
  <c r="CJ364" i="13"/>
  <c r="CE364" i="13"/>
  <c r="CD364" i="13"/>
  <c r="CA364" i="13"/>
  <c r="BZ364" i="13"/>
  <c r="BX364" i="13"/>
  <c r="BU364" i="13"/>
  <c r="BT364" i="13"/>
  <c r="BQ364" i="13"/>
  <c r="BK364" i="13"/>
  <c r="BH364" i="13"/>
  <c r="BI375" i="13" s="1"/>
  <c r="BG364" i="13"/>
  <c r="BE364" i="13"/>
  <c r="BB364" i="13"/>
  <c r="BC375" i="13" s="1"/>
  <c r="BA364" i="13"/>
  <c r="DQ364" i="13" l="1"/>
  <c r="DR375" i="13" s="1"/>
  <c r="CB375" i="13"/>
  <c r="DK364" i="13"/>
  <c r="DL375" i="13" s="1"/>
  <c r="BV375" i="13"/>
  <c r="DU364" i="13"/>
  <c r="DV375" i="13" s="1"/>
  <c r="CF375" i="13"/>
  <c r="DB364" i="13"/>
  <c r="DC375" i="13" s="1"/>
  <c r="BM375" i="13"/>
  <c r="BN364" i="13"/>
  <c r="CX364" i="13"/>
  <c r="CY375" i="13" s="1"/>
  <c r="CG364" i="13"/>
  <c r="CH375" i="13" s="1"/>
  <c r="CR364" i="13"/>
  <c r="CS375" i="13" s="1"/>
  <c r="F91" i="8"/>
  <c r="BB138" i="5"/>
  <c r="BB137" i="5"/>
  <c r="BA139" i="5"/>
  <c r="AZ139" i="5"/>
  <c r="AY139" i="5"/>
  <c r="DD364" i="13" l="1"/>
  <c r="DE375" i="13" s="1"/>
  <c r="BO375" i="13"/>
  <c r="DW364" i="13"/>
  <c r="DX375" i="13" s="1"/>
  <c r="U268" i="6"/>
  <c r="DY363" i="13"/>
  <c r="DZ374" i="13" s="1"/>
  <c r="DS363" i="13"/>
  <c r="DT374" i="13" s="1"/>
  <c r="DO363" i="13"/>
  <c r="DP374" i="13" s="1"/>
  <c r="DM363" i="13"/>
  <c r="DN374" i="13" s="1"/>
  <c r="DI363" i="13"/>
  <c r="DJ374" i="13" s="1"/>
  <c r="DF363" i="13"/>
  <c r="DG374" i="13" s="1"/>
  <c r="CZ363" i="13"/>
  <c r="DA374" i="13" s="1"/>
  <c r="CV363" i="13"/>
  <c r="CW374" i="13" s="1"/>
  <c r="CT363" i="13"/>
  <c r="CU374" i="13" s="1"/>
  <c r="CP363" i="13"/>
  <c r="CQ374" i="13" s="1"/>
  <c r="CJ363" i="13"/>
  <c r="CE363" i="13"/>
  <c r="CD363" i="13"/>
  <c r="CA363" i="13"/>
  <c r="BZ363" i="13"/>
  <c r="BX363" i="13"/>
  <c r="BU363" i="13"/>
  <c r="BT363" i="13"/>
  <c r="BQ363" i="13"/>
  <c r="BK363" i="13"/>
  <c r="BH363" i="13"/>
  <c r="BI374" i="13" s="1"/>
  <c r="BG363" i="13"/>
  <c r="BE363" i="13"/>
  <c r="BB363" i="13"/>
  <c r="BC374" i="13" s="1"/>
  <c r="BA363" i="13"/>
  <c r="DQ363" i="13" l="1"/>
  <c r="DR374" i="13" s="1"/>
  <c r="CB374" i="13"/>
  <c r="DU363" i="13"/>
  <c r="DV374" i="13" s="1"/>
  <c r="CF374" i="13"/>
  <c r="DK363" i="13"/>
  <c r="DL374" i="13" s="1"/>
  <c r="BV374" i="13"/>
  <c r="DB363" i="13"/>
  <c r="DC374" i="13" s="1"/>
  <c r="BM374" i="13"/>
  <c r="K91" i="8"/>
  <c r="O94" i="8" s="1"/>
  <c r="J91" i="8"/>
  <c r="N94" i="8" s="1"/>
  <c r="I91" i="8"/>
  <c r="M94" i="8" s="1"/>
  <c r="CX363" i="13"/>
  <c r="CY374" i="13" s="1"/>
  <c r="BN363" i="13"/>
  <c r="CR363" i="13"/>
  <c r="CS374" i="13" s="1"/>
  <c r="CG363" i="13"/>
  <c r="CH374" i="13" s="1"/>
  <c r="DY362" i="13"/>
  <c r="DZ373" i="13" s="1"/>
  <c r="DS362" i="13"/>
  <c r="DT373" i="13" s="1"/>
  <c r="DO362" i="13"/>
  <c r="DP373" i="13" s="1"/>
  <c r="DM362" i="13"/>
  <c r="DN373" i="13" s="1"/>
  <c r="DI362" i="13"/>
  <c r="DJ373" i="13" s="1"/>
  <c r="DF362" i="13"/>
  <c r="DG373" i="13" s="1"/>
  <c r="CZ362" i="13"/>
  <c r="DA373" i="13" s="1"/>
  <c r="CV362" i="13"/>
  <c r="CW373" i="13" s="1"/>
  <c r="CT362" i="13"/>
  <c r="CU373" i="13" s="1"/>
  <c r="CP362" i="13"/>
  <c r="CQ373" i="13" s="1"/>
  <c r="CJ362" i="13"/>
  <c r="CE362" i="13"/>
  <c r="CD362" i="13"/>
  <c r="CA362" i="13"/>
  <c r="BZ362" i="13"/>
  <c r="BX362" i="13"/>
  <c r="BU362" i="13"/>
  <c r="BV373" i="13" s="1"/>
  <c r="BT362" i="13"/>
  <c r="BQ362" i="13"/>
  <c r="BK362" i="13"/>
  <c r="BH362" i="13"/>
  <c r="BI373" i="13" s="1"/>
  <c r="BG362" i="13"/>
  <c r="BE362" i="13"/>
  <c r="BB362" i="13"/>
  <c r="BC373" i="13" s="1"/>
  <c r="BA362" i="13"/>
  <c r="U267" i="6"/>
  <c r="DD363" i="13" l="1"/>
  <c r="DE374" i="13" s="1"/>
  <c r="BO374" i="13"/>
  <c r="DQ362" i="13"/>
  <c r="DR373" i="13" s="1"/>
  <c r="CB373" i="13"/>
  <c r="DU362" i="13"/>
  <c r="DV373" i="13" s="1"/>
  <c r="CF373" i="13"/>
  <c r="DB362" i="13"/>
  <c r="DC373" i="13" s="1"/>
  <c r="BM373" i="13"/>
  <c r="DW363" i="13"/>
  <c r="DX374" i="13" s="1"/>
  <c r="CG362" i="13"/>
  <c r="DK362" i="13"/>
  <c r="DL373" i="13" s="1"/>
  <c r="BN362" i="13"/>
  <c r="CX362" i="13"/>
  <c r="CY373" i="13" s="1"/>
  <c r="CR362" i="13"/>
  <c r="CS373" i="13" s="1"/>
  <c r="BA138" i="5"/>
  <c r="AY138" i="5"/>
  <c r="J94" i="22"/>
  <c r="I94" i="22"/>
  <c r="E94" i="22"/>
  <c r="D94" i="22"/>
  <c r="C94" i="22"/>
  <c r="DW362" i="13" l="1"/>
  <c r="DX373" i="13" s="1"/>
  <c r="CH373" i="13"/>
  <c r="DD362" i="13"/>
  <c r="DE373" i="13" s="1"/>
  <c r="BO373" i="13"/>
  <c r="F97" i="22"/>
  <c r="AE90" i="8"/>
  <c r="AC90" i="8"/>
  <c r="Z90" i="8"/>
  <c r="AD93" i="8" s="1"/>
  <c r="S90" i="8"/>
  <c r="Q90" i="8"/>
  <c r="F90" i="8"/>
  <c r="C90" i="8"/>
  <c r="C106" i="8" l="1"/>
  <c r="CZ95" i="1"/>
  <c r="CX95" i="1"/>
  <c r="CP95" i="1"/>
  <c r="CL95" i="1" s="1"/>
  <c r="CY95" i="1" s="1"/>
  <c r="CG95" i="1"/>
  <c r="R95" i="1"/>
  <c r="O95" i="1"/>
  <c r="N95" i="1"/>
  <c r="Q99" i="1" l="1"/>
  <c r="P99" i="1"/>
  <c r="K90" i="8"/>
  <c r="O93" i="8" s="1"/>
  <c r="J90" i="8"/>
  <c r="N93" i="8" s="1"/>
  <c r="I90" i="8"/>
  <c r="M93" i="8" s="1"/>
  <c r="U266" i="6"/>
  <c r="DY361" i="13"/>
  <c r="DZ372" i="13" s="1"/>
  <c r="DS361" i="13"/>
  <c r="DT372" i="13" s="1"/>
  <c r="DO361" i="13"/>
  <c r="DP372" i="13" s="1"/>
  <c r="DM361" i="13"/>
  <c r="DN372" i="13" s="1"/>
  <c r="DI361" i="13"/>
  <c r="DJ372" i="13" s="1"/>
  <c r="DF361" i="13"/>
  <c r="DG372" i="13" s="1"/>
  <c r="CZ361" i="13"/>
  <c r="DA372" i="13" s="1"/>
  <c r="CV361" i="13"/>
  <c r="CW372" i="13" s="1"/>
  <c r="CT361" i="13"/>
  <c r="CU372" i="13" s="1"/>
  <c r="CP361" i="13"/>
  <c r="CQ372" i="13" s="1"/>
  <c r="AZ138" i="5"/>
  <c r="CL363" i="13"/>
  <c r="CL362" i="13"/>
  <c r="CL360" i="13"/>
  <c r="CL359" i="13"/>
  <c r="CJ361" i="13"/>
  <c r="CE361" i="13"/>
  <c r="CD361" i="13"/>
  <c r="CA361" i="13"/>
  <c r="BZ361" i="13"/>
  <c r="BX361" i="13"/>
  <c r="BU361" i="13"/>
  <c r="BT361" i="13"/>
  <c r="BQ361" i="13"/>
  <c r="BM372" i="13"/>
  <c r="BK361" i="13"/>
  <c r="BH361" i="13"/>
  <c r="BG361" i="13"/>
  <c r="BE361" i="13"/>
  <c r="BB361" i="13"/>
  <c r="BA361" i="13"/>
  <c r="DQ361" i="13" l="1"/>
  <c r="DR372" i="13" s="1"/>
  <c r="CB372" i="13"/>
  <c r="DU361" i="13"/>
  <c r="DV372" i="13" s="1"/>
  <c r="CF372" i="13"/>
  <c r="DK361" i="13"/>
  <c r="DL372" i="13" s="1"/>
  <c r="BV372" i="13"/>
  <c r="CX361" i="13"/>
  <c r="CY372" i="13" s="1"/>
  <c r="BI372" i="13"/>
  <c r="CR361" i="13"/>
  <c r="CS372" i="13" s="1"/>
  <c r="BC372" i="13"/>
  <c r="CG361" i="13"/>
  <c r="CH372" i="13" s="1"/>
  <c r="BN361" i="13"/>
  <c r="DB361" i="13"/>
  <c r="DC372" i="13" s="1"/>
  <c r="CJ360" i="13"/>
  <c r="CE360" i="13"/>
  <c r="CF371" i="13" s="1"/>
  <c r="CD360" i="13"/>
  <c r="CA360" i="13"/>
  <c r="CB371" i="13" s="1"/>
  <c r="BZ360" i="13"/>
  <c r="BX360" i="13"/>
  <c r="BU360" i="13"/>
  <c r="BV371" i="13" s="1"/>
  <c r="BT360" i="13"/>
  <c r="BQ360" i="13"/>
  <c r="BM371" i="13"/>
  <c r="BK360" i="13"/>
  <c r="BH360" i="13"/>
  <c r="BI371" i="13" s="1"/>
  <c r="BG360" i="13"/>
  <c r="BE360" i="13"/>
  <c r="BB360" i="13"/>
  <c r="BC371" i="13" s="1"/>
  <c r="BA360" i="13"/>
  <c r="DD361" i="13" l="1"/>
  <c r="DE372" i="13" s="1"/>
  <c r="BO372" i="13"/>
  <c r="DW361" i="13"/>
  <c r="DX372" i="13" s="1"/>
  <c r="CG360" i="13"/>
  <c r="CH371" i="13" s="1"/>
  <c r="BN360" i="13"/>
  <c r="BO371" i="13" s="1"/>
  <c r="U265" i="6"/>
  <c r="U264" i="6" l="1"/>
  <c r="CJ359" i="13" l="1"/>
  <c r="CE359" i="13"/>
  <c r="CF370" i="13" s="1"/>
  <c r="CD359" i="13"/>
  <c r="CA359" i="13"/>
  <c r="CB370" i="13" s="1"/>
  <c r="BZ359" i="13"/>
  <c r="BX359" i="13"/>
  <c r="BU359" i="13"/>
  <c r="BV370" i="13" s="1"/>
  <c r="BT359" i="13"/>
  <c r="BQ359" i="13"/>
  <c r="BM370" i="13"/>
  <c r="BK359" i="13"/>
  <c r="BH359" i="13"/>
  <c r="BI370" i="13" s="1"/>
  <c r="BG359" i="13"/>
  <c r="BE359" i="13"/>
  <c r="BB359" i="13"/>
  <c r="BC370" i="13" s="1"/>
  <c r="BA359" i="13"/>
  <c r="BN359" i="13" l="1"/>
  <c r="BO370" i="13" s="1"/>
  <c r="CG359" i="13"/>
  <c r="CH370" i="13" s="1"/>
  <c r="S89" i="8"/>
  <c r="Q89" i="8"/>
  <c r="F89" i="8"/>
  <c r="C89" i="8"/>
  <c r="R96" i="8" s="1"/>
  <c r="AE89" i="8"/>
  <c r="AC89" i="8"/>
  <c r="Z89" i="8"/>
  <c r="AD92" i="8" s="1"/>
  <c r="J93" i="22"/>
  <c r="I93" i="22"/>
  <c r="E93" i="22"/>
  <c r="G100" i="22" s="1"/>
  <c r="D93" i="22"/>
  <c r="C93" i="22"/>
  <c r="F96" i="22" l="1"/>
  <c r="C105" i="8"/>
  <c r="I89" i="8"/>
  <c r="M92" i="8" s="1"/>
  <c r="U96" i="8" s="1"/>
  <c r="U263" i="6"/>
  <c r="K89" i="8" l="1"/>
  <c r="O92" i="8" s="1"/>
  <c r="W96" i="8" s="1"/>
  <c r="J89" i="8"/>
  <c r="N92" i="8" s="1"/>
  <c r="V96" i="8" s="1"/>
  <c r="CG18" i="1"/>
  <c r="CG17" i="1"/>
  <c r="CG94" i="1"/>
  <c r="R94" i="1"/>
  <c r="O94" i="1"/>
  <c r="N94" i="1"/>
  <c r="M67" i="1"/>
  <c r="N67" i="1"/>
  <c r="O67" i="1"/>
  <c r="M68" i="1"/>
  <c r="N68" i="1"/>
  <c r="O68" i="1"/>
  <c r="M69" i="1"/>
  <c r="N69" i="1"/>
  <c r="O69" i="1"/>
  <c r="P98" i="1" l="1"/>
  <c r="Q98" i="1"/>
  <c r="CZ94" i="1"/>
  <c r="CX94" i="1"/>
  <c r="CP94" i="1"/>
  <c r="CL94" i="1" s="1"/>
  <c r="CY94" i="1" s="1"/>
  <c r="CY114" i="1" l="1"/>
  <c r="CX114" i="1"/>
  <c r="CZ114" i="1"/>
  <c r="DY358" i="13"/>
  <c r="DS358" i="13"/>
  <c r="DO358" i="13"/>
  <c r="DM358" i="13"/>
  <c r="DI358" i="13"/>
  <c r="DF358" i="13"/>
  <c r="CZ358" i="13"/>
  <c r="CV358" i="13"/>
  <c r="CT358" i="13"/>
  <c r="CP358" i="13"/>
  <c r="CJ358" i="13"/>
  <c r="CE358" i="13"/>
  <c r="CD358" i="13"/>
  <c r="CA358" i="13"/>
  <c r="BZ358" i="13"/>
  <c r="BX358" i="13"/>
  <c r="BU358" i="13"/>
  <c r="BT358" i="13"/>
  <c r="BQ358" i="13"/>
  <c r="BK358" i="13"/>
  <c r="BH358" i="13"/>
  <c r="BG358" i="13"/>
  <c r="BE358" i="13"/>
  <c r="BB358" i="13"/>
  <c r="BA358" i="13"/>
  <c r="DQ358" i="13" l="1"/>
  <c r="CB369" i="13"/>
  <c r="DK358" i="13"/>
  <c r="BV369" i="13"/>
  <c r="CG358" i="13"/>
  <c r="CH369" i="13" s="1"/>
  <c r="CF369" i="13"/>
  <c r="CX358" i="13"/>
  <c r="BI369" i="13"/>
  <c r="DB358" i="13"/>
  <c r="BM369" i="13"/>
  <c r="CR358" i="13"/>
  <c r="BC369" i="13"/>
  <c r="DO360" i="13"/>
  <c r="DP371" i="13" s="1"/>
  <c r="DF360" i="13"/>
  <c r="DG371" i="13" s="1"/>
  <c r="DM360" i="13"/>
  <c r="DN371" i="13" s="1"/>
  <c r="DI360" i="13"/>
  <c r="DJ371" i="13" s="1"/>
  <c r="CT360" i="13"/>
  <c r="CU371" i="13" s="1"/>
  <c r="CP360" i="13"/>
  <c r="CQ371" i="13" s="1"/>
  <c r="CZ360" i="13"/>
  <c r="DA371" i="13" s="1"/>
  <c r="CV360" i="13"/>
  <c r="CW371" i="13" s="1"/>
  <c r="DY360" i="13"/>
  <c r="DZ371" i="13" s="1"/>
  <c r="DS360" i="13"/>
  <c r="DT371" i="13" s="1"/>
  <c r="DK360" i="13"/>
  <c r="DL371" i="13" s="1"/>
  <c r="CX360" i="13"/>
  <c r="CY371" i="13" s="1"/>
  <c r="CR360" i="13"/>
  <c r="CS371" i="13" s="1"/>
  <c r="DQ360" i="13"/>
  <c r="DR371" i="13" s="1"/>
  <c r="DB360" i="13"/>
  <c r="DC371" i="13" s="1"/>
  <c r="DU360" i="13"/>
  <c r="DV371" i="13" s="1"/>
  <c r="DD360" i="13"/>
  <c r="DE371" i="13" s="1"/>
  <c r="DW360" i="13"/>
  <c r="DX371" i="13" s="1"/>
  <c r="DM359" i="13"/>
  <c r="DS359" i="13"/>
  <c r="DT370" i="13" s="1"/>
  <c r="DI359" i="13"/>
  <c r="DF359" i="13"/>
  <c r="CT359" i="13"/>
  <c r="DO359" i="13"/>
  <c r="CZ359" i="13"/>
  <c r="DA370" i="13" s="1"/>
  <c r="CV359" i="13"/>
  <c r="CW370" i="13" s="1"/>
  <c r="DY359" i="13"/>
  <c r="DZ370" i="13" s="1"/>
  <c r="CP359" i="13"/>
  <c r="DB359" i="13"/>
  <c r="DQ359" i="13"/>
  <c r="DR370" i="13" s="1"/>
  <c r="DU359" i="13"/>
  <c r="CX359" i="13"/>
  <c r="CR359" i="13"/>
  <c r="DK359" i="13"/>
  <c r="DD359" i="13"/>
  <c r="DW359" i="13"/>
  <c r="DU358" i="13"/>
  <c r="BN358" i="13"/>
  <c r="BO369" i="13" s="1"/>
  <c r="BA137" i="5"/>
  <c r="AZ137" i="5"/>
  <c r="AY137" i="5"/>
  <c r="DE370" i="13" l="1"/>
  <c r="DX370" i="13"/>
  <c r="CQ370" i="13"/>
  <c r="DP370" i="13"/>
  <c r="DC370" i="13"/>
  <c r="DV370" i="13"/>
  <c r="DN370" i="13"/>
  <c r="DL370" i="13"/>
  <c r="DJ370" i="13"/>
  <c r="DG370" i="13"/>
  <c r="CY370" i="13"/>
  <c r="CS370" i="13"/>
  <c r="CU370" i="13"/>
  <c r="DW358" i="13"/>
  <c r="DX369" i="13" s="1"/>
  <c r="DZ369" i="13"/>
  <c r="DT369" i="13"/>
  <c r="DP369" i="13"/>
  <c r="DR369" i="13"/>
  <c r="DN369" i="13"/>
  <c r="DJ369" i="13"/>
  <c r="DV369" i="13"/>
  <c r="DL369" i="13"/>
  <c r="DG369" i="13"/>
  <c r="DA369" i="13"/>
  <c r="CY369" i="13"/>
  <c r="CW369" i="13"/>
  <c r="CU369" i="13"/>
  <c r="CS369" i="13"/>
  <c r="DC369" i="13"/>
  <c r="CQ369" i="13"/>
  <c r="DD358" i="13"/>
  <c r="DE369" i="13" s="1"/>
  <c r="U262" i="6"/>
  <c r="CJ357" i="13" l="1"/>
  <c r="CE357" i="13"/>
  <c r="CD357" i="13"/>
  <c r="CA357" i="13"/>
  <c r="CB368" i="13" s="1"/>
  <c r="BZ357" i="13"/>
  <c r="BX357" i="13"/>
  <c r="BU357" i="13"/>
  <c r="BV368" i="13" s="1"/>
  <c r="BT357" i="13"/>
  <c r="BQ357" i="13"/>
  <c r="BM368" i="13"/>
  <c r="BK357" i="13"/>
  <c r="BH357" i="13"/>
  <c r="BI368" i="13" s="1"/>
  <c r="BG357" i="13"/>
  <c r="BE357" i="13"/>
  <c r="BB357" i="13"/>
  <c r="BC368" i="13" s="1"/>
  <c r="BA357" i="13"/>
  <c r="CG357" i="13" l="1"/>
  <c r="CH368" i="13" s="1"/>
  <c r="CF368" i="13"/>
  <c r="BN357" i="13"/>
  <c r="BO368" i="13" s="1"/>
  <c r="U261" i="6"/>
  <c r="CJ356" i="13" l="1"/>
  <c r="CE356" i="13"/>
  <c r="CF367" i="13" s="1"/>
  <c r="CD356" i="13"/>
  <c r="CA356" i="13"/>
  <c r="CB367" i="13" s="1"/>
  <c r="BZ356" i="13"/>
  <c r="BX356" i="13"/>
  <c r="BU356" i="13"/>
  <c r="BV367" i="13" s="1"/>
  <c r="BT356" i="13"/>
  <c r="BQ356" i="13"/>
  <c r="BM367" i="13"/>
  <c r="BK356" i="13"/>
  <c r="BH356" i="13"/>
  <c r="BI367" i="13" s="1"/>
  <c r="BG356" i="13"/>
  <c r="BE356" i="13"/>
  <c r="BB356" i="13"/>
  <c r="BC367" i="13" s="1"/>
  <c r="BA356" i="13"/>
  <c r="CG356" i="13" l="1"/>
  <c r="CH367" i="13" s="1"/>
  <c r="BN356" i="13"/>
  <c r="BO367" i="13" s="1"/>
  <c r="CP93" i="1"/>
  <c r="CL93" i="1" s="1"/>
  <c r="CP92" i="1"/>
  <c r="CL92" i="1" s="1"/>
  <c r="CP91" i="1"/>
  <c r="CL91" i="1" s="1"/>
  <c r="CP90" i="1"/>
  <c r="CL90" i="1" s="1"/>
  <c r="CP89" i="1"/>
  <c r="CL89" i="1" s="1"/>
  <c r="CP88" i="1"/>
  <c r="CL88" i="1" s="1"/>
  <c r="CP87" i="1"/>
  <c r="CL87" i="1" s="1"/>
  <c r="CP86" i="1"/>
  <c r="CL86" i="1" s="1"/>
  <c r="CP85" i="1"/>
  <c r="CL85" i="1" s="1"/>
  <c r="CP84" i="1"/>
  <c r="CL84" i="1" s="1"/>
  <c r="CP83" i="1"/>
  <c r="CL83" i="1" s="1"/>
  <c r="CP82" i="1"/>
  <c r="CL82" i="1" s="1"/>
  <c r="CP81" i="1"/>
  <c r="CL81" i="1" s="1"/>
  <c r="CP80" i="1"/>
  <c r="CL80" i="1" s="1"/>
  <c r="CP79" i="1"/>
  <c r="CL79" i="1" s="1"/>
  <c r="CP78" i="1"/>
  <c r="CL78" i="1" s="1"/>
  <c r="CP77" i="1"/>
  <c r="CL77" i="1" s="1"/>
  <c r="CP76" i="1"/>
  <c r="CL76" i="1" s="1"/>
  <c r="CP75" i="1"/>
  <c r="CL75" i="1" s="1"/>
  <c r="CP74" i="1"/>
  <c r="CL74" i="1" s="1"/>
  <c r="CP73" i="1"/>
  <c r="CL73" i="1" s="1"/>
  <c r="CP72" i="1"/>
  <c r="CL72" i="1" s="1"/>
  <c r="CP71" i="1"/>
  <c r="CL71" i="1" s="1"/>
  <c r="CP70" i="1"/>
  <c r="CL70" i="1" s="1"/>
  <c r="CP69" i="1"/>
  <c r="CL69" i="1" s="1"/>
  <c r="CP68" i="1"/>
  <c r="CL68" i="1" s="1"/>
  <c r="CP67" i="1"/>
  <c r="CL67" i="1" s="1"/>
  <c r="CP66" i="1"/>
  <c r="CL66" i="1" s="1"/>
  <c r="CP65" i="1"/>
  <c r="CL65" i="1" s="1"/>
  <c r="CP64" i="1"/>
  <c r="CL64" i="1" s="1"/>
  <c r="CP63" i="1"/>
  <c r="CL63" i="1" s="1"/>
  <c r="CP62" i="1"/>
  <c r="CL62" i="1" s="1"/>
  <c r="CP61" i="1"/>
  <c r="CL61" i="1" s="1"/>
  <c r="CP60" i="1"/>
  <c r="CL60" i="1" s="1"/>
  <c r="CP59" i="1"/>
  <c r="CL59" i="1" s="1"/>
  <c r="CP58" i="1"/>
  <c r="CL58" i="1" s="1"/>
  <c r="CP57" i="1"/>
  <c r="CL57" i="1" s="1"/>
  <c r="CP56" i="1"/>
  <c r="CL56" i="1" s="1"/>
  <c r="CP55" i="1"/>
  <c r="CL55" i="1" s="1"/>
  <c r="CP54" i="1"/>
  <c r="CL54" i="1" s="1"/>
  <c r="CP53" i="1"/>
  <c r="CL53" i="1" s="1"/>
  <c r="CP52" i="1"/>
  <c r="CL52" i="1" s="1"/>
  <c r="CP51" i="1"/>
  <c r="CL51" i="1" s="1"/>
  <c r="CP50" i="1"/>
  <c r="CL50" i="1" s="1"/>
  <c r="CP49" i="1"/>
  <c r="CL49" i="1" s="1"/>
  <c r="CP48" i="1"/>
  <c r="CL48" i="1" s="1"/>
  <c r="CP47" i="1"/>
  <c r="CL47" i="1" s="1"/>
  <c r="CP46" i="1"/>
  <c r="CL46" i="1" s="1"/>
  <c r="CP45" i="1"/>
  <c r="CL45" i="1" s="1"/>
  <c r="CP44" i="1"/>
  <c r="CL44" i="1" s="1"/>
  <c r="CP43" i="1"/>
  <c r="CL43" i="1" s="1"/>
  <c r="CP42" i="1"/>
  <c r="CL42" i="1" s="1"/>
  <c r="CP41" i="1"/>
  <c r="CL41" i="1" s="1"/>
  <c r="CP40" i="1"/>
  <c r="CL40" i="1" s="1"/>
  <c r="CP39" i="1"/>
  <c r="CL39" i="1" s="1"/>
  <c r="CP38" i="1"/>
  <c r="CL38" i="1" s="1"/>
  <c r="CP37" i="1"/>
  <c r="CL37" i="1" s="1"/>
  <c r="CP36" i="1"/>
  <c r="CL36" i="1" s="1"/>
  <c r="CP35" i="1"/>
  <c r="CL35" i="1" s="1"/>
  <c r="CP34" i="1"/>
  <c r="CL34" i="1" s="1"/>
  <c r="CP33" i="1"/>
  <c r="CL33" i="1" s="1"/>
  <c r="CP32" i="1"/>
  <c r="CL32" i="1" s="1"/>
  <c r="CP31" i="1"/>
  <c r="CL31" i="1" s="1"/>
  <c r="CP30" i="1"/>
  <c r="CL30" i="1" s="1"/>
  <c r="CP29" i="1"/>
  <c r="CL29" i="1" s="1"/>
  <c r="CP28" i="1"/>
  <c r="CL28" i="1" s="1"/>
  <c r="CP27" i="1"/>
  <c r="CL27" i="1" s="1"/>
  <c r="CP26" i="1"/>
  <c r="CL26" i="1" s="1"/>
  <c r="CP25" i="1"/>
  <c r="CL25" i="1" s="1"/>
  <c r="CP24" i="1"/>
  <c r="CL24" i="1" s="1"/>
  <c r="CP23" i="1"/>
  <c r="CL23" i="1" s="1"/>
  <c r="CP22" i="1"/>
  <c r="CL22" i="1" s="1"/>
  <c r="CP21" i="1"/>
  <c r="CL21" i="1" s="1"/>
  <c r="CP20" i="1"/>
  <c r="CL20" i="1" s="1"/>
  <c r="CP19" i="1"/>
  <c r="CL19" i="1" s="1"/>
  <c r="CP18" i="1"/>
  <c r="CL18" i="1" s="1"/>
  <c r="CP17" i="1"/>
  <c r="CL17" i="1" s="1"/>
  <c r="S88" i="8" l="1"/>
  <c r="Q88" i="8"/>
  <c r="F88" i="8"/>
  <c r="C88" i="8"/>
  <c r="R95" i="8" s="1"/>
  <c r="C104" i="8" l="1"/>
  <c r="AE88" i="8"/>
  <c r="AC88" i="8"/>
  <c r="Z88" i="8"/>
  <c r="AD91" i="8" s="1"/>
  <c r="K88" i="8" l="1"/>
  <c r="O91" i="8" s="1"/>
  <c r="W95" i="8" s="1"/>
  <c r="I88" i="8"/>
  <c r="M91" i="8" s="1"/>
  <c r="U95" i="8" s="1"/>
  <c r="J88" i="8"/>
  <c r="N91" i="8" s="1"/>
  <c r="V95" i="8" s="1"/>
  <c r="J92" i="22"/>
  <c r="I92" i="22"/>
  <c r="E92" i="22"/>
  <c r="G99" i="22" s="1"/>
  <c r="D92" i="22"/>
  <c r="C92" i="22"/>
  <c r="BB136" i="5"/>
  <c r="F95" i="22" l="1"/>
  <c r="CM31" i="23"/>
  <c r="CJ31" i="23"/>
  <c r="AJ109" i="1" l="1"/>
  <c r="AI109" i="1"/>
  <c r="AF105" i="1" l="1"/>
  <c r="AH109" i="1"/>
  <c r="AG109" i="1"/>
  <c r="CG93" i="1" l="1"/>
  <c r="O93" i="1"/>
  <c r="N93" i="1"/>
  <c r="R69" i="1"/>
  <c r="R68" i="1"/>
  <c r="R67" i="1"/>
  <c r="CX93" i="1"/>
  <c r="CX113" i="1" l="1"/>
  <c r="Q97" i="1"/>
  <c r="P97" i="1"/>
  <c r="CY93" i="1"/>
  <c r="R93" i="1"/>
  <c r="CZ93" i="1"/>
  <c r="U260" i="6"/>
  <c r="CY113" i="1" l="1"/>
  <c r="CZ113" i="1"/>
  <c r="ET355" i="13"/>
  <c r="ER355" i="13"/>
  <c r="EQ355" i="13"/>
  <c r="EO355" i="13"/>
  <c r="EN355" i="13"/>
  <c r="EL355" i="13"/>
  <c r="EI355" i="13"/>
  <c r="EF355" i="13"/>
  <c r="EC355" i="13"/>
  <c r="DY355" i="13" l="1"/>
  <c r="CL357" i="13"/>
  <c r="CL356" i="13"/>
  <c r="CJ355" i="13"/>
  <c r="CE355" i="13"/>
  <c r="CF366" i="13" s="1"/>
  <c r="CD355" i="13"/>
  <c r="CA355" i="13"/>
  <c r="CB366" i="13" s="1"/>
  <c r="BZ355" i="13"/>
  <c r="BX355" i="13"/>
  <c r="BU355" i="13"/>
  <c r="BT355" i="13"/>
  <c r="BQ355" i="13"/>
  <c r="BM366" i="13"/>
  <c r="BK355" i="13"/>
  <c r="BH355" i="13"/>
  <c r="BG355" i="13"/>
  <c r="BE355" i="13"/>
  <c r="BB355" i="13"/>
  <c r="BC366" i="13" s="1"/>
  <c r="BA355" i="13"/>
  <c r="DK355" i="13" l="1"/>
  <c r="BV366" i="13"/>
  <c r="CX355" i="13"/>
  <c r="BI366" i="13"/>
  <c r="CV355" i="13"/>
  <c r="CZ355" i="13"/>
  <c r="CV356" i="13"/>
  <c r="DY356" i="13"/>
  <c r="CT356" i="13"/>
  <c r="DF356" i="13"/>
  <c r="DS356" i="13"/>
  <c r="CP356" i="13"/>
  <c r="CZ356" i="13"/>
  <c r="DO356" i="13"/>
  <c r="DM356" i="13"/>
  <c r="DI356" i="13"/>
  <c r="DU356" i="13"/>
  <c r="CX356" i="13"/>
  <c r="DK356" i="13"/>
  <c r="DB356" i="13"/>
  <c r="DQ356" i="13"/>
  <c r="DW356" i="13"/>
  <c r="CR356" i="13"/>
  <c r="CS367" i="13" s="1"/>
  <c r="DD356" i="13"/>
  <c r="DO357" i="13"/>
  <c r="DP368" i="13" s="1"/>
  <c r="CT357" i="13"/>
  <c r="CU368" i="13" s="1"/>
  <c r="CR357" i="13"/>
  <c r="CS368" i="13" s="1"/>
  <c r="DY357" i="13"/>
  <c r="DZ368" i="13" s="1"/>
  <c r="DM357" i="13"/>
  <c r="DN368" i="13" s="1"/>
  <c r="CZ357" i="13"/>
  <c r="DA368" i="13" s="1"/>
  <c r="CP357" i="13"/>
  <c r="CQ368" i="13" s="1"/>
  <c r="DI357" i="13"/>
  <c r="DJ368" i="13" s="1"/>
  <c r="CX357" i="13"/>
  <c r="CY368" i="13" s="1"/>
  <c r="DS357" i="13"/>
  <c r="DT368" i="13" s="1"/>
  <c r="CV357" i="13"/>
  <c r="CW368" i="13" s="1"/>
  <c r="DF357" i="13"/>
  <c r="DG368" i="13" s="1"/>
  <c r="DQ357" i="13"/>
  <c r="DR368" i="13" s="1"/>
  <c r="DK357" i="13"/>
  <c r="DL368" i="13" s="1"/>
  <c r="DW357" i="13"/>
  <c r="DX368" i="13" s="1"/>
  <c r="DB357" i="13"/>
  <c r="DC368" i="13" s="1"/>
  <c r="DU357" i="13"/>
  <c r="DV368" i="13" s="1"/>
  <c r="DD357" i="13"/>
  <c r="DE368" i="13" s="1"/>
  <c r="DF355" i="13"/>
  <c r="DI355" i="13"/>
  <c r="DM355" i="13"/>
  <c r="DO355" i="13"/>
  <c r="CP355" i="13"/>
  <c r="DS355" i="13"/>
  <c r="DT366" i="13" s="1"/>
  <c r="CT355" i="13"/>
  <c r="DQ355" i="13"/>
  <c r="CG355" i="13"/>
  <c r="CH366" i="13" s="1"/>
  <c r="DU355" i="13"/>
  <c r="CR355" i="13"/>
  <c r="DB355" i="13"/>
  <c r="BN355" i="13"/>
  <c r="BO366" i="13" s="1"/>
  <c r="C92" i="1"/>
  <c r="D91" i="1"/>
  <c r="B91" i="1"/>
  <c r="D90" i="1"/>
  <c r="B90" i="1"/>
  <c r="D89" i="1"/>
  <c r="B89" i="1"/>
  <c r="D87" i="1"/>
  <c r="B87" i="1"/>
  <c r="E87" i="1" s="1"/>
  <c r="D86" i="1"/>
  <c r="B86" i="1"/>
  <c r="E86" i="1" s="1"/>
  <c r="D85" i="1"/>
  <c r="B85" i="1"/>
  <c r="E85" i="1" s="1"/>
  <c r="E89" i="1" l="1"/>
  <c r="E91" i="1"/>
  <c r="E90" i="1"/>
  <c r="CU367" i="13"/>
  <c r="DJ367" i="13"/>
  <c r="DN367" i="13"/>
  <c r="CW367" i="13"/>
  <c r="DP366" i="13"/>
  <c r="DP367" i="13"/>
  <c r="DV366" i="13"/>
  <c r="DT367" i="13"/>
  <c r="CY367" i="13"/>
  <c r="DG367" i="13"/>
  <c r="DZ366" i="13"/>
  <c r="DZ367" i="13"/>
  <c r="DR367" i="13"/>
  <c r="DN366" i="13"/>
  <c r="DX367" i="13"/>
  <c r="DL366" i="13"/>
  <c r="DL367" i="13"/>
  <c r="DV367" i="13"/>
  <c r="DA367" i="13"/>
  <c r="CU366" i="13"/>
  <c r="DE367" i="13"/>
  <c r="DC367" i="13"/>
  <c r="CQ367" i="13"/>
  <c r="DJ366" i="13"/>
  <c r="DR366" i="13"/>
  <c r="DG366" i="13"/>
  <c r="DA366" i="13"/>
  <c r="CW366" i="13"/>
  <c r="CY366" i="13"/>
  <c r="DC366" i="13"/>
  <c r="CQ366" i="13"/>
  <c r="CS366" i="13"/>
  <c r="C85" i="1"/>
  <c r="DW355" i="13"/>
  <c r="DX366" i="13" s="1"/>
  <c r="DD355" i="13"/>
  <c r="DE366" i="13" s="1"/>
  <c r="C86" i="1"/>
  <c r="C89" i="1"/>
  <c r="C91" i="1"/>
  <c r="C87" i="1"/>
  <c r="C90" i="1"/>
  <c r="BA136" i="5"/>
  <c r="AZ136" i="5"/>
  <c r="AY136" i="5"/>
  <c r="ET354" i="13" l="1"/>
  <c r="ER354" i="13"/>
  <c r="EQ354" i="13"/>
  <c r="EO354" i="13"/>
  <c r="EN354" i="13"/>
  <c r="EL354" i="13"/>
  <c r="EI354" i="13"/>
  <c r="EF354" i="13"/>
  <c r="EC354" i="13"/>
  <c r="U259" i="6" l="1"/>
  <c r="CJ354" i="13"/>
  <c r="CE354" i="13"/>
  <c r="CD354" i="13"/>
  <c r="CA354" i="13"/>
  <c r="CB365" i="13" s="1"/>
  <c r="BZ354" i="13"/>
  <c r="BX354" i="13"/>
  <c r="BU354" i="13"/>
  <c r="BV365" i="13" s="1"/>
  <c r="BT354" i="13"/>
  <c r="BQ354" i="13"/>
  <c r="BM365" i="13"/>
  <c r="BK354" i="13"/>
  <c r="BH354" i="13"/>
  <c r="BI365" i="13" s="1"/>
  <c r="BG354" i="13"/>
  <c r="BE354" i="13"/>
  <c r="BB354" i="13"/>
  <c r="BC365" i="13" s="1"/>
  <c r="BA354" i="13"/>
  <c r="CG354" i="13" l="1"/>
  <c r="CH365" i="13" s="1"/>
  <c r="CF365" i="13"/>
  <c r="BN354" i="13"/>
  <c r="BO365" i="13" s="1"/>
  <c r="ET353" i="13" l="1"/>
  <c r="ER353" i="13"/>
  <c r="EQ353" i="13"/>
  <c r="EO353" i="13"/>
  <c r="EN353" i="13"/>
  <c r="EL353" i="13"/>
  <c r="EI353" i="13"/>
  <c r="EF353" i="13"/>
  <c r="EC353" i="13"/>
  <c r="U258" i="6" l="1"/>
  <c r="CL354" i="13" l="1"/>
  <c r="CL353" i="13"/>
  <c r="DY353" i="13" s="1"/>
  <c r="CJ353" i="13"/>
  <c r="CE353" i="13"/>
  <c r="CD353" i="13"/>
  <c r="CA353" i="13"/>
  <c r="CB364" i="13" s="1"/>
  <c r="BZ353" i="13"/>
  <c r="BX353" i="13"/>
  <c r="BU353" i="13"/>
  <c r="BV364" i="13" s="1"/>
  <c r="BT353" i="13"/>
  <c r="BQ353" i="13"/>
  <c r="BK353" i="13"/>
  <c r="BH353" i="13"/>
  <c r="BG353" i="13"/>
  <c r="BE353" i="13"/>
  <c r="BB353" i="13"/>
  <c r="BC364" i="13" s="1"/>
  <c r="BA353" i="13"/>
  <c r="CX353" i="13" l="1"/>
  <c r="BI364" i="13"/>
  <c r="CG353" i="13"/>
  <c r="CF364" i="13"/>
  <c r="DB353" i="13"/>
  <c r="BM364" i="13"/>
  <c r="CV353" i="13"/>
  <c r="CZ353" i="13"/>
  <c r="DF353" i="13"/>
  <c r="DI353" i="13"/>
  <c r="DM353" i="13"/>
  <c r="DK353" i="13"/>
  <c r="CV354" i="13"/>
  <c r="CW365" i="13" s="1"/>
  <c r="DF354" i="13"/>
  <c r="DG365" i="13" s="1"/>
  <c r="DY354" i="13"/>
  <c r="CT354" i="13"/>
  <c r="CU365" i="13" s="1"/>
  <c r="DM354" i="13"/>
  <c r="DN365" i="13" s="1"/>
  <c r="DS354" i="13"/>
  <c r="DT365" i="13" s="1"/>
  <c r="CP354" i="13"/>
  <c r="CQ365" i="13" s="1"/>
  <c r="DI354" i="13"/>
  <c r="DJ365" i="13" s="1"/>
  <c r="DO354" i="13"/>
  <c r="DP365" i="13" s="1"/>
  <c r="CZ354" i="13"/>
  <c r="DA365" i="13" s="1"/>
  <c r="DW354" i="13"/>
  <c r="DX365" i="13" s="1"/>
  <c r="CX354" i="13"/>
  <c r="CY365" i="13" s="1"/>
  <c r="DK354" i="13"/>
  <c r="DL365" i="13" s="1"/>
  <c r="DB354" i="13"/>
  <c r="DC365" i="13" s="1"/>
  <c r="DQ354" i="13"/>
  <c r="DR365" i="13" s="1"/>
  <c r="DU354" i="13"/>
  <c r="DV365" i="13" s="1"/>
  <c r="CR354" i="13"/>
  <c r="CS365" i="13" s="1"/>
  <c r="DD354" i="13"/>
  <c r="DE365" i="13" s="1"/>
  <c r="DO353" i="13"/>
  <c r="DP364" i="13" s="1"/>
  <c r="CP353" i="13"/>
  <c r="DS353" i="13"/>
  <c r="CT353" i="13"/>
  <c r="DQ353" i="13"/>
  <c r="DU353" i="13"/>
  <c r="BN353" i="13"/>
  <c r="CR353" i="13"/>
  <c r="S87" i="8"/>
  <c r="Q87" i="8"/>
  <c r="F87" i="8"/>
  <c r="C87" i="8"/>
  <c r="DR364" i="13" l="1"/>
  <c r="DV364" i="13"/>
  <c r="C102" i="8"/>
  <c r="R94" i="8"/>
  <c r="DA364" i="13"/>
  <c r="CW364" i="13"/>
  <c r="DZ364" i="13"/>
  <c r="DZ365" i="13"/>
  <c r="DT364" i="13"/>
  <c r="DJ364" i="13"/>
  <c r="DG364" i="13"/>
  <c r="CU364" i="13"/>
  <c r="CY364" i="13"/>
  <c r="DN364" i="13"/>
  <c r="DL364" i="13"/>
  <c r="DW353" i="13"/>
  <c r="DX364" i="13" s="1"/>
  <c r="CH364" i="13"/>
  <c r="CQ364" i="13"/>
  <c r="CS364" i="13"/>
  <c r="DD353" i="13"/>
  <c r="DE364" i="13" s="1"/>
  <c r="BO364" i="13"/>
  <c r="DC364" i="13"/>
  <c r="K87" i="8"/>
  <c r="O90" i="8" s="1"/>
  <c r="W94" i="8" s="1"/>
  <c r="J87" i="8"/>
  <c r="N90" i="8" s="1"/>
  <c r="V94" i="8" s="1"/>
  <c r="I87" i="8"/>
  <c r="M90" i="8" s="1"/>
  <c r="U94" i="8" s="1"/>
  <c r="J91" i="22"/>
  <c r="I91" i="22"/>
  <c r="E91" i="22"/>
  <c r="G98" i="22" s="1"/>
  <c r="D91" i="22"/>
  <c r="C91" i="22"/>
  <c r="AE87" i="8"/>
  <c r="AC87" i="8"/>
  <c r="AC82" i="8"/>
  <c r="AC83" i="8"/>
  <c r="AC84" i="8"/>
  <c r="AC85" i="8"/>
  <c r="AC86" i="8"/>
  <c r="Z87" i="8"/>
  <c r="AD90" i="8" s="1"/>
  <c r="F94" i="22" l="1"/>
  <c r="BB135" i="5"/>
  <c r="ET352" i="13" l="1"/>
  <c r="ER352" i="13"/>
  <c r="EQ352" i="13"/>
  <c r="EO352" i="13"/>
  <c r="EN352" i="13"/>
  <c r="EL352" i="13"/>
  <c r="EI352" i="13"/>
  <c r="EF352" i="13"/>
  <c r="EC352" i="13"/>
  <c r="CZ92" i="1" l="1"/>
  <c r="CY92" i="1"/>
  <c r="CY112" i="1" l="1"/>
  <c r="CZ112" i="1"/>
  <c r="CX92" i="1"/>
  <c r="CG92" i="1"/>
  <c r="O92" i="1"/>
  <c r="N92" i="1"/>
  <c r="CX112" i="1" l="1"/>
  <c r="P96" i="1"/>
  <c r="Q96" i="1"/>
  <c r="U257" i="6"/>
  <c r="AY135" i="5" l="1"/>
  <c r="BA135" i="5"/>
  <c r="AZ135" i="5"/>
  <c r="CL327" i="13"/>
  <c r="CL326" i="13"/>
  <c r="DO352" i="13"/>
  <c r="DP363" i="13" s="1"/>
  <c r="CV352" i="13"/>
  <c r="CW363" i="13" s="1"/>
  <c r="CJ352" i="13"/>
  <c r="CE352" i="13"/>
  <c r="CD352" i="13"/>
  <c r="CA352" i="13"/>
  <c r="CB363" i="13" s="1"/>
  <c r="BZ352" i="13"/>
  <c r="BX352" i="13"/>
  <c r="BU352" i="13"/>
  <c r="BV363" i="13" s="1"/>
  <c r="BT352" i="13"/>
  <c r="BQ352" i="13"/>
  <c r="BM363" i="13"/>
  <c r="BK352" i="13"/>
  <c r="BH352" i="13"/>
  <c r="BI363" i="13" s="1"/>
  <c r="BG352" i="13"/>
  <c r="BE352" i="13"/>
  <c r="BB352" i="13"/>
  <c r="BC363" i="13" s="1"/>
  <c r="BA352" i="13"/>
  <c r="CG352" i="13" l="1"/>
  <c r="CH363" i="13" s="1"/>
  <c r="CF363" i="13"/>
  <c r="BN352" i="13"/>
  <c r="DY352" i="13"/>
  <c r="DZ363" i="13" s="1"/>
  <c r="CP352" i="13"/>
  <c r="CQ363" i="13" s="1"/>
  <c r="CX352" i="13"/>
  <c r="CY363" i="13" s="1"/>
  <c r="DF352" i="13"/>
  <c r="DG363" i="13" s="1"/>
  <c r="DS352" i="13"/>
  <c r="DT363" i="13" s="1"/>
  <c r="CR352" i="13"/>
  <c r="CS363" i="13" s="1"/>
  <c r="CZ352" i="13"/>
  <c r="DA363" i="13" s="1"/>
  <c r="DK352" i="13"/>
  <c r="DL363" i="13" s="1"/>
  <c r="DU352" i="13"/>
  <c r="DV363" i="13" s="1"/>
  <c r="CT352" i="13"/>
  <c r="CU363" i="13" s="1"/>
  <c r="DB352" i="13"/>
  <c r="DC363" i="13" s="1"/>
  <c r="DM352" i="13"/>
  <c r="DN363" i="13" s="1"/>
  <c r="DI352" i="13"/>
  <c r="DJ363" i="13" s="1"/>
  <c r="DQ352" i="13"/>
  <c r="DR363" i="13" s="1"/>
  <c r="ET351" i="13"/>
  <c r="ER351" i="13"/>
  <c r="EQ351" i="13"/>
  <c r="EO351" i="13"/>
  <c r="EN351" i="13"/>
  <c r="EL351" i="13"/>
  <c r="EI351" i="13"/>
  <c r="EF351" i="13"/>
  <c r="EC351" i="13"/>
  <c r="DW352" i="13" l="1"/>
  <c r="DX363" i="13" s="1"/>
  <c r="DD352" i="13"/>
  <c r="DE363" i="13" s="1"/>
  <c r="BO363" i="13"/>
  <c r="CJ351" i="13"/>
  <c r="CE351" i="13"/>
  <c r="CD351" i="13"/>
  <c r="CA351" i="13"/>
  <c r="CB362" i="13" s="1"/>
  <c r="BZ351" i="13"/>
  <c r="BX351" i="13"/>
  <c r="BU351" i="13"/>
  <c r="BV362" i="13" s="1"/>
  <c r="BT351" i="13"/>
  <c r="BQ351" i="13"/>
  <c r="BM362" i="13"/>
  <c r="BK351" i="13"/>
  <c r="BH351" i="13"/>
  <c r="BI362" i="13" s="1"/>
  <c r="BG351" i="13"/>
  <c r="BE351" i="13"/>
  <c r="BB351" i="13"/>
  <c r="BC362" i="13" s="1"/>
  <c r="BA351" i="13"/>
  <c r="U256" i="6"/>
  <c r="CG351" i="13" l="1"/>
  <c r="CH362" i="13" s="1"/>
  <c r="CF362" i="13"/>
  <c r="BN351" i="13"/>
  <c r="BO362" i="13" s="1"/>
  <c r="AE86" i="8"/>
  <c r="Z86" i="8"/>
  <c r="AD89" i="8" s="1"/>
  <c r="ET350" i="13"/>
  <c r="ER350" i="13"/>
  <c r="EQ350" i="13"/>
  <c r="EO350" i="13"/>
  <c r="EN350" i="13"/>
  <c r="EL350" i="13"/>
  <c r="EI350" i="13"/>
  <c r="EF350" i="13"/>
  <c r="EC350" i="13"/>
  <c r="CJ350" i="13" l="1"/>
  <c r="CE350" i="13"/>
  <c r="CF361" i="13" s="1"/>
  <c r="CD350" i="13"/>
  <c r="CA350" i="13"/>
  <c r="CB361" i="13" s="1"/>
  <c r="BZ350" i="13"/>
  <c r="BX350" i="13"/>
  <c r="BU350" i="13"/>
  <c r="BV361" i="13" s="1"/>
  <c r="BT350" i="13"/>
  <c r="BQ350" i="13"/>
  <c r="BM361" i="13"/>
  <c r="BK350" i="13"/>
  <c r="BH350" i="13"/>
  <c r="BI361" i="13" s="1"/>
  <c r="BG350" i="13"/>
  <c r="BE350" i="13"/>
  <c r="BB350" i="13"/>
  <c r="BC361" i="13" s="1"/>
  <c r="BA350" i="13"/>
  <c r="BB134" i="5"/>
  <c r="U255" i="6"/>
  <c r="CG350" i="13" l="1"/>
  <c r="CH361" i="13" s="1"/>
  <c r="BN350" i="13"/>
  <c r="BO361" i="13" s="1"/>
  <c r="E90" i="22"/>
  <c r="G97" i="22" s="1"/>
  <c r="D90" i="22"/>
  <c r="J90" i="22"/>
  <c r="I90" i="22"/>
  <c r="C80" i="22"/>
  <c r="C78" i="22"/>
  <c r="C77" i="22"/>
  <c r="C76" i="22"/>
  <c r="C75" i="22"/>
  <c r="F93" i="22" l="1"/>
  <c r="C79" i="22"/>
  <c r="C84" i="22"/>
  <c r="C90" i="22"/>
  <c r="C82" i="22"/>
  <c r="C81" i="22"/>
  <c r="ET349" i="13"/>
  <c r="ER349" i="13"/>
  <c r="EQ349" i="13"/>
  <c r="EO349" i="13"/>
  <c r="EN349" i="13"/>
  <c r="EL349" i="13"/>
  <c r="EI349" i="13"/>
  <c r="EF349" i="13"/>
  <c r="EC349" i="13"/>
  <c r="DY349" i="13"/>
  <c r="DS349" i="13"/>
  <c r="DO349" i="13"/>
  <c r="DM349" i="13"/>
  <c r="DI349" i="13"/>
  <c r="S86" i="8"/>
  <c r="Q86" i="8"/>
  <c r="C86" i="8"/>
  <c r="C101" i="8" l="1"/>
  <c r="R93" i="8"/>
  <c r="C83" i="22"/>
  <c r="C88" i="22"/>
  <c r="C87" i="22"/>
  <c r="C85" i="22"/>
  <c r="C89" i="22"/>
  <c r="F86" i="8"/>
  <c r="I86" i="8" l="1"/>
  <c r="M89" i="8" s="1"/>
  <c r="U93" i="8" s="1"/>
  <c r="K86" i="8"/>
  <c r="O89" i="8" s="1"/>
  <c r="W93" i="8" s="1"/>
  <c r="J86" i="8"/>
  <c r="N89" i="8" s="1"/>
  <c r="V93" i="8" s="1"/>
  <c r="CX91" i="1" l="1"/>
  <c r="CZ91" i="1"/>
  <c r="CZ111" i="1" l="1"/>
  <c r="CX111" i="1"/>
  <c r="CG91" i="1"/>
  <c r="O91" i="1" l="1"/>
  <c r="N91" i="1"/>
  <c r="Q95" i="1" l="1"/>
  <c r="P95" i="1"/>
  <c r="CY91" i="1"/>
  <c r="U254" i="6"/>
  <c r="CY111" i="1" l="1"/>
  <c r="BA134" i="5"/>
  <c r="AZ134" i="5"/>
  <c r="AY134" i="5"/>
  <c r="DF349" i="13"/>
  <c r="CZ349" i="13"/>
  <c r="CV349" i="13"/>
  <c r="CT349" i="13"/>
  <c r="CP349" i="13"/>
  <c r="CL351" i="13"/>
  <c r="CL350" i="13"/>
  <c r="CJ349" i="13"/>
  <c r="CE349" i="13"/>
  <c r="CF360" i="13" s="1"/>
  <c r="CD349" i="13"/>
  <c r="CA349" i="13"/>
  <c r="BZ349" i="13"/>
  <c r="BX349" i="13"/>
  <c r="BU349" i="13"/>
  <c r="BV360" i="13" s="1"/>
  <c r="BT349" i="13"/>
  <c r="BQ349" i="13"/>
  <c r="BK349" i="13"/>
  <c r="BH349" i="13"/>
  <c r="BG349" i="13"/>
  <c r="BE349" i="13"/>
  <c r="BB349" i="13"/>
  <c r="BA349" i="13"/>
  <c r="ET348" i="13"/>
  <c r="ER348" i="13"/>
  <c r="EQ348" i="13"/>
  <c r="EO348" i="13"/>
  <c r="EN348" i="13"/>
  <c r="EL348" i="13"/>
  <c r="EI348" i="13"/>
  <c r="EF348" i="13"/>
  <c r="EC348" i="13"/>
  <c r="DQ349" i="13" l="1"/>
  <c r="CB360" i="13"/>
  <c r="CX349" i="13"/>
  <c r="BI360" i="13"/>
  <c r="DB349" i="13"/>
  <c r="BM360" i="13"/>
  <c r="CR349" i="13"/>
  <c r="BC360" i="13"/>
  <c r="CV350" i="13"/>
  <c r="DY350" i="13"/>
  <c r="CT350" i="13"/>
  <c r="DI350" i="13"/>
  <c r="DS350" i="13"/>
  <c r="CP350" i="13"/>
  <c r="DF350" i="13"/>
  <c r="DO350" i="13"/>
  <c r="DM350" i="13"/>
  <c r="CZ350" i="13"/>
  <c r="DU350" i="13"/>
  <c r="DB350" i="13"/>
  <c r="CX350" i="13"/>
  <c r="CR350" i="13"/>
  <c r="DK350" i="13"/>
  <c r="DQ350" i="13"/>
  <c r="DD350" i="13"/>
  <c r="DW350" i="13"/>
  <c r="DY351" i="13"/>
  <c r="DZ362" i="13" s="1"/>
  <c r="CT351" i="13"/>
  <c r="CZ351" i="13"/>
  <c r="DA362" i="13" s="1"/>
  <c r="DS351" i="13"/>
  <c r="DT362" i="13" s="1"/>
  <c r="CP351" i="13"/>
  <c r="CQ362" i="13" s="1"/>
  <c r="DO351" i="13"/>
  <c r="DP362" i="13" s="1"/>
  <c r="DF351" i="13"/>
  <c r="DG362" i="13" s="1"/>
  <c r="DM351" i="13"/>
  <c r="DN362" i="13" s="1"/>
  <c r="DI351" i="13"/>
  <c r="DJ362" i="13" s="1"/>
  <c r="CV351" i="13"/>
  <c r="CW362" i="13" s="1"/>
  <c r="DQ351" i="13"/>
  <c r="DR362" i="13" s="1"/>
  <c r="DK351" i="13"/>
  <c r="DL362" i="13" s="1"/>
  <c r="DW351" i="13"/>
  <c r="DX362" i="13" s="1"/>
  <c r="CX351" i="13"/>
  <c r="CY362" i="13" s="1"/>
  <c r="DB351" i="13"/>
  <c r="DC362" i="13" s="1"/>
  <c r="CR351" i="13"/>
  <c r="CS362" i="13" s="1"/>
  <c r="DU351" i="13"/>
  <c r="DV362" i="13" s="1"/>
  <c r="DD351" i="13"/>
  <c r="DE362" i="13" s="1"/>
  <c r="CG349" i="13"/>
  <c r="CH360" i="13" s="1"/>
  <c r="DU349" i="13"/>
  <c r="DK349" i="13"/>
  <c r="BN349" i="13"/>
  <c r="BO360" i="13" s="1"/>
  <c r="CJ348" i="13"/>
  <c r="CE348" i="13"/>
  <c r="CD348" i="13"/>
  <c r="CA348" i="13"/>
  <c r="CB359" i="13" s="1"/>
  <c r="BZ348" i="13"/>
  <c r="BX348" i="13"/>
  <c r="BU348" i="13"/>
  <c r="BV359" i="13" s="1"/>
  <c r="BT348" i="13"/>
  <c r="BQ348" i="13"/>
  <c r="BM359" i="13"/>
  <c r="BK348" i="13"/>
  <c r="BH348" i="13"/>
  <c r="BI359" i="13" s="1"/>
  <c r="BG348" i="13"/>
  <c r="BE348" i="13"/>
  <c r="BB348" i="13"/>
  <c r="BC359" i="13" s="1"/>
  <c r="BA348" i="13"/>
  <c r="CS361" i="13" l="1"/>
  <c r="DV360" i="13"/>
  <c r="DR361" i="13"/>
  <c r="DP361" i="13"/>
  <c r="DC361" i="13"/>
  <c r="CU360" i="13"/>
  <c r="CU362" i="13"/>
  <c r="DZ361" i="13"/>
  <c r="DT360" i="13"/>
  <c r="DT361" i="13"/>
  <c r="DN361" i="13"/>
  <c r="DV361" i="13"/>
  <c r="DJ360" i="13"/>
  <c r="DJ361" i="13"/>
  <c r="DX361" i="13"/>
  <c r="DL361" i="13"/>
  <c r="DG360" i="13"/>
  <c r="DG361" i="13"/>
  <c r="DA361" i="13"/>
  <c r="CY361" i="13"/>
  <c r="CW361" i="13"/>
  <c r="CU361" i="13"/>
  <c r="CQ361" i="13"/>
  <c r="DE361" i="13"/>
  <c r="DA360" i="13"/>
  <c r="CW360" i="13"/>
  <c r="DZ360" i="13"/>
  <c r="DR360" i="13"/>
  <c r="DP360" i="13"/>
  <c r="DN360" i="13"/>
  <c r="DL360" i="13"/>
  <c r="CY360" i="13"/>
  <c r="CQ360" i="13"/>
  <c r="CS360" i="13"/>
  <c r="DC360" i="13"/>
  <c r="CG348" i="13"/>
  <c r="CH359" i="13" s="1"/>
  <c r="CF359" i="13"/>
  <c r="DW349" i="13"/>
  <c r="DX360" i="13" s="1"/>
  <c r="DD349" i="13"/>
  <c r="DE360" i="13" s="1"/>
  <c r="BN348" i="13"/>
  <c r="BO359" i="13" s="1"/>
  <c r="U253" i="6"/>
  <c r="U252" i="6"/>
  <c r="ET347" i="13" l="1"/>
  <c r="ER347" i="13"/>
  <c r="EQ347" i="13"/>
  <c r="EO347" i="13"/>
  <c r="EN347" i="13"/>
  <c r="EL347" i="13"/>
  <c r="EI347" i="13"/>
  <c r="EF347" i="13"/>
  <c r="EC347" i="13"/>
  <c r="CJ347" i="13" l="1"/>
  <c r="CE347" i="13"/>
  <c r="CF358" i="13" s="1"/>
  <c r="CD347" i="13"/>
  <c r="CA347" i="13"/>
  <c r="CB358" i="13" s="1"/>
  <c r="BZ347" i="13"/>
  <c r="BX347" i="13"/>
  <c r="BU347" i="13"/>
  <c r="BV358" i="13" s="1"/>
  <c r="BT347" i="13"/>
  <c r="BQ347" i="13"/>
  <c r="BM358" i="13"/>
  <c r="BK347" i="13"/>
  <c r="BH347" i="13"/>
  <c r="BI358" i="13" s="1"/>
  <c r="BG347" i="13"/>
  <c r="BE347" i="13"/>
  <c r="BB347" i="13"/>
  <c r="BC358" i="13" s="1"/>
  <c r="BA347" i="13"/>
  <c r="CG347" i="13" l="1"/>
  <c r="CH358" i="13" s="1"/>
  <c r="BN347" i="13"/>
  <c r="BO358" i="13" s="1"/>
  <c r="AE85" i="8"/>
  <c r="Z85" i="8"/>
  <c r="AD88" i="8" s="1"/>
  <c r="J89" i="22"/>
  <c r="I89" i="22"/>
  <c r="E89" i="22"/>
  <c r="G96" i="22" s="1"/>
  <c r="D89" i="22"/>
  <c r="F92" i="22" l="1"/>
  <c r="S85" i="8"/>
  <c r="Q85" i="8"/>
  <c r="F85" i="8"/>
  <c r="C85" i="8"/>
  <c r="C100" i="8" l="1"/>
  <c r="R92" i="8"/>
  <c r="I85" i="8"/>
  <c r="M88" i="8" s="1"/>
  <c r="U92" i="8" s="1"/>
  <c r="K85" i="8"/>
  <c r="O88" i="8" s="1"/>
  <c r="W92" i="8" s="1"/>
  <c r="J85" i="8"/>
  <c r="N88" i="8" s="1"/>
  <c r="V92" i="8" s="1"/>
  <c r="U251" i="6"/>
  <c r="BB133" i="5" l="1"/>
  <c r="ET346" i="13" l="1"/>
  <c r="ER346" i="13"/>
  <c r="EQ346" i="13"/>
  <c r="EO346" i="13"/>
  <c r="EN346" i="13"/>
  <c r="EL346" i="13"/>
  <c r="EI346" i="13"/>
  <c r="EF346" i="13"/>
  <c r="EC346" i="13"/>
  <c r="CZ90" i="1" l="1"/>
  <c r="CX90" i="1"/>
  <c r="CY90" i="1"/>
  <c r="CG90" i="1"/>
  <c r="O90" i="1"/>
  <c r="N90" i="1"/>
  <c r="CY110" i="1" l="1"/>
  <c r="CX110" i="1"/>
  <c r="CZ110" i="1"/>
  <c r="P94" i="1"/>
  <c r="Q94" i="1"/>
  <c r="ET345" i="13"/>
  <c r="ER345" i="13"/>
  <c r="EQ345" i="13"/>
  <c r="EO345" i="13"/>
  <c r="EN345" i="13"/>
  <c r="EL345" i="13"/>
  <c r="EI345" i="13"/>
  <c r="EF345" i="13"/>
  <c r="EC345" i="13"/>
  <c r="DY346" i="13" l="1"/>
  <c r="DS346" i="13"/>
  <c r="DO346" i="13"/>
  <c r="DM346" i="13"/>
  <c r="DI346" i="13"/>
  <c r="DF346" i="13"/>
  <c r="CZ346" i="13"/>
  <c r="CV346" i="13"/>
  <c r="CT346" i="13"/>
  <c r="CP346" i="13"/>
  <c r="CJ346" i="13"/>
  <c r="CJ345" i="13"/>
  <c r="CE346" i="13"/>
  <c r="CD346" i="13"/>
  <c r="CE345" i="13"/>
  <c r="CD345" i="13"/>
  <c r="CA346" i="13"/>
  <c r="BZ346" i="13"/>
  <c r="CA345" i="13"/>
  <c r="BZ345" i="13"/>
  <c r="BX346" i="13"/>
  <c r="BX345" i="13"/>
  <c r="BU346" i="13"/>
  <c r="BT346" i="13"/>
  <c r="BU345" i="13"/>
  <c r="BT345" i="13"/>
  <c r="BQ346" i="13"/>
  <c r="BQ345" i="13"/>
  <c r="BK346" i="13"/>
  <c r="BK345" i="13"/>
  <c r="BH346" i="13"/>
  <c r="BG346" i="13"/>
  <c r="BH345" i="13"/>
  <c r="BG345" i="13"/>
  <c r="BE346" i="13"/>
  <c r="BE345" i="13"/>
  <c r="BB346" i="13"/>
  <c r="BA346" i="13"/>
  <c r="BB345" i="13"/>
  <c r="BA345" i="13"/>
  <c r="CL348" i="13"/>
  <c r="CL347" i="13"/>
  <c r="AY133" i="5"/>
  <c r="BA133" i="5"/>
  <c r="AZ133" i="5"/>
  <c r="DO347" i="13" l="1"/>
  <c r="DF347" i="13"/>
  <c r="CV347" i="13"/>
  <c r="DY347" i="13"/>
  <c r="DM347" i="13"/>
  <c r="DI347" i="13"/>
  <c r="CZ347" i="13"/>
  <c r="CT347" i="13"/>
  <c r="DS347" i="13"/>
  <c r="CP347" i="13"/>
  <c r="DK347" i="13"/>
  <c r="CR347" i="13"/>
  <c r="DQ347" i="13"/>
  <c r="CX347" i="13"/>
  <c r="DU347" i="13"/>
  <c r="DB347" i="13"/>
  <c r="DD347" i="13"/>
  <c r="DW347" i="13"/>
  <c r="DY348" i="13"/>
  <c r="DZ359" i="13" s="1"/>
  <c r="CT348" i="13"/>
  <c r="CU359" i="13" s="1"/>
  <c r="DS348" i="13"/>
  <c r="CP348" i="13"/>
  <c r="CQ359" i="13" s="1"/>
  <c r="DO348" i="13"/>
  <c r="DM348" i="13"/>
  <c r="DN359" i="13" s="1"/>
  <c r="DF348" i="13"/>
  <c r="DG359" i="13" s="1"/>
  <c r="CZ348" i="13"/>
  <c r="DA359" i="13" s="1"/>
  <c r="DI348" i="13"/>
  <c r="DJ359" i="13" s="1"/>
  <c r="CV348" i="13"/>
  <c r="CW359" i="13" s="1"/>
  <c r="DB348" i="13"/>
  <c r="DC359" i="13" s="1"/>
  <c r="CX348" i="13"/>
  <c r="CY359" i="13" s="1"/>
  <c r="DW348" i="13"/>
  <c r="DX359" i="13" s="1"/>
  <c r="CR348" i="13"/>
  <c r="CS359" i="13" s="1"/>
  <c r="DK348" i="13"/>
  <c r="DL359" i="13" s="1"/>
  <c r="DU348" i="13"/>
  <c r="DV359" i="13" s="1"/>
  <c r="DQ348" i="13"/>
  <c r="DR359" i="13" s="1"/>
  <c r="DD348" i="13"/>
  <c r="DE359" i="13" s="1"/>
  <c r="DQ346" i="13"/>
  <c r="CB357" i="13"/>
  <c r="DB346" i="13"/>
  <c r="BM357" i="13"/>
  <c r="CX346" i="13"/>
  <c r="BI357" i="13"/>
  <c r="CR346" i="13"/>
  <c r="BC357" i="13"/>
  <c r="DK346" i="13"/>
  <c r="BV357" i="13"/>
  <c r="CG346" i="13"/>
  <c r="CF357" i="13"/>
  <c r="CB356" i="13"/>
  <c r="BV356" i="13"/>
  <c r="CF356" i="13"/>
  <c r="BI356" i="13"/>
  <c r="BM356" i="13"/>
  <c r="BC356" i="13"/>
  <c r="DU346" i="13"/>
  <c r="BN346" i="13"/>
  <c r="BN345" i="13"/>
  <c r="CG345" i="13"/>
  <c r="U250" i="6"/>
  <c r="DZ357" i="13" l="1"/>
  <c r="DA358" i="13"/>
  <c r="DG358" i="13"/>
  <c r="DV358" i="13"/>
  <c r="DJ358" i="13"/>
  <c r="CW357" i="13"/>
  <c r="DT357" i="13"/>
  <c r="DT359" i="13"/>
  <c r="DP357" i="13"/>
  <c r="DP359" i="13"/>
  <c r="DR358" i="13"/>
  <c r="DL358" i="13"/>
  <c r="DC358" i="13"/>
  <c r="DZ358" i="13"/>
  <c r="DT358" i="13"/>
  <c r="DP358" i="13"/>
  <c r="DN358" i="13"/>
  <c r="DX358" i="13"/>
  <c r="CY358" i="13"/>
  <c r="CW358" i="13"/>
  <c r="CU357" i="13"/>
  <c r="CU358" i="13"/>
  <c r="CS358" i="13"/>
  <c r="CQ358" i="13"/>
  <c r="DE358" i="13"/>
  <c r="DL357" i="13"/>
  <c r="DJ357" i="13"/>
  <c r="DV357" i="13"/>
  <c r="DG357" i="13"/>
  <c r="DA357" i="13"/>
  <c r="CQ357" i="13"/>
  <c r="DN357" i="13"/>
  <c r="DW346" i="13"/>
  <c r="DX357" i="13" s="1"/>
  <c r="CH357" i="13"/>
  <c r="CY357" i="13"/>
  <c r="DC357" i="13"/>
  <c r="DD346" i="13"/>
  <c r="DE357" i="13" s="1"/>
  <c r="BO357" i="13"/>
  <c r="CS357" i="13"/>
  <c r="DR357" i="13"/>
  <c r="CH356" i="13"/>
  <c r="BO356" i="13"/>
  <c r="ET344" i="13"/>
  <c r="ER344" i="13"/>
  <c r="EQ344" i="13"/>
  <c r="EO344" i="13"/>
  <c r="EN344" i="13"/>
  <c r="EL344" i="13"/>
  <c r="EI344" i="13"/>
  <c r="ES355" i="13" s="1"/>
  <c r="EF344" i="13"/>
  <c r="EP355" i="13" s="1"/>
  <c r="EC344" i="13"/>
  <c r="EM355" i="13" s="1"/>
  <c r="U249" i="6" l="1"/>
  <c r="CJ344" i="13" l="1"/>
  <c r="CE344" i="13"/>
  <c r="CF355" i="13" s="1"/>
  <c r="CD344" i="13"/>
  <c r="CA344" i="13"/>
  <c r="CB355" i="13" s="1"/>
  <c r="BZ344" i="13"/>
  <c r="BX344" i="13"/>
  <c r="BU344" i="13"/>
  <c r="BV355" i="13" s="1"/>
  <c r="BT344" i="13"/>
  <c r="BQ344" i="13"/>
  <c r="BM355" i="13"/>
  <c r="BK344" i="13"/>
  <c r="BH344" i="13"/>
  <c r="BI355" i="13" s="1"/>
  <c r="BG344" i="13"/>
  <c r="BE344" i="13"/>
  <c r="BB344" i="13"/>
  <c r="BC355" i="13" s="1"/>
  <c r="BA344" i="13"/>
  <c r="CG344" i="13" l="1"/>
  <c r="CH355" i="13" s="1"/>
  <c r="BN344" i="13"/>
  <c r="BO355" i="13" s="1"/>
  <c r="AE84" i="8"/>
  <c r="Z84" i="8"/>
  <c r="AD87" i="8" s="1"/>
  <c r="J88" i="22"/>
  <c r="I88" i="22"/>
  <c r="E88" i="22"/>
  <c r="G95" i="22" s="1"/>
  <c r="D88" i="22"/>
  <c r="F91" i="22" l="1"/>
  <c r="S84" i="8"/>
  <c r="Q84" i="8"/>
  <c r="C84" i="8"/>
  <c r="R91" i="8" s="1"/>
  <c r="AX344" i="13" l="1"/>
  <c r="AW344" i="13"/>
  <c r="AV344" i="13"/>
  <c r="AR344" i="13"/>
  <c r="AQ344" i="13"/>
  <c r="AP344" i="13"/>
  <c r="AN344" i="13"/>
  <c r="AM344" i="13"/>
  <c r="AL344" i="13"/>
  <c r="AI344" i="13" s="1"/>
  <c r="AH344" i="13"/>
  <c r="AF344" i="13"/>
  <c r="S344" i="13"/>
  <c r="Q344" i="13"/>
  <c r="O344" i="13"/>
  <c r="M344" i="13"/>
  <c r="I344" i="13"/>
  <c r="G344" i="13"/>
  <c r="E344" i="13"/>
  <c r="C344" i="13"/>
  <c r="P344" i="13" l="1"/>
  <c r="W344" i="13"/>
  <c r="Y344" i="13"/>
  <c r="AA344" i="13"/>
  <c r="AC344" i="13"/>
  <c r="AK344" i="13"/>
  <c r="F344" i="13"/>
  <c r="Z344" i="13" s="1"/>
  <c r="AG344" i="13"/>
  <c r="AJ344" i="13" s="1"/>
  <c r="BB132" i="5"/>
  <c r="ET343" i="13" l="1"/>
  <c r="ER343" i="13"/>
  <c r="EQ343" i="13"/>
  <c r="EO343" i="13"/>
  <c r="EN343" i="13"/>
  <c r="EL343" i="13"/>
  <c r="EI343" i="13"/>
  <c r="ES354" i="13" s="1"/>
  <c r="EF343" i="13"/>
  <c r="EP354" i="13" s="1"/>
  <c r="EC343" i="13"/>
  <c r="EM354" i="13" s="1"/>
  <c r="CZ89" i="1" l="1"/>
  <c r="CX89" i="1"/>
  <c r="CY89" i="1"/>
  <c r="CY109" i="1" l="1"/>
  <c r="CX109" i="1"/>
  <c r="CZ109" i="1"/>
  <c r="CG89" i="1"/>
  <c r="O89" i="1"/>
  <c r="N89" i="1"/>
  <c r="P93" i="1" l="1"/>
  <c r="Q93" i="1"/>
  <c r="U248" i="6"/>
  <c r="CL345" i="13" l="1"/>
  <c r="CL344" i="13"/>
  <c r="DY343" i="13"/>
  <c r="CJ343" i="13"/>
  <c r="CE343" i="13"/>
  <c r="CD343" i="13"/>
  <c r="CA343" i="13"/>
  <c r="CB354" i="13" s="1"/>
  <c r="BZ343" i="13"/>
  <c r="BX343" i="13"/>
  <c r="BU343" i="13"/>
  <c r="BV354" i="13" s="1"/>
  <c r="BT343" i="13"/>
  <c r="BQ343" i="13"/>
  <c r="BM354" i="13"/>
  <c r="BK343" i="13"/>
  <c r="BH343" i="13"/>
  <c r="BG343" i="13"/>
  <c r="BE343" i="13"/>
  <c r="BB343" i="13"/>
  <c r="BC354" i="13" s="1"/>
  <c r="BA343" i="13"/>
  <c r="BQ335" i="13"/>
  <c r="BQ336" i="13"/>
  <c r="BQ337" i="13"/>
  <c r="BQ338" i="13"/>
  <c r="BQ339" i="13"/>
  <c r="BQ340" i="13"/>
  <c r="BQ341" i="13"/>
  <c r="BQ342" i="13"/>
  <c r="DO345" i="13" l="1"/>
  <c r="DP356" i="13" s="1"/>
  <c r="DF345" i="13"/>
  <c r="DG356" i="13" s="1"/>
  <c r="DM345" i="13"/>
  <c r="DN356" i="13" s="1"/>
  <c r="CZ345" i="13"/>
  <c r="DA356" i="13" s="1"/>
  <c r="DI345" i="13"/>
  <c r="DJ356" i="13" s="1"/>
  <c r="CV345" i="13"/>
  <c r="CW356" i="13" s="1"/>
  <c r="CT345" i="13"/>
  <c r="CU356" i="13" s="1"/>
  <c r="CP345" i="13"/>
  <c r="CQ356" i="13" s="1"/>
  <c r="DY345" i="13"/>
  <c r="DZ356" i="13" s="1"/>
  <c r="DS345" i="13"/>
  <c r="DT356" i="13" s="1"/>
  <c r="CX345" i="13"/>
  <c r="CY356" i="13" s="1"/>
  <c r="DQ345" i="13"/>
  <c r="DR356" i="13" s="1"/>
  <c r="DB345" i="13"/>
  <c r="DC356" i="13" s="1"/>
  <c r="DU345" i="13"/>
  <c r="DV356" i="13" s="1"/>
  <c r="CR345" i="13"/>
  <c r="CS356" i="13" s="1"/>
  <c r="DK345" i="13"/>
  <c r="DL356" i="13" s="1"/>
  <c r="DW345" i="13"/>
  <c r="DX356" i="13" s="1"/>
  <c r="DD345" i="13"/>
  <c r="DE356" i="13" s="1"/>
  <c r="CG343" i="13"/>
  <c r="CH354" i="13" s="1"/>
  <c r="CF354" i="13"/>
  <c r="CX343" i="13"/>
  <c r="BI354" i="13"/>
  <c r="CV344" i="13"/>
  <c r="DO344" i="13"/>
  <c r="DF344" i="13"/>
  <c r="CP344" i="13"/>
  <c r="DY344" i="13"/>
  <c r="DM344" i="13"/>
  <c r="DN355" i="13" s="1"/>
  <c r="CZ344" i="13"/>
  <c r="DS344" i="13"/>
  <c r="DT355" i="13" s="1"/>
  <c r="DK344" i="13"/>
  <c r="DQ344" i="13"/>
  <c r="DR355" i="13" s="1"/>
  <c r="DI344" i="13"/>
  <c r="CT344" i="13"/>
  <c r="CR344" i="13"/>
  <c r="DU344" i="13"/>
  <c r="DB344" i="13"/>
  <c r="CX344" i="13"/>
  <c r="DD344" i="13"/>
  <c r="DW344" i="13"/>
  <c r="CV343" i="13"/>
  <c r="CZ343" i="13"/>
  <c r="DB343" i="13"/>
  <c r="CP343" i="13"/>
  <c r="DF343" i="13"/>
  <c r="DS343" i="13"/>
  <c r="DM343" i="13"/>
  <c r="DO343" i="13"/>
  <c r="CT343" i="13"/>
  <c r="DI343" i="13"/>
  <c r="DU343" i="13"/>
  <c r="DQ343" i="13"/>
  <c r="DK343" i="13"/>
  <c r="BN343" i="13"/>
  <c r="CR343" i="13"/>
  <c r="CM30" i="23"/>
  <c r="CJ30" i="23"/>
  <c r="DP355" i="13" l="1"/>
  <c r="CS354" i="13"/>
  <c r="DE355" i="13"/>
  <c r="DA355" i="13"/>
  <c r="DC355" i="13"/>
  <c r="DT354" i="13"/>
  <c r="DP354" i="13"/>
  <c r="DG354" i="13"/>
  <c r="CW355" i="13"/>
  <c r="DZ355" i="13"/>
  <c r="DJ355" i="13"/>
  <c r="DL355" i="13"/>
  <c r="DX355" i="13"/>
  <c r="DG355" i="13"/>
  <c r="DV355" i="13"/>
  <c r="DR354" i="13"/>
  <c r="CS355" i="13"/>
  <c r="DA354" i="13"/>
  <c r="CU355" i="13"/>
  <c r="CQ355" i="13"/>
  <c r="DZ354" i="13"/>
  <c r="DW343" i="13"/>
  <c r="DX354" i="13" s="1"/>
  <c r="DL354" i="13"/>
  <c r="DJ354" i="13"/>
  <c r="CW354" i="13"/>
  <c r="CY354" i="13"/>
  <c r="CY355" i="13"/>
  <c r="DD343" i="13"/>
  <c r="DE354" i="13" s="1"/>
  <c r="BO354" i="13"/>
  <c r="CU354" i="13"/>
  <c r="CQ354" i="13"/>
  <c r="DV354" i="13"/>
  <c r="DN354" i="13"/>
  <c r="DC354" i="13"/>
  <c r="F84" i="8"/>
  <c r="BA132" i="5"/>
  <c r="AZ132" i="5"/>
  <c r="AY132" i="5"/>
  <c r="I84" i="8" l="1"/>
  <c r="M87" i="8" s="1"/>
  <c r="U91" i="8" s="1"/>
  <c r="K84" i="8"/>
  <c r="O87" i="8" s="1"/>
  <c r="W91" i="8" s="1"/>
  <c r="J84" i="8"/>
  <c r="N87" i="8" s="1"/>
  <c r="V91" i="8" s="1"/>
  <c r="C88" i="1"/>
  <c r="ET342" i="13" l="1"/>
  <c r="ER342" i="13"/>
  <c r="EQ342" i="13"/>
  <c r="EO342" i="13"/>
  <c r="EN342" i="13"/>
  <c r="EL342" i="13"/>
  <c r="EI342" i="13"/>
  <c r="ES353" i="13" s="1"/>
  <c r="EF342" i="13"/>
  <c r="EP353" i="13" s="1"/>
  <c r="EC342" i="13"/>
  <c r="EM353" i="13" s="1"/>
  <c r="AX343" i="13"/>
  <c r="AW343" i="13"/>
  <c r="AV343" i="13"/>
  <c r="AR343" i="13"/>
  <c r="AQ343" i="13"/>
  <c r="AP343" i="13"/>
  <c r="AN343" i="13"/>
  <c r="AK343" i="13" s="1"/>
  <c r="AL343" i="13"/>
  <c r="AH343" i="13"/>
  <c r="AF343" i="13"/>
  <c r="S343" i="13"/>
  <c r="Q343" i="13"/>
  <c r="AA343" i="13" s="1"/>
  <c r="O343" i="13"/>
  <c r="M343" i="13"/>
  <c r="I343" i="13"/>
  <c r="AC343" i="13" s="1"/>
  <c r="G343" i="13"/>
  <c r="E343" i="13"/>
  <c r="C343" i="13"/>
  <c r="CJ342" i="13"/>
  <c r="CE342" i="13"/>
  <c r="CF353" i="13" s="1"/>
  <c r="CD342" i="13"/>
  <c r="CA342" i="13"/>
  <c r="CB353" i="13" s="1"/>
  <c r="BZ342" i="13"/>
  <c r="BX342" i="13"/>
  <c r="BU342" i="13"/>
  <c r="BV353" i="13" s="1"/>
  <c r="BT342" i="13"/>
  <c r="BM353" i="13"/>
  <c r="BK342" i="13"/>
  <c r="BH342" i="13"/>
  <c r="BI353" i="13" s="1"/>
  <c r="BG342" i="13"/>
  <c r="BE342" i="13"/>
  <c r="BB342" i="13"/>
  <c r="BC353" i="13" s="1"/>
  <c r="BA342" i="13"/>
  <c r="Y343" i="13" l="1"/>
  <c r="AG343" i="13"/>
  <c r="AM343" i="13"/>
  <c r="AJ343" i="13" s="1"/>
  <c r="P343" i="13"/>
  <c r="F343" i="13"/>
  <c r="W343" i="13"/>
  <c r="CG342" i="13"/>
  <c r="CH353" i="13" s="1"/>
  <c r="BN342" i="13"/>
  <c r="BO353" i="13" s="1"/>
  <c r="AI343" i="13"/>
  <c r="U247" i="6"/>
  <c r="Z343" i="13" l="1"/>
  <c r="AX342" i="13" l="1"/>
  <c r="AW342" i="13"/>
  <c r="AV342" i="13"/>
  <c r="AR342" i="13"/>
  <c r="AQ342" i="13"/>
  <c r="AP342" i="13"/>
  <c r="S342" i="13"/>
  <c r="AN342" i="13"/>
  <c r="AL342" i="13"/>
  <c r="AH342" i="13"/>
  <c r="AF342" i="13"/>
  <c r="Q342" i="13"/>
  <c r="O342" i="13"/>
  <c r="M342" i="13"/>
  <c r="I342" i="13"/>
  <c r="G342" i="13"/>
  <c r="E342" i="13"/>
  <c r="C342" i="13"/>
  <c r="Y342" i="13" l="1"/>
  <c r="AA342" i="13"/>
  <c r="W342" i="13"/>
  <c r="F342" i="13"/>
  <c r="AM342" i="13"/>
  <c r="AG342" i="13"/>
  <c r="AI342" i="13"/>
  <c r="AC342" i="13"/>
  <c r="P342" i="13"/>
  <c r="AK342" i="13"/>
  <c r="ET341" i="13"/>
  <c r="ER341" i="13"/>
  <c r="EQ341" i="13"/>
  <c r="EO341" i="13"/>
  <c r="EN341" i="13"/>
  <c r="EL341" i="13"/>
  <c r="EI341" i="13"/>
  <c r="ES352" i="13" s="1"/>
  <c r="EF341" i="13"/>
  <c r="EP352" i="13" s="1"/>
  <c r="EC341" i="13"/>
  <c r="EM352" i="13" s="1"/>
  <c r="Z342" i="13" l="1"/>
  <c r="AJ342" i="13"/>
  <c r="U246" i="6"/>
  <c r="BB131" i="5" l="1"/>
  <c r="BB130" i="5"/>
  <c r="CJ341" i="13"/>
  <c r="CE341" i="13"/>
  <c r="CD341" i="13"/>
  <c r="CA341" i="13"/>
  <c r="CB352" i="13" s="1"/>
  <c r="BZ341" i="13"/>
  <c r="BX341" i="13"/>
  <c r="BU341" i="13"/>
  <c r="BV352" i="13" s="1"/>
  <c r="BT341" i="13"/>
  <c r="BM352" i="13"/>
  <c r="BK341" i="13"/>
  <c r="BH341" i="13"/>
  <c r="BI352" i="13" s="1"/>
  <c r="BG341" i="13"/>
  <c r="BE341" i="13"/>
  <c r="BB341" i="13"/>
  <c r="BC352" i="13" s="1"/>
  <c r="BA341" i="13"/>
  <c r="CG341" i="13" l="1"/>
  <c r="CH352" i="13" s="1"/>
  <c r="CF352" i="13"/>
  <c r="BN341" i="13"/>
  <c r="BO352" i="13" s="1"/>
  <c r="AE83" i="8"/>
  <c r="Z83" i="8"/>
  <c r="AD86" i="8" s="1"/>
  <c r="E87" i="22"/>
  <c r="G94" i="22" s="1"/>
  <c r="I87" i="22"/>
  <c r="D87" i="22"/>
  <c r="F90" i="22" l="1"/>
  <c r="S83" i="8"/>
  <c r="Q83" i="8"/>
  <c r="S82" i="8"/>
  <c r="Q82" i="8"/>
  <c r="F83" i="8"/>
  <c r="C83" i="8"/>
  <c r="R90" i="8" l="1"/>
  <c r="I83" i="8"/>
  <c r="M86" i="8" s="1"/>
  <c r="U90" i="8" s="1"/>
  <c r="K83" i="8"/>
  <c r="O86" i="8" s="1"/>
  <c r="W90" i="8" s="1"/>
  <c r="J83" i="8"/>
  <c r="N86" i="8" s="1"/>
  <c r="V90" i="8" s="1"/>
  <c r="AX341" i="13"/>
  <c r="AW341" i="13"/>
  <c r="AV341" i="13"/>
  <c r="AR341" i="13"/>
  <c r="AQ341" i="13"/>
  <c r="AP341" i="13"/>
  <c r="AN341" i="13"/>
  <c r="AL341" i="13"/>
  <c r="AM341" i="13" s="1"/>
  <c r="AH341" i="13"/>
  <c r="AF341" i="13"/>
  <c r="AG341" i="13" s="1"/>
  <c r="S341" i="13"/>
  <c r="Q341" i="13"/>
  <c r="O341" i="13"/>
  <c r="M341" i="13"/>
  <c r="I341" i="13"/>
  <c r="G341" i="13"/>
  <c r="E341" i="13"/>
  <c r="C341" i="13"/>
  <c r="AI341" i="13" l="1"/>
  <c r="AC341" i="13"/>
  <c r="F341" i="13"/>
  <c r="AA341" i="13"/>
  <c r="AK341" i="13"/>
  <c r="P341" i="13"/>
  <c r="W341" i="13"/>
  <c r="AJ341" i="13"/>
  <c r="Y341" i="13"/>
  <c r="ET340" i="13"/>
  <c r="ER340" i="13"/>
  <c r="EQ340" i="13"/>
  <c r="EO340" i="13"/>
  <c r="EN340" i="13"/>
  <c r="EL340" i="13"/>
  <c r="EI340" i="13"/>
  <c r="ES351" i="13" s="1"/>
  <c r="EF340" i="13"/>
  <c r="EP351" i="13" s="1"/>
  <c r="EC340" i="13"/>
  <c r="EM351" i="13" s="1"/>
  <c r="Z341" i="13" l="1"/>
  <c r="U245" i="6"/>
  <c r="CZ88" i="1" l="1"/>
  <c r="CX88" i="1"/>
  <c r="CX108" i="1" l="1"/>
  <c r="CZ108" i="1"/>
  <c r="CG88" i="1"/>
  <c r="O88" i="1"/>
  <c r="N88" i="1"/>
  <c r="R92" i="1" l="1"/>
  <c r="CY88" i="1"/>
  <c r="P92" i="1"/>
  <c r="Q92" i="1"/>
  <c r="DY340" i="13"/>
  <c r="DO340" i="13"/>
  <c r="DI340" i="13"/>
  <c r="CZ340" i="13"/>
  <c r="CT340" i="13"/>
  <c r="DM340" i="13"/>
  <c r="CL342" i="13"/>
  <c r="CL341" i="13"/>
  <c r="CJ340" i="13"/>
  <c r="CE340" i="13"/>
  <c r="CD340" i="13"/>
  <c r="CA340" i="13"/>
  <c r="BZ340" i="13"/>
  <c r="BX340" i="13"/>
  <c r="BU340" i="13"/>
  <c r="BT340" i="13"/>
  <c r="BK340" i="13"/>
  <c r="BH340" i="13"/>
  <c r="BG340" i="13"/>
  <c r="BE340" i="13"/>
  <c r="BB340" i="13"/>
  <c r="BA340" i="13"/>
  <c r="CY108" i="1" l="1"/>
  <c r="DQ340" i="13"/>
  <c r="CB351" i="13"/>
  <c r="DK340" i="13"/>
  <c r="BV351" i="13"/>
  <c r="CG340" i="13"/>
  <c r="CH351" i="13" s="1"/>
  <c r="CF351" i="13"/>
  <c r="CX340" i="13"/>
  <c r="BI351" i="13"/>
  <c r="CR340" i="13"/>
  <c r="BC351" i="13"/>
  <c r="DB340" i="13"/>
  <c r="BM351" i="13"/>
  <c r="DU342" i="13"/>
  <c r="DV353" i="13" s="1"/>
  <c r="DI342" i="13"/>
  <c r="DJ353" i="13" s="1"/>
  <c r="CT342" i="13"/>
  <c r="CU353" i="13" s="1"/>
  <c r="DS342" i="13"/>
  <c r="DT353" i="13" s="1"/>
  <c r="DF342" i="13"/>
  <c r="DG353" i="13" s="1"/>
  <c r="CP342" i="13"/>
  <c r="CQ353" i="13" s="1"/>
  <c r="DO342" i="13"/>
  <c r="DP353" i="13" s="1"/>
  <c r="CZ342" i="13"/>
  <c r="DA353" i="13" s="1"/>
  <c r="DY342" i="13"/>
  <c r="DZ353" i="13" s="1"/>
  <c r="DM342" i="13"/>
  <c r="DN353" i="13" s="1"/>
  <c r="CV342" i="13"/>
  <c r="CW353" i="13" s="1"/>
  <c r="CR342" i="13"/>
  <c r="CS353" i="13" s="1"/>
  <c r="DB342" i="13"/>
  <c r="DC353" i="13" s="1"/>
  <c r="CX342" i="13"/>
  <c r="CY353" i="13" s="1"/>
  <c r="DQ342" i="13"/>
  <c r="DR353" i="13" s="1"/>
  <c r="DK342" i="13"/>
  <c r="DL353" i="13" s="1"/>
  <c r="DD342" i="13"/>
  <c r="DE353" i="13" s="1"/>
  <c r="DW342" i="13"/>
  <c r="DX353" i="13" s="1"/>
  <c r="CP340" i="13"/>
  <c r="DF340" i="13"/>
  <c r="DS340" i="13"/>
  <c r="DO341" i="13"/>
  <c r="CZ341" i="13"/>
  <c r="DM341" i="13"/>
  <c r="CV341" i="13"/>
  <c r="DF341" i="13"/>
  <c r="DY341" i="13"/>
  <c r="DI341" i="13"/>
  <c r="CT341" i="13"/>
  <c r="DS341" i="13"/>
  <c r="CP341" i="13"/>
  <c r="CX341" i="13"/>
  <c r="DU341" i="13"/>
  <c r="DV352" i="13" s="1"/>
  <c r="DK341" i="13"/>
  <c r="DW341" i="13"/>
  <c r="DQ341" i="13"/>
  <c r="DB341" i="13"/>
  <c r="DC352" i="13" s="1"/>
  <c r="CR341" i="13"/>
  <c r="DD341" i="13"/>
  <c r="CV340" i="13"/>
  <c r="DU340" i="13"/>
  <c r="BN340" i="13"/>
  <c r="AX340" i="13"/>
  <c r="AW340" i="13"/>
  <c r="AV340" i="13"/>
  <c r="AR340" i="13"/>
  <c r="AQ340" i="13"/>
  <c r="AP340" i="13"/>
  <c r="AN340" i="13"/>
  <c r="AL340" i="13"/>
  <c r="AH340" i="13"/>
  <c r="AF340" i="13"/>
  <c r="S340" i="13"/>
  <c r="Q340" i="13"/>
  <c r="O340" i="13"/>
  <c r="M340" i="13"/>
  <c r="I340" i="13"/>
  <c r="G340" i="13"/>
  <c r="E340" i="13"/>
  <c r="Y340" i="13" s="1"/>
  <c r="C340" i="13"/>
  <c r="DW340" i="13" l="1"/>
  <c r="DX351" i="13" s="1"/>
  <c r="DT352" i="13"/>
  <c r="W340" i="13"/>
  <c r="DL352" i="13"/>
  <c r="CS352" i="13"/>
  <c r="CY352" i="13"/>
  <c r="DE352" i="13"/>
  <c r="DX352" i="13"/>
  <c r="CQ352" i="13"/>
  <c r="DZ351" i="13"/>
  <c r="DZ352" i="13"/>
  <c r="DA351" i="13"/>
  <c r="DA352" i="13"/>
  <c r="DG352" i="13"/>
  <c r="DP352" i="13"/>
  <c r="CU351" i="13"/>
  <c r="CU352" i="13"/>
  <c r="CW352" i="13"/>
  <c r="CW351" i="13"/>
  <c r="DR352" i="13"/>
  <c r="DJ351" i="13"/>
  <c r="DJ352" i="13"/>
  <c r="DN351" i="13"/>
  <c r="DN352" i="13"/>
  <c r="DG351" i="13"/>
  <c r="DP351" i="13"/>
  <c r="DT351" i="13"/>
  <c r="DR351" i="13"/>
  <c r="DV351" i="13"/>
  <c r="DL351" i="13"/>
  <c r="CY351" i="13"/>
  <c r="DD340" i="13"/>
  <c r="DE351" i="13" s="1"/>
  <c r="BO351" i="13"/>
  <c r="CQ351" i="13"/>
  <c r="DC351" i="13"/>
  <c r="CS351" i="13"/>
  <c r="AA340" i="13"/>
  <c r="AM340" i="13"/>
  <c r="AG340" i="13"/>
  <c r="P340" i="13"/>
  <c r="AK340" i="13"/>
  <c r="AC340" i="13"/>
  <c r="F340" i="13"/>
  <c r="AI340" i="13"/>
  <c r="AE82" i="8"/>
  <c r="AE81" i="8"/>
  <c r="AC81" i="8"/>
  <c r="AE80" i="8"/>
  <c r="AC80" i="8"/>
  <c r="AE79" i="8"/>
  <c r="AC79" i="8"/>
  <c r="Z82" i="8"/>
  <c r="Z81" i="8"/>
  <c r="BA131" i="5"/>
  <c r="AZ131" i="5"/>
  <c r="AY131" i="5"/>
  <c r="AJ340" i="13" l="1"/>
  <c r="AD85" i="8"/>
  <c r="AD84" i="8"/>
  <c r="Z340" i="13"/>
  <c r="ET339" i="13"/>
  <c r="ER339" i="13"/>
  <c r="EQ339" i="13"/>
  <c r="EO339" i="13"/>
  <c r="EN339" i="13"/>
  <c r="EL339" i="13"/>
  <c r="EI339" i="13"/>
  <c r="ES350" i="13" s="1"/>
  <c r="EF339" i="13"/>
  <c r="EP350" i="13" s="1"/>
  <c r="EC339" i="13"/>
  <c r="EM350" i="13" s="1"/>
  <c r="J85" i="22" l="1"/>
  <c r="J84" i="22"/>
  <c r="J83" i="22"/>
  <c r="J82" i="22"/>
  <c r="J81" i="22"/>
  <c r="J80" i="22"/>
  <c r="J79" i="22"/>
  <c r="J78" i="22"/>
  <c r="J77" i="22"/>
  <c r="J76" i="22"/>
  <c r="J75" i="22"/>
  <c r="J74" i="22"/>
  <c r="J73" i="22"/>
  <c r="J72" i="22"/>
  <c r="J71" i="22"/>
  <c r="J70" i="22"/>
  <c r="J69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G93" i="22"/>
  <c r="E85" i="22"/>
  <c r="G92" i="22" s="1"/>
  <c r="E84" i="22"/>
  <c r="E83" i="22"/>
  <c r="E82" i="22"/>
  <c r="E81" i="22"/>
  <c r="E80" i="22"/>
  <c r="E79" i="22"/>
  <c r="E78" i="22"/>
  <c r="I85" i="22"/>
  <c r="I84" i="22"/>
  <c r="I83" i="22"/>
  <c r="I82" i="22"/>
  <c r="I81" i="22"/>
  <c r="I80" i="22"/>
  <c r="I79" i="22"/>
  <c r="I78" i="22"/>
  <c r="I77" i="22"/>
  <c r="I76" i="22"/>
  <c r="I75" i="22"/>
  <c r="I74" i="22"/>
  <c r="I73" i="22"/>
  <c r="I72" i="22"/>
  <c r="I71" i="22"/>
  <c r="I70" i="22"/>
  <c r="I69" i="22"/>
  <c r="I68" i="22"/>
  <c r="I67" i="22"/>
  <c r="I66" i="22"/>
  <c r="I65" i="22"/>
  <c r="I64" i="22"/>
  <c r="I63" i="22"/>
  <c r="I62" i="22"/>
  <c r="I61" i="22"/>
  <c r="I60" i="22"/>
  <c r="I59" i="22"/>
  <c r="I58" i="22"/>
  <c r="I57" i="22"/>
  <c r="I56" i="22"/>
  <c r="I55" i="22"/>
  <c r="I54" i="22"/>
  <c r="I53" i="22"/>
  <c r="I52" i="22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N21" i="22" s="1"/>
  <c r="I20" i="22"/>
  <c r="N20" i="22" s="1"/>
  <c r="I19" i="22"/>
  <c r="N19" i="22" s="1"/>
  <c r="I18" i="22"/>
  <c r="N18" i="22" s="1"/>
  <c r="I17" i="22"/>
  <c r="N17" i="22" s="1"/>
  <c r="I16" i="22"/>
  <c r="N16" i="22" s="1"/>
  <c r="I15" i="22"/>
  <c r="N15" i="22" s="1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L21" i="22" s="1"/>
  <c r="C20" i="22"/>
  <c r="L20" i="22" s="1"/>
  <c r="C19" i="22"/>
  <c r="L19" i="22" s="1"/>
  <c r="C18" i="22"/>
  <c r="L18" i="22" s="1"/>
  <c r="C17" i="22"/>
  <c r="L17" i="22" s="1"/>
  <c r="C16" i="22"/>
  <c r="L16" i="22" s="1"/>
  <c r="C15" i="22"/>
  <c r="L15" i="22" s="1"/>
  <c r="F86" i="22" l="1"/>
  <c r="G86" i="22"/>
  <c r="G91" i="22"/>
  <c r="G90" i="22"/>
  <c r="G89" i="22"/>
  <c r="F89" i="22"/>
  <c r="G88" i="22"/>
  <c r="F88" i="22"/>
  <c r="G87" i="22"/>
  <c r="F87" i="22"/>
  <c r="F82" i="22"/>
  <c r="F81" i="22"/>
  <c r="F85" i="22"/>
  <c r="F83" i="22"/>
  <c r="G85" i="22"/>
  <c r="F84" i="22"/>
  <c r="CJ339" i="13"/>
  <c r="CE339" i="13"/>
  <c r="CD339" i="13"/>
  <c r="CA339" i="13"/>
  <c r="CB350" i="13" s="1"/>
  <c r="BZ339" i="13"/>
  <c r="BX339" i="13"/>
  <c r="BU339" i="13"/>
  <c r="BV350" i="13" s="1"/>
  <c r="BT339" i="13"/>
  <c r="BX338" i="13"/>
  <c r="BM350" i="13"/>
  <c r="BK339" i="13"/>
  <c r="BH339" i="13"/>
  <c r="BI350" i="13" s="1"/>
  <c r="BG339" i="13"/>
  <c r="BE339" i="13"/>
  <c r="BB339" i="13"/>
  <c r="BC350" i="13" s="1"/>
  <c r="BA339" i="13"/>
  <c r="U244" i="6"/>
  <c r="CG339" i="13" l="1"/>
  <c r="CH350" i="13" s="1"/>
  <c r="CF350" i="13"/>
  <c r="BN339" i="13"/>
  <c r="BO350" i="13" s="1"/>
  <c r="AX339" i="13"/>
  <c r="AW339" i="13"/>
  <c r="AV339" i="13"/>
  <c r="AR339" i="13"/>
  <c r="AQ339" i="13"/>
  <c r="AP339" i="13"/>
  <c r="AN339" i="13"/>
  <c r="AL339" i="13"/>
  <c r="AH339" i="13"/>
  <c r="AF339" i="13"/>
  <c r="AG339" i="13" s="1"/>
  <c r="S339" i="13"/>
  <c r="Q339" i="13"/>
  <c r="O339" i="13"/>
  <c r="M339" i="13"/>
  <c r="I339" i="13"/>
  <c r="G339" i="13"/>
  <c r="E339" i="13"/>
  <c r="C339" i="13"/>
  <c r="Y339" i="13" l="1"/>
  <c r="W339" i="13"/>
  <c r="P339" i="13"/>
  <c r="AI339" i="13"/>
  <c r="AC339" i="13"/>
  <c r="AA339" i="13"/>
  <c r="AM339" i="13"/>
  <c r="AJ339" i="13" s="1"/>
  <c r="F339" i="13"/>
  <c r="AK339" i="13"/>
  <c r="U243" i="6"/>
  <c r="ET338" i="13"/>
  <c r="ER338" i="13"/>
  <c r="EQ338" i="13"/>
  <c r="EO338" i="13"/>
  <c r="EN338" i="13"/>
  <c r="EL338" i="13"/>
  <c r="EI338" i="13"/>
  <c r="ES349" i="13" s="1"/>
  <c r="EF338" i="13"/>
  <c r="EP349" i="13" s="1"/>
  <c r="EC338" i="13"/>
  <c r="EM349" i="13" s="1"/>
  <c r="Z339" i="13" l="1"/>
  <c r="CJ338" i="13"/>
  <c r="CE338" i="13"/>
  <c r="CD338" i="13"/>
  <c r="CA338" i="13"/>
  <c r="CB349" i="13" s="1"/>
  <c r="BZ338" i="13"/>
  <c r="BU338" i="13"/>
  <c r="BV349" i="13" s="1"/>
  <c r="BT338" i="13"/>
  <c r="BM349" i="13"/>
  <c r="BK338" i="13"/>
  <c r="BH338" i="13"/>
  <c r="BI349" i="13" s="1"/>
  <c r="BG338" i="13"/>
  <c r="BE338" i="13"/>
  <c r="BB338" i="13"/>
  <c r="BC349" i="13" s="1"/>
  <c r="BA338" i="13"/>
  <c r="CG338" i="13" l="1"/>
  <c r="CH349" i="13" s="1"/>
  <c r="CF349" i="13"/>
  <c r="BN338" i="13"/>
  <c r="BO349" i="13" s="1"/>
  <c r="AX338" i="13"/>
  <c r="AW338" i="13"/>
  <c r="AV338" i="13"/>
  <c r="AR338" i="13"/>
  <c r="AQ338" i="13"/>
  <c r="AP338" i="13"/>
  <c r="AN338" i="13"/>
  <c r="AL338" i="13"/>
  <c r="AH338" i="13"/>
  <c r="AF338" i="13"/>
  <c r="S338" i="13"/>
  <c r="Q338" i="13"/>
  <c r="O338" i="13"/>
  <c r="M338" i="13"/>
  <c r="I338" i="13"/>
  <c r="G338" i="13"/>
  <c r="E338" i="13"/>
  <c r="C338" i="13"/>
  <c r="W338" i="13" s="1"/>
  <c r="F82" i="8"/>
  <c r="C82" i="8"/>
  <c r="R89" i="8" s="1"/>
  <c r="K82" i="8" l="1"/>
  <c r="O85" i="8" s="1"/>
  <c r="W89" i="8" s="1"/>
  <c r="I82" i="8"/>
  <c r="M85" i="8" s="1"/>
  <c r="U89" i="8" s="1"/>
  <c r="Y338" i="13"/>
  <c r="J82" i="8"/>
  <c r="N85" i="8" s="1"/>
  <c r="V89" i="8" s="1"/>
  <c r="AM338" i="13"/>
  <c r="AA338" i="13"/>
  <c r="F338" i="13"/>
  <c r="AG338" i="13"/>
  <c r="AI338" i="13"/>
  <c r="P338" i="13"/>
  <c r="AC338" i="13"/>
  <c r="AK338" i="13"/>
  <c r="U242" i="6"/>
  <c r="ET337" i="13"/>
  <c r="ER337" i="13"/>
  <c r="EQ337" i="13"/>
  <c r="EO337" i="13"/>
  <c r="EN337" i="13"/>
  <c r="EL337" i="13"/>
  <c r="EI337" i="13"/>
  <c r="ES348" i="13" s="1"/>
  <c r="EF337" i="13"/>
  <c r="EP348" i="13" s="1"/>
  <c r="EC337" i="13"/>
  <c r="EM348" i="13" s="1"/>
  <c r="Z338" i="13" l="1"/>
  <c r="AJ338" i="13"/>
  <c r="CX87" i="1"/>
  <c r="CX107" i="1" s="1"/>
  <c r="CZ87" i="1" l="1"/>
  <c r="CZ107" i="1" s="1"/>
  <c r="CG87" i="1"/>
  <c r="O87" i="1"/>
  <c r="N87" i="1"/>
  <c r="M87" i="1"/>
  <c r="Q91" i="1" l="1"/>
  <c r="P91" i="1"/>
  <c r="CY87" i="1"/>
  <c r="CY107" i="1" s="1"/>
  <c r="R91" i="1"/>
  <c r="DY337" i="13"/>
  <c r="DS337" i="13"/>
  <c r="DO337" i="13"/>
  <c r="DM337" i="13"/>
  <c r="DI337" i="13"/>
  <c r="DF337" i="13"/>
  <c r="CV337" i="13"/>
  <c r="CP337" i="13"/>
  <c r="CL339" i="13"/>
  <c r="CL338" i="13"/>
  <c r="BA130" i="5"/>
  <c r="AZ130" i="5"/>
  <c r="AY130" i="5"/>
  <c r="CJ337" i="13"/>
  <c r="CJ336" i="13"/>
  <c r="CE337" i="13"/>
  <c r="CD337" i="13"/>
  <c r="CE336" i="13"/>
  <c r="CD336" i="13"/>
  <c r="CA337" i="13"/>
  <c r="BZ337" i="13"/>
  <c r="CA336" i="13"/>
  <c r="BZ336" i="13"/>
  <c r="BX337" i="13"/>
  <c r="BX336" i="13"/>
  <c r="BU337" i="13"/>
  <c r="BT337" i="13"/>
  <c r="BU336" i="13"/>
  <c r="BT336" i="13"/>
  <c r="BM348" i="13"/>
  <c r="BK337" i="13"/>
  <c r="BK336" i="13"/>
  <c r="BH337" i="13"/>
  <c r="BG337" i="13"/>
  <c r="BH336" i="13"/>
  <c r="BG336" i="13"/>
  <c r="BE337" i="13"/>
  <c r="BE336" i="13"/>
  <c r="BB337" i="13"/>
  <c r="BC348" i="13" s="1"/>
  <c r="BA337" i="13"/>
  <c r="BB336" i="13"/>
  <c r="BA336" i="13"/>
  <c r="DQ337" i="13" l="1"/>
  <c r="CB348" i="13"/>
  <c r="CG337" i="13"/>
  <c r="CF348" i="13"/>
  <c r="DK337" i="13"/>
  <c r="BV348" i="13"/>
  <c r="CX337" i="13"/>
  <c r="BI348" i="13"/>
  <c r="BC347" i="13"/>
  <c r="CB347" i="13"/>
  <c r="CF347" i="13"/>
  <c r="BV347" i="13"/>
  <c r="BI347" i="13"/>
  <c r="BM347" i="13"/>
  <c r="DM339" i="13"/>
  <c r="DN350" i="13" s="1"/>
  <c r="CV339" i="13"/>
  <c r="CW350" i="13" s="1"/>
  <c r="DS339" i="13"/>
  <c r="DT350" i="13" s="1"/>
  <c r="DF339" i="13"/>
  <c r="DG350" i="13" s="1"/>
  <c r="CP339" i="13"/>
  <c r="CQ350" i="13" s="1"/>
  <c r="DO339" i="13"/>
  <c r="DP350" i="13" s="1"/>
  <c r="CZ339" i="13"/>
  <c r="DA350" i="13" s="1"/>
  <c r="DY339" i="13"/>
  <c r="DZ350" i="13" s="1"/>
  <c r="DI339" i="13"/>
  <c r="DJ350" i="13" s="1"/>
  <c r="CT339" i="13"/>
  <c r="CU350" i="13" s="1"/>
  <c r="DQ339" i="13"/>
  <c r="DR350" i="13" s="1"/>
  <c r="DB339" i="13"/>
  <c r="DC350" i="13" s="1"/>
  <c r="CR339" i="13"/>
  <c r="CS350" i="13" s="1"/>
  <c r="DW339" i="13"/>
  <c r="DX350" i="13" s="1"/>
  <c r="DK339" i="13"/>
  <c r="DL350" i="13" s="1"/>
  <c r="DU339" i="13"/>
  <c r="DV350" i="13" s="1"/>
  <c r="CX339" i="13"/>
  <c r="CY350" i="13" s="1"/>
  <c r="DD339" i="13"/>
  <c r="DE350" i="13" s="1"/>
  <c r="DO338" i="13"/>
  <c r="CZ338" i="13"/>
  <c r="DM338" i="13"/>
  <c r="CV338" i="13"/>
  <c r="DY338" i="13"/>
  <c r="DI338" i="13"/>
  <c r="CT338" i="13"/>
  <c r="DS338" i="13"/>
  <c r="DF338" i="13"/>
  <c r="CP338" i="13"/>
  <c r="DK338" i="13"/>
  <c r="CR338" i="13"/>
  <c r="DW338" i="13"/>
  <c r="CX338" i="13"/>
  <c r="DQ338" i="13"/>
  <c r="DB338" i="13"/>
  <c r="DU338" i="13"/>
  <c r="DD338" i="13"/>
  <c r="DU337" i="13"/>
  <c r="BN337" i="13"/>
  <c r="BN336" i="13"/>
  <c r="DB337" i="13"/>
  <c r="CR337" i="13"/>
  <c r="CZ337" i="13"/>
  <c r="CT337" i="13"/>
  <c r="CG336" i="13"/>
  <c r="U241" i="6"/>
  <c r="CW349" i="13" l="1"/>
  <c r="DX349" i="13"/>
  <c r="DZ348" i="13"/>
  <c r="DZ349" i="13"/>
  <c r="DT349" i="13"/>
  <c r="DV349" i="13"/>
  <c r="DR349" i="13"/>
  <c r="DP348" i="13"/>
  <c r="DP349" i="13"/>
  <c r="DN348" i="13"/>
  <c r="DN349" i="13"/>
  <c r="DL349" i="13"/>
  <c r="DJ349" i="13"/>
  <c r="DG348" i="13"/>
  <c r="DG349" i="13"/>
  <c r="DA349" i="13"/>
  <c r="CY349" i="13"/>
  <c r="CW348" i="13"/>
  <c r="CU349" i="13"/>
  <c r="DC349" i="13"/>
  <c r="CS349" i="13"/>
  <c r="DE349" i="13"/>
  <c r="CQ349" i="13"/>
  <c r="CU348" i="13"/>
  <c r="DV348" i="13"/>
  <c r="DT348" i="13"/>
  <c r="DR348" i="13"/>
  <c r="DL348" i="13"/>
  <c r="DW337" i="13"/>
  <c r="DX348" i="13" s="1"/>
  <c r="CH348" i="13"/>
  <c r="DJ348" i="13"/>
  <c r="DA348" i="13"/>
  <c r="CY348" i="13"/>
  <c r="DD337" i="13"/>
  <c r="DE348" i="13" s="1"/>
  <c r="BO348" i="13"/>
  <c r="CS348" i="13"/>
  <c r="DC348" i="13"/>
  <c r="CQ348" i="13"/>
  <c r="CH347" i="13"/>
  <c r="BO347" i="13"/>
  <c r="ET336" i="13"/>
  <c r="ER336" i="13"/>
  <c r="EQ336" i="13"/>
  <c r="EO336" i="13"/>
  <c r="EN336" i="13"/>
  <c r="EL336" i="13"/>
  <c r="EI336" i="13"/>
  <c r="ES347" i="13" s="1"/>
  <c r="EF336" i="13"/>
  <c r="EP347" i="13" s="1"/>
  <c r="EC336" i="13"/>
  <c r="EM347" i="13" s="1"/>
  <c r="AX337" i="13" l="1"/>
  <c r="AW337" i="13"/>
  <c r="AV337" i="13"/>
  <c r="AR337" i="13"/>
  <c r="AQ337" i="13"/>
  <c r="AP337" i="13"/>
  <c r="AN337" i="13"/>
  <c r="AL337" i="13"/>
  <c r="AH337" i="13"/>
  <c r="AF337" i="13"/>
  <c r="S337" i="13"/>
  <c r="Q337" i="13"/>
  <c r="O337" i="13"/>
  <c r="M337" i="13"/>
  <c r="I337" i="13"/>
  <c r="G337" i="13"/>
  <c r="E337" i="13"/>
  <c r="C337" i="13"/>
  <c r="W337" i="13" l="1"/>
  <c r="AI337" i="13"/>
  <c r="AA337" i="13"/>
  <c r="AC337" i="13"/>
  <c r="P337" i="13"/>
  <c r="AM337" i="13"/>
  <c r="AG337" i="13"/>
  <c r="AK337" i="13"/>
  <c r="Y337" i="13"/>
  <c r="F337" i="13"/>
  <c r="AJ337" i="13" l="1"/>
  <c r="Z337" i="13"/>
  <c r="AX336" i="13" l="1"/>
  <c r="AW336" i="13"/>
  <c r="AV336" i="13"/>
  <c r="AR336" i="13"/>
  <c r="AQ336" i="13"/>
  <c r="AP336" i="13"/>
  <c r="AN336" i="13"/>
  <c r="AL336" i="13"/>
  <c r="AH336" i="13"/>
  <c r="AF336" i="13"/>
  <c r="S336" i="13"/>
  <c r="Q336" i="13"/>
  <c r="O336" i="13"/>
  <c r="M336" i="13"/>
  <c r="I336" i="13"/>
  <c r="G336" i="13"/>
  <c r="E336" i="13"/>
  <c r="C336" i="13"/>
  <c r="Y336" i="13" l="1"/>
  <c r="AG336" i="13"/>
  <c r="AC336" i="13"/>
  <c r="AA336" i="13"/>
  <c r="AM336" i="13"/>
  <c r="AK336" i="13"/>
  <c r="P336" i="13"/>
  <c r="F336" i="13"/>
  <c r="W336" i="13"/>
  <c r="AI336" i="13"/>
  <c r="U240" i="6"/>
  <c r="ET335" i="13"/>
  <c r="ER335" i="13"/>
  <c r="EQ335" i="13"/>
  <c r="EO335" i="13"/>
  <c r="EN335" i="13"/>
  <c r="EL335" i="13"/>
  <c r="EI335" i="13"/>
  <c r="ES346" i="13" s="1"/>
  <c r="EF335" i="13"/>
  <c r="EP346" i="13" s="1"/>
  <c r="EC335" i="13"/>
  <c r="EM346" i="13" s="1"/>
  <c r="AJ336" i="13" l="1"/>
  <c r="Z336" i="13"/>
  <c r="CJ335" i="13"/>
  <c r="CE335" i="13"/>
  <c r="CD335" i="13"/>
  <c r="CA335" i="13"/>
  <c r="BZ335" i="13"/>
  <c r="BX335" i="13"/>
  <c r="BU335" i="13"/>
  <c r="BT335" i="13"/>
  <c r="BK335" i="13"/>
  <c r="BH335" i="13"/>
  <c r="BG335" i="13"/>
  <c r="BE335" i="13"/>
  <c r="BB335" i="13"/>
  <c r="BA335" i="13"/>
  <c r="CB346" i="13" l="1"/>
  <c r="BV346" i="13"/>
  <c r="CF346" i="13"/>
  <c r="BI346" i="13"/>
  <c r="BM346" i="13"/>
  <c r="BC346" i="13"/>
  <c r="CG335" i="13"/>
  <c r="BN335" i="13"/>
  <c r="CL336" i="13"/>
  <c r="CL335" i="13"/>
  <c r="DB335" i="13" s="1"/>
  <c r="DU335" i="13" l="1"/>
  <c r="CR335" i="13"/>
  <c r="DQ335" i="13"/>
  <c r="CZ335" i="13"/>
  <c r="DM335" i="13"/>
  <c r="CV335" i="13"/>
  <c r="DO335" i="13"/>
  <c r="DP346" i="13" s="1"/>
  <c r="DY335" i="13"/>
  <c r="CT335" i="13"/>
  <c r="DS335" i="13"/>
  <c r="CP335" i="13"/>
  <c r="DF335" i="13"/>
  <c r="DI335" i="13"/>
  <c r="DK335" i="13"/>
  <c r="CX335" i="13"/>
  <c r="CY346" i="13" s="1"/>
  <c r="DY336" i="13"/>
  <c r="DZ347" i="13" s="1"/>
  <c r="DF336" i="13"/>
  <c r="DG347" i="13" s="1"/>
  <c r="DS336" i="13"/>
  <c r="DT347" i="13" s="1"/>
  <c r="CZ336" i="13"/>
  <c r="DA347" i="13" s="1"/>
  <c r="DO336" i="13"/>
  <c r="DP347" i="13" s="1"/>
  <c r="CP336" i="13"/>
  <c r="CQ347" i="13" s="1"/>
  <c r="DM336" i="13"/>
  <c r="DN347" i="13" s="1"/>
  <c r="DI336" i="13"/>
  <c r="DJ347" i="13" s="1"/>
  <c r="DK336" i="13"/>
  <c r="DL347" i="13" s="1"/>
  <c r="DQ336" i="13"/>
  <c r="DR347" i="13" s="1"/>
  <c r="CR336" i="13"/>
  <c r="CS347" i="13" s="1"/>
  <c r="CT336" i="13"/>
  <c r="CU347" i="13" s="1"/>
  <c r="CX336" i="13"/>
  <c r="CY347" i="13" s="1"/>
  <c r="DU336" i="13"/>
  <c r="DV347" i="13" s="1"/>
  <c r="DB336" i="13"/>
  <c r="DC347" i="13" s="1"/>
  <c r="CV336" i="13"/>
  <c r="CW347" i="13" s="1"/>
  <c r="DW336" i="13"/>
  <c r="DX347" i="13" s="1"/>
  <c r="DD336" i="13"/>
  <c r="DE347" i="13" s="1"/>
  <c r="CH346" i="13"/>
  <c r="BO346" i="13"/>
  <c r="DW335" i="13"/>
  <c r="DD335" i="13"/>
  <c r="DR346" i="13" l="1"/>
  <c r="DC346" i="13"/>
  <c r="CQ346" i="13"/>
  <c r="DL346" i="13"/>
  <c r="DT346" i="13"/>
  <c r="CU346" i="13"/>
  <c r="DZ346" i="13"/>
  <c r="CW346" i="13"/>
  <c r="CS346" i="13"/>
  <c r="DJ346" i="13"/>
  <c r="DN346" i="13"/>
  <c r="DV346" i="13"/>
  <c r="DG346" i="13"/>
  <c r="DA346" i="13"/>
  <c r="DX346" i="13"/>
  <c r="DE346" i="13"/>
  <c r="BB129" i="5"/>
  <c r="AX335" i="13" l="1"/>
  <c r="AW335" i="13"/>
  <c r="AV335" i="13"/>
  <c r="AR335" i="13"/>
  <c r="AQ335" i="13"/>
  <c r="AP335" i="13"/>
  <c r="AN335" i="13"/>
  <c r="AL335" i="13"/>
  <c r="AH335" i="13"/>
  <c r="AF335" i="13"/>
  <c r="S335" i="13"/>
  <c r="Q335" i="13"/>
  <c r="O335" i="13"/>
  <c r="M335" i="13"/>
  <c r="I335" i="13"/>
  <c r="G335" i="13"/>
  <c r="E335" i="13"/>
  <c r="C335" i="13"/>
  <c r="AA335" i="13" l="1"/>
  <c r="AI335" i="13"/>
  <c r="Y335" i="13"/>
  <c r="AM335" i="13"/>
  <c r="AG335" i="13"/>
  <c r="AC335" i="13"/>
  <c r="P335" i="13"/>
  <c r="W335" i="13"/>
  <c r="F335" i="13"/>
  <c r="AK335" i="13"/>
  <c r="S81" i="8"/>
  <c r="Q81" i="8"/>
  <c r="F81" i="8"/>
  <c r="C81" i="8"/>
  <c r="K81" i="8" l="1"/>
  <c r="O84" i="8" s="1"/>
  <c r="W88" i="8" s="1"/>
  <c r="J81" i="8"/>
  <c r="N84" i="8" s="1"/>
  <c r="V88" i="8" s="1"/>
  <c r="R88" i="8"/>
  <c r="I81" i="8"/>
  <c r="M84" i="8" s="1"/>
  <c r="U88" i="8" s="1"/>
  <c r="AJ335" i="13"/>
  <c r="Z335" i="13"/>
  <c r="U239" i="6"/>
  <c r="ET334" i="13" l="1"/>
  <c r="ER334" i="13"/>
  <c r="EQ334" i="13"/>
  <c r="EO334" i="13"/>
  <c r="EN334" i="13"/>
  <c r="EL334" i="13"/>
  <c r="EI334" i="13"/>
  <c r="ES345" i="13" s="1"/>
  <c r="EF334" i="13"/>
  <c r="EP345" i="13" s="1"/>
  <c r="EC334" i="13"/>
  <c r="EM345" i="13" s="1"/>
  <c r="BA129" i="5" l="1"/>
  <c r="AZ129" i="5"/>
  <c r="AY129" i="5"/>
  <c r="O10" i="5"/>
  <c r="O53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54" i="5"/>
  <c r="G10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54" i="5"/>
  <c r="CG86" i="1" l="1"/>
  <c r="CG85" i="1"/>
  <c r="O86" i="1"/>
  <c r="N86" i="1"/>
  <c r="M86" i="1"/>
  <c r="R90" i="1"/>
  <c r="Q90" i="1" l="1"/>
  <c r="P90" i="1"/>
  <c r="CY86" i="1"/>
  <c r="CY106" i="1" s="1"/>
  <c r="CX86" i="1"/>
  <c r="CX106" i="1" s="1"/>
  <c r="CZ86" i="1"/>
  <c r="CZ106" i="1" s="1"/>
  <c r="AX334" i="13" l="1"/>
  <c r="AW334" i="13"/>
  <c r="AV334" i="13"/>
  <c r="AR334" i="13"/>
  <c r="AQ334" i="13"/>
  <c r="AP334" i="13"/>
  <c r="AN334" i="13"/>
  <c r="AL334" i="13"/>
  <c r="AH334" i="13"/>
  <c r="AF334" i="13"/>
  <c r="S334" i="13"/>
  <c r="Q334" i="13"/>
  <c r="O334" i="13"/>
  <c r="M334" i="13"/>
  <c r="I334" i="13"/>
  <c r="AC334" i="13" s="1"/>
  <c r="G334" i="13"/>
  <c r="E334" i="13"/>
  <c r="C334" i="13"/>
  <c r="Y334" i="13" l="1"/>
  <c r="P334" i="13"/>
  <c r="AM334" i="13"/>
  <c r="AK334" i="13"/>
  <c r="AG334" i="13"/>
  <c r="W334" i="13"/>
  <c r="AA334" i="13"/>
  <c r="F334" i="13"/>
  <c r="AI334" i="13"/>
  <c r="AJ334" i="13" l="1"/>
  <c r="Z334" i="13"/>
  <c r="U238" i="6"/>
  <c r="ET333" i="13"/>
  <c r="ER333" i="13"/>
  <c r="EQ333" i="13"/>
  <c r="EO333" i="13"/>
  <c r="EN333" i="13"/>
  <c r="EL333" i="13"/>
  <c r="EI333" i="13"/>
  <c r="ES344" i="13" s="1"/>
  <c r="EF333" i="13"/>
  <c r="EP344" i="13" s="1"/>
  <c r="EC333" i="13"/>
  <c r="EM344" i="13" s="1"/>
  <c r="CJ334" i="13" l="1"/>
  <c r="CE334" i="13"/>
  <c r="CF345" i="13" s="1"/>
  <c r="CD334" i="13"/>
  <c r="CA334" i="13"/>
  <c r="CB345" i="13" s="1"/>
  <c r="BZ334" i="13"/>
  <c r="BX334" i="13"/>
  <c r="BU334" i="13"/>
  <c r="BV345" i="13" s="1"/>
  <c r="BT334" i="13"/>
  <c r="BQ334" i="13"/>
  <c r="BM345" i="13"/>
  <c r="BK334" i="13"/>
  <c r="BH334" i="13"/>
  <c r="BI345" i="13" s="1"/>
  <c r="BG334" i="13"/>
  <c r="BE334" i="13"/>
  <c r="BB334" i="13"/>
  <c r="BC345" i="13" s="1"/>
  <c r="BA334" i="13"/>
  <c r="BN334" i="13" l="1"/>
  <c r="BO345" i="13" s="1"/>
  <c r="CG334" i="13"/>
  <c r="CH345" i="13" s="1"/>
  <c r="CJ333" i="13"/>
  <c r="CE333" i="13"/>
  <c r="CF344" i="13" s="1"/>
  <c r="CD333" i="13"/>
  <c r="CA333" i="13"/>
  <c r="CB344" i="13" s="1"/>
  <c r="BZ333" i="13"/>
  <c r="BX333" i="13"/>
  <c r="BU333" i="13"/>
  <c r="BV344" i="13" s="1"/>
  <c r="BT333" i="13"/>
  <c r="BQ333" i="13"/>
  <c r="BM344" i="13"/>
  <c r="BK333" i="13"/>
  <c r="BH333" i="13"/>
  <c r="BI344" i="13" s="1"/>
  <c r="BG333" i="13"/>
  <c r="BE333" i="13"/>
  <c r="BB333" i="13"/>
  <c r="BC344" i="13" s="1"/>
  <c r="BA333" i="13"/>
  <c r="S333" i="13"/>
  <c r="Q333" i="13"/>
  <c r="O333" i="13"/>
  <c r="AT344" i="13" s="1"/>
  <c r="M333" i="13"/>
  <c r="I333" i="13"/>
  <c r="AC333" i="13" s="1"/>
  <c r="G333" i="13"/>
  <c r="E333" i="13"/>
  <c r="C333" i="13"/>
  <c r="AX333" i="13"/>
  <c r="AW333" i="13"/>
  <c r="AV333" i="13"/>
  <c r="AR333" i="13"/>
  <c r="AQ333" i="13"/>
  <c r="AP333" i="13"/>
  <c r="AN333" i="13"/>
  <c r="AL333" i="13"/>
  <c r="AH333" i="13"/>
  <c r="AF333" i="13"/>
  <c r="Y333" i="13" l="1"/>
  <c r="AU344" i="13" s="1"/>
  <c r="AS344" i="13"/>
  <c r="AG333" i="13"/>
  <c r="AM333" i="13"/>
  <c r="AK333" i="13"/>
  <c r="AA333" i="13"/>
  <c r="F333" i="13"/>
  <c r="W333" i="13"/>
  <c r="P333" i="13"/>
  <c r="CG333" i="13"/>
  <c r="CH344" i="13" s="1"/>
  <c r="BN333" i="13"/>
  <c r="BO344" i="13" s="1"/>
  <c r="AI333" i="13"/>
  <c r="Z80" i="8"/>
  <c r="AD83" i="8" s="1"/>
  <c r="ET332" i="13"/>
  <c r="ER332" i="13"/>
  <c r="EQ332" i="13"/>
  <c r="EO332" i="13"/>
  <c r="EN332" i="13"/>
  <c r="EL332" i="13"/>
  <c r="EI332" i="13"/>
  <c r="ES343" i="13" s="1"/>
  <c r="EF332" i="13"/>
  <c r="EP343" i="13" s="1"/>
  <c r="EC332" i="13"/>
  <c r="EM343" i="13" s="1"/>
  <c r="AJ333" i="13" l="1"/>
  <c r="Z333" i="13"/>
  <c r="CJ332" i="13"/>
  <c r="CE332" i="13"/>
  <c r="CD332" i="13"/>
  <c r="CA332" i="13"/>
  <c r="CB343" i="13" s="1"/>
  <c r="BZ332" i="13"/>
  <c r="BX332" i="13"/>
  <c r="BU332" i="13"/>
  <c r="BV343" i="13" s="1"/>
  <c r="BT332" i="13"/>
  <c r="BQ332" i="13"/>
  <c r="BM343" i="13"/>
  <c r="BK332" i="13"/>
  <c r="BH332" i="13"/>
  <c r="BI343" i="13" s="1"/>
  <c r="BG332" i="13"/>
  <c r="BE332" i="13"/>
  <c r="BB332" i="13"/>
  <c r="BC343" i="13" s="1"/>
  <c r="BA332" i="13"/>
  <c r="CG332" i="13" l="1"/>
  <c r="CH343" i="13" s="1"/>
  <c r="CF343" i="13"/>
  <c r="BN332" i="13"/>
  <c r="BO343" i="13" s="1"/>
  <c r="U237" i="6"/>
  <c r="S80" i="8" l="1"/>
  <c r="Q80" i="8"/>
  <c r="F80" i="8"/>
  <c r="C80" i="8"/>
  <c r="R87" i="8" s="1"/>
  <c r="AX332" i="13" l="1"/>
  <c r="AW332" i="13"/>
  <c r="AV332" i="13"/>
  <c r="AR332" i="13"/>
  <c r="AQ332" i="13"/>
  <c r="AP332" i="13"/>
  <c r="AN332" i="13"/>
  <c r="AL332" i="13"/>
  <c r="AH332" i="13"/>
  <c r="AF332" i="13"/>
  <c r="S332" i="13"/>
  <c r="Q332" i="13"/>
  <c r="O332" i="13"/>
  <c r="AT343" i="13" s="1"/>
  <c r="M332" i="13"/>
  <c r="I332" i="13"/>
  <c r="G332" i="13"/>
  <c r="E332" i="13"/>
  <c r="C332" i="13"/>
  <c r="BB128" i="5"/>
  <c r="Y332" i="13" l="1"/>
  <c r="AU343" i="13" s="1"/>
  <c r="AS343" i="13"/>
  <c r="AI332" i="13"/>
  <c r="AG332" i="13"/>
  <c r="W332" i="13"/>
  <c r="AA332" i="13"/>
  <c r="I80" i="8"/>
  <c r="M83" i="8" s="1"/>
  <c r="U87" i="8" s="1"/>
  <c r="K80" i="8"/>
  <c r="O83" i="8" s="1"/>
  <c r="W87" i="8" s="1"/>
  <c r="J80" i="8"/>
  <c r="N83" i="8" s="1"/>
  <c r="V87" i="8" s="1"/>
  <c r="AK332" i="13"/>
  <c r="AM332" i="13"/>
  <c r="AC332" i="13"/>
  <c r="P332" i="13"/>
  <c r="F332" i="13"/>
  <c r="ET331" i="13"/>
  <c r="ER331" i="13"/>
  <c r="EQ331" i="13"/>
  <c r="EO331" i="13"/>
  <c r="EN331" i="13"/>
  <c r="EL331" i="13"/>
  <c r="EI331" i="13"/>
  <c r="ES342" i="13" s="1"/>
  <c r="EF331" i="13"/>
  <c r="EP342" i="13" s="1"/>
  <c r="EC331" i="13"/>
  <c r="EM342" i="13" s="1"/>
  <c r="AJ332" i="13" l="1"/>
  <c r="Z332" i="13"/>
  <c r="U236" i="6"/>
  <c r="C84" i="1" l="1"/>
  <c r="D83" i="1"/>
  <c r="B83" i="1"/>
  <c r="D82" i="1"/>
  <c r="B82" i="1"/>
  <c r="D81" i="1"/>
  <c r="B81" i="1"/>
  <c r="BA128" i="5"/>
  <c r="AZ128" i="5"/>
  <c r="CJ331" i="13"/>
  <c r="CE331" i="13"/>
  <c r="CF342" i="13" s="1"/>
  <c r="CD331" i="13"/>
  <c r="CA331" i="13"/>
  <c r="CB342" i="13" s="1"/>
  <c r="BZ331" i="13"/>
  <c r="BX331" i="13"/>
  <c r="BU331" i="13"/>
  <c r="BV342" i="13" s="1"/>
  <c r="BT331" i="13"/>
  <c r="BQ331" i="13"/>
  <c r="BM342" i="13"/>
  <c r="BK331" i="13"/>
  <c r="BH331" i="13"/>
  <c r="BI342" i="13" s="1"/>
  <c r="BG331" i="13"/>
  <c r="BE331" i="13"/>
  <c r="BB331" i="13"/>
  <c r="BC342" i="13" s="1"/>
  <c r="BA331" i="13"/>
  <c r="E82" i="1" l="1"/>
  <c r="E83" i="1"/>
  <c r="E81" i="1"/>
  <c r="C83" i="1"/>
  <c r="C82" i="1"/>
  <c r="CG331" i="13"/>
  <c r="CH342" i="13" s="1"/>
  <c r="BN331" i="13"/>
  <c r="BO342" i="13" s="1"/>
  <c r="C81" i="1"/>
  <c r="CZ85" i="1"/>
  <c r="CZ105" i="1" s="1"/>
  <c r="CX85" i="1"/>
  <c r="CX105" i="1" s="1"/>
  <c r="AY128" i="5"/>
  <c r="O85" i="1" l="1"/>
  <c r="N85" i="1"/>
  <c r="M85" i="1"/>
  <c r="Q89" i="1" l="1"/>
  <c r="P89" i="1"/>
  <c r="CY85" i="1"/>
  <c r="CY105" i="1" s="1"/>
  <c r="R89" i="1"/>
  <c r="CM29" i="23"/>
  <c r="CJ29" i="23"/>
  <c r="AX331" i="13" l="1"/>
  <c r="AW331" i="13"/>
  <c r="AV331" i="13"/>
  <c r="AR331" i="13"/>
  <c r="AQ331" i="13"/>
  <c r="AP331" i="13"/>
  <c r="AN331" i="13"/>
  <c r="AL331" i="13"/>
  <c r="AH331" i="13"/>
  <c r="AF331" i="13"/>
  <c r="S331" i="13"/>
  <c r="Q331" i="13"/>
  <c r="O331" i="13"/>
  <c r="AT342" i="13" s="1"/>
  <c r="M331" i="13"/>
  <c r="I331" i="13"/>
  <c r="G331" i="13"/>
  <c r="E331" i="13"/>
  <c r="C331" i="13"/>
  <c r="W331" i="13" l="1"/>
  <c r="Y331" i="13"/>
  <c r="AU342" i="13" s="1"/>
  <c r="AS342" i="13"/>
  <c r="AA331" i="13"/>
  <c r="AK331" i="13"/>
  <c r="P331" i="13"/>
  <c r="AI331" i="13"/>
  <c r="AC331" i="13"/>
  <c r="F331" i="13"/>
  <c r="AM331" i="13"/>
  <c r="AG331" i="13"/>
  <c r="ET330" i="13"/>
  <c r="ER330" i="13"/>
  <c r="EQ330" i="13"/>
  <c r="EO330" i="13"/>
  <c r="EN330" i="13"/>
  <c r="EL330" i="13"/>
  <c r="EI330" i="13"/>
  <c r="ES341" i="13" s="1"/>
  <c r="EF330" i="13"/>
  <c r="EP341" i="13" s="1"/>
  <c r="EC330" i="13"/>
  <c r="EM341" i="13" s="1"/>
  <c r="Z331" i="13" l="1"/>
  <c r="AJ331" i="13"/>
  <c r="HQ34" i="22"/>
  <c r="HP34" i="22"/>
  <c r="HO34" i="22"/>
  <c r="HN34" i="22"/>
  <c r="HQ33" i="22"/>
  <c r="HP33" i="22"/>
  <c r="HO33" i="22"/>
  <c r="HN33" i="22"/>
  <c r="HQ32" i="22"/>
  <c r="HP32" i="22"/>
  <c r="HO32" i="22"/>
  <c r="HN32" i="22"/>
  <c r="HQ31" i="22"/>
  <c r="HP31" i="22"/>
  <c r="HO31" i="22"/>
  <c r="HN31" i="22"/>
  <c r="HQ30" i="22"/>
  <c r="HP30" i="22"/>
  <c r="HO30" i="22"/>
  <c r="HN30" i="22"/>
  <c r="HQ29" i="22"/>
  <c r="HP29" i="22"/>
  <c r="HO29" i="22"/>
  <c r="HN29" i="22"/>
  <c r="HQ28" i="22"/>
  <c r="HP28" i="22"/>
  <c r="HO28" i="22"/>
  <c r="HN28" i="22"/>
  <c r="HQ27" i="22"/>
  <c r="HP27" i="22"/>
  <c r="HO27" i="22"/>
  <c r="HN27" i="22"/>
  <c r="HQ26" i="22"/>
  <c r="HP26" i="22"/>
  <c r="HO26" i="22"/>
  <c r="HN26" i="22"/>
  <c r="HQ25" i="22"/>
  <c r="HP25" i="22"/>
  <c r="HO25" i="22"/>
  <c r="HN25" i="22"/>
  <c r="HQ24" i="22"/>
  <c r="HP24" i="22"/>
  <c r="HO24" i="22"/>
  <c r="HN24" i="22"/>
  <c r="HQ23" i="22"/>
  <c r="HP23" i="22"/>
  <c r="HO23" i="22"/>
  <c r="HN23" i="22"/>
  <c r="HQ22" i="22"/>
  <c r="HP22" i="22"/>
  <c r="HO22" i="22"/>
  <c r="HN22" i="22"/>
  <c r="HQ21" i="22"/>
  <c r="HP21" i="22"/>
  <c r="HO21" i="22"/>
  <c r="HN21" i="22"/>
  <c r="HQ20" i="22"/>
  <c r="HP20" i="22"/>
  <c r="HO20" i="22"/>
  <c r="HN20" i="22"/>
  <c r="HQ19" i="22"/>
  <c r="HP19" i="22"/>
  <c r="HO19" i="22"/>
  <c r="HN19" i="22"/>
  <c r="HQ18" i="22"/>
  <c r="HP18" i="22"/>
  <c r="HO18" i="22"/>
  <c r="HN18" i="22"/>
  <c r="HQ17" i="22"/>
  <c r="HP17" i="22"/>
  <c r="HO17" i="22"/>
  <c r="HN17" i="22"/>
  <c r="HQ16" i="22"/>
  <c r="HP16" i="22"/>
  <c r="HO16" i="22"/>
  <c r="HN16" i="22"/>
  <c r="HQ15" i="22"/>
  <c r="HP15" i="22"/>
  <c r="HO15" i="22"/>
  <c r="HN15" i="22"/>
  <c r="HQ14" i="22"/>
  <c r="HP14" i="22"/>
  <c r="HO14" i="22"/>
  <c r="HN14" i="22"/>
  <c r="HQ13" i="22"/>
  <c r="HP13" i="22"/>
  <c r="HO13" i="22"/>
  <c r="HN13" i="22"/>
  <c r="DJ78" i="22" l="1"/>
  <c r="IN60" i="22" s="1"/>
  <c r="DI78" i="22"/>
  <c r="IM60" i="22" s="1"/>
  <c r="DH78" i="22"/>
  <c r="IL60" i="22" s="1"/>
  <c r="DG78" i="22"/>
  <c r="IK60" i="22" s="1"/>
  <c r="DF78" i="22"/>
  <c r="IJ60" i="22" s="1"/>
  <c r="DE78" i="22"/>
  <c r="II60" i="22" s="1"/>
  <c r="DD78" i="22"/>
  <c r="IH60" i="22" s="1"/>
  <c r="DC78" i="22"/>
  <c r="IG60" i="22" s="1"/>
  <c r="DB78" i="22"/>
  <c r="IF60" i="22" s="1"/>
  <c r="DA78" i="22"/>
  <c r="IE60" i="22" s="1"/>
  <c r="CZ78" i="22"/>
  <c r="ID60" i="22" s="1"/>
  <c r="CY78" i="22"/>
  <c r="IC60" i="22" s="1"/>
  <c r="CX78" i="22"/>
  <c r="IB60" i="22" s="1"/>
  <c r="CW78" i="22"/>
  <c r="IA60" i="22" s="1"/>
  <c r="CV78" i="22"/>
  <c r="HZ60" i="22" s="1"/>
  <c r="CU78" i="22"/>
  <c r="HY60" i="22" s="1"/>
  <c r="CT78" i="22"/>
  <c r="HX60" i="22" s="1"/>
  <c r="CS78" i="22"/>
  <c r="HW60" i="22" s="1"/>
  <c r="CR78" i="22"/>
  <c r="HV60" i="22" s="1"/>
  <c r="CQ78" i="22"/>
  <c r="HU60" i="22" s="1"/>
  <c r="CP78" i="22"/>
  <c r="HT60" i="22" s="1"/>
  <c r="DJ74" i="22"/>
  <c r="DI74" i="22"/>
  <c r="DH74" i="22"/>
  <c r="DG74" i="22"/>
  <c r="DF74" i="22"/>
  <c r="DE74" i="22"/>
  <c r="DD74" i="22"/>
  <c r="DC74" i="22"/>
  <c r="DB74" i="22"/>
  <c r="DA74" i="22"/>
  <c r="CZ74" i="22"/>
  <c r="CY74" i="22"/>
  <c r="CX74" i="22"/>
  <c r="CW74" i="22"/>
  <c r="CV74" i="22"/>
  <c r="CU74" i="22"/>
  <c r="CT74" i="22"/>
  <c r="CS74" i="22"/>
  <c r="CR74" i="22"/>
  <c r="CQ74" i="22"/>
  <c r="CP74" i="22"/>
  <c r="DJ70" i="22"/>
  <c r="DI70" i="22"/>
  <c r="DH70" i="22"/>
  <c r="DG70" i="22"/>
  <c r="DF70" i="22"/>
  <c r="DE70" i="22"/>
  <c r="DD70" i="22"/>
  <c r="DC70" i="22"/>
  <c r="DB70" i="22"/>
  <c r="DA70" i="22"/>
  <c r="CZ70" i="22"/>
  <c r="CY70" i="22"/>
  <c r="CX70" i="22"/>
  <c r="CW70" i="22"/>
  <c r="CV70" i="22"/>
  <c r="CU70" i="22"/>
  <c r="CT70" i="22"/>
  <c r="CS70" i="22"/>
  <c r="CR70" i="22"/>
  <c r="CQ70" i="22"/>
  <c r="CP70" i="22"/>
  <c r="DJ66" i="22"/>
  <c r="DI66" i="22"/>
  <c r="DH66" i="22"/>
  <c r="DG66" i="22"/>
  <c r="DF66" i="22"/>
  <c r="DE66" i="22"/>
  <c r="DD66" i="22"/>
  <c r="DC66" i="22"/>
  <c r="DB66" i="22"/>
  <c r="DA66" i="22"/>
  <c r="CZ66" i="22"/>
  <c r="CY66" i="22"/>
  <c r="CX66" i="22"/>
  <c r="CW66" i="22"/>
  <c r="CV66" i="22"/>
  <c r="CU66" i="22"/>
  <c r="CT66" i="22"/>
  <c r="CS66" i="22"/>
  <c r="CR66" i="22"/>
  <c r="CQ66" i="22"/>
  <c r="CP66" i="22"/>
  <c r="DJ62" i="22"/>
  <c r="DI62" i="22"/>
  <c r="DH62" i="22"/>
  <c r="DG62" i="22"/>
  <c r="DF62" i="22"/>
  <c r="DE62" i="22"/>
  <c r="DD62" i="22"/>
  <c r="DC62" i="22"/>
  <c r="DB62" i="22"/>
  <c r="DA62" i="22"/>
  <c r="CZ62" i="22"/>
  <c r="CY62" i="22"/>
  <c r="CX62" i="22"/>
  <c r="CW62" i="22"/>
  <c r="CV62" i="22"/>
  <c r="CU62" i="22"/>
  <c r="CT62" i="22"/>
  <c r="CS62" i="22"/>
  <c r="CR62" i="22"/>
  <c r="CQ62" i="22"/>
  <c r="CP62" i="22"/>
  <c r="DJ58" i="22"/>
  <c r="DI58" i="22"/>
  <c r="DH58" i="22"/>
  <c r="DG58" i="22"/>
  <c r="DF58" i="22"/>
  <c r="DE58" i="22"/>
  <c r="DD58" i="22"/>
  <c r="DC58" i="22"/>
  <c r="DB58" i="22"/>
  <c r="DA58" i="22"/>
  <c r="CZ58" i="22"/>
  <c r="CY58" i="22"/>
  <c r="CX58" i="22"/>
  <c r="CW58" i="22"/>
  <c r="CV58" i="22"/>
  <c r="CU58" i="22"/>
  <c r="CT58" i="22"/>
  <c r="CS58" i="22"/>
  <c r="CR58" i="22"/>
  <c r="CQ58" i="22"/>
  <c r="CP58" i="22"/>
  <c r="DJ54" i="22"/>
  <c r="DI54" i="22"/>
  <c r="DH54" i="22"/>
  <c r="DG54" i="22"/>
  <c r="DF54" i="22"/>
  <c r="DE54" i="22"/>
  <c r="DD54" i="22"/>
  <c r="DC54" i="22"/>
  <c r="DB54" i="22"/>
  <c r="DA54" i="22"/>
  <c r="CZ54" i="22"/>
  <c r="CY54" i="22"/>
  <c r="CX54" i="22"/>
  <c r="CW54" i="22"/>
  <c r="CV54" i="22"/>
  <c r="CU54" i="22"/>
  <c r="CT54" i="22"/>
  <c r="CS54" i="22"/>
  <c r="CR54" i="22"/>
  <c r="CQ54" i="22"/>
  <c r="CP54" i="22"/>
  <c r="DJ50" i="22"/>
  <c r="DI50" i="22"/>
  <c r="DH50" i="22"/>
  <c r="DG50" i="22"/>
  <c r="DF50" i="22"/>
  <c r="DE50" i="22"/>
  <c r="DD50" i="22"/>
  <c r="DC50" i="22"/>
  <c r="DB50" i="22"/>
  <c r="DA50" i="22"/>
  <c r="CZ50" i="22"/>
  <c r="CY50" i="22"/>
  <c r="CX50" i="22"/>
  <c r="CW50" i="22"/>
  <c r="CV50" i="22"/>
  <c r="CU50" i="22"/>
  <c r="CT50" i="22"/>
  <c r="CS50" i="22"/>
  <c r="CR50" i="22"/>
  <c r="CQ50" i="22"/>
  <c r="CP50" i="22"/>
  <c r="DJ46" i="22"/>
  <c r="DI46" i="22"/>
  <c r="DH46" i="22"/>
  <c r="DG46" i="22"/>
  <c r="DF46" i="22"/>
  <c r="DE46" i="22"/>
  <c r="DD46" i="22"/>
  <c r="DC46" i="22"/>
  <c r="DB46" i="22"/>
  <c r="DA46" i="22"/>
  <c r="CZ46" i="22"/>
  <c r="CY46" i="22"/>
  <c r="CX46" i="22"/>
  <c r="CW46" i="22"/>
  <c r="CV46" i="22"/>
  <c r="CU46" i="22"/>
  <c r="CT46" i="22"/>
  <c r="CS46" i="22"/>
  <c r="CR46" i="22"/>
  <c r="CQ46" i="22"/>
  <c r="CP46" i="22"/>
  <c r="DJ42" i="22"/>
  <c r="DI42" i="22"/>
  <c r="DH42" i="22"/>
  <c r="DG42" i="22"/>
  <c r="DF42" i="22"/>
  <c r="DE42" i="22"/>
  <c r="DD42" i="22"/>
  <c r="DC42" i="22"/>
  <c r="DB42" i="22"/>
  <c r="DA42" i="22"/>
  <c r="CZ42" i="22"/>
  <c r="CY42" i="22"/>
  <c r="CX42" i="22"/>
  <c r="CW42" i="22"/>
  <c r="CV42" i="22"/>
  <c r="CU42" i="22"/>
  <c r="CT42" i="22"/>
  <c r="CS42" i="22"/>
  <c r="CR42" i="22"/>
  <c r="CQ42" i="22"/>
  <c r="CP42" i="22"/>
  <c r="DJ38" i="22"/>
  <c r="DI38" i="22"/>
  <c r="DH38" i="22"/>
  <c r="DG38" i="22"/>
  <c r="DF38" i="22"/>
  <c r="DE38" i="22"/>
  <c r="DD38" i="22"/>
  <c r="DC38" i="22"/>
  <c r="DB38" i="22"/>
  <c r="DA38" i="22"/>
  <c r="CZ38" i="22"/>
  <c r="CY38" i="22"/>
  <c r="CX38" i="22"/>
  <c r="CW38" i="22"/>
  <c r="CV38" i="22"/>
  <c r="CU38" i="22"/>
  <c r="CT38" i="22"/>
  <c r="CS38" i="22"/>
  <c r="CR38" i="22"/>
  <c r="CQ38" i="22"/>
  <c r="CP38" i="22"/>
  <c r="DJ34" i="22"/>
  <c r="DI34" i="22"/>
  <c r="DH34" i="22"/>
  <c r="DG34" i="22"/>
  <c r="DF34" i="22"/>
  <c r="DE34" i="22"/>
  <c r="DD34" i="22"/>
  <c r="DC34" i="22"/>
  <c r="DB34" i="22"/>
  <c r="DA34" i="22"/>
  <c r="CZ34" i="22"/>
  <c r="CY34" i="22"/>
  <c r="CX34" i="22"/>
  <c r="CW34" i="22"/>
  <c r="CV34" i="22"/>
  <c r="CU34" i="22"/>
  <c r="CT34" i="22"/>
  <c r="CS34" i="22"/>
  <c r="CR34" i="22"/>
  <c r="CQ34" i="22"/>
  <c r="CP34" i="22"/>
  <c r="DJ30" i="22"/>
  <c r="DI30" i="22"/>
  <c r="DH30" i="22"/>
  <c r="DG30" i="22"/>
  <c r="DF30" i="22"/>
  <c r="DE30" i="22"/>
  <c r="DD30" i="22"/>
  <c r="DC30" i="22"/>
  <c r="DB30" i="22"/>
  <c r="DA30" i="22"/>
  <c r="CZ30" i="22"/>
  <c r="CY30" i="22"/>
  <c r="CX30" i="22"/>
  <c r="CW30" i="22"/>
  <c r="CV30" i="22"/>
  <c r="CU30" i="22"/>
  <c r="CT30" i="22"/>
  <c r="CS30" i="22"/>
  <c r="CR30" i="22"/>
  <c r="CQ30" i="22"/>
  <c r="CP30" i="22"/>
  <c r="DJ26" i="22"/>
  <c r="DI26" i="22"/>
  <c r="DH26" i="22"/>
  <c r="DG26" i="22"/>
  <c r="DF26" i="22"/>
  <c r="DE26" i="22"/>
  <c r="DD26" i="22"/>
  <c r="DC26" i="22"/>
  <c r="DB26" i="22"/>
  <c r="DA26" i="22"/>
  <c r="CZ26" i="22"/>
  <c r="CY26" i="22"/>
  <c r="CX26" i="22"/>
  <c r="CW26" i="22"/>
  <c r="CV26" i="22"/>
  <c r="CU26" i="22"/>
  <c r="CT26" i="22"/>
  <c r="CS26" i="22"/>
  <c r="CR26" i="22"/>
  <c r="CQ26" i="22"/>
  <c r="CP26" i="22"/>
  <c r="DJ22" i="22"/>
  <c r="DI22" i="22"/>
  <c r="DH22" i="22"/>
  <c r="DG22" i="22"/>
  <c r="DF22" i="22"/>
  <c r="DE22" i="22"/>
  <c r="DD22" i="22"/>
  <c r="DC22" i="22"/>
  <c r="DB22" i="22"/>
  <c r="DA22" i="22"/>
  <c r="CZ22" i="22"/>
  <c r="CY22" i="22"/>
  <c r="CX22" i="22"/>
  <c r="CW22" i="22"/>
  <c r="CV22" i="22"/>
  <c r="CU22" i="22"/>
  <c r="CT22" i="22"/>
  <c r="CS22" i="22"/>
  <c r="CR22" i="22"/>
  <c r="CQ22" i="22"/>
  <c r="CP22" i="22"/>
  <c r="DJ18" i="22"/>
  <c r="DI18" i="22"/>
  <c r="DH18" i="22"/>
  <c r="DG18" i="22"/>
  <c r="DF18" i="22"/>
  <c r="DE18" i="22"/>
  <c r="DD18" i="22"/>
  <c r="DC18" i="22"/>
  <c r="DB18" i="22"/>
  <c r="DA18" i="22"/>
  <c r="CZ18" i="22"/>
  <c r="CY18" i="22"/>
  <c r="CX18" i="22"/>
  <c r="CW18" i="22"/>
  <c r="CV18" i="22"/>
  <c r="CU18" i="22"/>
  <c r="CT18" i="22"/>
  <c r="CS18" i="22"/>
  <c r="CR18" i="22"/>
  <c r="CQ18" i="22"/>
  <c r="CP18" i="22"/>
  <c r="DJ14" i="22"/>
  <c r="IN59" i="22" s="1"/>
  <c r="DI14" i="22"/>
  <c r="IM59" i="22" s="1"/>
  <c r="DH14" i="22"/>
  <c r="IL59" i="22" s="1"/>
  <c r="DG14" i="22"/>
  <c r="IK59" i="22" s="1"/>
  <c r="DF14" i="22"/>
  <c r="IJ59" i="22" s="1"/>
  <c r="DE14" i="22"/>
  <c r="II59" i="22" s="1"/>
  <c r="DD14" i="22"/>
  <c r="IH59" i="22" s="1"/>
  <c r="DC14" i="22"/>
  <c r="IG59" i="22" s="1"/>
  <c r="DB14" i="22"/>
  <c r="IF59" i="22" s="1"/>
  <c r="DA14" i="22"/>
  <c r="IE59" i="22" s="1"/>
  <c r="CZ14" i="22"/>
  <c r="ID59" i="22" s="1"/>
  <c r="CY14" i="22"/>
  <c r="IC59" i="22" s="1"/>
  <c r="CX14" i="22"/>
  <c r="IB59" i="22" s="1"/>
  <c r="CW14" i="22"/>
  <c r="IA59" i="22" s="1"/>
  <c r="CV14" i="22"/>
  <c r="HZ59" i="22" s="1"/>
  <c r="CU14" i="22"/>
  <c r="HY59" i="22" s="1"/>
  <c r="CT14" i="22"/>
  <c r="HX59" i="22" s="1"/>
  <c r="CS14" i="22"/>
  <c r="HW59" i="22" s="1"/>
  <c r="CR14" i="22"/>
  <c r="HV59" i="22" s="1"/>
  <c r="CQ14" i="22"/>
  <c r="HU59" i="22" s="1"/>
  <c r="CP14" i="22"/>
  <c r="HT59" i="22" s="1"/>
  <c r="CO78" i="22"/>
  <c r="HS60" i="22" s="1"/>
  <c r="CO74" i="22"/>
  <c r="CO70" i="22"/>
  <c r="CO66" i="22"/>
  <c r="CO62" i="22"/>
  <c r="CO58" i="22"/>
  <c r="CO54" i="22"/>
  <c r="CO50" i="22"/>
  <c r="CO46" i="22"/>
  <c r="CO42" i="22"/>
  <c r="CO38" i="22"/>
  <c r="CO34" i="22"/>
  <c r="CO30" i="22"/>
  <c r="CO26" i="22"/>
  <c r="CO22" i="22"/>
  <c r="CO18" i="22"/>
  <c r="CO14" i="22"/>
  <c r="HS59" i="22" s="1"/>
  <c r="CM78" i="22"/>
  <c r="CL78" i="22"/>
  <c r="CK78" i="22"/>
  <c r="CJ78" i="22"/>
  <c r="CI78" i="22"/>
  <c r="CH78" i="22"/>
  <c r="CG78" i="22"/>
  <c r="CF78" i="22"/>
  <c r="CE78" i="22"/>
  <c r="CD78" i="22"/>
  <c r="CC78" i="22"/>
  <c r="CB78" i="22"/>
  <c r="CA78" i="22"/>
  <c r="BZ78" i="22"/>
  <c r="BY78" i="22"/>
  <c r="BX78" i="22"/>
  <c r="BW78" i="22"/>
  <c r="BV78" i="22"/>
  <c r="BU78" i="22"/>
  <c r="BT78" i="22"/>
  <c r="BS78" i="22"/>
  <c r="CM74" i="22"/>
  <c r="CL74" i="22"/>
  <c r="CK74" i="22"/>
  <c r="CJ74" i="22"/>
  <c r="CI74" i="22"/>
  <c r="CH74" i="22"/>
  <c r="CG74" i="22"/>
  <c r="CF74" i="22"/>
  <c r="CE74" i="22"/>
  <c r="CD74" i="22"/>
  <c r="CC74" i="22"/>
  <c r="CB74" i="22"/>
  <c r="CA74" i="22"/>
  <c r="BZ74" i="22"/>
  <c r="BY74" i="22"/>
  <c r="BX74" i="22"/>
  <c r="BW74" i="22"/>
  <c r="BV74" i="22"/>
  <c r="BU74" i="22"/>
  <c r="BT74" i="22"/>
  <c r="BS74" i="22"/>
  <c r="CM70" i="22"/>
  <c r="CL70" i="22"/>
  <c r="CK70" i="22"/>
  <c r="CJ70" i="22"/>
  <c r="CI70" i="22"/>
  <c r="CH70" i="22"/>
  <c r="CG70" i="22"/>
  <c r="CF70" i="22"/>
  <c r="CE70" i="22"/>
  <c r="CD70" i="22"/>
  <c r="CC70" i="22"/>
  <c r="CB70" i="22"/>
  <c r="CA70" i="22"/>
  <c r="BZ70" i="22"/>
  <c r="BY70" i="22"/>
  <c r="BX70" i="22"/>
  <c r="BW70" i="22"/>
  <c r="BV70" i="22"/>
  <c r="BU70" i="22"/>
  <c r="BT70" i="22"/>
  <c r="BS70" i="22"/>
  <c r="CM66" i="22"/>
  <c r="CL66" i="22"/>
  <c r="CK66" i="22"/>
  <c r="CJ66" i="22"/>
  <c r="CI66" i="22"/>
  <c r="CH66" i="22"/>
  <c r="CG66" i="22"/>
  <c r="CF66" i="22"/>
  <c r="CE66" i="22"/>
  <c r="CD66" i="22"/>
  <c r="CC66" i="22"/>
  <c r="CB66" i="22"/>
  <c r="CA66" i="22"/>
  <c r="BZ66" i="22"/>
  <c r="BY66" i="22"/>
  <c r="BX66" i="22"/>
  <c r="BW66" i="22"/>
  <c r="BV66" i="22"/>
  <c r="BU66" i="22"/>
  <c r="BT66" i="22"/>
  <c r="BS66" i="22"/>
  <c r="CM62" i="22"/>
  <c r="CL62" i="22"/>
  <c r="CK62" i="22"/>
  <c r="CJ62" i="22"/>
  <c r="CI62" i="22"/>
  <c r="CH62" i="22"/>
  <c r="CG62" i="22"/>
  <c r="CF62" i="22"/>
  <c r="CE62" i="22"/>
  <c r="CD62" i="22"/>
  <c r="CC62" i="22"/>
  <c r="CB62" i="22"/>
  <c r="CA62" i="22"/>
  <c r="BZ62" i="22"/>
  <c r="BY62" i="22"/>
  <c r="BX62" i="22"/>
  <c r="BW62" i="22"/>
  <c r="BV62" i="22"/>
  <c r="BU62" i="22"/>
  <c r="BT62" i="22"/>
  <c r="BS62" i="22"/>
  <c r="CM58" i="22"/>
  <c r="CL58" i="22"/>
  <c r="CK58" i="22"/>
  <c r="CJ58" i="22"/>
  <c r="CI58" i="22"/>
  <c r="CH58" i="22"/>
  <c r="CG58" i="22"/>
  <c r="CF58" i="22"/>
  <c r="CE58" i="22"/>
  <c r="CD58" i="22"/>
  <c r="CC58" i="22"/>
  <c r="CB58" i="22"/>
  <c r="CA58" i="22"/>
  <c r="BZ58" i="22"/>
  <c r="BY58" i="22"/>
  <c r="BX58" i="22"/>
  <c r="BW58" i="22"/>
  <c r="BV58" i="22"/>
  <c r="BU58" i="22"/>
  <c r="BT58" i="22"/>
  <c r="BS58" i="22"/>
  <c r="CM54" i="22"/>
  <c r="CL54" i="22"/>
  <c r="CK54" i="22"/>
  <c r="CJ54" i="22"/>
  <c r="CI54" i="22"/>
  <c r="CH54" i="22"/>
  <c r="CG54" i="22"/>
  <c r="CF54" i="22"/>
  <c r="CE54" i="22"/>
  <c r="CD54" i="22"/>
  <c r="CC54" i="22"/>
  <c r="CB54" i="22"/>
  <c r="CA54" i="22"/>
  <c r="BZ54" i="22"/>
  <c r="BY54" i="22"/>
  <c r="BX54" i="22"/>
  <c r="BW54" i="22"/>
  <c r="BV54" i="22"/>
  <c r="BU54" i="22"/>
  <c r="BT54" i="22"/>
  <c r="BS54" i="22"/>
  <c r="CM50" i="22"/>
  <c r="CL50" i="22"/>
  <c r="CK50" i="22"/>
  <c r="CJ50" i="22"/>
  <c r="CI50" i="22"/>
  <c r="CH50" i="22"/>
  <c r="CG50" i="22"/>
  <c r="CF50" i="22"/>
  <c r="CE50" i="22"/>
  <c r="CD50" i="22"/>
  <c r="CC50" i="22"/>
  <c r="CB50" i="22"/>
  <c r="CA50" i="22"/>
  <c r="BZ50" i="22"/>
  <c r="BY50" i="22"/>
  <c r="BX50" i="22"/>
  <c r="BW50" i="22"/>
  <c r="BV50" i="22"/>
  <c r="BU50" i="22"/>
  <c r="BT50" i="22"/>
  <c r="BS50" i="22"/>
  <c r="CM46" i="22"/>
  <c r="CL46" i="22"/>
  <c r="CK46" i="22"/>
  <c r="CJ46" i="22"/>
  <c r="CI46" i="22"/>
  <c r="CH46" i="22"/>
  <c r="CG46" i="22"/>
  <c r="CF46" i="22"/>
  <c r="CE46" i="22"/>
  <c r="CD46" i="22"/>
  <c r="CC46" i="22"/>
  <c r="CB46" i="22"/>
  <c r="CA46" i="22"/>
  <c r="BZ46" i="22"/>
  <c r="BY46" i="22"/>
  <c r="BX46" i="22"/>
  <c r="BW46" i="22"/>
  <c r="BV46" i="22"/>
  <c r="BU46" i="22"/>
  <c r="BT46" i="22"/>
  <c r="BS46" i="22"/>
  <c r="CM42" i="22"/>
  <c r="CL42" i="22"/>
  <c r="CK42" i="22"/>
  <c r="CJ42" i="22"/>
  <c r="CI42" i="22"/>
  <c r="CH42" i="22"/>
  <c r="CG42" i="22"/>
  <c r="CF42" i="22"/>
  <c r="CE42" i="22"/>
  <c r="CD42" i="22"/>
  <c r="CC42" i="22"/>
  <c r="CB42" i="22"/>
  <c r="CA42" i="22"/>
  <c r="BZ42" i="22"/>
  <c r="BY42" i="22"/>
  <c r="BX42" i="22"/>
  <c r="BW42" i="22"/>
  <c r="BV42" i="22"/>
  <c r="BU42" i="22"/>
  <c r="BT42" i="22"/>
  <c r="BS42" i="22"/>
  <c r="CM38" i="22"/>
  <c r="CL38" i="22"/>
  <c r="CK38" i="22"/>
  <c r="CJ38" i="22"/>
  <c r="CI38" i="22"/>
  <c r="CH38" i="22"/>
  <c r="CG38" i="22"/>
  <c r="CF38" i="22"/>
  <c r="CE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CM34" i="22"/>
  <c r="CL34" i="22"/>
  <c r="CK34" i="22"/>
  <c r="CJ34" i="22"/>
  <c r="CI34" i="22"/>
  <c r="CH34" i="22"/>
  <c r="CG34" i="22"/>
  <c r="CF34" i="22"/>
  <c r="CE34" i="22"/>
  <c r="CD34" i="22"/>
  <c r="CC34" i="22"/>
  <c r="CB34" i="22"/>
  <c r="CA34" i="22"/>
  <c r="BZ34" i="22"/>
  <c r="BY34" i="22"/>
  <c r="BX34" i="22"/>
  <c r="BW34" i="22"/>
  <c r="BV34" i="22"/>
  <c r="BU34" i="22"/>
  <c r="BT34" i="22"/>
  <c r="BS34" i="22"/>
  <c r="CM30" i="22"/>
  <c r="CL30" i="22"/>
  <c r="CK30" i="22"/>
  <c r="CJ30" i="22"/>
  <c r="CI30" i="22"/>
  <c r="CH30" i="22"/>
  <c r="CG30" i="22"/>
  <c r="CF30" i="22"/>
  <c r="CE30" i="22"/>
  <c r="CD30" i="22"/>
  <c r="CC30" i="22"/>
  <c r="CB30" i="22"/>
  <c r="CA30" i="22"/>
  <c r="BZ30" i="22"/>
  <c r="BY30" i="22"/>
  <c r="BX30" i="22"/>
  <c r="BW30" i="22"/>
  <c r="BV30" i="22"/>
  <c r="BU30" i="22"/>
  <c r="BT30" i="22"/>
  <c r="BS30" i="22"/>
  <c r="CM26" i="22"/>
  <c r="CL26" i="22"/>
  <c r="CK26" i="22"/>
  <c r="CJ26" i="22"/>
  <c r="CI26" i="22"/>
  <c r="CH26" i="22"/>
  <c r="CG26" i="22"/>
  <c r="CF26" i="22"/>
  <c r="CE26" i="22"/>
  <c r="CD26" i="22"/>
  <c r="CC26" i="22"/>
  <c r="CB26" i="22"/>
  <c r="CA26" i="22"/>
  <c r="BZ26" i="22"/>
  <c r="BY26" i="22"/>
  <c r="BX26" i="22"/>
  <c r="BW26" i="22"/>
  <c r="BV26" i="22"/>
  <c r="BU26" i="22"/>
  <c r="BT26" i="22"/>
  <c r="BS26" i="22"/>
  <c r="CM22" i="22"/>
  <c r="CL22" i="22"/>
  <c r="CK22" i="22"/>
  <c r="CJ22" i="22"/>
  <c r="CI22" i="22"/>
  <c r="CH22" i="22"/>
  <c r="CG22" i="22"/>
  <c r="CF22" i="22"/>
  <c r="CE22" i="22"/>
  <c r="CD22" i="22"/>
  <c r="CC22" i="22"/>
  <c r="CB22" i="22"/>
  <c r="CA22" i="22"/>
  <c r="BZ22" i="22"/>
  <c r="BY22" i="22"/>
  <c r="BX22" i="22"/>
  <c r="BW22" i="22"/>
  <c r="BV22" i="22"/>
  <c r="BU22" i="22"/>
  <c r="BT22" i="22"/>
  <c r="BS22" i="22"/>
  <c r="CM18" i="22"/>
  <c r="CL18" i="22"/>
  <c r="CK18" i="22"/>
  <c r="CJ18" i="22"/>
  <c r="CI18" i="22"/>
  <c r="CH18" i="22"/>
  <c r="CG18" i="22"/>
  <c r="CF18" i="22"/>
  <c r="CE18" i="22"/>
  <c r="CD18" i="22"/>
  <c r="CC18" i="22"/>
  <c r="CB18" i="22"/>
  <c r="CA18" i="22"/>
  <c r="BZ18" i="22"/>
  <c r="BY18" i="22"/>
  <c r="BX18" i="22"/>
  <c r="BW18" i="22"/>
  <c r="BV18" i="22"/>
  <c r="BU18" i="22"/>
  <c r="BT18" i="22"/>
  <c r="BS18" i="22"/>
  <c r="BR78" i="22"/>
  <c r="BR74" i="22"/>
  <c r="BR70" i="22"/>
  <c r="BR66" i="22"/>
  <c r="BR62" i="22"/>
  <c r="BR58" i="22"/>
  <c r="BR54" i="22"/>
  <c r="BR50" i="22"/>
  <c r="BR46" i="22"/>
  <c r="BR42" i="22"/>
  <c r="BR38" i="22"/>
  <c r="BR34" i="22"/>
  <c r="BR30" i="22"/>
  <c r="BR26" i="22"/>
  <c r="BR22" i="22"/>
  <c r="BR18" i="22"/>
  <c r="BP78" i="22"/>
  <c r="BO78" i="22"/>
  <c r="BN78" i="22"/>
  <c r="BM78" i="22"/>
  <c r="BL78" i="22"/>
  <c r="BK78" i="22"/>
  <c r="BJ78" i="22"/>
  <c r="BI78" i="22"/>
  <c r="BH78" i="22"/>
  <c r="BG78" i="22"/>
  <c r="BF78" i="22"/>
  <c r="BE78" i="22"/>
  <c r="BD78" i="22"/>
  <c r="BC78" i="22"/>
  <c r="BB78" i="22"/>
  <c r="BA78" i="22"/>
  <c r="AZ78" i="22"/>
  <c r="AY78" i="22"/>
  <c r="AX78" i="22"/>
  <c r="AW78" i="22"/>
  <c r="AV78" i="22"/>
  <c r="AU78" i="22"/>
  <c r="BP74" i="22"/>
  <c r="BO74" i="22"/>
  <c r="BN74" i="22"/>
  <c r="BM74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AZ74" i="22"/>
  <c r="AY74" i="22"/>
  <c r="AX74" i="22"/>
  <c r="AW74" i="22"/>
  <c r="AV74" i="22"/>
  <c r="AU74" i="22"/>
  <c r="BP70" i="22"/>
  <c r="BO70" i="22"/>
  <c r="BN70" i="22"/>
  <c r="BM70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AZ70" i="22"/>
  <c r="AY70" i="22"/>
  <c r="AX70" i="22"/>
  <c r="AW70" i="22"/>
  <c r="AV70" i="22"/>
  <c r="AU70" i="22"/>
  <c r="BP66" i="22"/>
  <c r="BO66" i="22"/>
  <c r="BN66" i="22"/>
  <c r="BM66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AZ66" i="22"/>
  <c r="AY66" i="22"/>
  <c r="AX66" i="22"/>
  <c r="AW66" i="22"/>
  <c r="AV66" i="22"/>
  <c r="AU66" i="22"/>
  <c r="BP62" i="22"/>
  <c r="BO62" i="22"/>
  <c r="BN62" i="22"/>
  <c r="BM62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AZ62" i="22"/>
  <c r="AY62" i="22"/>
  <c r="AX62" i="22"/>
  <c r="AW62" i="22"/>
  <c r="AV62" i="22"/>
  <c r="AU62" i="22"/>
  <c r="BP58" i="22"/>
  <c r="BO58" i="22"/>
  <c r="BN58" i="22"/>
  <c r="BM58" i="22"/>
  <c r="BL58" i="22"/>
  <c r="BK58" i="22"/>
  <c r="BJ58" i="22"/>
  <c r="BI58" i="22"/>
  <c r="BH58" i="22"/>
  <c r="BG58" i="22"/>
  <c r="BF58" i="22"/>
  <c r="BE58" i="22"/>
  <c r="BD58" i="22"/>
  <c r="BC58" i="22"/>
  <c r="BB58" i="22"/>
  <c r="BA58" i="22"/>
  <c r="AZ58" i="22"/>
  <c r="AY58" i="22"/>
  <c r="AX58" i="22"/>
  <c r="AW58" i="22"/>
  <c r="AV58" i="22"/>
  <c r="AU58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AZ54" i="22"/>
  <c r="AY54" i="22"/>
  <c r="AX54" i="22"/>
  <c r="AW54" i="22"/>
  <c r="AV54" i="22"/>
  <c r="AU54" i="22"/>
  <c r="BP50" i="22"/>
  <c r="BO50" i="22"/>
  <c r="BN50" i="22"/>
  <c r="BM50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AZ50" i="22"/>
  <c r="AY50" i="22"/>
  <c r="AX50" i="22"/>
  <c r="AW50" i="22"/>
  <c r="AV50" i="22"/>
  <c r="AU50" i="22"/>
  <c r="BP46" i="22"/>
  <c r="BO46" i="22"/>
  <c r="BN46" i="22"/>
  <c r="BM46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AZ46" i="22"/>
  <c r="AY46" i="22"/>
  <c r="AX46" i="22"/>
  <c r="AW46" i="22"/>
  <c r="AV46" i="22"/>
  <c r="AU46" i="22"/>
  <c r="BP42" i="22"/>
  <c r="BO42" i="22"/>
  <c r="BN42" i="22"/>
  <c r="BM42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AZ42" i="22"/>
  <c r="AY42" i="22"/>
  <c r="AX42" i="22"/>
  <c r="AW42" i="22"/>
  <c r="AV42" i="22"/>
  <c r="AU42" i="22"/>
  <c r="BP38" i="22"/>
  <c r="BO38" i="22"/>
  <c r="BN38" i="22"/>
  <c r="BM38" i="22"/>
  <c r="BL38" i="22"/>
  <c r="BK38" i="22"/>
  <c r="BJ38" i="22"/>
  <c r="BI38" i="22"/>
  <c r="BH38" i="22"/>
  <c r="BG38" i="22"/>
  <c r="BF38" i="22"/>
  <c r="BE38" i="22"/>
  <c r="BD38" i="22"/>
  <c r="BC38" i="22"/>
  <c r="BB38" i="22"/>
  <c r="BA38" i="22"/>
  <c r="AZ38" i="22"/>
  <c r="AY38" i="22"/>
  <c r="AX38" i="22"/>
  <c r="AW38" i="22"/>
  <c r="AV38" i="22"/>
  <c r="AU38" i="22"/>
  <c r="BP34" i="22"/>
  <c r="BO34" i="22"/>
  <c r="BN34" i="22"/>
  <c r="BM34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BP30" i="22"/>
  <c r="BO30" i="22"/>
  <c r="BN30" i="22"/>
  <c r="BM30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BP26" i="22"/>
  <c r="BO26" i="22"/>
  <c r="BN26" i="22"/>
  <c r="BM26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BP22" i="22"/>
  <c r="BO22" i="22"/>
  <c r="BN22" i="22"/>
  <c r="BM22" i="22"/>
  <c r="BL22" i="22"/>
  <c r="BK22" i="22"/>
  <c r="BJ22" i="22"/>
  <c r="BI22" i="22"/>
  <c r="BH22" i="22"/>
  <c r="BG22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BP18" i="22"/>
  <c r="BO18" i="22"/>
  <c r="BN18" i="22"/>
  <c r="BM18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U235" i="6" l="1"/>
  <c r="U234" i="6"/>
  <c r="CJ330" i="13" l="1"/>
  <c r="CE330" i="13"/>
  <c r="CD330" i="13"/>
  <c r="CA330" i="13"/>
  <c r="CB341" i="13" s="1"/>
  <c r="BZ330" i="13"/>
  <c r="BX330" i="13"/>
  <c r="BU330" i="13"/>
  <c r="BV341" i="13" s="1"/>
  <c r="BT330" i="13"/>
  <c r="BQ330" i="13"/>
  <c r="BM341" i="13"/>
  <c r="BK330" i="13"/>
  <c r="BH330" i="13"/>
  <c r="BI341" i="13" s="1"/>
  <c r="BG330" i="13"/>
  <c r="BE330" i="13"/>
  <c r="BB330" i="13"/>
  <c r="BC341" i="13" s="1"/>
  <c r="BA330" i="13"/>
  <c r="CG330" i="13" l="1"/>
  <c r="CH341" i="13" s="1"/>
  <c r="CF341" i="13"/>
  <c r="BN330" i="13"/>
  <c r="BO341" i="13" s="1"/>
  <c r="Z79" i="8"/>
  <c r="AD82" i="8" s="1"/>
  <c r="AX330" i="13" l="1"/>
  <c r="AW330" i="13"/>
  <c r="AV330" i="13"/>
  <c r="AR330" i="13"/>
  <c r="AQ330" i="13"/>
  <c r="AP330" i="13"/>
  <c r="AN330" i="13"/>
  <c r="AL330" i="13"/>
  <c r="AH330" i="13"/>
  <c r="AF330" i="13"/>
  <c r="S330" i="13"/>
  <c r="Q330" i="13"/>
  <c r="O330" i="13"/>
  <c r="AT341" i="13" s="1"/>
  <c r="M330" i="13"/>
  <c r="I330" i="13"/>
  <c r="G330" i="13"/>
  <c r="E330" i="13"/>
  <c r="AS341" i="13" s="1"/>
  <c r="C330" i="13"/>
  <c r="P330" i="13" l="1"/>
  <c r="AA330" i="13"/>
  <c r="AG330" i="13"/>
  <c r="AM330" i="13"/>
  <c r="AK330" i="13"/>
  <c r="AI330" i="13"/>
  <c r="AC330" i="13"/>
  <c r="Y330" i="13"/>
  <c r="AU341" i="13" s="1"/>
  <c r="F330" i="13"/>
  <c r="W330" i="13"/>
  <c r="AJ330" i="13" l="1"/>
  <c r="Z330" i="13"/>
  <c r="ET329" i="13"/>
  <c r="ER329" i="13"/>
  <c r="EQ329" i="13"/>
  <c r="EO329" i="13"/>
  <c r="EN329" i="13"/>
  <c r="EL329" i="13"/>
  <c r="EI329" i="13"/>
  <c r="ES340" i="13" s="1"/>
  <c r="EF329" i="13"/>
  <c r="EP340" i="13" s="1"/>
  <c r="EC329" i="13"/>
  <c r="EM340" i="13" s="1"/>
  <c r="CJ329" i="13" l="1"/>
  <c r="CE329" i="13"/>
  <c r="CD329" i="13"/>
  <c r="CA329" i="13"/>
  <c r="CB340" i="13" s="1"/>
  <c r="BZ329" i="13"/>
  <c r="BX329" i="13"/>
  <c r="BU329" i="13"/>
  <c r="BV340" i="13" s="1"/>
  <c r="BT329" i="13"/>
  <c r="BQ329" i="13"/>
  <c r="BM340" i="13"/>
  <c r="BK329" i="13"/>
  <c r="BH329" i="13"/>
  <c r="BI340" i="13" s="1"/>
  <c r="BG329" i="13"/>
  <c r="BE329" i="13"/>
  <c r="BB329" i="13"/>
  <c r="BC340" i="13" s="1"/>
  <c r="BA329" i="13"/>
  <c r="CG329" i="13" l="1"/>
  <c r="CH340" i="13" s="1"/>
  <c r="CF340" i="13"/>
  <c r="BN329" i="13"/>
  <c r="BO340" i="13" s="1"/>
  <c r="BB127" i="5"/>
  <c r="BA127" i="5"/>
  <c r="AZ127" i="5"/>
  <c r="AY127" i="5"/>
  <c r="BB126" i="5"/>
  <c r="BA126" i="5"/>
  <c r="AZ126" i="5"/>
  <c r="AY126" i="5"/>
  <c r="BB125" i="5"/>
  <c r="BA125" i="5"/>
  <c r="AZ125" i="5"/>
  <c r="AY125" i="5"/>
  <c r="BB124" i="5"/>
  <c r="BA124" i="5"/>
  <c r="AZ124" i="5"/>
  <c r="AY124" i="5"/>
  <c r="BB123" i="5"/>
  <c r="BA123" i="5"/>
  <c r="AZ123" i="5"/>
  <c r="AY123" i="5"/>
  <c r="BB122" i="5"/>
  <c r="BA122" i="5"/>
  <c r="AZ122" i="5"/>
  <c r="AY122" i="5"/>
  <c r="BB121" i="5"/>
  <c r="BA121" i="5"/>
  <c r="AZ121" i="5"/>
  <c r="AY121" i="5"/>
  <c r="BB120" i="5"/>
  <c r="BA120" i="5"/>
  <c r="AZ120" i="5"/>
  <c r="AY120" i="5"/>
  <c r="BB119" i="5"/>
  <c r="BA119" i="5"/>
  <c r="AZ119" i="5"/>
  <c r="AY119" i="5"/>
  <c r="BB118" i="5"/>
  <c r="BA118" i="5"/>
  <c r="AZ118" i="5"/>
  <c r="AY118" i="5"/>
  <c r="BA117" i="5"/>
  <c r="AZ117" i="5"/>
  <c r="AY117" i="5"/>
  <c r="BA116" i="5"/>
  <c r="AZ116" i="5"/>
  <c r="AY116" i="5"/>
  <c r="BA115" i="5"/>
  <c r="AZ115" i="5"/>
  <c r="AY115" i="5"/>
  <c r="BA114" i="5"/>
  <c r="AZ114" i="5"/>
  <c r="AY114" i="5"/>
  <c r="BB113" i="5"/>
  <c r="BA113" i="5"/>
  <c r="AZ113" i="5"/>
  <c r="AY113" i="5"/>
  <c r="BB112" i="5"/>
  <c r="BA112" i="5"/>
  <c r="AZ112" i="5"/>
  <c r="AY112" i="5"/>
  <c r="BB111" i="5"/>
  <c r="BA111" i="5"/>
  <c r="AZ111" i="5"/>
  <c r="AY111" i="5"/>
  <c r="BB110" i="5"/>
  <c r="BA110" i="5"/>
  <c r="AZ110" i="5"/>
  <c r="AY110" i="5"/>
  <c r="BB109" i="5"/>
  <c r="BA109" i="5"/>
  <c r="AZ109" i="5"/>
  <c r="AY109" i="5"/>
  <c r="BB108" i="5"/>
  <c r="BA108" i="5"/>
  <c r="AZ108" i="5"/>
  <c r="AY108" i="5"/>
  <c r="BB107" i="5"/>
  <c r="BA107" i="5"/>
  <c r="AZ107" i="5"/>
  <c r="AY107" i="5"/>
  <c r="BB106" i="5"/>
  <c r="BA106" i="5"/>
  <c r="AZ106" i="5"/>
  <c r="AY106" i="5"/>
  <c r="BB105" i="5"/>
  <c r="BA105" i="5"/>
  <c r="AZ105" i="5"/>
  <c r="AY105" i="5"/>
  <c r="BB104" i="5"/>
  <c r="BA104" i="5"/>
  <c r="AZ104" i="5"/>
  <c r="AY104" i="5"/>
  <c r="BB103" i="5"/>
  <c r="BA103" i="5"/>
  <c r="AZ103" i="5"/>
  <c r="AY103" i="5"/>
  <c r="BB102" i="5"/>
  <c r="BA102" i="5"/>
  <c r="AZ102" i="5"/>
  <c r="AY102" i="5"/>
  <c r="BB101" i="5"/>
  <c r="BA101" i="5"/>
  <c r="AZ101" i="5"/>
  <c r="AY101" i="5"/>
  <c r="BB100" i="5"/>
  <c r="BA100" i="5"/>
  <c r="AZ100" i="5"/>
  <c r="AY100" i="5"/>
  <c r="BB99" i="5"/>
  <c r="BA99" i="5"/>
  <c r="AZ99" i="5"/>
  <c r="AY99" i="5"/>
  <c r="BB98" i="5"/>
  <c r="BA98" i="5"/>
  <c r="AZ98" i="5"/>
  <c r="AY98" i="5"/>
  <c r="BB97" i="5"/>
  <c r="BA97" i="5"/>
  <c r="AZ97" i="5"/>
  <c r="AY97" i="5"/>
  <c r="BB96" i="5"/>
  <c r="BA96" i="5"/>
  <c r="AZ96" i="5"/>
  <c r="AY96" i="5"/>
  <c r="BB95" i="5"/>
  <c r="BA95" i="5"/>
  <c r="AZ95" i="5"/>
  <c r="AY95" i="5"/>
  <c r="BB94" i="5"/>
  <c r="BA94" i="5"/>
  <c r="AZ94" i="5"/>
  <c r="AY94" i="5"/>
  <c r="BB93" i="5"/>
  <c r="BA93" i="5"/>
  <c r="AZ93" i="5"/>
  <c r="AY93" i="5"/>
  <c r="BB92" i="5"/>
  <c r="BA92" i="5"/>
  <c r="AZ92" i="5"/>
  <c r="AY92" i="5"/>
  <c r="BB91" i="5"/>
  <c r="BA91" i="5"/>
  <c r="AZ91" i="5"/>
  <c r="AY91" i="5"/>
  <c r="BB90" i="5"/>
  <c r="BA90" i="5"/>
  <c r="AZ90" i="5"/>
  <c r="AY90" i="5"/>
  <c r="BB89" i="5"/>
  <c r="BA89" i="5"/>
  <c r="AZ89" i="5"/>
  <c r="AY89" i="5"/>
  <c r="BB88" i="5"/>
  <c r="BA88" i="5"/>
  <c r="AZ88" i="5"/>
  <c r="AY88" i="5"/>
  <c r="BB87" i="5"/>
  <c r="BA87" i="5"/>
  <c r="AZ87" i="5"/>
  <c r="AY87" i="5"/>
  <c r="BB86" i="5"/>
  <c r="BA86" i="5"/>
  <c r="AZ86" i="5"/>
  <c r="AY86" i="5"/>
  <c r="BB85" i="5"/>
  <c r="BA85" i="5"/>
  <c r="AZ85" i="5"/>
  <c r="AY85" i="5"/>
  <c r="BB84" i="5"/>
  <c r="BA84" i="5"/>
  <c r="AZ84" i="5"/>
  <c r="AY84" i="5"/>
  <c r="BB83" i="5"/>
  <c r="BA83" i="5"/>
  <c r="AZ83" i="5"/>
  <c r="AY83" i="5"/>
  <c r="BB82" i="5"/>
  <c r="BA82" i="5"/>
  <c r="AZ82" i="5"/>
  <c r="AY82" i="5"/>
  <c r="BB81" i="5"/>
  <c r="BA81" i="5"/>
  <c r="AZ81" i="5"/>
  <c r="AY81" i="5"/>
  <c r="BB80" i="5"/>
  <c r="BA80" i="5"/>
  <c r="AZ80" i="5"/>
  <c r="AY80" i="5"/>
  <c r="BB79" i="5"/>
  <c r="BA79" i="5"/>
  <c r="AZ79" i="5"/>
  <c r="AY79" i="5"/>
  <c r="BB78" i="5"/>
  <c r="BA78" i="5"/>
  <c r="AZ78" i="5"/>
  <c r="AY78" i="5"/>
  <c r="BB77" i="5"/>
  <c r="BA77" i="5"/>
  <c r="AZ77" i="5"/>
  <c r="AY77" i="5"/>
  <c r="BB76" i="5"/>
  <c r="BA76" i="5"/>
  <c r="AZ76" i="5"/>
  <c r="AY76" i="5"/>
  <c r="BB75" i="5"/>
  <c r="BA75" i="5"/>
  <c r="AZ75" i="5"/>
  <c r="AY75" i="5"/>
  <c r="BB74" i="5"/>
  <c r="BA74" i="5"/>
  <c r="AZ74" i="5"/>
  <c r="AY74" i="5"/>
  <c r="BB73" i="5"/>
  <c r="BA73" i="5"/>
  <c r="AZ73" i="5"/>
  <c r="AY73" i="5"/>
  <c r="BB72" i="5"/>
  <c r="BA72" i="5"/>
  <c r="AZ72" i="5"/>
  <c r="AY72" i="5"/>
  <c r="BB71" i="5"/>
  <c r="BA71" i="5"/>
  <c r="AZ71" i="5"/>
  <c r="AY71" i="5"/>
  <c r="BB70" i="5"/>
  <c r="BA70" i="5"/>
  <c r="AZ70" i="5"/>
  <c r="AY70" i="5"/>
  <c r="BB69" i="5"/>
  <c r="BA69" i="5"/>
  <c r="AZ69" i="5"/>
  <c r="AY69" i="5"/>
  <c r="BB68" i="5"/>
  <c r="BA68" i="5"/>
  <c r="AZ68" i="5"/>
  <c r="AY68" i="5"/>
  <c r="BB67" i="5"/>
  <c r="BA67" i="5"/>
  <c r="AZ67" i="5"/>
  <c r="AY67" i="5"/>
  <c r="BB66" i="5"/>
  <c r="BA66" i="5"/>
  <c r="AZ66" i="5"/>
  <c r="AY66" i="5"/>
  <c r="BB65" i="5"/>
  <c r="BA65" i="5"/>
  <c r="AZ65" i="5"/>
  <c r="AY65" i="5"/>
  <c r="BB64" i="5"/>
  <c r="BA64" i="5"/>
  <c r="AZ64" i="5"/>
  <c r="AY64" i="5"/>
  <c r="BB63" i="5"/>
  <c r="BA63" i="5"/>
  <c r="AZ63" i="5"/>
  <c r="AY63" i="5"/>
  <c r="BB62" i="5"/>
  <c r="BA62" i="5"/>
  <c r="AZ62" i="5"/>
  <c r="AY62" i="5"/>
  <c r="BB61" i="5"/>
  <c r="BA61" i="5"/>
  <c r="AZ61" i="5"/>
  <c r="AY61" i="5"/>
  <c r="BB60" i="5"/>
  <c r="BA60" i="5"/>
  <c r="AZ60" i="5"/>
  <c r="AY60" i="5"/>
  <c r="BB59" i="5"/>
  <c r="BA59" i="5"/>
  <c r="AZ59" i="5"/>
  <c r="AY59" i="5"/>
  <c r="BB58" i="5"/>
  <c r="BA58" i="5"/>
  <c r="AZ58" i="5"/>
  <c r="AY58" i="5"/>
  <c r="BB57" i="5"/>
  <c r="BA57" i="5"/>
  <c r="AZ57" i="5"/>
  <c r="AY57" i="5"/>
  <c r="BB56" i="5"/>
  <c r="BA56" i="5"/>
  <c r="AZ56" i="5"/>
  <c r="AY56" i="5"/>
  <c r="BB55" i="5"/>
  <c r="BA55" i="5"/>
  <c r="AZ55" i="5"/>
  <c r="AY55" i="5"/>
  <c r="BB54" i="5"/>
  <c r="BA54" i="5"/>
  <c r="AZ54" i="5"/>
  <c r="AY54" i="5"/>
  <c r="BB53" i="5"/>
  <c r="BA53" i="5"/>
  <c r="AZ53" i="5"/>
  <c r="AY53" i="5"/>
  <c r="BB52" i="5"/>
  <c r="BA52" i="5"/>
  <c r="AZ52" i="5"/>
  <c r="AY52" i="5"/>
  <c r="BB51" i="5"/>
  <c r="BA51" i="5"/>
  <c r="AZ51" i="5"/>
  <c r="AY51" i="5"/>
  <c r="BB50" i="5"/>
  <c r="BA50" i="5"/>
  <c r="AZ50" i="5"/>
  <c r="AY50" i="5"/>
  <c r="BB49" i="5"/>
  <c r="BA49" i="5"/>
  <c r="AZ49" i="5"/>
  <c r="AY49" i="5"/>
  <c r="BB48" i="5"/>
  <c r="BA48" i="5"/>
  <c r="AZ48" i="5"/>
  <c r="AY48" i="5"/>
  <c r="BB47" i="5"/>
  <c r="BA47" i="5"/>
  <c r="AZ47" i="5"/>
  <c r="AY47" i="5"/>
  <c r="BB46" i="5"/>
  <c r="BA46" i="5"/>
  <c r="AZ46" i="5"/>
  <c r="AY46" i="5"/>
  <c r="BB45" i="5"/>
  <c r="BA45" i="5"/>
  <c r="AZ45" i="5"/>
  <c r="AY45" i="5"/>
  <c r="BB44" i="5"/>
  <c r="BA44" i="5"/>
  <c r="AZ44" i="5"/>
  <c r="AY44" i="5"/>
  <c r="BB43" i="5"/>
  <c r="BA43" i="5"/>
  <c r="AZ43" i="5"/>
  <c r="AY43" i="5"/>
  <c r="BB42" i="5"/>
  <c r="BA42" i="5"/>
  <c r="AZ42" i="5"/>
  <c r="AY42" i="5"/>
  <c r="BB41" i="5"/>
  <c r="BA41" i="5"/>
  <c r="AZ41" i="5"/>
  <c r="AY41" i="5"/>
  <c r="BB40" i="5"/>
  <c r="BA40" i="5"/>
  <c r="AZ40" i="5"/>
  <c r="AY40" i="5"/>
  <c r="BB39" i="5"/>
  <c r="BA39" i="5"/>
  <c r="AZ39" i="5"/>
  <c r="AY39" i="5"/>
  <c r="BB38" i="5"/>
  <c r="BA38" i="5"/>
  <c r="AZ38" i="5"/>
  <c r="AY38" i="5"/>
  <c r="BB37" i="5"/>
  <c r="BA37" i="5"/>
  <c r="AZ37" i="5"/>
  <c r="AY37" i="5"/>
  <c r="BB36" i="5"/>
  <c r="BA36" i="5"/>
  <c r="AZ36" i="5"/>
  <c r="AY36" i="5"/>
  <c r="BB35" i="5"/>
  <c r="BA35" i="5"/>
  <c r="AZ35" i="5"/>
  <c r="AY35" i="5"/>
  <c r="BB34" i="5"/>
  <c r="BA34" i="5"/>
  <c r="AZ34" i="5"/>
  <c r="AY34" i="5"/>
  <c r="BB33" i="5"/>
  <c r="BA33" i="5"/>
  <c r="AZ33" i="5"/>
  <c r="AY33" i="5"/>
  <c r="BB32" i="5"/>
  <c r="BA32" i="5"/>
  <c r="AZ32" i="5"/>
  <c r="AY32" i="5"/>
  <c r="BB31" i="5"/>
  <c r="BA31" i="5"/>
  <c r="AZ31" i="5"/>
  <c r="AY31" i="5"/>
  <c r="BB30" i="5"/>
  <c r="BA30" i="5"/>
  <c r="AZ30" i="5"/>
  <c r="AY30" i="5"/>
  <c r="BB29" i="5"/>
  <c r="BA29" i="5"/>
  <c r="AZ29" i="5"/>
  <c r="AY29" i="5"/>
  <c r="BB28" i="5"/>
  <c r="BA28" i="5"/>
  <c r="AZ28" i="5"/>
  <c r="AY28" i="5"/>
  <c r="BB27" i="5"/>
  <c r="BA27" i="5"/>
  <c r="AZ27" i="5"/>
  <c r="AY27" i="5"/>
  <c r="BB26" i="5"/>
  <c r="BA26" i="5"/>
  <c r="AZ26" i="5"/>
  <c r="AY26" i="5"/>
  <c r="BB25" i="5"/>
  <c r="BA25" i="5"/>
  <c r="AZ25" i="5"/>
  <c r="AY25" i="5"/>
  <c r="BB24" i="5"/>
  <c r="BA24" i="5"/>
  <c r="AZ24" i="5"/>
  <c r="AY24" i="5"/>
  <c r="BB23" i="5"/>
  <c r="BA23" i="5"/>
  <c r="AZ23" i="5"/>
  <c r="AY23" i="5"/>
  <c r="BB22" i="5"/>
  <c r="BA22" i="5"/>
  <c r="AZ22" i="5"/>
  <c r="AY22" i="5"/>
  <c r="BB21" i="5"/>
  <c r="BA21" i="5"/>
  <c r="AZ21" i="5"/>
  <c r="AY21" i="5"/>
  <c r="BB20" i="5"/>
  <c r="BA20" i="5"/>
  <c r="AZ20" i="5"/>
  <c r="AY20" i="5"/>
  <c r="BB19" i="5"/>
  <c r="BA19" i="5"/>
  <c r="AZ19" i="5"/>
  <c r="AY19" i="5"/>
  <c r="BB18" i="5"/>
  <c r="BA18" i="5"/>
  <c r="AZ18" i="5"/>
  <c r="AY18" i="5"/>
  <c r="BB17" i="5"/>
  <c r="BA17" i="5"/>
  <c r="AZ17" i="5"/>
  <c r="AY17" i="5"/>
  <c r="BB16" i="5"/>
  <c r="BA16" i="5"/>
  <c r="AZ16" i="5"/>
  <c r="AY16" i="5"/>
  <c r="BB15" i="5"/>
  <c r="BA15" i="5"/>
  <c r="AZ15" i="5"/>
  <c r="AY15" i="5"/>
  <c r="BB14" i="5"/>
  <c r="BA14" i="5"/>
  <c r="AZ14" i="5"/>
  <c r="AY14" i="5"/>
  <c r="BB13" i="5"/>
  <c r="BA13" i="5"/>
  <c r="AZ13" i="5"/>
  <c r="AY13" i="5"/>
  <c r="BB12" i="5"/>
  <c r="BA12" i="5"/>
  <c r="AZ12" i="5"/>
  <c r="AY12" i="5"/>
  <c r="BB11" i="5"/>
  <c r="BA11" i="5"/>
  <c r="AZ11" i="5"/>
  <c r="AY11" i="5"/>
  <c r="BB10" i="5"/>
  <c r="BA10" i="5"/>
  <c r="AZ10" i="5"/>
  <c r="AY10" i="5"/>
  <c r="U233" i="6" l="1"/>
  <c r="U232" i="6"/>
  <c r="U231" i="6"/>
  <c r="U230" i="6"/>
  <c r="U229" i="6"/>
  <c r="U228" i="6"/>
  <c r="U227" i="6"/>
  <c r="U226" i="6"/>
  <c r="U225" i="6"/>
  <c r="U224" i="6"/>
  <c r="U223" i="6"/>
  <c r="U222" i="6"/>
  <c r="U221" i="6"/>
  <c r="U220" i="6"/>
  <c r="U219" i="6"/>
  <c r="U218" i="6"/>
  <c r="U217" i="6"/>
  <c r="U216" i="6"/>
  <c r="U215" i="6"/>
  <c r="U214" i="6"/>
  <c r="U213" i="6"/>
  <c r="U212" i="6"/>
  <c r="U211" i="6"/>
  <c r="U210" i="6"/>
  <c r="U209" i="6"/>
  <c r="U208" i="6"/>
  <c r="U207" i="6"/>
  <c r="U206" i="6"/>
  <c r="U205" i="6"/>
  <c r="U204" i="6"/>
  <c r="U203" i="6"/>
  <c r="U202" i="6"/>
  <c r="U201" i="6"/>
  <c r="U200" i="6"/>
  <c r="U199" i="6"/>
  <c r="U198" i="6"/>
  <c r="U197" i="6"/>
  <c r="U196" i="6"/>
  <c r="U195" i="6"/>
  <c r="U194" i="6"/>
  <c r="U193" i="6"/>
  <c r="U192" i="6"/>
  <c r="U191" i="6"/>
  <c r="U190" i="6"/>
  <c r="U189" i="6"/>
  <c r="U188" i="6"/>
  <c r="U187" i="6"/>
  <c r="U186" i="6"/>
  <c r="U185" i="6"/>
  <c r="U184" i="6"/>
  <c r="U183" i="6"/>
  <c r="U182" i="6"/>
  <c r="U181" i="6"/>
  <c r="U180" i="6"/>
  <c r="U179" i="6"/>
  <c r="U178" i="6"/>
  <c r="U177" i="6"/>
  <c r="U176" i="6"/>
  <c r="U175" i="6"/>
  <c r="U174" i="6"/>
  <c r="U173" i="6"/>
  <c r="U172" i="6"/>
  <c r="U171" i="6"/>
  <c r="U170" i="6"/>
  <c r="U169" i="6"/>
  <c r="U168" i="6"/>
  <c r="U167" i="6"/>
  <c r="U166" i="6"/>
  <c r="U165" i="6"/>
  <c r="U164" i="6"/>
  <c r="U163" i="6"/>
  <c r="U162" i="6"/>
  <c r="U161" i="6"/>
  <c r="U160" i="6"/>
  <c r="U159" i="6"/>
  <c r="U158" i="6"/>
  <c r="U157" i="6"/>
  <c r="U156" i="6"/>
  <c r="U155" i="6"/>
  <c r="U154" i="6"/>
  <c r="U153" i="6"/>
  <c r="U152" i="6"/>
  <c r="U151" i="6"/>
  <c r="U150" i="6"/>
  <c r="U149" i="6"/>
  <c r="U148" i="6"/>
  <c r="U147" i="6"/>
  <c r="U146" i="6"/>
  <c r="U145" i="6"/>
  <c r="U144" i="6"/>
  <c r="U143" i="6"/>
  <c r="U142" i="6"/>
  <c r="U141" i="6"/>
  <c r="U140" i="6"/>
  <c r="U139" i="6"/>
  <c r="U138" i="6"/>
  <c r="U137" i="6"/>
  <c r="U136" i="6"/>
  <c r="U135" i="6"/>
  <c r="U134" i="6"/>
  <c r="U133" i="6"/>
  <c r="U132" i="6"/>
  <c r="U131" i="6"/>
  <c r="U130" i="6"/>
  <c r="U129" i="6"/>
  <c r="U128" i="6"/>
  <c r="U127" i="6"/>
  <c r="U126" i="6"/>
  <c r="U125" i="6"/>
  <c r="U124" i="6"/>
  <c r="U123" i="6"/>
  <c r="U122" i="6"/>
  <c r="U121" i="6"/>
  <c r="U120" i="6"/>
  <c r="U119" i="6"/>
  <c r="U118" i="6"/>
  <c r="U117" i="6"/>
  <c r="U116" i="6"/>
  <c r="U115" i="6"/>
  <c r="U114" i="6"/>
  <c r="U113" i="6"/>
  <c r="U112" i="6"/>
  <c r="U111" i="6"/>
  <c r="U110" i="6"/>
  <c r="U109" i="6"/>
  <c r="U108" i="6"/>
  <c r="U107" i="6"/>
  <c r="U106" i="6"/>
  <c r="U105" i="6"/>
  <c r="U104" i="6"/>
  <c r="U103" i="6"/>
  <c r="U102" i="6"/>
  <c r="U101" i="6"/>
  <c r="U100" i="6"/>
  <c r="U99" i="6"/>
  <c r="U98" i="6"/>
  <c r="U97" i="6"/>
  <c r="U96" i="6"/>
  <c r="U95" i="6"/>
  <c r="U94" i="6"/>
  <c r="U93" i="6"/>
  <c r="U92" i="6"/>
  <c r="U91" i="6"/>
  <c r="U90" i="6"/>
  <c r="U89" i="6"/>
  <c r="U88" i="6"/>
  <c r="U87" i="6"/>
  <c r="U86" i="6"/>
  <c r="U85" i="6"/>
  <c r="U84" i="6"/>
  <c r="U83" i="6"/>
  <c r="U82" i="6"/>
  <c r="U81" i="6"/>
  <c r="U80" i="6"/>
  <c r="U79" i="6"/>
  <c r="U78" i="6"/>
  <c r="U77" i="6"/>
  <c r="U76" i="6"/>
  <c r="U75" i="6"/>
  <c r="U74" i="6"/>
  <c r="U73" i="6"/>
  <c r="U72" i="6"/>
  <c r="U71" i="6"/>
  <c r="U70" i="6"/>
  <c r="U69" i="6"/>
  <c r="U68" i="6"/>
  <c r="U67" i="6"/>
  <c r="U66" i="6"/>
  <c r="U65" i="6"/>
  <c r="U64" i="6"/>
  <c r="U63" i="6"/>
  <c r="U62" i="6"/>
  <c r="U61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AX329" i="13" l="1"/>
  <c r="AW329" i="13"/>
  <c r="AV329" i="13"/>
  <c r="AR329" i="13"/>
  <c r="AQ329" i="13"/>
  <c r="AP329" i="13"/>
  <c r="AN329" i="13"/>
  <c r="AL329" i="13"/>
  <c r="AH329" i="13"/>
  <c r="AF329" i="13"/>
  <c r="S329" i="13"/>
  <c r="Q329" i="13"/>
  <c r="O329" i="13"/>
  <c r="AT340" i="13" s="1"/>
  <c r="M329" i="13"/>
  <c r="I329" i="13"/>
  <c r="G329" i="13"/>
  <c r="E329" i="13"/>
  <c r="C329" i="13"/>
  <c r="Y329" i="13" l="1"/>
  <c r="AU340" i="13" s="1"/>
  <c r="AS340" i="13"/>
  <c r="AA329" i="13"/>
  <c r="F329" i="13"/>
  <c r="AK329" i="13"/>
  <c r="AG329" i="13"/>
  <c r="AM329" i="13"/>
  <c r="AI329" i="13"/>
  <c r="P329" i="13"/>
  <c r="W329" i="13"/>
  <c r="AC329" i="13"/>
  <c r="S79" i="8"/>
  <c r="Q79" i="8"/>
  <c r="F79" i="8"/>
  <c r="C79" i="8"/>
  <c r="R86" i="8" s="1"/>
  <c r="I79" i="8" l="1"/>
  <c r="M82" i="8" s="1"/>
  <c r="U86" i="8" s="1"/>
  <c r="AJ329" i="13"/>
  <c r="Z329" i="13"/>
  <c r="ET328" i="13"/>
  <c r="ER328" i="13"/>
  <c r="EQ328" i="13"/>
  <c r="EO328" i="13"/>
  <c r="EN328" i="13"/>
  <c r="EL328" i="13"/>
  <c r="EC328" i="13"/>
  <c r="EM339" i="13" s="1"/>
  <c r="EF328" i="13"/>
  <c r="EP339" i="13" s="1"/>
  <c r="EI328" i="13"/>
  <c r="ES339" i="13" s="1"/>
  <c r="K79" i="8" l="1"/>
  <c r="O82" i="8" s="1"/>
  <c r="W86" i="8" s="1"/>
  <c r="J79" i="8"/>
  <c r="N82" i="8" s="1"/>
  <c r="V86" i="8" s="1"/>
  <c r="CZ84" i="1" l="1"/>
  <c r="CZ104" i="1" s="1"/>
  <c r="CX84" i="1"/>
  <c r="CX104" i="1" s="1"/>
  <c r="CG84" i="1"/>
  <c r="AR106" i="1"/>
  <c r="AQ106" i="1"/>
  <c r="AP106" i="1"/>
  <c r="AO106" i="1"/>
  <c r="AN106" i="1"/>
  <c r="O84" i="1" l="1"/>
  <c r="N84" i="1"/>
  <c r="M84" i="1"/>
  <c r="P88" i="1" l="1"/>
  <c r="Q88" i="1"/>
  <c r="CY84" i="1"/>
  <c r="CY104" i="1" s="1"/>
  <c r="R88" i="1"/>
  <c r="CJ328" i="13"/>
  <c r="CE328" i="13"/>
  <c r="CD328" i="13"/>
  <c r="CA328" i="13"/>
  <c r="CB339" i="13" s="1"/>
  <c r="BZ328" i="13"/>
  <c r="BX328" i="13"/>
  <c r="BU328" i="13"/>
  <c r="BV339" i="13" s="1"/>
  <c r="BT328" i="13"/>
  <c r="BQ328" i="13"/>
  <c r="BM339" i="13"/>
  <c r="BK328" i="13"/>
  <c r="BH328" i="13"/>
  <c r="BI339" i="13" s="1"/>
  <c r="BG328" i="13"/>
  <c r="BE328" i="13"/>
  <c r="BB328" i="13"/>
  <c r="BC339" i="13" s="1"/>
  <c r="BA328" i="13"/>
  <c r="CG328" i="13" l="1"/>
  <c r="CH339" i="13" s="1"/>
  <c r="CF339" i="13"/>
  <c r="BN328" i="13"/>
  <c r="BO339" i="13" s="1"/>
  <c r="AX328" i="13"/>
  <c r="AW328" i="13"/>
  <c r="AV328" i="13"/>
  <c r="AR328" i="13"/>
  <c r="AQ328" i="13"/>
  <c r="AP328" i="13"/>
  <c r="AN328" i="13"/>
  <c r="AL328" i="13"/>
  <c r="AH328" i="13"/>
  <c r="AF328" i="13"/>
  <c r="S328" i="13"/>
  <c r="Q328" i="13"/>
  <c r="O328" i="13"/>
  <c r="AT339" i="13" s="1"/>
  <c r="M328" i="13"/>
  <c r="I328" i="13"/>
  <c r="G328" i="13"/>
  <c r="E328" i="13"/>
  <c r="AS339" i="13" s="1"/>
  <c r="C328" i="13"/>
  <c r="AA328" i="13" l="1"/>
  <c r="AI328" i="13"/>
  <c r="AC328" i="13"/>
  <c r="AM328" i="13"/>
  <c r="W328" i="13"/>
  <c r="P328" i="13"/>
  <c r="AK328" i="13"/>
  <c r="AG328" i="13"/>
  <c r="Y328" i="13"/>
  <c r="AU339" i="13" s="1"/>
  <c r="F328" i="13"/>
  <c r="BA80" i="1"/>
  <c r="BB74" i="1"/>
  <c r="BB73" i="1"/>
  <c r="BB66" i="1"/>
  <c r="BB65" i="1"/>
  <c r="BB64" i="1"/>
  <c r="BB63" i="1"/>
  <c r="AJ328" i="13" l="1"/>
  <c r="Z328" i="13"/>
  <c r="ET327" i="13"/>
  <c r="ER327" i="13"/>
  <c r="EQ327" i="13"/>
  <c r="EO327" i="13"/>
  <c r="EN327" i="13"/>
  <c r="EL327" i="13"/>
  <c r="EI327" i="13"/>
  <c r="ES338" i="13" s="1"/>
  <c r="EF327" i="13"/>
  <c r="EP338" i="13" s="1"/>
  <c r="EC327" i="13"/>
  <c r="EM338" i="13" s="1"/>
  <c r="CJ327" i="13" l="1"/>
  <c r="CJ326" i="13"/>
  <c r="CE327" i="13"/>
  <c r="CD327" i="13"/>
  <c r="CE326" i="13"/>
  <c r="CD326" i="13"/>
  <c r="CA327" i="13"/>
  <c r="CB338" i="13" s="1"/>
  <c r="BZ327" i="13"/>
  <c r="CA326" i="13"/>
  <c r="BZ326" i="13"/>
  <c r="BX327" i="13"/>
  <c r="BX326" i="13"/>
  <c r="BU327" i="13"/>
  <c r="BV338" i="13" s="1"/>
  <c r="BT327" i="13"/>
  <c r="BU326" i="13"/>
  <c r="BT326" i="13"/>
  <c r="BQ327" i="13"/>
  <c r="BQ326" i="13"/>
  <c r="BM338" i="13"/>
  <c r="BK327" i="13"/>
  <c r="BK326" i="13"/>
  <c r="BH327" i="13"/>
  <c r="BI338" i="13" s="1"/>
  <c r="BG327" i="13"/>
  <c r="BH326" i="13"/>
  <c r="BG326" i="13"/>
  <c r="BE327" i="13"/>
  <c r="BE326" i="13"/>
  <c r="BB327" i="13"/>
  <c r="BC338" i="13" s="1"/>
  <c r="BA327" i="13"/>
  <c r="BB326" i="13"/>
  <c r="BA326" i="13"/>
  <c r="CG327" i="13" l="1"/>
  <c r="CH338" i="13" s="1"/>
  <c r="CF338" i="13"/>
  <c r="CB337" i="13"/>
  <c r="BV337" i="13"/>
  <c r="CF337" i="13"/>
  <c r="BI337" i="13"/>
  <c r="BC337" i="13"/>
  <c r="BM337" i="13"/>
  <c r="CG326" i="13"/>
  <c r="CH337" i="13" s="1"/>
  <c r="BN326" i="13"/>
  <c r="BN327" i="13"/>
  <c r="BO338" i="13" s="1"/>
  <c r="BO337" i="13" l="1"/>
  <c r="ET326" i="13"/>
  <c r="ER326" i="13"/>
  <c r="EQ326" i="13"/>
  <c r="EO326" i="13"/>
  <c r="EN326" i="13"/>
  <c r="EL326" i="13"/>
  <c r="EI326" i="13"/>
  <c r="ES337" i="13" s="1"/>
  <c r="EF326" i="13"/>
  <c r="EP337" i="13" s="1"/>
  <c r="EC326" i="13"/>
  <c r="EM337" i="13" s="1"/>
  <c r="AX327" i="13"/>
  <c r="AW327" i="13"/>
  <c r="AV327" i="13"/>
  <c r="AR327" i="13"/>
  <c r="AQ327" i="13"/>
  <c r="AP327" i="13"/>
  <c r="AN327" i="13"/>
  <c r="AL327" i="13"/>
  <c r="AH327" i="13"/>
  <c r="AF327" i="13"/>
  <c r="S327" i="13"/>
  <c r="Q327" i="13"/>
  <c r="O327" i="13"/>
  <c r="AT338" i="13" s="1"/>
  <c r="M327" i="13"/>
  <c r="I327" i="13"/>
  <c r="G327" i="13"/>
  <c r="E327" i="13"/>
  <c r="C327" i="13"/>
  <c r="Y327" i="13" l="1"/>
  <c r="AU338" i="13" s="1"/>
  <c r="AS338" i="13"/>
  <c r="AA327" i="13"/>
  <c r="W327" i="13"/>
  <c r="AI327" i="13"/>
  <c r="P327" i="13"/>
  <c r="AM327" i="13"/>
  <c r="AG327" i="13"/>
  <c r="AC327" i="13"/>
  <c r="F327" i="13"/>
  <c r="AK327" i="13"/>
  <c r="AE78" i="8"/>
  <c r="AC78" i="8"/>
  <c r="AE77" i="8"/>
  <c r="AC77" i="8"/>
  <c r="Z78" i="8"/>
  <c r="Z77" i="8"/>
  <c r="Z76" i="8"/>
  <c r="Z327" i="13" l="1"/>
  <c r="AD80" i="8"/>
  <c r="AD79" i="8"/>
  <c r="AD81" i="8"/>
  <c r="AJ327" i="13"/>
  <c r="AX326" i="13" l="1"/>
  <c r="AW326" i="13"/>
  <c r="AV326" i="13"/>
  <c r="AR326" i="13"/>
  <c r="AQ326" i="13"/>
  <c r="AP326" i="13"/>
  <c r="AN326" i="13"/>
  <c r="AL326" i="13"/>
  <c r="AH326" i="13"/>
  <c r="AF326" i="13"/>
  <c r="S326" i="13"/>
  <c r="Q326" i="13"/>
  <c r="O326" i="13"/>
  <c r="AT337" i="13" s="1"/>
  <c r="M326" i="13"/>
  <c r="I326" i="13"/>
  <c r="AC326" i="13" s="1"/>
  <c r="G326" i="13"/>
  <c r="E326" i="13"/>
  <c r="AS337" i="13" s="1"/>
  <c r="C326" i="13"/>
  <c r="AA326" i="13" l="1"/>
  <c r="AI326" i="13"/>
  <c r="W326" i="13"/>
  <c r="P326" i="13"/>
  <c r="AG326" i="13"/>
  <c r="AM326" i="13"/>
  <c r="Y326" i="13"/>
  <c r="AU337" i="13" s="1"/>
  <c r="F326" i="13"/>
  <c r="AK326" i="13"/>
  <c r="S78" i="8"/>
  <c r="Q78" i="8"/>
  <c r="F78" i="8"/>
  <c r="C78" i="8"/>
  <c r="R85" i="8" l="1"/>
  <c r="I78" i="8"/>
  <c r="M81" i="8" s="1"/>
  <c r="U85" i="8" s="1"/>
  <c r="Z326" i="13"/>
  <c r="AJ326" i="13"/>
  <c r="ET325" i="13"/>
  <c r="ER325" i="13"/>
  <c r="EQ325" i="13"/>
  <c r="EO325" i="13"/>
  <c r="EN325" i="13"/>
  <c r="EL325" i="13"/>
  <c r="EI325" i="13"/>
  <c r="ES336" i="13" s="1"/>
  <c r="EF325" i="13"/>
  <c r="EP336" i="13" s="1"/>
  <c r="EC325" i="13"/>
  <c r="EM336" i="13" s="1"/>
  <c r="J78" i="8" l="1"/>
  <c r="N81" i="8" s="1"/>
  <c r="V85" i="8" s="1"/>
  <c r="K78" i="8"/>
  <c r="O81" i="8" s="1"/>
  <c r="W85" i="8" s="1"/>
  <c r="CJ325" i="13" l="1"/>
  <c r="CE325" i="13"/>
  <c r="CD325" i="13"/>
  <c r="CA325" i="13"/>
  <c r="CB336" i="13" s="1"/>
  <c r="BZ325" i="13"/>
  <c r="BX325" i="13"/>
  <c r="BU325" i="13"/>
  <c r="BV336" i="13" s="1"/>
  <c r="BT325" i="13"/>
  <c r="BQ325" i="13"/>
  <c r="BM336" i="13"/>
  <c r="BK325" i="13"/>
  <c r="BH325" i="13"/>
  <c r="BI336" i="13" s="1"/>
  <c r="BG325" i="13"/>
  <c r="BE325" i="13"/>
  <c r="BB325" i="13"/>
  <c r="BC336" i="13" s="1"/>
  <c r="BA325" i="13"/>
  <c r="CG325" i="13" l="1"/>
  <c r="CH336" i="13" s="1"/>
  <c r="CF336" i="13"/>
  <c r="BN325" i="13"/>
  <c r="BO336" i="13" s="1"/>
  <c r="D79" i="1"/>
  <c r="B79" i="1"/>
  <c r="E79" i="1" s="1"/>
  <c r="D78" i="1"/>
  <c r="B78" i="1"/>
  <c r="E78" i="1" s="1"/>
  <c r="D77" i="1"/>
  <c r="B77" i="1"/>
  <c r="E77" i="1" l="1"/>
  <c r="C77" i="1"/>
  <c r="C79" i="1"/>
  <c r="C78" i="1"/>
  <c r="CX83" i="1"/>
  <c r="CG83" i="1"/>
  <c r="O83" i="1"/>
  <c r="N83" i="1"/>
  <c r="M83" i="1"/>
  <c r="R87" i="1"/>
  <c r="Q87" i="1" l="1"/>
  <c r="P87" i="1"/>
  <c r="CY83" i="1"/>
  <c r="CZ83" i="1"/>
  <c r="ET324" i="13" l="1"/>
  <c r="ER324" i="13"/>
  <c r="EQ324" i="13"/>
  <c r="EO324" i="13"/>
  <c r="EN324" i="13"/>
  <c r="EL324" i="13"/>
  <c r="EI324" i="13"/>
  <c r="ES335" i="13" s="1"/>
  <c r="EF324" i="13"/>
  <c r="EP335" i="13" s="1"/>
  <c r="EC324" i="13"/>
  <c r="EM335" i="13" s="1"/>
  <c r="AX325" i="13"/>
  <c r="AW325" i="13"/>
  <c r="AV325" i="13"/>
  <c r="AR325" i="13"/>
  <c r="AQ325" i="13"/>
  <c r="AP325" i="13"/>
  <c r="AN325" i="13"/>
  <c r="AL325" i="13"/>
  <c r="AH325" i="13"/>
  <c r="AF325" i="13"/>
  <c r="S325" i="13"/>
  <c r="Q325" i="13"/>
  <c r="O325" i="13"/>
  <c r="AT336" i="13" s="1"/>
  <c r="M325" i="13"/>
  <c r="I325" i="13"/>
  <c r="G325" i="13"/>
  <c r="E325" i="13"/>
  <c r="AS336" i="13" s="1"/>
  <c r="C325" i="13"/>
  <c r="AM325" i="13" l="1"/>
  <c r="AK325" i="13"/>
  <c r="F325" i="13"/>
  <c r="AA325" i="13"/>
  <c r="Y325" i="13"/>
  <c r="AU336" i="13" s="1"/>
  <c r="AC325" i="13"/>
  <c r="AG325" i="13"/>
  <c r="P325" i="13"/>
  <c r="W325" i="13"/>
  <c r="AI325" i="13"/>
  <c r="CJ324" i="13"/>
  <c r="CE324" i="13"/>
  <c r="CD324" i="13"/>
  <c r="CA324" i="13"/>
  <c r="CB335" i="13" s="1"/>
  <c r="BZ324" i="13"/>
  <c r="BX324" i="13"/>
  <c r="BU324" i="13"/>
  <c r="BV335" i="13" s="1"/>
  <c r="BT324" i="13"/>
  <c r="BQ324" i="13"/>
  <c r="BM335" i="13"/>
  <c r="BK324" i="13"/>
  <c r="BH324" i="13"/>
  <c r="BI335" i="13" s="1"/>
  <c r="BG324" i="13"/>
  <c r="BE324" i="13"/>
  <c r="BB324" i="13"/>
  <c r="BC335" i="13" s="1"/>
  <c r="BA324" i="13"/>
  <c r="CG324" i="13" l="1"/>
  <c r="CH335" i="13" s="1"/>
  <c r="CF335" i="13"/>
  <c r="AJ325" i="13"/>
  <c r="Z325" i="13"/>
  <c r="BN324" i="13"/>
  <c r="BO335" i="13" s="1"/>
  <c r="AX324" i="13"/>
  <c r="AW324" i="13"/>
  <c r="AV324" i="13"/>
  <c r="AR324" i="13"/>
  <c r="AQ324" i="13"/>
  <c r="AP324" i="13"/>
  <c r="AN324" i="13"/>
  <c r="AL324" i="13"/>
  <c r="AH324" i="13"/>
  <c r="AF324" i="13"/>
  <c r="S324" i="13"/>
  <c r="Q324" i="13"/>
  <c r="O324" i="13"/>
  <c r="AT335" i="13" s="1"/>
  <c r="M324" i="13"/>
  <c r="I324" i="13"/>
  <c r="G324" i="13"/>
  <c r="AA324" i="13" s="1"/>
  <c r="E324" i="13"/>
  <c r="AS335" i="13" s="1"/>
  <c r="C324" i="13"/>
  <c r="AI324" i="13" l="1"/>
  <c r="AC324" i="13"/>
  <c r="AM324" i="13"/>
  <c r="AG324" i="13"/>
  <c r="Y324" i="13"/>
  <c r="AU335" i="13" s="1"/>
  <c r="P324" i="13"/>
  <c r="F324" i="13"/>
  <c r="W324" i="13"/>
  <c r="AK324" i="13"/>
  <c r="ET323" i="13"/>
  <c r="ER323" i="13"/>
  <c r="EQ323" i="13"/>
  <c r="EO323" i="13"/>
  <c r="EN323" i="13"/>
  <c r="EL323" i="13"/>
  <c r="EI323" i="13"/>
  <c r="ES334" i="13" s="1"/>
  <c r="EF323" i="13"/>
  <c r="EP334" i="13" s="1"/>
  <c r="EC323" i="13"/>
  <c r="EM334" i="13" s="1"/>
  <c r="AJ324" i="13" l="1"/>
  <c r="Z324" i="13"/>
  <c r="ET322" i="13" l="1"/>
  <c r="ER322" i="13"/>
  <c r="EQ322" i="13"/>
  <c r="EO322" i="13"/>
  <c r="EN322" i="13"/>
  <c r="EL322" i="13"/>
  <c r="EI322" i="13"/>
  <c r="ES333" i="13" s="1"/>
  <c r="EF322" i="13"/>
  <c r="EP333" i="13" s="1"/>
  <c r="EC322" i="13"/>
  <c r="EM333" i="13" s="1"/>
  <c r="CJ323" i="13" l="1"/>
  <c r="CE323" i="13"/>
  <c r="CF334" i="13" s="1"/>
  <c r="CD323" i="13"/>
  <c r="CA323" i="13"/>
  <c r="CB334" i="13" s="1"/>
  <c r="BZ323" i="13"/>
  <c r="BX323" i="13"/>
  <c r="BU323" i="13"/>
  <c r="BV334" i="13" s="1"/>
  <c r="BT323" i="13"/>
  <c r="BQ323" i="13"/>
  <c r="BM334" i="13"/>
  <c r="BK323" i="13"/>
  <c r="BH323" i="13"/>
  <c r="BI334" i="13" s="1"/>
  <c r="BG323" i="13"/>
  <c r="BE323" i="13"/>
  <c r="BB323" i="13"/>
  <c r="BC334" i="13" s="1"/>
  <c r="BA323" i="13"/>
  <c r="CG323" i="13" l="1"/>
  <c r="CH334" i="13" s="1"/>
  <c r="BN323" i="13"/>
  <c r="BO334" i="13" s="1"/>
  <c r="AX323" i="13"/>
  <c r="AW323" i="13"/>
  <c r="AV323" i="13"/>
  <c r="AR323" i="13"/>
  <c r="AQ323" i="13"/>
  <c r="AP323" i="13"/>
  <c r="AN323" i="13"/>
  <c r="AL323" i="13"/>
  <c r="AH323" i="13"/>
  <c r="AF323" i="13"/>
  <c r="S323" i="13"/>
  <c r="Q323" i="13"/>
  <c r="O323" i="13"/>
  <c r="AT334" i="13" s="1"/>
  <c r="M323" i="13"/>
  <c r="I323" i="13"/>
  <c r="G323" i="13"/>
  <c r="E323" i="13"/>
  <c r="AS334" i="13" s="1"/>
  <c r="C323" i="13"/>
  <c r="W323" i="13" s="1"/>
  <c r="AA323" i="13" l="1"/>
  <c r="P323" i="13"/>
  <c r="Y323" i="13"/>
  <c r="AU334" i="13" s="1"/>
  <c r="F323" i="13"/>
  <c r="AM323" i="13"/>
  <c r="AG323" i="13"/>
  <c r="AI323" i="13"/>
  <c r="AC323" i="13"/>
  <c r="AK323" i="13"/>
  <c r="CJ322" i="13"/>
  <c r="CJ321" i="13"/>
  <c r="CE322" i="13"/>
  <c r="CD322" i="13"/>
  <c r="CE321" i="13"/>
  <c r="CD321" i="13"/>
  <c r="CA322" i="13"/>
  <c r="CB333" i="13" s="1"/>
  <c r="BZ322" i="13"/>
  <c r="CA321" i="13"/>
  <c r="BZ321" i="13"/>
  <c r="BX322" i="13"/>
  <c r="BX321" i="13"/>
  <c r="BU322" i="13"/>
  <c r="BV333" i="13" s="1"/>
  <c r="BT322" i="13"/>
  <c r="BU321" i="13"/>
  <c r="BT321" i="13"/>
  <c r="BQ322" i="13"/>
  <c r="BQ321" i="13"/>
  <c r="BM333" i="13"/>
  <c r="BK322" i="13"/>
  <c r="BK321" i="13"/>
  <c r="BH322" i="13"/>
  <c r="BI333" i="13" s="1"/>
  <c r="BG322" i="13"/>
  <c r="BH321" i="13"/>
  <c r="BG321" i="13"/>
  <c r="BE322" i="13"/>
  <c r="BE321" i="13"/>
  <c r="BE320" i="13"/>
  <c r="BB322" i="13"/>
  <c r="BC333" i="13" s="1"/>
  <c r="BA322" i="13"/>
  <c r="BB321" i="13"/>
  <c r="BA321" i="13"/>
  <c r="BI332" i="13" l="1"/>
  <c r="BC332" i="13"/>
  <c r="CB332" i="13"/>
  <c r="CF332" i="13"/>
  <c r="CG322" i="13"/>
  <c r="CH333" i="13" s="1"/>
  <c r="CF333" i="13"/>
  <c r="BV332" i="13"/>
  <c r="BM332" i="13"/>
  <c r="Z323" i="13"/>
  <c r="AJ323" i="13"/>
  <c r="BN321" i="13"/>
  <c r="BN322" i="13"/>
  <c r="BO333" i="13" s="1"/>
  <c r="CG321" i="13"/>
  <c r="CM28" i="23"/>
  <c r="CJ28" i="23"/>
  <c r="CH332" i="13" l="1"/>
  <c r="BO332" i="13"/>
  <c r="BH75" i="1"/>
  <c r="BH80" i="1" s="1"/>
  <c r="BG75" i="1"/>
  <c r="BG80" i="1" s="1"/>
  <c r="BF75" i="1"/>
  <c r="BF80" i="1" s="1"/>
  <c r="BE75" i="1"/>
  <c r="BE80" i="1" s="1"/>
  <c r="BD75" i="1"/>
  <c r="BD80" i="1" s="1"/>
  <c r="BH74" i="1"/>
  <c r="BG74" i="1"/>
  <c r="BF74" i="1"/>
  <c r="BE74" i="1"/>
  <c r="BD74" i="1"/>
  <c r="BH66" i="1"/>
  <c r="BH73" i="1" s="1"/>
  <c r="BG66" i="1"/>
  <c r="BG73" i="1" s="1"/>
  <c r="BF66" i="1"/>
  <c r="BF73" i="1" s="1"/>
  <c r="BE66" i="1"/>
  <c r="BE73" i="1" s="1"/>
  <c r="BD66" i="1"/>
  <c r="BD73" i="1" s="1"/>
  <c r="BH65" i="1"/>
  <c r="BH72" i="1" s="1"/>
  <c r="BG65" i="1"/>
  <c r="BG72" i="1" s="1"/>
  <c r="BF65" i="1"/>
  <c r="BF72" i="1" s="1"/>
  <c r="BE65" i="1"/>
  <c r="BE72" i="1" s="1"/>
  <c r="BD65" i="1"/>
  <c r="BD72" i="1" s="1"/>
  <c r="BH64" i="1"/>
  <c r="BH71" i="1" s="1"/>
  <c r="BG64" i="1"/>
  <c r="BG71" i="1" s="1"/>
  <c r="BF64" i="1"/>
  <c r="BF71" i="1" s="1"/>
  <c r="BE64" i="1"/>
  <c r="BE71" i="1" s="1"/>
  <c r="BD64" i="1"/>
  <c r="BD71" i="1" s="1"/>
  <c r="BC75" i="1"/>
  <c r="BC80" i="1" s="1"/>
  <c r="BC74" i="1"/>
  <c r="BC65" i="1"/>
  <c r="BC72" i="1" s="1"/>
  <c r="BC64" i="1"/>
  <c r="BC71" i="1" s="1"/>
  <c r="BC66" i="1" l="1"/>
  <c r="BC73" i="1" s="1"/>
  <c r="ET321" i="13" l="1"/>
  <c r="ER321" i="13"/>
  <c r="EQ321" i="13"/>
  <c r="EO321" i="13"/>
  <c r="EN321" i="13"/>
  <c r="EL321" i="13"/>
  <c r="EI321" i="13"/>
  <c r="ES332" i="13" s="1"/>
  <c r="EF321" i="13"/>
  <c r="EP332" i="13" s="1"/>
  <c r="EC321" i="13"/>
  <c r="EM332" i="13" s="1"/>
  <c r="S77" i="8" l="1"/>
  <c r="Q77" i="8"/>
  <c r="C77" i="8"/>
  <c r="R84" i="8" s="1"/>
  <c r="F77" i="8"/>
  <c r="I77" i="8" l="1"/>
  <c r="M80" i="8" s="1"/>
  <c r="U84" i="8" s="1"/>
  <c r="CG82" i="1"/>
  <c r="CG81" i="1"/>
  <c r="K77" i="8" l="1"/>
  <c r="O80" i="8" s="1"/>
  <c r="W84" i="8" s="1"/>
  <c r="J77" i="8"/>
  <c r="N80" i="8" s="1"/>
  <c r="V84" i="8" s="1"/>
  <c r="CX82" i="1"/>
  <c r="CZ82" i="1" l="1"/>
  <c r="CY82" i="1" l="1"/>
  <c r="R86" i="1"/>
  <c r="N82" i="1"/>
  <c r="O82" i="1"/>
  <c r="M82" i="1"/>
  <c r="Q86" i="1" l="1"/>
  <c r="P86" i="1"/>
  <c r="ET320" i="13"/>
  <c r="ER320" i="13"/>
  <c r="EQ320" i="13"/>
  <c r="EO320" i="13"/>
  <c r="EN320" i="13"/>
  <c r="EL320" i="13"/>
  <c r="EI320" i="13"/>
  <c r="ES331" i="13" s="1"/>
  <c r="EF320" i="13"/>
  <c r="EP331" i="13" s="1"/>
  <c r="EC320" i="13"/>
  <c r="EM331" i="13" s="1"/>
  <c r="AX322" i="13"/>
  <c r="AW322" i="13"/>
  <c r="AV322" i="13"/>
  <c r="AR322" i="13"/>
  <c r="AQ322" i="13"/>
  <c r="AP322" i="13"/>
  <c r="AN322" i="13"/>
  <c r="AL322" i="13"/>
  <c r="AH322" i="13"/>
  <c r="AF322" i="13"/>
  <c r="S322" i="13"/>
  <c r="Q322" i="13"/>
  <c r="O322" i="13"/>
  <c r="AT333" i="13" s="1"/>
  <c r="M322" i="13"/>
  <c r="I322" i="13"/>
  <c r="G322" i="13"/>
  <c r="E322" i="13"/>
  <c r="C322" i="13"/>
  <c r="Y322" i="13" l="1"/>
  <c r="AU333" i="13" s="1"/>
  <c r="AS333" i="13"/>
  <c r="AC322" i="13"/>
  <c r="AG322" i="13"/>
  <c r="AA322" i="13"/>
  <c r="AI322" i="13"/>
  <c r="AM322" i="13"/>
  <c r="P322" i="13"/>
  <c r="F322" i="13"/>
  <c r="W322" i="13"/>
  <c r="AK322" i="13"/>
  <c r="AJ322" i="13" l="1"/>
  <c r="Z322" i="13"/>
  <c r="AX321" i="13"/>
  <c r="AW321" i="13"/>
  <c r="AV321" i="13"/>
  <c r="AR321" i="13"/>
  <c r="AQ321" i="13"/>
  <c r="AP321" i="13"/>
  <c r="AX320" i="13"/>
  <c r="AW320" i="13"/>
  <c r="AV320" i="13"/>
  <c r="AR320" i="13"/>
  <c r="AQ320" i="13"/>
  <c r="AP320" i="13"/>
  <c r="AN321" i="13"/>
  <c r="AL321" i="13"/>
  <c r="AH321" i="13"/>
  <c r="AF321" i="13"/>
  <c r="AN320" i="13"/>
  <c r="AL320" i="13"/>
  <c r="AH320" i="13"/>
  <c r="AF320" i="13"/>
  <c r="S321" i="13"/>
  <c r="S320" i="13"/>
  <c r="Q321" i="13"/>
  <c r="O321" i="13"/>
  <c r="AT332" i="13" s="1"/>
  <c r="Q320" i="13"/>
  <c r="O320" i="13"/>
  <c r="AT331" i="13" s="1"/>
  <c r="M321" i="13"/>
  <c r="M320" i="13"/>
  <c r="I321" i="13"/>
  <c r="I320" i="13"/>
  <c r="G321" i="13"/>
  <c r="E321" i="13"/>
  <c r="AS332" i="13" s="1"/>
  <c r="G320" i="13"/>
  <c r="E320" i="13"/>
  <c r="AS331" i="13" s="1"/>
  <c r="C321" i="13"/>
  <c r="C320" i="13"/>
  <c r="AA320" i="13" l="1"/>
  <c r="AA321" i="13"/>
  <c r="F320" i="13"/>
  <c r="AC320" i="13"/>
  <c r="AK321" i="13"/>
  <c r="AM320" i="13"/>
  <c r="AM321" i="13"/>
  <c r="P320" i="13"/>
  <c r="F321" i="13"/>
  <c r="AC321" i="13"/>
  <c r="W321" i="13"/>
  <c r="Y321" i="13"/>
  <c r="AU332" i="13" s="1"/>
  <c r="W320" i="13"/>
  <c r="AG321" i="13"/>
  <c r="AK320" i="13"/>
  <c r="AG320" i="13"/>
  <c r="Y320" i="13"/>
  <c r="P321" i="13"/>
  <c r="AI320" i="13"/>
  <c r="AI321" i="13"/>
  <c r="AE76" i="8"/>
  <c r="AC76" i="8"/>
  <c r="AU331" i="13" l="1"/>
  <c r="AJ320" i="13"/>
  <c r="Z320" i="13"/>
  <c r="AJ321" i="13"/>
  <c r="Z321" i="13"/>
  <c r="CJ320" i="13"/>
  <c r="CE320" i="13"/>
  <c r="CD320" i="13"/>
  <c r="CA320" i="13"/>
  <c r="CB331" i="13" s="1"/>
  <c r="BZ320" i="13"/>
  <c r="BX320" i="13"/>
  <c r="BU320" i="13"/>
  <c r="BV331" i="13" s="1"/>
  <c r="BT320" i="13"/>
  <c r="BQ320" i="13"/>
  <c r="BM331" i="13"/>
  <c r="BK320" i="13"/>
  <c r="BH320" i="13"/>
  <c r="BI331" i="13" s="1"/>
  <c r="BG320" i="13"/>
  <c r="BB320" i="13"/>
  <c r="BC331" i="13" s="1"/>
  <c r="BA320" i="13"/>
  <c r="CG320" i="13" l="1"/>
  <c r="CH331" i="13" s="1"/>
  <c r="CF331" i="13"/>
  <c r="BN320" i="13"/>
  <c r="BO331" i="13" s="1"/>
  <c r="C80" i="1"/>
  <c r="CJ319" i="13" l="1"/>
  <c r="CE319" i="13"/>
  <c r="CF330" i="13" s="1"/>
  <c r="CD319" i="13"/>
  <c r="CA319" i="13"/>
  <c r="CB330" i="13" s="1"/>
  <c r="BZ319" i="13"/>
  <c r="BX319" i="13"/>
  <c r="BU319" i="13"/>
  <c r="BV330" i="13" s="1"/>
  <c r="BT319" i="13"/>
  <c r="BQ319" i="13"/>
  <c r="BM330" i="13"/>
  <c r="BK319" i="13"/>
  <c r="BH319" i="13"/>
  <c r="BI330" i="13" s="1"/>
  <c r="BG319" i="13"/>
  <c r="BE319" i="13"/>
  <c r="BB319" i="13"/>
  <c r="BC330" i="13" s="1"/>
  <c r="BA319" i="13"/>
  <c r="S76" i="8"/>
  <c r="Q76" i="8"/>
  <c r="F76" i="8"/>
  <c r="C76" i="8"/>
  <c r="R83" i="8" s="1"/>
  <c r="I76" i="8" l="1"/>
  <c r="M79" i="8" s="1"/>
  <c r="U83" i="8" s="1"/>
  <c r="J76" i="8"/>
  <c r="N79" i="8" s="1"/>
  <c r="V83" i="8" s="1"/>
  <c r="K76" i="8"/>
  <c r="O79" i="8" s="1"/>
  <c r="W83" i="8" s="1"/>
  <c r="CG319" i="13"/>
  <c r="CH330" i="13" s="1"/>
  <c r="BN319" i="13"/>
  <c r="BO330" i="13" s="1"/>
  <c r="CZ81" i="1"/>
  <c r="O81" i="1"/>
  <c r="N81" i="1"/>
  <c r="M81" i="1"/>
  <c r="R85" i="1"/>
  <c r="ET319" i="13"/>
  <c r="ER319" i="13"/>
  <c r="EQ319" i="13"/>
  <c r="EO319" i="13"/>
  <c r="EN319" i="13"/>
  <c r="EL319" i="13"/>
  <c r="EI319" i="13"/>
  <c r="ES330" i="13" s="1"/>
  <c r="EF319" i="13"/>
  <c r="EP330" i="13" s="1"/>
  <c r="EC319" i="13"/>
  <c r="EM330" i="13" s="1"/>
  <c r="Q85" i="1" l="1"/>
  <c r="P85" i="1"/>
  <c r="CY81" i="1"/>
  <c r="CX81" i="1"/>
  <c r="I187" i="9"/>
  <c r="AX319" i="13" l="1"/>
  <c r="AW319" i="13"/>
  <c r="AV319" i="13"/>
  <c r="AR319" i="13"/>
  <c r="AQ319" i="13"/>
  <c r="AP319" i="13"/>
  <c r="AN319" i="13"/>
  <c r="AL319" i="13"/>
  <c r="AH319" i="13"/>
  <c r="AF319" i="13"/>
  <c r="S319" i="13"/>
  <c r="Q319" i="13"/>
  <c r="O319" i="13"/>
  <c r="AT330" i="13" s="1"/>
  <c r="M319" i="13"/>
  <c r="I319" i="13"/>
  <c r="G319" i="13"/>
  <c r="AA319" i="13" s="1"/>
  <c r="E319" i="13"/>
  <c r="C319" i="13"/>
  <c r="ET318" i="13"/>
  <c r="ER318" i="13"/>
  <c r="EQ318" i="13"/>
  <c r="EO318" i="13"/>
  <c r="EN318" i="13"/>
  <c r="EL318" i="13"/>
  <c r="EI318" i="13"/>
  <c r="ES329" i="13" s="1"/>
  <c r="EF318" i="13"/>
  <c r="EP329" i="13" s="1"/>
  <c r="EC318" i="13"/>
  <c r="EM329" i="13" s="1"/>
  <c r="W319" i="13" l="1"/>
  <c r="Y319" i="13"/>
  <c r="AU330" i="13" s="1"/>
  <c r="AS330" i="13"/>
  <c r="P319" i="13"/>
  <c r="AM319" i="13"/>
  <c r="AK319" i="13"/>
  <c r="AG319" i="13"/>
  <c r="AC319" i="13"/>
  <c r="F319" i="13"/>
  <c r="AI319" i="13"/>
  <c r="CJ318" i="13"/>
  <c r="CE318" i="13"/>
  <c r="CD318" i="13"/>
  <c r="CA318" i="13"/>
  <c r="CB329" i="13" s="1"/>
  <c r="BZ318" i="13"/>
  <c r="BX318" i="13"/>
  <c r="BU318" i="13"/>
  <c r="BV329" i="13" s="1"/>
  <c r="BT318" i="13"/>
  <c r="BQ318" i="13"/>
  <c r="BM329" i="13"/>
  <c r="BK318" i="13"/>
  <c r="BH318" i="13"/>
  <c r="BI329" i="13" s="1"/>
  <c r="BG318" i="13"/>
  <c r="BE318" i="13"/>
  <c r="BB318" i="13"/>
  <c r="BC329" i="13" s="1"/>
  <c r="BA318" i="13"/>
  <c r="BQ311" i="13"/>
  <c r="BQ312" i="13"/>
  <c r="BQ313" i="13"/>
  <c r="BQ314" i="13"/>
  <c r="BQ315" i="13"/>
  <c r="BQ316" i="13"/>
  <c r="BQ317" i="13"/>
  <c r="AX318" i="13"/>
  <c r="AW318" i="13"/>
  <c r="AV318" i="13"/>
  <c r="AR318" i="13"/>
  <c r="AQ318" i="13"/>
  <c r="AP318" i="13"/>
  <c r="AN318" i="13"/>
  <c r="AL318" i="13"/>
  <c r="AH318" i="13"/>
  <c r="AF318" i="13"/>
  <c r="S318" i="13"/>
  <c r="Q318" i="13"/>
  <c r="O318" i="13"/>
  <c r="AT329" i="13" s="1"/>
  <c r="M318" i="13"/>
  <c r="I318" i="13"/>
  <c r="AC318" i="13" s="1"/>
  <c r="G318" i="13"/>
  <c r="E318" i="13"/>
  <c r="AS329" i="13" s="1"/>
  <c r="C318" i="13"/>
  <c r="AA318" i="13" l="1"/>
  <c r="CG318" i="13"/>
  <c r="CH329" i="13" s="1"/>
  <c r="CF329" i="13"/>
  <c r="Z319" i="13"/>
  <c r="AJ319" i="13"/>
  <c r="AM318" i="13"/>
  <c r="AK318" i="13"/>
  <c r="W318" i="13"/>
  <c r="BN318" i="13"/>
  <c r="BO329" i="13" s="1"/>
  <c r="P318" i="13"/>
  <c r="Y318" i="13"/>
  <c r="AU329" i="13" s="1"/>
  <c r="F318" i="13"/>
  <c r="AI318" i="13"/>
  <c r="ET317" i="13"/>
  <c r="ER317" i="13"/>
  <c r="EQ317" i="13"/>
  <c r="EO317" i="13"/>
  <c r="EN317" i="13"/>
  <c r="EL317" i="13"/>
  <c r="EI317" i="13"/>
  <c r="ES328" i="13" s="1"/>
  <c r="EF317" i="13"/>
  <c r="EP328" i="13" s="1"/>
  <c r="EC317" i="13"/>
  <c r="EM328" i="13" s="1"/>
  <c r="Z318" i="13" l="1"/>
  <c r="I186" i="9"/>
  <c r="DR13" i="1" l="1"/>
  <c r="DR17" i="1"/>
  <c r="DR16" i="1"/>
  <c r="DR15" i="1"/>
  <c r="DR14" i="1"/>
  <c r="DR76" i="1"/>
  <c r="DR75" i="1"/>
  <c r="DR74" i="1"/>
  <c r="DR73" i="1"/>
  <c r="DR72" i="1"/>
  <c r="DR71" i="1"/>
  <c r="DR70" i="1"/>
  <c r="DR69" i="1"/>
  <c r="DR68" i="1"/>
  <c r="DR67" i="1"/>
  <c r="DR66" i="1"/>
  <c r="DR65" i="1"/>
  <c r="DR64" i="1"/>
  <c r="DR63" i="1"/>
  <c r="DR62" i="1"/>
  <c r="DR61" i="1"/>
  <c r="DR60" i="1"/>
  <c r="DR59" i="1"/>
  <c r="DR58" i="1"/>
  <c r="DR57" i="1"/>
  <c r="DR56" i="1"/>
  <c r="DR55" i="1"/>
  <c r="DR54" i="1"/>
  <c r="DR53" i="1"/>
  <c r="DR52" i="1"/>
  <c r="DR51" i="1"/>
  <c r="DR50" i="1"/>
  <c r="DR49" i="1"/>
  <c r="DR48" i="1"/>
  <c r="DR47" i="1"/>
  <c r="DR46" i="1"/>
  <c r="DR45" i="1"/>
  <c r="DR44" i="1"/>
  <c r="DR43" i="1"/>
  <c r="DR42" i="1"/>
  <c r="DR41" i="1"/>
  <c r="DR40" i="1"/>
  <c r="DR39" i="1"/>
  <c r="DR38" i="1"/>
  <c r="DR37" i="1"/>
  <c r="DR36" i="1"/>
  <c r="DR35" i="1"/>
  <c r="DR34" i="1"/>
  <c r="DR33" i="1"/>
  <c r="DR32" i="1"/>
  <c r="DR31" i="1"/>
  <c r="DR30" i="1"/>
  <c r="DR29" i="1"/>
  <c r="DR28" i="1"/>
  <c r="DR27" i="1"/>
  <c r="DR26" i="1"/>
  <c r="DR25" i="1"/>
  <c r="DR24" i="1"/>
  <c r="DR23" i="1"/>
  <c r="DR22" i="1"/>
  <c r="DR21" i="1"/>
  <c r="DR20" i="1"/>
  <c r="DR19" i="1"/>
  <c r="DR18" i="1"/>
  <c r="DT38" i="1" l="1"/>
  <c r="DT76" i="1"/>
  <c r="DT20" i="1"/>
  <c r="DT34" i="1"/>
  <c r="DT14" i="1"/>
  <c r="DT22" i="1"/>
  <c r="DT75" i="1"/>
  <c r="DT71" i="1"/>
  <c r="DT67" i="1"/>
  <c r="DT63" i="1"/>
  <c r="DT59" i="1"/>
  <c r="DT55" i="1"/>
  <c r="DT51" i="1"/>
  <c r="DT47" i="1"/>
  <c r="DT43" i="1"/>
  <c r="DT39" i="1"/>
  <c r="DT35" i="1"/>
  <c r="DT31" i="1"/>
  <c r="DT27" i="1"/>
  <c r="DT23" i="1"/>
  <c r="DT19" i="1"/>
  <c r="DT15" i="1"/>
  <c r="DT74" i="1"/>
  <c r="DT70" i="1"/>
  <c r="DT66" i="1"/>
  <c r="DT62" i="1"/>
  <c r="DT58" i="1"/>
  <c r="DT54" i="1"/>
  <c r="DT50" i="1"/>
  <c r="DT73" i="1"/>
  <c r="DT69" i="1"/>
  <c r="DT65" i="1"/>
  <c r="DT61" i="1"/>
  <c r="DT57" i="1"/>
  <c r="DT53" i="1"/>
  <c r="DT49" i="1"/>
  <c r="DT45" i="1"/>
  <c r="DT41" i="1"/>
  <c r="DT37" i="1"/>
  <c r="DT33" i="1"/>
  <c r="DT29" i="1"/>
  <c r="DT25" i="1"/>
  <c r="DT21" i="1"/>
  <c r="DT17" i="1"/>
  <c r="DT13" i="1"/>
  <c r="DT72" i="1"/>
  <c r="DT68" i="1"/>
  <c r="DT64" i="1"/>
  <c r="DT60" i="1"/>
  <c r="DT56" i="1"/>
  <c r="DT52" i="1"/>
  <c r="DT48" i="1"/>
  <c r="DT44" i="1"/>
  <c r="DT40" i="1"/>
  <c r="DT36" i="1"/>
  <c r="DT32" i="1"/>
  <c r="DT28" i="1"/>
  <c r="DT24" i="1"/>
  <c r="DT16" i="1"/>
  <c r="DT26" i="1"/>
  <c r="DT42" i="1"/>
  <c r="DT18" i="1"/>
  <c r="DT30" i="1"/>
  <c r="DT46" i="1"/>
  <c r="CG80" i="1"/>
  <c r="EH48" i="1" l="1"/>
  <c r="EC48" i="1"/>
  <c r="DY48" i="1"/>
  <c r="EK48" i="1"/>
  <c r="EG48" i="1"/>
  <c r="EB48" i="1"/>
  <c r="DX48" i="1"/>
  <c r="EJ48" i="1"/>
  <c r="EF48" i="1"/>
  <c r="EA48" i="1"/>
  <c r="DW48" i="1"/>
  <c r="EI48" i="1"/>
  <c r="EE48" i="1"/>
  <c r="DZ48" i="1"/>
  <c r="EH64" i="1"/>
  <c r="EC64" i="1"/>
  <c r="DY64" i="1"/>
  <c r="EK64" i="1"/>
  <c r="EG64" i="1"/>
  <c r="EB64" i="1"/>
  <c r="DX64" i="1"/>
  <c r="EJ64" i="1"/>
  <c r="EF64" i="1"/>
  <c r="EA64" i="1"/>
  <c r="DW64" i="1"/>
  <c r="EI64" i="1"/>
  <c r="EE64" i="1"/>
  <c r="DZ64" i="1"/>
  <c r="EK60" i="1"/>
  <c r="EG60" i="1"/>
  <c r="EB60" i="1"/>
  <c r="DX60" i="1"/>
  <c r="EJ60" i="1"/>
  <c r="EF60" i="1"/>
  <c r="EA60" i="1"/>
  <c r="DW60" i="1"/>
  <c r="EI60" i="1"/>
  <c r="EE60" i="1"/>
  <c r="DZ60" i="1"/>
  <c r="EH60" i="1"/>
  <c r="EC60" i="1"/>
  <c r="DY60" i="1"/>
  <c r="EI52" i="1"/>
  <c r="EE52" i="1"/>
  <c r="DZ52" i="1"/>
  <c r="EH52" i="1"/>
  <c r="EC52" i="1"/>
  <c r="DY52" i="1"/>
  <c r="EK52" i="1"/>
  <c r="EG52" i="1"/>
  <c r="EB52" i="1"/>
  <c r="DX52" i="1"/>
  <c r="EJ52" i="1"/>
  <c r="EF52" i="1"/>
  <c r="EA52" i="1"/>
  <c r="DW52" i="1"/>
  <c r="EI68" i="1"/>
  <c r="EE68" i="1"/>
  <c r="DZ68" i="1"/>
  <c r="EH68" i="1"/>
  <c r="EC68" i="1"/>
  <c r="DY68" i="1"/>
  <c r="EK68" i="1"/>
  <c r="EG68" i="1"/>
  <c r="EB68" i="1"/>
  <c r="DX68" i="1"/>
  <c r="EJ68" i="1"/>
  <c r="EF68" i="1"/>
  <c r="EA68" i="1"/>
  <c r="DW68" i="1"/>
  <c r="EJ56" i="1"/>
  <c r="EF56" i="1"/>
  <c r="EA56" i="1"/>
  <c r="DW56" i="1"/>
  <c r="EI56" i="1"/>
  <c r="EE56" i="1"/>
  <c r="DZ56" i="1"/>
  <c r="EH56" i="1"/>
  <c r="EC56" i="1"/>
  <c r="DY56" i="1"/>
  <c r="EK56" i="1"/>
  <c r="EG56" i="1"/>
  <c r="EB56" i="1"/>
  <c r="DX56" i="1"/>
  <c r="EJ72" i="1"/>
  <c r="EF72" i="1"/>
  <c r="EA72" i="1"/>
  <c r="DW72" i="1"/>
  <c r="EI72" i="1"/>
  <c r="EE72" i="1"/>
  <c r="DZ72" i="1"/>
  <c r="EH72" i="1"/>
  <c r="EC72" i="1"/>
  <c r="DY72" i="1"/>
  <c r="EK72" i="1"/>
  <c r="EG72" i="1"/>
  <c r="EB72" i="1"/>
  <c r="DX72" i="1"/>
  <c r="EK76" i="1"/>
  <c r="EG76" i="1"/>
  <c r="EB76" i="1"/>
  <c r="DX76" i="1"/>
  <c r="EJ76" i="1"/>
  <c r="EF76" i="1"/>
  <c r="EA76" i="1"/>
  <c r="DW76" i="1"/>
  <c r="EI76" i="1"/>
  <c r="EE76" i="1"/>
  <c r="DZ76" i="1"/>
  <c r="EH76" i="1"/>
  <c r="EC76" i="1"/>
  <c r="DY76" i="1"/>
  <c r="O80" i="1"/>
  <c r="N80" i="1"/>
  <c r="M80" i="1"/>
  <c r="R84" i="1"/>
  <c r="P84" i="1" l="1"/>
  <c r="Q84" i="1"/>
  <c r="CJ317" i="13"/>
  <c r="CE317" i="13"/>
  <c r="CF328" i="13" s="1"/>
  <c r="CD317" i="13"/>
  <c r="CA317" i="13"/>
  <c r="CB328" i="13" s="1"/>
  <c r="BZ317" i="13"/>
  <c r="BX317" i="13"/>
  <c r="BU317" i="13"/>
  <c r="BV328" i="13" s="1"/>
  <c r="BT317" i="13"/>
  <c r="BM328" i="13"/>
  <c r="BK317" i="13"/>
  <c r="BH317" i="13"/>
  <c r="BI328" i="13" s="1"/>
  <c r="BG317" i="13"/>
  <c r="BE317" i="13"/>
  <c r="BB317" i="13"/>
  <c r="BC328" i="13" s="1"/>
  <c r="BA317" i="13"/>
  <c r="S75" i="8"/>
  <c r="Q75" i="8"/>
  <c r="C75" i="8"/>
  <c r="R82" i="8" s="1"/>
  <c r="F75" i="8"/>
  <c r="I75" i="8" l="1"/>
  <c r="M78" i="8" s="1"/>
  <c r="U82" i="8" s="1"/>
  <c r="J75" i="8"/>
  <c r="N78" i="8" s="1"/>
  <c r="V82" i="8" s="1"/>
  <c r="K75" i="8"/>
  <c r="O78" i="8" s="1"/>
  <c r="W82" i="8" s="1"/>
  <c r="CG317" i="13"/>
  <c r="CH328" i="13" s="1"/>
  <c r="BN317" i="13"/>
  <c r="BO328" i="13" s="1"/>
  <c r="AE75" i="8"/>
  <c r="AC75" i="8"/>
  <c r="Z75" i="8"/>
  <c r="AD78" i="8" l="1"/>
  <c r="ET316" i="13" l="1"/>
  <c r="ER316" i="13"/>
  <c r="EQ316" i="13"/>
  <c r="EO316" i="13"/>
  <c r="EN316" i="13"/>
  <c r="EL316" i="13"/>
  <c r="EI316" i="13"/>
  <c r="ES327" i="13" s="1"/>
  <c r="EF316" i="13"/>
  <c r="EP327" i="13" s="1"/>
  <c r="EC316" i="13"/>
  <c r="EM327" i="13" s="1"/>
  <c r="AX317" i="13" l="1"/>
  <c r="AW317" i="13"/>
  <c r="AV317" i="13"/>
  <c r="AR317" i="13"/>
  <c r="AQ317" i="13"/>
  <c r="AP317" i="13"/>
  <c r="AN317" i="13"/>
  <c r="AL317" i="13"/>
  <c r="AH317" i="13"/>
  <c r="AF317" i="13"/>
  <c r="S317" i="13"/>
  <c r="Q317" i="13"/>
  <c r="O317" i="13"/>
  <c r="AT328" i="13" s="1"/>
  <c r="M317" i="13"/>
  <c r="I317" i="13"/>
  <c r="G317" i="13"/>
  <c r="E317" i="13"/>
  <c r="AS328" i="13" s="1"/>
  <c r="C317" i="13"/>
  <c r="AI317" i="13" l="1"/>
  <c r="AK317" i="13"/>
  <c r="AC317" i="13"/>
  <c r="AM317" i="13"/>
  <c r="AA317" i="13"/>
  <c r="AG317" i="13"/>
  <c r="P317" i="13"/>
  <c r="Y317" i="13"/>
  <c r="AU328" i="13" s="1"/>
  <c r="F317" i="13"/>
  <c r="W317" i="13"/>
  <c r="I185" i="9"/>
  <c r="AJ317" i="13" l="1"/>
  <c r="Z317" i="13"/>
  <c r="CJ316" i="13" l="1"/>
  <c r="CE316" i="13"/>
  <c r="CD316" i="13"/>
  <c r="CA316" i="13"/>
  <c r="BZ316" i="13"/>
  <c r="BX316" i="13"/>
  <c r="BU316" i="13"/>
  <c r="BT316" i="13"/>
  <c r="BU315" i="13"/>
  <c r="BT315" i="13"/>
  <c r="BK316" i="13"/>
  <c r="BH316" i="13"/>
  <c r="BG316" i="13"/>
  <c r="BE316" i="13"/>
  <c r="BB316" i="13"/>
  <c r="BA316" i="13"/>
  <c r="CB327" i="13" l="1"/>
  <c r="BV327" i="13"/>
  <c r="CG316" i="13"/>
  <c r="CH327" i="13" s="1"/>
  <c r="CF327" i="13"/>
  <c r="BV326" i="13"/>
  <c r="BI327" i="13"/>
  <c r="BM327" i="13"/>
  <c r="BC327" i="13"/>
  <c r="BN316" i="13"/>
  <c r="AX316" i="13"/>
  <c r="AW316" i="13"/>
  <c r="AV316" i="13"/>
  <c r="AR316" i="13"/>
  <c r="AQ316" i="13"/>
  <c r="AP316" i="13"/>
  <c r="AN316" i="13"/>
  <c r="AL316" i="13"/>
  <c r="AH316" i="13"/>
  <c r="AF316" i="13"/>
  <c r="S316" i="13"/>
  <c r="Q316" i="13"/>
  <c r="O316" i="13"/>
  <c r="AT327" i="13" s="1"/>
  <c r="M316" i="13"/>
  <c r="I316" i="13"/>
  <c r="G316" i="13"/>
  <c r="E316" i="13"/>
  <c r="AS327" i="13" s="1"/>
  <c r="C316" i="13"/>
  <c r="W316" i="13" l="1"/>
  <c r="AA316" i="13"/>
  <c r="BO327" i="13"/>
  <c r="AK316" i="13"/>
  <c r="Y316" i="13"/>
  <c r="AU327" i="13" s="1"/>
  <c r="AM316" i="13"/>
  <c r="F316" i="13"/>
  <c r="AG316" i="13"/>
  <c r="P316" i="13"/>
  <c r="AC316" i="13"/>
  <c r="AI316" i="13"/>
  <c r="ET315" i="13"/>
  <c r="ER315" i="13"/>
  <c r="EQ315" i="13"/>
  <c r="EO315" i="13"/>
  <c r="EN315" i="13"/>
  <c r="EL315" i="13"/>
  <c r="EI315" i="13"/>
  <c r="ES326" i="13" s="1"/>
  <c r="EF315" i="13"/>
  <c r="EP326" i="13" s="1"/>
  <c r="EC315" i="13"/>
  <c r="EM326" i="13" s="1"/>
  <c r="AJ316" i="13" l="1"/>
  <c r="Z316" i="13"/>
  <c r="I184" i="9"/>
  <c r="CJ315" i="13" l="1"/>
  <c r="CE315" i="13"/>
  <c r="CD315" i="13"/>
  <c r="CA315" i="13"/>
  <c r="CB326" i="13" s="1"/>
  <c r="BZ315" i="13"/>
  <c r="BX315" i="13"/>
  <c r="BK315" i="13"/>
  <c r="BH315" i="13"/>
  <c r="BG315" i="13"/>
  <c r="BE315" i="13"/>
  <c r="BB315" i="13"/>
  <c r="BA315" i="13"/>
  <c r="CG315" i="13" l="1"/>
  <c r="CH326" i="13" s="1"/>
  <c r="CF326" i="13"/>
  <c r="BI326" i="13"/>
  <c r="BC326" i="13"/>
  <c r="BM326" i="13"/>
  <c r="BN315" i="13"/>
  <c r="BO326" i="13" l="1"/>
  <c r="AX315" i="13"/>
  <c r="AW315" i="13"/>
  <c r="AV315" i="13"/>
  <c r="AR315" i="13"/>
  <c r="AQ315" i="13"/>
  <c r="AP315" i="13"/>
  <c r="AN315" i="13"/>
  <c r="AL315" i="13"/>
  <c r="AH315" i="13"/>
  <c r="AF315" i="13"/>
  <c r="S315" i="13"/>
  <c r="Q315" i="13"/>
  <c r="O315" i="13"/>
  <c r="AT326" i="13" s="1"/>
  <c r="M315" i="13"/>
  <c r="I315" i="13"/>
  <c r="AC315" i="13" s="1"/>
  <c r="G315" i="13"/>
  <c r="E315" i="13"/>
  <c r="AS326" i="13" s="1"/>
  <c r="C315" i="13"/>
  <c r="AE74" i="8"/>
  <c r="AC74" i="8"/>
  <c r="Z74" i="8"/>
  <c r="AD77" i="8" s="1"/>
  <c r="ET314" i="13"/>
  <c r="ER314" i="13"/>
  <c r="EQ314" i="13"/>
  <c r="EO314" i="13"/>
  <c r="EN314" i="13"/>
  <c r="EL314" i="13"/>
  <c r="EI314" i="13"/>
  <c r="ES325" i="13" s="1"/>
  <c r="EF314" i="13"/>
  <c r="EP325" i="13" s="1"/>
  <c r="EC314" i="13"/>
  <c r="EM325" i="13" s="1"/>
  <c r="W315" i="13" l="1"/>
  <c r="Y315" i="13"/>
  <c r="AU326" i="13" s="1"/>
  <c r="AM315" i="13"/>
  <c r="AA315" i="13"/>
  <c r="AK315" i="13"/>
  <c r="AG315" i="13"/>
  <c r="P315" i="13"/>
  <c r="F315" i="13"/>
  <c r="AI315" i="13"/>
  <c r="AJ315" i="13" l="1"/>
  <c r="Z315" i="13"/>
  <c r="I183" i="9" l="1"/>
  <c r="I182" i="9"/>
  <c r="I181" i="9"/>
  <c r="S74" i="8" l="1"/>
  <c r="Q74" i="8"/>
  <c r="F74" i="8"/>
  <c r="C74" i="8"/>
  <c r="R81" i="8" s="1"/>
  <c r="I74" i="8" l="1"/>
  <c r="M77" i="8" s="1"/>
  <c r="U81" i="8" s="1"/>
  <c r="CG79" i="1"/>
  <c r="O79" i="1"/>
  <c r="N79" i="1"/>
  <c r="M79" i="1"/>
  <c r="P83" i="1" l="1"/>
  <c r="Q83" i="1"/>
  <c r="R83" i="1"/>
  <c r="K74" i="8"/>
  <c r="O77" i="8" s="1"/>
  <c r="W81" i="8" s="1"/>
  <c r="J74" i="8"/>
  <c r="N77" i="8" s="1"/>
  <c r="V81" i="8" s="1"/>
  <c r="ET313" i="13"/>
  <c r="ER313" i="13"/>
  <c r="EQ313" i="13"/>
  <c r="EO313" i="13"/>
  <c r="EN313" i="13"/>
  <c r="EL313" i="13"/>
  <c r="EI313" i="13"/>
  <c r="ES324" i="13" s="1"/>
  <c r="EF313" i="13"/>
  <c r="EP324" i="13" s="1"/>
  <c r="EC313" i="13"/>
  <c r="EM324" i="13" s="1"/>
  <c r="AX314" i="13"/>
  <c r="AW314" i="13"/>
  <c r="AV314" i="13"/>
  <c r="AR314" i="13"/>
  <c r="AQ314" i="13"/>
  <c r="AP314" i="13"/>
  <c r="AN314" i="13"/>
  <c r="AL314" i="13"/>
  <c r="AH314" i="13"/>
  <c r="AF314" i="13"/>
  <c r="S314" i="13"/>
  <c r="Q314" i="13"/>
  <c r="O314" i="13"/>
  <c r="AT325" i="13" s="1"/>
  <c r="M314" i="13"/>
  <c r="I314" i="13"/>
  <c r="G314" i="13"/>
  <c r="E314" i="13"/>
  <c r="AS325" i="13" s="1"/>
  <c r="C314" i="13"/>
  <c r="W314" i="13" l="1"/>
  <c r="AA314" i="13"/>
  <c r="AC314" i="13"/>
  <c r="AM314" i="13"/>
  <c r="AK314" i="13"/>
  <c r="Y314" i="13"/>
  <c r="AU325" i="13" s="1"/>
  <c r="AG314" i="13"/>
  <c r="P314" i="13"/>
  <c r="F314" i="13"/>
  <c r="AI314" i="13"/>
  <c r="CJ314" i="13"/>
  <c r="CJ313" i="13"/>
  <c r="CJ312" i="13"/>
  <c r="CE314" i="13"/>
  <c r="CD314" i="13"/>
  <c r="CE313" i="13"/>
  <c r="CD313" i="13"/>
  <c r="CE312" i="13"/>
  <c r="CD312" i="13"/>
  <c r="CA314" i="13"/>
  <c r="BZ314" i="13"/>
  <c r="CA313" i="13"/>
  <c r="BZ313" i="13"/>
  <c r="CA312" i="13"/>
  <c r="BZ312" i="13"/>
  <c r="BX314" i="13"/>
  <c r="BX313" i="13"/>
  <c r="BX312" i="13"/>
  <c r="BU314" i="13"/>
  <c r="BT314" i="13"/>
  <c r="BU313" i="13"/>
  <c r="BT313" i="13"/>
  <c r="BU312" i="13"/>
  <c r="BT312" i="13"/>
  <c r="BK314" i="13"/>
  <c r="BK313" i="13"/>
  <c r="BK312" i="13"/>
  <c r="BH314" i="13"/>
  <c r="BG314" i="13"/>
  <c r="BH313" i="13"/>
  <c r="BG313" i="13"/>
  <c r="BH312" i="13"/>
  <c r="BG312" i="13"/>
  <c r="BE314" i="13"/>
  <c r="BE313" i="13"/>
  <c r="BE312" i="13"/>
  <c r="BB314" i="13"/>
  <c r="BA314" i="13"/>
  <c r="BB313" i="13"/>
  <c r="BA313" i="13"/>
  <c r="BB312" i="13"/>
  <c r="BA312" i="13"/>
  <c r="CB325" i="13" l="1"/>
  <c r="CG314" i="13"/>
  <c r="CH325" i="13" s="1"/>
  <c r="CF325" i="13"/>
  <c r="BV325" i="13"/>
  <c r="BV324" i="13"/>
  <c r="BI325" i="13"/>
  <c r="BI324" i="13"/>
  <c r="BM325" i="13"/>
  <c r="BC325" i="13"/>
  <c r="BC324" i="13"/>
  <c r="CB324" i="13"/>
  <c r="CF324" i="13"/>
  <c r="BM324" i="13"/>
  <c r="BM323" i="13"/>
  <c r="CB323" i="13"/>
  <c r="BV323" i="13"/>
  <c r="CF323" i="13"/>
  <c r="BI323" i="13"/>
  <c r="BC323" i="13"/>
  <c r="AJ314" i="13"/>
  <c r="CG312" i="13"/>
  <c r="BN312" i="13"/>
  <c r="BN313" i="13"/>
  <c r="BN314" i="13"/>
  <c r="Z314" i="13"/>
  <c r="CG313" i="13"/>
  <c r="AX313" i="13"/>
  <c r="AW313" i="13"/>
  <c r="AV313" i="13"/>
  <c r="AR313" i="13"/>
  <c r="AQ313" i="13"/>
  <c r="AP313" i="13"/>
  <c r="AN313" i="13"/>
  <c r="AL313" i="13"/>
  <c r="AH313" i="13"/>
  <c r="AF313" i="13"/>
  <c r="S313" i="13"/>
  <c r="Q313" i="13"/>
  <c r="O313" i="13"/>
  <c r="AT324" i="13" s="1"/>
  <c r="M313" i="13"/>
  <c r="I313" i="13"/>
  <c r="G313" i="13"/>
  <c r="E313" i="13"/>
  <c r="AS324" i="13" s="1"/>
  <c r="C313" i="13"/>
  <c r="BO325" i="13" l="1"/>
  <c r="CH324" i="13"/>
  <c r="BO324" i="13"/>
  <c r="CH323" i="13"/>
  <c r="BO323" i="13"/>
  <c r="Y313" i="13"/>
  <c r="AU324" i="13" s="1"/>
  <c r="AA313" i="13"/>
  <c r="W313" i="13"/>
  <c r="F313" i="13"/>
  <c r="AM313" i="13"/>
  <c r="AG313" i="13"/>
  <c r="P313" i="13"/>
  <c r="AI313" i="13"/>
  <c r="AK313" i="13"/>
  <c r="AC313" i="13"/>
  <c r="ET312" i="13"/>
  <c r="ER312" i="13"/>
  <c r="EQ312" i="13"/>
  <c r="EO312" i="13"/>
  <c r="EN312" i="13"/>
  <c r="EL312" i="13"/>
  <c r="EI312" i="13"/>
  <c r="ES323" i="13" s="1"/>
  <c r="EF312" i="13"/>
  <c r="EP323" i="13" s="1"/>
  <c r="EC312" i="13"/>
  <c r="EM323" i="13" s="1"/>
  <c r="AJ313" i="13" l="1"/>
  <c r="Z313" i="13"/>
  <c r="AX312" i="13"/>
  <c r="AW312" i="13"/>
  <c r="AV312" i="13"/>
  <c r="AR312" i="13"/>
  <c r="AQ312" i="13"/>
  <c r="AP312" i="13"/>
  <c r="AN312" i="13"/>
  <c r="AL312" i="13"/>
  <c r="AH312" i="13"/>
  <c r="AF312" i="13"/>
  <c r="S312" i="13"/>
  <c r="Q312" i="13"/>
  <c r="O312" i="13"/>
  <c r="AT323" i="13" s="1"/>
  <c r="M312" i="13"/>
  <c r="I312" i="13"/>
  <c r="G312" i="13"/>
  <c r="E312" i="13"/>
  <c r="C312" i="13"/>
  <c r="Y312" i="13" l="1"/>
  <c r="AU323" i="13" s="1"/>
  <c r="AS323" i="13"/>
  <c r="AC312" i="13"/>
  <c r="AA312" i="13"/>
  <c r="AM312" i="13"/>
  <c r="AK312" i="13"/>
  <c r="AI312" i="13"/>
  <c r="P312" i="13"/>
  <c r="W312" i="13"/>
  <c r="F312" i="13"/>
  <c r="AG312" i="13"/>
  <c r="ET311" i="13"/>
  <c r="ER311" i="13"/>
  <c r="EQ311" i="13"/>
  <c r="EO311" i="13"/>
  <c r="EN311" i="13"/>
  <c r="EL311" i="13"/>
  <c r="EI311" i="13"/>
  <c r="EF311" i="13"/>
  <c r="EC311" i="13"/>
  <c r="EP322" i="13" l="1"/>
  <c r="EM322" i="13"/>
  <c r="ES322" i="13"/>
  <c r="AJ312" i="13"/>
  <c r="Z312" i="13"/>
  <c r="AE73" i="8"/>
  <c r="AC73" i="8"/>
  <c r="Z73" i="8"/>
  <c r="AD76" i="8" s="1"/>
  <c r="I180" i="9"/>
  <c r="E77" i="22" l="1"/>
  <c r="F80" i="22" l="1"/>
  <c r="G84" i="22"/>
  <c r="AX311" i="13" l="1"/>
  <c r="AW311" i="13"/>
  <c r="AV311" i="13"/>
  <c r="AR311" i="13"/>
  <c r="AQ311" i="13"/>
  <c r="AP311" i="13"/>
  <c r="AN311" i="13"/>
  <c r="AL311" i="13"/>
  <c r="AH311" i="13"/>
  <c r="AF311" i="13"/>
  <c r="S311" i="13"/>
  <c r="Q311" i="13"/>
  <c r="O311" i="13"/>
  <c r="AT322" i="13" s="1"/>
  <c r="M311" i="13"/>
  <c r="C311" i="13"/>
  <c r="G311" i="13"/>
  <c r="E311" i="13"/>
  <c r="AS322" i="13" s="1"/>
  <c r="I311" i="13"/>
  <c r="AM311" i="13" l="1"/>
  <c r="AA311" i="13"/>
  <c r="AG311" i="13"/>
  <c r="AI311" i="13"/>
  <c r="Y311" i="13"/>
  <c r="AU322" i="13" s="1"/>
  <c r="AC311" i="13"/>
  <c r="W311" i="13"/>
  <c r="P311" i="13"/>
  <c r="F311" i="13"/>
  <c r="AK311" i="13"/>
  <c r="S73" i="8"/>
  <c r="Q73" i="8"/>
  <c r="AJ311" i="13" l="1"/>
  <c r="Z311" i="13"/>
  <c r="CJ311" i="13"/>
  <c r="CJ310" i="13"/>
  <c r="CE311" i="13"/>
  <c r="CD311" i="13"/>
  <c r="CE310" i="13"/>
  <c r="CG310" i="13" s="1"/>
  <c r="CD310" i="13"/>
  <c r="CA311" i="13"/>
  <c r="BZ311" i="13"/>
  <c r="CA310" i="13"/>
  <c r="BZ310" i="13"/>
  <c r="BX311" i="13"/>
  <c r="BX310" i="13"/>
  <c r="BU311" i="13"/>
  <c r="BT311" i="13"/>
  <c r="BU310" i="13"/>
  <c r="BT310" i="13"/>
  <c r="BQ310" i="13"/>
  <c r="BK311" i="13"/>
  <c r="BK310" i="13"/>
  <c r="BH311" i="13"/>
  <c r="BG311" i="13"/>
  <c r="BH310" i="13"/>
  <c r="BG310" i="13"/>
  <c r="BE311" i="13"/>
  <c r="BE310" i="13"/>
  <c r="BB311" i="13"/>
  <c r="BA311" i="13"/>
  <c r="BB310" i="13"/>
  <c r="BA310" i="13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C73" i="8"/>
  <c r="R80" i="8" s="1"/>
  <c r="ET310" i="13"/>
  <c r="ER310" i="13"/>
  <c r="EQ310" i="13"/>
  <c r="EO310" i="13"/>
  <c r="EN310" i="13"/>
  <c r="EL310" i="13"/>
  <c r="EI310" i="13"/>
  <c r="ES321" i="13" s="1"/>
  <c r="EF310" i="13"/>
  <c r="EP321" i="13" s="1"/>
  <c r="EC310" i="13"/>
  <c r="EM321" i="13" s="1"/>
  <c r="I56" i="8" l="1"/>
  <c r="I64" i="8"/>
  <c r="I72" i="8"/>
  <c r="I58" i="8"/>
  <c r="I66" i="8"/>
  <c r="I59" i="8"/>
  <c r="I67" i="8"/>
  <c r="I60" i="8"/>
  <c r="I68" i="8"/>
  <c r="K57" i="8"/>
  <c r="I73" i="8"/>
  <c r="M76" i="8" s="1"/>
  <c r="U80" i="8" s="1"/>
  <c r="K61" i="8"/>
  <c r="I69" i="8"/>
  <c r="I62" i="8"/>
  <c r="I70" i="8"/>
  <c r="K65" i="8"/>
  <c r="I55" i="8"/>
  <c r="K63" i="8"/>
  <c r="K71" i="8"/>
  <c r="K31" i="8"/>
  <c r="I31" i="8"/>
  <c r="K39" i="8"/>
  <c r="I39" i="8"/>
  <c r="K47" i="8"/>
  <c r="I47" i="8"/>
  <c r="I32" i="8"/>
  <c r="K32" i="8"/>
  <c r="I36" i="8"/>
  <c r="K36" i="8"/>
  <c r="I44" i="8"/>
  <c r="K44" i="8"/>
  <c r="I52" i="8"/>
  <c r="K52" i="8"/>
  <c r="K68" i="8"/>
  <c r="I25" i="8"/>
  <c r="K25" i="8"/>
  <c r="K29" i="8"/>
  <c r="I29" i="8"/>
  <c r="I33" i="8"/>
  <c r="K33" i="8"/>
  <c r="K37" i="8"/>
  <c r="I37" i="8"/>
  <c r="I41" i="8"/>
  <c r="K41" i="8"/>
  <c r="K45" i="8"/>
  <c r="I45" i="8"/>
  <c r="I49" i="8"/>
  <c r="K49" i="8"/>
  <c r="K53" i="8"/>
  <c r="I53" i="8"/>
  <c r="K69" i="8"/>
  <c r="K73" i="8"/>
  <c r="O76" i="8" s="1"/>
  <c r="W80" i="8" s="1"/>
  <c r="I27" i="8"/>
  <c r="K27" i="8"/>
  <c r="I35" i="8"/>
  <c r="K35" i="8"/>
  <c r="I43" i="8"/>
  <c r="K43" i="8"/>
  <c r="I51" i="8"/>
  <c r="K51" i="8"/>
  <c r="K59" i="8"/>
  <c r="K67" i="8"/>
  <c r="I28" i="8"/>
  <c r="K28" i="8"/>
  <c r="I40" i="8"/>
  <c r="K40" i="8"/>
  <c r="I48" i="8"/>
  <c r="K48" i="8"/>
  <c r="K56" i="8"/>
  <c r="K64" i="8"/>
  <c r="K26" i="8"/>
  <c r="I26" i="8"/>
  <c r="K30" i="8"/>
  <c r="I30" i="8"/>
  <c r="K34" i="8"/>
  <c r="I34" i="8"/>
  <c r="K38" i="8"/>
  <c r="I38" i="8"/>
  <c r="K42" i="8"/>
  <c r="I42" i="8"/>
  <c r="K46" i="8"/>
  <c r="I46" i="8"/>
  <c r="K50" i="8"/>
  <c r="I50" i="8"/>
  <c r="K54" i="8"/>
  <c r="I54" i="8"/>
  <c r="K58" i="8"/>
  <c r="K66" i="8"/>
  <c r="CB321" i="13"/>
  <c r="CB322" i="13"/>
  <c r="BV321" i="13"/>
  <c r="BV322" i="13"/>
  <c r="CF321" i="13"/>
  <c r="CF322" i="13"/>
  <c r="BI322" i="13"/>
  <c r="BI321" i="13"/>
  <c r="BC321" i="13"/>
  <c r="BC322" i="13"/>
  <c r="BM322" i="13"/>
  <c r="BM321" i="13"/>
  <c r="J73" i="8"/>
  <c r="N76" i="8" s="1"/>
  <c r="V80" i="8" s="1"/>
  <c r="K72" i="8"/>
  <c r="CG311" i="13"/>
  <c r="BN310" i="13"/>
  <c r="BN311" i="13"/>
  <c r="CG78" i="1"/>
  <c r="O78" i="1"/>
  <c r="N78" i="1"/>
  <c r="M78" i="1"/>
  <c r="R82" i="1"/>
  <c r="K70" i="8" l="1"/>
  <c r="O73" i="8" s="1"/>
  <c r="W77" i="8" s="1"/>
  <c r="K55" i="8"/>
  <c r="K62" i="8"/>
  <c r="K60" i="8"/>
  <c r="I65" i="8"/>
  <c r="I61" i="8"/>
  <c r="I71" i="8"/>
  <c r="M73" i="8" s="1"/>
  <c r="U77" i="8" s="1"/>
  <c r="I63" i="8"/>
  <c r="I57" i="8"/>
  <c r="O75" i="8"/>
  <c r="W79" i="8" s="1"/>
  <c r="M75" i="8"/>
  <c r="U79" i="8" s="1"/>
  <c r="CH322" i="13"/>
  <c r="CH321" i="13"/>
  <c r="BO322" i="13"/>
  <c r="BO321" i="13"/>
  <c r="Q82" i="1"/>
  <c r="P82" i="1"/>
  <c r="CZ80" i="1"/>
  <c r="CX80" i="1"/>
  <c r="CY80" i="1"/>
  <c r="CX79" i="1"/>
  <c r="CZ79" i="1"/>
  <c r="CY79" i="1"/>
  <c r="O74" i="8"/>
  <c r="W78" i="8" s="1"/>
  <c r="CY78" i="1"/>
  <c r="CZ78" i="1"/>
  <c r="CX78" i="1"/>
  <c r="I179" i="9"/>
  <c r="M74" i="8" l="1"/>
  <c r="U78" i="8" s="1"/>
  <c r="AX310" i="13"/>
  <c r="AW310" i="13"/>
  <c r="AV310" i="13"/>
  <c r="AR310" i="13"/>
  <c r="AQ310" i="13"/>
  <c r="AP310" i="13"/>
  <c r="AN310" i="13"/>
  <c r="AL310" i="13"/>
  <c r="AH310" i="13"/>
  <c r="AF310" i="13"/>
  <c r="AG310" i="13" s="1"/>
  <c r="S310" i="13"/>
  <c r="Q310" i="13"/>
  <c r="O310" i="13"/>
  <c r="AT321" i="13" s="1"/>
  <c r="M310" i="13"/>
  <c r="I310" i="13"/>
  <c r="AC310" i="13" s="1"/>
  <c r="G310" i="13"/>
  <c r="E310" i="13"/>
  <c r="C310" i="13"/>
  <c r="Y310" i="13" l="1"/>
  <c r="AU321" i="13" s="1"/>
  <c r="AS321" i="13"/>
  <c r="AA310" i="13"/>
  <c r="AK310" i="13"/>
  <c r="AM310" i="13"/>
  <c r="AJ310" i="13" s="1"/>
  <c r="AI310" i="13"/>
  <c r="W310" i="13"/>
  <c r="P310" i="13"/>
  <c r="F310" i="13"/>
  <c r="Z310" i="13" s="1"/>
  <c r="I178" i="9"/>
  <c r="CJ309" i="13" l="1"/>
  <c r="CE309" i="13"/>
  <c r="CD309" i="13"/>
  <c r="CA309" i="13"/>
  <c r="CB320" i="13" s="1"/>
  <c r="BZ309" i="13"/>
  <c r="BX309" i="13"/>
  <c r="BU309" i="13"/>
  <c r="BV320" i="13" s="1"/>
  <c r="BT309" i="13"/>
  <c r="BB309" i="13"/>
  <c r="BA309" i="13"/>
  <c r="BE309" i="13"/>
  <c r="BK309" i="13"/>
  <c r="BQ309" i="13"/>
  <c r="BH309" i="13"/>
  <c r="BG309" i="13"/>
  <c r="CG309" i="13" l="1"/>
  <c r="CH320" i="13" s="1"/>
  <c r="CF320" i="13"/>
  <c r="BI320" i="13"/>
  <c r="BM320" i="13"/>
  <c r="BC320" i="13"/>
  <c r="BN309" i="13"/>
  <c r="ET309" i="13"/>
  <c r="ER309" i="13"/>
  <c r="EQ309" i="13"/>
  <c r="EO309" i="13"/>
  <c r="EN309" i="13"/>
  <c r="EL309" i="13"/>
  <c r="EF309" i="13"/>
  <c r="EP320" i="13" s="1"/>
  <c r="EC309" i="13"/>
  <c r="EM320" i="13" s="1"/>
  <c r="EI309" i="13"/>
  <c r="ES320" i="13" s="1"/>
  <c r="EL299" i="13"/>
  <c r="EN299" i="13"/>
  <c r="EO299" i="13"/>
  <c r="EL300" i="13"/>
  <c r="EN300" i="13"/>
  <c r="EO300" i="13"/>
  <c r="EL301" i="13"/>
  <c r="EN301" i="13"/>
  <c r="EO301" i="13"/>
  <c r="EL302" i="13"/>
  <c r="EN302" i="13"/>
  <c r="EO302" i="13"/>
  <c r="EL303" i="13"/>
  <c r="EN303" i="13"/>
  <c r="EO303" i="13"/>
  <c r="EL304" i="13"/>
  <c r="EN304" i="13"/>
  <c r="EO304" i="13"/>
  <c r="EL305" i="13"/>
  <c r="EN305" i="13"/>
  <c r="EO305" i="13"/>
  <c r="EL306" i="13"/>
  <c r="EN306" i="13"/>
  <c r="EO306" i="13"/>
  <c r="EL307" i="13"/>
  <c r="EN307" i="13"/>
  <c r="EO307" i="13"/>
  <c r="EL308" i="13"/>
  <c r="EN308" i="13"/>
  <c r="EO308" i="13"/>
  <c r="BO320" i="13" l="1"/>
  <c r="CM27" i="23"/>
  <c r="CM26" i="23"/>
  <c r="CM25" i="23"/>
  <c r="CM24" i="23"/>
  <c r="CM23" i="23"/>
  <c r="CM22" i="23"/>
  <c r="CM21" i="23"/>
  <c r="CM20" i="23"/>
  <c r="CM19" i="23"/>
  <c r="CM18" i="23"/>
  <c r="CM17" i="23"/>
  <c r="CM16" i="23"/>
  <c r="CM15" i="23"/>
  <c r="CM14" i="23"/>
  <c r="CM13" i="23"/>
  <c r="CM12" i="23"/>
  <c r="CJ27" i="23"/>
  <c r="CJ26" i="23"/>
  <c r="CJ25" i="23"/>
  <c r="CJ24" i="23"/>
  <c r="CJ23" i="23"/>
  <c r="CJ22" i="23"/>
  <c r="CJ21" i="23"/>
  <c r="CJ20" i="23"/>
  <c r="CJ19" i="23"/>
  <c r="CJ18" i="23"/>
  <c r="CJ17" i="23"/>
  <c r="CJ16" i="23"/>
  <c r="CJ15" i="23"/>
  <c r="CJ14" i="23"/>
  <c r="CJ13" i="23"/>
  <c r="CJ12" i="23"/>
  <c r="AE72" i="8" l="1"/>
  <c r="AC72" i="8"/>
  <c r="Z72" i="8"/>
  <c r="AD75" i="8" s="1"/>
  <c r="AX309" i="13" l="1"/>
  <c r="AW309" i="13"/>
  <c r="AV309" i="13"/>
  <c r="AR309" i="13"/>
  <c r="AQ309" i="13"/>
  <c r="AP309" i="13"/>
  <c r="AN309" i="13"/>
  <c r="AL309" i="13"/>
  <c r="AH309" i="13"/>
  <c r="AF309" i="13"/>
  <c r="S309" i="13"/>
  <c r="Q309" i="13"/>
  <c r="O309" i="13"/>
  <c r="AT320" i="13" s="1"/>
  <c r="M309" i="13"/>
  <c r="I309" i="13"/>
  <c r="AC309" i="13" s="1"/>
  <c r="G309" i="13"/>
  <c r="AA309" i="13" s="1"/>
  <c r="E309" i="13"/>
  <c r="C309" i="13"/>
  <c r="AM309" i="13" l="1"/>
  <c r="Y309" i="13"/>
  <c r="AU320" i="13" s="1"/>
  <c r="AS320" i="13"/>
  <c r="AG309" i="13"/>
  <c r="AJ309" i="13" s="1"/>
  <c r="AI309" i="13"/>
  <c r="P309" i="13"/>
  <c r="F309" i="13"/>
  <c r="W309" i="13"/>
  <c r="AK309" i="13"/>
  <c r="ET308" i="13"/>
  <c r="ER308" i="13"/>
  <c r="EQ308" i="13"/>
  <c r="EI308" i="13"/>
  <c r="ES319" i="13" s="1"/>
  <c r="EF308" i="13"/>
  <c r="EP319" i="13" s="1"/>
  <c r="EC308" i="13"/>
  <c r="EM319" i="13" s="1"/>
  <c r="Z309" i="13" l="1"/>
  <c r="I177" i="9"/>
  <c r="AN15" i="5" l="1"/>
  <c r="AN14" i="5"/>
  <c r="AN13" i="5"/>
  <c r="AN12" i="5"/>
  <c r="AN11" i="5"/>
  <c r="AN16" i="5"/>
  <c r="AO105" i="5"/>
  <c r="AN105" i="5"/>
  <c r="AO104" i="5"/>
  <c r="AN104" i="5"/>
  <c r="AO103" i="5"/>
  <c r="AN103" i="5"/>
  <c r="AO102" i="5"/>
  <c r="AN102" i="5"/>
  <c r="AO101" i="5"/>
  <c r="AN101" i="5"/>
  <c r="AO100" i="5"/>
  <c r="AN100" i="5"/>
  <c r="AO99" i="5"/>
  <c r="AN99" i="5"/>
  <c r="AO98" i="5"/>
  <c r="AN98" i="5"/>
  <c r="AO97" i="5"/>
  <c r="AN97" i="5"/>
  <c r="AO96" i="5"/>
  <c r="AN96" i="5"/>
  <c r="AO95" i="5"/>
  <c r="AN95" i="5"/>
  <c r="AO94" i="5"/>
  <c r="AN94" i="5"/>
  <c r="AO93" i="5"/>
  <c r="AN93" i="5"/>
  <c r="AO92" i="5"/>
  <c r="AN92" i="5"/>
  <c r="AO91" i="5"/>
  <c r="AN91" i="5"/>
  <c r="AO90" i="5"/>
  <c r="AN90" i="5"/>
  <c r="AO89" i="5"/>
  <c r="AN89" i="5"/>
  <c r="AO88" i="5"/>
  <c r="AN88" i="5"/>
  <c r="AO87" i="5"/>
  <c r="AN87" i="5"/>
  <c r="AO86" i="5"/>
  <c r="AN86" i="5"/>
  <c r="AO85" i="5"/>
  <c r="AN85" i="5"/>
  <c r="AO84" i="5"/>
  <c r="AN84" i="5"/>
  <c r="AO83" i="5"/>
  <c r="AN83" i="5"/>
  <c r="AO82" i="5"/>
  <c r="AN82" i="5"/>
  <c r="AO81" i="5"/>
  <c r="AN81" i="5"/>
  <c r="AO80" i="5"/>
  <c r="AN80" i="5"/>
  <c r="AO79" i="5"/>
  <c r="AN79" i="5"/>
  <c r="AO78" i="5"/>
  <c r="AN78" i="5"/>
  <c r="AO77" i="5"/>
  <c r="AN77" i="5"/>
  <c r="AO76" i="5"/>
  <c r="AN76" i="5"/>
  <c r="AO75" i="5"/>
  <c r="AN75" i="5"/>
  <c r="AO74" i="5"/>
  <c r="AN74" i="5"/>
  <c r="AO73" i="5"/>
  <c r="AN73" i="5"/>
  <c r="AO72" i="5"/>
  <c r="AN72" i="5"/>
  <c r="AO71" i="5"/>
  <c r="AN71" i="5"/>
  <c r="AO70" i="5"/>
  <c r="AN70" i="5"/>
  <c r="AO69" i="5"/>
  <c r="AN69" i="5"/>
  <c r="AO68" i="5"/>
  <c r="AN68" i="5"/>
  <c r="AO67" i="5"/>
  <c r="AN67" i="5"/>
  <c r="AO66" i="5"/>
  <c r="AN66" i="5"/>
  <c r="AO65" i="5"/>
  <c r="AN65" i="5"/>
  <c r="AO64" i="5"/>
  <c r="AN64" i="5"/>
  <c r="AO63" i="5"/>
  <c r="AN63" i="5"/>
  <c r="AO62" i="5"/>
  <c r="AN62" i="5"/>
  <c r="AO61" i="5"/>
  <c r="AN61" i="5"/>
  <c r="AO60" i="5"/>
  <c r="AN60" i="5"/>
  <c r="AO59" i="5"/>
  <c r="AN59" i="5"/>
  <c r="AO58" i="5"/>
  <c r="AN58" i="5"/>
  <c r="AO57" i="5"/>
  <c r="AN57" i="5"/>
  <c r="AO56" i="5"/>
  <c r="AN56" i="5"/>
  <c r="AO55" i="5"/>
  <c r="AN55" i="5"/>
  <c r="AO54" i="5"/>
  <c r="AN54" i="5"/>
  <c r="AO53" i="5"/>
  <c r="AN53" i="5"/>
  <c r="AO52" i="5"/>
  <c r="AN52" i="5"/>
  <c r="AO51" i="5"/>
  <c r="AN51" i="5"/>
  <c r="AO50" i="5"/>
  <c r="AN50" i="5"/>
  <c r="AO49" i="5"/>
  <c r="AN49" i="5"/>
  <c r="AO48" i="5"/>
  <c r="AN48" i="5"/>
  <c r="AO47" i="5"/>
  <c r="AN47" i="5"/>
  <c r="AO46" i="5"/>
  <c r="AN46" i="5"/>
  <c r="AO45" i="5"/>
  <c r="AN45" i="5"/>
  <c r="AO44" i="5"/>
  <c r="AN44" i="5"/>
  <c r="AO43" i="5"/>
  <c r="AN43" i="5"/>
  <c r="AO42" i="5"/>
  <c r="AN42" i="5"/>
  <c r="AO41" i="5"/>
  <c r="AN41" i="5"/>
  <c r="AO40" i="5"/>
  <c r="AN40" i="5"/>
  <c r="AO39" i="5"/>
  <c r="AN39" i="5"/>
  <c r="AO38" i="5"/>
  <c r="AN38" i="5"/>
  <c r="AO37" i="5"/>
  <c r="AN37" i="5"/>
  <c r="AO36" i="5"/>
  <c r="AN36" i="5"/>
  <c r="AO35" i="5"/>
  <c r="AN35" i="5"/>
  <c r="AO34" i="5"/>
  <c r="AN34" i="5"/>
  <c r="AO33" i="5"/>
  <c r="AN33" i="5"/>
  <c r="AO32" i="5"/>
  <c r="AN32" i="5"/>
  <c r="AO31" i="5"/>
  <c r="AN31" i="5"/>
  <c r="AO30" i="5"/>
  <c r="AN30" i="5"/>
  <c r="AO29" i="5"/>
  <c r="AN29" i="5"/>
  <c r="AO28" i="5"/>
  <c r="AN28" i="5"/>
  <c r="AO27" i="5"/>
  <c r="AN27" i="5"/>
  <c r="AO26" i="5"/>
  <c r="AN26" i="5"/>
  <c r="AO25" i="5"/>
  <c r="AN25" i="5"/>
  <c r="AO24" i="5"/>
  <c r="AN24" i="5"/>
  <c r="AO23" i="5"/>
  <c r="AN23" i="5"/>
  <c r="AO22" i="5"/>
  <c r="AN22" i="5"/>
  <c r="AO21" i="5"/>
  <c r="AN21" i="5"/>
  <c r="AO20" i="5"/>
  <c r="AN20" i="5"/>
  <c r="AO19" i="5"/>
  <c r="AN19" i="5"/>
  <c r="AO18" i="5"/>
  <c r="AN18" i="5"/>
  <c r="AO17" i="5"/>
  <c r="AN17" i="5"/>
  <c r="E76" i="22" l="1"/>
  <c r="F79" i="22" l="1"/>
  <c r="G83" i="22"/>
  <c r="S72" i="8"/>
  <c r="S71" i="8"/>
  <c r="Q71" i="8"/>
  <c r="S70" i="8"/>
  <c r="Q70" i="8"/>
  <c r="S69" i="8"/>
  <c r="Q69" i="8"/>
  <c r="S68" i="8"/>
  <c r="Q68" i="8"/>
  <c r="S67" i="8"/>
  <c r="Q67" i="8"/>
  <c r="S66" i="8"/>
  <c r="Q66" i="8"/>
  <c r="S65" i="8"/>
  <c r="Q65" i="8"/>
  <c r="S64" i="8"/>
  <c r="Q64" i="8"/>
  <c r="S63" i="8"/>
  <c r="Q63" i="8"/>
  <c r="S62" i="8"/>
  <c r="Q62" i="8"/>
  <c r="S61" i="8"/>
  <c r="Q61" i="8"/>
  <c r="S60" i="8"/>
  <c r="Q60" i="8"/>
  <c r="S59" i="8"/>
  <c r="Q59" i="8"/>
  <c r="S58" i="8"/>
  <c r="Q58" i="8"/>
  <c r="S57" i="8"/>
  <c r="Q57" i="8"/>
  <c r="S56" i="8"/>
  <c r="Q56" i="8"/>
  <c r="S55" i="8"/>
  <c r="Q55" i="8"/>
  <c r="S54" i="8"/>
  <c r="Q54" i="8"/>
  <c r="S53" i="8"/>
  <c r="Q53" i="8"/>
  <c r="S52" i="8"/>
  <c r="Q52" i="8"/>
  <c r="S51" i="8"/>
  <c r="Q51" i="8"/>
  <c r="S50" i="8"/>
  <c r="Q50" i="8"/>
  <c r="S49" i="8"/>
  <c r="Q49" i="8"/>
  <c r="S48" i="8"/>
  <c r="Q48" i="8"/>
  <c r="S47" i="8"/>
  <c r="Q47" i="8"/>
  <c r="S46" i="8"/>
  <c r="Q46" i="8"/>
  <c r="S45" i="8"/>
  <c r="Q45" i="8"/>
  <c r="S44" i="8"/>
  <c r="Q44" i="8"/>
  <c r="S43" i="8"/>
  <c r="Q43" i="8"/>
  <c r="S42" i="8"/>
  <c r="Q42" i="8"/>
  <c r="S41" i="8"/>
  <c r="Q41" i="8"/>
  <c r="S40" i="8"/>
  <c r="Q40" i="8"/>
  <c r="S39" i="8"/>
  <c r="Q39" i="8"/>
  <c r="S38" i="8"/>
  <c r="Q38" i="8"/>
  <c r="S37" i="8"/>
  <c r="Q37" i="8"/>
  <c r="S36" i="8"/>
  <c r="Q36" i="8"/>
  <c r="S35" i="8"/>
  <c r="Q35" i="8"/>
  <c r="S34" i="8"/>
  <c r="Q34" i="8"/>
  <c r="S33" i="8"/>
  <c r="Q33" i="8"/>
  <c r="S32" i="8"/>
  <c r="Q32" i="8"/>
  <c r="Q72" i="8"/>
  <c r="M72" i="8"/>
  <c r="U76" i="8" s="1"/>
  <c r="O72" i="8"/>
  <c r="W76" i="8" s="1"/>
  <c r="C72" i="8"/>
  <c r="R79" i="8" s="1"/>
  <c r="J72" i="8" l="1"/>
  <c r="N75" i="8" s="1"/>
  <c r="V79" i="8" s="1"/>
  <c r="CJ308" i="13"/>
  <c r="CE308" i="13"/>
  <c r="CD308" i="13"/>
  <c r="CA308" i="13"/>
  <c r="CB319" i="13" s="1"/>
  <c r="BZ308" i="13"/>
  <c r="BX308" i="13"/>
  <c r="BU308" i="13"/>
  <c r="BV319" i="13" s="1"/>
  <c r="BT308" i="13"/>
  <c r="BQ308" i="13"/>
  <c r="BK308" i="13"/>
  <c r="BH308" i="13"/>
  <c r="BG308" i="13"/>
  <c r="BE308" i="13"/>
  <c r="BB308" i="13"/>
  <c r="BC319" i="13" s="1"/>
  <c r="BA308" i="13"/>
  <c r="CG308" i="13" l="1"/>
  <c r="CH319" i="13" s="1"/>
  <c r="CF319" i="13"/>
  <c r="BI319" i="13"/>
  <c r="BM319" i="13"/>
  <c r="BN308" i="13"/>
  <c r="AX308" i="13"/>
  <c r="AW308" i="13"/>
  <c r="AV308" i="13"/>
  <c r="AR308" i="13"/>
  <c r="AQ308" i="13"/>
  <c r="AP308" i="13"/>
  <c r="AN308" i="13"/>
  <c r="AM308" i="13" s="1"/>
  <c r="AL308" i="13"/>
  <c r="AH308" i="13"/>
  <c r="AF308" i="13"/>
  <c r="S308" i="13"/>
  <c r="Q308" i="13"/>
  <c r="O308" i="13"/>
  <c r="AT319" i="13" s="1"/>
  <c r="M308" i="13"/>
  <c r="I308" i="13"/>
  <c r="AC308" i="13" s="1"/>
  <c r="G308" i="13"/>
  <c r="AA308" i="13" s="1"/>
  <c r="E308" i="13"/>
  <c r="AS319" i="13" s="1"/>
  <c r="C308" i="13"/>
  <c r="W308" i="13" s="1"/>
  <c r="BO319" i="13" l="1"/>
  <c r="CZ77" i="1"/>
  <c r="CX77" i="1"/>
  <c r="AI308" i="13"/>
  <c r="AG308" i="13"/>
  <c r="AJ308" i="13" s="1"/>
  <c r="P308" i="13"/>
  <c r="Y308" i="13"/>
  <c r="AU319" i="13" s="1"/>
  <c r="F308" i="13"/>
  <c r="AK308" i="13"/>
  <c r="Z308" i="13" l="1"/>
  <c r="ET307" i="13"/>
  <c r="ER307" i="13"/>
  <c r="EQ307" i="13"/>
  <c r="EI307" i="13"/>
  <c r="ES318" i="13" s="1"/>
  <c r="EF307" i="13"/>
  <c r="EP318" i="13" s="1"/>
  <c r="EC307" i="13"/>
  <c r="EM318" i="13" s="1"/>
  <c r="CG77" i="1"/>
  <c r="O77" i="1"/>
  <c r="N77" i="1"/>
  <c r="M77" i="1"/>
  <c r="R81" i="1"/>
  <c r="Q81" i="1" l="1"/>
  <c r="P81" i="1"/>
  <c r="CY77" i="1"/>
  <c r="I176" i="9"/>
  <c r="CJ307" i="13" l="1"/>
  <c r="CA307" i="13"/>
  <c r="CB318" i="13" s="1"/>
  <c r="BZ307" i="13"/>
  <c r="BX307" i="13"/>
  <c r="BU307" i="13"/>
  <c r="BV318" i="13" s="1"/>
  <c r="BT307" i="13"/>
  <c r="CE307" i="13"/>
  <c r="CD307" i="13"/>
  <c r="BQ307" i="13"/>
  <c r="BK307" i="13"/>
  <c r="BH307" i="13"/>
  <c r="BG307" i="13"/>
  <c r="BE307" i="13"/>
  <c r="BB307" i="13"/>
  <c r="BC318" i="13" s="1"/>
  <c r="BA307" i="13"/>
  <c r="CG307" i="13" l="1"/>
  <c r="CH318" i="13" s="1"/>
  <c r="CF318" i="13"/>
  <c r="BI318" i="13"/>
  <c r="BM318" i="13"/>
  <c r="BN307" i="13"/>
  <c r="AX307" i="13"/>
  <c r="AW307" i="13"/>
  <c r="AV307" i="13"/>
  <c r="AR307" i="13"/>
  <c r="AQ307" i="13"/>
  <c r="AP307" i="13"/>
  <c r="AN307" i="13"/>
  <c r="AL307" i="13"/>
  <c r="AH307" i="13"/>
  <c r="AF307" i="13"/>
  <c r="S307" i="13"/>
  <c r="Q307" i="13"/>
  <c r="O307" i="13"/>
  <c r="AT318" i="13" s="1"/>
  <c r="M307" i="13"/>
  <c r="I307" i="13"/>
  <c r="G307" i="13"/>
  <c r="E307" i="13"/>
  <c r="AS318" i="13" s="1"/>
  <c r="C307" i="13"/>
  <c r="BO318" i="13" l="1"/>
  <c r="AC307" i="13"/>
  <c r="F307" i="13"/>
  <c r="AA307" i="13"/>
  <c r="AM307" i="13"/>
  <c r="AG307" i="13"/>
  <c r="AI307" i="13"/>
  <c r="P307" i="13"/>
  <c r="W307" i="13"/>
  <c r="AG318" i="13" s="1"/>
  <c r="AJ318" i="13" s="1"/>
  <c r="Y307" i="13"/>
  <c r="AU318" i="13" s="1"/>
  <c r="AK307" i="13"/>
  <c r="ET306" i="13"/>
  <c r="ER306" i="13"/>
  <c r="EQ306" i="13"/>
  <c r="EI306" i="13"/>
  <c r="ES317" i="13" s="1"/>
  <c r="EF306" i="13"/>
  <c r="EP317" i="13" s="1"/>
  <c r="EC306" i="13"/>
  <c r="EM317" i="13" s="1"/>
  <c r="Z307" i="13" l="1"/>
  <c r="AJ307" i="13"/>
  <c r="I175" i="9"/>
  <c r="BU306" i="13" l="1"/>
  <c r="BV317" i="13" s="1"/>
  <c r="BT306" i="13"/>
  <c r="BX306" i="13"/>
  <c r="CA306" i="13"/>
  <c r="CB317" i="13" s="1"/>
  <c r="BZ306" i="13"/>
  <c r="CE306" i="13"/>
  <c r="CD306" i="13"/>
  <c r="CJ306" i="13"/>
  <c r="BQ306" i="13"/>
  <c r="BM317" i="13"/>
  <c r="BK306" i="13"/>
  <c r="BH306" i="13"/>
  <c r="BI317" i="13" s="1"/>
  <c r="BG306" i="13"/>
  <c r="BE306" i="13"/>
  <c r="BB306" i="13"/>
  <c r="BC317" i="13" s="1"/>
  <c r="BA306" i="13"/>
  <c r="CG306" i="13" l="1"/>
  <c r="CH317" i="13" s="1"/>
  <c r="CF317" i="13"/>
  <c r="BN306" i="13"/>
  <c r="BO317" i="13" s="1"/>
  <c r="AX306" i="13"/>
  <c r="AW306" i="13"/>
  <c r="AV306" i="13"/>
  <c r="AR306" i="13"/>
  <c r="AQ306" i="13"/>
  <c r="AP306" i="13"/>
  <c r="AN306" i="13"/>
  <c r="AL306" i="13"/>
  <c r="AH306" i="13"/>
  <c r="AF306" i="13"/>
  <c r="S306" i="13"/>
  <c r="Q306" i="13"/>
  <c r="O306" i="13"/>
  <c r="AT317" i="13" s="1"/>
  <c r="M306" i="13"/>
  <c r="I306" i="13"/>
  <c r="G306" i="13"/>
  <c r="E306" i="13"/>
  <c r="AS317" i="13" s="1"/>
  <c r="C306" i="13"/>
  <c r="AA306" i="13" l="1"/>
  <c r="AC306" i="13"/>
  <c r="AK306" i="13"/>
  <c r="AG306" i="13"/>
  <c r="AM306" i="13"/>
  <c r="AI306" i="13"/>
  <c r="AJ306" i="13"/>
  <c r="Y306" i="13"/>
  <c r="AU317" i="13" s="1"/>
  <c r="W306" i="13"/>
  <c r="P306" i="13"/>
  <c r="F306" i="13"/>
  <c r="Z306" i="13" l="1"/>
  <c r="AE71" i="8"/>
  <c r="AC71" i="8"/>
  <c r="Z71" i="8"/>
  <c r="AD74" i="8" s="1"/>
  <c r="C71" i="8"/>
  <c r="R78" i="8" s="1"/>
  <c r="J71" i="8" l="1"/>
  <c r="N74" i="8" s="1"/>
  <c r="V78" i="8" s="1"/>
  <c r="ET305" i="13"/>
  <c r="ER305" i="13"/>
  <c r="EQ305" i="13"/>
  <c r="EI305" i="13"/>
  <c r="ES316" i="13" s="1"/>
  <c r="EF305" i="13"/>
  <c r="EP316" i="13" s="1"/>
  <c r="EC305" i="13"/>
  <c r="EM316" i="13" s="1"/>
  <c r="I174" i="9" l="1"/>
  <c r="EI304" i="13" l="1"/>
  <c r="ES315" i="13" s="1"/>
  <c r="EI303" i="13"/>
  <c r="ES314" i="13" s="1"/>
  <c r="EI302" i="13"/>
  <c r="ES313" i="13" s="1"/>
  <c r="EI301" i="13"/>
  <c r="EI300" i="13"/>
  <c r="EI299" i="13"/>
  <c r="EI298" i="13"/>
  <c r="EI297" i="13"/>
  <c r="EI296" i="13"/>
  <c r="EI295" i="13"/>
  <c r="EI294" i="13"/>
  <c r="EI293" i="13"/>
  <c r="EI292" i="13"/>
  <c r="EI291" i="13"/>
  <c r="EI290" i="13"/>
  <c r="EI289" i="13"/>
  <c r="EI288" i="13"/>
  <c r="EI287" i="13"/>
  <c r="EI286" i="13"/>
  <c r="EI285" i="13"/>
  <c r="EI284" i="13"/>
  <c r="EI283" i="13"/>
  <c r="EI282" i="13"/>
  <c r="EI281" i="13"/>
  <c r="EI280" i="13"/>
  <c r="EI279" i="13"/>
  <c r="EI278" i="13"/>
  <c r="EI277" i="13"/>
  <c r="EI276" i="13"/>
  <c r="EI275" i="13"/>
  <c r="EI274" i="13"/>
  <c r="EI273" i="13"/>
  <c r="EI272" i="13"/>
  <c r="EI271" i="13"/>
  <c r="EI270" i="13"/>
  <c r="EI269" i="13"/>
  <c r="EI268" i="13"/>
  <c r="EI267" i="13"/>
  <c r="EI266" i="13"/>
  <c r="EI265" i="13"/>
  <c r="EI264" i="13"/>
  <c r="EI263" i="13"/>
  <c r="EI262" i="13"/>
  <c r="EI261" i="13"/>
  <c r="EI260" i="13"/>
  <c r="EI259" i="13"/>
  <c r="EI258" i="13"/>
  <c r="EI257" i="13"/>
  <c r="EI256" i="13"/>
  <c r="EI255" i="13"/>
  <c r="EI254" i="13"/>
  <c r="EI253" i="13"/>
  <c r="EI252" i="13"/>
  <c r="EI251" i="13"/>
  <c r="EI250" i="13"/>
  <c r="EI249" i="13"/>
  <c r="EI248" i="13"/>
  <c r="EI247" i="13"/>
  <c r="EI246" i="13"/>
  <c r="EI245" i="13"/>
  <c r="EI244" i="13"/>
  <c r="EI243" i="13"/>
  <c r="EI242" i="13"/>
  <c r="EI241" i="13"/>
  <c r="EI240" i="13"/>
  <c r="EI239" i="13"/>
  <c r="EI238" i="13"/>
  <c r="EI237" i="13"/>
  <c r="EI236" i="13"/>
  <c r="EI235" i="13"/>
  <c r="EI234" i="13"/>
  <c r="EI233" i="13"/>
  <c r="EI232" i="13"/>
  <c r="EI231" i="13"/>
  <c r="EI230" i="13"/>
  <c r="EI229" i="13"/>
  <c r="EI228" i="13"/>
  <c r="EI227" i="13"/>
  <c r="EI226" i="13"/>
  <c r="EI225" i="13"/>
  <c r="EI224" i="13"/>
  <c r="EI223" i="13"/>
  <c r="EI222" i="13"/>
  <c r="EI221" i="13"/>
  <c r="EI220" i="13"/>
  <c r="EI219" i="13"/>
  <c r="EI218" i="13"/>
  <c r="EI217" i="13"/>
  <c r="EI216" i="13"/>
  <c r="EI215" i="13"/>
  <c r="EI214" i="13"/>
  <c r="EI213" i="13"/>
  <c r="EF304" i="13"/>
  <c r="EP315" i="13" s="1"/>
  <c r="EF303" i="13"/>
  <c r="EP314" i="13" s="1"/>
  <c r="EF302" i="13"/>
  <c r="EP313" i="13" s="1"/>
  <c r="EF301" i="13"/>
  <c r="EF300" i="13"/>
  <c r="EF299" i="13"/>
  <c r="EF298" i="13"/>
  <c r="EF297" i="13"/>
  <c r="EF296" i="13"/>
  <c r="EF295" i="13"/>
  <c r="EF294" i="13"/>
  <c r="EF293" i="13"/>
  <c r="EF292" i="13"/>
  <c r="EF291" i="13"/>
  <c r="EF290" i="13"/>
  <c r="EF289" i="13"/>
  <c r="EF288" i="13"/>
  <c r="EF287" i="13"/>
  <c r="EF286" i="13"/>
  <c r="EF285" i="13"/>
  <c r="EF284" i="13"/>
  <c r="EF283" i="13"/>
  <c r="EF282" i="13"/>
  <c r="EF281" i="13"/>
  <c r="EF280" i="13"/>
  <c r="EF279" i="13"/>
  <c r="EF278" i="13"/>
  <c r="EF277" i="13"/>
  <c r="EF276" i="13"/>
  <c r="EF275" i="13"/>
  <c r="EF274" i="13"/>
  <c r="EF273" i="13"/>
  <c r="EF272" i="13"/>
  <c r="EF271" i="13"/>
  <c r="EF270" i="13"/>
  <c r="EF269" i="13"/>
  <c r="EF268" i="13"/>
  <c r="EF267" i="13"/>
  <c r="EF266" i="13"/>
  <c r="EF265" i="13"/>
  <c r="EF264" i="13"/>
  <c r="EF263" i="13"/>
  <c r="EF262" i="13"/>
  <c r="EF261" i="13"/>
  <c r="EF260" i="13"/>
  <c r="EF259" i="13"/>
  <c r="EF258" i="13"/>
  <c r="EF257" i="13"/>
  <c r="EF256" i="13"/>
  <c r="EF255" i="13"/>
  <c r="EF254" i="13"/>
  <c r="EF253" i="13"/>
  <c r="EF252" i="13"/>
  <c r="EF251" i="13"/>
  <c r="EF250" i="13"/>
  <c r="EF249" i="13"/>
  <c r="EF248" i="13"/>
  <c r="EF247" i="13"/>
  <c r="EF246" i="13"/>
  <c r="EF245" i="13"/>
  <c r="EF244" i="13"/>
  <c r="EF243" i="13"/>
  <c r="EF242" i="13"/>
  <c r="EF241" i="13"/>
  <c r="EF240" i="13"/>
  <c r="EF239" i="13"/>
  <c r="EF238" i="13"/>
  <c r="EF237" i="13"/>
  <c r="EF236" i="13"/>
  <c r="EF235" i="13"/>
  <c r="EF234" i="13"/>
  <c r="EF233" i="13"/>
  <c r="EF232" i="13"/>
  <c r="EF231" i="13"/>
  <c r="EF230" i="13"/>
  <c r="EF229" i="13"/>
  <c r="EF228" i="13"/>
  <c r="EF227" i="13"/>
  <c r="EF226" i="13"/>
  <c r="EF225" i="13"/>
  <c r="EF224" i="13"/>
  <c r="EF223" i="13"/>
  <c r="EF222" i="13"/>
  <c r="EF221" i="13"/>
  <c r="EF220" i="13"/>
  <c r="EF219" i="13"/>
  <c r="EF218" i="13"/>
  <c r="EF217" i="13"/>
  <c r="EF216" i="13"/>
  <c r="EF215" i="13"/>
  <c r="EF214" i="13"/>
  <c r="EF213" i="13"/>
  <c r="EC304" i="13"/>
  <c r="EM315" i="13" s="1"/>
  <c r="EC303" i="13"/>
  <c r="EM314" i="13" s="1"/>
  <c r="EC302" i="13"/>
  <c r="EM313" i="13" s="1"/>
  <c r="EC301" i="13"/>
  <c r="EC300" i="13"/>
  <c r="EC299" i="13"/>
  <c r="EC298" i="13"/>
  <c r="EC297" i="13"/>
  <c r="EC296" i="13"/>
  <c r="EC295" i="13"/>
  <c r="EC294" i="13"/>
  <c r="EC293" i="13"/>
  <c r="EC292" i="13"/>
  <c r="EC291" i="13"/>
  <c r="EC290" i="13"/>
  <c r="EC289" i="13"/>
  <c r="EC288" i="13"/>
  <c r="EC287" i="13"/>
  <c r="EC286" i="13"/>
  <c r="EC285" i="13"/>
  <c r="EC284" i="13"/>
  <c r="EC283" i="13"/>
  <c r="EC282" i="13"/>
  <c r="EC281" i="13"/>
  <c r="EC280" i="13"/>
  <c r="EC279" i="13"/>
  <c r="EC278" i="13"/>
  <c r="EC277" i="13"/>
  <c r="EC276" i="13"/>
  <c r="EC275" i="13"/>
  <c r="EC274" i="13"/>
  <c r="EC273" i="13"/>
  <c r="EC272" i="13"/>
  <c r="EC271" i="13"/>
  <c r="EC270" i="13"/>
  <c r="EC269" i="13"/>
  <c r="EC268" i="13"/>
  <c r="EC267" i="13"/>
  <c r="EC266" i="13"/>
  <c r="EC265" i="13"/>
  <c r="EC264" i="13"/>
  <c r="EC263" i="13"/>
  <c r="EC262" i="13"/>
  <c r="EC261" i="13"/>
  <c r="EC260" i="13"/>
  <c r="EC259" i="13"/>
  <c r="EC258" i="13"/>
  <c r="EC257" i="13"/>
  <c r="EC256" i="13"/>
  <c r="EC255" i="13"/>
  <c r="EC254" i="13"/>
  <c r="EC253" i="13"/>
  <c r="EC252" i="13"/>
  <c r="EC251" i="13"/>
  <c r="EC250" i="13"/>
  <c r="EC249" i="13"/>
  <c r="EC248" i="13"/>
  <c r="EC247" i="13"/>
  <c r="EC246" i="13"/>
  <c r="EC245" i="13"/>
  <c r="EC244" i="13"/>
  <c r="EC243" i="13"/>
  <c r="EC242" i="13"/>
  <c r="EC241" i="13"/>
  <c r="EC240" i="13"/>
  <c r="EC239" i="13"/>
  <c r="EC238" i="13"/>
  <c r="EC237" i="13"/>
  <c r="EC236" i="13"/>
  <c r="EC235" i="13"/>
  <c r="EC234" i="13"/>
  <c r="EC233" i="13"/>
  <c r="EC232" i="13"/>
  <c r="EC231" i="13"/>
  <c r="EC230" i="13"/>
  <c r="EC229" i="13"/>
  <c r="EC228" i="13"/>
  <c r="EC227" i="13"/>
  <c r="EC226" i="13"/>
  <c r="EC225" i="13"/>
  <c r="EC224" i="13"/>
  <c r="EC223" i="13"/>
  <c r="EC222" i="13"/>
  <c r="EC221" i="13"/>
  <c r="EC220" i="13"/>
  <c r="EC219" i="13"/>
  <c r="EC218" i="13"/>
  <c r="EC217" i="13"/>
  <c r="EC216" i="13"/>
  <c r="EC215" i="13"/>
  <c r="EC214" i="13"/>
  <c r="EC213" i="13"/>
  <c r="EP312" i="13" l="1"/>
  <c r="EP310" i="13"/>
  <c r="EP307" i="13"/>
  <c r="EP311" i="13"/>
  <c r="EM312" i="13"/>
  <c r="EM309" i="13"/>
  <c r="EM310" i="13"/>
  <c r="EM311" i="13"/>
  <c r="ES312" i="13"/>
  <c r="ES310" i="13"/>
  <c r="ES311" i="13"/>
  <c r="ES309" i="13"/>
  <c r="EP309" i="13"/>
  <c r="ES307" i="13"/>
  <c r="EP308" i="13"/>
  <c r="EM299" i="13"/>
  <c r="EM300" i="13"/>
  <c r="EM301" i="13"/>
  <c r="EM302" i="13"/>
  <c r="EM303" i="13"/>
  <c r="EM304" i="13"/>
  <c r="EM305" i="13"/>
  <c r="EM306" i="13"/>
  <c r="EM307" i="13"/>
  <c r="EM308" i="13"/>
  <c r="ES308" i="13"/>
  <c r="ES306" i="13"/>
  <c r="EP306" i="13"/>
  <c r="EP305" i="13"/>
  <c r="ES305" i="13"/>
  <c r="E75" i="22"/>
  <c r="F78" i="22" l="1"/>
  <c r="G82" i="22"/>
  <c r="AX305" i="13"/>
  <c r="AW305" i="13"/>
  <c r="AV305" i="13"/>
  <c r="AR305" i="13"/>
  <c r="AQ305" i="13"/>
  <c r="AP305" i="13"/>
  <c r="AN305" i="13"/>
  <c r="AL305" i="13"/>
  <c r="AH305" i="13"/>
  <c r="AF305" i="13"/>
  <c r="S305" i="13"/>
  <c r="Q305" i="13"/>
  <c r="O305" i="13"/>
  <c r="AT316" i="13" s="1"/>
  <c r="M305" i="13"/>
  <c r="I305" i="13"/>
  <c r="G305" i="13"/>
  <c r="E305" i="13"/>
  <c r="AS316" i="13" s="1"/>
  <c r="C305" i="13"/>
  <c r="W305" i="13" l="1"/>
  <c r="AA305" i="13"/>
  <c r="AC305" i="13"/>
  <c r="AK305" i="13"/>
  <c r="AG305" i="13"/>
  <c r="Y305" i="13"/>
  <c r="AU316" i="13" s="1"/>
  <c r="AM305" i="13"/>
  <c r="AI305" i="13"/>
  <c r="P305" i="13"/>
  <c r="F305" i="13"/>
  <c r="CJ305" i="13"/>
  <c r="CE305" i="13"/>
  <c r="CD305" i="13"/>
  <c r="CA305" i="13"/>
  <c r="CB316" i="13" s="1"/>
  <c r="BZ305" i="13"/>
  <c r="BX305" i="13"/>
  <c r="BU305" i="13"/>
  <c r="BV316" i="13" s="1"/>
  <c r="BT305" i="13"/>
  <c r="BQ305" i="13"/>
  <c r="BM316" i="13"/>
  <c r="BK305" i="13"/>
  <c r="BH305" i="13"/>
  <c r="BI316" i="13" s="1"/>
  <c r="BG305" i="13"/>
  <c r="BE305" i="13"/>
  <c r="BB305" i="13"/>
  <c r="BC316" i="13" s="1"/>
  <c r="BA305" i="13"/>
  <c r="ET304" i="13"/>
  <c r="ES304" i="13"/>
  <c r="ER304" i="13"/>
  <c r="EQ304" i="13"/>
  <c r="EP304" i="13"/>
  <c r="CG305" i="13" l="1"/>
  <c r="CH316" i="13" s="1"/>
  <c r="CF316" i="13"/>
  <c r="AJ305" i="13"/>
  <c r="BN305" i="13"/>
  <c r="BO316" i="13" s="1"/>
  <c r="Z305" i="13"/>
  <c r="CZ76" i="1"/>
  <c r="I173" i="9"/>
  <c r="CX76" i="1" l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A2" i="1" l="1"/>
  <c r="CG76" i="1"/>
  <c r="CG71" i="1"/>
  <c r="O76" i="1"/>
  <c r="N76" i="1"/>
  <c r="M76" i="1"/>
  <c r="R80" i="1"/>
  <c r="Q80" i="1" l="1"/>
  <c r="P80" i="1"/>
  <c r="CY76" i="1"/>
  <c r="CJ304" i="13"/>
  <c r="CE304" i="13"/>
  <c r="CF315" i="13" s="1"/>
  <c r="CD304" i="13"/>
  <c r="CA304" i="13"/>
  <c r="CB315" i="13" s="1"/>
  <c r="BZ304" i="13"/>
  <c r="BX304" i="13"/>
  <c r="BU304" i="13"/>
  <c r="BV315" i="13" s="1"/>
  <c r="BT304" i="13"/>
  <c r="BQ304" i="13"/>
  <c r="BM315" i="13"/>
  <c r="BK304" i="13"/>
  <c r="BH304" i="13"/>
  <c r="BI315" i="13" s="1"/>
  <c r="BG304" i="13"/>
  <c r="BE304" i="13"/>
  <c r="BB304" i="13"/>
  <c r="BC315" i="13" s="1"/>
  <c r="BA304" i="13"/>
  <c r="BN304" i="13" l="1"/>
  <c r="BO315" i="13" s="1"/>
  <c r="CG304" i="13"/>
  <c r="CH315" i="13" s="1"/>
  <c r="I172" i="9"/>
  <c r="AX304" i="13" l="1"/>
  <c r="AW304" i="13"/>
  <c r="AV304" i="13"/>
  <c r="AR304" i="13"/>
  <c r="AQ304" i="13"/>
  <c r="AP304" i="13"/>
  <c r="AN304" i="13"/>
  <c r="AL304" i="13"/>
  <c r="AH304" i="13"/>
  <c r="AF304" i="13"/>
  <c r="S304" i="13"/>
  <c r="Q304" i="13"/>
  <c r="O304" i="13"/>
  <c r="AT315" i="13" s="1"/>
  <c r="M304" i="13"/>
  <c r="I304" i="13"/>
  <c r="G304" i="13"/>
  <c r="AA304" i="13" s="1"/>
  <c r="E304" i="13"/>
  <c r="C304" i="13"/>
  <c r="AI304" i="13" l="1"/>
  <c r="Y304" i="13"/>
  <c r="AU315" i="13" s="1"/>
  <c r="AS315" i="13"/>
  <c r="AK304" i="13"/>
  <c r="W304" i="13"/>
  <c r="AM304" i="13"/>
  <c r="AC304" i="13"/>
  <c r="P304" i="13"/>
  <c r="F304" i="13"/>
  <c r="AG304" i="13"/>
  <c r="ET303" i="13"/>
  <c r="ES303" i="13"/>
  <c r="ER303" i="13"/>
  <c r="EQ303" i="13"/>
  <c r="EP303" i="13"/>
  <c r="CJ303" i="13"/>
  <c r="CE303" i="13"/>
  <c r="CF314" i="13" s="1"/>
  <c r="CD303" i="13"/>
  <c r="CA303" i="13"/>
  <c r="CB314" i="13" s="1"/>
  <c r="BZ303" i="13"/>
  <c r="BX303" i="13"/>
  <c r="BU303" i="13"/>
  <c r="BV314" i="13" s="1"/>
  <c r="BT303" i="13"/>
  <c r="BQ303" i="13"/>
  <c r="BM314" i="13"/>
  <c r="BK303" i="13"/>
  <c r="BH303" i="13"/>
  <c r="BI314" i="13" s="1"/>
  <c r="BG303" i="13"/>
  <c r="BE303" i="13"/>
  <c r="BB303" i="13"/>
  <c r="BC314" i="13" s="1"/>
  <c r="BA303" i="13"/>
  <c r="M75" i="1"/>
  <c r="M74" i="1"/>
  <c r="M73" i="1"/>
  <c r="M72" i="1"/>
  <c r="M71" i="1"/>
  <c r="M70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O75" i="1"/>
  <c r="O74" i="1"/>
  <c r="O73" i="1"/>
  <c r="O72" i="1"/>
  <c r="O71" i="1"/>
  <c r="O70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N75" i="1"/>
  <c r="N74" i="1"/>
  <c r="N73" i="1"/>
  <c r="N72" i="1"/>
  <c r="N71" i="1"/>
  <c r="N70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5" i="1"/>
  <c r="GQ73" i="22"/>
  <c r="GP73" i="22"/>
  <c r="GO73" i="22"/>
  <c r="GN73" i="22"/>
  <c r="GM73" i="22"/>
  <c r="GL73" i="22"/>
  <c r="GK73" i="22"/>
  <c r="GJ73" i="22"/>
  <c r="GI73" i="22"/>
  <c r="GH73" i="22"/>
  <c r="GG73" i="22"/>
  <c r="GF73" i="22"/>
  <c r="GE73" i="22"/>
  <c r="GD73" i="22"/>
  <c r="GC73" i="22"/>
  <c r="GB73" i="22"/>
  <c r="GA73" i="22"/>
  <c r="FZ73" i="22"/>
  <c r="FY73" i="22"/>
  <c r="FX73" i="22"/>
  <c r="EE73" i="22"/>
  <c r="ED73" i="22"/>
  <c r="EC73" i="22"/>
  <c r="EB73" i="22"/>
  <c r="EA73" i="22"/>
  <c r="DZ73" i="22"/>
  <c r="DY73" i="22"/>
  <c r="DX73" i="22"/>
  <c r="DW73" i="22"/>
  <c r="DV73" i="22"/>
  <c r="DU73" i="22"/>
  <c r="DT73" i="22"/>
  <c r="DS73" i="22"/>
  <c r="DR73" i="22"/>
  <c r="DQ73" i="22"/>
  <c r="DP73" i="22"/>
  <c r="DO73" i="22"/>
  <c r="DN73" i="22"/>
  <c r="DM73" i="22"/>
  <c r="DL73" i="22"/>
  <c r="AX303" i="13"/>
  <c r="AW303" i="13"/>
  <c r="AV303" i="13"/>
  <c r="AR303" i="13"/>
  <c r="AQ303" i="13"/>
  <c r="AP303" i="13"/>
  <c r="AN303" i="13"/>
  <c r="AL303" i="13"/>
  <c r="AH303" i="13"/>
  <c r="AF303" i="13"/>
  <c r="S303" i="13"/>
  <c r="Q303" i="13"/>
  <c r="O303" i="13"/>
  <c r="AT314" i="13" s="1"/>
  <c r="M303" i="13"/>
  <c r="I303" i="13"/>
  <c r="G303" i="13"/>
  <c r="AA303" i="13" s="1"/>
  <c r="E303" i="13"/>
  <c r="C303" i="13"/>
  <c r="AK303" i="13"/>
  <c r="O71" i="8"/>
  <c r="W75" i="8" s="1"/>
  <c r="M71" i="8"/>
  <c r="U75" i="8" s="1"/>
  <c r="O70" i="8"/>
  <c r="W74" i="8" s="1"/>
  <c r="M70" i="8"/>
  <c r="U74" i="8" s="1"/>
  <c r="C70" i="8"/>
  <c r="R77" i="8" s="1"/>
  <c r="AE70" i="8"/>
  <c r="AC70" i="8"/>
  <c r="Z70" i="8"/>
  <c r="AD73" i="8" s="1"/>
  <c r="I171" i="9"/>
  <c r="ET302" i="13"/>
  <c r="ES302" i="13"/>
  <c r="ER302" i="13"/>
  <c r="EQ302" i="13"/>
  <c r="EP302" i="13"/>
  <c r="CE299" i="13"/>
  <c r="CE300" i="13"/>
  <c r="CE301" i="13"/>
  <c r="CE302" i="13"/>
  <c r="CA299" i="13"/>
  <c r="CA300" i="13"/>
  <c r="CA301" i="13"/>
  <c r="CA302" i="13"/>
  <c r="BU299" i="13"/>
  <c r="BU300" i="13"/>
  <c r="BU301" i="13"/>
  <c r="BU302" i="13"/>
  <c r="BB302" i="13"/>
  <c r="BH302" i="13"/>
  <c r="BB299" i="13"/>
  <c r="BH299" i="13"/>
  <c r="BB300" i="13"/>
  <c r="BH300" i="13"/>
  <c r="BB301" i="13"/>
  <c r="BH301" i="13"/>
  <c r="BM313" i="13"/>
  <c r="CJ302" i="13"/>
  <c r="CD302" i="13"/>
  <c r="BZ302" i="13"/>
  <c r="BX302" i="13"/>
  <c r="BT302" i="13"/>
  <c r="BQ302" i="13"/>
  <c r="BK302" i="13"/>
  <c r="BG302" i="13"/>
  <c r="BE302" i="13"/>
  <c r="BA302" i="13"/>
  <c r="CX70" i="1"/>
  <c r="CY68" i="1"/>
  <c r="CY64" i="1"/>
  <c r="CZ56" i="1"/>
  <c r="CX52" i="1"/>
  <c r="CX48" i="1"/>
  <c r="CX40" i="1"/>
  <c r="CY36" i="1"/>
  <c r="CX32" i="1"/>
  <c r="CY24" i="1"/>
  <c r="CZ20" i="1"/>
  <c r="AX301" i="13"/>
  <c r="AW301" i="13"/>
  <c r="AV301" i="13"/>
  <c r="AR301" i="13"/>
  <c r="AQ301" i="13"/>
  <c r="AP301" i="13"/>
  <c r="AX300" i="13"/>
  <c r="AW300" i="13"/>
  <c r="AV300" i="13"/>
  <c r="AR300" i="13"/>
  <c r="AQ300" i="13"/>
  <c r="AP300" i="13"/>
  <c r="AX299" i="13"/>
  <c r="AW299" i="13"/>
  <c r="AV299" i="13"/>
  <c r="AR299" i="13"/>
  <c r="AQ299" i="13"/>
  <c r="AP299" i="13"/>
  <c r="AX298" i="13"/>
  <c r="AW298" i="13"/>
  <c r="AV298" i="13"/>
  <c r="AR298" i="13"/>
  <c r="AQ298" i="13"/>
  <c r="AP298" i="13"/>
  <c r="AX297" i="13"/>
  <c r="AW297" i="13"/>
  <c r="AV297" i="13"/>
  <c r="AR297" i="13"/>
  <c r="AQ297" i="13"/>
  <c r="AP297" i="13"/>
  <c r="AX296" i="13"/>
  <c r="AW296" i="13"/>
  <c r="AV296" i="13"/>
  <c r="AR296" i="13"/>
  <c r="AQ296" i="13"/>
  <c r="AP296" i="13"/>
  <c r="AX295" i="13"/>
  <c r="AW295" i="13"/>
  <c r="AV295" i="13"/>
  <c r="AR295" i="13"/>
  <c r="AQ295" i="13"/>
  <c r="AP295" i="13"/>
  <c r="AX294" i="13"/>
  <c r="AW294" i="13"/>
  <c r="AV294" i="13"/>
  <c r="AR294" i="13"/>
  <c r="AQ294" i="13"/>
  <c r="AP294" i="13"/>
  <c r="AX293" i="13"/>
  <c r="AW293" i="13"/>
  <c r="AV293" i="13"/>
  <c r="AR293" i="13"/>
  <c r="AQ293" i="13"/>
  <c r="AP293" i="13"/>
  <c r="AX292" i="13"/>
  <c r="AW292" i="13"/>
  <c r="AV292" i="13"/>
  <c r="AR292" i="13"/>
  <c r="AQ292" i="13"/>
  <c r="AP292" i="13"/>
  <c r="AX291" i="13"/>
  <c r="AW291" i="13"/>
  <c r="AV291" i="13"/>
  <c r="AR291" i="13"/>
  <c r="AQ291" i="13"/>
  <c r="AP291" i="13"/>
  <c r="AX290" i="13"/>
  <c r="AW290" i="13"/>
  <c r="AV290" i="13"/>
  <c r="AR290" i="13"/>
  <c r="AQ290" i="13"/>
  <c r="AP290" i="13"/>
  <c r="AX289" i="13"/>
  <c r="AW289" i="13"/>
  <c r="AV289" i="13"/>
  <c r="AR289" i="13"/>
  <c r="AQ289" i="13"/>
  <c r="AP289" i="13"/>
  <c r="AX288" i="13"/>
  <c r="AW288" i="13"/>
  <c r="AV288" i="13"/>
  <c r="AR288" i="13"/>
  <c r="AQ288" i="13"/>
  <c r="AP288" i="13"/>
  <c r="AX287" i="13"/>
  <c r="AW287" i="13"/>
  <c r="AV287" i="13"/>
  <c r="AR287" i="13"/>
  <c r="AQ287" i="13"/>
  <c r="AP287" i="13"/>
  <c r="AX286" i="13"/>
  <c r="AW286" i="13"/>
  <c r="AV286" i="13"/>
  <c r="AR286" i="13"/>
  <c r="AQ286" i="13"/>
  <c r="AP286" i="13"/>
  <c r="AX285" i="13"/>
  <c r="AW285" i="13"/>
  <c r="AV285" i="13"/>
  <c r="AR285" i="13"/>
  <c r="AQ285" i="13"/>
  <c r="AP285" i="13"/>
  <c r="AX284" i="13"/>
  <c r="AW284" i="13"/>
  <c r="AV284" i="13"/>
  <c r="AR284" i="13"/>
  <c r="AQ284" i="13"/>
  <c r="AP284" i="13"/>
  <c r="AX283" i="13"/>
  <c r="AW283" i="13"/>
  <c r="AV283" i="13"/>
  <c r="AR283" i="13"/>
  <c r="AQ283" i="13"/>
  <c r="AP283" i="13"/>
  <c r="AX282" i="13"/>
  <c r="AW282" i="13"/>
  <c r="AV282" i="13"/>
  <c r="AR282" i="13"/>
  <c r="AQ282" i="13"/>
  <c r="AP282" i="13"/>
  <c r="AX281" i="13"/>
  <c r="AW281" i="13"/>
  <c r="AV281" i="13"/>
  <c r="AR281" i="13"/>
  <c r="AQ281" i="13"/>
  <c r="AP281" i="13"/>
  <c r="AX280" i="13"/>
  <c r="AW280" i="13"/>
  <c r="AV280" i="13"/>
  <c r="AR280" i="13"/>
  <c r="AQ280" i="13"/>
  <c r="AP280" i="13"/>
  <c r="AX279" i="13"/>
  <c r="AW279" i="13"/>
  <c r="AV279" i="13"/>
  <c r="AR279" i="13"/>
  <c r="AQ279" i="13"/>
  <c r="AP279" i="13"/>
  <c r="AX278" i="13"/>
  <c r="AW278" i="13"/>
  <c r="AV278" i="13"/>
  <c r="AR278" i="13"/>
  <c r="AQ278" i="13"/>
  <c r="AP278" i="13"/>
  <c r="AX277" i="13"/>
  <c r="AW277" i="13"/>
  <c r="AV277" i="13"/>
  <c r="AR277" i="13"/>
  <c r="AQ277" i="13"/>
  <c r="AP277" i="13"/>
  <c r="AX276" i="13"/>
  <c r="AW276" i="13"/>
  <c r="AV276" i="13"/>
  <c r="AR276" i="13"/>
  <c r="AQ276" i="13"/>
  <c r="AP276" i="13"/>
  <c r="AX275" i="13"/>
  <c r="AW275" i="13"/>
  <c r="AV275" i="13"/>
  <c r="AR275" i="13"/>
  <c r="AQ275" i="13"/>
  <c r="AP275" i="13"/>
  <c r="AX274" i="13"/>
  <c r="AW274" i="13"/>
  <c r="AV274" i="13"/>
  <c r="AR274" i="13"/>
  <c r="AQ274" i="13"/>
  <c r="AP274" i="13"/>
  <c r="AX273" i="13"/>
  <c r="AW273" i="13"/>
  <c r="AV273" i="13"/>
  <c r="AR273" i="13"/>
  <c r="AQ273" i="13"/>
  <c r="AP273" i="13"/>
  <c r="AX272" i="13"/>
  <c r="AW272" i="13"/>
  <c r="AV272" i="13"/>
  <c r="AR272" i="13"/>
  <c r="AQ272" i="13"/>
  <c r="AP272" i="13"/>
  <c r="AX271" i="13"/>
  <c r="AW271" i="13"/>
  <c r="AV271" i="13"/>
  <c r="AR271" i="13"/>
  <c r="AQ271" i="13"/>
  <c r="AP271" i="13"/>
  <c r="AX270" i="13"/>
  <c r="AW270" i="13"/>
  <c r="AV270" i="13"/>
  <c r="AR270" i="13"/>
  <c r="AQ270" i="13"/>
  <c r="AP270" i="13"/>
  <c r="AX269" i="13"/>
  <c r="AW269" i="13"/>
  <c r="AV269" i="13"/>
  <c r="AR269" i="13"/>
  <c r="AQ269" i="13"/>
  <c r="AP269" i="13"/>
  <c r="AX268" i="13"/>
  <c r="AW268" i="13"/>
  <c r="AV268" i="13"/>
  <c r="AR268" i="13"/>
  <c r="AQ268" i="13"/>
  <c r="AP268" i="13"/>
  <c r="AX267" i="13"/>
  <c r="AW267" i="13"/>
  <c r="AV267" i="13"/>
  <c r="AR267" i="13"/>
  <c r="AQ267" i="13"/>
  <c r="AP267" i="13"/>
  <c r="AX266" i="13"/>
  <c r="AW266" i="13"/>
  <c r="AV266" i="13"/>
  <c r="AR266" i="13"/>
  <c r="AQ266" i="13"/>
  <c r="AP266" i="13"/>
  <c r="AX265" i="13"/>
  <c r="AW265" i="13"/>
  <c r="AV265" i="13"/>
  <c r="AR265" i="13"/>
  <c r="AQ265" i="13"/>
  <c r="AP265" i="13"/>
  <c r="AX264" i="13"/>
  <c r="AW264" i="13"/>
  <c r="AV264" i="13"/>
  <c r="AR264" i="13"/>
  <c r="AQ264" i="13"/>
  <c r="AP264" i="13"/>
  <c r="AX263" i="13"/>
  <c r="AW263" i="13"/>
  <c r="AV263" i="13"/>
  <c r="AR263" i="13"/>
  <c r="AQ263" i="13"/>
  <c r="AP263" i="13"/>
  <c r="AX262" i="13"/>
  <c r="AW262" i="13"/>
  <c r="AV262" i="13"/>
  <c r="AR262" i="13"/>
  <c r="AQ262" i="13"/>
  <c r="AP262" i="13"/>
  <c r="AX261" i="13"/>
  <c r="AW261" i="13"/>
  <c r="AV261" i="13"/>
  <c r="AR261" i="13"/>
  <c r="AQ261" i="13"/>
  <c r="AP261" i="13"/>
  <c r="AX260" i="13"/>
  <c r="AW260" i="13"/>
  <c r="AV260" i="13"/>
  <c r="AR260" i="13"/>
  <c r="AQ260" i="13"/>
  <c r="AP260" i="13"/>
  <c r="AX259" i="13"/>
  <c r="AW259" i="13"/>
  <c r="AV259" i="13"/>
  <c r="AR259" i="13"/>
  <c r="AQ259" i="13"/>
  <c r="AP259" i="13"/>
  <c r="AX258" i="13"/>
  <c r="AW258" i="13"/>
  <c r="AV258" i="13"/>
  <c r="AR258" i="13"/>
  <c r="AQ258" i="13"/>
  <c r="AP258" i="13"/>
  <c r="AX257" i="13"/>
  <c r="AW257" i="13"/>
  <c r="AV257" i="13"/>
  <c r="AR257" i="13"/>
  <c r="AQ257" i="13"/>
  <c r="AP257" i="13"/>
  <c r="AX256" i="13"/>
  <c r="AW256" i="13"/>
  <c r="AV256" i="13"/>
  <c r="AR256" i="13"/>
  <c r="AQ256" i="13"/>
  <c r="AP256" i="13"/>
  <c r="AX255" i="13"/>
  <c r="AW255" i="13"/>
  <c r="AV255" i="13"/>
  <c r="AR255" i="13"/>
  <c r="AQ255" i="13"/>
  <c r="AP255" i="13"/>
  <c r="AX254" i="13"/>
  <c r="AW254" i="13"/>
  <c r="AV254" i="13"/>
  <c r="AR254" i="13"/>
  <c r="AQ254" i="13"/>
  <c r="AP254" i="13"/>
  <c r="AX253" i="13"/>
  <c r="AW253" i="13"/>
  <c r="AV253" i="13"/>
  <c r="AR253" i="13"/>
  <c r="AQ253" i="13"/>
  <c r="AP253" i="13"/>
  <c r="AX252" i="13"/>
  <c r="AW252" i="13"/>
  <c r="AV252" i="13"/>
  <c r="AR252" i="13"/>
  <c r="AQ252" i="13"/>
  <c r="AP252" i="13"/>
  <c r="AX251" i="13"/>
  <c r="AW251" i="13"/>
  <c r="AV251" i="13"/>
  <c r="AR251" i="13"/>
  <c r="AQ251" i="13"/>
  <c r="AP251" i="13"/>
  <c r="AX250" i="13"/>
  <c r="AW250" i="13"/>
  <c r="AV250" i="13"/>
  <c r="AR250" i="13"/>
  <c r="AQ250" i="13"/>
  <c r="AP250" i="13"/>
  <c r="AX249" i="13"/>
  <c r="AW249" i="13"/>
  <c r="AV249" i="13"/>
  <c r="AR249" i="13"/>
  <c r="AQ249" i="13"/>
  <c r="AP249" i="13"/>
  <c r="AX248" i="13"/>
  <c r="AW248" i="13"/>
  <c r="AV248" i="13"/>
  <c r="AR248" i="13"/>
  <c r="AQ248" i="13"/>
  <c r="AP248" i="13"/>
  <c r="AX247" i="13"/>
  <c r="AW247" i="13"/>
  <c r="AV247" i="13"/>
  <c r="AR247" i="13"/>
  <c r="AQ247" i="13"/>
  <c r="AP247" i="13"/>
  <c r="AX246" i="13"/>
  <c r="AW246" i="13"/>
  <c r="AV246" i="13"/>
  <c r="AR246" i="13"/>
  <c r="AQ246" i="13"/>
  <c r="AP246" i="13"/>
  <c r="AX245" i="13"/>
  <c r="AW245" i="13"/>
  <c r="AV245" i="13"/>
  <c r="AR245" i="13"/>
  <c r="AQ245" i="13"/>
  <c r="AP245" i="13"/>
  <c r="AX244" i="13"/>
  <c r="AW244" i="13"/>
  <c r="AV244" i="13"/>
  <c r="AR244" i="13"/>
  <c r="AQ244" i="13"/>
  <c r="AP244" i="13"/>
  <c r="AX243" i="13"/>
  <c r="AW243" i="13"/>
  <c r="AV243" i="13"/>
  <c r="AR243" i="13"/>
  <c r="AQ243" i="13"/>
  <c r="AP243" i="13"/>
  <c r="AX242" i="13"/>
  <c r="AW242" i="13"/>
  <c r="AV242" i="13"/>
  <c r="AR242" i="13"/>
  <c r="AQ242" i="13"/>
  <c r="AP242" i="13"/>
  <c r="AX241" i="13"/>
  <c r="AW241" i="13"/>
  <c r="AV241" i="13"/>
  <c r="AR241" i="13"/>
  <c r="AQ241" i="13"/>
  <c r="AP241" i="13"/>
  <c r="AX240" i="13"/>
  <c r="AW240" i="13"/>
  <c r="AV240" i="13"/>
  <c r="AR240" i="13"/>
  <c r="AQ240" i="13"/>
  <c r="AP240" i="13"/>
  <c r="AX239" i="13"/>
  <c r="AW239" i="13"/>
  <c r="AV239" i="13"/>
  <c r="AR239" i="13"/>
  <c r="AQ239" i="13"/>
  <c r="AP239" i="13"/>
  <c r="AX238" i="13"/>
  <c r="AW238" i="13"/>
  <c r="AV238" i="13"/>
  <c r="AR238" i="13"/>
  <c r="AQ238" i="13"/>
  <c r="AP238" i="13"/>
  <c r="AX237" i="13"/>
  <c r="AW237" i="13"/>
  <c r="AV237" i="13"/>
  <c r="AR237" i="13"/>
  <c r="AQ237" i="13"/>
  <c r="AP237" i="13"/>
  <c r="AX236" i="13"/>
  <c r="AW236" i="13"/>
  <c r="AV236" i="13"/>
  <c r="AR236" i="13"/>
  <c r="AQ236" i="13"/>
  <c r="AP236" i="13"/>
  <c r="AX235" i="13"/>
  <c r="AW235" i="13"/>
  <c r="AV235" i="13"/>
  <c r="AR235" i="13"/>
  <c r="AQ235" i="13"/>
  <c r="AP235" i="13"/>
  <c r="AX234" i="13"/>
  <c r="AW234" i="13"/>
  <c r="AV234" i="13"/>
  <c r="AR234" i="13"/>
  <c r="AQ234" i="13"/>
  <c r="AP234" i="13"/>
  <c r="AX233" i="13"/>
  <c r="AW233" i="13"/>
  <c r="AV233" i="13"/>
  <c r="AR233" i="13"/>
  <c r="AQ233" i="13"/>
  <c r="AP233" i="13"/>
  <c r="AX232" i="13"/>
  <c r="AW232" i="13"/>
  <c r="AV232" i="13"/>
  <c r="AR232" i="13"/>
  <c r="AQ232" i="13"/>
  <c r="AP232" i="13"/>
  <c r="AX231" i="13"/>
  <c r="AW231" i="13"/>
  <c r="AV231" i="13"/>
  <c r="AR231" i="13"/>
  <c r="AQ231" i="13"/>
  <c r="AP231" i="13"/>
  <c r="AX230" i="13"/>
  <c r="AW230" i="13"/>
  <c r="AV230" i="13"/>
  <c r="AR230" i="13"/>
  <c r="AQ230" i="13"/>
  <c r="AP230" i="13"/>
  <c r="AX229" i="13"/>
  <c r="AW229" i="13"/>
  <c r="AV229" i="13"/>
  <c r="AR229" i="13"/>
  <c r="AQ229" i="13"/>
  <c r="AP229" i="13"/>
  <c r="AX228" i="13"/>
  <c r="AW228" i="13"/>
  <c r="AV228" i="13"/>
  <c r="AR228" i="13"/>
  <c r="AQ228" i="13"/>
  <c r="AP228" i="13"/>
  <c r="AX227" i="13"/>
  <c r="AW227" i="13"/>
  <c r="AV227" i="13"/>
  <c r="AR227" i="13"/>
  <c r="AQ227" i="13"/>
  <c r="AP227" i="13"/>
  <c r="AX226" i="13"/>
  <c r="AW226" i="13"/>
  <c r="AV226" i="13"/>
  <c r="AR226" i="13"/>
  <c r="AQ226" i="13"/>
  <c r="AP226" i="13"/>
  <c r="AX225" i="13"/>
  <c r="AW225" i="13"/>
  <c r="AV225" i="13"/>
  <c r="AR225" i="13"/>
  <c r="AQ225" i="13"/>
  <c r="AP225" i="13"/>
  <c r="AX224" i="13"/>
  <c r="AW224" i="13"/>
  <c r="AV224" i="13"/>
  <c r="AR224" i="13"/>
  <c r="AQ224" i="13"/>
  <c r="AP224" i="13"/>
  <c r="AX223" i="13"/>
  <c r="AW223" i="13"/>
  <c r="AV223" i="13"/>
  <c r="AR223" i="13"/>
  <c r="AQ223" i="13"/>
  <c r="AP223" i="13"/>
  <c r="AX222" i="13"/>
  <c r="AW222" i="13"/>
  <c r="AV222" i="13"/>
  <c r="AR222" i="13"/>
  <c r="AQ222" i="13"/>
  <c r="AP222" i="13"/>
  <c r="AX221" i="13"/>
  <c r="AW221" i="13"/>
  <c r="AV221" i="13"/>
  <c r="AR221" i="13"/>
  <c r="AQ221" i="13"/>
  <c r="AP221" i="13"/>
  <c r="AX220" i="13"/>
  <c r="AW220" i="13"/>
  <c r="AV220" i="13"/>
  <c r="AR220" i="13"/>
  <c r="AQ220" i="13"/>
  <c r="AP220" i="13"/>
  <c r="AX219" i="13"/>
  <c r="AW219" i="13"/>
  <c r="AV219" i="13"/>
  <c r="AR219" i="13"/>
  <c r="AQ219" i="13"/>
  <c r="AP219" i="13"/>
  <c r="AX218" i="13"/>
  <c r="AW218" i="13"/>
  <c r="AV218" i="13"/>
  <c r="AR218" i="13"/>
  <c r="AQ218" i="13"/>
  <c r="AP218" i="13"/>
  <c r="AX217" i="13"/>
  <c r="AW217" i="13"/>
  <c r="AV217" i="13"/>
  <c r="AR217" i="13"/>
  <c r="AQ217" i="13"/>
  <c r="AP217" i="13"/>
  <c r="AX216" i="13"/>
  <c r="AW216" i="13"/>
  <c r="AV216" i="13"/>
  <c r="AR216" i="13"/>
  <c r="AQ216" i="13"/>
  <c r="AP216" i="13"/>
  <c r="AX215" i="13"/>
  <c r="AW215" i="13"/>
  <c r="AV215" i="13"/>
  <c r="AR215" i="13"/>
  <c r="AQ215" i="13"/>
  <c r="AP215" i="13"/>
  <c r="AX214" i="13"/>
  <c r="AW214" i="13"/>
  <c r="AV214" i="13"/>
  <c r="AR214" i="13"/>
  <c r="AQ214" i="13"/>
  <c r="AP214" i="13"/>
  <c r="AX213" i="13"/>
  <c r="AW213" i="13"/>
  <c r="AV213" i="13"/>
  <c r="AR213" i="13"/>
  <c r="AQ213" i="13"/>
  <c r="AP213" i="13"/>
  <c r="AX212" i="13"/>
  <c r="AW212" i="13"/>
  <c r="AV212" i="13"/>
  <c r="AR212" i="13"/>
  <c r="AQ212" i="13"/>
  <c r="AP212" i="13"/>
  <c r="AX211" i="13"/>
  <c r="AW211" i="13"/>
  <c r="AV211" i="13"/>
  <c r="AR211" i="13"/>
  <c r="AQ211" i="13"/>
  <c r="AP211" i="13"/>
  <c r="AX210" i="13"/>
  <c r="AW210" i="13"/>
  <c r="AV210" i="13"/>
  <c r="AR210" i="13"/>
  <c r="AQ210" i="13"/>
  <c r="AP210" i="13"/>
  <c r="AX209" i="13"/>
  <c r="AW209" i="13"/>
  <c r="AV209" i="13"/>
  <c r="AR209" i="13"/>
  <c r="AQ209" i="13"/>
  <c r="AP209" i="13"/>
  <c r="AX208" i="13"/>
  <c r="AW208" i="13"/>
  <c r="AV208" i="13"/>
  <c r="AR208" i="13"/>
  <c r="AQ208" i="13"/>
  <c r="AP208" i="13"/>
  <c r="AX207" i="13"/>
  <c r="AW207" i="13"/>
  <c r="AV207" i="13"/>
  <c r="AR207" i="13"/>
  <c r="AQ207" i="13"/>
  <c r="AP207" i="13"/>
  <c r="AX206" i="13"/>
  <c r="AW206" i="13"/>
  <c r="AV206" i="13"/>
  <c r="AR206" i="13"/>
  <c r="AQ206" i="13"/>
  <c r="AP206" i="13"/>
  <c r="AX205" i="13"/>
  <c r="AW205" i="13"/>
  <c r="AV205" i="13"/>
  <c r="AR205" i="13"/>
  <c r="AQ205" i="13"/>
  <c r="AP205" i="13"/>
  <c r="AX204" i="13"/>
  <c r="AW204" i="13"/>
  <c r="AV204" i="13"/>
  <c r="AR204" i="13"/>
  <c r="AQ204" i="13"/>
  <c r="AP204" i="13"/>
  <c r="AX203" i="13"/>
  <c r="AW203" i="13"/>
  <c r="AV203" i="13"/>
  <c r="AR203" i="13"/>
  <c r="AQ203" i="13"/>
  <c r="AP203" i="13"/>
  <c r="AX202" i="13"/>
  <c r="AW202" i="13"/>
  <c r="AV202" i="13"/>
  <c r="AR202" i="13"/>
  <c r="AQ202" i="13"/>
  <c r="AP202" i="13"/>
  <c r="AX201" i="13"/>
  <c r="AW201" i="13"/>
  <c r="AV201" i="13"/>
  <c r="AR201" i="13"/>
  <c r="AQ201" i="13"/>
  <c r="AP201" i="13"/>
  <c r="AX200" i="13"/>
  <c r="AW200" i="13"/>
  <c r="AV200" i="13"/>
  <c r="AR200" i="13"/>
  <c r="AQ200" i="13"/>
  <c r="AP200" i="13"/>
  <c r="AX199" i="13"/>
  <c r="AW199" i="13"/>
  <c r="AV199" i="13"/>
  <c r="AR199" i="13"/>
  <c r="AQ199" i="13"/>
  <c r="AP199" i="13"/>
  <c r="AX198" i="13"/>
  <c r="AW198" i="13"/>
  <c r="AV198" i="13"/>
  <c r="AR198" i="13"/>
  <c r="AQ198" i="13"/>
  <c r="AP198" i="13"/>
  <c r="AX197" i="13"/>
  <c r="AW197" i="13"/>
  <c r="AV197" i="13"/>
  <c r="AR197" i="13"/>
  <c r="AQ197" i="13"/>
  <c r="AP197" i="13"/>
  <c r="AX196" i="13"/>
  <c r="AW196" i="13"/>
  <c r="AV196" i="13"/>
  <c r="AR196" i="13"/>
  <c r="AQ196" i="13"/>
  <c r="AP196" i="13"/>
  <c r="AX195" i="13"/>
  <c r="AW195" i="13"/>
  <c r="AV195" i="13"/>
  <c r="AR195" i="13"/>
  <c r="AQ195" i="13"/>
  <c r="AP195" i="13"/>
  <c r="AX194" i="13"/>
  <c r="AW194" i="13"/>
  <c r="AV194" i="13"/>
  <c r="AR194" i="13"/>
  <c r="AQ194" i="13"/>
  <c r="AP194" i="13"/>
  <c r="AX193" i="13"/>
  <c r="AW193" i="13"/>
  <c r="AV193" i="13"/>
  <c r="AR193" i="13"/>
  <c r="AQ193" i="13"/>
  <c r="AP193" i="13"/>
  <c r="AX192" i="13"/>
  <c r="AW192" i="13"/>
  <c r="AV192" i="13"/>
  <c r="AR192" i="13"/>
  <c r="AQ192" i="13"/>
  <c r="AP192" i="13"/>
  <c r="AX191" i="13"/>
  <c r="AW191" i="13"/>
  <c r="AV191" i="13"/>
  <c r="AR191" i="13"/>
  <c r="AQ191" i="13"/>
  <c r="AP191" i="13"/>
  <c r="AX190" i="13"/>
  <c r="AW190" i="13"/>
  <c r="AV190" i="13"/>
  <c r="AR190" i="13"/>
  <c r="AQ190" i="13"/>
  <c r="AP190" i="13"/>
  <c r="AX189" i="13"/>
  <c r="AW189" i="13"/>
  <c r="AV189" i="13"/>
  <c r="AR189" i="13"/>
  <c r="AQ189" i="13"/>
  <c r="AP189" i="13"/>
  <c r="AX188" i="13"/>
  <c r="AW188" i="13"/>
  <c r="AV188" i="13"/>
  <c r="AR188" i="13"/>
  <c r="AQ188" i="13"/>
  <c r="AP188" i="13"/>
  <c r="AX187" i="13"/>
  <c r="AW187" i="13"/>
  <c r="AV187" i="13"/>
  <c r="AR187" i="13"/>
  <c r="AQ187" i="13"/>
  <c r="AP187" i="13"/>
  <c r="AX186" i="13"/>
  <c r="AW186" i="13"/>
  <c r="AV186" i="13"/>
  <c r="AR186" i="13"/>
  <c r="AQ186" i="13"/>
  <c r="AP186" i="13"/>
  <c r="AX185" i="13"/>
  <c r="AW185" i="13"/>
  <c r="AV185" i="13"/>
  <c r="AR185" i="13"/>
  <c r="AQ185" i="13"/>
  <c r="AP185" i="13"/>
  <c r="AX184" i="13"/>
  <c r="AW184" i="13"/>
  <c r="AV184" i="13"/>
  <c r="AR184" i="13"/>
  <c r="AQ184" i="13"/>
  <c r="AP184" i="13"/>
  <c r="AX183" i="13"/>
  <c r="AW183" i="13"/>
  <c r="AV183" i="13"/>
  <c r="AR183" i="13"/>
  <c r="AQ183" i="13"/>
  <c r="AP183" i="13"/>
  <c r="AX182" i="13"/>
  <c r="AW182" i="13"/>
  <c r="AV182" i="13"/>
  <c r="AR182" i="13"/>
  <c r="AQ182" i="13"/>
  <c r="AP182" i="13"/>
  <c r="AX181" i="13"/>
  <c r="AW181" i="13"/>
  <c r="AV181" i="13"/>
  <c r="AR181" i="13"/>
  <c r="AQ181" i="13"/>
  <c r="AP181" i="13"/>
  <c r="AX180" i="13"/>
  <c r="AW180" i="13"/>
  <c r="AV180" i="13"/>
  <c r="AR180" i="13"/>
  <c r="AQ180" i="13"/>
  <c r="AP180" i="13"/>
  <c r="AX179" i="13"/>
  <c r="AW179" i="13"/>
  <c r="AV179" i="13"/>
  <c r="AR179" i="13"/>
  <c r="AQ179" i="13"/>
  <c r="AP179" i="13"/>
  <c r="AX178" i="13"/>
  <c r="AW178" i="13"/>
  <c r="AV178" i="13"/>
  <c r="AR178" i="13"/>
  <c r="AQ178" i="13"/>
  <c r="AP178" i="13"/>
  <c r="AX177" i="13"/>
  <c r="AW177" i="13"/>
  <c r="AV177" i="13"/>
  <c r="AR177" i="13"/>
  <c r="AQ177" i="13"/>
  <c r="AP177" i="13"/>
  <c r="AX176" i="13"/>
  <c r="AW176" i="13"/>
  <c r="AV176" i="13"/>
  <c r="AR176" i="13"/>
  <c r="AQ176" i="13"/>
  <c r="AP176" i="13"/>
  <c r="AX175" i="13"/>
  <c r="AW175" i="13"/>
  <c r="AV175" i="13"/>
  <c r="AR175" i="13"/>
  <c r="AQ175" i="13"/>
  <c r="AP175" i="13"/>
  <c r="AX174" i="13"/>
  <c r="AW174" i="13"/>
  <c r="AV174" i="13"/>
  <c r="AR174" i="13"/>
  <c r="AQ174" i="13"/>
  <c r="AP174" i="13"/>
  <c r="AX173" i="13"/>
  <c r="AW173" i="13"/>
  <c r="AV173" i="13"/>
  <c r="AR173" i="13"/>
  <c r="AQ173" i="13"/>
  <c r="AP173" i="13"/>
  <c r="AX172" i="13"/>
  <c r="AW172" i="13"/>
  <c r="AV172" i="13"/>
  <c r="AR172" i="13"/>
  <c r="AQ172" i="13"/>
  <c r="AP172" i="13"/>
  <c r="AX171" i="13"/>
  <c r="AW171" i="13"/>
  <c r="AV171" i="13"/>
  <c r="AR171" i="13"/>
  <c r="AQ171" i="13"/>
  <c r="AP171" i="13"/>
  <c r="AX170" i="13"/>
  <c r="AW170" i="13"/>
  <c r="AV170" i="13"/>
  <c r="AR170" i="13"/>
  <c r="AQ170" i="13"/>
  <c r="AP170" i="13"/>
  <c r="AX169" i="13"/>
  <c r="AW169" i="13"/>
  <c r="AV169" i="13"/>
  <c r="AR169" i="13"/>
  <c r="AQ169" i="13"/>
  <c r="AP169" i="13"/>
  <c r="AX168" i="13"/>
  <c r="AW168" i="13"/>
  <c r="AV168" i="13"/>
  <c r="AR168" i="13"/>
  <c r="AQ168" i="13"/>
  <c r="AP168" i="13"/>
  <c r="AX167" i="13"/>
  <c r="AW167" i="13"/>
  <c r="AV167" i="13"/>
  <c r="AR167" i="13"/>
  <c r="AQ167" i="13"/>
  <c r="AP167" i="13"/>
  <c r="AX166" i="13"/>
  <c r="AW166" i="13"/>
  <c r="AV166" i="13"/>
  <c r="AR166" i="13"/>
  <c r="AQ166" i="13"/>
  <c r="AP166" i="13"/>
  <c r="AX165" i="13"/>
  <c r="AW165" i="13"/>
  <c r="AV165" i="13"/>
  <c r="AR165" i="13"/>
  <c r="AQ165" i="13"/>
  <c r="AP165" i="13"/>
  <c r="AX164" i="13"/>
  <c r="AW164" i="13"/>
  <c r="AV164" i="13"/>
  <c r="AR164" i="13"/>
  <c r="AQ164" i="13"/>
  <c r="AP164" i="13"/>
  <c r="AX163" i="13"/>
  <c r="AW163" i="13"/>
  <c r="AV163" i="13"/>
  <c r="AR163" i="13"/>
  <c r="AQ163" i="13"/>
  <c r="AP163" i="13"/>
  <c r="AX162" i="13"/>
  <c r="AW162" i="13"/>
  <c r="AV162" i="13"/>
  <c r="AR162" i="13"/>
  <c r="AQ162" i="13"/>
  <c r="AP162" i="13"/>
  <c r="AX161" i="13"/>
  <c r="AW161" i="13"/>
  <c r="AV161" i="13"/>
  <c r="AR161" i="13"/>
  <c r="AQ161" i="13"/>
  <c r="AP161" i="13"/>
  <c r="AX160" i="13"/>
  <c r="AW160" i="13"/>
  <c r="AV160" i="13"/>
  <c r="AR160" i="13"/>
  <c r="AQ160" i="13"/>
  <c r="AP160" i="13"/>
  <c r="AX159" i="13"/>
  <c r="AW159" i="13"/>
  <c r="AV159" i="13"/>
  <c r="AR159" i="13"/>
  <c r="AQ159" i="13"/>
  <c r="AP159" i="13"/>
  <c r="AX158" i="13"/>
  <c r="AW158" i="13"/>
  <c r="AV158" i="13"/>
  <c r="AR158" i="13"/>
  <c r="AQ158" i="13"/>
  <c r="AP158" i="13"/>
  <c r="AX157" i="13"/>
  <c r="AW157" i="13"/>
  <c r="AV157" i="13"/>
  <c r="AR157" i="13"/>
  <c r="AQ157" i="13"/>
  <c r="AP157" i="13"/>
  <c r="AX156" i="13"/>
  <c r="AW156" i="13"/>
  <c r="AV156" i="13"/>
  <c r="AR156" i="13"/>
  <c r="AQ156" i="13"/>
  <c r="AP156" i="13"/>
  <c r="AX155" i="13"/>
  <c r="AW155" i="13"/>
  <c r="AV155" i="13"/>
  <c r="AR155" i="13"/>
  <c r="AQ155" i="13"/>
  <c r="AP155" i="13"/>
  <c r="AX154" i="13"/>
  <c r="AW154" i="13"/>
  <c r="AV154" i="13"/>
  <c r="AR154" i="13"/>
  <c r="AQ154" i="13"/>
  <c r="AP154" i="13"/>
  <c r="AX153" i="13"/>
  <c r="AW153" i="13"/>
  <c r="AV153" i="13"/>
  <c r="AR153" i="13"/>
  <c r="AQ153" i="13"/>
  <c r="AP153" i="13"/>
  <c r="AX152" i="13"/>
  <c r="AW152" i="13"/>
  <c r="AV152" i="13"/>
  <c r="AR152" i="13"/>
  <c r="AQ152" i="13"/>
  <c r="AP152" i="13"/>
  <c r="AX151" i="13"/>
  <c r="AW151" i="13"/>
  <c r="AV151" i="13"/>
  <c r="AR151" i="13"/>
  <c r="AQ151" i="13"/>
  <c r="AP151" i="13"/>
  <c r="AX150" i="13"/>
  <c r="AW150" i="13"/>
  <c r="AV150" i="13"/>
  <c r="AR150" i="13"/>
  <c r="AQ150" i="13"/>
  <c r="AP150" i="13"/>
  <c r="AX149" i="13"/>
  <c r="AW149" i="13"/>
  <c r="AV149" i="13"/>
  <c r="AR149" i="13"/>
  <c r="AQ149" i="13"/>
  <c r="AP149" i="13"/>
  <c r="AX148" i="13"/>
  <c r="AW148" i="13"/>
  <c r="AV148" i="13"/>
  <c r="AR148" i="13"/>
  <c r="AQ148" i="13"/>
  <c r="AP148" i="13"/>
  <c r="AX147" i="13"/>
  <c r="AW147" i="13"/>
  <c r="AV147" i="13"/>
  <c r="AR147" i="13"/>
  <c r="AQ147" i="13"/>
  <c r="AP147" i="13"/>
  <c r="AX146" i="13"/>
  <c r="AW146" i="13"/>
  <c r="AV146" i="13"/>
  <c r="AR146" i="13"/>
  <c r="AQ146" i="13"/>
  <c r="AP146" i="13"/>
  <c r="AX145" i="13"/>
  <c r="AW145" i="13"/>
  <c r="AV145" i="13"/>
  <c r="AR145" i="13"/>
  <c r="AQ145" i="13"/>
  <c r="AP145" i="13"/>
  <c r="AX144" i="13"/>
  <c r="AW144" i="13"/>
  <c r="AV144" i="13"/>
  <c r="AR144" i="13"/>
  <c r="AQ144" i="13"/>
  <c r="AP144" i="13"/>
  <c r="AX143" i="13"/>
  <c r="AW143" i="13"/>
  <c r="AV143" i="13"/>
  <c r="AR143" i="13"/>
  <c r="AQ143" i="13"/>
  <c r="AP143" i="13"/>
  <c r="AX142" i="13"/>
  <c r="AW142" i="13"/>
  <c r="AV142" i="13"/>
  <c r="AR142" i="13"/>
  <c r="AQ142" i="13"/>
  <c r="AP142" i="13"/>
  <c r="AX141" i="13"/>
  <c r="AW141" i="13"/>
  <c r="AV141" i="13"/>
  <c r="AR141" i="13"/>
  <c r="AQ141" i="13"/>
  <c r="AP141" i="13"/>
  <c r="AX140" i="13"/>
  <c r="AW140" i="13"/>
  <c r="AV140" i="13"/>
  <c r="AR140" i="13"/>
  <c r="AQ140" i="13"/>
  <c r="AP140" i="13"/>
  <c r="AX139" i="13"/>
  <c r="AW139" i="13"/>
  <c r="AV139" i="13"/>
  <c r="AR139" i="13"/>
  <c r="AQ139" i="13"/>
  <c r="AP139" i="13"/>
  <c r="AX138" i="13"/>
  <c r="AW138" i="13"/>
  <c r="AV138" i="13"/>
  <c r="AR138" i="13"/>
  <c r="AQ138" i="13"/>
  <c r="AP138" i="13"/>
  <c r="AX137" i="13"/>
  <c r="AW137" i="13"/>
  <c r="AV137" i="13"/>
  <c r="AR137" i="13"/>
  <c r="AQ137" i="13"/>
  <c r="AP137" i="13"/>
  <c r="AX136" i="13"/>
  <c r="AW136" i="13"/>
  <c r="AV136" i="13"/>
  <c r="AR136" i="13"/>
  <c r="AQ136" i="13"/>
  <c r="AP136" i="13"/>
  <c r="AX135" i="13"/>
  <c r="AW135" i="13"/>
  <c r="AV135" i="13"/>
  <c r="AR135" i="13"/>
  <c r="AQ135" i="13"/>
  <c r="AP135" i="13"/>
  <c r="AX134" i="13"/>
  <c r="AW134" i="13"/>
  <c r="AV134" i="13"/>
  <c r="AR134" i="13"/>
  <c r="AQ134" i="13"/>
  <c r="AP134" i="13"/>
  <c r="AX133" i="13"/>
  <c r="AW133" i="13"/>
  <c r="AV133" i="13"/>
  <c r="AR133" i="13"/>
  <c r="AQ133" i="13"/>
  <c r="AP133" i="13"/>
  <c r="AX132" i="13"/>
  <c r="AW132" i="13"/>
  <c r="AV132" i="13"/>
  <c r="AR132" i="13"/>
  <c r="AQ132" i="13"/>
  <c r="AP132" i="13"/>
  <c r="AX131" i="13"/>
  <c r="AW131" i="13"/>
  <c r="AV131" i="13"/>
  <c r="AR131" i="13"/>
  <c r="AQ131" i="13"/>
  <c r="AP131" i="13"/>
  <c r="AX130" i="13"/>
  <c r="AW130" i="13"/>
  <c r="AV130" i="13"/>
  <c r="AR130" i="13"/>
  <c r="AQ130" i="13"/>
  <c r="AP130" i="13"/>
  <c r="AX129" i="13"/>
  <c r="AW129" i="13"/>
  <c r="AV129" i="13"/>
  <c r="AR129" i="13"/>
  <c r="AQ129" i="13"/>
  <c r="AP129" i="13"/>
  <c r="AX128" i="13"/>
  <c r="AW128" i="13"/>
  <c r="AV128" i="13"/>
  <c r="AR128" i="13"/>
  <c r="AQ128" i="13"/>
  <c r="AP128" i="13"/>
  <c r="AX127" i="13"/>
  <c r="AW127" i="13"/>
  <c r="AV127" i="13"/>
  <c r="AR127" i="13"/>
  <c r="AQ127" i="13"/>
  <c r="AP127" i="13"/>
  <c r="AX126" i="13"/>
  <c r="AW126" i="13"/>
  <c r="AV126" i="13"/>
  <c r="AR126" i="13"/>
  <c r="AQ126" i="13"/>
  <c r="AP126" i="13"/>
  <c r="AX125" i="13"/>
  <c r="AW125" i="13"/>
  <c r="AV125" i="13"/>
  <c r="AR125" i="13"/>
  <c r="AQ125" i="13"/>
  <c r="AP125" i="13"/>
  <c r="AX124" i="13"/>
  <c r="AW124" i="13"/>
  <c r="AV124" i="13"/>
  <c r="AR124" i="13"/>
  <c r="AQ124" i="13"/>
  <c r="AP124" i="13"/>
  <c r="AX123" i="13"/>
  <c r="AW123" i="13"/>
  <c r="AV123" i="13"/>
  <c r="AR123" i="13"/>
  <c r="AQ123" i="13"/>
  <c r="AP123" i="13"/>
  <c r="AX122" i="13"/>
  <c r="AW122" i="13"/>
  <c r="AV122" i="13"/>
  <c r="AR122" i="13"/>
  <c r="AQ122" i="13"/>
  <c r="AP122" i="13"/>
  <c r="AX121" i="13"/>
  <c r="AW121" i="13"/>
  <c r="AV121" i="13"/>
  <c r="AR121" i="13"/>
  <c r="AQ121" i="13"/>
  <c r="AP121" i="13"/>
  <c r="AX120" i="13"/>
  <c r="AW120" i="13"/>
  <c r="AV120" i="13"/>
  <c r="AR120" i="13"/>
  <c r="AQ120" i="13"/>
  <c r="AP120" i="13"/>
  <c r="AX119" i="13"/>
  <c r="AW119" i="13"/>
  <c r="AV119" i="13"/>
  <c r="AR119" i="13"/>
  <c r="AQ119" i="13"/>
  <c r="AP119" i="13"/>
  <c r="AX118" i="13"/>
  <c r="AW118" i="13"/>
  <c r="AV118" i="13"/>
  <c r="AR118" i="13"/>
  <c r="AQ118" i="13"/>
  <c r="AP118" i="13"/>
  <c r="AX117" i="13"/>
  <c r="AW117" i="13"/>
  <c r="AV117" i="13"/>
  <c r="AR117" i="13"/>
  <c r="AQ117" i="13"/>
  <c r="AP117" i="13"/>
  <c r="AX116" i="13"/>
  <c r="AW116" i="13"/>
  <c r="AV116" i="13"/>
  <c r="AR116" i="13"/>
  <c r="AQ116" i="13"/>
  <c r="AP116" i="13"/>
  <c r="AX115" i="13"/>
  <c r="AW115" i="13"/>
  <c r="AV115" i="13"/>
  <c r="AR115" i="13"/>
  <c r="AQ115" i="13"/>
  <c r="AP115" i="13"/>
  <c r="AX114" i="13"/>
  <c r="AW114" i="13"/>
  <c r="AV114" i="13"/>
  <c r="AR114" i="13"/>
  <c r="AQ114" i="13"/>
  <c r="AP114" i="13"/>
  <c r="AX113" i="13"/>
  <c r="AW113" i="13"/>
  <c r="AV113" i="13"/>
  <c r="AR113" i="13"/>
  <c r="AQ113" i="13"/>
  <c r="AP113" i="13"/>
  <c r="AX112" i="13"/>
  <c r="AW112" i="13"/>
  <c r="AV112" i="13"/>
  <c r="AR112" i="13"/>
  <c r="AQ112" i="13"/>
  <c r="AP112" i="13"/>
  <c r="AX111" i="13"/>
  <c r="AW111" i="13"/>
  <c r="AV111" i="13"/>
  <c r="AR111" i="13"/>
  <c r="AQ111" i="13"/>
  <c r="AP111" i="13"/>
  <c r="AX110" i="13"/>
  <c r="AW110" i="13"/>
  <c r="AV110" i="13"/>
  <c r="AR110" i="13"/>
  <c r="AQ110" i="13"/>
  <c r="AP110" i="13"/>
  <c r="AX109" i="13"/>
  <c r="AW109" i="13"/>
  <c r="AV109" i="13"/>
  <c r="AR109" i="13"/>
  <c r="AQ109" i="13"/>
  <c r="AP109" i="13"/>
  <c r="AX108" i="13"/>
  <c r="AW108" i="13"/>
  <c r="AV108" i="13"/>
  <c r="AR108" i="13"/>
  <c r="AQ108" i="13"/>
  <c r="AP108" i="13"/>
  <c r="AX107" i="13"/>
  <c r="AW107" i="13"/>
  <c r="AV107" i="13"/>
  <c r="AR107" i="13"/>
  <c r="AQ107" i="13"/>
  <c r="AP107" i="13"/>
  <c r="AX106" i="13"/>
  <c r="AW106" i="13"/>
  <c r="AV106" i="13"/>
  <c r="AR106" i="13"/>
  <c r="AQ106" i="13"/>
  <c r="AP106" i="13"/>
  <c r="AX105" i="13"/>
  <c r="AW105" i="13"/>
  <c r="AV105" i="13"/>
  <c r="AR105" i="13"/>
  <c r="AQ105" i="13"/>
  <c r="AP105" i="13"/>
  <c r="AX104" i="13"/>
  <c r="AW104" i="13"/>
  <c r="AV104" i="13"/>
  <c r="AR104" i="13"/>
  <c r="AQ104" i="13"/>
  <c r="AP104" i="13"/>
  <c r="AX103" i="13"/>
  <c r="AW103" i="13"/>
  <c r="AV103" i="13"/>
  <c r="AR103" i="13"/>
  <c r="AQ103" i="13"/>
  <c r="AP103" i="13"/>
  <c r="AX102" i="13"/>
  <c r="AW102" i="13"/>
  <c r="AV102" i="13"/>
  <c r="AR102" i="13"/>
  <c r="AQ102" i="13"/>
  <c r="AP102" i="13"/>
  <c r="AX101" i="13"/>
  <c r="AW101" i="13"/>
  <c r="AV101" i="13"/>
  <c r="AR101" i="13"/>
  <c r="AQ101" i="13"/>
  <c r="AP101" i="13"/>
  <c r="AX100" i="13"/>
  <c r="AW100" i="13"/>
  <c r="AV100" i="13"/>
  <c r="AR100" i="13"/>
  <c r="AQ100" i="13"/>
  <c r="AP100" i="13"/>
  <c r="AX99" i="13"/>
  <c r="AW99" i="13"/>
  <c r="AV99" i="13"/>
  <c r="AR99" i="13"/>
  <c r="AQ99" i="13"/>
  <c r="AP99" i="13"/>
  <c r="AX98" i="13"/>
  <c r="AW98" i="13"/>
  <c r="AV98" i="13"/>
  <c r="AR98" i="13"/>
  <c r="AQ98" i="13"/>
  <c r="AP98" i="13"/>
  <c r="AX97" i="13"/>
  <c r="AW97" i="13"/>
  <c r="AV97" i="13"/>
  <c r="AR97" i="13"/>
  <c r="AQ97" i="13"/>
  <c r="AP97" i="13"/>
  <c r="AX96" i="13"/>
  <c r="AW96" i="13"/>
  <c r="AV96" i="13"/>
  <c r="AR96" i="13"/>
  <c r="AQ96" i="13"/>
  <c r="AP96" i="13"/>
  <c r="AX95" i="13"/>
  <c r="AW95" i="13"/>
  <c r="AV95" i="13"/>
  <c r="AR95" i="13"/>
  <c r="AQ95" i="13"/>
  <c r="AP95" i="13"/>
  <c r="AX94" i="13"/>
  <c r="AW94" i="13"/>
  <c r="AV94" i="13"/>
  <c r="AR94" i="13"/>
  <c r="AQ94" i="13"/>
  <c r="AP94" i="13"/>
  <c r="AX93" i="13"/>
  <c r="AW93" i="13"/>
  <c r="AV93" i="13"/>
  <c r="AR93" i="13"/>
  <c r="AQ93" i="13"/>
  <c r="AP93" i="13"/>
  <c r="AX92" i="13"/>
  <c r="AW92" i="13"/>
  <c r="AV92" i="13"/>
  <c r="AR92" i="13"/>
  <c r="AQ92" i="13"/>
  <c r="AP92" i="13"/>
  <c r="AX91" i="13"/>
  <c r="AW91" i="13"/>
  <c r="AV91" i="13"/>
  <c r="AR91" i="13"/>
  <c r="AQ91" i="13"/>
  <c r="AP91" i="13"/>
  <c r="AX90" i="13"/>
  <c r="AW90" i="13"/>
  <c r="AV90" i="13"/>
  <c r="AR90" i="13"/>
  <c r="AQ90" i="13"/>
  <c r="AP90" i="13"/>
  <c r="AX89" i="13"/>
  <c r="AW89" i="13"/>
  <c r="AV89" i="13"/>
  <c r="AR89" i="13"/>
  <c r="AQ89" i="13"/>
  <c r="AP89" i="13"/>
  <c r="AX88" i="13"/>
  <c r="AW88" i="13"/>
  <c r="AV88" i="13"/>
  <c r="AR88" i="13"/>
  <c r="AQ88" i="13"/>
  <c r="AP88" i="13"/>
  <c r="AX87" i="13"/>
  <c r="AW87" i="13"/>
  <c r="AV87" i="13"/>
  <c r="AR87" i="13"/>
  <c r="AQ87" i="13"/>
  <c r="AP87" i="13"/>
  <c r="AX86" i="13"/>
  <c r="AW86" i="13"/>
  <c r="AV86" i="13"/>
  <c r="AR86" i="13"/>
  <c r="AQ86" i="13"/>
  <c r="AP86" i="13"/>
  <c r="AX85" i="13"/>
  <c r="AW85" i="13"/>
  <c r="AV85" i="13"/>
  <c r="AR85" i="13"/>
  <c r="AQ85" i="13"/>
  <c r="AP85" i="13"/>
  <c r="AX84" i="13"/>
  <c r="AW84" i="13"/>
  <c r="AV84" i="13"/>
  <c r="AR84" i="13"/>
  <c r="AQ84" i="13"/>
  <c r="AP84" i="13"/>
  <c r="AX83" i="13"/>
  <c r="AW83" i="13"/>
  <c r="AV83" i="13"/>
  <c r="AR83" i="13"/>
  <c r="AQ83" i="13"/>
  <c r="AP83" i="13"/>
  <c r="AX82" i="13"/>
  <c r="AW82" i="13"/>
  <c r="AV82" i="13"/>
  <c r="AR82" i="13"/>
  <c r="AQ82" i="13"/>
  <c r="AP82" i="13"/>
  <c r="AX81" i="13"/>
  <c r="AW81" i="13"/>
  <c r="AV81" i="13"/>
  <c r="AR81" i="13"/>
  <c r="AQ81" i="13"/>
  <c r="AP81" i="13"/>
  <c r="AX80" i="13"/>
  <c r="AW80" i="13"/>
  <c r="AV80" i="13"/>
  <c r="AR80" i="13"/>
  <c r="AQ80" i="13"/>
  <c r="AP80" i="13"/>
  <c r="AX79" i="13"/>
  <c r="AW79" i="13"/>
  <c r="AV79" i="13"/>
  <c r="AR79" i="13"/>
  <c r="AQ79" i="13"/>
  <c r="AP79" i="13"/>
  <c r="AX78" i="13"/>
  <c r="AW78" i="13"/>
  <c r="AV78" i="13"/>
  <c r="AR78" i="13"/>
  <c r="AQ78" i="13"/>
  <c r="AP78" i="13"/>
  <c r="AX77" i="13"/>
  <c r="AW77" i="13"/>
  <c r="AV77" i="13"/>
  <c r="AR77" i="13"/>
  <c r="AQ77" i="13"/>
  <c r="AP77" i="13"/>
  <c r="AX76" i="13"/>
  <c r="AW76" i="13"/>
  <c r="AV76" i="13"/>
  <c r="AR76" i="13"/>
  <c r="AQ76" i="13"/>
  <c r="AP76" i="13"/>
  <c r="AX75" i="13"/>
  <c r="AW75" i="13"/>
  <c r="AV75" i="13"/>
  <c r="AR75" i="13"/>
  <c r="AQ75" i="13"/>
  <c r="AP75" i="13"/>
  <c r="AX74" i="13"/>
  <c r="AW74" i="13"/>
  <c r="AV74" i="13"/>
  <c r="AR74" i="13"/>
  <c r="AQ74" i="13"/>
  <c r="AP74" i="13"/>
  <c r="AX73" i="13"/>
  <c r="AW73" i="13"/>
  <c r="AV73" i="13"/>
  <c r="AR73" i="13"/>
  <c r="AQ73" i="13"/>
  <c r="AP73" i="13"/>
  <c r="AX72" i="13"/>
  <c r="AW72" i="13"/>
  <c r="AV72" i="13"/>
  <c r="AR72" i="13"/>
  <c r="AQ72" i="13"/>
  <c r="AP72" i="13"/>
  <c r="AX71" i="13"/>
  <c r="AW71" i="13"/>
  <c r="AV71" i="13"/>
  <c r="AR71" i="13"/>
  <c r="AQ71" i="13"/>
  <c r="AP71" i="13"/>
  <c r="AX70" i="13"/>
  <c r="AW70" i="13"/>
  <c r="AV70" i="13"/>
  <c r="AR70" i="13"/>
  <c r="AQ70" i="13"/>
  <c r="AP70" i="13"/>
  <c r="AX69" i="13"/>
  <c r="AW69" i="13"/>
  <c r="AV69" i="13"/>
  <c r="AR69" i="13"/>
  <c r="AQ69" i="13"/>
  <c r="AP69" i="13"/>
  <c r="AX68" i="13"/>
  <c r="AW68" i="13"/>
  <c r="AV68" i="13"/>
  <c r="AR68" i="13"/>
  <c r="AQ68" i="13"/>
  <c r="AP68" i="13"/>
  <c r="AX67" i="13"/>
  <c r="AW67" i="13"/>
  <c r="AV67" i="13"/>
  <c r="AR67" i="13"/>
  <c r="AQ67" i="13"/>
  <c r="AP67" i="13"/>
  <c r="AX66" i="13"/>
  <c r="AW66" i="13"/>
  <c r="AV66" i="13"/>
  <c r="AR66" i="13"/>
  <c r="AQ66" i="13"/>
  <c r="AP66" i="13"/>
  <c r="AX65" i="13"/>
  <c r="AW65" i="13"/>
  <c r="AV65" i="13"/>
  <c r="AR65" i="13"/>
  <c r="AQ65" i="13"/>
  <c r="AP65" i="13"/>
  <c r="AX64" i="13"/>
  <c r="AW64" i="13"/>
  <c r="AV64" i="13"/>
  <c r="AR64" i="13"/>
  <c r="AQ64" i="13"/>
  <c r="AP64" i="13"/>
  <c r="AX63" i="13"/>
  <c r="AW63" i="13"/>
  <c r="AV63" i="13"/>
  <c r="AR63" i="13"/>
  <c r="AQ63" i="13"/>
  <c r="AP63" i="13"/>
  <c r="AX62" i="13"/>
  <c r="AW62" i="13"/>
  <c r="AV62" i="13"/>
  <c r="AR62" i="13"/>
  <c r="AQ62" i="13"/>
  <c r="AP62" i="13"/>
  <c r="AX61" i="13"/>
  <c r="AW61" i="13"/>
  <c r="AV61" i="13"/>
  <c r="AR61" i="13"/>
  <c r="AQ61" i="13"/>
  <c r="AP61" i="13"/>
  <c r="AX60" i="13"/>
  <c r="AW60" i="13"/>
  <c r="AV60" i="13"/>
  <c r="AR60" i="13"/>
  <c r="AQ60" i="13"/>
  <c r="AP60" i="13"/>
  <c r="AX59" i="13"/>
  <c r="AW59" i="13"/>
  <c r="AV59" i="13"/>
  <c r="AR59" i="13"/>
  <c r="AQ59" i="13"/>
  <c r="AP59" i="13"/>
  <c r="AX58" i="13"/>
  <c r="AW58" i="13"/>
  <c r="AV58" i="13"/>
  <c r="AR58" i="13"/>
  <c r="AQ58" i="13"/>
  <c r="AP58" i="13"/>
  <c r="AX57" i="13"/>
  <c r="AW57" i="13"/>
  <c r="AV57" i="13"/>
  <c r="AR57" i="13"/>
  <c r="AQ57" i="13"/>
  <c r="AP57" i="13"/>
  <c r="AX56" i="13"/>
  <c r="AW56" i="13"/>
  <c r="AV56" i="13"/>
  <c r="AR56" i="13"/>
  <c r="AQ56" i="13"/>
  <c r="AP56" i="13"/>
  <c r="AX55" i="13"/>
  <c r="AW55" i="13"/>
  <c r="AV55" i="13"/>
  <c r="AR55" i="13"/>
  <c r="AQ55" i="13"/>
  <c r="AP55" i="13"/>
  <c r="AX54" i="13"/>
  <c r="AW54" i="13"/>
  <c r="AV54" i="13"/>
  <c r="AR54" i="13"/>
  <c r="AQ54" i="13"/>
  <c r="AP54" i="13"/>
  <c r="AX53" i="13"/>
  <c r="AW53" i="13"/>
  <c r="AV53" i="13"/>
  <c r="AR53" i="13"/>
  <c r="AQ53" i="13"/>
  <c r="AP53" i="13"/>
  <c r="AX52" i="13"/>
  <c r="AW52" i="13"/>
  <c r="AV52" i="13"/>
  <c r="AR52" i="13"/>
  <c r="AQ52" i="13"/>
  <c r="AP52" i="13"/>
  <c r="AX51" i="13"/>
  <c r="AW51" i="13"/>
  <c r="AV51" i="13"/>
  <c r="AR51" i="13"/>
  <c r="AQ51" i="13"/>
  <c r="AP51" i="13"/>
  <c r="AX50" i="13"/>
  <c r="AW50" i="13"/>
  <c r="AV50" i="13"/>
  <c r="AR50" i="13"/>
  <c r="AQ50" i="13"/>
  <c r="AP50" i="13"/>
  <c r="AX49" i="13"/>
  <c r="AW49" i="13"/>
  <c r="AV49" i="13"/>
  <c r="AR49" i="13"/>
  <c r="AQ49" i="13"/>
  <c r="AP49" i="13"/>
  <c r="AX48" i="13"/>
  <c r="AW48" i="13"/>
  <c r="AV48" i="13"/>
  <c r="AR48" i="13"/>
  <c r="AQ48" i="13"/>
  <c r="AP48" i="13"/>
  <c r="AX47" i="13"/>
  <c r="AW47" i="13"/>
  <c r="AV47" i="13"/>
  <c r="AR47" i="13"/>
  <c r="AQ47" i="13"/>
  <c r="AP47" i="13"/>
  <c r="AX46" i="13"/>
  <c r="AW46" i="13"/>
  <c r="AV46" i="13"/>
  <c r="AR46" i="13"/>
  <c r="AQ46" i="13"/>
  <c r="AP46" i="13"/>
  <c r="AX45" i="13"/>
  <c r="AW45" i="13"/>
  <c r="AV45" i="13"/>
  <c r="AR45" i="13"/>
  <c r="AQ45" i="13"/>
  <c r="AP45" i="13"/>
  <c r="AX44" i="13"/>
  <c r="AW44" i="13"/>
  <c r="AV44" i="13"/>
  <c r="AR44" i="13"/>
  <c r="AQ44" i="13"/>
  <c r="AP44" i="13"/>
  <c r="AX43" i="13"/>
  <c r="AW43" i="13"/>
  <c r="AV43" i="13"/>
  <c r="AR43" i="13"/>
  <c r="AQ43" i="13"/>
  <c r="AP43" i="13"/>
  <c r="AX42" i="13"/>
  <c r="AW42" i="13"/>
  <c r="AV42" i="13"/>
  <c r="AR42" i="13"/>
  <c r="AQ42" i="13"/>
  <c r="AP42" i="13"/>
  <c r="AX41" i="13"/>
  <c r="AW41" i="13"/>
  <c r="AV41" i="13"/>
  <c r="AR41" i="13"/>
  <c r="AQ41" i="13"/>
  <c r="AP41" i="13"/>
  <c r="AX40" i="13"/>
  <c r="AW40" i="13"/>
  <c r="AV40" i="13"/>
  <c r="AR40" i="13"/>
  <c r="AQ40" i="13"/>
  <c r="AP40" i="13"/>
  <c r="AX39" i="13"/>
  <c r="AW39" i="13"/>
  <c r="AV39" i="13"/>
  <c r="AR39" i="13"/>
  <c r="AQ39" i="13"/>
  <c r="AP39" i="13"/>
  <c r="AX38" i="13"/>
  <c r="AW38" i="13"/>
  <c r="AV38" i="13"/>
  <c r="AR38" i="13"/>
  <c r="AQ38" i="13"/>
  <c r="AP38" i="13"/>
  <c r="AX37" i="13"/>
  <c r="AW37" i="13"/>
  <c r="AV37" i="13"/>
  <c r="AR37" i="13"/>
  <c r="AQ37" i="13"/>
  <c r="AP37" i="13"/>
  <c r="AX36" i="13"/>
  <c r="AW36" i="13"/>
  <c r="AV36" i="13"/>
  <c r="AR36" i="13"/>
  <c r="AQ36" i="13"/>
  <c r="AP36" i="13"/>
  <c r="AX35" i="13"/>
  <c r="AW35" i="13"/>
  <c r="AV35" i="13"/>
  <c r="AR35" i="13"/>
  <c r="AQ35" i="13"/>
  <c r="AP35" i="13"/>
  <c r="AX34" i="13"/>
  <c r="AW34" i="13"/>
  <c r="AV34" i="13"/>
  <c r="AR34" i="13"/>
  <c r="AQ34" i="13"/>
  <c r="AP34" i="13"/>
  <c r="AX33" i="13"/>
  <c r="AW33" i="13"/>
  <c r="AV33" i="13"/>
  <c r="AR33" i="13"/>
  <c r="AQ33" i="13"/>
  <c r="AP33" i="13"/>
  <c r="AX32" i="13"/>
  <c r="AW32" i="13"/>
  <c r="AV32" i="13"/>
  <c r="AR32" i="13"/>
  <c r="AQ32" i="13"/>
  <c r="AP32" i="13"/>
  <c r="AX31" i="13"/>
  <c r="AW31" i="13"/>
  <c r="AV31" i="13"/>
  <c r="AR31" i="13"/>
  <c r="AQ31" i="13"/>
  <c r="AP31" i="13"/>
  <c r="AX30" i="13"/>
  <c r="AW30" i="13"/>
  <c r="AV30" i="13"/>
  <c r="AR30" i="13"/>
  <c r="AQ30" i="13"/>
  <c r="AP30" i="13"/>
  <c r="AX29" i="13"/>
  <c r="AW29" i="13"/>
  <c r="AV29" i="13"/>
  <c r="AR29" i="13"/>
  <c r="AQ29" i="13"/>
  <c r="AP29" i="13"/>
  <c r="AX28" i="13"/>
  <c r="AW28" i="13"/>
  <c r="AV28" i="13"/>
  <c r="AR28" i="13"/>
  <c r="AQ28" i="13"/>
  <c r="AP28" i="13"/>
  <c r="AX27" i="13"/>
  <c r="AW27" i="13"/>
  <c r="AV27" i="13"/>
  <c r="AR27" i="13"/>
  <c r="AQ27" i="13"/>
  <c r="AP27" i="13"/>
  <c r="AX26" i="13"/>
  <c r="AW26" i="13"/>
  <c r="AV26" i="13"/>
  <c r="AR26" i="13"/>
  <c r="AQ26" i="13"/>
  <c r="AP26" i="13"/>
  <c r="AX25" i="13"/>
  <c r="AW25" i="13"/>
  <c r="AV25" i="13"/>
  <c r="AR25" i="13"/>
  <c r="AQ25" i="13"/>
  <c r="AP25" i="13"/>
  <c r="AX24" i="13"/>
  <c r="AW24" i="13"/>
  <c r="AV24" i="13"/>
  <c r="AR24" i="13"/>
  <c r="AQ24" i="13"/>
  <c r="AP24" i="13"/>
  <c r="AX23" i="13"/>
  <c r="AW23" i="13"/>
  <c r="AV23" i="13"/>
  <c r="AR23" i="13"/>
  <c r="AQ23" i="13"/>
  <c r="AP23" i="13"/>
  <c r="AX22" i="13"/>
  <c r="AW22" i="13"/>
  <c r="AV22" i="13"/>
  <c r="AR22" i="13"/>
  <c r="AQ22" i="13"/>
  <c r="AP22" i="13"/>
  <c r="AX302" i="13"/>
  <c r="AW302" i="13"/>
  <c r="AV302" i="13"/>
  <c r="AR302" i="13"/>
  <c r="AQ302" i="13"/>
  <c r="AP302" i="13"/>
  <c r="AN302" i="13"/>
  <c r="AM302" i="13" s="1"/>
  <c r="AL302" i="13"/>
  <c r="AH302" i="13"/>
  <c r="AK302" i="13" s="1"/>
  <c r="AF302" i="13"/>
  <c r="AI302" i="13" s="1"/>
  <c r="E71" i="22"/>
  <c r="E72" i="22"/>
  <c r="E73" i="22"/>
  <c r="E74" i="22"/>
  <c r="E67" i="22"/>
  <c r="E68" i="22"/>
  <c r="E69" i="22"/>
  <c r="E70" i="22"/>
  <c r="CG75" i="1"/>
  <c r="R79" i="1"/>
  <c r="S302" i="13"/>
  <c r="Q302" i="13"/>
  <c r="O302" i="13"/>
  <c r="AT313" i="13" s="1"/>
  <c r="M302" i="13"/>
  <c r="I302" i="13"/>
  <c r="G302" i="13"/>
  <c r="AA302" i="13" s="1"/>
  <c r="E302" i="13"/>
  <c r="C302" i="13"/>
  <c r="BX301" i="13"/>
  <c r="BT301" i="13"/>
  <c r="BZ301" i="13"/>
  <c r="CD301" i="13"/>
  <c r="CJ301" i="13"/>
  <c r="BA301" i="13"/>
  <c r="BE301" i="13"/>
  <c r="BQ301" i="13"/>
  <c r="BG301" i="13"/>
  <c r="BK301" i="13"/>
  <c r="ET301" i="13"/>
  <c r="ER301" i="13"/>
  <c r="EQ301" i="13"/>
  <c r="I170" i="9"/>
  <c r="AN301" i="13"/>
  <c r="AL301" i="13"/>
  <c r="AM301" i="13" s="1"/>
  <c r="AH301" i="13"/>
  <c r="AF301" i="13"/>
  <c r="S301" i="13"/>
  <c r="Q301" i="13"/>
  <c r="O301" i="13"/>
  <c r="AT312" i="13" s="1"/>
  <c r="M301" i="13"/>
  <c r="I301" i="13"/>
  <c r="G301" i="13"/>
  <c r="E301" i="13"/>
  <c r="C301" i="13"/>
  <c r="J21" i="22"/>
  <c r="J20" i="22"/>
  <c r="J19" i="22"/>
  <c r="J18" i="22"/>
  <c r="I14" i="22"/>
  <c r="N14" i="22" s="1"/>
  <c r="E14" i="22"/>
  <c r="E13" i="22"/>
  <c r="E12" i="22"/>
  <c r="E11" i="22"/>
  <c r="D21" i="22"/>
  <c r="D20" i="22"/>
  <c r="D19" i="22"/>
  <c r="D18" i="22"/>
  <c r="C14" i="22"/>
  <c r="L14" i="22" s="1"/>
  <c r="AK301" i="13"/>
  <c r="ET300" i="13"/>
  <c r="ER300" i="13"/>
  <c r="EQ300" i="13"/>
  <c r="I169" i="9"/>
  <c r="AN300" i="13"/>
  <c r="AK300" i="13" s="1"/>
  <c r="AL300" i="13"/>
  <c r="AH300" i="13"/>
  <c r="AF300" i="13"/>
  <c r="C300" i="13"/>
  <c r="G300" i="13"/>
  <c r="E300" i="13"/>
  <c r="AS311" i="13" s="1"/>
  <c r="I300" i="13"/>
  <c r="M300" i="13"/>
  <c r="Q300" i="13"/>
  <c r="O300" i="13"/>
  <c r="AT311" i="13" s="1"/>
  <c r="S300" i="13"/>
  <c r="CJ300" i="13"/>
  <c r="CD300" i="13"/>
  <c r="BZ300" i="13"/>
  <c r="BX300" i="13"/>
  <c r="BT300" i="13"/>
  <c r="CE287" i="13"/>
  <c r="CG287" i="13" s="1"/>
  <c r="CE288" i="13"/>
  <c r="CG288" i="13" s="1"/>
  <c r="CE289" i="13"/>
  <c r="CG289" i="13" s="1"/>
  <c r="CE290" i="13"/>
  <c r="CE291" i="13"/>
  <c r="CG291" i="13" s="1"/>
  <c r="CE292" i="13"/>
  <c r="CG292" i="13" s="1"/>
  <c r="CE293" i="13"/>
  <c r="CG293" i="13" s="1"/>
  <c r="CE294" i="13"/>
  <c r="CG294" i="13" s="1"/>
  <c r="CE295" i="13"/>
  <c r="CG295" i="13" s="1"/>
  <c r="CE296" i="13"/>
  <c r="CG296" i="13" s="1"/>
  <c r="CE297" i="13"/>
  <c r="CG297" i="13" s="1"/>
  <c r="CE298" i="13"/>
  <c r="CG298" i="13" s="1"/>
  <c r="BQ300" i="13"/>
  <c r="BK300" i="13"/>
  <c r="BG300" i="13"/>
  <c r="BE300" i="13"/>
  <c r="BA300" i="13"/>
  <c r="ET299" i="13"/>
  <c r="ER299" i="13"/>
  <c r="EQ299" i="13"/>
  <c r="CJ299" i="13"/>
  <c r="CD299" i="13"/>
  <c r="BZ299" i="13"/>
  <c r="BX299" i="13"/>
  <c r="BT299" i="13"/>
  <c r="BQ299" i="13"/>
  <c r="BK299" i="13"/>
  <c r="BG299" i="13"/>
  <c r="BE299" i="13"/>
  <c r="BA299" i="13"/>
  <c r="BB117" i="5"/>
  <c r="I168" i="9"/>
  <c r="I167" i="9"/>
  <c r="I166" i="9"/>
  <c r="AN299" i="13"/>
  <c r="AL299" i="13"/>
  <c r="AH299" i="13"/>
  <c r="AK299" i="13" s="1"/>
  <c r="AF299" i="13"/>
  <c r="S299" i="13"/>
  <c r="Q299" i="13"/>
  <c r="AA299" i="13" s="1"/>
  <c r="O299" i="13"/>
  <c r="M299" i="13"/>
  <c r="I299" i="13"/>
  <c r="AC299" i="13" s="1"/>
  <c r="G299" i="13"/>
  <c r="E299" i="13"/>
  <c r="Y299" i="13" s="1"/>
  <c r="C299" i="13"/>
  <c r="W299" i="13" s="1"/>
  <c r="O69" i="8"/>
  <c r="W73" i="8" s="1"/>
  <c r="M69" i="8"/>
  <c r="U73" i="8" s="1"/>
  <c r="C69" i="8"/>
  <c r="ET298" i="13"/>
  <c r="ER298" i="13"/>
  <c r="EQ298" i="13"/>
  <c r="EO298" i="13"/>
  <c r="EN298" i="13"/>
  <c r="EL298" i="13"/>
  <c r="CG74" i="1"/>
  <c r="AE69" i="8"/>
  <c r="AC69" i="8"/>
  <c r="Z69" i="8"/>
  <c r="CJ298" i="13"/>
  <c r="CJ297" i="13"/>
  <c r="CD298" i="13"/>
  <c r="CD297" i="13"/>
  <c r="CA298" i="13"/>
  <c r="BZ298" i="13"/>
  <c r="CA297" i="13"/>
  <c r="BZ297" i="13"/>
  <c r="BX298" i="13"/>
  <c r="BX297" i="13"/>
  <c r="BU298" i="13"/>
  <c r="BT298" i="13"/>
  <c r="BU297" i="13"/>
  <c r="BT297" i="13"/>
  <c r="BQ298" i="13"/>
  <c r="BQ297" i="13"/>
  <c r="BK298" i="13"/>
  <c r="BK297" i="13"/>
  <c r="BH298" i="13"/>
  <c r="BG298" i="13"/>
  <c r="BH297" i="13"/>
  <c r="BG297" i="13"/>
  <c r="BE298" i="13"/>
  <c r="BE297" i="13"/>
  <c r="BB298" i="13"/>
  <c r="BA298" i="13"/>
  <c r="BB297" i="13"/>
  <c r="BA297" i="13"/>
  <c r="AN298" i="13"/>
  <c r="AM298" i="13" s="1"/>
  <c r="AL298" i="13"/>
  <c r="AH298" i="13"/>
  <c r="AF298" i="13"/>
  <c r="S298" i="13"/>
  <c r="Q298" i="13"/>
  <c r="O298" i="13"/>
  <c r="M298" i="13"/>
  <c r="I298" i="13"/>
  <c r="G298" i="13"/>
  <c r="E298" i="13"/>
  <c r="Y298" i="13" s="1"/>
  <c r="C298" i="13"/>
  <c r="ET297" i="13"/>
  <c r="ER297" i="13"/>
  <c r="EQ297" i="13"/>
  <c r="EO297" i="13"/>
  <c r="EN297" i="13"/>
  <c r="EL297" i="13"/>
  <c r="EE72" i="22"/>
  <c r="ED72" i="22"/>
  <c r="EC72" i="22"/>
  <c r="EB72" i="22"/>
  <c r="EA72" i="22"/>
  <c r="DZ72" i="22"/>
  <c r="DY72" i="22"/>
  <c r="DX72" i="22"/>
  <c r="DW72" i="22"/>
  <c r="DU72" i="22"/>
  <c r="DS72" i="22"/>
  <c r="DQ72" i="22"/>
  <c r="DP72" i="22"/>
  <c r="DO72" i="22"/>
  <c r="DM72" i="22"/>
  <c r="DN61" i="22"/>
  <c r="DO61" i="22"/>
  <c r="DR61" i="22"/>
  <c r="DS61" i="22"/>
  <c r="DV61" i="22"/>
  <c r="DW61" i="22"/>
  <c r="DX61" i="22"/>
  <c r="DY61" i="22"/>
  <c r="DZ61" i="22"/>
  <c r="EA61" i="22"/>
  <c r="EB61" i="22"/>
  <c r="EC61" i="22"/>
  <c r="ED61" i="22"/>
  <c r="EE61" i="22"/>
  <c r="DL62" i="22"/>
  <c r="DN62" i="22"/>
  <c r="DO62" i="22"/>
  <c r="DP62" i="22"/>
  <c r="DR62" i="22"/>
  <c r="DS62" i="22"/>
  <c r="DT62" i="22"/>
  <c r="DV62" i="22"/>
  <c r="DW62" i="22"/>
  <c r="DX62" i="22"/>
  <c r="DY62" i="22"/>
  <c r="DZ62" i="22"/>
  <c r="EA62" i="22"/>
  <c r="EB62" i="22"/>
  <c r="ED62" i="22"/>
  <c r="EE62" i="22"/>
  <c r="DL63" i="22"/>
  <c r="DN63" i="22"/>
  <c r="DO63" i="22"/>
  <c r="DR63" i="22"/>
  <c r="DS63" i="22"/>
  <c r="DT63" i="22"/>
  <c r="DV63" i="22"/>
  <c r="DW63" i="22"/>
  <c r="DX63" i="22"/>
  <c r="DY63" i="22"/>
  <c r="DZ63" i="22"/>
  <c r="EA63" i="22"/>
  <c r="EB63" i="22"/>
  <c r="EC63" i="22"/>
  <c r="ED63" i="22"/>
  <c r="EE63" i="22"/>
  <c r="DN64" i="22"/>
  <c r="DO64" i="22"/>
  <c r="DR64" i="22"/>
  <c r="DS64" i="22"/>
  <c r="DV64" i="22"/>
  <c r="DW64" i="22"/>
  <c r="DX64" i="22"/>
  <c r="DY64" i="22"/>
  <c r="DZ64" i="22"/>
  <c r="EA64" i="22"/>
  <c r="EB64" i="22"/>
  <c r="EC64" i="22"/>
  <c r="ED64" i="22"/>
  <c r="EE64" i="22"/>
  <c r="DL65" i="22"/>
  <c r="DN65" i="22"/>
  <c r="DP65" i="22"/>
  <c r="DR65" i="22"/>
  <c r="DS65" i="22"/>
  <c r="DT65" i="22"/>
  <c r="DV65" i="22"/>
  <c r="DX65" i="22"/>
  <c r="DY65" i="22"/>
  <c r="DZ65" i="22"/>
  <c r="EA65" i="22"/>
  <c r="EB65" i="22"/>
  <c r="EC65" i="22"/>
  <c r="ED65" i="22"/>
  <c r="EE65" i="22"/>
  <c r="DM66" i="22"/>
  <c r="DN66" i="22"/>
  <c r="DO66" i="22"/>
  <c r="DQ66" i="22"/>
  <c r="DR66" i="22"/>
  <c r="DS66" i="22"/>
  <c r="DU66" i="22"/>
  <c r="DV66" i="22"/>
  <c r="DW66" i="22"/>
  <c r="DY66" i="22"/>
  <c r="DZ66" i="22"/>
  <c r="EA66" i="22"/>
  <c r="EC66" i="22"/>
  <c r="ED66" i="22"/>
  <c r="EE66" i="22"/>
  <c r="DL67" i="22"/>
  <c r="DN67" i="22"/>
  <c r="DO67" i="22"/>
  <c r="DP67" i="22"/>
  <c r="DR67" i="22"/>
  <c r="DT67" i="22"/>
  <c r="DV67" i="22"/>
  <c r="DW67" i="22"/>
  <c r="DX67" i="22"/>
  <c r="DY67" i="22"/>
  <c r="DZ67" i="22"/>
  <c r="EA67" i="22"/>
  <c r="EB67" i="22"/>
  <c r="EC67" i="22"/>
  <c r="ED67" i="22"/>
  <c r="EE67" i="22"/>
  <c r="DL68" i="22"/>
  <c r="DN68" i="22"/>
  <c r="DP68" i="22"/>
  <c r="DR68" i="22"/>
  <c r="DS68" i="22"/>
  <c r="DT68" i="22"/>
  <c r="DV68" i="22"/>
  <c r="DX68" i="22"/>
  <c r="DY68" i="22"/>
  <c r="DZ68" i="22"/>
  <c r="EA68" i="22"/>
  <c r="EB68" i="22"/>
  <c r="EC68" i="22"/>
  <c r="ED68" i="22"/>
  <c r="EE68" i="22"/>
  <c r="DL69" i="22"/>
  <c r="DN69" i="22"/>
  <c r="DO69" i="22"/>
  <c r="DP69" i="22"/>
  <c r="DR69" i="22"/>
  <c r="DT69" i="22"/>
  <c r="DV69" i="22"/>
  <c r="DW69" i="22"/>
  <c r="DX69" i="22"/>
  <c r="DY69" i="22"/>
  <c r="DZ69" i="22"/>
  <c r="EA69" i="22"/>
  <c r="EB69" i="22"/>
  <c r="EC69" i="22"/>
  <c r="ED69" i="22"/>
  <c r="EE69" i="22"/>
  <c r="DL70" i="22"/>
  <c r="DN70" i="22"/>
  <c r="DO70" i="22"/>
  <c r="DP70" i="22"/>
  <c r="DQ70" i="22"/>
  <c r="DR70" i="22"/>
  <c r="DS70" i="22"/>
  <c r="DT70" i="22"/>
  <c r="DV70" i="22"/>
  <c r="DX70" i="22"/>
  <c r="DY70" i="22"/>
  <c r="DZ70" i="22"/>
  <c r="EA70" i="22"/>
  <c r="EB70" i="22"/>
  <c r="ED70" i="22"/>
  <c r="EE70" i="22"/>
  <c r="DL71" i="22"/>
  <c r="DN71" i="22"/>
  <c r="DP71" i="22"/>
  <c r="DR71" i="22"/>
  <c r="DT71" i="22"/>
  <c r="DV71" i="22"/>
  <c r="DW71" i="22"/>
  <c r="DX71" i="22"/>
  <c r="DY71" i="22"/>
  <c r="DZ71" i="22"/>
  <c r="EA71" i="22"/>
  <c r="EB71" i="22"/>
  <c r="EC71" i="22"/>
  <c r="ED71" i="22"/>
  <c r="EE71" i="22"/>
  <c r="D72" i="22"/>
  <c r="AN297" i="13"/>
  <c r="AK297" i="13" s="1"/>
  <c r="AL297" i="13"/>
  <c r="AH297" i="13"/>
  <c r="AF297" i="13"/>
  <c r="S297" i="13"/>
  <c r="Q297" i="13"/>
  <c r="O297" i="13"/>
  <c r="AT308" i="13" s="1"/>
  <c r="M297" i="13"/>
  <c r="I297" i="13"/>
  <c r="AC297" i="13" s="1"/>
  <c r="G297" i="13"/>
  <c r="AA297" i="13" s="1"/>
  <c r="E297" i="13"/>
  <c r="C297" i="13"/>
  <c r="W297" i="13" s="1"/>
  <c r="ET296" i="13"/>
  <c r="ER296" i="13"/>
  <c r="EQ296" i="13"/>
  <c r="EO296" i="13"/>
  <c r="EN296" i="13"/>
  <c r="EL296" i="13"/>
  <c r="ES300" i="13"/>
  <c r="EM298" i="13"/>
  <c r="EP301" i="13"/>
  <c r="ES301" i="13"/>
  <c r="EP299" i="13"/>
  <c r="EP300" i="13"/>
  <c r="ES299" i="13"/>
  <c r="ES298" i="13"/>
  <c r="EP298" i="13"/>
  <c r="BB116" i="5"/>
  <c r="I165" i="9"/>
  <c r="CJ296" i="13"/>
  <c r="CD296" i="13"/>
  <c r="CA296" i="13"/>
  <c r="BZ296" i="13"/>
  <c r="BX296" i="13"/>
  <c r="BU296" i="13"/>
  <c r="BT296" i="13"/>
  <c r="BQ296" i="13"/>
  <c r="BK296" i="13"/>
  <c r="BH296" i="13"/>
  <c r="BG296" i="13"/>
  <c r="BE296" i="13"/>
  <c r="BB296" i="13"/>
  <c r="BA296" i="13"/>
  <c r="AN296" i="13"/>
  <c r="AL296" i="13"/>
  <c r="AM296" i="13" s="1"/>
  <c r="AH296" i="13"/>
  <c r="AF296" i="13"/>
  <c r="Q296" i="13"/>
  <c r="O296" i="13"/>
  <c r="AT307" i="13" s="1"/>
  <c r="S296" i="13"/>
  <c r="M296" i="13"/>
  <c r="G296" i="13"/>
  <c r="E296" i="13"/>
  <c r="I296" i="13"/>
  <c r="C296" i="13"/>
  <c r="W296" i="13" s="1"/>
  <c r="AK296" i="13"/>
  <c r="C68" i="8"/>
  <c r="M68" i="8"/>
  <c r="O68" i="8"/>
  <c r="ET295" i="13"/>
  <c r="ER295" i="13"/>
  <c r="EQ295" i="13"/>
  <c r="EO295" i="13"/>
  <c r="EN295" i="13"/>
  <c r="EL295" i="13"/>
  <c r="I164" i="9"/>
  <c r="CZ28" i="1"/>
  <c r="CX28" i="1"/>
  <c r="CY28" i="1"/>
  <c r="CZ44" i="1"/>
  <c r="CX44" i="1"/>
  <c r="CY44" i="1"/>
  <c r="CY56" i="1"/>
  <c r="CZ60" i="1"/>
  <c r="CX60" i="1"/>
  <c r="CY60" i="1"/>
  <c r="CZ72" i="1"/>
  <c r="CX72" i="1"/>
  <c r="CG73" i="1"/>
  <c r="CJ295" i="13"/>
  <c r="CD295" i="13"/>
  <c r="CA295" i="13"/>
  <c r="BZ295" i="13"/>
  <c r="BX295" i="13"/>
  <c r="BU295" i="13"/>
  <c r="BT295" i="13"/>
  <c r="BQ295" i="13"/>
  <c r="BK295" i="13"/>
  <c r="BH295" i="13"/>
  <c r="BG295" i="13"/>
  <c r="BE295" i="13"/>
  <c r="BB295" i="13"/>
  <c r="BA295" i="13"/>
  <c r="AN295" i="13"/>
  <c r="AK295" i="13" s="1"/>
  <c r="AL295" i="13"/>
  <c r="AH295" i="13"/>
  <c r="AF295" i="13"/>
  <c r="S295" i="13"/>
  <c r="Q295" i="13"/>
  <c r="O295" i="13"/>
  <c r="M295" i="13"/>
  <c r="I295" i="13"/>
  <c r="AC295" i="13" s="1"/>
  <c r="G295" i="13"/>
  <c r="E295" i="13"/>
  <c r="Y295" i="13" s="1"/>
  <c r="C295" i="13"/>
  <c r="F295" i="13" s="1"/>
  <c r="AM295" i="13"/>
  <c r="AE68" i="8"/>
  <c r="AC68" i="8"/>
  <c r="Z68" i="8"/>
  <c r="ET294" i="13"/>
  <c r="ER294" i="13"/>
  <c r="EQ294" i="13"/>
  <c r="EO294" i="13"/>
  <c r="EN294" i="13"/>
  <c r="EL294" i="13"/>
  <c r="I163" i="9"/>
  <c r="D71" i="22"/>
  <c r="CJ294" i="13"/>
  <c r="CD294" i="13"/>
  <c r="CA294" i="13"/>
  <c r="BZ294" i="13"/>
  <c r="BX294" i="13"/>
  <c r="BU294" i="13"/>
  <c r="BT294" i="13"/>
  <c r="BQ294" i="13"/>
  <c r="BK294" i="13"/>
  <c r="BH294" i="13"/>
  <c r="BG294" i="13"/>
  <c r="BE294" i="13"/>
  <c r="BB294" i="13"/>
  <c r="BA294" i="13"/>
  <c r="ET293" i="13"/>
  <c r="ER293" i="13"/>
  <c r="EQ293" i="13"/>
  <c r="EO293" i="13"/>
  <c r="EN293" i="13"/>
  <c r="EL293" i="13"/>
  <c r="AN294" i="13"/>
  <c r="AL294" i="13"/>
  <c r="AH294" i="13"/>
  <c r="AF294" i="13"/>
  <c r="M294" i="13"/>
  <c r="Q294" i="13"/>
  <c r="O294" i="13"/>
  <c r="S294" i="13"/>
  <c r="AC294" i="13" s="1"/>
  <c r="G294" i="13"/>
  <c r="E294" i="13"/>
  <c r="Y294" i="13" s="1"/>
  <c r="I294" i="13"/>
  <c r="C294" i="13"/>
  <c r="AK294" i="13"/>
  <c r="I162" i="9"/>
  <c r="CJ293" i="13"/>
  <c r="CD293" i="13"/>
  <c r="CA293" i="13"/>
  <c r="BZ293" i="13"/>
  <c r="BX293" i="13"/>
  <c r="BU293" i="13"/>
  <c r="BT293" i="13"/>
  <c r="BQ293" i="13"/>
  <c r="BK293" i="13"/>
  <c r="BH293" i="13"/>
  <c r="BG293" i="13"/>
  <c r="BE293" i="13"/>
  <c r="BB293" i="13"/>
  <c r="BA293" i="13"/>
  <c r="AE67" i="8"/>
  <c r="AC67" i="8"/>
  <c r="Z67" i="8"/>
  <c r="M67" i="8"/>
  <c r="C67" i="8"/>
  <c r="J67" i="8" s="1"/>
  <c r="O67" i="8"/>
  <c r="AN293" i="13"/>
  <c r="AL293" i="13"/>
  <c r="AH293" i="13"/>
  <c r="AG293" i="13" s="1"/>
  <c r="AF293" i="13"/>
  <c r="S293" i="13"/>
  <c r="P293" i="13" s="1"/>
  <c r="Q293" i="13"/>
  <c r="O293" i="13"/>
  <c r="M293" i="13"/>
  <c r="I293" i="13"/>
  <c r="G293" i="13"/>
  <c r="AA293" i="13" s="1"/>
  <c r="E293" i="13"/>
  <c r="Y293" i="13" s="1"/>
  <c r="C293" i="13"/>
  <c r="AM293" i="13"/>
  <c r="ET292" i="13"/>
  <c r="ER292" i="13"/>
  <c r="EQ292" i="13"/>
  <c r="EO292" i="13"/>
  <c r="EN292" i="13"/>
  <c r="EL292" i="13"/>
  <c r="BB115" i="5"/>
  <c r="CJ292" i="13"/>
  <c r="CD292" i="13"/>
  <c r="CA292" i="13"/>
  <c r="BZ292" i="13"/>
  <c r="BX292" i="13"/>
  <c r="BX291" i="13"/>
  <c r="BX290" i="13"/>
  <c r="BU292" i="13"/>
  <c r="BT292" i="13"/>
  <c r="BQ292" i="13"/>
  <c r="BK292" i="13"/>
  <c r="BH292" i="13"/>
  <c r="BG292" i="13"/>
  <c r="BE292" i="13"/>
  <c r="BB292" i="13"/>
  <c r="BA292" i="13"/>
  <c r="I161" i="9"/>
  <c r="CG72" i="1"/>
  <c r="CY72" i="1"/>
  <c r="AN292" i="13"/>
  <c r="AL292" i="13"/>
  <c r="AH292" i="13"/>
  <c r="AG292" i="13" s="1"/>
  <c r="AF292" i="13"/>
  <c r="S292" i="13"/>
  <c r="Q292" i="13"/>
  <c r="O292" i="13"/>
  <c r="M292" i="13"/>
  <c r="I292" i="13"/>
  <c r="AC292" i="13" s="1"/>
  <c r="G292" i="13"/>
  <c r="AA292" i="13" s="1"/>
  <c r="E292" i="13"/>
  <c r="Y292" i="13" s="1"/>
  <c r="C292" i="13"/>
  <c r="BB114" i="5"/>
  <c r="ET291" i="13"/>
  <c r="ER291" i="13"/>
  <c r="EQ291" i="13"/>
  <c r="EO291" i="13"/>
  <c r="EN291" i="13"/>
  <c r="EL291" i="13"/>
  <c r="I160" i="9"/>
  <c r="ET290" i="13"/>
  <c r="ER290" i="13"/>
  <c r="EQ290" i="13"/>
  <c r="EO290" i="13"/>
  <c r="EN290" i="13"/>
  <c r="EL290" i="13"/>
  <c r="I159" i="9"/>
  <c r="D70" i="22"/>
  <c r="AN291" i="13"/>
  <c r="AK291" i="13" s="1"/>
  <c r="AL291" i="13"/>
  <c r="AI291" i="13" s="1"/>
  <c r="AH291" i="13"/>
  <c r="AF291" i="13"/>
  <c r="AG291" i="13" s="1"/>
  <c r="S291" i="13"/>
  <c r="P291" i="13" s="1"/>
  <c r="Q291" i="13"/>
  <c r="O291" i="13"/>
  <c r="M291" i="13"/>
  <c r="G291" i="13"/>
  <c r="AA291" i="13" s="1"/>
  <c r="E291" i="13"/>
  <c r="I291" i="13"/>
  <c r="AC291" i="13" s="1"/>
  <c r="C291" i="13"/>
  <c r="CJ291" i="13"/>
  <c r="CJ290" i="13"/>
  <c r="CD291" i="13"/>
  <c r="CD290" i="13"/>
  <c r="CA291" i="13"/>
  <c r="BZ291" i="13"/>
  <c r="CA290" i="13"/>
  <c r="BZ290" i="13"/>
  <c r="BU291" i="13"/>
  <c r="BT291" i="13"/>
  <c r="BU290" i="13"/>
  <c r="BT290" i="13"/>
  <c r="BQ291" i="13"/>
  <c r="BQ290" i="13"/>
  <c r="BK291" i="13"/>
  <c r="BK290" i="13"/>
  <c r="BH291" i="13"/>
  <c r="BG291" i="13"/>
  <c r="BH290" i="13"/>
  <c r="BG290" i="13"/>
  <c r="BE291" i="13"/>
  <c r="BE290" i="13"/>
  <c r="BB291" i="13"/>
  <c r="BA291" i="13"/>
  <c r="BB290" i="13"/>
  <c r="BA290" i="13"/>
  <c r="AN290" i="13"/>
  <c r="AK290" i="13" s="1"/>
  <c r="AL290" i="13"/>
  <c r="AI290" i="13" s="1"/>
  <c r="AH290" i="13"/>
  <c r="AF290" i="13"/>
  <c r="S290" i="13"/>
  <c r="Q290" i="13"/>
  <c r="O290" i="13"/>
  <c r="M290" i="13"/>
  <c r="I290" i="13"/>
  <c r="F290" i="13" s="1"/>
  <c r="G290" i="13"/>
  <c r="E290" i="13"/>
  <c r="C290" i="13"/>
  <c r="AG290" i="13"/>
  <c r="AE66" i="8"/>
  <c r="AC66" i="8"/>
  <c r="Z66" i="8"/>
  <c r="C66" i="8"/>
  <c r="J66" i="8" s="1"/>
  <c r="I158" i="9"/>
  <c r="I157" i="9"/>
  <c r="ET289" i="13"/>
  <c r="ER289" i="13"/>
  <c r="EQ289" i="13"/>
  <c r="EO289" i="13"/>
  <c r="EN289" i="13"/>
  <c r="EL289" i="13"/>
  <c r="ET288" i="13"/>
  <c r="ER288" i="13"/>
  <c r="EQ288" i="13"/>
  <c r="EO288" i="13"/>
  <c r="EN288" i="13"/>
  <c r="EL288" i="13"/>
  <c r="M66" i="8"/>
  <c r="O66" i="8"/>
  <c r="CJ289" i="13"/>
  <c r="CD289" i="13"/>
  <c r="CA289" i="13"/>
  <c r="BZ289" i="13"/>
  <c r="BX289" i="13"/>
  <c r="BU289" i="13"/>
  <c r="BT289" i="13"/>
  <c r="BQ289" i="13"/>
  <c r="BK289" i="13"/>
  <c r="BH289" i="13"/>
  <c r="BG289" i="13"/>
  <c r="BE289" i="13"/>
  <c r="BB289" i="13"/>
  <c r="BA289" i="13"/>
  <c r="AN289" i="13"/>
  <c r="AM289" i="13" s="1"/>
  <c r="AL289" i="13"/>
  <c r="AH289" i="13"/>
  <c r="AG289" i="13" s="1"/>
  <c r="AF289" i="13"/>
  <c r="S289" i="13"/>
  <c r="M289" i="13"/>
  <c r="Q289" i="13"/>
  <c r="O289" i="13"/>
  <c r="I289" i="13"/>
  <c r="G289" i="13"/>
  <c r="AA289" i="13" s="1"/>
  <c r="E289" i="13"/>
  <c r="C289" i="13"/>
  <c r="W289" i="13" s="1"/>
  <c r="P289" i="13"/>
  <c r="AI289" i="13"/>
  <c r="D69" i="22"/>
  <c r="GQ72" i="22"/>
  <c r="GO72" i="22"/>
  <c r="GM72" i="22"/>
  <c r="GK72" i="22"/>
  <c r="GI72" i="22"/>
  <c r="GG72" i="22"/>
  <c r="GE72" i="22"/>
  <c r="GC72" i="22"/>
  <c r="GA72" i="22"/>
  <c r="FY72" i="22"/>
  <c r="GP72" i="22"/>
  <c r="GN72" i="22"/>
  <c r="GL72" i="22"/>
  <c r="GJ72" i="22"/>
  <c r="GH72" i="22"/>
  <c r="GF72" i="22"/>
  <c r="GD72" i="22"/>
  <c r="GB72" i="22"/>
  <c r="FZ72" i="22"/>
  <c r="FX72" i="22"/>
  <c r="DV72" i="22"/>
  <c r="DT72" i="22"/>
  <c r="DR72" i="22"/>
  <c r="DN72" i="22"/>
  <c r="DL72" i="22"/>
  <c r="GQ71" i="22"/>
  <c r="GO71" i="22"/>
  <c r="GM71" i="22"/>
  <c r="GK71" i="22"/>
  <c r="GI71" i="22"/>
  <c r="GE71" i="22"/>
  <c r="GA71" i="22"/>
  <c r="DQ71" i="22"/>
  <c r="DM71" i="22"/>
  <c r="GP71" i="22"/>
  <c r="GN71" i="22"/>
  <c r="GL71" i="22"/>
  <c r="GJ71" i="22"/>
  <c r="GH71" i="22"/>
  <c r="GF71" i="22"/>
  <c r="GD71" i="22"/>
  <c r="GB71" i="22"/>
  <c r="FZ71" i="22"/>
  <c r="FX71" i="22"/>
  <c r="GG71" i="22"/>
  <c r="GC71" i="22"/>
  <c r="FY71" i="22"/>
  <c r="DU71" i="22"/>
  <c r="DS71" i="22"/>
  <c r="DO71" i="22"/>
  <c r="GQ69" i="22"/>
  <c r="GQ70" i="22"/>
  <c r="GO70" i="22"/>
  <c r="GM70" i="22"/>
  <c r="GK70" i="22"/>
  <c r="GI70" i="22"/>
  <c r="GG70" i="22"/>
  <c r="GE70" i="22"/>
  <c r="GC70" i="22"/>
  <c r="FY70" i="22"/>
  <c r="DW70" i="22"/>
  <c r="GP70" i="22"/>
  <c r="GN70" i="22"/>
  <c r="GL70" i="22"/>
  <c r="GJ70" i="22"/>
  <c r="GH70" i="22"/>
  <c r="GF70" i="22"/>
  <c r="GD70" i="22"/>
  <c r="GB70" i="22"/>
  <c r="FZ70" i="22"/>
  <c r="FX70" i="22"/>
  <c r="GA70" i="22"/>
  <c r="EC70" i="22"/>
  <c r="DU70" i="22"/>
  <c r="DM70" i="22"/>
  <c r="DM69" i="22"/>
  <c r="DQ69" i="22"/>
  <c r="DU69" i="22"/>
  <c r="GA69" i="22"/>
  <c r="FX69" i="22"/>
  <c r="FZ69" i="22"/>
  <c r="GB69" i="22"/>
  <c r="GD69" i="22"/>
  <c r="GF69" i="22"/>
  <c r="GH69" i="22"/>
  <c r="GJ69" i="22"/>
  <c r="GL69" i="22"/>
  <c r="GN69" i="22"/>
  <c r="GP69" i="22"/>
  <c r="DS69" i="22"/>
  <c r="FY69" i="22"/>
  <c r="GC69" i="22"/>
  <c r="GE69" i="22"/>
  <c r="GG69" i="22"/>
  <c r="GI69" i="22"/>
  <c r="GK69" i="22"/>
  <c r="GM69" i="22"/>
  <c r="GO69" i="22"/>
  <c r="CD288" i="13"/>
  <c r="CA288" i="13"/>
  <c r="BZ288" i="13"/>
  <c r="BX288" i="13"/>
  <c r="BU288" i="13"/>
  <c r="BT288" i="13"/>
  <c r="CJ288" i="13"/>
  <c r="BQ288" i="13"/>
  <c r="BK288" i="13"/>
  <c r="BH288" i="13"/>
  <c r="BG288" i="13"/>
  <c r="BE288" i="13"/>
  <c r="BB288" i="13"/>
  <c r="BA288" i="13"/>
  <c r="AN288" i="13"/>
  <c r="AM288" i="13" s="1"/>
  <c r="AL288" i="13"/>
  <c r="AH288" i="13"/>
  <c r="AF288" i="13"/>
  <c r="S288" i="13"/>
  <c r="Q288" i="13"/>
  <c r="O288" i="13"/>
  <c r="Y288" i="13" s="1"/>
  <c r="M288" i="13"/>
  <c r="P288" i="13" s="1"/>
  <c r="I288" i="13"/>
  <c r="G288" i="13"/>
  <c r="E288" i="13"/>
  <c r="C288" i="13"/>
  <c r="ET287" i="13"/>
  <c r="ER287" i="13"/>
  <c r="EQ287" i="13"/>
  <c r="EO287" i="13"/>
  <c r="EN287" i="13"/>
  <c r="EL287" i="13"/>
  <c r="AG288" i="13"/>
  <c r="AA288" i="13"/>
  <c r="AK288" i="13"/>
  <c r="I156" i="9"/>
  <c r="CJ287" i="13"/>
  <c r="CD287" i="13"/>
  <c r="CA287" i="13"/>
  <c r="BZ287" i="13"/>
  <c r="BX287" i="13"/>
  <c r="BU287" i="13"/>
  <c r="BT287" i="13"/>
  <c r="BX286" i="13"/>
  <c r="BQ287" i="13"/>
  <c r="BK287" i="13"/>
  <c r="BH287" i="13"/>
  <c r="BG287" i="13"/>
  <c r="BE287" i="13"/>
  <c r="BE286" i="13"/>
  <c r="BB287" i="13"/>
  <c r="BA287" i="13"/>
  <c r="AN287" i="13"/>
  <c r="AL287" i="13"/>
  <c r="AH287" i="13"/>
  <c r="AF287" i="13"/>
  <c r="S287" i="13"/>
  <c r="P287" i="13" s="1"/>
  <c r="Q287" i="13"/>
  <c r="O287" i="13"/>
  <c r="M287" i="13"/>
  <c r="I287" i="13"/>
  <c r="G287" i="13"/>
  <c r="E287" i="13"/>
  <c r="C287" i="13"/>
  <c r="AG287" i="13"/>
  <c r="AE65" i="8"/>
  <c r="AC65" i="8"/>
  <c r="Z65" i="8"/>
  <c r="M65" i="8"/>
  <c r="C65" i="8"/>
  <c r="J65" i="8" s="1"/>
  <c r="ET286" i="13"/>
  <c r="ER286" i="13"/>
  <c r="EQ286" i="13"/>
  <c r="EO286" i="13"/>
  <c r="EN286" i="13"/>
  <c r="EL286" i="13"/>
  <c r="EP297" i="13"/>
  <c r="ES297" i="13"/>
  <c r="EM297" i="13"/>
  <c r="I155" i="9"/>
  <c r="CJ286" i="13"/>
  <c r="CE286" i="13"/>
  <c r="CG286" i="13" s="1"/>
  <c r="CD286" i="13"/>
  <c r="CA286" i="13"/>
  <c r="BZ286" i="13"/>
  <c r="BU286" i="13"/>
  <c r="BT286" i="13"/>
  <c r="BQ286" i="13"/>
  <c r="BK286" i="13"/>
  <c r="BH286" i="13"/>
  <c r="BG286" i="13"/>
  <c r="BB286" i="13"/>
  <c r="BA286" i="13"/>
  <c r="AN286" i="13"/>
  <c r="AL286" i="13"/>
  <c r="AH286" i="13"/>
  <c r="AF286" i="13"/>
  <c r="S286" i="13"/>
  <c r="Q286" i="13"/>
  <c r="O286" i="13"/>
  <c r="Y286" i="13" s="1"/>
  <c r="M286" i="13"/>
  <c r="I286" i="13"/>
  <c r="F286" i="13" s="1"/>
  <c r="G286" i="13"/>
  <c r="AA286" i="13" s="1"/>
  <c r="E286" i="13"/>
  <c r="C286" i="13"/>
  <c r="AC286" i="13"/>
  <c r="AM286" i="13"/>
  <c r="AG286" i="13"/>
  <c r="CG70" i="1"/>
  <c r="I154" i="9"/>
  <c r="ET285" i="13"/>
  <c r="ER285" i="13"/>
  <c r="EQ285" i="13"/>
  <c r="EO285" i="13"/>
  <c r="EN285" i="13"/>
  <c r="EL285" i="13"/>
  <c r="ES296" i="13"/>
  <c r="EP296" i="13"/>
  <c r="EM296" i="13"/>
  <c r="CJ285" i="13"/>
  <c r="CE285" i="13"/>
  <c r="CG285" i="13" s="1"/>
  <c r="CD285" i="13"/>
  <c r="CA285" i="13"/>
  <c r="BZ285" i="13"/>
  <c r="BX285" i="13"/>
  <c r="BU285" i="13"/>
  <c r="BT285" i="13"/>
  <c r="BQ285" i="13"/>
  <c r="BK285" i="13"/>
  <c r="BH285" i="13"/>
  <c r="BG285" i="13"/>
  <c r="BE285" i="13"/>
  <c r="BB285" i="13"/>
  <c r="BA285" i="13"/>
  <c r="AN285" i="13"/>
  <c r="AL285" i="13"/>
  <c r="AH285" i="13"/>
  <c r="AF285" i="13"/>
  <c r="AG285" i="13" s="1"/>
  <c r="S285" i="13"/>
  <c r="P285" i="13" s="1"/>
  <c r="Q285" i="13"/>
  <c r="AA285" i="13" s="1"/>
  <c r="O285" i="13"/>
  <c r="M285" i="13"/>
  <c r="G285" i="13"/>
  <c r="E285" i="13"/>
  <c r="I285" i="13"/>
  <c r="AC285" i="13"/>
  <c r="E275" i="13"/>
  <c r="E276" i="13"/>
  <c r="E277" i="13"/>
  <c r="E278" i="13"/>
  <c r="E279" i="13"/>
  <c r="E280" i="13"/>
  <c r="E281" i="13"/>
  <c r="E282" i="13"/>
  <c r="E283" i="13"/>
  <c r="E284" i="13"/>
  <c r="Y284" i="13" s="1"/>
  <c r="C285" i="13"/>
  <c r="AK285" i="13"/>
  <c r="J68" i="22"/>
  <c r="D68" i="22"/>
  <c r="GQ68" i="22"/>
  <c r="FX68" i="22"/>
  <c r="FZ68" i="22"/>
  <c r="GB68" i="22"/>
  <c r="GD68" i="22"/>
  <c r="GF68" i="22"/>
  <c r="GH68" i="22"/>
  <c r="GJ68" i="22"/>
  <c r="GL68" i="22"/>
  <c r="GN68" i="22"/>
  <c r="GP68" i="22"/>
  <c r="DM68" i="22"/>
  <c r="DO68" i="22"/>
  <c r="DQ68" i="22"/>
  <c r="DU68" i="22"/>
  <c r="DW68" i="22"/>
  <c r="FY68" i="22"/>
  <c r="GA68" i="22"/>
  <c r="GC68" i="22"/>
  <c r="GE68" i="22"/>
  <c r="GG68" i="22"/>
  <c r="GI68" i="22"/>
  <c r="GK68" i="22"/>
  <c r="GM68" i="22"/>
  <c r="GO68" i="22"/>
  <c r="ET284" i="13"/>
  <c r="ER284" i="13"/>
  <c r="EQ284" i="13"/>
  <c r="EO284" i="13"/>
  <c r="EN284" i="13"/>
  <c r="EL284" i="13"/>
  <c r="ES295" i="13"/>
  <c r="ES293" i="13"/>
  <c r="ES287" i="13"/>
  <c r="EP295" i="13"/>
  <c r="EP292" i="13"/>
  <c r="EM295" i="13"/>
  <c r="EP294" i="13"/>
  <c r="EM291" i="13"/>
  <c r="EM293" i="13"/>
  <c r="EM292" i="13"/>
  <c r="EM294" i="13"/>
  <c r="EP293" i="13"/>
  <c r="ES292" i="13"/>
  <c r="ES294" i="13"/>
  <c r="EP288" i="13"/>
  <c r="EP290" i="13"/>
  <c r="EP289" i="13"/>
  <c r="EP291" i="13"/>
  <c r="ES289" i="13"/>
  <c r="ES291" i="13"/>
  <c r="ES288" i="13"/>
  <c r="ES290" i="13"/>
  <c r="EM289" i="13"/>
  <c r="EM288" i="13"/>
  <c r="EM290" i="13"/>
  <c r="EP287" i="13"/>
  <c r="EM287" i="13"/>
  <c r="EM286" i="13"/>
  <c r="ES286" i="13"/>
  <c r="EP286" i="13"/>
  <c r="EP285" i="13"/>
  <c r="EM285" i="13"/>
  <c r="ES285" i="13"/>
  <c r="ES284" i="13"/>
  <c r="EP284" i="13"/>
  <c r="EM284" i="13"/>
  <c r="I153" i="9"/>
  <c r="CJ284" i="13"/>
  <c r="CE284" i="13"/>
  <c r="CA284" i="13"/>
  <c r="BZ284" i="13"/>
  <c r="CD284" i="13"/>
  <c r="BX284" i="13"/>
  <c r="BU284" i="13"/>
  <c r="BT284" i="13"/>
  <c r="BQ284" i="13"/>
  <c r="BK284" i="13"/>
  <c r="BH284" i="13"/>
  <c r="BG284" i="13"/>
  <c r="BE284" i="13"/>
  <c r="BB284" i="13"/>
  <c r="BA284" i="13"/>
  <c r="AN284" i="13"/>
  <c r="AK284" i="13" s="1"/>
  <c r="AL284" i="13"/>
  <c r="AH284" i="13"/>
  <c r="AF284" i="13"/>
  <c r="S284" i="13"/>
  <c r="Q284" i="13"/>
  <c r="O284" i="13"/>
  <c r="M284" i="13"/>
  <c r="W284" i="13" s="1"/>
  <c r="I284" i="13"/>
  <c r="AC284" i="13"/>
  <c r="G284" i="13"/>
  <c r="AA284" i="13" s="1"/>
  <c r="C284" i="13"/>
  <c r="CG69" i="1"/>
  <c r="CG68" i="1"/>
  <c r="AE64" i="8"/>
  <c r="AC64" i="8"/>
  <c r="Z64" i="8"/>
  <c r="C64" i="8"/>
  <c r="J64" i="8" s="1"/>
  <c r="ET283" i="13"/>
  <c r="ER283" i="13"/>
  <c r="EQ283" i="13"/>
  <c r="EO283" i="13"/>
  <c r="EN283" i="13"/>
  <c r="EL283" i="13"/>
  <c r="I152" i="9"/>
  <c r="O65" i="8"/>
  <c r="M64" i="8"/>
  <c r="O64" i="8"/>
  <c r="CJ283" i="13"/>
  <c r="CE283" i="13"/>
  <c r="CD283" i="13"/>
  <c r="CA283" i="13"/>
  <c r="BZ283" i="13"/>
  <c r="BX283" i="13"/>
  <c r="BU283" i="13"/>
  <c r="BT283" i="13"/>
  <c r="BQ283" i="13"/>
  <c r="BN283" i="13"/>
  <c r="BK283" i="13"/>
  <c r="BH283" i="13"/>
  <c r="BG283" i="13"/>
  <c r="BE283" i="13"/>
  <c r="BE282" i="13"/>
  <c r="BB283" i="13"/>
  <c r="BA283" i="13"/>
  <c r="C68" i="1"/>
  <c r="AN283" i="13"/>
  <c r="AL283" i="13"/>
  <c r="AH283" i="13"/>
  <c r="AF283" i="13"/>
  <c r="S283" i="13"/>
  <c r="Q283" i="13"/>
  <c r="O283" i="13"/>
  <c r="Y283" i="13" s="1"/>
  <c r="M283" i="13"/>
  <c r="P283" i="13" s="1"/>
  <c r="I283" i="13"/>
  <c r="AC283" i="13" s="1"/>
  <c r="G283" i="13"/>
  <c r="C283" i="13"/>
  <c r="W110" i="5"/>
  <c r="W109" i="5"/>
  <c r="W108" i="5"/>
  <c r="ET282" i="13"/>
  <c r="ER282" i="13"/>
  <c r="EQ282" i="13"/>
  <c r="EO282" i="13"/>
  <c r="EN282" i="13"/>
  <c r="EL282" i="13"/>
  <c r="I151" i="9"/>
  <c r="W283" i="13"/>
  <c r="AM283" i="13"/>
  <c r="CG283" i="13"/>
  <c r="D67" i="22"/>
  <c r="J67" i="22"/>
  <c r="CJ282" i="13"/>
  <c r="CE282" i="13"/>
  <c r="CD282" i="13"/>
  <c r="CA282" i="13"/>
  <c r="BZ282" i="13"/>
  <c r="BX282" i="13"/>
  <c r="BU282" i="13"/>
  <c r="BT282" i="13"/>
  <c r="BQ282" i="13"/>
  <c r="BK282" i="13"/>
  <c r="BH282" i="13"/>
  <c r="BG282" i="13"/>
  <c r="BB282" i="13"/>
  <c r="BA282" i="13"/>
  <c r="AN282" i="13"/>
  <c r="AL282" i="13"/>
  <c r="AH282" i="13"/>
  <c r="AF282" i="13"/>
  <c r="AI282" i="13" s="1"/>
  <c r="S282" i="13"/>
  <c r="P282" i="13" s="1"/>
  <c r="Q282" i="13"/>
  <c r="O282" i="13"/>
  <c r="Y282" i="13"/>
  <c r="M282" i="13"/>
  <c r="I282" i="13"/>
  <c r="G282" i="13"/>
  <c r="AA282" i="13" s="1"/>
  <c r="C282" i="13"/>
  <c r="W282" i="13" s="1"/>
  <c r="EQ281" i="13"/>
  <c r="EO281" i="13"/>
  <c r="EN281" i="13"/>
  <c r="EL281" i="13"/>
  <c r="AM282" i="13"/>
  <c r="GP67" i="22"/>
  <c r="GN67" i="22"/>
  <c r="GL67" i="22"/>
  <c r="GJ67" i="22"/>
  <c r="GH67" i="22"/>
  <c r="GF67" i="22"/>
  <c r="GD67" i="22"/>
  <c r="GB67" i="22"/>
  <c r="FZ67" i="22"/>
  <c r="FX67" i="22"/>
  <c r="DU67" i="22"/>
  <c r="DS67" i="22"/>
  <c r="DQ67" i="22"/>
  <c r="DM67" i="22"/>
  <c r="GQ67" i="22"/>
  <c r="GO67" i="22"/>
  <c r="GM67" i="22"/>
  <c r="GK67" i="22"/>
  <c r="GI67" i="22"/>
  <c r="GG67" i="22"/>
  <c r="GE67" i="22"/>
  <c r="GC67" i="22"/>
  <c r="GA67" i="22"/>
  <c r="FY67" i="22"/>
  <c r="AK282" i="13"/>
  <c r="I150" i="9"/>
  <c r="CJ281" i="13"/>
  <c r="CE281" i="13"/>
  <c r="CG281" i="13" s="1"/>
  <c r="CD281" i="13"/>
  <c r="CA281" i="13"/>
  <c r="BZ281" i="13"/>
  <c r="BX281" i="13"/>
  <c r="BU281" i="13"/>
  <c r="BT281" i="13"/>
  <c r="BQ281" i="13"/>
  <c r="BN281" i="13"/>
  <c r="BK281" i="13"/>
  <c r="BH281" i="13"/>
  <c r="BG281" i="13"/>
  <c r="BE281" i="13"/>
  <c r="BB281" i="13"/>
  <c r="BA281" i="13"/>
  <c r="AN281" i="13"/>
  <c r="AL281" i="13"/>
  <c r="AI281" i="13" s="1"/>
  <c r="AH281" i="13"/>
  <c r="AG281" i="13" s="1"/>
  <c r="AF281" i="13"/>
  <c r="S281" i="13"/>
  <c r="Q281" i="13"/>
  <c r="AA281" i="13" s="1"/>
  <c r="O281" i="13"/>
  <c r="Y281" i="13" s="1"/>
  <c r="M281" i="13"/>
  <c r="W281" i="13" s="1"/>
  <c r="I281" i="13"/>
  <c r="AC281" i="13"/>
  <c r="G281" i="13"/>
  <c r="C281" i="13"/>
  <c r="C63" i="8"/>
  <c r="J63" i="8" s="1"/>
  <c r="C62" i="8"/>
  <c r="J62" i="8" s="1"/>
  <c r="C61" i="8"/>
  <c r="J61" i="8" s="1"/>
  <c r="C60" i="8"/>
  <c r="J60" i="8" s="1"/>
  <c r="C59" i="8"/>
  <c r="J59" i="8" s="1"/>
  <c r="C58" i="8"/>
  <c r="J58" i="8" s="1"/>
  <c r="C57" i="8"/>
  <c r="J57" i="8" s="1"/>
  <c r="C56" i="8"/>
  <c r="J56" i="8" s="1"/>
  <c r="C55" i="8"/>
  <c r="J55" i="8" s="1"/>
  <c r="C54" i="8"/>
  <c r="J54" i="8" s="1"/>
  <c r="C53" i="8"/>
  <c r="J53" i="8" s="1"/>
  <c r="C52" i="8"/>
  <c r="J52" i="8" s="1"/>
  <c r="C51" i="8"/>
  <c r="J51" i="8" s="1"/>
  <c r="C50" i="8"/>
  <c r="J50" i="8" s="1"/>
  <c r="C49" i="8"/>
  <c r="J49" i="8" s="1"/>
  <c r="C48" i="8"/>
  <c r="J48" i="8" s="1"/>
  <c r="C47" i="8"/>
  <c r="J47" i="8" s="1"/>
  <c r="C46" i="8"/>
  <c r="J46" i="8" s="1"/>
  <c r="C45" i="8"/>
  <c r="J45" i="8" s="1"/>
  <c r="C44" i="8"/>
  <c r="J44" i="8" s="1"/>
  <c r="C43" i="8"/>
  <c r="J43" i="8" s="1"/>
  <c r="C42" i="8"/>
  <c r="J42" i="8" s="1"/>
  <c r="C41" i="8"/>
  <c r="J41" i="8" s="1"/>
  <c r="C40" i="8"/>
  <c r="J40" i="8" s="1"/>
  <c r="C39" i="8"/>
  <c r="J39" i="8" s="1"/>
  <c r="C38" i="8"/>
  <c r="J38" i="8" s="1"/>
  <c r="C37" i="8"/>
  <c r="J37" i="8" s="1"/>
  <c r="C36" i="8"/>
  <c r="J36" i="8" s="1"/>
  <c r="C35" i="8"/>
  <c r="J35" i="8" s="1"/>
  <c r="C34" i="8"/>
  <c r="J34" i="8" s="1"/>
  <c r="C33" i="8"/>
  <c r="J33" i="8" s="1"/>
  <c r="C32" i="8"/>
  <c r="J32" i="8" s="1"/>
  <c r="C31" i="8"/>
  <c r="J31" i="8" s="1"/>
  <c r="C30" i="8"/>
  <c r="J30" i="8" s="1"/>
  <c r="C29" i="8"/>
  <c r="J29" i="8" s="1"/>
  <c r="C28" i="8"/>
  <c r="J28" i="8" s="1"/>
  <c r="C27" i="8"/>
  <c r="J27" i="8" s="1"/>
  <c r="C26" i="8"/>
  <c r="J26" i="8" s="1"/>
  <c r="C25" i="8"/>
  <c r="J25" i="8" s="1"/>
  <c r="AE63" i="8"/>
  <c r="AC63" i="8"/>
  <c r="Z63" i="8"/>
  <c r="O63" i="8"/>
  <c r="M63" i="8"/>
  <c r="EQ280" i="13"/>
  <c r="EO280" i="13"/>
  <c r="EN280" i="13"/>
  <c r="EL280" i="13"/>
  <c r="AM281" i="13"/>
  <c r="P281" i="13"/>
  <c r="I149" i="9"/>
  <c r="AN280" i="13"/>
  <c r="AL280" i="13"/>
  <c r="AH280" i="13"/>
  <c r="AG280" i="13" s="1"/>
  <c r="AF280" i="13"/>
  <c r="S280" i="13"/>
  <c r="P280" i="13" s="1"/>
  <c r="Q280" i="13"/>
  <c r="O280" i="13"/>
  <c r="M280" i="13"/>
  <c r="I280" i="13"/>
  <c r="AC280" i="13" s="1"/>
  <c r="G280" i="13"/>
  <c r="AA280" i="13" s="1"/>
  <c r="C280" i="13"/>
  <c r="CJ280" i="13"/>
  <c r="CE280" i="13"/>
  <c r="CG280" i="13" s="1"/>
  <c r="CD280" i="13"/>
  <c r="CA280" i="13"/>
  <c r="BZ280" i="13"/>
  <c r="BX280" i="13"/>
  <c r="BU280" i="13"/>
  <c r="BT280" i="13"/>
  <c r="BQ280" i="13"/>
  <c r="BN280" i="13"/>
  <c r="BK280" i="13"/>
  <c r="BH280" i="13"/>
  <c r="BG280" i="13"/>
  <c r="BE280" i="13"/>
  <c r="BB280" i="13"/>
  <c r="BA280" i="13"/>
  <c r="EQ279" i="13"/>
  <c r="EO279" i="13"/>
  <c r="EN279" i="13"/>
  <c r="EL279" i="13"/>
  <c r="ET279" i="13"/>
  <c r="ET281" i="13"/>
  <c r="ET280" i="13"/>
  <c r="ER279" i="13"/>
  <c r="ER281" i="13"/>
  <c r="ER280" i="13"/>
  <c r="I148" i="9"/>
  <c r="E66" i="22"/>
  <c r="D66" i="22"/>
  <c r="J66" i="22"/>
  <c r="CJ279" i="13"/>
  <c r="CE279" i="13"/>
  <c r="CD279" i="13"/>
  <c r="CA279" i="13"/>
  <c r="BZ279" i="13"/>
  <c r="BX279" i="13"/>
  <c r="BU279" i="13"/>
  <c r="BT279" i="13"/>
  <c r="BQ279" i="13"/>
  <c r="BN279" i="13"/>
  <c r="BK279" i="13"/>
  <c r="BH279" i="13"/>
  <c r="BG279" i="13"/>
  <c r="BE279" i="13"/>
  <c r="BB279" i="13"/>
  <c r="BA279" i="13"/>
  <c r="S279" i="13"/>
  <c r="Q279" i="13"/>
  <c r="O279" i="13"/>
  <c r="Y279" i="13" s="1"/>
  <c r="M279" i="13"/>
  <c r="I279" i="13"/>
  <c r="G279" i="13"/>
  <c r="AA279" i="13" s="1"/>
  <c r="C279" i="13"/>
  <c r="ET278" i="13"/>
  <c r="ER278" i="13"/>
  <c r="EQ278" i="13"/>
  <c r="EO278" i="13"/>
  <c r="EN278" i="13"/>
  <c r="EL278" i="13"/>
  <c r="I147" i="9"/>
  <c r="CJ278" i="13"/>
  <c r="CJ277" i="13"/>
  <c r="CJ276" i="13"/>
  <c r="CJ275" i="13"/>
  <c r="CJ274" i="13"/>
  <c r="CJ273" i="13"/>
  <c r="CJ272" i="13"/>
  <c r="CJ271" i="13"/>
  <c r="CJ270" i="13"/>
  <c r="CJ269" i="13"/>
  <c r="CJ268" i="13"/>
  <c r="CJ267" i="13"/>
  <c r="CJ266" i="13"/>
  <c r="CJ265" i="13"/>
  <c r="CJ264" i="13"/>
  <c r="CJ263" i="13"/>
  <c r="CE278" i="13"/>
  <c r="CG278" i="13" s="1"/>
  <c r="CE277" i="13"/>
  <c r="CG277" i="13" s="1"/>
  <c r="CE276" i="13"/>
  <c r="CG276" i="13" s="1"/>
  <c r="CE275" i="13"/>
  <c r="CE274" i="13"/>
  <c r="CG274" i="13" s="1"/>
  <c r="CE273" i="13"/>
  <c r="CG273" i="13" s="1"/>
  <c r="CE272" i="13"/>
  <c r="CE271" i="13"/>
  <c r="CG271" i="13" s="1"/>
  <c r="CE270" i="13"/>
  <c r="CG270" i="13" s="1"/>
  <c r="CE269" i="13"/>
  <c r="CE268" i="13"/>
  <c r="CE267" i="13"/>
  <c r="CE266" i="13"/>
  <c r="CG266" i="13" s="1"/>
  <c r="CE265" i="13"/>
  <c r="CE264" i="13"/>
  <c r="CE263" i="13"/>
  <c r="CG263" i="13" s="1"/>
  <c r="CD278" i="13"/>
  <c r="CD277" i="13"/>
  <c r="CD276" i="13"/>
  <c r="CD275" i="13"/>
  <c r="CD274" i="13"/>
  <c r="CD273" i="13"/>
  <c r="CD272" i="13"/>
  <c r="CD271" i="13"/>
  <c r="CD270" i="13"/>
  <c r="CD269" i="13"/>
  <c r="CD268" i="13"/>
  <c r="CD267" i="13"/>
  <c r="CD266" i="13"/>
  <c r="CD265" i="13"/>
  <c r="CD264" i="13"/>
  <c r="CD263" i="13"/>
  <c r="BZ278" i="13"/>
  <c r="BZ277" i="13"/>
  <c r="BZ276" i="13"/>
  <c r="BZ275" i="13"/>
  <c r="BZ274" i="13"/>
  <c r="BZ273" i="13"/>
  <c r="BZ272" i="13"/>
  <c r="BZ271" i="13"/>
  <c r="BZ270" i="13"/>
  <c r="BZ269" i="13"/>
  <c r="BZ268" i="13"/>
  <c r="BZ267" i="13"/>
  <c r="BZ266" i="13"/>
  <c r="BZ265" i="13"/>
  <c r="BX278" i="13"/>
  <c r="BX277" i="13"/>
  <c r="BX276" i="13"/>
  <c r="BX275" i="13"/>
  <c r="BX274" i="13"/>
  <c r="BX273" i="13"/>
  <c r="BX272" i="13"/>
  <c r="BX271" i="13"/>
  <c r="BX270" i="13"/>
  <c r="BX269" i="13"/>
  <c r="BX268" i="13"/>
  <c r="BX267" i="13"/>
  <c r="BX266" i="13"/>
  <c r="CA278" i="13"/>
  <c r="BU278" i="13"/>
  <c r="BT278" i="13"/>
  <c r="BQ278" i="13"/>
  <c r="BN278" i="13"/>
  <c r="BK278" i="13"/>
  <c r="BH278" i="13"/>
  <c r="BG278" i="13"/>
  <c r="BE278" i="13"/>
  <c r="BB278" i="13"/>
  <c r="BA278" i="13"/>
  <c r="S278" i="13"/>
  <c r="M278" i="13"/>
  <c r="Q278" i="13"/>
  <c r="O278" i="13"/>
  <c r="Y278" i="13" s="1"/>
  <c r="G278" i="13"/>
  <c r="I278" i="13"/>
  <c r="C278" i="13"/>
  <c r="I146" i="9"/>
  <c r="AE62" i="8"/>
  <c r="AC62" i="8"/>
  <c r="Z62" i="8"/>
  <c r="O62" i="8"/>
  <c r="M62" i="8"/>
  <c r="CG67" i="1"/>
  <c r="ET277" i="13"/>
  <c r="ER277" i="13"/>
  <c r="EQ277" i="13"/>
  <c r="EO277" i="13"/>
  <c r="EN277" i="13"/>
  <c r="EL277" i="13"/>
  <c r="CA277" i="13"/>
  <c r="BU277" i="13"/>
  <c r="BT277" i="13"/>
  <c r="BQ277" i="13"/>
  <c r="BN277" i="13"/>
  <c r="BK277" i="13"/>
  <c r="BH277" i="13"/>
  <c r="BG277" i="13"/>
  <c r="BE277" i="13"/>
  <c r="BB277" i="13"/>
  <c r="BA277" i="13"/>
  <c r="S277" i="13"/>
  <c r="Q277" i="13"/>
  <c r="O277" i="13"/>
  <c r="M277" i="13"/>
  <c r="I277" i="13"/>
  <c r="G277" i="13"/>
  <c r="C277" i="13"/>
  <c r="ET276" i="13"/>
  <c r="ER276" i="13"/>
  <c r="EQ276" i="13"/>
  <c r="EO276" i="13"/>
  <c r="EN276" i="13"/>
  <c r="EL276" i="13"/>
  <c r="J65" i="22"/>
  <c r="E65" i="22"/>
  <c r="I145" i="9"/>
  <c r="CA276" i="13"/>
  <c r="BU276" i="13"/>
  <c r="BT276" i="13"/>
  <c r="BQ276" i="13"/>
  <c r="BN276" i="13"/>
  <c r="BK276" i="13"/>
  <c r="BH276" i="13"/>
  <c r="BG276" i="13"/>
  <c r="BE276" i="13"/>
  <c r="BB276" i="13"/>
  <c r="BA276" i="13"/>
  <c r="Q276" i="13"/>
  <c r="O276" i="13"/>
  <c r="M276" i="13"/>
  <c r="S276" i="13"/>
  <c r="P276" i="13" s="1"/>
  <c r="I276" i="13"/>
  <c r="G276" i="13"/>
  <c r="AA276" i="13" s="1"/>
  <c r="C276" i="13"/>
  <c r="I144" i="9"/>
  <c r="AE61" i="8"/>
  <c r="AC61" i="8"/>
  <c r="Z61" i="8"/>
  <c r="ET275" i="13"/>
  <c r="ER275" i="13"/>
  <c r="EQ275" i="13"/>
  <c r="EO275" i="13"/>
  <c r="EN275" i="13"/>
  <c r="EL275" i="13"/>
  <c r="ES283" i="13"/>
  <c r="EP283" i="13"/>
  <c r="EM283" i="13"/>
  <c r="CA275" i="13"/>
  <c r="BU275" i="13"/>
  <c r="BT275" i="13"/>
  <c r="BQ275" i="13"/>
  <c r="BK275" i="13"/>
  <c r="BH275" i="13"/>
  <c r="BG275" i="13"/>
  <c r="BE275" i="13"/>
  <c r="BB275" i="13"/>
  <c r="BA275" i="13"/>
  <c r="AN275" i="13"/>
  <c r="AL275" i="13"/>
  <c r="AH275" i="13"/>
  <c r="AF275" i="13"/>
  <c r="AG275" i="13" s="1"/>
  <c r="Q275" i="13"/>
  <c r="S275" i="13"/>
  <c r="O275" i="13"/>
  <c r="M275" i="13"/>
  <c r="G275" i="13"/>
  <c r="AA275" i="13" s="1"/>
  <c r="I275" i="13"/>
  <c r="C275" i="13"/>
  <c r="F275" i="13" s="1"/>
  <c r="ET274" i="13"/>
  <c r="ER274" i="13"/>
  <c r="EQ274" i="13"/>
  <c r="EO274" i="13"/>
  <c r="EN274" i="13"/>
  <c r="EL274" i="13"/>
  <c r="O61" i="8"/>
  <c r="M61" i="8"/>
  <c r="J64" i="22"/>
  <c r="E64" i="22"/>
  <c r="CG66" i="1"/>
  <c r="I143" i="9"/>
  <c r="I142" i="9"/>
  <c r="I141" i="9"/>
  <c r="ET273" i="13"/>
  <c r="ER273" i="13"/>
  <c r="EQ273" i="13"/>
  <c r="EO273" i="13"/>
  <c r="EN273" i="13"/>
  <c r="EL273" i="13"/>
  <c r="ET272" i="13"/>
  <c r="ER272" i="13"/>
  <c r="EQ272" i="13"/>
  <c r="EO272" i="13"/>
  <c r="EN272" i="13"/>
  <c r="EL272" i="13"/>
  <c r="CA274" i="13"/>
  <c r="CA273" i="13"/>
  <c r="BU274" i="13"/>
  <c r="BT274" i="13"/>
  <c r="BU273" i="13"/>
  <c r="BT273" i="13"/>
  <c r="BQ274" i="13"/>
  <c r="BQ273" i="13"/>
  <c r="BK274" i="13"/>
  <c r="BN273" i="13"/>
  <c r="BK273" i="13"/>
  <c r="BH274" i="13"/>
  <c r="BG274" i="13"/>
  <c r="BH273" i="13"/>
  <c r="BG273" i="13"/>
  <c r="BE274" i="13"/>
  <c r="BE273" i="13"/>
  <c r="BB274" i="13"/>
  <c r="BA274" i="13"/>
  <c r="BB273" i="13"/>
  <c r="BA273" i="13"/>
  <c r="AN274" i="13"/>
  <c r="AL274" i="13"/>
  <c r="AH274" i="13"/>
  <c r="AK274" i="13"/>
  <c r="AF274" i="13"/>
  <c r="AN273" i="13"/>
  <c r="AK273" i="13" s="1"/>
  <c r="AL273" i="13"/>
  <c r="AI273" i="13" s="1"/>
  <c r="AH273" i="13"/>
  <c r="AF273" i="13"/>
  <c r="AA274" i="13"/>
  <c r="Y274" i="13"/>
  <c r="AA273" i="13"/>
  <c r="Y273" i="13"/>
  <c r="W274" i="13"/>
  <c r="W273" i="13"/>
  <c r="AC274" i="13"/>
  <c r="Z274" i="13" s="1"/>
  <c r="AC273" i="13"/>
  <c r="S274" i="13"/>
  <c r="P274" i="13" s="1"/>
  <c r="S273" i="13"/>
  <c r="P273" i="13" s="1"/>
  <c r="M274" i="13"/>
  <c r="M273" i="13"/>
  <c r="Q274" i="13"/>
  <c r="O274" i="13"/>
  <c r="Q273" i="13"/>
  <c r="O273" i="13"/>
  <c r="Q272" i="13"/>
  <c r="O272" i="13"/>
  <c r="E274" i="13"/>
  <c r="E272" i="13"/>
  <c r="E273" i="13"/>
  <c r="G274" i="13"/>
  <c r="I274" i="13"/>
  <c r="G273" i="13"/>
  <c r="I273" i="13"/>
  <c r="F273" i="13" s="1"/>
  <c r="C274" i="13"/>
  <c r="C273" i="13"/>
  <c r="AE60" i="8"/>
  <c r="AC60" i="8"/>
  <c r="Z60" i="8"/>
  <c r="I140" i="9"/>
  <c r="O60" i="8"/>
  <c r="M60" i="8"/>
  <c r="ET271" i="13"/>
  <c r="ER271" i="13"/>
  <c r="EQ271" i="13"/>
  <c r="EO271" i="13"/>
  <c r="EN271" i="13"/>
  <c r="EL271" i="13"/>
  <c r="EP282" i="13"/>
  <c r="EM282" i="13"/>
  <c r="ES282" i="13"/>
  <c r="CA272" i="13"/>
  <c r="BU272" i="13"/>
  <c r="BT272" i="13"/>
  <c r="BQ272" i="13"/>
  <c r="BN272" i="13"/>
  <c r="BK272" i="13"/>
  <c r="BH272" i="13"/>
  <c r="BG272" i="13"/>
  <c r="BE272" i="13"/>
  <c r="BB272" i="13"/>
  <c r="BA272" i="13"/>
  <c r="BB269" i="13"/>
  <c r="BB270" i="13"/>
  <c r="BB271" i="13"/>
  <c r="AN272" i="13"/>
  <c r="AL272" i="13"/>
  <c r="AH272" i="13"/>
  <c r="AK272" i="13"/>
  <c r="AF272" i="13"/>
  <c r="AC272" i="13"/>
  <c r="AA272" i="13"/>
  <c r="Y272" i="13"/>
  <c r="W272" i="13"/>
  <c r="S272" i="13"/>
  <c r="M272" i="13"/>
  <c r="I272" i="13"/>
  <c r="F272" i="13" s="1"/>
  <c r="G272" i="13"/>
  <c r="C272" i="13"/>
  <c r="CG65" i="1"/>
  <c r="I139" i="9"/>
  <c r="AN271" i="13"/>
  <c r="AL271" i="13"/>
  <c r="AH271" i="13"/>
  <c r="AG271" i="13" s="1"/>
  <c r="AF271" i="13"/>
  <c r="W271" i="13"/>
  <c r="AA271" i="13"/>
  <c r="Y271" i="13"/>
  <c r="AC271" i="13"/>
  <c r="Q271" i="13"/>
  <c r="S271" i="13"/>
  <c r="O271" i="13"/>
  <c r="M271" i="13"/>
  <c r="C271" i="13"/>
  <c r="G271" i="13"/>
  <c r="E271" i="13"/>
  <c r="I271" i="13"/>
  <c r="C64" i="1"/>
  <c r="BQ271" i="13"/>
  <c r="BQ270" i="13"/>
  <c r="BH271" i="13"/>
  <c r="BG271" i="13"/>
  <c r="BH270" i="13"/>
  <c r="BG270" i="13"/>
  <c r="BN271" i="13"/>
  <c r="BK271" i="13"/>
  <c r="BN270" i="13"/>
  <c r="BK270" i="13"/>
  <c r="BE271" i="13"/>
  <c r="BE270" i="13"/>
  <c r="CA271" i="13"/>
  <c r="CA270" i="13"/>
  <c r="BU271" i="13"/>
  <c r="BT271" i="13"/>
  <c r="BU270" i="13"/>
  <c r="BT270" i="13"/>
  <c r="BA271" i="13"/>
  <c r="BA270" i="13"/>
  <c r="P278" i="13"/>
  <c r="GP65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DL66" i="22"/>
  <c r="DP66" i="22"/>
  <c r="DT66" i="22"/>
  <c r="DX66" i="22"/>
  <c r="EB66" i="22"/>
  <c r="AC278" i="13"/>
  <c r="P277" i="13"/>
  <c r="W278" i="13"/>
  <c r="AM274" i="13"/>
  <c r="AA278" i="13"/>
  <c r="F277" i="13"/>
  <c r="AN278" i="13"/>
  <c r="AN279" i="13"/>
  <c r="F279" i="13"/>
  <c r="AL278" i="13"/>
  <c r="AL279" i="13"/>
  <c r="W279" i="13"/>
  <c r="AH278" i="13"/>
  <c r="AH279" i="13"/>
  <c r="F278" i="13"/>
  <c r="Z278" i="13" s="1"/>
  <c r="AF279" i="13"/>
  <c r="AF278" i="13"/>
  <c r="W277" i="13"/>
  <c r="AF277" i="13"/>
  <c r="AH277" i="13"/>
  <c r="AL277" i="13"/>
  <c r="AN277" i="13"/>
  <c r="Y276" i="13"/>
  <c r="AM275" i="13"/>
  <c r="F276" i="13"/>
  <c r="DM65" i="22"/>
  <c r="DO65" i="22"/>
  <c r="DQ65" i="22"/>
  <c r="DU65" i="22"/>
  <c r="DW65" i="22"/>
  <c r="FY65" i="22"/>
  <c r="GA65" i="22"/>
  <c r="GC65" i="22"/>
  <c r="GE65" i="22"/>
  <c r="GG65" i="22"/>
  <c r="GI65" i="22"/>
  <c r="GK65" i="22"/>
  <c r="GM65" i="22"/>
  <c r="GO65" i="22"/>
  <c r="GQ65" i="22"/>
  <c r="FX65" i="22"/>
  <c r="FZ65" i="22"/>
  <c r="GB65" i="22"/>
  <c r="GD65" i="22"/>
  <c r="GF65" i="22"/>
  <c r="GH65" i="22"/>
  <c r="GJ65" i="22"/>
  <c r="GL65" i="22"/>
  <c r="GN65" i="22"/>
  <c r="W276" i="13"/>
  <c r="AF276" i="13"/>
  <c r="AH276" i="13"/>
  <c r="AL276" i="13"/>
  <c r="AN276" i="13"/>
  <c r="AM276" i="13" s="1"/>
  <c r="AJ276" i="13" s="1"/>
  <c r="AG273" i="13"/>
  <c r="W275" i="13"/>
  <c r="Y275" i="13"/>
  <c r="AC275" i="13"/>
  <c r="P275" i="13"/>
  <c r="F274" i="13"/>
  <c r="AG274" i="13"/>
  <c r="Z272" i="13"/>
  <c r="AM272" i="13"/>
  <c r="Z271" i="13"/>
  <c r="AI271" i="13"/>
  <c r="AN270" i="13"/>
  <c r="AL270" i="13"/>
  <c r="AH270" i="13"/>
  <c r="AF270" i="13"/>
  <c r="AC270" i="13"/>
  <c r="AA270" i="13"/>
  <c r="Y270" i="13"/>
  <c r="W270" i="13"/>
  <c r="S270" i="13"/>
  <c r="Q270" i="13"/>
  <c r="O270" i="13"/>
  <c r="M270" i="13"/>
  <c r="I270" i="13"/>
  <c r="G270" i="13"/>
  <c r="E270" i="13"/>
  <c r="C270" i="13"/>
  <c r="ET270" i="13"/>
  <c r="ER270" i="13"/>
  <c r="EQ270" i="13"/>
  <c r="EO270" i="13"/>
  <c r="EN270" i="13"/>
  <c r="EL270" i="13"/>
  <c r="ES281" i="13"/>
  <c r="EP281" i="13"/>
  <c r="EM281" i="13"/>
  <c r="AC15" i="8"/>
  <c r="AE15" i="8"/>
  <c r="AC16" i="8"/>
  <c r="AE16" i="8"/>
  <c r="AC17" i="8"/>
  <c r="AE17" i="8"/>
  <c r="AC18" i="8"/>
  <c r="AE18" i="8"/>
  <c r="AC19" i="8"/>
  <c r="AE19" i="8"/>
  <c r="AC20" i="8"/>
  <c r="AE20" i="8"/>
  <c r="AC21" i="8"/>
  <c r="AE21" i="8"/>
  <c r="AC22" i="8"/>
  <c r="AE22" i="8"/>
  <c r="AC23" i="8"/>
  <c r="AE23" i="8"/>
  <c r="AC24" i="8"/>
  <c r="AE24" i="8"/>
  <c r="AC25" i="8"/>
  <c r="AE25" i="8"/>
  <c r="AC26" i="8"/>
  <c r="AE26" i="8"/>
  <c r="AC27" i="8"/>
  <c r="AE27" i="8"/>
  <c r="AC28" i="8"/>
  <c r="AE28" i="8"/>
  <c r="AC29" i="8"/>
  <c r="AE29" i="8"/>
  <c r="AC30" i="8"/>
  <c r="AE30" i="8"/>
  <c r="AC31" i="8"/>
  <c r="AE31" i="8"/>
  <c r="AC32" i="8"/>
  <c r="AE32" i="8"/>
  <c r="AC33" i="8"/>
  <c r="AE33" i="8"/>
  <c r="AC34" i="8"/>
  <c r="AE34" i="8"/>
  <c r="AC35" i="8"/>
  <c r="AE35" i="8"/>
  <c r="AC36" i="8"/>
  <c r="AE36" i="8"/>
  <c r="AC37" i="8"/>
  <c r="AE37" i="8"/>
  <c r="AC38" i="8"/>
  <c r="AE38" i="8"/>
  <c r="AC39" i="8"/>
  <c r="AE39" i="8"/>
  <c r="AC40" i="8"/>
  <c r="AE40" i="8"/>
  <c r="AC41" i="8"/>
  <c r="AE41" i="8"/>
  <c r="AC42" i="8"/>
  <c r="AE42" i="8"/>
  <c r="AC43" i="8"/>
  <c r="AE43" i="8"/>
  <c r="AC44" i="8"/>
  <c r="AE44" i="8"/>
  <c r="AC45" i="8"/>
  <c r="AE45" i="8"/>
  <c r="AC46" i="8"/>
  <c r="AE46" i="8"/>
  <c r="AC47" i="8"/>
  <c r="AE47" i="8"/>
  <c r="AC48" i="8"/>
  <c r="AE48" i="8"/>
  <c r="AC49" i="8"/>
  <c r="AE49" i="8"/>
  <c r="AC50" i="8"/>
  <c r="AE50" i="8"/>
  <c r="AC51" i="8"/>
  <c r="AE51" i="8"/>
  <c r="AC52" i="8"/>
  <c r="AE52" i="8"/>
  <c r="AC53" i="8"/>
  <c r="AE53" i="8"/>
  <c r="AC54" i="8"/>
  <c r="AE54" i="8"/>
  <c r="AC55" i="8"/>
  <c r="AE55" i="8"/>
  <c r="AC56" i="8"/>
  <c r="AE56" i="8"/>
  <c r="AC57" i="8"/>
  <c r="AE57" i="8"/>
  <c r="AC58" i="8"/>
  <c r="AE58" i="8"/>
  <c r="AC59" i="8"/>
  <c r="AE59" i="8"/>
  <c r="M28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Z277" i="13"/>
  <c r="AJ274" i="13"/>
  <c r="AM278" i="13"/>
  <c r="AI279" i="13"/>
  <c r="AG279" i="13"/>
  <c r="AG276" i="13"/>
  <c r="AI278" i="13"/>
  <c r="AI277" i="13"/>
  <c r="AG277" i="13"/>
  <c r="AI276" i="13"/>
  <c r="AG270" i="13"/>
  <c r="AK270" i="13"/>
  <c r="Z270" i="13"/>
  <c r="F270" i="13"/>
  <c r="GQ64" i="22"/>
  <c r="GP64" i="22"/>
  <c r="GO64" i="22"/>
  <c r="GN64" i="22"/>
  <c r="GM64" i="22"/>
  <c r="GL64" i="22"/>
  <c r="GK64" i="22"/>
  <c r="GJ64" i="22"/>
  <c r="GI64" i="22"/>
  <c r="GH64" i="22"/>
  <c r="GG64" i="22"/>
  <c r="GF64" i="22"/>
  <c r="GE64" i="22"/>
  <c r="GD64" i="22"/>
  <c r="GC64" i="22"/>
  <c r="GB64" i="22"/>
  <c r="GA64" i="22"/>
  <c r="FZ64" i="22"/>
  <c r="FY64" i="22"/>
  <c r="FX64" i="22"/>
  <c r="DL64" i="22"/>
  <c r="DM64" i="22"/>
  <c r="DP64" i="22"/>
  <c r="DQ64" i="22"/>
  <c r="DT64" i="22"/>
  <c r="DU64" i="22"/>
  <c r="E15" i="22"/>
  <c r="DL15" i="22"/>
  <c r="DM15" i="22"/>
  <c r="DN15" i="22"/>
  <c r="DO15" i="22"/>
  <c r="DP15" i="22"/>
  <c r="DQ15" i="22"/>
  <c r="DR15" i="22"/>
  <c r="DS15" i="22"/>
  <c r="DT15" i="22"/>
  <c r="DU15" i="22"/>
  <c r="DV15" i="22"/>
  <c r="DW15" i="22"/>
  <c r="DX15" i="22"/>
  <c r="DY15" i="22"/>
  <c r="DZ15" i="22"/>
  <c r="EA15" i="22"/>
  <c r="EB15" i="22"/>
  <c r="EC15" i="22"/>
  <c r="ED15" i="22"/>
  <c r="EE15" i="22"/>
  <c r="FX15" i="22"/>
  <c r="FY15" i="22"/>
  <c r="FZ15" i="22"/>
  <c r="GA15" i="22"/>
  <c r="GB15" i="22"/>
  <c r="GC15" i="22"/>
  <c r="GD15" i="22"/>
  <c r="GE15" i="22"/>
  <c r="GF15" i="22"/>
  <c r="GG15" i="22"/>
  <c r="GH15" i="22"/>
  <c r="GI15" i="22"/>
  <c r="GJ15" i="22"/>
  <c r="GK15" i="22"/>
  <c r="GL15" i="22"/>
  <c r="GM15" i="22"/>
  <c r="GN15" i="22"/>
  <c r="GO15" i="22"/>
  <c r="GP15" i="22"/>
  <c r="GQ15" i="22"/>
  <c r="E16" i="22"/>
  <c r="DL16" i="22"/>
  <c r="DM16" i="22"/>
  <c r="DN16" i="22"/>
  <c r="DO16" i="22"/>
  <c r="DP16" i="22"/>
  <c r="DQ16" i="22"/>
  <c r="DR16" i="22"/>
  <c r="DS16" i="22"/>
  <c r="DT16" i="22"/>
  <c r="DU16" i="22"/>
  <c r="DV16" i="22"/>
  <c r="DW16" i="22"/>
  <c r="DX16" i="22"/>
  <c r="DY16" i="22"/>
  <c r="DZ16" i="22"/>
  <c r="EA16" i="22"/>
  <c r="EB16" i="22"/>
  <c r="EC16" i="22"/>
  <c r="ED16" i="22"/>
  <c r="EE16" i="22"/>
  <c r="FX16" i="22"/>
  <c r="FY16" i="22"/>
  <c r="FZ16" i="22"/>
  <c r="GA16" i="22"/>
  <c r="GB16" i="22"/>
  <c r="GC16" i="22"/>
  <c r="GD16" i="22"/>
  <c r="GE16" i="22"/>
  <c r="GF16" i="22"/>
  <c r="GG16" i="22"/>
  <c r="GH16" i="22"/>
  <c r="GI16" i="22"/>
  <c r="GJ16" i="22"/>
  <c r="GK16" i="22"/>
  <c r="GL16" i="22"/>
  <c r="GM16" i="22"/>
  <c r="GN16" i="22"/>
  <c r="GO16" i="22"/>
  <c r="GP16" i="22"/>
  <c r="GQ16" i="22"/>
  <c r="E17" i="22"/>
  <c r="DM17" i="22"/>
  <c r="DL17" i="22"/>
  <c r="DN17" i="22"/>
  <c r="DO17" i="22"/>
  <c r="DP17" i="22"/>
  <c r="DQ17" i="22"/>
  <c r="DR17" i="22"/>
  <c r="DS17" i="22"/>
  <c r="DT17" i="22"/>
  <c r="DU17" i="22"/>
  <c r="DV17" i="22"/>
  <c r="DW17" i="22"/>
  <c r="DX17" i="22"/>
  <c r="DY17" i="22"/>
  <c r="DZ17" i="22"/>
  <c r="EA17" i="22"/>
  <c r="EB17" i="22"/>
  <c r="EC17" i="22"/>
  <c r="ED17" i="22"/>
  <c r="EE17" i="22"/>
  <c r="FX17" i="22"/>
  <c r="FY17" i="22"/>
  <c r="FZ17" i="22"/>
  <c r="GA17" i="22"/>
  <c r="GB17" i="22"/>
  <c r="GC17" i="22"/>
  <c r="GD17" i="22"/>
  <c r="GE17" i="22"/>
  <c r="GF17" i="22"/>
  <c r="GG17" i="22"/>
  <c r="GH17" i="22"/>
  <c r="GI17" i="22"/>
  <c r="GJ17" i="22"/>
  <c r="GK17" i="22"/>
  <c r="GL17" i="22"/>
  <c r="GM17" i="22"/>
  <c r="GN17" i="22"/>
  <c r="GO17" i="22"/>
  <c r="GP17" i="22"/>
  <c r="GQ17" i="22"/>
  <c r="E18" i="22"/>
  <c r="EB18" i="22"/>
  <c r="EC18" i="22"/>
  <c r="ED18" i="22"/>
  <c r="DL18" i="22"/>
  <c r="DM18" i="22"/>
  <c r="DN18" i="22"/>
  <c r="DO18" i="22"/>
  <c r="DP18" i="22"/>
  <c r="DQ18" i="22"/>
  <c r="DR18" i="22"/>
  <c r="DS18" i="22"/>
  <c r="DT18" i="22"/>
  <c r="DU18" i="22"/>
  <c r="DV18" i="22"/>
  <c r="DW18" i="22"/>
  <c r="DX18" i="22"/>
  <c r="DY18" i="22"/>
  <c r="DZ18" i="22"/>
  <c r="EA18" i="22"/>
  <c r="EE18" i="22"/>
  <c r="FX18" i="22"/>
  <c r="FY18" i="22"/>
  <c r="FZ18" i="22"/>
  <c r="GA18" i="22"/>
  <c r="GB18" i="22"/>
  <c r="GC18" i="22"/>
  <c r="GD18" i="22"/>
  <c r="GE18" i="22"/>
  <c r="GF18" i="22"/>
  <c r="GG18" i="22"/>
  <c r="GH18" i="22"/>
  <c r="GI18" i="22"/>
  <c r="GJ18" i="22"/>
  <c r="GK18" i="22"/>
  <c r="GL18" i="22"/>
  <c r="GM18" i="22"/>
  <c r="GN18" i="22"/>
  <c r="GO18" i="22"/>
  <c r="GP18" i="22"/>
  <c r="GQ18" i="22"/>
  <c r="E19" i="22"/>
  <c r="DL19" i="22"/>
  <c r="DM19" i="22"/>
  <c r="DN19" i="22"/>
  <c r="DO19" i="22"/>
  <c r="DP19" i="22"/>
  <c r="DQ19" i="22"/>
  <c r="DR19" i="22"/>
  <c r="DS19" i="22"/>
  <c r="DT19" i="22"/>
  <c r="DU19" i="22"/>
  <c r="DV19" i="22"/>
  <c r="DW19" i="22"/>
  <c r="DX19" i="22"/>
  <c r="DY19" i="22"/>
  <c r="DZ19" i="22"/>
  <c r="EA19" i="22"/>
  <c r="EB19" i="22"/>
  <c r="EC19" i="22"/>
  <c r="ED19" i="22"/>
  <c r="EE19" i="22"/>
  <c r="FX19" i="22"/>
  <c r="FY19" i="22"/>
  <c r="FZ19" i="22"/>
  <c r="GA19" i="22"/>
  <c r="GB19" i="22"/>
  <c r="GC19" i="22"/>
  <c r="GD19" i="22"/>
  <c r="GE19" i="22"/>
  <c r="GF19" i="22"/>
  <c r="GG19" i="22"/>
  <c r="GH19" i="22"/>
  <c r="GI19" i="22"/>
  <c r="GJ19" i="22"/>
  <c r="GK19" i="22"/>
  <c r="GL19" i="22"/>
  <c r="GM19" i="22"/>
  <c r="GN19" i="22"/>
  <c r="GO19" i="22"/>
  <c r="GP19" i="22"/>
  <c r="GQ19" i="22"/>
  <c r="E20" i="22"/>
  <c r="EC20" i="22"/>
  <c r="ED20" i="22"/>
  <c r="EE20" i="22"/>
  <c r="DL20" i="22"/>
  <c r="DM20" i="22"/>
  <c r="DN20" i="22"/>
  <c r="DO20" i="22"/>
  <c r="DP20" i="22"/>
  <c r="DQ20" i="22"/>
  <c r="DR20" i="22"/>
  <c r="DS20" i="22"/>
  <c r="DT20" i="22"/>
  <c r="DU20" i="22"/>
  <c r="DV20" i="22"/>
  <c r="DW20" i="22"/>
  <c r="DX20" i="22"/>
  <c r="DY20" i="22"/>
  <c r="DZ20" i="22"/>
  <c r="EA20" i="22"/>
  <c r="EB20" i="22"/>
  <c r="FX20" i="22"/>
  <c r="FY20" i="22"/>
  <c r="FZ20" i="22"/>
  <c r="GA20" i="22"/>
  <c r="GB20" i="22"/>
  <c r="GC20" i="22"/>
  <c r="GD20" i="22"/>
  <c r="GE20" i="22"/>
  <c r="GF20" i="22"/>
  <c r="GG20" i="22"/>
  <c r="GH20" i="22"/>
  <c r="GI20" i="22"/>
  <c r="GJ20" i="22"/>
  <c r="GK20" i="22"/>
  <c r="GL20" i="22"/>
  <c r="GM20" i="22"/>
  <c r="GN20" i="22"/>
  <c r="GO20" i="22"/>
  <c r="GP20" i="22"/>
  <c r="GQ20" i="22"/>
  <c r="E21" i="22"/>
  <c r="EC21" i="22"/>
  <c r="ED21" i="22"/>
  <c r="DL21" i="22"/>
  <c r="DM21" i="22"/>
  <c r="DN21" i="22"/>
  <c r="DO21" i="22"/>
  <c r="DP21" i="22"/>
  <c r="DQ21" i="22"/>
  <c r="DR21" i="22"/>
  <c r="DS21" i="22"/>
  <c r="DT21" i="22"/>
  <c r="DU21" i="22"/>
  <c r="DV21" i="22"/>
  <c r="DW21" i="22"/>
  <c r="DX21" i="22"/>
  <c r="DY21" i="22"/>
  <c r="DZ21" i="22"/>
  <c r="EA21" i="22"/>
  <c r="EB21" i="22"/>
  <c r="EE21" i="22"/>
  <c r="FX21" i="22"/>
  <c r="FY21" i="22"/>
  <c r="FZ21" i="22"/>
  <c r="GA21" i="22"/>
  <c r="GB21" i="22"/>
  <c r="GC21" i="22"/>
  <c r="GD21" i="22"/>
  <c r="GE21" i="22"/>
  <c r="GF21" i="22"/>
  <c r="GG21" i="22"/>
  <c r="GH21" i="22"/>
  <c r="GI21" i="22"/>
  <c r="GJ21" i="22"/>
  <c r="GK21" i="22"/>
  <c r="GL21" i="22"/>
  <c r="GM21" i="22"/>
  <c r="GN21" i="22"/>
  <c r="GO21" i="22"/>
  <c r="GP21" i="22"/>
  <c r="GQ21" i="22"/>
  <c r="D22" i="22"/>
  <c r="E22" i="22"/>
  <c r="J22" i="22"/>
  <c r="DL22" i="22"/>
  <c r="DM22" i="22"/>
  <c r="DN22" i="22"/>
  <c r="DO22" i="22"/>
  <c r="DP22" i="22"/>
  <c r="DQ22" i="22"/>
  <c r="DR22" i="22"/>
  <c r="DS22" i="22"/>
  <c r="DT22" i="22"/>
  <c r="DU22" i="22"/>
  <c r="DV22" i="22"/>
  <c r="DW22" i="22"/>
  <c r="DX22" i="22"/>
  <c r="DY22" i="22"/>
  <c r="DZ22" i="22"/>
  <c r="EA22" i="22"/>
  <c r="EB22" i="22"/>
  <c r="EC22" i="22"/>
  <c r="ED22" i="22"/>
  <c r="EE22" i="22"/>
  <c r="FX22" i="22"/>
  <c r="FY22" i="22"/>
  <c r="FZ22" i="22"/>
  <c r="GA22" i="22"/>
  <c r="GB22" i="22"/>
  <c r="GC22" i="22"/>
  <c r="GD22" i="22"/>
  <c r="GE22" i="22"/>
  <c r="GF22" i="22"/>
  <c r="GG22" i="22"/>
  <c r="GH22" i="22"/>
  <c r="GI22" i="22"/>
  <c r="GJ22" i="22"/>
  <c r="GK22" i="22"/>
  <c r="GL22" i="22"/>
  <c r="GM22" i="22"/>
  <c r="GN22" i="22"/>
  <c r="GO22" i="22"/>
  <c r="GP22" i="22"/>
  <c r="GQ22" i="22"/>
  <c r="D23" i="22"/>
  <c r="E23" i="22"/>
  <c r="J23" i="22"/>
  <c r="DL23" i="22"/>
  <c r="DM23" i="22"/>
  <c r="DN23" i="22"/>
  <c r="DO23" i="22"/>
  <c r="DP23" i="22"/>
  <c r="DQ23" i="22"/>
  <c r="DR23" i="22"/>
  <c r="DS23" i="22"/>
  <c r="DT23" i="22"/>
  <c r="DU23" i="22"/>
  <c r="DV23" i="22"/>
  <c r="DW23" i="22"/>
  <c r="DX23" i="22"/>
  <c r="DY23" i="22"/>
  <c r="DZ23" i="22"/>
  <c r="EA23" i="22"/>
  <c r="EB23" i="22"/>
  <c r="EC23" i="22"/>
  <c r="ED23" i="22"/>
  <c r="EE23" i="22"/>
  <c r="FX23" i="22"/>
  <c r="FY23" i="22"/>
  <c r="FZ23" i="22"/>
  <c r="GA23" i="22"/>
  <c r="GB23" i="22"/>
  <c r="GC23" i="22"/>
  <c r="GD23" i="22"/>
  <c r="GE23" i="22"/>
  <c r="GF23" i="22"/>
  <c r="GG23" i="22"/>
  <c r="GH23" i="22"/>
  <c r="GI23" i="22"/>
  <c r="GJ23" i="22"/>
  <c r="GK23" i="22"/>
  <c r="GL23" i="22"/>
  <c r="GM23" i="22"/>
  <c r="GN23" i="22"/>
  <c r="GO23" i="22"/>
  <c r="GP23" i="22"/>
  <c r="GQ23" i="22"/>
  <c r="D24" i="22"/>
  <c r="E24" i="22"/>
  <c r="J24" i="22"/>
  <c r="DL24" i="22"/>
  <c r="DM24" i="22"/>
  <c r="DN24" i="22"/>
  <c r="DO24" i="22"/>
  <c r="DP24" i="22"/>
  <c r="DQ24" i="22"/>
  <c r="DR24" i="22"/>
  <c r="DS24" i="22"/>
  <c r="DT24" i="22"/>
  <c r="DU24" i="22"/>
  <c r="DV24" i="22"/>
  <c r="DW24" i="22"/>
  <c r="DX24" i="22"/>
  <c r="DY24" i="22"/>
  <c r="DZ24" i="22"/>
  <c r="EA24" i="22"/>
  <c r="EB24" i="22"/>
  <c r="EC24" i="22"/>
  <c r="ED24" i="22"/>
  <c r="EE24" i="22"/>
  <c r="FX24" i="22"/>
  <c r="FY24" i="22"/>
  <c r="FZ24" i="22"/>
  <c r="GA24" i="22"/>
  <c r="GB24" i="22"/>
  <c r="GC24" i="22"/>
  <c r="GD24" i="22"/>
  <c r="GE24" i="22"/>
  <c r="GF24" i="22"/>
  <c r="GG24" i="22"/>
  <c r="GH24" i="22"/>
  <c r="GI24" i="22"/>
  <c r="GJ24" i="22"/>
  <c r="GK24" i="22"/>
  <c r="GL24" i="22"/>
  <c r="GM24" i="22"/>
  <c r="GN24" i="22"/>
  <c r="GO24" i="22"/>
  <c r="GP24" i="22"/>
  <c r="GQ24" i="22"/>
  <c r="D25" i="22"/>
  <c r="E25" i="22"/>
  <c r="J25" i="22"/>
  <c r="DL25" i="22"/>
  <c r="DM25" i="22"/>
  <c r="DN25" i="22"/>
  <c r="DO25" i="22"/>
  <c r="DP25" i="22"/>
  <c r="DQ25" i="22"/>
  <c r="DR25" i="22"/>
  <c r="DS25" i="22"/>
  <c r="DT25" i="22"/>
  <c r="DU25" i="22"/>
  <c r="DV25" i="22"/>
  <c r="DW25" i="22"/>
  <c r="DX25" i="22"/>
  <c r="DY25" i="22"/>
  <c r="DZ25" i="22"/>
  <c r="EA25" i="22"/>
  <c r="EB25" i="22"/>
  <c r="EC25" i="22"/>
  <c r="ED25" i="22"/>
  <c r="EE25" i="22"/>
  <c r="FX25" i="22"/>
  <c r="FY25" i="22"/>
  <c r="FZ25" i="22"/>
  <c r="GA25" i="22"/>
  <c r="GB25" i="22"/>
  <c r="GC25" i="22"/>
  <c r="GD25" i="22"/>
  <c r="GE25" i="22"/>
  <c r="GF25" i="22"/>
  <c r="GG25" i="22"/>
  <c r="GH25" i="22"/>
  <c r="GI25" i="22"/>
  <c r="GJ25" i="22"/>
  <c r="GK25" i="22"/>
  <c r="GL25" i="22"/>
  <c r="GM25" i="22"/>
  <c r="GN25" i="22"/>
  <c r="GO25" i="22"/>
  <c r="GP25" i="22"/>
  <c r="GQ25" i="22"/>
  <c r="D26" i="22"/>
  <c r="E26" i="22"/>
  <c r="J26" i="22"/>
  <c r="DL26" i="22"/>
  <c r="DM26" i="22"/>
  <c r="DN26" i="22"/>
  <c r="DO26" i="22"/>
  <c r="DP26" i="22"/>
  <c r="DQ26" i="22"/>
  <c r="DR26" i="22"/>
  <c r="DS26" i="22"/>
  <c r="DT26" i="22"/>
  <c r="DU26" i="22"/>
  <c r="DV26" i="22"/>
  <c r="DW26" i="22"/>
  <c r="DX26" i="22"/>
  <c r="DY26" i="22"/>
  <c r="DZ26" i="22"/>
  <c r="EA26" i="22"/>
  <c r="EB26" i="22"/>
  <c r="EC26" i="22"/>
  <c r="ED26" i="22"/>
  <c r="EE26" i="22"/>
  <c r="FX26" i="22"/>
  <c r="FY26" i="22"/>
  <c r="FZ26" i="22"/>
  <c r="GA26" i="22"/>
  <c r="GB26" i="22"/>
  <c r="GC26" i="22"/>
  <c r="GD26" i="22"/>
  <c r="GE26" i="22"/>
  <c r="GF26" i="22"/>
  <c r="GG26" i="22"/>
  <c r="GH26" i="22"/>
  <c r="GI26" i="22"/>
  <c r="GJ26" i="22"/>
  <c r="GK26" i="22"/>
  <c r="GL26" i="22"/>
  <c r="GM26" i="22"/>
  <c r="GN26" i="22"/>
  <c r="GO26" i="22"/>
  <c r="GP26" i="22"/>
  <c r="GQ26" i="22"/>
  <c r="D27" i="22"/>
  <c r="E27" i="22"/>
  <c r="J27" i="22"/>
  <c r="DU27" i="22"/>
  <c r="DW27" i="22"/>
  <c r="DX27" i="22"/>
  <c r="DY27" i="22"/>
  <c r="EA27" i="22"/>
  <c r="EC27" i="22"/>
  <c r="ED27" i="22"/>
  <c r="EE27" i="22"/>
  <c r="DL27" i="22"/>
  <c r="DM27" i="22"/>
  <c r="DN27" i="22"/>
  <c r="DO27" i="22"/>
  <c r="DP27" i="22"/>
  <c r="DQ27" i="22"/>
  <c r="DR27" i="22"/>
  <c r="DS27" i="22"/>
  <c r="DT27" i="22"/>
  <c r="DV27" i="22"/>
  <c r="DZ27" i="22"/>
  <c r="EB27" i="22"/>
  <c r="FX27" i="22"/>
  <c r="FY27" i="22"/>
  <c r="FZ27" i="22"/>
  <c r="GA27" i="22"/>
  <c r="GB27" i="22"/>
  <c r="GC27" i="22"/>
  <c r="GD27" i="22"/>
  <c r="GE27" i="22"/>
  <c r="GF27" i="22"/>
  <c r="GG27" i="22"/>
  <c r="GH27" i="22"/>
  <c r="GI27" i="22"/>
  <c r="GJ27" i="22"/>
  <c r="GK27" i="22"/>
  <c r="GL27" i="22"/>
  <c r="GM27" i="22"/>
  <c r="GN27" i="22"/>
  <c r="GO27" i="22"/>
  <c r="GP27" i="22"/>
  <c r="GQ27" i="22"/>
  <c r="D28" i="22"/>
  <c r="E28" i="22"/>
  <c r="J28" i="22"/>
  <c r="DR28" i="22"/>
  <c r="DL28" i="22"/>
  <c r="DM28" i="22"/>
  <c r="DN28" i="22"/>
  <c r="DO28" i="22"/>
  <c r="DP28" i="22"/>
  <c r="DQ28" i="22"/>
  <c r="DS28" i="22"/>
  <c r="DT28" i="22"/>
  <c r="DU28" i="22"/>
  <c r="DV28" i="22"/>
  <c r="DW28" i="22"/>
  <c r="DX28" i="22"/>
  <c r="DY28" i="22"/>
  <c r="DZ28" i="22"/>
  <c r="EA28" i="22"/>
  <c r="EB28" i="22"/>
  <c r="EC28" i="22"/>
  <c r="ED28" i="22"/>
  <c r="EE28" i="22"/>
  <c r="FX28" i="22"/>
  <c r="FY28" i="22"/>
  <c r="FZ28" i="22"/>
  <c r="GA28" i="22"/>
  <c r="GB28" i="22"/>
  <c r="GC28" i="22"/>
  <c r="GD28" i="22"/>
  <c r="GE28" i="22"/>
  <c r="GF28" i="22"/>
  <c r="GG28" i="22"/>
  <c r="GH28" i="22"/>
  <c r="GI28" i="22"/>
  <c r="GJ28" i="22"/>
  <c r="GK28" i="22"/>
  <c r="GL28" i="22"/>
  <c r="GM28" i="22"/>
  <c r="GN28" i="22"/>
  <c r="GO28" i="22"/>
  <c r="GP28" i="22"/>
  <c r="GQ28" i="22"/>
  <c r="D29" i="22"/>
  <c r="E29" i="22"/>
  <c r="J29" i="22"/>
  <c r="DL29" i="22"/>
  <c r="DM29" i="22"/>
  <c r="DN29" i="22"/>
  <c r="DO29" i="22"/>
  <c r="DP29" i="22"/>
  <c r="DQ29" i="22"/>
  <c r="DR29" i="22"/>
  <c r="DS29" i="22"/>
  <c r="DT29" i="22"/>
  <c r="DU29" i="22"/>
  <c r="DV29" i="22"/>
  <c r="DW29" i="22"/>
  <c r="DX29" i="22"/>
  <c r="DY29" i="22"/>
  <c r="DZ29" i="22"/>
  <c r="EA29" i="22"/>
  <c r="EB29" i="22"/>
  <c r="EC29" i="22"/>
  <c r="ED29" i="22"/>
  <c r="EE29" i="22"/>
  <c r="FX29" i="22"/>
  <c r="FY29" i="22"/>
  <c r="FZ29" i="22"/>
  <c r="GA29" i="22"/>
  <c r="GB29" i="22"/>
  <c r="GC29" i="22"/>
  <c r="GD29" i="22"/>
  <c r="GE29" i="22"/>
  <c r="GF29" i="22"/>
  <c r="GG29" i="22"/>
  <c r="GH29" i="22"/>
  <c r="GI29" i="22"/>
  <c r="GJ29" i="22"/>
  <c r="GK29" i="22"/>
  <c r="GL29" i="22"/>
  <c r="GM29" i="22"/>
  <c r="GN29" i="22"/>
  <c r="GO29" i="22"/>
  <c r="GP29" i="22"/>
  <c r="GQ29" i="22"/>
  <c r="D30" i="22"/>
  <c r="E30" i="22"/>
  <c r="J30" i="22"/>
  <c r="DO30" i="22"/>
  <c r="DQ30" i="22"/>
  <c r="DR30" i="22"/>
  <c r="DS30" i="22"/>
  <c r="DU30" i="22"/>
  <c r="DW30" i="22"/>
  <c r="DX30" i="22"/>
  <c r="DY30" i="22"/>
  <c r="DZ30" i="22"/>
  <c r="EA30" i="22"/>
  <c r="EB30" i="22"/>
  <c r="EE30" i="22"/>
  <c r="DL30" i="22"/>
  <c r="DM30" i="22"/>
  <c r="DN30" i="22"/>
  <c r="DP30" i="22"/>
  <c r="DT30" i="22"/>
  <c r="DV30" i="22"/>
  <c r="EC30" i="22"/>
  <c r="ED30" i="22"/>
  <c r="FX30" i="22"/>
  <c r="FY30" i="22"/>
  <c r="FZ30" i="22"/>
  <c r="GA30" i="22"/>
  <c r="GB30" i="22"/>
  <c r="GC30" i="22"/>
  <c r="GD30" i="22"/>
  <c r="GE30" i="22"/>
  <c r="GF30" i="22"/>
  <c r="GG30" i="22"/>
  <c r="GH30" i="22"/>
  <c r="GI30" i="22"/>
  <c r="GJ30" i="22"/>
  <c r="GK30" i="22"/>
  <c r="GL30" i="22"/>
  <c r="GM30" i="22"/>
  <c r="GN30" i="22"/>
  <c r="GO30" i="22"/>
  <c r="GP30" i="22"/>
  <c r="GQ30" i="22"/>
  <c r="D31" i="22"/>
  <c r="E31" i="22"/>
  <c r="J31" i="22"/>
  <c r="DL31" i="22"/>
  <c r="DM31" i="22"/>
  <c r="DN31" i="22"/>
  <c r="DO31" i="22"/>
  <c r="DQ31" i="22"/>
  <c r="DR31" i="22"/>
  <c r="DS31" i="22"/>
  <c r="DT31" i="22"/>
  <c r="DU31" i="22"/>
  <c r="DV31" i="22"/>
  <c r="DW31" i="22"/>
  <c r="DX31" i="22"/>
  <c r="DZ31" i="22"/>
  <c r="EA31" i="22"/>
  <c r="EB31" i="22"/>
  <c r="EC31" i="22"/>
  <c r="ED31" i="22"/>
  <c r="EE31" i="22"/>
  <c r="DP31" i="22"/>
  <c r="DY31" i="22"/>
  <c r="FX31" i="22"/>
  <c r="FY31" i="22"/>
  <c r="FZ31" i="22"/>
  <c r="GA31" i="22"/>
  <c r="GB31" i="22"/>
  <c r="GC31" i="22"/>
  <c r="GD31" i="22"/>
  <c r="GE31" i="22"/>
  <c r="GF31" i="22"/>
  <c r="GG31" i="22"/>
  <c r="GH31" i="22"/>
  <c r="GI31" i="22"/>
  <c r="GJ31" i="22"/>
  <c r="GK31" i="22"/>
  <c r="GL31" i="22"/>
  <c r="GM31" i="22"/>
  <c r="GN31" i="22"/>
  <c r="GO31" i="22"/>
  <c r="GP31" i="22"/>
  <c r="GQ31" i="22"/>
  <c r="D32" i="22"/>
  <c r="E32" i="22"/>
  <c r="J32" i="22"/>
  <c r="ED32" i="22"/>
  <c r="EE32" i="22"/>
  <c r="DL32" i="22"/>
  <c r="DM32" i="22"/>
  <c r="DN32" i="22"/>
  <c r="DO32" i="22"/>
  <c r="DP32" i="22"/>
  <c r="DQ32" i="22"/>
  <c r="DR32" i="22"/>
  <c r="DS32" i="22"/>
  <c r="DT32" i="22"/>
  <c r="DU32" i="22"/>
  <c r="DV32" i="22"/>
  <c r="DW32" i="22"/>
  <c r="DX32" i="22"/>
  <c r="DY32" i="22"/>
  <c r="DZ32" i="22"/>
  <c r="EA32" i="22"/>
  <c r="EB32" i="22"/>
  <c r="EC32" i="22"/>
  <c r="FX32" i="22"/>
  <c r="FY32" i="22"/>
  <c r="FZ32" i="22"/>
  <c r="GA32" i="22"/>
  <c r="GB32" i="22"/>
  <c r="GC32" i="22"/>
  <c r="GD32" i="22"/>
  <c r="GE32" i="22"/>
  <c r="GF32" i="22"/>
  <c r="GG32" i="22"/>
  <c r="GH32" i="22"/>
  <c r="GI32" i="22"/>
  <c r="GJ32" i="22"/>
  <c r="GK32" i="22"/>
  <c r="GL32" i="22"/>
  <c r="GM32" i="22"/>
  <c r="GN32" i="22"/>
  <c r="GO32" i="22"/>
  <c r="GP32" i="22"/>
  <c r="GQ32" i="22"/>
  <c r="D33" i="22"/>
  <c r="E33" i="22"/>
  <c r="J33" i="22"/>
  <c r="EC33" i="22"/>
  <c r="ED33" i="22"/>
  <c r="EE33" i="22"/>
  <c r="DL33" i="22"/>
  <c r="DM33" i="22"/>
  <c r="DN33" i="22"/>
  <c r="DO33" i="22"/>
  <c r="DP33" i="22"/>
  <c r="DQ33" i="22"/>
  <c r="DR33" i="22"/>
  <c r="DS33" i="22"/>
  <c r="DT33" i="22"/>
  <c r="DU33" i="22"/>
  <c r="DV33" i="22"/>
  <c r="DW33" i="22"/>
  <c r="DX33" i="22"/>
  <c r="DY33" i="22"/>
  <c r="DZ33" i="22"/>
  <c r="EA33" i="22"/>
  <c r="EB33" i="22"/>
  <c r="FX33" i="22"/>
  <c r="FY33" i="22"/>
  <c r="FZ33" i="22"/>
  <c r="GA33" i="22"/>
  <c r="GB33" i="22"/>
  <c r="GC33" i="22"/>
  <c r="GD33" i="22"/>
  <c r="GE33" i="22"/>
  <c r="GF33" i="22"/>
  <c r="GG33" i="22"/>
  <c r="GH33" i="22"/>
  <c r="GI33" i="22"/>
  <c r="GJ33" i="22"/>
  <c r="GK33" i="22"/>
  <c r="GL33" i="22"/>
  <c r="GM33" i="22"/>
  <c r="GN33" i="22"/>
  <c r="GO33" i="22"/>
  <c r="GP33" i="22"/>
  <c r="GQ33" i="22"/>
  <c r="D34" i="22"/>
  <c r="E34" i="22"/>
  <c r="J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EA34" i="22"/>
  <c r="EB34" i="22"/>
  <c r="EC34" i="22"/>
  <c r="ED34" i="22"/>
  <c r="EE34" i="22"/>
  <c r="FX34" i="22"/>
  <c r="FY34" i="22"/>
  <c r="FZ34" i="22"/>
  <c r="GA34" i="22"/>
  <c r="GB34" i="22"/>
  <c r="GC34" i="22"/>
  <c r="GD34" i="22"/>
  <c r="GE34" i="22"/>
  <c r="GF34" i="22"/>
  <c r="GG34" i="22"/>
  <c r="GH34" i="22"/>
  <c r="GI34" i="22"/>
  <c r="GJ34" i="22"/>
  <c r="GK34" i="22"/>
  <c r="GL34" i="22"/>
  <c r="GM34" i="22"/>
  <c r="GN34" i="22"/>
  <c r="GO34" i="22"/>
  <c r="GP34" i="22"/>
  <c r="GQ34" i="22"/>
  <c r="D35" i="22"/>
  <c r="E35" i="22"/>
  <c r="J35" i="22"/>
  <c r="ED35" i="22"/>
  <c r="EE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EA35" i="22"/>
  <c r="EB35" i="22"/>
  <c r="EC35" i="22"/>
  <c r="FX35" i="22"/>
  <c r="FY35" i="22"/>
  <c r="FZ35" i="22"/>
  <c r="GA35" i="22"/>
  <c r="GB35" i="22"/>
  <c r="GC35" i="22"/>
  <c r="GD35" i="22"/>
  <c r="GE35" i="22"/>
  <c r="GF35" i="22"/>
  <c r="GG35" i="22"/>
  <c r="GH35" i="22"/>
  <c r="GI35" i="22"/>
  <c r="GJ35" i="22"/>
  <c r="GK35" i="22"/>
  <c r="GL35" i="22"/>
  <c r="GM35" i="22"/>
  <c r="GN35" i="22"/>
  <c r="GO35" i="22"/>
  <c r="GP35" i="22"/>
  <c r="GQ35" i="22"/>
  <c r="D36" i="22"/>
  <c r="E36" i="22"/>
  <c r="J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EA36" i="22"/>
  <c r="EB36" i="22"/>
  <c r="EC36" i="22"/>
  <c r="ED36" i="22"/>
  <c r="EE36" i="22"/>
  <c r="FX36" i="22"/>
  <c r="FY36" i="22"/>
  <c r="FZ36" i="22"/>
  <c r="GA36" i="22"/>
  <c r="GB36" i="22"/>
  <c r="GC36" i="22"/>
  <c r="GD36" i="22"/>
  <c r="GE36" i="22"/>
  <c r="GF36" i="22"/>
  <c r="GG36" i="22"/>
  <c r="GH36" i="22"/>
  <c r="GI36" i="22"/>
  <c r="GJ36" i="22"/>
  <c r="GK36" i="22"/>
  <c r="GL36" i="22"/>
  <c r="GM36" i="22"/>
  <c r="GN36" i="22"/>
  <c r="GO36" i="22"/>
  <c r="GP36" i="22"/>
  <c r="GQ36" i="22"/>
  <c r="D37" i="22"/>
  <c r="E37" i="22"/>
  <c r="J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EA37" i="22"/>
  <c r="EB37" i="22"/>
  <c r="EC37" i="22"/>
  <c r="ED37" i="22"/>
  <c r="EE37" i="22"/>
  <c r="FX37" i="22"/>
  <c r="FY37" i="22"/>
  <c r="FZ37" i="22"/>
  <c r="GA37" i="22"/>
  <c r="GB37" i="22"/>
  <c r="GC37" i="22"/>
  <c r="GD37" i="22"/>
  <c r="GE37" i="22"/>
  <c r="GF37" i="22"/>
  <c r="GG37" i="22"/>
  <c r="GH37" i="22"/>
  <c r="GI37" i="22"/>
  <c r="GJ37" i="22"/>
  <c r="GK37" i="22"/>
  <c r="GL37" i="22"/>
  <c r="GM37" i="22"/>
  <c r="GN37" i="22"/>
  <c r="GO37" i="22"/>
  <c r="GP37" i="22"/>
  <c r="GQ37" i="22"/>
  <c r="D38" i="22"/>
  <c r="E38" i="22"/>
  <c r="J38" i="22"/>
  <c r="DZ38" i="22"/>
  <c r="EB38" i="22"/>
  <c r="EC38" i="22"/>
  <c r="ED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EA38" i="22"/>
  <c r="EE38" i="22"/>
  <c r="FX38" i="22"/>
  <c r="FY38" i="22"/>
  <c r="FZ38" i="22"/>
  <c r="GA38" i="22"/>
  <c r="GB38" i="22"/>
  <c r="GC38" i="22"/>
  <c r="GD38" i="22"/>
  <c r="GE38" i="22"/>
  <c r="GF38" i="22"/>
  <c r="GG38" i="22"/>
  <c r="GH38" i="22"/>
  <c r="GI38" i="22"/>
  <c r="GJ38" i="22"/>
  <c r="GK38" i="22"/>
  <c r="GL38" i="22"/>
  <c r="GM38" i="22"/>
  <c r="GN38" i="22"/>
  <c r="GO38" i="22"/>
  <c r="GP38" i="22"/>
  <c r="GQ38" i="22"/>
  <c r="D39" i="22"/>
  <c r="E39" i="22"/>
  <c r="J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EA39" i="22"/>
  <c r="EB39" i="22"/>
  <c r="EC39" i="22"/>
  <c r="ED39" i="22"/>
  <c r="EE39" i="22"/>
  <c r="FX39" i="22"/>
  <c r="FY39" i="22"/>
  <c r="FZ39" i="22"/>
  <c r="GA39" i="22"/>
  <c r="GB39" i="22"/>
  <c r="GC39" i="22"/>
  <c r="GD39" i="22"/>
  <c r="GE39" i="22"/>
  <c r="GF39" i="22"/>
  <c r="GG39" i="22"/>
  <c r="GH39" i="22"/>
  <c r="GI39" i="22"/>
  <c r="GJ39" i="22"/>
  <c r="GK39" i="22"/>
  <c r="GL39" i="22"/>
  <c r="GM39" i="22"/>
  <c r="GN39" i="22"/>
  <c r="GO39" i="22"/>
  <c r="GP39" i="22"/>
  <c r="GQ39" i="22"/>
  <c r="D40" i="22"/>
  <c r="E40" i="22"/>
  <c r="J40" i="22"/>
  <c r="DZ40" i="22"/>
  <c r="EA40" i="22"/>
  <c r="ED40" i="22"/>
  <c r="EE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EB40" i="22"/>
  <c r="EC40" i="22"/>
  <c r="FX40" i="22"/>
  <c r="FY40" i="22"/>
  <c r="FZ40" i="22"/>
  <c r="GA40" i="22"/>
  <c r="GB40" i="22"/>
  <c r="GC40" i="22"/>
  <c r="GD40" i="22"/>
  <c r="GE40" i="22"/>
  <c r="GF40" i="22"/>
  <c r="GG40" i="22"/>
  <c r="GH40" i="22"/>
  <c r="GI40" i="22"/>
  <c r="GJ40" i="22"/>
  <c r="GK40" i="22"/>
  <c r="GL40" i="22"/>
  <c r="GM40" i="22"/>
  <c r="GN40" i="22"/>
  <c r="GO40" i="22"/>
  <c r="GP40" i="22"/>
  <c r="GQ40" i="22"/>
  <c r="D41" i="22"/>
  <c r="E41" i="22"/>
  <c r="J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EA41" i="22"/>
  <c r="EB41" i="22"/>
  <c r="EC41" i="22"/>
  <c r="ED41" i="22"/>
  <c r="EE41" i="22"/>
  <c r="FX41" i="22"/>
  <c r="FY41" i="22"/>
  <c r="FZ41" i="22"/>
  <c r="GA41" i="22"/>
  <c r="GB41" i="22"/>
  <c r="GC41" i="22"/>
  <c r="GD41" i="22"/>
  <c r="GE41" i="22"/>
  <c r="GF41" i="22"/>
  <c r="GG41" i="22"/>
  <c r="GH41" i="22"/>
  <c r="GI41" i="22"/>
  <c r="GJ41" i="22"/>
  <c r="GK41" i="22"/>
  <c r="GL41" i="22"/>
  <c r="GM41" i="22"/>
  <c r="GN41" i="22"/>
  <c r="GO41" i="22"/>
  <c r="GP41" i="22"/>
  <c r="GQ41" i="22"/>
  <c r="D42" i="22"/>
  <c r="E42" i="22"/>
  <c r="J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EA42" i="22"/>
  <c r="EB42" i="22"/>
  <c r="EC42" i="22"/>
  <c r="ED42" i="22"/>
  <c r="EE42" i="22"/>
  <c r="FX42" i="22"/>
  <c r="FY42" i="22"/>
  <c r="FZ42" i="22"/>
  <c r="GA42" i="22"/>
  <c r="GB42" i="22"/>
  <c r="GC42" i="22"/>
  <c r="GD42" i="22"/>
  <c r="GE42" i="22"/>
  <c r="GF42" i="22"/>
  <c r="GG42" i="22"/>
  <c r="GH42" i="22"/>
  <c r="GI42" i="22"/>
  <c r="GJ42" i="22"/>
  <c r="GK42" i="22"/>
  <c r="GL42" i="22"/>
  <c r="GM42" i="22"/>
  <c r="GN42" i="22"/>
  <c r="GO42" i="22"/>
  <c r="GP42" i="22"/>
  <c r="GQ42" i="22"/>
  <c r="D43" i="22"/>
  <c r="E43" i="22"/>
  <c r="J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EA43" i="22"/>
  <c r="EB43" i="22"/>
  <c r="EC43" i="22"/>
  <c r="ED43" i="22"/>
  <c r="EE43" i="22"/>
  <c r="FX43" i="22"/>
  <c r="FY43" i="22"/>
  <c r="FZ43" i="22"/>
  <c r="GA43" i="22"/>
  <c r="GB43" i="22"/>
  <c r="GC43" i="22"/>
  <c r="GD43" i="22"/>
  <c r="GE43" i="22"/>
  <c r="GF43" i="22"/>
  <c r="GG43" i="22"/>
  <c r="GH43" i="22"/>
  <c r="GI43" i="22"/>
  <c r="GJ43" i="22"/>
  <c r="GK43" i="22"/>
  <c r="GL43" i="22"/>
  <c r="GM43" i="22"/>
  <c r="GN43" i="22"/>
  <c r="GO43" i="22"/>
  <c r="GP43" i="22"/>
  <c r="GQ43" i="22"/>
  <c r="D44" i="22"/>
  <c r="E44" i="22"/>
  <c r="J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EA44" i="22"/>
  <c r="EB44" i="22"/>
  <c r="EC44" i="22"/>
  <c r="ED44" i="22"/>
  <c r="EE44" i="22"/>
  <c r="FX44" i="22"/>
  <c r="FY44" i="22"/>
  <c r="FZ44" i="22"/>
  <c r="GA44" i="22"/>
  <c r="GB44" i="22"/>
  <c r="GC44" i="22"/>
  <c r="GD44" i="22"/>
  <c r="GE44" i="22"/>
  <c r="GF44" i="22"/>
  <c r="GG44" i="22"/>
  <c r="GH44" i="22"/>
  <c r="GI44" i="22"/>
  <c r="GJ44" i="22"/>
  <c r="GK44" i="22"/>
  <c r="GL44" i="22"/>
  <c r="GM44" i="22"/>
  <c r="GN44" i="22"/>
  <c r="GO44" i="22"/>
  <c r="GP44" i="22"/>
  <c r="GQ44" i="22"/>
  <c r="D45" i="22"/>
  <c r="E45" i="22"/>
  <c r="J45" i="22"/>
  <c r="DV45" i="22"/>
  <c r="DX45" i="22"/>
  <c r="DY45" i="22"/>
  <c r="DZ45" i="22"/>
  <c r="EA45" i="22"/>
  <c r="EB45" i="22"/>
  <c r="EC45" i="22"/>
  <c r="ED45" i="22"/>
  <c r="EE45" i="22"/>
  <c r="DL45" i="22"/>
  <c r="DM45" i="22"/>
  <c r="DN45" i="22"/>
  <c r="DO45" i="22"/>
  <c r="DP45" i="22"/>
  <c r="DQ45" i="22"/>
  <c r="DR45" i="22"/>
  <c r="DS45" i="22"/>
  <c r="DT45" i="22"/>
  <c r="DU45" i="22"/>
  <c r="DW45" i="22"/>
  <c r="FX45" i="22"/>
  <c r="FY45" i="22"/>
  <c r="FZ45" i="22"/>
  <c r="GA45" i="22"/>
  <c r="GB45" i="22"/>
  <c r="GC45" i="22"/>
  <c r="GD45" i="22"/>
  <c r="GE45" i="22"/>
  <c r="GF45" i="22"/>
  <c r="GG45" i="22"/>
  <c r="GH45" i="22"/>
  <c r="GI45" i="22"/>
  <c r="GJ45" i="22"/>
  <c r="GK45" i="22"/>
  <c r="GL45" i="22"/>
  <c r="GM45" i="22"/>
  <c r="GN45" i="22"/>
  <c r="GO45" i="22"/>
  <c r="GP45" i="22"/>
  <c r="GQ45" i="22"/>
  <c r="D46" i="22"/>
  <c r="E46" i="22"/>
  <c r="J46" i="22"/>
  <c r="EB46" i="22"/>
  <c r="EE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EA46" i="22"/>
  <c r="EC46" i="22"/>
  <c r="ED46" i="22"/>
  <c r="FX46" i="22"/>
  <c r="FY46" i="22"/>
  <c r="FZ46" i="22"/>
  <c r="GA46" i="22"/>
  <c r="GB46" i="22"/>
  <c r="GC46" i="22"/>
  <c r="GD46" i="22"/>
  <c r="GE46" i="22"/>
  <c r="GF46" i="22"/>
  <c r="GG46" i="22"/>
  <c r="GH46" i="22"/>
  <c r="GI46" i="22"/>
  <c r="GJ46" i="22"/>
  <c r="GK46" i="22"/>
  <c r="GL46" i="22"/>
  <c r="GM46" i="22"/>
  <c r="GN46" i="22"/>
  <c r="GO46" i="22"/>
  <c r="GP46" i="22"/>
  <c r="GQ46" i="22"/>
  <c r="D47" i="22"/>
  <c r="E47" i="22"/>
  <c r="J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EA47" i="22"/>
  <c r="EB47" i="22"/>
  <c r="EC47" i="22"/>
  <c r="ED47" i="22"/>
  <c r="EE47" i="22"/>
  <c r="FX47" i="22"/>
  <c r="FY47" i="22"/>
  <c r="FZ47" i="22"/>
  <c r="GA47" i="22"/>
  <c r="GB47" i="22"/>
  <c r="GC47" i="22"/>
  <c r="GD47" i="22"/>
  <c r="GE47" i="22"/>
  <c r="GF47" i="22"/>
  <c r="GG47" i="22"/>
  <c r="GH47" i="22"/>
  <c r="GI47" i="22"/>
  <c r="GJ47" i="22"/>
  <c r="GK47" i="22"/>
  <c r="GL47" i="22"/>
  <c r="GM47" i="22"/>
  <c r="GN47" i="22"/>
  <c r="GO47" i="22"/>
  <c r="GP47" i="22"/>
  <c r="GQ47" i="22"/>
  <c r="D48" i="22"/>
  <c r="E48" i="22"/>
  <c r="J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EA48" i="22"/>
  <c r="EB48" i="22"/>
  <c r="EC48" i="22"/>
  <c r="ED48" i="22"/>
  <c r="EE48" i="22"/>
  <c r="FX48" i="22"/>
  <c r="FY48" i="22"/>
  <c r="FZ48" i="22"/>
  <c r="GA48" i="22"/>
  <c r="GB48" i="22"/>
  <c r="GC48" i="22"/>
  <c r="GD48" i="22"/>
  <c r="GE48" i="22"/>
  <c r="GF48" i="22"/>
  <c r="GG48" i="22"/>
  <c r="GH48" i="22"/>
  <c r="GI48" i="22"/>
  <c r="GJ48" i="22"/>
  <c r="GK48" i="22"/>
  <c r="GL48" i="22"/>
  <c r="GM48" i="22"/>
  <c r="GN48" i="22"/>
  <c r="GO48" i="22"/>
  <c r="GP48" i="22"/>
  <c r="GQ48" i="22"/>
  <c r="D49" i="22"/>
  <c r="E49" i="22"/>
  <c r="J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EA49" i="22"/>
  <c r="EB49" i="22"/>
  <c r="EC49" i="22"/>
  <c r="ED49" i="22"/>
  <c r="EE49" i="22"/>
  <c r="FX49" i="22"/>
  <c r="FY49" i="22"/>
  <c r="FZ49" i="22"/>
  <c r="GA49" i="22"/>
  <c r="GB49" i="22"/>
  <c r="GC49" i="22"/>
  <c r="GD49" i="22"/>
  <c r="GE49" i="22"/>
  <c r="GF49" i="22"/>
  <c r="GG49" i="22"/>
  <c r="GH49" i="22"/>
  <c r="GI49" i="22"/>
  <c r="GJ49" i="22"/>
  <c r="GK49" i="22"/>
  <c r="GL49" i="22"/>
  <c r="GM49" i="22"/>
  <c r="GN49" i="22"/>
  <c r="GO49" i="22"/>
  <c r="GP49" i="22"/>
  <c r="GQ49" i="22"/>
  <c r="D50" i="22"/>
  <c r="E50" i="22"/>
  <c r="J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EA50" i="22"/>
  <c r="EB50" i="22"/>
  <c r="EC50" i="22"/>
  <c r="ED50" i="22"/>
  <c r="EE50" i="22"/>
  <c r="FX50" i="22"/>
  <c r="FY50" i="22"/>
  <c r="FZ50" i="22"/>
  <c r="GA50" i="22"/>
  <c r="GB50" i="22"/>
  <c r="GC50" i="22"/>
  <c r="GD50" i="22"/>
  <c r="GE50" i="22"/>
  <c r="GF50" i="22"/>
  <c r="GG50" i="22"/>
  <c r="GH50" i="22"/>
  <c r="GI50" i="22"/>
  <c r="GJ50" i="22"/>
  <c r="GK50" i="22"/>
  <c r="GL50" i="22"/>
  <c r="GM50" i="22"/>
  <c r="GN50" i="22"/>
  <c r="GO50" i="22"/>
  <c r="GP50" i="22"/>
  <c r="GQ50" i="22"/>
  <c r="D51" i="22"/>
  <c r="E51" i="22"/>
  <c r="J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EA51" i="22"/>
  <c r="EB51" i="22"/>
  <c r="EC51" i="22"/>
  <c r="ED51" i="22"/>
  <c r="EE51" i="22"/>
  <c r="FX51" i="22"/>
  <c r="FY51" i="22"/>
  <c r="FZ51" i="22"/>
  <c r="GA51" i="22"/>
  <c r="GB51" i="22"/>
  <c r="GC51" i="22"/>
  <c r="GD51" i="22"/>
  <c r="GE51" i="22"/>
  <c r="GF51" i="22"/>
  <c r="GG51" i="22"/>
  <c r="GH51" i="22"/>
  <c r="GI51" i="22"/>
  <c r="GJ51" i="22"/>
  <c r="GK51" i="22"/>
  <c r="GL51" i="22"/>
  <c r="GM51" i="22"/>
  <c r="GN51" i="22"/>
  <c r="GO51" i="22"/>
  <c r="GP51" i="22"/>
  <c r="GQ51" i="22"/>
  <c r="D52" i="22"/>
  <c r="E52" i="22"/>
  <c r="J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EA52" i="22"/>
  <c r="EB52" i="22"/>
  <c r="EC52" i="22"/>
  <c r="ED52" i="22"/>
  <c r="EE52" i="22"/>
  <c r="FX52" i="22"/>
  <c r="FY52" i="22"/>
  <c r="FZ52" i="22"/>
  <c r="GA52" i="22"/>
  <c r="GB52" i="22"/>
  <c r="GC52" i="22"/>
  <c r="GD52" i="22"/>
  <c r="GE52" i="22"/>
  <c r="GF52" i="22"/>
  <c r="GG52" i="22"/>
  <c r="GH52" i="22"/>
  <c r="GI52" i="22"/>
  <c r="GJ52" i="22"/>
  <c r="GK52" i="22"/>
  <c r="GL52" i="22"/>
  <c r="GM52" i="22"/>
  <c r="GN52" i="22"/>
  <c r="GO52" i="22"/>
  <c r="GP52" i="22"/>
  <c r="GQ52" i="22"/>
  <c r="D53" i="22"/>
  <c r="E53" i="22"/>
  <c r="J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EA53" i="22"/>
  <c r="EB53" i="22"/>
  <c r="EC53" i="22"/>
  <c r="ED53" i="22"/>
  <c r="EE53" i="22"/>
  <c r="FX53" i="22"/>
  <c r="FY53" i="22"/>
  <c r="FZ53" i="22"/>
  <c r="GA53" i="22"/>
  <c r="GB53" i="22"/>
  <c r="GC53" i="22"/>
  <c r="GD53" i="22"/>
  <c r="GE53" i="22"/>
  <c r="GF53" i="22"/>
  <c r="GG53" i="22"/>
  <c r="GH53" i="22"/>
  <c r="GI53" i="22"/>
  <c r="GJ53" i="22"/>
  <c r="GK53" i="22"/>
  <c r="GL53" i="22"/>
  <c r="GM53" i="22"/>
  <c r="GN53" i="22"/>
  <c r="GO53" i="22"/>
  <c r="GP53" i="22"/>
  <c r="GQ53" i="22"/>
  <c r="D54" i="22"/>
  <c r="E54" i="22"/>
  <c r="J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EA54" i="22"/>
  <c r="EB54" i="22"/>
  <c r="EC54" i="22"/>
  <c r="ED54" i="22"/>
  <c r="EE54" i="22"/>
  <c r="FX54" i="22"/>
  <c r="FY54" i="22"/>
  <c r="FZ54" i="22"/>
  <c r="GA54" i="22"/>
  <c r="GB54" i="22"/>
  <c r="GC54" i="22"/>
  <c r="GD54" i="22"/>
  <c r="GE54" i="22"/>
  <c r="GF54" i="22"/>
  <c r="GG54" i="22"/>
  <c r="GH54" i="22"/>
  <c r="GI54" i="22"/>
  <c r="GJ54" i="22"/>
  <c r="GK54" i="22"/>
  <c r="GL54" i="22"/>
  <c r="GM54" i="22"/>
  <c r="GN54" i="22"/>
  <c r="GO54" i="22"/>
  <c r="GP54" i="22"/>
  <c r="GQ54" i="22"/>
  <c r="D55" i="22"/>
  <c r="E55" i="22"/>
  <c r="J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D56" i="22"/>
  <c r="E56" i="22"/>
  <c r="J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D57" i="22"/>
  <c r="E57" i="22"/>
  <c r="J57" i="22"/>
  <c r="DY57" i="22"/>
  <c r="DZ57" i="22"/>
  <c r="EC57" i="22"/>
  <c r="ED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EA57" i="22"/>
  <c r="EB57" i="22"/>
  <c r="EE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J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E59" i="22"/>
  <c r="J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E60" i="22"/>
  <c r="J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E61" i="22"/>
  <c r="J61" i="22"/>
  <c r="DL61" i="22"/>
  <c r="DM61" i="22"/>
  <c r="DP61" i="22"/>
  <c r="DQ61" i="22"/>
  <c r="DT61" i="22"/>
  <c r="DU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E62" i="22"/>
  <c r="J62" i="22"/>
  <c r="DM62" i="22"/>
  <c r="DQ62" i="22"/>
  <c r="DU62" i="22"/>
  <c r="EC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E63" i="22"/>
  <c r="J63" i="22"/>
  <c r="DM63" i="22"/>
  <c r="DP63" i="22"/>
  <c r="DQ63" i="22"/>
  <c r="DU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CA269" i="13"/>
  <c r="BU269" i="13"/>
  <c r="BT269" i="13"/>
  <c r="CA268" i="13"/>
  <c r="BU268" i="13"/>
  <c r="BT268" i="13"/>
  <c r="CA267" i="13"/>
  <c r="BU267" i="13"/>
  <c r="BT267" i="13"/>
  <c r="CA266" i="13"/>
  <c r="BU266" i="13"/>
  <c r="BT266" i="13"/>
  <c r="CA265" i="13"/>
  <c r="BX265" i="13"/>
  <c r="BU265" i="13"/>
  <c r="BT265" i="13"/>
  <c r="CA264" i="13"/>
  <c r="BZ264" i="13"/>
  <c r="BX264" i="13"/>
  <c r="BU264" i="13"/>
  <c r="BT264" i="13"/>
  <c r="CA263" i="13"/>
  <c r="BZ263" i="13"/>
  <c r="BX263" i="13"/>
  <c r="BU263" i="13"/>
  <c r="BT263" i="13"/>
  <c r="CJ262" i="13"/>
  <c r="CE262" i="13"/>
  <c r="CG262" i="13" s="1"/>
  <c r="CD262" i="13"/>
  <c r="CA262" i="13"/>
  <c r="BZ262" i="13"/>
  <c r="BX262" i="13"/>
  <c r="BU262" i="13"/>
  <c r="BT262" i="13"/>
  <c r="CJ261" i="13"/>
  <c r="CE261" i="13"/>
  <c r="CD261" i="13"/>
  <c r="CA261" i="13"/>
  <c r="BZ261" i="13"/>
  <c r="BX261" i="13"/>
  <c r="BU261" i="13"/>
  <c r="BT261" i="13"/>
  <c r="CJ260" i="13"/>
  <c r="CE260" i="13"/>
  <c r="CG260" i="13" s="1"/>
  <c r="CD260" i="13"/>
  <c r="CA260" i="13"/>
  <c r="BZ260" i="13"/>
  <c r="BX260" i="13"/>
  <c r="BU260" i="13"/>
  <c r="BT260" i="13"/>
  <c r="CJ259" i="13"/>
  <c r="CE259" i="13"/>
  <c r="CG259" i="13" s="1"/>
  <c r="CD259" i="13"/>
  <c r="CA259" i="13"/>
  <c r="BZ259" i="13"/>
  <c r="BX259" i="13"/>
  <c r="BU259" i="13"/>
  <c r="BT259" i="13"/>
  <c r="CJ258" i="13"/>
  <c r="CE258" i="13"/>
  <c r="CG258" i="13" s="1"/>
  <c r="CD258" i="13"/>
  <c r="CA258" i="13"/>
  <c r="BZ258" i="13"/>
  <c r="BX258" i="13"/>
  <c r="BU258" i="13"/>
  <c r="BT258" i="13"/>
  <c r="CJ257" i="13"/>
  <c r="CE257" i="13"/>
  <c r="CD257" i="13"/>
  <c r="CA257" i="13"/>
  <c r="BZ257" i="13"/>
  <c r="BX257" i="13"/>
  <c r="BU257" i="13"/>
  <c r="BT257" i="13"/>
  <c r="CJ256" i="13"/>
  <c r="CE256" i="13"/>
  <c r="CG256" i="13" s="1"/>
  <c r="CD256" i="13"/>
  <c r="CA256" i="13"/>
  <c r="BZ256" i="13"/>
  <c r="BX256" i="13"/>
  <c r="BU256" i="13"/>
  <c r="BT256" i="13"/>
  <c r="CJ255" i="13"/>
  <c r="CE255" i="13"/>
  <c r="CG255" i="13" s="1"/>
  <c r="CD255" i="13"/>
  <c r="CA255" i="13"/>
  <c r="BZ255" i="13"/>
  <c r="BX255" i="13"/>
  <c r="BU255" i="13"/>
  <c r="BT255" i="13"/>
  <c r="CJ254" i="13"/>
  <c r="CE254" i="13"/>
  <c r="CG254" i="13" s="1"/>
  <c r="CD254" i="13"/>
  <c r="CA254" i="13"/>
  <c r="BZ254" i="13"/>
  <c r="BX254" i="13"/>
  <c r="BU254" i="13"/>
  <c r="BT254" i="13"/>
  <c r="CJ253" i="13"/>
  <c r="CE253" i="13"/>
  <c r="CD253" i="13"/>
  <c r="CA253" i="13"/>
  <c r="BZ253" i="13"/>
  <c r="BX253" i="13"/>
  <c r="BU253" i="13"/>
  <c r="BT253" i="13"/>
  <c r="CJ252" i="13"/>
  <c r="CE252" i="13"/>
  <c r="CG252" i="13" s="1"/>
  <c r="CD252" i="13"/>
  <c r="CA252" i="13"/>
  <c r="BZ252" i="13"/>
  <c r="BX252" i="13"/>
  <c r="BU252" i="13"/>
  <c r="BT252" i="13"/>
  <c r="CJ251" i="13"/>
  <c r="CE251" i="13"/>
  <c r="CG251" i="13" s="1"/>
  <c r="CD251" i="13"/>
  <c r="CA251" i="13"/>
  <c r="BZ251" i="13"/>
  <c r="BX251" i="13"/>
  <c r="BU251" i="13"/>
  <c r="BT251" i="13"/>
  <c r="CJ250" i="13"/>
  <c r="CE250" i="13"/>
  <c r="CG250" i="13" s="1"/>
  <c r="CD250" i="13"/>
  <c r="CA250" i="13"/>
  <c r="BZ250" i="13"/>
  <c r="BX250" i="13"/>
  <c r="BU250" i="13"/>
  <c r="BT250" i="13"/>
  <c r="CJ249" i="13"/>
  <c r="CE249" i="13"/>
  <c r="CG249" i="13" s="1"/>
  <c r="CD249" i="13"/>
  <c r="CA249" i="13"/>
  <c r="BZ249" i="13"/>
  <c r="BX249" i="13"/>
  <c r="BU249" i="13"/>
  <c r="BT249" i="13"/>
  <c r="CJ248" i="13"/>
  <c r="CE248" i="13"/>
  <c r="CG248" i="13" s="1"/>
  <c r="CD248" i="13"/>
  <c r="CA248" i="13"/>
  <c r="BZ248" i="13"/>
  <c r="BX248" i="13"/>
  <c r="BU248" i="13"/>
  <c r="BT248" i="13"/>
  <c r="CJ247" i="13"/>
  <c r="CE247" i="13"/>
  <c r="CG247" i="13" s="1"/>
  <c r="CD247" i="13"/>
  <c r="CA247" i="13"/>
  <c r="BZ247" i="13"/>
  <c r="BX247" i="13"/>
  <c r="BU247" i="13"/>
  <c r="BT247" i="13"/>
  <c r="CJ246" i="13"/>
  <c r="CE246" i="13"/>
  <c r="CG246" i="13" s="1"/>
  <c r="CD246" i="13"/>
  <c r="CA246" i="13"/>
  <c r="BZ246" i="13"/>
  <c r="BX246" i="13"/>
  <c r="BU246" i="13"/>
  <c r="BT246" i="13"/>
  <c r="CJ245" i="13"/>
  <c r="CE245" i="13"/>
  <c r="CG245" i="13" s="1"/>
  <c r="CD245" i="13"/>
  <c r="CA245" i="13"/>
  <c r="BZ245" i="13"/>
  <c r="BX245" i="13"/>
  <c r="BU245" i="13"/>
  <c r="BT245" i="13"/>
  <c r="CJ244" i="13"/>
  <c r="CE244" i="13"/>
  <c r="CG244" i="13" s="1"/>
  <c r="CD244" i="13"/>
  <c r="CA244" i="13"/>
  <c r="BZ244" i="13"/>
  <c r="BX244" i="13"/>
  <c r="BU244" i="13"/>
  <c r="BT244" i="13"/>
  <c r="CJ243" i="13"/>
  <c r="CE243" i="13"/>
  <c r="CG243" i="13" s="1"/>
  <c r="CD243" i="13"/>
  <c r="CA243" i="13"/>
  <c r="BZ243" i="13"/>
  <c r="BX243" i="13"/>
  <c r="BU243" i="13"/>
  <c r="BT243" i="13"/>
  <c r="CJ242" i="13"/>
  <c r="CE242" i="13"/>
  <c r="CG242" i="13" s="1"/>
  <c r="CD242" i="13"/>
  <c r="CA242" i="13"/>
  <c r="BZ242" i="13"/>
  <c r="BX242" i="13"/>
  <c r="BU242" i="13"/>
  <c r="BT242" i="13"/>
  <c r="CJ241" i="13"/>
  <c r="CE241" i="13"/>
  <c r="CG241" i="13" s="1"/>
  <c r="CD241" i="13"/>
  <c r="CA241" i="13"/>
  <c r="BZ241" i="13"/>
  <c r="BX241" i="13"/>
  <c r="BU241" i="13"/>
  <c r="BV252" i="13" s="1"/>
  <c r="BT241" i="13"/>
  <c r="CJ240" i="13"/>
  <c r="CE240" i="13"/>
  <c r="CD240" i="13"/>
  <c r="CA240" i="13"/>
  <c r="CB251" i="13" s="1"/>
  <c r="BZ240" i="13"/>
  <c r="BX240" i="13"/>
  <c r="BU240" i="13"/>
  <c r="BT240" i="13"/>
  <c r="CJ239" i="13"/>
  <c r="CE239" i="13"/>
  <c r="CD239" i="13"/>
  <c r="CA239" i="13"/>
  <c r="CB250" i="13" s="1"/>
  <c r="BZ239" i="13"/>
  <c r="BX239" i="13"/>
  <c r="BU239" i="13"/>
  <c r="BT239" i="13"/>
  <c r="CJ238" i="13"/>
  <c r="CE238" i="13"/>
  <c r="CD238" i="13"/>
  <c r="CA238" i="13"/>
  <c r="CB249" i="13" s="1"/>
  <c r="BZ238" i="13"/>
  <c r="BX238" i="13"/>
  <c r="BU238" i="13"/>
  <c r="BT238" i="13"/>
  <c r="CJ237" i="13"/>
  <c r="CE237" i="13"/>
  <c r="CD237" i="13"/>
  <c r="CA237" i="13"/>
  <c r="CB248" i="13" s="1"/>
  <c r="BZ237" i="13"/>
  <c r="BX237" i="13"/>
  <c r="BU237" i="13"/>
  <c r="BT237" i="13"/>
  <c r="CJ236" i="13"/>
  <c r="CE236" i="13"/>
  <c r="CD236" i="13"/>
  <c r="CA236" i="13"/>
  <c r="CB247" i="13" s="1"/>
  <c r="BZ236" i="13"/>
  <c r="BX236" i="13"/>
  <c r="BU236" i="13"/>
  <c r="BV247" i="13" s="1"/>
  <c r="BT236" i="13"/>
  <c r="CJ235" i="13"/>
  <c r="CE235" i="13"/>
  <c r="CG235" i="13" s="1"/>
  <c r="CD235" i="13"/>
  <c r="CA235" i="13"/>
  <c r="CB246" i="13" s="1"/>
  <c r="BZ235" i="13"/>
  <c r="BX235" i="13"/>
  <c r="BU235" i="13"/>
  <c r="BV246" i="13" s="1"/>
  <c r="BT235" i="13"/>
  <c r="CJ234" i="13"/>
  <c r="CE234" i="13"/>
  <c r="CG234" i="13" s="1"/>
  <c r="CD234" i="13"/>
  <c r="CA234" i="13"/>
  <c r="CB245" i="13" s="1"/>
  <c r="BZ234" i="13"/>
  <c r="BX234" i="13"/>
  <c r="BU234" i="13"/>
  <c r="BV245" i="13" s="1"/>
  <c r="BT234" i="13"/>
  <c r="CJ233" i="13"/>
  <c r="CE233" i="13"/>
  <c r="CG233" i="13" s="1"/>
  <c r="CD233" i="13"/>
  <c r="CA233" i="13"/>
  <c r="CB244" i="13" s="1"/>
  <c r="BZ233" i="13"/>
  <c r="BX233" i="13"/>
  <c r="BU233" i="13"/>
  <c r="BV244" i="13" s="1"/>
  <c r="BT233" i="13"/>
  <c r="CJ232" i="13"/>
  <c r="CE232" i="13"/>
  <c r="CG232" i="13" s="1"/>
  <c r="CD232" i="13"/>
  <c r="CA232" i="13"/>
  <c r="CB243" i="13" s="1"/>
  <c r="BZ232" i="13"/>
  <c r="BX232" i="13"/>
  <c r="BU232" i="13"/>
  <c r="BV243" i="13" s="1"/>
  <c r="BT232" i="13"/>
  <c r="CJ231" i="13"/>
  <c r="CE231" i="13"/>
  <c r="CD231" i="13"/>
  <c r="CA231" i="13"/>
  <c r="CB242" i="13" s="1"/>
  <c r="BZ231" i="13"/>
  <c r="BX231" i="13"/>
  <c r="BU231" i="13"/>
  <c r="BT231" i="13"/>
  <c r="CJ230" i="13"/>
  <c r="CE230" i="13"/>
  <c r="CD230" i="13"/>
  <c r="CA230" i="13"/>
  <c r="CB241" i="13" s="1"/>
  <c r="BZ230" i="13"/>
  <c r="BX230" i="13"/>
  <c r="BU230" i="13"/>
  <c r="BT230" i="13"/>
  <c r="CJ229" i="13"/>
  <c r="CE229" i="13"/>
  <c r="CD229" i="13"/>
  <c r="CA229" i="13"/>
  <c r="BZ229" i="13"/>
  <c r="BX229" i="13"/>
  <c r="BU229" i="13"/>
  <c r="BT229" i="13"/>
  <c r="CJ228" i="13"/>
  <c r="CE228" i="13"/>
  <c r="CD228" i="13"/>
  <c r="CA228" i="13"/>
  <c r="BZ228" i="13"/>
  <c r="BX228" i="13"/>
  <c r="BU228" i="13"/>
  <c r="BT228" i="13"/>
  <c r="CJ227" i="13"/>
  <c r="CE227" i="13"/>
  <c r="CG227" i="13" s="1"/>
  <c r="CD227" i="13"/>
  <c r="CA227" i="13"/>
  <c r="BZ227" i="13"/>
  <c r="BX227" i="13"/>
  <c r="BU227" i="13"/>
  <c r="BT227" i="13"/>
  <c r="CJ226" i="13"/>
  <c r="CE226" i="13"/>
  <c r="CG226" i="13" s="1"/>
  <c r="CD226" i="13"/>
  <c r="CA226" i="13"/>
  <c r="BZ226" i="13"/>
  <c r="BX226" i="13"/>
  <c r="BU226" i="13"/>
  <c r="BV237" i="13" s="1"/>
  <c r="BT226" i="13"/>
  <c r="CJ225" i="13"/>
  <c r="CE225" i="13"/>
  <c r="CG225" i="13" s="1"/>
  <c r="CD225" i="13"/>
  <c r="CA225" i="13"/>
  <c r="BZ225" i="13"/>
  <c r="BX225" i="13"/>
  <c r="BU225" i="13"/>
  <c r="BV236" i="13" s="1"/>
  <c r="BT225" i="13"/>
  <c r="CJ224" i="13"/>
  <c r="CE224" i="13"/>
  <c r="CG224" i="13" s="1"/>
  <c r="CD224" i="13"/>
  <c r="CA224" i="13"/>
  <c r="BZ224" i="13"/>
  <c r="BX224" i="13"/>
  <c r="BU224" i="13"/>
  <c r="BV235" i="13" s="1"/>
  <c r="BT224" i="13"/>
  <c r="CJ223" i="13"/>
  <c r="CE223" i="13"/>
  <c r="CF234" i="13" s="1"/>
  <c r="CD223" i="13"/>
  <c r="CA223" i="13"/>
  <c r="BZ223" i="13"/>
  <c r="BX223" i="13"/>
  <c r="BU223" i="13"/>
  <c r="BV234" i="13" s="1"/>
  <c r="BT223" i="13"/>
  <c r="CJ222" i="13"/>
  <c r="CE222" i="13"/>
  <c r="CF233" i="13" s="1"/>
  <c r="CD222" i="13"/>
  <c r="CA222" i="13"/>
  <c r="BZ222" i="13"/>
  <c r="BX222" i="13"/>
  <c r="BU222" i="13"/>
  <c r="BV233" i="13" s="1"/>
  <c r="BT222" i="13"/>
  <c r="CJ221" i="13"/>
  <c r="CE221" i="13"/>
  <c r="CF232" i="13" s="1"/>
  <c r="CD221" i="13"/>
  <c r="CA221" i="13"/>
  <c r="BZ221" i="13"/>
  <c r="BX221" i="13"/>
  <c r="BU221" i="13"/>
  <c r="BV232" i="13" s="1"/>
  <c r="BT221" i="13"/>
  <c r="CJ220" i="13"/>
  <c r="CE220" i="13"/>
  <c r="CF231" i="13" s="1"/>
  <c r="CD220" i="13"/>
  <c r="CA220" i="13"/>
  <c r="BZ220" i="13"/>
  <c r="BX220" i="13"/>
  <c r="BU220" i="13"/>
  <c r="BV231" i="13" s="1"/>
  <c r="BT220" i="13"/>
  <c r="CJ219" i="13"/>
  <c r="CE219" i="13"/>
  <c r="CG219" i="13" s="1"/>
  <c r="CD219" i="13"/>
  <c r="CA219" i="13"/>
  <c r="BZ219" i="13"/>
  <c r="BX219" i="13"/>
  <c r="BU219" i="13"/>
  <c r="BV230" i="13" s="1"/>
  <c r="BT219" i="13"/>
  <c r="CJ218" i="13"/>
  <c r="CE218" i="13"/>
  <c r="CG218" i="13" s="1"/>
  <c r="CD218" i="13"/>
  <c r="CA218" i="13"/>
  <c r="CB229" i="13" s="1"/>
  <c r="BZ218" i="13"/>
  <c r="BX218" i="13"/>
  <c r="BU218" i="13"/>
  <c r="BT218" i="13"/>
  <c r="CJ217" i="13"/>
  <c r="CE217" i="13"/>
  <c r="CG217" i="13" s="1"/>
  <c r="CD217" i="13"/>
  <c r="CA217" i="13"/>
  <c r="CB228" i="13" s="1"/>
  <c r="BZ217" i="13"/>
  <c r="BX217" i="13"/>
  <c r="BU217" i="13"/>
  <c r="BT217" i="13"/>
  <c r="CJ216" i="13"/>
  <c r="CE216" i="13"/>
  <c r="CG216" i="13" s="1"/>
  <c r="CD216" i="13"/>
  <c r="CA216" i="13"/>
  <c r="CB227" i="13" s="1"/>
  <c r="BZ216" i="13"/>
  <c r="BX216" i="13"/>
  <c r="BU216" i="13"/>
  <c r="BT216" i="13"/>
  <c r="CJ215" i="13"/>
  <c r="CE215" i="13"/>
  <c r="CD215" i="13"/>
  <c r="CA215" i="13"/>
  <c r="CB226" i="13" s="1"/>
  <c r="BZ215" i="13"/>
  <c r="BX215" i="13"/>
  <c r="BU215" i="13"/>
  <c r="BT215" i="13"/>
  <c r="CJ214" i="13"/>
  <c r="CE214" i="13"/>
  <c r="CD214" i="13"/>
  <c r="CA214" i="13"/>
  <c r="BZ214" i="13"/>
  <c r="BX214" i="13"/>
  <c r="BU214" i="13"/>
  <c r="BT214" i="13"/>
  <c r="CJ213" i="13"/>
  <c r="CE213" i="13"/>
  <c r="CD213" i="13"/>
  <c r="CA213" i="13"/>
  <c r="BZ213" i="13"/>
  <c r="BX213" i="13"/>
  <c r="BU213" i="13"/>
  <c r="BV224" i="13" s="1"/>
  <c r="BT213" i="13"/>
  <c r="CJ212" i="13"/>
  <c r="CE212" i="13"/>
  <c r="CD212" i="13"/>
  <c r="CA212" i="13"/>
  <c r="BZ212" i="13"/>
  <c r="BX212" i="13"/>
  <c r="BU212" i="13"/>
  <c r="BV223" i="13" s="1"/>
  <c r="BT212" i="13"/>
  <c r="CJ211" i="13"/>
  <c r="CE211" i="13"/>
  <c r="CG211" i="13" s="1"/>
  <c r="CD211" i="13"/>
  <c r="CA211" i="13"/>
  <c r="BZ211" i="13"/>
  <c r="BX211" i="13"/>
  <c r="BU211" i="13"/>
  <c r="BV222" i="13" s="1"/>
  <c r="BT211" i="13"/>
  <c r="CJ210" i="13"/>
  <c r="CE210" i="13"/>
  <c r="CG210" i="13" s="1"/>
  <c r="CD210" i="13"/>
  <c r="CA210" i="13"/>
  <c r="BZ210" i="13"/>
  <c r="BX210" i="13"/>
  <c r="BU210" i="13"/>
  <c r="BV221" i="13" s="1"/>
  <c r="BT210" i="13"/>
  <c r="CJ209" i="13"/>
  <c r="CE209" i="13"/>
  <c r="CG209" i="13" s="1"/>
  <c r="CD209" i="13"/>
  <c r="CA209" i="13"/>
  <c r="BZ209" i="13"/>
  <c r="BX209" i="13"/>
  <c r="BU209" i="13"/>
  <c r="BT209" i="13"/>
  <c r="CJ208" i="13"/>
  <c r="CE208" i="13"/>
  <c r="CD208" i="13"/>
  <c r="CA208" i="13"/>
  <c r="BZ208" i="13"/>
  <c r="BX208" i="13"/>
  <c r="BU208" i="13"/>
  <c r="BV219" i="13" s="1"/>
  <c r="BT208" i="13"/>
  <c r="CJ207" i="13"/>
  <c r="CE207" i="13"/>
  <c r="CD207" i="13"/>
  <c r="CA207" i="13"/>
  <c r="BZ207" i="13"/>
  <c r="BX207" i="13"/>
  <c r="BU207" i="13"/>
  <c r="BT207" i="13"/>
  <c r="CJ206" i="13"/>
  <c r="CE206" i="13"/>
  <c r="CD206" i="13"/>
  <c r="CA206" i="13"/>
  <c r="BZ206" i="13"/>
  <c r="BX206" i="13"/>
  <c r="BU206" i="13"/>
  <c r="BV217" i="13" s="1"/>
  <c r="BT206" i="13"/>
  <c r="CJ205" i="13"/>
  <c r="CE205" i="13"/>
  <c r="CF216" i="13" s="1"/>
  <c r="CD205" i="13"/>
  <c r="CA205" i="13"/>
  <c r="BZ205" i="13"/>
  <c r="BX205" i="13"/>
  <c r="BU205" i="13"/>
  <c r="BV216" i="13" s="1"/>
  <c r="BT205" i="13"/>
  <c r="CJ204" i="13"/>
  <c r="CE204" i="13"/>
  <c r="CD204" i="13"/>
  <c r="CA204" i="13"/>
  <c r="BZ204" i="13"/>
  <c r="BX204" i="13"/>
  <c r="BU204" i="13"/>
  <c r="BV215" i="13" s="1"/>
  <c r="BT204" i="13"/>
  <c r="CJ203" i="13"/>
  <c r="CE203" i="13"/>
  <c r="CG203" i="13" s="1"/>
  <c r="CD203" i="13"/>
  <c r="CA203" i="13"/>
  <c r="CB214" i="13" s="1"/>
  <c r="BZ203" i="13"/>
  <c r="BX203" i="13"/>
  <c r="BU203" i="13"/>
  <c r="BV214" i="13" s="1"/>
  <c r="BT203" i="13"/>
  <c r="CJ202" i="13"/>
  <c r="CE202" i="13"/>
  <c r="CG202" i="13" s="1"/>
  <c r="CD202" i="13"/>
  <c r="CA202" i="13"/>
  <c r="CB213" i="13" s="1"/>
  <c r="BZ202" i="13"/>
  <c r="BX202" i="13"/>
  <c r="BU202" i="13"/>
  <c r="BV213" i="13" s="1"/>
  <c r="BT202" i="13"/>
  <c r="CJ201" i="13"/>
  <c r="CE201" i="13"/>
  <c r="CD201" i="13"/>
  <c r="CA201" i="13"/>
  <c r="CB212" i="13" s="1"/>
  <c r="BZ201" i="13"/>
  <c r="BX201" i="13"/>
  <c r="BU201" i="13"/>
  <c r="BV212" i="13" s="1"/>
  <c r="BT201" i="13"/>
  <c r="CJ200" i="13"/>
  <c r="CE200" i="13"/>
  <c r="CG200" i="13" s="1"/>
  <c r="CD200" i="13"/>
  <c r="CA200" i="13"/>
  <c r="CB211" i="13" s="1"/>
  <c r="BZ200" i="13"/>
  <c r="BX200" i="13"/>
  <c r="BU200" i="13"/>
  <c r="BV211" i="13" s="1"/>
  <c r="BT200" i="13"/>
  <c r="CJ199" i="13"/>
  <c r="CE199" i="13"/>
  <c r="CG199" i="13" s="1"/>
  <c r="CD199" i="13"/>
  <c r="CA199" i="13"/>
  <c r="CB210" i="13" s="1"/>
  <c r="BZ199" i="13"/>
  <c r="BX199" i="13"/>
  <c r="BU199" i="13"/>
  <c r="BV210" i="13" s="1"/>
  <c r="BT199" i="13"/>
  <c r="CJ198" i="13"/>
  <c r="CE198" i="13"/>
  <c r="CD198" i="13"/>
  <c r="CA198" i="13"/>
  <c r="BZ198" i="13"/>
  <c r="BX198" i="13"/>
  <c r="BU198" i="13"/>
  <c r="BV209" i="13" s="1"/>
  <c r="BT198" i="13"/>
  <c r="CJ197" i="13"/>
  <c r="CE197" i="13"/>
  <c r="CD197" i="13"/>
  <c r="CA197" i="13"/>
  <c r="CB208" i="13" s="1"/>
  <c r="BZ197" i="13"/>
  <c r="BX197" i="13"/>
  <c r="BU197" i="13"/>
  <c r="BV208" i="13" s="1"/>
  <c r="BT197" i="13"/>
  <c r="CJ196" i="13"/>
  <c r="CE196" i="13"/>
  <c r="CG196" i="13" s="1"/>
  <c r="CD196" i="13"/>
  <c r="CA196" i="13"/>
  <c r="CB207" i="13" s="1"/>
  <c r="BZ196" i="13"/>
  <c r="BX196" i="13"/>
  <c r="BU196" i="13"/>
  <c r="BV207" i="13" s="1"/>
  <c r="BT196" i="13"/>
  <c r="CJ195" i="13"/>
  <c r="CE195" i="13"/>
  <c r="CF206" i="13" s="1"/>
  <c r="CD195" i="13"/>
  <c r="CA195" i="13"/>
  <c r="CB206" i="13" s="1"/>
  <c r="BZ195" i="13"/>
  <c r="BX195" i="13"/>
  <c r="BU195" i="13"/>
  <c r="BV206" i="13" s="1"/>
  <c r="BT195" i="13"/>
  <c r="CJ194" i="13"/>
  <c r="CE194" i="13"/>
  <c r="CF205" i="13" s="1"/>
  <c r="CD194" i="13"/>
  <c r="CA194" i="13"/>
  <c r="CB205" i="13" s="1"/>
  <c r="BZ194" i="13"/>
  <c r="BX194" i="13"/>
  <c r="BU194" i="13"/>
  <c r="BV205" i="13" s="1"/>
  <c r="BT194" i="13"/>
  <c r="CJ193" i="13"/>
  <c r="CE193" i="13"/>
  <c r="CD193" i="13"/>
  <c r="CA193" i="13"/>
  <c r="CB204" i="13" s="1"/>
  <c r="BZ193" i="13"/>
  <c r="BX193" i="13"/>
  <c r="BU193" i="13"/>
  <c r="BV204" i="13" s="1"/>
  <c r="BT193" i="13"/>
  <c r="CJ192" i="13"/>
  <c r="CE192" i="13"/>
  <c r="CD192" i="13"/>
  <c r="CA192" i="13"/>
  <c r="CB203" i="13" s="1"/>
  <c r="BZ192" i="13"/>
  <c r="BX192" i="13"/>
  <c r="BU192" i="13"/>
  <c r="BV203" i="13" s="1"/>
  <c r="BT192" i="13"/>
  <c r="CJ191" i="13"/>
  <c r="CE191" i="13"/>
  <c r="CD191" i="13"/>
  <c r="CA191" i="13"/>
  <c r="CB202" i="13" s="1"/>
  <c r="BZ191" i="13"/>
  <c r="BX191" i="13"/>
  <c r="BU191" i="13"/>
  <c r="BV202" i="13" s="1"/>
  <c r="BT191" i="13"/>
  <c r="CJ190" i="13"/>
  <c r="CE190" i="13"/>
  <c r="CD190" i="13"/>
  <c r="CA190" i="13"/>
  <c r="CB201" i="13" s="1"/>
  <c r="BZ190" i="13"/>
  <c r="BX190" i="13"/>
  <c r="BU190" i="13"/>
  <c r="BV201" i="13" s="1"/>
  <c r="BT190" i="13"/>
  <c r="CJ189" i="13"/>
  <c r="CE189" i="13"/>
  <c r="CD189" i="13"/>
  <c r="CA189" i="13"/>
  <c r="CB200" i="13" s="1"/>
  <c r="BZ189" i="13"/>
  <c r="BX189" i="13"/>
  <c r="BU189" i="13"/>
  <c r="BV200" i="13" s="1"/>
  <c r="BT189" i="13"/>
  <c r="CJ188" i="13"/>
  <c r="CE188" i="13"/>
  <c r="CG188" i="13" s="1"/>
  <c r="CD188" i="13"/>
  <c r="CA188" i="13"/>
  <c r="CB199" i="13" s="1"/>
  <c r="BZ188" i="13"/>
  <c r="BX188" i="13"/>
  <c r="BU188" i="13"/>
  <c r="BV199" i="13" s="1"/>
  <c r="BT188" i="13"/>
  <c r="CJ187" i="13"/>
  <c r="CE187" i="13"/>
  <c r="CD187" i="13"/>
  <c r="CA187" i="13"/>
  <c r="CB198" i="13" s="1"/>
  <c r="BZ187" i="13"/>
  <c r="BX187" i="13"/>
  <c r="BU187" i="13"/>
  <c r="BV198" i="13" s="1"/>
  <c r="BT187" i="13"/>
  <c r="CJ186" i="13"/>
  <c r="CE186" i="13"/>
  <c r="CD186" i="13"/>
  <c r="CA186" i="13"/>
  <c r="BZ186" i="13"/>
  <c r="BX186" i="13"/>
  <c r="BU186" i="13"/>
  <c r="BV197" i="13" s="1"/>
  <c r="BT186" i="13"/>
  <c r="CJ185" i="13"/>
  <c r="CE185" i="13"/>
  <c r="CD185" i="13"/>
  <c r="CA185" i="13"/>
  <c r="BZ185" i="13"/>
  <c r="BX185" i="13"/>
  <c r="BU185" i="13"/>
  <c r="BV196" i="13" s="1"/>
  <c r="BT185" i="13"/>
  <c r="CJ184" i="13"/>
  <c r="CE184" i="13"/>
  <c r="CD184" i="13"/>
  <c r="CA184" i="13"/>
  <c r="CB195" i="13" s="1"/>
  <c r="BZ184" i="13"/>
  <c r="BX184" i="13"/>
  <c r="BU184" i="13"/>
  <c r="BV195" i="13" s="1"/>
  <c r="BT184" i="13"/>
  <c r="CJ183" i="13"/>
  <c r="CE183" i="13"/>
  <c r="CD183" i="13"/>
  <c r="CA183" i="13"/>
  <c r="CB194" i="13" s="1"/>
  <c r="BZ183" i="13"/>
  <c r="BX183" i="13"/>
  <c r="BU183" i="13"/>
  <c r="BV194" i="13" s="1"/>
  <c r="BT183" i="13"/>
  <c r="CJ182" i="13"/>
  <c r="CE182" i="13"/>
  <c r="CD182" i="13"/>
  <c r="CA182" i="13"/>
  <c r="BZ182" i="13"/>
  <c r="BX182" i="13"/>
  <c r="BU182" i="13"/>
  <c r="BV193" i="13" s="1"/>
  <c r="BT182" i="13"/>
  <c r="CJ181" i="13"/>
  <c r="CE181" i="13"/>
  <c r="CD181" i="13"/>
  <c r="CA181" i="13"/>
  <c r="CB192" i="13" s="1"/>
  <c r="BZ181" i="13"/>
  <c r="BX181" i="13"/>
  <c r="BU181" i="13"/>
  <c r="BV192" i="13" s="1"/>
  <c r="BT181" i="13"/>
  <c r="CJ180" i="13"/>
  <c r="CE180" i="13"/>
  <c r="CD180" i="13"/>
  <c r="CA180" i="13"/>
  <c r="CB191" i="13" s="1"/>
  <c r="BZ180" i="13"/>
  <c r="BX180" i="13"/>
  <c r="BU180" i="13"/>
  <c r="BV191" i="13" s="1"/>
  <c r="BT180" i="13"/>
  <c r="CJ179" i="13"/>
  <c r="CE179" i="13"/>
  <c r="CD179" i="13"/>
  <c r="CA179" i="13"/>
  <c r="CB190" i="13" s="1"/>
  <c r="BZ179" i="13"/>
  <c r="BX179" i="13"/>
  <c r="BU179" i="13"/>
  <c r="BT179" i="13"/>
  <c r="CJ178" i="13"/>
  <c r="CE178" i="13"/>
  <c r="CD178" i="13"/>
  <c r="CA178" i="13"/>
  <c r="CB189" i="13" s="1"/>
  <c r="BZ178" i="13"/>
  <c r="BX178" i="13"/>
  <c r="BU178" i="13"/>
  <c r="BV189" i="13" s="1"/>
  <c r="BT178" i="13"/>
  <c r="CJ177" i="13"/>
  <c r="CE177" i="13"/>
  <c r="CD177" i="13"/>
  <c r="CA177" i="13"/>
  <c r="CB188" i="13" s="1"/>
  <c r="BZ177" i="13"/>
  <c r="BX177" i="13"/>
  <c r="BU177" i="13"/>
  <c r="BV188" i="13" s="1"/>
  <c r="BT177" i="13"/>
  <c r="CJ176" i="13"/>
  <c r="CE176" i="13"/>
  <c r="CD176" i="13"/>
  <c r="CA176" i="13"/>
  <c r="CB187" i="13" s="1"/>
  <c r="BZ176" i="13"/>
  <c r="BX176" i="13"/>
  <c r="BU176" i="13"/>
  <c r="BV187" i="13" s="1"/>
  <c r="BT176" i="13"/>
  <c r="CJ175" i="13"/>
  <c r="CE175" i="13"/>
  <c r="CD175" i="13"/>
  <c r="CA175" i="13"/>
  <c r="CB186" i="13" s="1"/>
  <c r="BZ175" i="13"/>
  <c r="BX175" i="13"/>
  <c r="BU175" i="13"/>
  <c r="BV186" i="13" s="1"/>
  <c r="BT175" i="13"/>
  <c r="CJ174" i="13"/>
  <c r="CE174" i="13"/>
  <c r="CD174" i="13"/>
  <c r="CA174" i="13"/>
  <c r="CB185" i="13" s="1"/>
  <c r="BZ174" i="13"/>
  <c r="BX174" i="13"/>
  <c r="BU174" i="13"/>
  <c r="BV185" i="13" s="1"/>
  <c r="BT174" i="13"/>
  <c r="CJ173" i="13"/>
  <c r="CE173" i="13"/>
  <c r="CD173" i="13"/>
  <c r="CA173" i="13"/>
  <c r="BZ173" i="13"/>
  <c r="BX173" i="13"/>
  <c r="BU173" i="13"/>
  <c r="BV184" i="13" s="1"/>
  <c r="BT173" i="13"/>
  <c r="CJ172" i="13"/>
  <c r="CE172" i="13"/>
  <c r="CG172" i="13" s="1"/>
  <c r="CD172" i="13"/>
  <c r="CA172" i="13"/>
  <c r="BZ172" i="13"/>
  <c r="BX172" i="13"/>
  <c r="BU172" i="13"/>
  <c r="BV183" i="13" s="1"/>
  <c r="BT172" i="13"/>
  <c r="CJ171" i="13"/>
  <c r="CE171" i="13"/>
  <c r="CD171" i="13"/>
  <c r="CA171" i="13"/>
  <c r="BZ171" i="13"/>
  <c r="BX171" i="13"/>
  <c r="BU171" i="13"/>
  <c r="BV182" i="13" s="1"/>
  <c r="BT171" i="13"/>
  <c r="CJ170" i="13"/>
  <c r="CE170" i="13"/>
  <c r="CF181" i="13" s="1"/>
  <c r="CD170" i="13"/>
  <c r="CA170" i="13"/>
  <c r="BZ170" i="13"/>
  <c r="BX170" i="13"/>
  <c r="BU170" i="13"/>
  <c r="BT170" i="13"/>
  <c r="CJ169" i="13"/>
  <c r="CE169" i="13"/>
  <c r="CF180" i="13" s="1"/>
  <c r="CD169" i="13"/>
  <c r="CA169" i="13"/>
  <c r="BZ169" i="13"/>
  <c r="BX169" i="13"/>
  <c r="BU169" i="13"/>
  <c r="BV180" i="13" s="1"/>
  <c r="BT169" i="13"/>
  <c r="CJ168" i="13"/>
  <c r="CE168" i="13"/>
  <c r="CG168" i="13" s="1"/>
  <c r="CD168" i="13"/>
  <c r="CA168" i="13"/>
  <c r="BZ168" i="13"/>
  <c r="BX168" i="13"/>
  <c r="BU168" i="13"/>
  <c r="BV179" i="13" s="1"/>
  <c r="BT168" i="13"/>
  <c r="CJ167" i="13"/>
  <c r="CE167" i="13"/>
  <c r="CD167" i="13"/>
  <c r="CA167" i="13"/>
  <c r="BZ167" i="13"/>
  <c r="BX167" i="13"/>
  <c r="BU167" i="13"/>
  <c r="BV178" i="13" s="1"/>
  <c r="BT167" i="13"/>
  <c r="CJ166" i="13"/>
  <c r="CE166" i="13"/>
  <c r="CG166" i="13" s="1"/>
  <c r="CD166" i="13"/>
  <c r="CA166" i="13"/>
  <c r="BZ166" i="13"/>
  <c r="BX166" i="13"/>
  <c r="BU166" i="13"/>
  <c r="BT166" i="13"/>
  <c r="CJ165" i="13"/>
  <c r="CE165" i="13"/>
  <c r="CD165" i="13"/>
  <c r="CA165" i="13"/>
  <c r="BZ165" i="13"/>
  <c r="BX165" i="13"/>
  <c r="BU165" i="13"/>
  <c r="BV176" i="13" s="1"/>
  <c r="BT165" i="13"/>
  <c r="CJ164" i="13"/>
  <c r="CE164" i="13"/>
  <c r="CG164" i="13" s="1"/>
  <c r="CD164" i="13"/>
  <c r="CA164" i="13"/>
  <c r="BZ164" i="13"/>
  <c r="BX164" i="13"/>
  <c r="BU164" i="13"/>
  <c r="BV175" i="13" s="1"/>
  <c r="BT164" i="13"/>
  <c r="CJ163" i="13"/>
  <c r="CE163" i="13"/>
  <c r="CD163" i="13"/>
  <c r="CA163" i="13"/>
  <c r="BZ163" i="13"/>
  <c r="BX163" i="13"/>
  <c r="BU163" i="13"/>
  <c r="BT163" i="13"/>
  <c r="CJ162" i="13"/>
  <c r="CE162" i="13"/>
  <c r="CD162" i="13"/>
  <c r="CA162" i="13"/>
  <c r="CB173" i="13" s="1"/>
  <c r="BZ162" i="13"/>
  <c r="BX162" i="13"/>
  <c r="BU162" i="13"/>
  <c r="BV173" i="13" s="1"/>
  <c r="BT162" i="13"/>
  <c r="CJ161" i="13"/>
  <c r="CE161" i="13"/>
  <c r="CD161" i="13"/>
  <c r="CA161" i="13"/>
  <c r="CB172" i="13" s="1"/>
  <c r="BZ161" i="13"/>
  <c r="BX161" i="13"/>
  <c r="BU161" i="13"/>
  <c r="BV172" i="13" s="1"/>
  <c r="BT161" i="13"/>
  <c r="CJ160" i="13"/>
  <c r="CE160" i="13"/>
  <c r="CD160" i="13"/>
  <c r="CA160" i="13"/>
  <c r="CB171" i="13" s="1"/>
  <c r="BZ160" i="13"/>
  <c r="BX160" i="13"/>
  <c r="BU160" i="13"/>
  <c r="BV171" i="13" s="1"/>
  <c r="BT160" i="13"/>
  <c r="CJ159" i="13"/>
  <c r="CE159" i="13"/>
  <c r="CD159" i="13"/>
  <c r="CA159" i="13"/>
  <c r="CB170" i="13" s="1"/>
  <c r="BZ159" i="13"/>
  <c r="BX159" i="13"/>
  <c r="BU159" i="13"/>
  <c r="BV170" i="13" s="1"/>
  <c r="BT159" i="13"/>
  <c r="CJ158" i="13"/>
  <c r="CE158" i="13"/>
  <c r="CG158" i="13" s="1"/>
  <c r="CD158" i="13"/>
  <c r="CA158" i="13"/>
  <c r="BZ158" i="13"/>
  <c r="BX158" i="13"/>
  <c r="BU158" i="13"/>
  <c r="BV169" i="13" s="1"/>
  <c r="BT158" i="13"/>
  <c r="CJ157" i="13"/>
  <c r="CE157" i="13"/>
  <c r="CG157" i="13" s="1"/>
  <c r="CD157" i="13"/>
  <c r="CA157" i="13"/>
  <c r="BZ157" i="13"/>
  <c r="BX157" i="13"/>
  <c r="BU157" i="13"/>
  <c r="BV168" i="13" s="1"/>
  <c r="BT157" i="13"/>
  <c r="CJ156" i="13"/>
  <c r="CE156" i="13"/>
  <c r="CD156" i="13"/>
  <c r="CA156" i="13"/>
  <c r="CB167" i="13" s="1"/>
  <c r="BZ156" i="13"/>
  <c r="BX156" i="13"/>
  <c r="BU156" i="13"/>
  <c r="BV167" i="13" s="1"/>
  <c r="BT156" i="13"/>
  <c r="CJ155" i="13"/>
  <c r="CE155" i="13"/>
  <c r="CD155" i="13"/>
  <c r="CA155" i="13"/>
  <c r="BZ155" i="13"/>
  <c r="BX155" i="13"/>
  <c r="BU155" i="13"/>
  <c r="BV166" i="13" s="1"/>
  <c r="BT155" i="13"/>
  <c r="CJ154" i="13"/>
  <c r="CE154" i="13"/>
  <c r="CD154" i="13"/>
  <c r="CA154" i="13"/>
  <c r="BZ154" i="13"/>
  <c r="BX154" i="13"/>
  <c r="BU154" i="13"/>
  <c r="BV165" i="13" s="1"/>
  <c r="BT154" i="13"/>
  <c r="CJ153" i="13"/>
  <c r="CE153" i="13"/>
  <c r="CF164" i="13" s="1"/>
  <c r="CD153" i="13"/>
  <c r="CA153" i="13"/>
  <c r="BZ153" i="13"/>
  <c r="BX153" i="13"/>
  <c r="BU153" i="13"/>
  <c r="BV164" i="13" s="1"/>
  <c r="BT153" i="13"/>
  <c r="CJ152" i="13"/>
  <c r="CE152" i="13"/>
  <c r="CF163" i="13" s="1"/>
  <c r="CD152" i="13"/>
  <c r="CA152" i="13"/>
  <c r="BZ152" i="13"/>
  <c r="BX152" i="13"/>
  <c r="BU152" i="13"/>
  <c r="BV163" i="13" s="1"/>
  <c r="BT152" i="13"/>
  <c r="CJ151" i="13"/>
  <c r="CE151" i="13"/>
  <c r="CF162" i="13" s="1"/>
  <c r="CD151" i="13"/>
  <c r="CA151" i="13"/>
  <c r="BZ151" i="13"/>
  <c r="BX151" i="13"/>
  <c r="BU151" i="13"/>
  <c r="BV162" i="13" s="1"/>
  <c r="BT151" i="13"/>
  <c r="CJ150" i="13"/>
  <c r="CE150" i="13"/>
  <c r="CF161" i="13" s="1"/>
  <c r="CD150" i="13"/>
  <c r="CA150" i="13"/>
  <c r="BZ150" i="13"/>
  <c r="BX150" i="13"/>
  <c r="BU150" i="13"/>
  <c r="BT150" i="13"/>
  <c r="CJ149" i="13"/>
  <c r="CE149" i="13"/>
  <c r="CF160" i="13" s="1"/>
  <c r="CD149" i="13"/>
  <c r="CA149" i="13"/>
  <c r="BZ149" i="13"/>
  <c r="BX149" i="13"/>
  <c r="BU149" i="13"/>
  <c r="BV160" i="13" s="1"/>
  <c r="BT149" i="13"/>
  <c r="CJ148" i="13"/>
  <c r="CE148" i="13"/>
  <c r="CD148" i="13"/>
  <c r="CA148" i="13"/>
  <c r="CB159" i="13" s="1"/>
  <c r="BZ148" i="13"/>
  <c r="BX148" i="13"/>
  <c r="BU148" i="13"/>
  <c r="BT148" i="13"/>
  <c r="CJ147" i="13"/>
  <c r="CE147" i="13"/>
  <c r="CD147" i="13"/>
  <c r="CA147" i="13"/>
  <c r="CB158" i="13" s="1"/>
  <c r="BZ147" i="13"/>
  <c r="BX147" i="13"/>
  <c r="BU147" i="13"/>
  <c r="BT147" i="13"/>
  <c r="CJ146" i="13"/>
  <c r="CE146" i="13"/>
  <c r="CD146" i="13"/>
  <c r="CA146" i="13"/>
  <c r="BZ146" i="13"/>
  <c r="BX146" i="13"/>
  <c r="BU146" i="13"/>
  <c r="BT146" i="13"/>
  <c r="CJ145" i="13"/>
  <c r="CE145" i="13"/>
  <c r="CD145" i="13"/>
  <c r="CA145" i="13"/>
  <c r="BZ145" i="13"/>
  <c r="BX145" i="13"/>
  <c r="BU145" i="13"/>
  <c r="BT145" i="13"/>
  <c r="CJ144" i="13"/>
  <c r="CE144" i="13"/>
  <c r="CF155" i="13" s="1"/>
  <c r="CD144" i="13"/>
  <c r="CA144" i="13"/>
  <c r="BZ144" i="13"/>
  <c r="BX144" i="13"/>
  <c r="BU144" i="13"/>
  <c r="BT144" i="13"/>
  <c r="CJ143" i="13"/>
  <c r="CE143" i="13"/>
  <c r="CF154" i="13" s="1"/>
  <c r="CD143" i="13"/>
  <c r="CA143" i="13"/>
  <c r="BZ143" i="13"/>
  <c r="BX143" i="13"/>
  <c r="BU143" i="13"/>
  <c r="BT143" i="13"/>
  <c r="CJ142" i="13"/>
  <c r="CE142" i="13"/>
  <c r="CD142" i="13"/>
  <c r="CA142" i="13"/>
  <c r="BZ142" i="13"/>
  <c r="BX142" i="13"/>
  <c r="BU142" i="13"/>
  <c r="BT142" i="13"/>
  <c r="CJ141" i="13"/>
  <c r="CE141" i="13"/>
  <c r="CF152" i="13" s="1"/>
  <c r="CD141" i="13"/>
  <c r="CA141" i="13"/>
  <c r="BZ141" i="13"/>
  <c r="BX141" i="13"/>
  <c r="BU141" i="13"/>
  <c r="BV152" i="13" s="1"/>
  <c r="BT141" i="13"/>
  <c r="CJ140" i="13"/>
  <c r="CE140" i="13"/>
  <c r="CD140" i="13"/>
  <c r="CA140" i="13"/>
  <c r="BZ140" i="13"/>
  <c r="BX140" i="13"/>
  <c r="BU140" i="13"/>
  <c r="BT140" i="13"/>
  <c r="CJ139" i="13"/>
  <c r="CE139" i="13"/>
  <c r="CF150" i="13" s="1"/>
  <c r="CD139" i="13"/>
  <c r="CA139" i="13"/>
  <c r="BZ139" i="13"/>
  <c r="BX139" i="13"/>
  <c r="BU139" i="13"/>
  <c r="BV150" i="13" s="1"/>
  <c r="BT139" i="13"/>
  <c r="CJ138" i="13"/>
  <c r="CE138" i="13"/>
  <c r="CF149" i="13" s="1"/>
  <c r="CD138" i="13"/>
  <c r="CA138" i="13"/>
  <c r="BZ138" i="13"/>
  <c r="BX138" i="13"/>
  <c r="BU138" i="13"/>
  <c r="BV149" i="13" s="1"/>
  <c r="BT138" i="13"/>
  <c r="CJ137" i="13"/>
  <c r="CE137" i="13"/>
  <c r="CD137" i="13"/>
  <c r="CA137" i="13"/>
  <c r="BZ137" i="13"/>
  <c r="BX137" i="13"/>
  <c r="BU137" i="13"/>
  <c r="BV148" i="13" s="1"/>
  <c r="BT137" i="13"/>
  <c r="CJ136" i="13"/>
  <c r="CE136" i="13"/>
  <c r="CD136" i="13"/>
  <c r="CA136" i="13"/>
  <c r="BZ136" i="13"/>
  <c r="BX136" i="13"/>
  <c r="BU136" i="13"/>
  <c r="BV147" i="13" s="1"/>
  <c r="BT136" i="13"/>
  <c r="CJ135" i="13"/>
  <c r="CE135" i="13"/>
  <c r="CF146" i="13" s="1"/>
  <c r="CD135" i="13"/>
  <c r="CA135" i="13"/>
  <c r="BZ135" i="13"/>
  <c r="BX135" i="13"/>
  <c r="BU135" i="13"/>
  <c r="BV146" i="13" s="1"/>
  <c r="BT135" i="13"/>
  <c r="CJ134" i="13"/>
  <c r="CE134" i="13"/>
  <c r="CF145" i="13" s="1"/>
  <c r="CD134" i="13"/>
  <c r="CA134" i="13"/>
  <c r="BZ134" i="13"/>
  <c r="BX134" i="13"/>
  <c r="BU134" i="13"/>
  <c r="BV145" i="13" s="1"/>
  <c r="BT134" i="13"/>
  <c r="CJ133" i="13"/>
  <c r="CE133" i="13"/>
  <c r="CF144" i="13" s="1"/>
  <c r="CD133" i="13"/>
  <c r="CA133" i="13"/>
  <c r="BZ133" i="13"/>
  <c r="BX133" i="13"/>
  <c r="BU133" i="13"/>
  <c r="BV144" i="13" s="1"/>
  <c r="BT133" i="13"/>
  <c r="CJ132" i="13"/>
  <c r="CE132" i="13"/>
  <c r="CD132" i="13"/>
  <c r="CA132" i="13"/>
  <c r="BZ132" i="13"/>
  <c r="BX132" i="13"/>
  <c r="BU132" i="13"/>
  <c r="BV143" i="13" s="1"/>
  <c r="BT132" i="13"/>
  <c r="CJ131" i="13"/>
  <c r="CE131" i="13"/>
  <c r="CG131" i="13" s="1"/>
  <c r="CD131" i="13"/>
  <c r="CA131" i="13"/>
  <c r="BZ131" i="13"/>
  <c r="BX131" i="13"/>
  <c r="BU131" i="13"/>
  <c r="BV142" i="13" s="1"/>
  <c r="BT131" i="13"/>
  <c r="CJ130" i="13"/>
  <c r="CE130" i="13"/>
  <c r="CD130" i="13"/>
  <c r="CA130" i="13"/>
  <c r="BZ130" i="13"/>
  <c r="BX130" i="13"/>
  <c r="BU130" i="13"/>
  <c r="BV141" i="13" s="1"/>
  <c r="BT130" i="13"/>
  <c r="CJ129" i="13"/>
  <c r="CE129" i="13"/>
  <c r="CG129" i="13" s="1"/>
  <c r="CD129" i="13"/>
  <c r="CA129" i="13"/>
  <c r="BZ129" i="13"/>
  <c r="BX129" i="13"/>
  <c r="BU129" i="13"/>
  <c r="BV140" i="13" s="1"/>
  <c r="BT129" i="13"/>
  <c r="CJ128" i="13"/>
  <c r="CE128" i="13"/>
  <c r="CD128" i="13"/>
  <c r="CA128" i="13"/>
  <c r="BZ128" i="13"/>
  <c r="BX128" i="13"/>
  <c r="BU128" i="13"/>
  <c r="BV139" i="13" s="1"/>
  <c r="BT128" i="13"/>
  <c r="CJ127" i="13"/>
  <c r="CE127" i="13"/>
  <c r="CG127" i="13" s="1"/>
  <c r="CD127" i="13"/>
  <c r="CA127" i="13"/>
  <c r="BZ127" i="13"/>
  <c r="BX127" i="13"/>
  <c r="BU127" i="13"/>
  <c r="BV138" i="13" s="1"/>
  <c r="BT127" i="13"/>
  <c r="CJ126" i="13"/>
  <c r="CE126" i="13"/>
  <c r="CD126" i="13"/>
  <c r="CA126" i="13"/>
  <c r="BZ126" i="13"/>
  <c r="BX126" i="13"/>
  <c r="BU126" i="13"/>
  <c r="BV137" i="13" s="1"/>
  <c r="BT126" i="13"/>
  <c r="CJ125" i="13"/>
  <c r="CE125" i="13"/>
  <c r="CG125" i="13" s="1"/>
  <c r="CD125" i="13"/>
  <c r="CA125" i="13"/>
  <c r="BZ125" i="13"/>
  <c r="BX125" i="13"/>
  <c r="BU125" i="13"/>
  <c r="BV136" i="13" s="1"/>
  <c r="BT125" i="13"/>
  <c r="CJ124" i="13"/>
  <c r="CE124" i="13"/>
  <c r="CD124" i="13"/>
  <c r="CA124" i="13"/>
  <c r="BZ124" i="13"/>
  <c r="BX124" i="13"/>
  <c r="BU124" i="13"/>
  <c r="BV135" i="13" s="1"/>
  <c r="BT124" i="13"/>
  <c r="CJ123" i="13"/>
  <c r="CE123" i="13"/>
  <c r="CG123" i="13" s="1"/>
  <c r="CD123" i="13"/>
  <c r="CA123" i="13"/>
  <c r="BZ123" i="13"/>
  <c r="BX123" i="13"/>
  <c r="BU123" i="13"/>
  <c r="BV134" i="13" s="1"/>
  <c r="BT123" i="13"/>
  <c r="CJ122" i="13"/>
  <c r="CE122" i="13"/>
  <c r="CD122" i="13"/>
  <c r="CA122" i="13"/>
  <c r="CB133" i="13" s="1"/>
  <c r="BZ122" i="13"/>
  <c r="BX122" i="13"/>
  <c r="BU122" i="13"/>
  <c r="BV133" i="13" s="1"/>
  <c r="BT122" i="13"/>
  <c r="CJ121" i="13"/>
  <c r="CE121" i="13"/>
  <c r="CG121" i="13" s="1"/>
  <c r="CD121" i="13"/>
  <c r="CA121" i="13"/>
  <c r="CB132" i="13" s="1"/>
  <c r="BZ121" i="13"/>
  <c r="BX121" i="13"/>
  <c r="BU121" i="13"/>
  <c r="BV132" i="13" s="1"/>
  <c r="BT121" i="13"/>
  <c r="CJ120" i="13"/>
  <c r="CE120" i="13"/>
  <c r="CD120" i="13"/>
  <c r="CA120" i="13"/>
  <c r="CB131" i="13" s="1"/>
  <c r="BZ120" i="13"/>
  <c r="BX120" i="13"/>
  <c r="BU120" i="13"/>
  <c r="BV131" i="13" s="1"/>
  <c r="BT120" i="13"/>
  <c r="CJ119" i="13"/>
  <c r="CE119" i="13"/>
  <c r="CG119" i="13" s="1"/>
  <c r="CD119" i="13"/>
  <c r="CA119" i="13"/>
  <c r="CB130" i="13" s="1"/>
  <c r="BZ119" i="13"/>
  <c r="BX119" i="13"/>
  <c r="BU119" i="13"/>
  <c r="BV130" i="13" s="1"/>
  <c r="BT119" i="13"/>
  <c r="CJ118" i="13"/>
  <c r="CE118" i="13"/>
  <c r="CG118" i="13" s="1"/>
  <c r="CD118" i="13"/>
  <c r="CA118" i="13"/>
  <c r="CB129" i="13" s="1"/>
  <c r="BZ118" i="13"/>
  <c r="BX118" i="13"/>
  <c r="BU118" i="13"/>
  <c r="BV129" i="13" s="1"/>
  <c r="BT118" i="13"/>
  <c r="CJ117" i="13"/>
  <c r="CE117" i="13"/>
  <c r="CG117" i="13" s="1"/>
  <c r="CD117" i="13"/>
  <c r="CA117" i="13"/>
  <c r="CB128" i="13" s="1"/>
  <c r="BZ117" i="13"/>
  <c r="BX117" i="13"/>
  <c r="BU117" i="13"/>
  <c r="BV128" i="13" s="1"/>
  <c r="BT117" i="13"/>
  <c r="CJ116" i="13"/>
  <c r="CE116" i="13"/>
  <c r="CD116" i="13"/>
  <c r="CA116" i="13"/>
  <c r="BZ116" i="13"/>
  <c r="BX116" i="13"/>
  <c r="BU116" i="13"/>
  <c r="BV127" i="13" s="1"/>
  <c r="BT116" i="13"/>
  <c r="CJ115" i="13"/>
  <c r="CE115" i="13"/>
  <c r="CD115" i="13"/>
  <c r="CA115" i="13"/>
  <c r="BZ115" i="13"/>
  <c r="BX115" i="13"/>
  <c r="BU115" i="13"/>
  <c r="BV126" i="13" s="1"/>
  <c r="BT115" i="13"/>
  <c r="CJ114" i="13"/>
  <c r="CE114" i="13"/>
  <c r="CD114" i="13"/>
  <c r="CA114" i="13"/>
  <c r="BZ114" i="13"/>
  <c r="BX114" i="13"/>
  <c r="BU114" i="13"/>
  <c r="BV125" i="13" s="1"/>
  <c r="BT114" i="13"/>
  <c r="CJ113" i="13"/>
  <c r="CE113" i="13"/>
  <c r="CG113" i="13" s="1"/>
  <c r="CD113" i="13"/>
  <c r="CA113" i="13"/>
  <c r="BZ113" i="13"/>
  <c r="BX113" i="13"/>
  <c r="BU113" i="13"/>
  <c r="BV124" i="13" s="1"/>
  <c r="BT113" i="13"/>
  <c r="CJ112" i="13"/>
  <c r="CE112" i="13"/>
  <c r="CD112" i="13"/>
  <c r="CA112" i="13"/>
  <c r="BZ112" i="13"/>
  <c r="BX112" i="13"/>
  <c r="BU112" i="13"/>
  <c r="BV123" i="13" s="1"/>
  <c r="BT112" i="13"/>
  <c r="CJ111" i="13"/>
  <c r="CE111" i="13"/>
  <c r="CD111" i="13"/>
  <c r="CA111" i="13"/>
  <c r="BZ111" i="13"/>
  <c r="BX111" i="13"/>
  <c r="BU111" i="13"/>
  <c r="BV122" i="13" s="1"/>
  <c r="BT111" i="13"/>
  <c r="CJ110" i="13"/>
  <c r="CE110" i="13"/>
  <c r="CD110" i="13"/>
  <c r="CA110" i="13"/>
  <c r="CB121" i="13" s="1"/>
  <c r="BZ110" i="13"/>
  <c r="BX110" i="13"/>
  <c r="BU110" i="13"/>
  <c r="BV121" i="13" s="1"/>
  <c r="BT110" i="13"/>
  <c r="CJ109" i="13"/>
  <c r="CE109" i="13"/>
  <c r="CG109" i="13" s="1"/>
  <c r="CD109" i="13"/>
  <c r="CA109" i="13"/>
  <c r="BZ109" i="13"/>
  <c r="BX109" i="13"/>
  <c r="BU109" i="13"/>
  <c r="BV120" i="13" s="1"/>
  <c r="BT109" i="13"/>
  <c r="CJ108" i="13"/>
  <c r="CE108" i="13"/>
  <c r="CD108" i="13"/>
  <c r="CA108" i="13"/>
  <c r="BZ108" i="13"/>
  <c r="BX108" i="13"/>
  <c r="BU108" i="13"/>
  <c r="BV119" i="13" s="1"/>
  <c r="BT108" i="13"/>
  <c r="CJ107" i="13"/>
  <c r="CE107" i="13"/>
  <c r="CD107" i="13"/>
  <c r="CA107" i="13"/>
  <c r="CB118" i="13" s="1"/>
  <c r="BZ107" i="13"/>
  <c r="BX107" i="13"/>
  <c r="BU107" i="13"/>
  <c r="BV118" i="13" s="1"/>
  <c r="BT107" i="13"/>
  <c r="CJ106" i="13"/>
  <c r="CE106" i="13"/>
  <c r="CD106" i="13"/>
  <c r="CA106" i="13"/>
  <c r="BZ106" i="13"/>
  <c r="BX106" i="13"/>
  <c r="BU106" i="13"/>
  <c r="BV117" i="13" s="1"/>
  <c r="BT106" i="13"/>
  <c r="CJ105" i="13"/>
  <c r="CE105" i="13"/>
  <c r="CG105" i="13" s="1"/>
  <c r="CD105" i="13"/>
  <c r="CA105" i="13"/>
  <c r="CB116" i="13" s="1"/>
  <c r="BZ105" i="13"/>
  <c r="BX105" i="13"/>
  <c r="BU105" i="13"/>
  <c r="BV116" i="13" s="1"/>
  <c r="BT105" i="13"/>
  <c r="CJ104" i="13"/>
  <c r="CE104" i="13"/>
  <c r="CD104" i="13"/>
  <c r="CA104" i="13"/>
  <c r="CB115" i="13" s="1"/>
  <c r="BZ104" i="13"/>
  <c r="BX104" i="13"/>
  <c r="BU104" i="13"/>
  <c r="BV115" i="13" s="1"/>
  <c r="BT104" i="13"/>
  <c r="CJ103" i="13"/>
  <c r="CE103" i="13"/>
  <c r="CD103" i="13"/>
  <c r="CA103" i="13"/>
  <c r="CB114" i="13" s="1"/>
  <c r="BZ103" i="13"/>
  <c r="BX103" i="13"/>
  <c r="BU103" i="13"/>
  <c r="BV114" i="13" s="1"/>
  <c r="BT103" i="13"/>
  <c r="CJ102" i="13"/>
  <c r="CE102" i="13"/>
  <c r="CD102" i="13"/>
  <c r="CA102" i="13"/>
  <c r="CB113" i="13" s="1"/>
  <c r="BZ102" i="13"/>
  <c r="BX102" i="13"/>
  <c r="BU102" i="13"/>
  <c r="BV113" i="13" s="1"/>
  <c r="BT102" i="13"/>
  <c r="CJ101" i="13"/>
  <c r="CE101" i="13"/>
  <c r="CG101" i="13" s="1"/>
  <c r="CD101" i="13"/>
  <c r="CA101" i="13"/>
  <c r="CB112" i="13" s="1"/>
  <c r="BZ101" i="13"/>
  <c r="BX101" i="13"/>
  <c r="BU101" i="13"/>
  <c r="BV112" i="13" s="1"/>
  <c r="BT101" i="13"/>
  <c r="CJ100" i="13"/>
  <c r="CE100" i="13"/>
  <c r="CG100" i="13" s="1"/>
  <c r="CD100" i="13"/>
  <c r="CA100" i="13"/>
  <c r="BZ100" i="13"/>
  <c r="BX100" i="13"/>
  <c r="BU100" i="13"/>
  <c r="BV111" i="13" s="1"/>
  <c r="BT100" i="13"/>
  <c r="CJ99" i="13"/>
  <c r="CE99" i="13"/>
  <c r="CG99" i="13" s="1"/>
  <c r="CD99" i="13"/>
  <c r="CA99" i="13"/>
  <c r="CB110" i="13" s="1"/>
  <c r="BZ99" i="13"/>
  <c r="BX99" i="13"/>
  <c r="BU99" i="13"/>
  <c r="BV110" i="13" s="1"/>
  <c r="BT99" i="13"/>
  <c r="CJ98" i="13"/>
  <c r="CE98" i="13"/>
  <c r="CG98" i="13" s="1"/>
  <c r="CD98" i="13"/>
  <c r="CA98" i="13"/>
  <c r="CB109" i="13" s="1"/>
  <c r="BZ98" i="13"/>
  <c r="BX98" i="13"/>
  <c r="BU98" i="13"/>
  <c r="BV109" i="13" s="1"/>
  <c r="BT98" i="13"/>
  <c r="CJ97" i="13"/>
  <c r="CE97" i="13"/>
  <c r="CD97" i="13"/>
  <c r="CA97" i="13"/>
  <c r="CB108" i="13" s="1"/>
  <c r="BZ97" i="13"/>
  <c r="BX97" i="13"/>
  <c r="BU97" i="13"/>
  <c r="BV108" i="13" s="1"/>
  <c r="BT97" i="13"/>
  <c r="CJ96" i="13"/>
  <c r="CE96" i="13"/>
  <c r="CG96" i="13" s="1"/>
  <c r="CD96" i="13"/>
  <c r="CA96" i="13"/>
  <c r="CB107" i="13" s="1"/>
  <c r="BZ96" i="13"/>
  <c r="BX96" i="13"/>
  <c r="BU96" i="13"/>
  <c r="BV107" i="13" s="1"/>
  <c r="BT96" i="13"/>
  <c r="CJ95" i="13"/>
  <c r="CE95" i="13"/>
  <c r="CG95" i="13" s="1"/>
  <c r="CD95" i="13"/>
  <c r="CA95" i="13"/>
  <c r="CB106" i="13" s="1"/>
  <c r="BZ95" i="13"/>
  <c r="BX95" i="13"/>
  <c r="BU95" i="13"/>
  <c r="BV106" i="13" s="1"/>
  <c r="BT95" i="13"/>
  <c r="CJ94" i="13"/>
  <c r="CE94" i="13"/>
  <c r="CG94" i="13" s="1"/>
  <c r="CD94" i="13"/>
  <c r="CA94" i="13"/>
  <c r="CB105" i="13" s="1"/>
  <c r="BZ94" i="13"/>
  <c r="BX94" i="13"/>
  <c r="BU94" i="13"/>
  <c r="BV105" i="13" s="1"/>
  <c r="BT94" i="13"/>
  <c r="CJ93" i="13"/>
  <c r="CE93" i="13"/>
  <c r="CD93" i="13"/>
  <c r="CA93" i="13"/>
  <c r="CB104" i="13" s="1"/>
  <c r="BZ93" i="13"/>
  <c r="BX93" i="13"/>
  <c r="BU93" i="13"/>
  <c r="BV104" i="13" s="1"/>
  <c r="BT93" i="13"/>
  <c r="CJ92" i="13"/>
  <c r="CE92" i="13"/>
  <c r="CG92" i="13" s="1"/>
  <c r="CD92" i="13"/>
  <c r="CA92" i="13"/>
  <c r="CB103" i="13" s="1"/>
  <c r="BZ92" i="13"/>
  <c r="BX92" i="13"/>
  <c r="BU92" i="13"/>
  <c r="BV103" i="13" s="1"/>
  <c r="BT92" i="13"/>
  <c r="CJ91" i="13"/>
  <c r="CE91" i="13"/>
  <c r="CG91" i="13" s="1"/>
  <c r="CD91" i="13"/>
  <c r="CA91" i="13"/>
  <c r="CB102" i="13" s="1"/>
  <c r="BZ91" i="13"/>
  <c r="BX91" i="13"/>
  <c r="BU91" i="13"/>
  <c r="BV102" i="13" s="1"/>
  <c r="BT91" i="13"/>
  <c r="CJ90" i="13"/>
  <c r="CE90" i="13"/>
  <c r="CG90" i="13" s="1"/>
  <c r="CD90" i="13"/>
  <c r="CA90" i="13"/>
  <c r="CB101" i="13" s="1"/>
  <c r="BZ90" i="13"/>
  <c r="BX90" i="13"/>
  <c r="BU90" i="13"/>
  <c r="BV101" i="13" s="1"/>
  <c r="BT90" i="13"/>
  <c r="CJ89" i="13"/>
  <c r="CE89" i="13"/>
  <c r="CG89" i="13" s="1"/>
  <c r="CD89" i="13"/>
  <c r="CA89" i="13"/>
  <c r="CB100" i="13" s="1"/>
  <c r="BZ89" i="13"/>
  <c r="BX89" i="13"/>
  <c r="BU89" i="13"/>
  <c r="BV100" i="13" s="1"/>
  <c r="BT89" i="13"/>
  <c r="CJ88" i="13"/>
  <c r="CE88" i="13"/>
  <c r="CF99" i="13" s="1"/>
  <c r="CD88" i="13"/>
  <c r="CA88" i="13"/>
  <c r="CB99" i="13" s="1"/>
  <c r="BZ88" i="13"/>
  <c r="BX88" i="13"/>
  <c r="BU88" i="13"/>
  <c r="BV99" i="13" s="1"/>
  <c r="BT88" i="13"/>
  <c r="CJ87" i="13"/>
  <c r="CE87" i="13"/>
  <c r="CG87" i="13" s="1"/>
  <c r="CD87" i="13"/>
  <c r="CA87" i="13"/>
  <c r="CB98" i="13" s="1"/>
  <c r="BZ87" i="13"/>
  <c r="BX87" i="13"/>
  <c r="BU87" i="13"/>
  <c r="BV98" i="13" s="1"/>
  <c r="BT87" i="13"/>
  <c r="CJ86" i="13"/>
  <c r="CE86" i="13"/>
  <c r="CD86" i="13"/>
  <c r="CA86" i="13"/>
  <c r="CB97" i="13" s="1"/>
  <c r="BZ86" i="13"/>
  <c r="BX86" i="13"/>
  <c r="BU86" i="13"/>
  <c r="BV97" i="13" s="1"/>
  <c r="BT86" i="13"/>
  <c r="CJ85" i="13"/>
  <c r="CE85" i="13"/>
  <c r="CF96" i="13" s="1"/>
  <c r="CD85" i="13"/>
  <c r="CA85" i="13"/>
  <c r="CB96" i="13" s="1"/>
  <c r="BZ85" i="13"/>
  <c r="BX85" i="13"/>
  <c r="BU85" i="13"/>
  <c r="BV96" i="13" s="1"/>
  <c r="BT85" i="13"/>
  <c r="CJ84" i="13"/>
  <c r="CE84" i="13"/>
  <c r="CD84" i="13"/>
  <c r="CA84" i="13"/>
  <c r="BZ84" i="13"/>
  <c r="BX84" i="13"/>
  <c r="BU84" i="13"/>
  <c r="BV95" i="13" s="1"/>
  <c r="BT84" i="13"/>
  <c r="CJ83" i="13"/>
  <c r="CE83" i="13"/>
  <c r="CG83" i="13" s="1"/>
  <c r="CD83" i="13"/>
  <c r="CA83" i="13"/>
  <c r="BZ83" i="13"/>
  <c r="BX83" i="13"/>
  <c r="BU83" i="13"/>
  <c r="BV94" i="13" s="1"/>
  <c r="BT83" i="13"/>
  <c r="CJ82" i="13"/>
  <c r="CE82" i="13"/>
  <c r="CG82" i="13" s="1"/>
  <c r="CD82" i="13"/>
  <c r="CA82" i="13"/>
  <c r="BZ82" i="13"/>
  <c r="BX82" i="13"/>
  <c r="BU82" i="13"/>
  <c r="BV93" i="13" s="1"/>
  <c r="BT82" i="13"/>
  <c r="CJ81" i="13"/>
  <c r="CE81" i="13"/>
  <c r="CG81" i="13" s="1"/>
  <c r="CD81" i="13"/>
  <c r="CA81" i="13"/>
  <c r="BZ81" i="13"/>
  <c r="BX81" i="13"/>
  <c r="BU81" i="13"/>
  <c r="BT81" i="13"/>
  <c r="CJ80" i="13"/>
  <c r="CE80" i="13"/>
  <c r="CF91" i="13" s="1"/>
  <c r="CD80" i="13"/>
  <c r="CA80" i="13"/>
  <c r="BZ80" i="13"/>
  <c r="BX80" i="13"/>
  <c r="BU80" i="13"/>
  <c r="BT80" i="13"/>
  <c r="CJ79" i="13"/>
  <c r="CE79" i="13"/>
  <c r="CG79" i="13" s="1"/>
  <c r="CD79" i="13"/>
  <c r="CA79" i="13"/>
  <c r="BZ79" i="13"/>
  <c r="BX79" i="13"/>
  <c r="BU79" i="13"/>
  <c r="BT79" i="13"/>
  <c r="CJ78" i="13"/>
  <c r="CE78" i="13"/>
  <c r="CG78" i="13" s="1"/>
  <c r="CD78" i="13"/>
  <c r="CA78" i="13"/>
  <c r="BZ78" i="13"/>
  <c r="BX78" i="13"/>
  <c r="BU78" i="13"/>
  <c r="BT78" i="13"/>
  <c r="CJ77" i="13"/>
  <c r="CE77" i="13"/>
  <c r="CG77" i="13" s="1"/>
  <c r="CD77" i="13"/>
  <c r="CA77" i="13"/>
  <c r="BZ77" i="13"/>
  <c r="BX77" i="13"/>
  <c r="BU77" i="13"/>
  <c r="BT77" i="13"/>
  <c r="CJ76" i="13"/>
  <c r="CE76" i="13"/>
  <c r="CG76" i="13" s="1"/>
  <c r="CD76" i="13"/>
  <c r="CA76" i="13"/>
  <c r="BZ76" i="13"/>
  <c r="BX76" i="13"/>
  <c r="BU76" i="13"/>
  <c r="BT76" i="13"/>
  <c r="CJ75" i="13"/>
  <c r="CE75" i="13"/>
  <c r="CG75" i="13" s="1"/>
  <c r="CD75" i="13"/>
  <c r="CA75" i="13"/>
  <c r="BZ75" i="13"/>
  <c r="BX75" i="13"/>
  <c r="BU75" i="13"/>
  <c r="BT75" i="13"/>
  <c r="CJ74" i="13"/>
  <c r="CE74" i="13"/>
  <c r="CD74" i="13"/>
  <c r="CA74" i="13"/>
  <c r="BZ74" i="13"/>
  <c r="BX74" i="13"/>
  <c r="BU74" i="13"/>
  <c r="BT74" i="13"/>
  <c r="CJ73" i="13"/>
  <c r="CE73" i="13"/>
  <c r="CD73" i="13"/>
  <c r="CA73" i="13"/>
  <c r="BZ73" i="13"/>
  <c r="BX73" i="13"/>
  <c r="BU73" i="13"/>
  <c r="BT73" i="13"/>
  <c r="CJ72" i="13"/>
  <c r="CE72" i="13"/>
  <c r="CD72" i="13"/>
  <c r="CA72" i="13"/>
  <c r="CB83" i="13" s="1"/>
  <c r="BZ72" i="13"/>
  <c r="BX72" i="13"/>
  <c r="BU72" i="13"/>
  <c r="BT72" i="13"/>
  <c r="CJ71" i="13"/>
  <c r="CE71" i="13"/>
  <c r="CG71" i="13" s="1"/>
  <c r="CD71" i="13"/>
  <c r="CA71" i="13"/>
  <c r="CB82" i="13" s="1"/>
  <c r="BZ71" i="13"/>
  <c r="BX71" i="13"/>
  <c r="BU71" i="13"/>
  <c r="BT71" i="13"/>
  <c r="CJ70" i="13"/>
  <c r="CE70" i="13"/>
  <c r="CD70" i="13"/>
  <c r="CA70" i="13"/>
  <c r="CB81" i="13" s="1"/>
  <c r="BZ70" i="13"/>
  <c r="BX70" i="13"/>
  <c r="BU70" i="13"/>
  <c r="BV81" i="13" s="1"/>
  <c r="BT70" i="13"/>
  <c r="CJ69" i="13"/>
  <c r="CE69" i="13"/>
  <c r="CD69" i="13"/>
  <c r="CA69" i="13"/>
  <c r="CB80" i="13" s="1"/>
  <c r="BZ69" i="13"/>
  <c r="BX69" i="13"/>
  <c r="BU69" i="13"/>
  <c r="BV80" i="13" s="1"/>
  <c r="BT69" i="13"/>
  <c r="CJ68" i="13"/>
  <c r="CE68" i="13"/>
  <c r="CG68" i="13" s="1"/>
  <c r="CD68" i="13"/>
  <c r="CA68" i="13"/>
  <c r="CB79" i="13" s="1"/>
  <c r="BZ68" i="13"/>
  <c r="BX68" i="13"/>
  <c r="BU68" i="13"/>
  <c r="BT68" i="13"/>
  <c r="CJ67" i="13"/>
  <c r="CE67" i="13"/>
  <c r="CG67" i="13" s="1"/>
  <c r="CD67" i="13"/>
  <c r="CA67" i="13"/>
  <c r="CB78" i="13" s="1"/>
  <c r="BZ67" i="13"/>
  <c r="BX67" i="13"/>
  <c r="BU67" i="13"/>
  <c r="BT67" i="13"/>
  <c r="CJ66" i="13"/>
  <c r="CE66" i="13"/>
  <c r="CG66" i="13" s="1"/>
  <c r="CD66" i="13"/>
  <c r="CA66" i="13"/>
  <c r="CB77" i="13" s="1"/>
  <c r="BZ66" i="13"/>
  <c r="BX66" i="13"/>
  <c r="BU66" i="13"/>
  <c r="BV77" i="13" s="1"/>
  <c r="BT66" i="13"/>
  <c r="CJ65" i="13"/>
  <c r="CE65" i="13"/>
  <c r="CD65" i="13"/>
  <c r="CA65" i="13"/>
  <c r="CB76" i="13" s="1"/>
  <c r="BZ65" i="13"/>
  <c r="BX65" i="13"/>
  <c r="BU65" i="13"/>
  <c r="BV76" i="13" s="1"/>
  <c r="BT65" i="13"/>
  <c r="CJ64" i="13"/>
  <c r="CE64" i="13"/>
  <c r="CD64" i="13"/>
  <c r="CA64" i="13"/>
  <c r="CB75" i="13" s="1"/>
  <c r="BZ64" i="13"/>
  <c r="BX64" i="13"/>
  <c r="BU64" i="13"/>
  <c r="BT64" i="13"/>
  <c r="CJ63" i="13"/>
  <c r="CE63" i="13"/>
  <c r="CD63" i="13"/>
  <c r="CA63" i="13"/>
  <c r="CB74" i="13" s="1"/>
  <c r="BZ63" i="13"/>
  <c r="BX63" i="13"/>
  <c r="BU63" i="13"/>
  <c r="BV74" i="13" s="1"/>
  <c r="BT63" i="13"/>
  <c r="CJ62" i="13"/>
  <c r="CE62" i="13"/>
  <c r="CD62" i="13"/>
  <c r="CA62" i="13"/>
  <c r="CB73" i="13" s="1"/>
  <c r="BZ62" i="13"/>
  <c r="BX62" i="13"/>
  <c r="BU62" i="13"/>
  <c r="BV73" i="13" s="1"/>
  <c r="BT62" i="13"/>
  <c r="CJ61" i="13"/>
  <c r="CE61" i="13"/>
  <c r="CD61" i="13"/>
  <c r="CA61" i="13"/>
  <c r="BZ61" i="13"/>
  <c r="BX61" i="13"/>
  <c r="BU61" i="13"/>
  <c r="BT61" i="13"/>
  <c r="CJ60" i="13"/>
  <c r="CE60" i="13"/>
  <c r="CD60" i="13"/>
  <c r="CA60" i="13"/>
  <c r="BZ60" i="13"/>
  <c r="BX60" i="13"/>
  <c r="BU60" i="13"/>
  <c r="BT60" i="13"/>
  <c r="CJ59" i="13"/>
  <c r="CE59" i="13"/>
  <c r="CD59" i="13"/>
  <c r="CA59" i="13"/>
  <c r="BZ59" i="13"/>
  <c r="BX59" i="13"/>
  <c r="BU59" i="13"/>
  <c r="BT59" i="13"/>
  <c r="CJ58" i="13"/>
  <c r="CE58" i="13"/>
  <c r="CD58" i="13"/>
  <c r="CA58" i="13"/>
  <c r="BZ58" i="13"/>
  <c r="BX58" i="13"/>
  <c r="BU58" i="13"/>
  <c r="BT58" i="13"/>
  <c r="CJ57" i="13"/>
  <c r="CE57" i="13"/>
  <c r="CD57" i="13"/>
  <c r="CA57" i="13"/>
  <c r="BZ57" i="13"/>
  <c r="BX57" i="13"/>
  <c r="BU57" i="13"/>
  <c r="BT57" i="13"/>
  <c r="CJ56" i="13"/>
  <c r="CE56" i="13"/>
  <c r="CD56" i="13"/>
  <c r="CA56" i="13"/>
  <c r="BZ56" i="13"/>
  <c r="BX56" i="13"/>
  <c r="BU56" i="13"/>
  <c r="BT56" i="13"/>
  <c r="CJ55" i="13"/>
  <c r="CE55" i="13"/>
  <c r="CD55" i="13"/>
  <c r="CA55" i="13"/>
  <c r="BZ55" i="13"/>
  <c r="BX55" i="13"/>
  <c r="BU55" i="13"/>
  <c r="BT55" i="13"/>
  <c r="CJ54" i="13"/>
  <c r="CE54" i="13"/>
  <c r="CD54" i="13"/>
  <c r="CA54" i="13"/>
  <c r="BZ54" i="13"/>
  <c r="BX54" i="13"/>
  <c r="BU54" i="13"/>
  <c r="BT54" i="13"/>
  <c r="CJ53" i="13"/>
  <c r="CE53" i="13"/>
  <c r="CD53" i="13"/>
  <c r="CA53" i="13"/>
  <c r="BZ53" i="13"/>
  <c r="BX53" i="13"/>
  <c r="BU53" i="13"/>
  <c r="BT53" i="13"/>
  <c r="CJ52" i="13"/>
  <c r="CE52" i="13"/>
  <c r="CD52" i="13"/>
  <c r="CA52" i="13"/>
  <c r="CB63" i="13" s="1"/>
  <c r="BZ52" i="13"/>
  <c r="BX52" i="13"/>
  <c r="BU52" i="13"/>
  <c r="BT52" i="13"/>
  <c r="CJ51" i="13"/>
  <c r="CE51" i="13"/>
  <c r="CD51" i="13"/>
  <c r="CA51" i="13"/>
  <c r="BZ51" i="13"/>
  <c r="BX51" i="13"/>
  <c r="BU51" i="13"/>
  <c r="BT51" i="13"/>
  <c r="CJ50" i="13"/>
  <c r="CE50" i="13"/>
  <c r="CD50" i="13"/>
  <c r="CA50" i="13"/>
  <c r="BZ50" i="13"/>
  <c r="BX50" i="13"/>
  <c r="BU50" i="13"/>
  <c r="BV61" i="13" s="1"/>
  <c r="BT50" i="13"/>
  <c r="CJ49" i="13"/>
  <c r="CE49" i="13"/>
  <c r="CD49" i="13"/>
  <c r="CA49" i="13"/>
  <c r="BZ49" i="13"/>
  <c r="BX49" i="13"/>
  <c r="BU49" i="13"/>
  <c r="BV60" i="13" s="1"/>
  <c r="BT49" i="13"/>
  <c r="CJ48" i="13"/>
  <c r="CE48" i="13"/>
  <c r="CG48" i="13" s="1"/>
  <c r="CD48" i="13"/>
  <c r="CA48" i="13"/>
  <c r="CB59" i="13" s="1"/>
  <c r="BZ48" i="13"/>
  <c r="BX48" i="13"/>
  <c r="BU48" i="13"/>
  <c r="BV59" i="13" s="1"/>
  <c r="BT48" i="13"/>
  <c r="CJ47" i="13"/>
  <c r="CE47" i="13"/>
  <c r="CD47" i="13"/>
  <c r="CA47" i="13"/>
  <c r="CB58" i="13" s="1"/>
  <c r="BZ47" i="13"/>
  <c r="BX47" i="13"/>
  <c r="BU47" i="13"/>
  <c r="BV58" i="13" s="1"/>
  <c r="BT47" i="13"/>
  <c r="CJ46" i="13"/>
  <c r="CE46" i="13"/>
  <c r="CD46" i="13"/>
  <c r="CA46" i="13"/>
  <c r="CB57" i="13" s="1"/>
  <c r="BZ46" i="13"/>
  <c r="BX46" i="13"/>
  <c r="BU46" i="13"/>
  <c r="BV57" i="13" s="1"/>
  <c r="BT46" i="13"/>
  <c r="CJ45" i="13"/>
  <c r="CE45" i="13"/>
  <c r="CG45" i="13" s="1"/>
  <c r="CD45" i="13"/>
  <c r="CA45" i="13"/>
  <c r="BZ45" i="13"/>
  <c r="BX45" i="13"/>
  <c r="BU45" i="13"/>
  <c r="BV56" i="13" s="1"/>
  <c r="BT45" i="13"/>
  <c r="CJ44" i="13"/>
  <c r="CE44" i="13"/>
  <c r="CG44" i="13" s="1"/>
  <c r="CD44" i="13"/>
  <c r="CA44" i="13"/>
  <c r="BZ44" i="13"/>
  <c r="BX44" i="13"/>
  <c r="BU44" i="13"/>
  <c r="BT44" i="13"/>
  <c r="CJ43" i="13"/>
  <c r="CE43" i="13"/>
  <c r="CD43" i="13"/>
  <c r="CA43" i="13"/>
  <c r="BZ43" i="13"/>
  <c r="BX43" i="13"/>
  <c r="BU43" i="13"/>
  <c r="BT43" i="13"/>
  <c r="CJ42" i="13"/>
  <c r="CE42" i="13"/>
  <c r="CD42" i="13"/>
  <c r="CA42" i="13"/>
  <c r="BZ42" i="13"/>
  <c r="BX42" i="13"/>
  <c r="BU42" i="13"/>
  <c r="BT42" i="13"/>
  <c r="CJ41" i="13"/>
  <c r="CE41" i="13"/>
  <c r="CD41" i="13"/>
  <c r="CA41" i="13"/>
  <c r="BZ41" i="13"/>
  <c r="BX41" i="13"/>
  <c r="BU41" i="13"/>
  <c r="BT41" i="13"/>
  <c r="CJ40" i="13"/>
  <c r="CE40" i="13"/>
  <c r="CD40" i="13"/>
  <c r="CA40" i="13"/>
  <c r="BZ40" i="13"/>
  <c r="BX40" i="13"/>
  <c r="BU40" i="13"/>
  <c r="BT40" i="13"/>
  <c r="CJ39" i="13"/>
  <c r="CE39" i="13"/>
  <c r="CD39" i="13"/>
  <c r="CA39" i="13"/>
  <c r="BZ39" i="13"/>
  <c r="BX39" i="13"/>
  <c r="BU39" i="13"/>
  <c r="BT39" i="13"/>
  <c r="CJ38" i="13"/>
  <c r="CE38" i="13"/>
  <c r="CD38" i="13"/>
  <c r="CA38" i="13"/>
  <c r="BZ38" i="13"/>
  <c r="BX38" i="13"/>
  <c r="BU38" i="13"/>
  <c r="BT38" i="13"/>
  <c r="CJ37" i="13"/>
  <c r="CE37" i="13"/>
  <c r="CD37" i="13"/>
  <c r="CA37" i="13"/>
  <c r="BZ37" i="13"/>
  <c r="BX37" i="13"/>
  <c r="BU37" i="13"/>
  <c r="BT37" i="13"/>
  <c r="CJ36" i="13"/>
  <c r="CE36" i="13"/>
  <c r="CD36" i="13"/>
  <c r="CA36" i="13"/>
  <c r="BZ36" i="13"/>
  <c r="BX36" i="13"/>
  <c r="BU36" i="13"/>
  <c r="BT36" i="13"/>
  <c r="CJ35" i="13"/>
  <c r="CE35" i="13"/>
  <c r="CD35" i="13"/>
  <c r="CA35" i="13"/>
  <c r="BZ35" i="13"/>
  <c r="BX35" i="13"/>
  <c r="BU35" i="13"/>
  <c r="BT35" i="13"/>
  <c r="CJ34" i="13"/>
  <c r="CE34" i="13"/>
  <c r="CD34" i="13"/>
  <c r="CA34" i="13"/>
  <c r="CB45" i="13" s="1"/>
  <c r="BZ34" i="13"/>
  <c r="BX34" i="13"/>
  <c r="BU34" i="13"/>
  <c r="BT34" i="13"/>
  <c r="CJ33" i="13"/>
  <c r="CE33" i="13"/>
  <c r="CD33" i="13"/>
  <c r="CA33" i="13"/>
  <c r="CB44" i="13" s="1"/>
  <c r="BZ33" i="13"/>
  <c r="BX33" i="13"/>
  <c r="BU33" i="13"/>
  <c r="BT33" i="13"/>
  <c r="CJ32" i="13"/>
  <c r="CE32" i="13"/>
  <c r="CD32" i="13"/>
  <c r="CA32" i="13"/>
  <c r="CB43" i="13" s="1"/>
  <c r="BZ32" i="13"/>
  <c r="BX32" i="13"/>
  <c r="BU32" i="13"/>
  <c r="BV43" i="13" s="1"/>
  <c r="BT32" i="13"/>
  <c r="CJ31" i="13"/>
  <c r="CE31" i="13"/>
  <c r="CD31" i="13"/>
  <c r="CA31" i="13"/>
  <c r="CB42" i="13" s="1"/>
  <c r="BZ31" i="13"/>
  <c r="BX31" i="13"/>
  <c r="BU31" i="13"/>
  <c r="BV42" i="13" s="1"/>
  <c r="BT31" i="13"/>
  <c r="CJ30" i="13"/>
  <c r="CE30" i="13"/>
  <c r="CD30" i="13"/>
  <c r="CA30" i="13"/>
  <c r="CB41" i="13" s="1"/>
  <c r="BZ30" i="13"/>
  <c r="BX30" i="13"/>
  <c r="BU30" i="13"/>
  <c r="BT30" i="13"/>
  <c r="CJ29" i="13"/>
  <c r="CE29" i="13"/>
  <c r="CD29" i="13"/>
  <c r="CA29" i="13"/>
  <c r="CB40" i="13" s="1"/>
  <c r="BZ29" i="13"/>
  <c r="BX29" i="13"/>
  <c r="BU29" i="13"/>
  <c r="BT29" i="13"/>
  <c r="CJ28" i="13"/>
  <c r="CE28" i="13"/>
  <c r="CD28" i="13"/>
  <c r="CA28" i="13"/>
  <c r="BZ28" i="13"/>
  <c r="BX28" i="13"/>
  <c r="BU28" i="13"/>
  <c r="BT28" i="13"/>
  <c r="CJ27" i="13"/>
  <c r="CE27" i="13"/>
  <c r="CD27" i="13"/>
  <c r="CA27" i="13"/>
  <c r="BZ27" i="13"/>
  <c r="BX27" i="13"/>
  <c r="BU27" i="13"/>
  <c r="BV38" i="13" s="1"/>
  <c r="BT27" i="13"/>
  <c r="CJ26" i="13"/>
  <c r="CE26" i="13"/>
  <c r="CD26" i="13"/>
  <c r="CA26" i="13"/>
  <c r="BZ26" i="13"/>
  <c r="BX26" i="13"/>
  <c r="BU26" i="13"/>
  <c r="BV37" i="13" s="1"/>
  <c r="BT26" i="13"/>
  <c r="CJ25" i="13"/>
  <c r="CE25" i="13"/>
  <c r="CD25" i="13"/>
  <c r="CA25" i="13"/>
  <c r="BZ25" i="13"/>
  <c r="BX25" i="13"/>
  <c r="BU25" i="13"/>
  <c r="BT25" i="13"/>
  <c r="CJ24" i="13"/>
  <c r="CE24" i="13"/>
  <c r="CD24" i="13"/>
  <c r="CA24" i="13"/>
  <c r="CB35" i="13" s="1"/>
  <c r="BZ24" i="13"/>
  <c r="BX24" i="13"/>
  <c r="BU24" i="13"/>
  <c r="BV35" i="13" s="1"/>
  <c r="BT24" i="13"/>
  <c r="CJ23" i="13"/>
  <c r="CE23" i="13"/>
  <c r="CD23" i="13"/>
  <c r="CA23" i="13"/>
  <c r="CB34" i="13" s="1"/>
  <c r="BZ23" i="13"/>
  <c r="BX23" i="13"/>
  <c r="BU23" i="13"/>
  <c r="BV34" i="13" s="1"/>
  <c r="BT23" i="13"/>
  <c r="CJ22" i="13"/>
  <c r="CE22" i="13"/>
  <c r="CD22" i="13"/>
  <c r="CA22" i="13"/>
  <c r="BZ22" i="13"/>
  <c r="BX22" i="13"/>
  <c r="BU22" i="13"/>
  <c r="BV33" i="13" s="1"/>
  <c r="BT22" i="13"/>
  <c r="CE21" i="13"/>
  <c r="CG21" i="13" s="1"/>
  <c r="CA21" i="13"/>
  <c r="BU21" i="13"/>
  <c r="CE20" i="13"/>
  <c r="CA20" i="13"/>
  <c r="BU20" i="13"/>
  <c r="CE19" i="13"/>
  <c r="CG19" i="13" s="1"/>
  <c r="CA19" i="13"/>
  <c r="BU19" i="13"/>
  <c r="CE18" i="13"/>
  <c r="CG18" i="13" s="1"/>
  <c r="CA18" i="13"/>
  <c r="BU18" i="13"/>
  <c r="CE17" i="13"/>
  <c r="CG17" i="13" s="1"/>
  <c r="CA17" i="13"/>
  <c r="BU17" i="13"/>
  <c r="CE16" i="13"/>
  <c r="CA16" i="13"/>
  <c r="BU16" i="13"/>
  <c r="CE15" i="13"/>
  <c r="CG15" i="13" s="1"/>
  <c r="CA15" i="13"/>
  <c r="BU15" i="13"/>
  <c r="CE14" i="13"/>
  <c r="CG14" i="13" s="1"/>
  <c r="CA14" i="13"/>
  <c r="BU14" i="13"/>
  <c r="CE13" i="13"/>
  <c r="CG13" i="13" s="1"/>
  <c r="CA13" i="13"/>
  <c r="BU13" i="13"/>
  <c r="CE12" i="13"/>
  <c r="CA12" i="13"/>
  <c r="BU12" i="13"/>
  <c r="CE11" i="13"/>
  <c r="CG11" i="13" s="1"/>
  <c r="CA11" i="13"/>
  <c r="BU11" i="13"/>
  <c r="BN11" i="13"/>
  <c r="BH11" i="13"/>
  <c r="BB12" i="13"/>
  <c r="BB13" i="13"/>
  <c r="BB14" i="13"/>
  <c r="BB15" i="13"/>
  <c r="BB16" i="13"/>
  <c r="BB17" i="13"/>
  <c r="BB18" i="13"/>
  <c r="BB19" i="13"/>
  <c r="BB20" i="13"/>
  <c r="BB21" i="13"/>
  <c r="BB22" i="13"/>
  <c r="BB23" i="13"/>
  <c r="BB24" i="13"/>
  <c r="BB25" i="13"/>
  <c r="BB26" i="13"/>
  <c r="BB27" i="13"/>
  <c r="BB28" i="13"/>
  <c r="BB29" i="13"/>
  <c r="BB30" i="13"/>
  <c r="BB31" i="13"/>
  <c r="BB32" i="13"/>
  <c r="BB33" i="13"/>
  <c r="BB34" i="13"/>
  <c r="BB35" i="13"/>
  <c r="BB36" i="13"/>
  <c r="BB37" i="13"/>
  <c r="BB38" i="13"/>
  <c r="BB39" i="13"/>
  <c r="BB40" i="13"/>
  <c r="BB41" i="13"/>
  <c r="BB42" i="13"/>
  <c r="BB43" i="13"/>
  <c r="BB44" i="13"/>
  <c r="BB45" i="13"/>
  <c r="BB46" i="13"/>
  <c r="BB47" i="13"/>
  <c r="BB48" i="13"/>
  <c r="BB49" i="13"/>
  <c r="BB50" i="13"/>
  <c r="BB51" i="13"/>
  <c r="BB52" i="13"/>
  <c r="BB53" i="13"/>
  <c r="BB54" i="13"/>
  <c r="BB55" i="13"/>
  <c r="BB56" i="13"/>
  <c r="BB57" i="13"/>
  <c r="BB58" i="13"/>
  <c r="BB59" i="13"/>
  <c r="BB60" i="13"/>
  <c r="BB61" i="13"/>
  <c r="BB62" i="13"/>
  <c r="BB63" i="13"/>
  <c r="BB64" i="13"/>
  <c r="BB65" i="13"/>
  <c r="BB66" i="13"/>
  <c r="BB67" i="13"/>
  <c r="BB68" i="13"/>
  <c r="BB69" i="13"/>
  <c r="BB70" i="13"/>
  <c r="BB71" i="13"/>
  <c r="BB72" i="13"/>
  <c r="BB73" i="13"/>
  <c r="BB74" i="13"/>
  <c r="BB75" i="13"/>
  <c r="BB76" i="13"/>
  <c r="BB77" i="13"/>
  <c r="BB78" i="13"/>
  <c r="BB79" i="13"/>
  <c r="BB80" i="13"/>
  <c r="BB81" i="13"/>
  <c r="BB82" i="13"/>
  <c r="BB83" i="13"/>
  <c r="BB84" i="13"/>
  <c r="BB85" i="13"/>
  <c r="BB86" i="13"/>
  <c r="BB87" i="13"/>
  <c r="BB88" i="13"/>
  <c r="BB89" i="13"/>
  <c r="BB90" i="13"/>
  <c r="BB91" i="13"/>
  <c r="BB92" i="13"/>
  <c r="BB93" i="13"/>
  <c r="BB94" i="13"/>
  <c r="BB95" i="13"/>
  <c r="BB96" i="13"/>
  <c r="BB97" i="13"/>
  <c r="BB98" i="13"/>
  <c r="BB99" i="13"/>
  <c r="BB100" i="13"/>
  <c r="BB101" i="13"/>
  <c r="BB102" i="13"/>
  <c r="BB103" i="13"/>
  <c r="BB104" i="13"/>
  <c r="BB105" i="13"/>
  <c r="BB106" i="13"/>
  <c r="BB107" i="13"/>
  <c r="BB108" i="13"/>
  <c r="BB109" i="13"/>
  <c r="BB110" i="13"/>
  <c r="BB111" i="13"/>
  <c r="BB112" i="13"/>
  <c r="BB113" i="13"/>
  <c r="BB114" i="13"/>
  <c r="BB115" i="13"/>
  <c r="BB116" i="13"/>
  <c r="BB117" i="13"/>
  <c r="BB118" i="13"/>
  <c r="BB119" i="13"/>
  <c r="BB120" i="13"/>
  <c r="BB121" i="13"/>
  <c r="BB122" i="13"/>
  <c r="BB123" i="13"/>
  <c r="BB124" i="13"/>
  <c r="BB125" i="13"/>
  <c r="BB126" i="13"/>
  <c r="BB127" i="13"/>
  <c r="BB128" i="13"/>
  <c r="BB129" i="13"/>
  <c r="BB130" i="13"/>
  <c r="BB131" i="13"/>
  <c r="BB132" i="13"/>
  <c r="BB133" i="13"/>
  <c r="BB134" i="13"/>
  <c r="BB135" i="13"/>
  <c r="BB136" i="13"/>
  <c r="BB137" i="13"/>
  <c r="BB138" i="13"/>
  <c r="BB139" i="13"/>
  <c r="BB140" i="13"/>
  <c r="BB141" i="13"/>
  <c r="BB142" i="13"/>
  <c r="BB143" i="13"/>
  <c r="BB144" i="13"/>
  <c r="BB145" i="13"/>
  <c r="BB146" i="13"/>
  <c r="BB147" i="13"/>
  <c r="BB148" i="13"/>
  <c r="BB149" i="13"/>
  <c r="BB150" i="13"/>
  <c r="BB151" i="13"/>
  <c r="BB152" i="13"/>
  <c r="BB153" i="13"/>
  <c r="BB154" i="13"/>
  <c r="BB155" i="13"/>
  <c r="BB156" i="13"/>
  <c r="BB157" i="13"/>
  <c r="BB158" i="13"/>
  <c r="BB159" i="13"/>
  <c r="BB160" i="13"/>
  <c r="BB161" i="13"/>
  <c r="BB162" i="13"/>
  <c r="BB163" i="13"/>
  <c r="BB164" i="13"/>
  <c r="BB165" i="13"/>
  <c r="BB166" i="13"/>
  <c r="BB167" i="13"/>
  <c r="BB168" i="13"/>
  <c r="BB169" i="13"/>
  <c r="BB170" i="13"/>
  <c r="BB171" i="13"/>
  <c r="BB172" i="13"/>
  <c r="BB173" i="13"/>
  <c r="BB174" i="13"/>
  <c r="BB175" i="13"/>
  <c r="BB176" i="13"/>
  <c r="BB177" i="13"/>
  <c r="BB178" i="13"/>
  <c r="BB179" i="13"/>
  <c r="BB180" i="13"/>
  <c r="BB181" i="13"/>
  <c r="BB182" i="13"/>
  <c r="BB183" i="13"/>
  <c r="BB184" i="13"/>
  <c r="BB185" i="13"/>
  <c r="BB186" i="13"/>
  <c r="BB187" i="13"/>
  <c r="BB188" i="13"/>
  <c r="BB189" i="13"/>
  <c r="BB190" i="13"/>
  <c r="BB191" i="13"/>
  <c r="BB192" i="13"/>
  <c r="BB193" i="13"/>
  <c r="BB194" i="13"/>
  <c r="BB195" i="13"/>
  <c r="BB196" i="13"/>
  <c r="BB197" i="13"/>
  <c r="BB198" i="13"/>
  <c r="BB199" i="13"/>
  <c r="BB200" i="13"/>
  <c r="BB201" i="13"/>
  <c r="BB202" i="13"/>
  <c r="BB203" i="13"/>
  <c r="BB204" i="13"/>
  <c r="BB205" i="13"/>
  <c r="BB206" i="13"/>
  <c r="BB207" i="13"/>
  <c r="BB208" i="13"/>
  <c r="BB209" i="13"/>
  <c r="BB210" i="13"/>
  <c r="BB211" i="13"/>
  <c r="BB212" i="13"/>
  <c r="BB213" i="13"/>
  <c r="BB214" i="13"/>
  <c r="BB215" i="13"/>
  <c r="BB216" i="13"/>
  <c r="BB217" i="13"/>
  <c r="BB218" i="13"/>
  <c r="BB219" i="13"/>
  <c r="BB220" i="13"/>
  <c r="BB221" i="13"/>
  <c r="BB222" i="13"/>
  <c r="BB223" i="13"/>
  <c r="BB224" i="13"/>
  <c r="BB225" i="13"/>
  <c r="BB226" i="13"/>
  <c r="BB227" i="13"/>
  <c r="BB228" i="13"/>
  <c r="BB229" i="13"/>
  <c r="BB230" i="13"/>
  <c r="BB231" i="13"/>
  <c r="BB232" i="13"/>
  <c r="BB233" i="13"/>
  <c r="BB234" i="13"/>
  <c r="BB235" i="13"/>
  <c r="BB236" i="13"/>
  <c r="BB237" i="13"/>
  <c r="BB238" i="13"/>
  <c r="BB239" i="13"/>
  <c r="BB240" i="13"/>
  <c r="BB241" i="13"/>
  <c r="BB242" i="13"/>
  <c r="BB243" i="13"/>
  <c r="BB244" i="13"/>
  <c r="BB245" i="13"/>
  <c r="BB246" i="13"/>
  <c r="BB247" i="13"/>
  <c r="BB248" i="13"/>
  <c r="BB249" i="13"/>
  <c r="BB250" i="13"/>
  <c r="BB251" i="13"/>
  <c r="BB252" i="13"/>
  <c r="BB253" i="13"/>
  <c r="BB254" i="13"/>
  <c r="BB255" i="13"/>
  <c r="BB256" i="13"/>
  <c r="BB257" i="13"/>
  <c r="BB258" i="13"/>
  <c r="BB259" i="13"/>
  <c r="BB260" i="13"/>
  <c r="BB261" i="13"/>
  <c r="BB262" i="13"/>
  <c r="BB263" i="13"/>
  <c r="BB264" i="13"/>
  <c r="BB265" i="13"/>
  <c r="BB266" i="13"/>
  <c r="BB267" i="13"/>
  <c r="BB268" i="13"/>
  <c r="BB11" i="13"/>
  <c r="ET269" i="13"/>
  <c r="EL223" i="13"/>
  <c r="EL224" i="13"/>
  <c r="EN224" i="13"/>
  <c r="EO224" i="13"/>
  <c r="EQ224" i="13"/>
  <c r="ER224" i="13"/>
  <c r="ET224" i="13"/>
  <c r="EL225" i="13"/>
  <c r="EN225" i="13"/>
  <c r="EO225" i="13"/>
  <c r="EQ225" i="13"/>
  <c r="ER225" i="13"/>
  <c r="ET225" i="13"/>
  <c r="EL226" i="13"/>
  <c r="EN226" i="13"/>
  <c r="EO226" i="13"/>
  <c r="EQ226" i="13"/>
  <c r="ER226" i="13"/>
  <c r="ET226" i="13"/>
  <c r="EL227" i="13"/>
  <c r="EN227" i="13"/>
  <c r="EO227" i="13"/>
  <c r="EQ227" i="13"/>
  <c r="ER227" i="13"/>
  <c r="ET227" i="13"/>
  <c r="EL228" i="13"/>
  <c r="EN228" i="13"/>
  <c r="EO228" i="13"/>
  <c r="EQ228" i="13"/>
  <c r="ER228" i="13"/>
  <c r="ET228" i="13"/>
  <c r="EL229" i="13"/>
  <c r="EN229" i="13"/>
  <c r="EO229" i="13"/>
  <c r="EQ229" i="13"/>
  <c r="ER229" i="13"/>
  <c r="ET229" i="13"/>
  <c r="EL230" i="13"/>
  <c r="EN230" i="13"/>
  <c r="EO230" i="13"/>
  <c r="EQ230" i="13"/>
  <c r="ER230" i="13"/>
  <c r="ET230" i="13"/>
  <c r="EL231" i="13"/>
  <c r="EN231" i="13"/>
  <c r="EO231" i="13"/>
  <c r="EQ231" i="13"/>
  <c r="ER231" i="13"/>
  <c r="ET231" i="13"/>
  <c r="EL232" i="13"/>
  <c r="EN232" i="13"/>
  <c r="EO232" i="13"/>
  <c r="EQ232" i="13"/>
  <c r="ER232" i="13"/>
  <c r="ET232" i="13"/>
  <c r="EL233" i="13"/>
  <c r="EN233" i="13"/>
  <c r="EO233" i="13"/>
  <c r="EQ233" i="13"/>
  <c r="ER233" i="13"/>
  <c r="ET233" i="13"/>
  <c r="EL234" i="13"/>
  <c r="EN234" i="13"/>
  <c r="EO234" i="13"/>
  <c r="EQ234" i="13"/>
  <c r="ER234" i="13"/>
  <c r="ET234" i="13"/>
  <c r="EL235" i="13"/>
  <c r="EN235" i="13"/>
  <c r="EO235" i="13"/>
  <c r="EQ235" i="13"/>
  <c r="ER235" i="13"/>
  <c r="ET235" i="13"/>
  <c r="EL236" i="13"/>
  <c r="EN236" i="13"/>
  <c r="EO236" i="13"/>
  <c r="EQ236" i="13"/>
  <c r="ER236" i="13"/>
  <c r="ET236" i="13"/>
  <c r="EL237" i="13"/>
  <c r="EN237" i="13"/>
  <c r="EO237" i="13"/>
  <c r="EQ237" i="13"/>
  <c r="ER237" i="13"/>
  <c r="ET237" i="13"/>
  <c r="EL238" i="13"/>
  <c r="EN238" i="13"/>
  <c r="EO238" i="13"/>
  <c r="EQ238" i="13"/>
  <c r="ER238" i="13"/>
  <c r="ET238" i="13"/>
  <c r="EL239" i="13"/>
  <c r="EN239" i="13"/>
  <c r="EO239" i="13"/>
  <c r="EQ239" i="13"/>
  <c r="ER239" i="13"/>
  <c r="ET239" i="13"/>
  <c r="EL240" i="13"/>
  <c r="EN240" i="13"/>
  <c r="EO240" i="13"/>
  <c r="EQ240" i="13"/>
  <c r="ER240" i="13"/>
  <c r="ET240" i="13"/>
  <c r="EL241" i="13"/>
  <c r="EN241" i="13"/>
  <c r="EO241" i="13"/>
  <c r="EQ241" i="13"/>
  <c r="ER241" i="13"/>
  <c r="ET241" i="13"/>
  <c r="EL242" i="13"/>
  <c r="EN242" i="13"/>
  <c r="EO242" i="13"/>
  <c r="EQ242" i="13"/>
  <c r="ER242" i="13"/>
  <c r="ET242" i="13"/>
  <c r="EL243" i="13"/>
  <c r="EN243" i="13"/>
  <c r="EO243" i="13"/>
  <c r="EQ243" i="13"/>
  <c r="ER243" i="13"/>
  <c r="ET243" i="13"/>
  <c r="EL244" i="13"/>
  <c r="EN244" i="13"/>
  <c r="EO244" i="13"/>
  <c r="EQ244" i="13"/>
  <c r="ER244" i="13"/>
  <c r="ET244" i="13"/>
  <c r="EL245" i="13"/>
  <c r="EN245" i="13"/>
  <c r="EO245" i="13"/>
  <c r="EQ245" i="13"/>
  <c r="ER245" i="13"/>
  <c r="ET245" i="13"/>
  <c r="EL246" i="13"/>
  <c r="EN246" i="13"/>
  <c r="EO246" i="13"/>
  <c r="EQ246" i="13"/>
  <c r="ER246" i="13"/>
  <c r="ET246" i="13"/>
  <c r="EL247" i="13"/>
  <c r="EN247" i="13"/>
  <c r="EO247" i="13"/>
  <c r="EQ247" i="13"/>
  <c r="ER247" i="13"/>
  <c r="ET247" i="13"/>
  <c r="EL248" i="13"/>
  <c r="EN248" i="13"/>
  <c r="EO248" i="13"/>
  <c r="EQ248" i="13"/>
  <c r="ER248" i="13"/>
  <c r="ET248" i="13"/>
  <c r="EL249" i="13"/>
  <c r="EN249" i="13"/>
  <c r="EO249" i="13"/>
  <c r="EQ249" i="13"/>
  <c r="ER249" i="13"/>
  <c r="ET249" i="13"/>
  <c r="EL250" i="13"/>
  <c r="EN250" i="13"/>
  <c r="EO250" i="13"/>
  <c r="EQ250" i="13"/>
  <c r="ER250" i="13"/>
  <c r="ET250" i="13"/>
  <c r="EL251" i="13"/>
  <c r="EN251" i="13"/>
  <c r="EO251" i="13"/>
  <c r="EQ251" i="13"/>
  <c r="ER251" i="13"/>
  <c r="ET251" i="13"/>
  <c r="EL252" i="13"/>
  <c r="EN252" i="13"/>
  <c r="EO252" i="13"/>
  <c r="EQ252" i="13"/>
  <c r="ER252" i="13"/>
  <c r="ET252" i="13"/>
  <c r="EL253" i="13"/>
  <c r="EN253" i="13"/>
  <c r="EO253" i="13"/>
  <c r="EQ253" i="13"/>
  <c r="ER253" i="13"/>
  <c r="ET253" i="13"/>
  <c r="EL254" i="13"/>
  <c r="EN254" i="13"/>
  <c r="EO254" i="13"/>
  <c r="EQ254" i="13"/>
  <c r="ER254" i="13"/>
  <c r="ET254" i="13"/>
  <c r="EL255" i="13"/>
  <c r="EN255" i="13"/>
  <c r="EO255" i="13"/>
  <c r="EQ255" i="13"/>
  <c r="ER255" i="13"/>
  <c r="ET255" i="13"/>
  <c r="EL256" i="13"/>
  <c r="EN256" i="13"/>
  <c r="EO256" i="13"/>
  <c r="EQ256" i="13"/>
  <c r="ER256" i="13"/>
  <c r="ET256" i="13"/>
  <c r="EL257" i="13"/>
  <c r="EN257" i="13"/>
  <c r="EO257" i="13"/>
  <c r="EQ257" i="13"/>
  <c r="ER257" i="13"/>
  <c r="ET257" i="13"/>
  <c r="EL258" i="13"/>
  <c r="EN258" i="13"/>
  <c r="EO258" i="13"/>
  <c r="EQ258" i="13"/>
  <c r="ER258" i="13"/>
  <c r="ET258" i="13"/>
  <c r="EL259" i="13"/>
  <c r="EN259" i="13"/>
  <c r="EO259" i="13"/>
  <c r="EQ259" i="13"/>
  <c r="ER259" i="13"/>
  <c r="ET259" i="13"/>
  <c r="EL260" i="13"/>
  <c r="EN260" i="13"/>
  <c r="EO260" i="13"/>
  <c r="EQ260" i="13"/>
  <c r="ER260" i="13"/>
  <c r="ET260" i="13"/>
  <c r="EL261" i="13"/>
  <c r="EN261" i="13"/>
  <c r="EO261" i="13"/>
  <c r="EQ261" i="13"/>
  <c r="ER261" i="13"/>
  <c r="ET261" i="13"/>
  <c r="EL262" i="13"/>
  <c r="EN262" i="13"/>
  <c r="EO262" i="13"/>
  <c r="EQ262" i="13"/>
  <c r="ER262" i="13"/>
  <c r="ET262" i="13"/>
  <c r="EL263" i="13"/>
  <c r="EN263" i="13"/>
  <c r="EO263" i="13"/>
  <c r="EQ263" i="13"/>
  <c r="ER263" i="13"/>
  <c r="ET263" i="13"/>
  <c r="EL264" i="13"/>
  <c r="EN264" i="13"/>
  <c r="EO264" i="13"/>
  <c r="EQ264" i="13"/>
  <c r="ER264" i="13"/>
  <c r="ET264" i="13"/>
  <c r="EL265" i="13"/>
  <c r="EN265" i="13"/>
  <c r="EO265" i="13"/>
  <c r="EQ265" i="13"/>
  <c r="ER265" i="13"/>
  <c r="ET265" i="13"/>
  <c r="EL266" i="13"/>
  <c r="EN266" i="13"/>
  <c r="EO266" i="13"/>
  <c r="EQ266" i="13"/>
  <c r="ER266" i="13"/>
  <c r="ET266" i="13"/>
  <c r="EL267" i="13"/>
  <c r="EN267" i="13"/>
  <c r="EO267" i="13"/>
  <c r="EQ267" i="13"/>
  <c r="ER267" i="13"/>
  <c r="ET267" i="13"/>
  <c r="EL268" i="13"/>
  <c r="EN268" i="13"/>
  <c r="EO268" i="13"/>
  <c r="EQ268" i="13"/>
  <c r="ER268" i="13"/>
  <c r="ET268" i="13"/>
  <c r="EL269" i="13"/>
  <c r="EN269" i="13"/>
  <c r="EO269" i="13"/>
  <c r="EQ269" i="13"/>
  <c r="ER269" i="13"/>
  <c r="EN223" i="13"/>
  <c r="EO223" i="13"/>
  <c r="EQ223" i="13"/>
  <c r="ER223" i="13"/>
  <c r="ET223" i="13"/>
  <c r="AN23" i="13"/>
  <c r="AN24" i="13"/>
  <c r="AN25" i="13"/>
  <c r="AN26" i="13"/>
  <c r="AN27" i="13"/>
  <c r="AN28" i="13"/>
  <c r="AN29" i="13"/>
  <c r="AN30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K50" i="13" s="1"/>
  <c r="AN51" i="13"/>
  <c r="AN52" i="13"/>
  <c r="AN53" i="13"/>
  <c r="AN54" i="13"/>
  <c r="AN55" i="13"/>
  <c r="AN56" i="13"/>
  <c r="AN57" i="13"/>
  <c r="AN58" i="13"/>
  <c r="AN59" i="13"/>
  <c r="AN60" i="13"/>
  <c r="AN61" i="13"/>
  <c r="AN62" i="13"/>
  <c r="AN63" i="13"/>
  <c r="AN64" i="13"/>
  <c r="AN65" i="13"/>
  <c r="AN66" i="13"/>
  <c r="AK66" i="13" s="1"/>
  <c r="AN67" i="13"/>
  <c r="AN68" i="13"/>
  <c r="AN69" i="13"/>
  <c r="AN70" i="13"/>
  <c r="AN71" i="13"/>
  <c r="AN72" i="13"/>
  <c r="AN73" i="13"/>
  <c r="AN74" i="13"/>
  <c r="AN75" i="13"/>
  <c r="AN76" i="13"/>
  <c r="AN77" i="13"/>
  <c r="AN78" i="13"/>
  <c r="AN79" i="13"/>
  <c r="AN80" i="13"/>
  <c r="AN81" i="13"/>
  <c r="AN82" i="13"/>
  <c r="AK82" i="13" s="1"/>
  <c r="AN83" i="13"/>
  <c r="AN84" i="13"/>
  <c r="AN85" i="13"/>
  <c r="AN86" i="13"/>
  <c r="AN87" i="13"/>
  <c r="AN88" i="13"/>
  <c r="AN89" i="13"/>
  <c r="AN90" i="13"/>
  <c r="AN91" i="13"/>
  <c r="AN92" i="13"/>
  <c r="AN93" i="13"/>
  <c r="AN94" i="13"/>
  <c r="AN95" i="13"/>
  <c r="AN96" i="13"/>
  <c r="AN97" i="13"/>
  <c r="AN98" i="13"/>
  <c r="AK98" i="13" s="1"/>
  <c r="AN99" i="13"/>
  <c r="AN100" i="13"/>
  <c r="AN101" i="13"/>
  <c r="AN102" i="13"/>
  <c r="AN103" i="13"/>
  <c r="AN104" i="13"/>
  <c r="AN105" i="13"/>
  <c r="AN106" i="13"/>
  <c r="AN107" i="13"/>
  <c r="AN108" i="13"/>
  <c r="AN109" i="13"/>
  <c r="AN110" i="13"/>
  <c r="AN111" i="13"/>
  <c r="AN112" i="13"/>
  <c r="AN113" i="13"/>
  <c r="AN114" i="13"/>
  <c r="AN115" i="13"/>
  <c r="AN116" i="13"/>
  <c r="AN117" i="13"/>
  <c r="AN118" i="13"/>
  <c r="AN119" i="13"/>
  <c r="AN120" i="13"/>
  <c r="AN121" i="13"/>
  <c r="AN122" i="13"/>
  <c r="AN123" i="13"/>
  <c r="AN124" i="13"/>
  <c r="AN125" i="13"/>
  <c r="AN126" i="13"/>
  <c r="AN127" i="13"/>
  <c r="AN128" i="13"/>
  <c r="AN129" i="13"/>
  <c r="AN130" i="13"/>
  <c r="AN131" i="13"/>
  <c r="AN132" i="13"/>
  <c r="AN133" i="13"/>
  <c r="AN134" i="13"/>
  <c r="AN135" i="13"/>
  <c r="AN136" i="13"/>
  <c r="AN137" i="13"/>
  <c r="AN138" i="13"/>
  <c r="AN139" i="13"/>
  <c r="AN140" i="13"/>
  <c r="AN141" i="13"/>
  <c r="AN142" i="13"/>
  <c r="AN143" i="13"/>
  <c r="AN144" i="13"/>
  <c r="AN145" i="13"/>
  <c r="AN146" i="13"/>
  <c r="AK146" i="13" s="1"/>
  <c r="AN147" i="13"/>
  <c r="AN148" i="13"/>
  <c r="AN149" i="13"/>
  <c r="AN150" i="13"/>
  <c r="AN151" i="13"/>
  <c r="AN152" i="13"/>
  <c r="AN153" i="13"/>
  <c r="AN154" i="13"/>
  <c r="AN155" i="13"/>
  <c r="AN156" i="13"/>
  <c r="AN157" i="13"/>
  <c r="AN158" i="13"/>
  <c r="AN159" i="13"/>
  <c r="AN160" i="13"/>
  <c r="AN161" i="13"/>
  <c r="AN162" i="13"/>
  <c r="AN163" i="13"/>
  <c r="AN164" i="13"/>
  <c r="AN165" i="13"/>
  <c r="AN166" i="13"/>
  <c r="AN167" i="13"/>
  <c r="AN168" i="13"/>
  <c r="AN169" i="13"/>
  <c r="AN170" i="13"/>
  <c r="AN171" i="13"/>
  <c r="AN172" i="13"/>
  <c r="AN173" i="13"/>
  <c r="AN174" i="13"/>
  <c r="AN175" i="13"/>
  <c r="AN176" i="13"/>
  <c r="AN177" i="13"/>
  <c r="AN178" i="13"/>
  <c r="AK178" i="13" s="1"/>
  <c r="AN179" i="13"/>
  <c r="AN180" i="13"/>
  <c r="AN181" i="13"/>
  <c r="AN182" i="13"/>
  <c r="AN183" i="13"/>
  <c r="AN184" i="13"/>
  <c r="AN185" i="13"/>
  <c r="AN186" i="13"/>
  <c r="AN187" i="13"/>
  <c r="AN188" i="13"/>
  <c r="AN189" i="13"/>
  <c r="AN190" i="13"/>
  <c r="AN191" i="13"/>
  <c r="AN192" i="13"/>
  <c r="AN193" i="13"/>
  <c r="AN194" i="13"/>
  <c r="AN195" i="13"/>
  <c r="AN196" i="13"/>
  <c r="AN197" i="13"/>
  <c r="AN198" i="13"/>
  <c r="AN199" i="13"/>
  <c r="AN200" i="13"/>
  <c r="AN201" i="13"/>
  <c r="AN202" i="13"/>
  <c r="AN203" i="13"/>
  <c r="AN204" i="13"/>
  <c r="AN205" i="13"/>
  <c r="AN206" i="13"/>
  <c r="AN207" i="13"/>
  <c r="AN208" i="13"/>
  <c r="AN209" i="13"/>
  <c r="AN210" i="13"/>
  <c r="AN211" i="13"/>
  <c r="AN212" i="13"/>
  <c r="AN213" i="13"/>
  <c r="AN214" i="13"/>
  <c r="AN215" i="13"/>
  <c r="AN216" i="13"/>
  <c r="AN217" i="13"/>
  <c r="AN218" i="13"/>
  <c r="AN219" i="13"/>
  <c r="AN220" i="13"/>
  <c r="AN221" i="13"/>
  <c r="AN222" i="13"/>
  <c r="AN223" i="13"/>
  <c r="AN224" i="13"/>
  <c r="AN225" i="13"/>
  <c r="AN226" i="13"/>
  <c r="AN227" i="13"/>
  <c r="AN228" i="13"/>
  <c r="AN229" i="13"/>
  <c r="AN230" i="13"/>
  <c r="AN231" i="13"/>
  <c r="AN232" i="13"/>
  <c r="AN233" i="13"/>
  <c r="AN234" i="13"/>
  <c r="AN235" i="13"/>
  <c r="AN236" i="13"/>
  <c r="AN237" i="13"/>
  <c r="AN238" i="13"/>
  <c r="AN239" i="13"/>
  <c r="AN240" i="13"/>
  <c r="AN241" i="13"/>
  <c r="AN242" i="13"/>
  <c r="AN243" i="13"/>
  <c r="AN244" i="13"/>
  <c r="AN245" i="13"/>
  <c r="AN246" i="13"/>
  <c r="AN247" i="13"/>
  <c r="AN248" i="13"/>
  <c r="AN249" i="13"/>
  <c r="AN250" i="13"/>
  <c r="AN251" i="13"/>
  <c r="AN252" i="13"/>
  <c r="AN253" i="13"/>
  <c r="AN254" i="13"/>
  <c r="AN255" i="13"/>
  <c r="AN256" i="13"/>
  <c r="AN257" i="13"/>
  <c r="AN258" i="13"/>
  <c r="AN259" i="13"/>
  <c r="AN260" i="13"/>
  <c r="AN261" i="13"/>
  <c r="AN262" i="13"/>
  <c r="AN263" i="13"/>
  <c r="AN264" i="13"/>
  <c r="AN265" i="13"/>
  <c r="AN266" i="13"/>
  <c r="AN267" i="13"/>
  <c r="AN268" i="13"/>
  <c r="AN269" i="13"/>
  <c r="AN22" i="13"/>
  <c r="AL23" i="13"/>
  <c r="AL24" i="13"/>
  <c r="AL25" i="13"/>
  <c r="AL26" i="13"/>
  <c r="AL27" i="13"/>
  <c r="AL28" i="13"/>
  <c r="AL29" i="13"/>
  <c r="AL30" i="13"/>
  <c r="AL31" i="13"/>
  <c r="AL32" i="13"/>
  <c r="AL33" i="13"/>
  <c r="AL34" i="13"/>
  <c r="AL35" i="13"/>
  <c r="AL36" i="13"/>
  <c r="AL37" i="13"/>
  <c r="AL38" i="13"/>
  <c r="AL39" i="13"/>
  <c r="AL40" i="13"/>
  <c r="AL41" i="13"/>
  <c r="AL42" i="13"/>
  <c r="AL43" i="13"/>
  <c r="AL44" i="13"/>
  <c r="AL45" i="13"/>
  <c r="AL46" i="13"/>
  <c r="AL47" i="13"/>
  <c r="AL48" i="13"/>
  <c r="AL49" i="13"/>
  <c r="AL50" i="13"/>
  <c r="AL51" i="13"/>
  <c r="AL52" i="13"/>
  <c r="AL53" i="13"/>
  <c r="AL54" i="13"/>
  <c r="AL55" i="13"/>
  <c r="AL56" i="13"/>
  <c r="AL57" i="13"/>
  <c r="AL58" i="13"/>
  <c r="AL59" i="13"/>
  <c r="AL60" i="13"/>
  <c r="AL61" i="13"/>
  <c r="AL62" i="13"/>
  <c r="AL63" i="13"/>
  <c r="AL64" i="13"/>
  <c r="AL65" i="13"/>
  <c r="AL66" i="13"/>
  <c r="AL67" i="13"/>
  <c r="AL68" i="13"/>
  <c r="AL69" i="13"/>
  <c r="AL70" i="13"/>
  <c r="AL71" i="13"/>
  <c r="AL72" i="13"/>
  <c r="AL73" i="13"/>
  <c r="AL74" i="13"/>
  <c r="AL75" i="13"/>
  <c r="AL76" i="13"/>
  <c r="AL77" i="13"/>
  <c r="AL78" i="13"/>
  <c r="AL79" i="13"/>
  <c r="AL80" i="13"/>
  <c r="AL81" i="13"/>
  <c r="AL82" i="13"/>
  <c r="AL83" i="13"/>
  <c r="AL84" i="13"/>
  <c r="AL85" i="13"/>
  <c r="AL86" i="13"/>
  <c r="AL87" i="13"/>
  <c r="AL88" i="13"/>
  <c r="AL89" i="13"/>
  <c r="AL90" i="13"/>
  <c r="AL91" i="13"/>
  <c r="AL92" i="13"/>
  <c r="AL93" i="13"/>
  <c r="AL94" i="13"/>
  <c r="AL95" i="13"/>
  <c r="AL96" i="13"/>
  <c r="AL97" i="13"/>
  <c r="AL98" i="13"/>
  <c r="AL99" i="13"/>
  <c r="AL100" i="13"/>
  <c r="AL101" i="13"/>
  <c r="AL102" i="13"/>
  <c r="AL103" i="13"/>
  <c r="AL104" i="13"/>
  <c r="AL105" i="13"/>
  <c r="AL106" i="13"/>
  <c r="AL107" i="13"/>
  <c r="AL108" i="13"/>
  <c r="AL109" i="13"/>
  <c r="AL110" i="13"/>
  <c r="AL111" i="13"/>
  <c r="AL112" i="13"/>
  <c r="AL113" i="13"/>
  <c r="AL114" i="13"/>
  <c r="AL115" i="13"/>
  <c r="AL116" i="13"/>
  <c r="AL117" i="13"/>
  <c r="AL118" i="13"/>
  <c r="AL119" i="13"/>
  <c r="AL120" i="13"/>
  <c r="AL121" i="13"/>
  <c r="AL122" i="13"/>
  <c r="AL123" i="13"/>
  <c r="AL124" i="13"/>
  <c r="AL125" i="13"/>
  <c r="AL126" i="13"/>
  <c r="AL127" i="13"/>
  <c r="AL128" i="13"/>
  <c r="AL129" i="13"/>
  <c r="AL130" i="13"/>
  <c r="AL131" i="13"/>
  <c r="AL132" i="13"/>
  <c r="AL133" i="13"/>
  <c r="AL134" i="13"/>
  <c r="AL135" i="13"/>
  <c r="AL136" i="13"/>
  <c r="AL137" i="13"/>
  <c r="AL138" i="13"/>
  <c r="AL139" i="13"/>
  <c r="AL140" i="13"/>
  <c r="AL141" i="13"/>
  <c r="AL142" i="13"/>
  <c r="AL143" i="13"/>
  <c r="AL144" i="13"/>
  <c r="AL145" i="13"/>
  <c r="AL146" i="13"/>
  <c r="AL147" i="13"/>
  <c r="AL148" i="13"/>
  <c r="AL149" i="13"/>
  <c r="AL150" i="13"/>
  <c r="AL151" i="13"/>
  <c r="AL152" i="13"/>
  <c r="AL153" i="13"/>
  <c r="AL154" i="13"/>
  <c r="AL155" i="13"/>
  <c r="AL156" i="13"/>
  <c r="AL157" i="13"/>
  <c r="AL158" i="13"/>
  <c r="AL159" i="13"/>
  <c r="AL160" i="13"/>
  <c r="AL161" i="13"/>
  <c r="AL162" i="13"/>
  <c r="AL163" i="13"/>
  <c r="AL164" i="13"/>
  <c r="AL165" i="13"/>
  <c r="AL166" i="13"/>
  <c r="AL167" i="13"/>
  <c r="AL168" i="13"/>
  <c r="AL169" i="13"/>
  <c r="AL170" i="13"/>
  <c r="AL171" i="13"/>
  <c r="AL172" i="13"/>
  <c r="AL173" i="13"/>
  <c r="AL174" i="13"/>
  <c r="AL175" i="13"/>
  <c r="AL176" i="13"/>
  <c r="AL177" i="13"/>
  <c r="AL178" i="13"/>
  <c r="AL179" i="13"/>
  <c r="AL180" i="13"/>
  <c r="AL181" i="13"/>
  <c r="AL182" i="13"/>
  <c r="AL183" i="13"/>
  <c r="AL184" i="13"/>
  <c r="AL185" i="13"/>
  <c r="AL186" i="13"/>
  <c r="AL187" i="13"/>
  <c r="AL188" i="13"/>
  <c r="AL189" i="13"/>
  <c r="AL190" i="13"/>
  <c r="AL191" i="13"/>
  <c r="AL192" i="13"/>
  <c r="AL193" i="13"/>
  <c r="AL194" i="13"/>
  <c r="AI194" i="13" s="1"/>
  <c r="AL195" i="13"/>
  <c r="AL196" i="13"/>
  <c r="AL197" i="13"/>
  <c r="AL198" i="13"/>
  <c r="AL199" i="13"/>
  <c r="AL200" i="13"/>
  <c r="AL201" i="13"/>
  <c r="AL202" i="13"/>
  <c r="AI202" i="13" s="1"/>
  <c r="AL203" i="13"/>
  <c r="AL204" i="13"/>
  <c r="AL205" i="13"/>
  <c r="AL206" i="13"/>
  <c r="AL207" i="13"/>
  <c r="AL208" i="13"/>
  <c r="AL209" i="13"/>
  <c r="AL210" i="13"/>
  <c r="AI210" i="13" s="1"/>
  <c r="AL211" i="13"/>
  <c r="AL212" i="13"/>
  <c r="AL213" i="13"/>
  <c r="AL214" i="13"/>
  <c r="AL215" i="13"/>
  <c r="AL216" i="13"/>
  <c r="AL217" i="13"/>
  <c r="AL218" i="13"/>
  <c r="AI218" i="13" s="1"/>
  <c r="AL219" i="13"/>
  <c r="AL220" i="13"/>
  <c r="AL221" i="13"/>
  <c r="AL222" i="13"/>
  <c r="AL223" i="13"/>
  <c r="AL224" i="13"/>
  <c r="AL225" i="13"/>
  <c r="AL226" i="13"/>
  <c r="AI226" i="13" s="1"/>
  <c r="AL227" i="13"/>
  <c r="AL228" i="13"/>
  <c r="AL229" i="13"/>
  <c r="AL230" i="13"/>
  <c r="AL231" i="13"/>
  <c r="AL232" i="13"/>
  <c r="AL233" i="13"/>
  <c r="AL234" i="13"/>
  <c r="AL235" i="13"/>
  <c r="AL236" i="13"/>
  <c r="AL237" i="13"/>
  <c r="AL238" i="13"/>
  <c r="AL239" i="13"/>
  <c r="AL240" i="13"/>
  <c r="AL241" i="13"/>
  <c r="AL242" i="13"/>
  <c r="AL243" i="13"/>
  <c r="AL244" i="13"/>
  <c r="AL245" i="13"/>
  <c r="AL246" i="13"/>
  <c r="AL247" i="13"/>
  <c r="AL248" i="13"/>
  <c r="AL249" i="13"/>
  <c r="AL250" i="13"/>
  <c r="AL251" i="13"/>
  <c r="AL252" i="13"/>
  <c r="AL253" i="13"/>
  <c r="AL254" i="13"/>
  <c r="AL255" i="13"/>
  <c r="AL256" i="13"/>
  <c r="AL257" i="13"/>
  <c r="AL258" i="13"/>
  <c r="AL259" i="13"/>
  <c r="AL260" i="13"/>
  <c r="AL261" i="13"/>
  <c r="AL262" i="13"/>
  <c r="AL263" i="13"/>
  <c r="AL264" i="13"/>
  <c r="AL265" i="13"/>
  <c r="AL266" i="13"/>
  <c r="AL267" i="13"/>
  <c r="AL268" i="13"/>
  <c r="AL269" i="13"/>
  <c r="AL22" i="13"/>
  <c r="AH23" i="13"/>
  <c r="AH24" i="13"/>
  <c r="AH25" i="13"/>
  <c r="AH26" i="13"/>
  <c r="AH27" i="13"/>
  <c r="AH28" i="13"/>
  <c r="AH29" i="13"/>
  <c r="AH30" i="13"/>
  <c r="AH31" i="13"/>
  <c r="AH32" i="13"/>
  <c r="AH33" i="13"/>
  <c r="AH34" i="13"/>
  <c r="AH35" i="13"/>
  <c r="AH36" i="13"/>
  <c r="AH37" i="13"/>
  <c r="AH38" i="13"/>
  <c r="AH39" i="13"/>
  <c r="AH40" i="13"/>
  <c r="AH41" i="13"/>
  <c r="AH42" i="13"/>
  <c r="AH43" i="13"/>
  <c r="AH44" i="13"/>
  <c r="AH45" i="13"/>
  <c r="AH46" i="13"/>
  <c r="AH47" i="13"/>
  <c r="AH48" i="13"/>
  <c r="AH49" i="13"/>
  <c r="AH50" i="13"/>
  <c r="AH51" i="13"/>
  <c r="AH52" i="13"/>
  <c r="AH53" i="13"/>
  <c r="AH54" i="13"/>
  <c r="AH55" i="13"/>
  <c r="AH56" i="13"/>
  <c r="AH57" i="13"/>
  <c r="AH58" i="13"/>
  <c r="AH59" i="13"/>
  <c r="AH60" i="13"/>
  <c r="AH61" i="13"/>
  <c r="AH62" i="13"/>
  <c r="AH63" i="13"/>
  <c r="AH64" i="13"/>
  <c r="AH65" i="13"/>
  <c r="AH66" i="13"/>
  <c r="AH67" i="13"/>
  <c r="AH68" i="13"/>
  <c r="AH69" i="13"/>
  <c r="AH70" i="13"/>
  <c r="AH71" i="13"/>
  <c r="AH72" i="13"/>
  <c r="AH73" i="13"/>
  <c r="AH74" i="13"/>
  <c r="AH75" i="13"/>
  <c r="AH76" i="13"/>
  <c r="AH77" i="13"/>
  <c r="AH78" i="13"/>
  <c r="AH79" i="13"/>
  <c r="AH80" i="13"/>
  <c r="AH81" i="13"/>
  <c r="AH82" i="13"/>
  <c r="AH83" i="13"/>
  <c r="AH84" i="13"/>
  <c r="AH85" i="13"/>
  <c r="AH86" i="13"/>
  <c r="AH87" i="13"/>
  <c r="AH88" i="13"/>
  <c r="AH89" i="13"/>
  <c r="AH90" i="13"/>
  <c r="AH91" i="13"/>
  <c r="AH92" i="13"/>
  <c r="AH93" i="13"/>
  <c r="AH94" i="13"/>
  <c r="AH95" i="13"/>
  <c r="AH96" i="13"/>
  <c r="AH97" i="13"/>
  <c r="AH98" i="13"/>
  <c r="AH99" i="13"/>
  <c r="AH100" i="13"/>
  <c r="AH101" i="13"/>
  <c r="AH102" i="13"/>
  <c r="AH103" i="13"/>
  <c r="AH104" i="13"/>
  <c r="AH105" i="13"/>
  <c r="AH106" i="13"/>
  <c r="AH107" i="13"/>
  <c r="AH108" i="13"/>
  <c r="AH109" i="13"/>
  <c r="AH110" i="13"/>
  <c r="AH111" i="13"/>
  <c r="AH112" i="13"/>
  <c r="AH113" i="13"/>
  <c r="AH114" i="13"/>
  <c r="AH115" i="13"/>
  <c r="AH116" i="13"/>
  <c r="AH117" i="13"/>
  <c r="AH118" i="13"/>
  <c r="AH119" i="13"/>
  <c r="AH120" i="13"/>
  <c r="AH121" i="13"/>
  <c r="AH122" i="13"/>
  <c r="AH123" i="13"/>
  <c r="AH124" i="13"/>
  <c r="AH125" i="13"/>
  <c r="AH126" i="13"/>
  <c r="AH127" i="13"/>
  <c r="AH128" i="13"/>
  <c r="AH129" i="13"/>
  <c r="AH130" i="13"/>
  <c r="AH131" i="13"/>
  <c r="AH132" i="13"/>
  <c r="AH133" i="13"/>
  <c r="AH134" i="13"/>
  <c r="AH135" i="13"/>
  <c r="AH136" i="13"/>
  <c r="AH137" i="13"/>
  <c r="AH138" i="13"/>
  <c r="AH139" i="13"/>
  <c r="AH140" i="13"/>
  <c r="AH141" i="13"/>
  <c r="AH142" i="13"/>
  <c r="AH143" i="13"/>
  <c r="AH144" i="13"/>
  <c r="AH145" i="13"/>
  <c r="AH146" i="13"/>
  <c r="AH147" i="13"/>
  <c r="AH148" i="13"/>
  <c r="AH149" i="13"/>
  <c r="AH150" i="13"/>
  <c r="AH151" i="13"/>
  <c r="AH152" i="13"/>
  <c r="AH153" i="13"/>
  <c r="AH154" i="13"/>
  <c r="AH155" i="13"/>
  <c r="AH156" i="13"/>
  <c r="AH157" i="13"/>
  <c r="AH158" i="13"/>
  <c r="AH159" i="13"/>
  <c r="AH160" i="13"/>
  <c r="AH161" i="13"/>
  <c r="AH162" i="13"/>
  <c r="AH163" i="13"/>
  <c r="AH164" i="13"/>
  <c r="AH165" i="13"/>
  <c r="AH166" i="13"/>
  <c r="AH167" i="13"/>
  <c r="AH168" i="13"/>
  <c r="AH169" i="13"/>
  <c r="AH170" i="13"/>
  <c r="AH171" i="13"/>
  <c r="AH172" i="13"/>
  <c r="AH173" i="13"/>
  <c r="AH174" i="13"/>
  <c r="AH175" i="13"/>
  <c r="AH176" i="13"/>
  <c r="AH177" i="13"/>
  <c r="AH178" i="13"/>
  <c r="AH179" i="13"/>
  <c r="AH180" i="13"/>
  <c r="AH181" i="13"/>
  <c r="AH182" i="13"/>
  <c r="AH183" i="13"/>
  <c r="AH184" i="13"/>
  <c r="AH185" i="13"/>
  <c r="AH186" i="13"/>
  <c r="AH187" i="13"/>
  <c r="AH188" i="13"/>
  <c r="AH189" i="13"/>
  <c r="AH190" i="13"/>
  <c r="AH191" i="13"/>
  <c r="AH192" i="13"/>
  <c r="AH193" i="13"/>
  <c r="AH194" i="13"/>
  <c r="AH195" i="13"/>
  <c r="AH196" i="13"/>
  <c r="AH197" i="13"/>
  <c r="AH198" i="13"/>
  <c r="AH199" i="13"/>
  <c r="AH200" i="13"/>
  <c r="AH201" i="13"/>
  <c r="AH202" i="13"/>
  <c r="AH203" i="13"/>
  <c r="AH204" i="13"/>
  <c r="AH205" i="13"/>
  <c r="AH206" i="13"/>
  <c r="AH207" i="13"/>
  <c r="AH208" i="13"/>
  <c r="AH209" i="13"/>
  <c r="AH210" i="13"/>
  <c r="AH211" i="13"/>
  <c r="AH212" i="13"/>
  <c r="AH213" i="13"/>
  <c r="AH214" i="13"/>
  <c r="AH215" i="13"/>
  <c r="AH216" i="13"/>
  <c r="AH217" i="13"/>
  <c r="AH218" i="13"/>
  <c r="AH219" i="13"/>
  <c r="AH220" i="13"/>
  <c r="AH221" i="13"/>
  <c r="AH222" i="13"/>
  <c r="AH223" i="13"/>
  <c r="AH224" i="13"/>
  <c r="AH225" i="13"/>
  <c r="AH226" i="13"/>
  <c r="AH227" i="13"/>
  <c r="AH228" i="13"/>
  <c r="AH229" i="13"/>
  <c r="AH230" i="13"/>
  <c r="AH231" i="13"/>
  <c r="AH232" i="13"/>
  <c r="AH233" i="13"/>
  <c r="AH234" i="13"/>
  <c r="AH235" i="13"/>
  <c r="AH236" i="13"/>
  <c r="AH237" i="13"/>
  <c r="AH238" i="13"/>
  <c r="AH239" i="13"/>
  <c r="AH240" i="13"/>
  <c r="AH241" i="13"/>
  <c r="AH242" i="13"/>
  <c r="AH243" i="13"/>
  <c r="AH244" i="13"/>
  <c r="AH245" i="13"/>
  <c r="AH246" i="13"/>
  <c r="AH247" i="13"/>
  <c r="AH248" i="13"/>
  <c r="AH249" i="13"/>
  <c r="AH250" i="13"/>
  <c r="AH251" i="13"/>
  <c r="AH252" i="13"/>
  <c r="AH253" i="13"/>
  <c r="AH254" i="13"/>
  <c r="AH255" i="13"/>
  <c r="AH256" i="13"/>
  <c r="AH257" i="13"/>
  <c r="AH258" i="13"/>
  <c r="AH259" i="13"/>
  <c r="AH260" i="13"/>
  <c r="AH261" i="13"/>
  <c r="AH262" i="13"/>
  <c r="AH263" i="13"/>
  <c r="AH264" i="13"/>
  <c r="AH265" i="13"/>
  <c r="AH266" i="13"/>
  <c r="AH267" i="13"/>
  <c r="AH268" i="13"/>
  <c r="AH269" i="13"/>
  <c r="AH22" i="13"/>
  <c r="AF23" i="13"/>
  <c r="AF24" i="13"/>
  <c r="AF25" i="13"/>
  <c r="AF26" i="13"/>
  <c r="AF27" i="13"/>
  <c r="AF28" i="13"/>
  <c r="AF29" i="13"/>
  <c r="AF30" i="13"/>
  <c r="AF31" i="13"/>
  <c r="AF32" i="13"/>
  <c r="AF33" i="13"/>
  <c r="AF34" i="13"/>
  <c r="AF35" i="13"/>
  <c r="AF36" i="13"/>
  <c r="AF37" i="13"/>
  <c r="AF38" i="13"/>
  <c r="AF39" i="13"/>
  <c r="AF40" i="13"/>
  <c r="AF41" i="13"/>
  <c r="AF42" i="13"/>
  <c r="AF43" i="13"/>
  <c r="AF44" i="13"/>
  <c r="AF45" i="13"/>
  <c r="AF46" i="13"/>
  <c r="AF47" i="13"/>
  <c r="AF48" i="13"/>
  <c r="AF49" i="13"/>
  <c r="AF50" i="13"/>
  <c r="AF51" i="13"/>
  <c r="AF52" i="13"/>
  <c r="AF53" i="13"/>
  <c r="AF54" i="13"/>
  <c r="AF55" i="13"/>
  <c r="AF56" i="13"/>
  <c r="AF57" i="13"/>
  <c r="AF58" i="13"/>
  <c r="AF59" i="13"/>
  <c r="AF60" i="13"/>
  <c r="AF61" i="13"/>
  <c r="AF62" i="13"/>
  <c r="AF63" i="13"/>
  <c r="AF64" i="13"/>
  <c r="AF65" i="13"/>
  <c r="AF66" i="13"/>
  <c r="AF67" i="13"/>
  <c r="AF68" i="13"/>
  <c r="AF69" i="13"/>
  <c r="AF70" i="13"/>
  <c r="AF71" i="13"/>
  <c r="AF72" i="13"/>
  <c r="AF73" i="13"/>
  <c r="AF74" i="13"/>
  <c r="AF75" i="13"/>
  <c r="AF76" i="13"/>
  <c r="AF77" i="13"/>
  <c r="AF78" i="13"/>
  <c r="AF79" i="13"/>
  <c r="AF80" i="13"/>
  <c r="AF81" i="13"/>
  <c r="AF82" i="13"/>
  <c r="AF83" i="13"/>
  <c r="AF84" i="13"/>
  <c r="AF85" i="13"/>
  <c r="AF86" i="13"/>
  <c r="AF87" i="13"/>
  <c r="AF88" i="13"/>
  <c r="AF89" i="13"/>
  <c r="AF90" i="13"/>
  <c r="AF91" i="13"/>
  <c r="AF92" i="13"/>
  <c r="AF93" i="13"/>
  <c r="AF94" i="13"/>
  <c r="AF95" i="13"/>
  <c r="AF96" i="13"/>
  <c r="AF97" i="13"/>
  <c r="AF98" i="13"/>
  <c r="AF99" i="13"/>
  <c r="AF100" i="13"/>
  <c r="AF101" i="13"/>
  <c r="AF102" i="13"/>
  <c r="AF103" i="13"/>
  <c r="AF104" i="13"/>
  <c r="AF105" i="13"/>
  <c r="AF106" i="13"/>
  <c r="AF107" i="13"/>
  <c r="AF108" i="13"/>
  <c r="AF109" i="13"/>
  <c r="AF110" i="13"/>
  <c r="AF111" i="13"/>
  <c r="AF112" i="13"/>
  <c r="AF113" i="13"/>
  <c r="AF114" i="13"/>
  <c r="AF115" i="13"/>
  <c r="AF116" i="13"/>
  <c r="AF117" i="13"/>
  <c r="AF118" i="13"/>
  <c r="AF119" i="13"/>
  <c r="AF120" i="13"/>
  <c r="AF121" i="13"/>
  <c r="AF122" i="13"/>
  <c r="AF123" i="13"/>
  <c r="AF124" i="13"/>
  <c r="AF125" i="13"/>
  <c r="AF126" i="13"/>
  <c r="AF127" i="13"/>
  <c r="AF128" i="13"/>
  <c r="AF129" i="13"/>
  <c r="AF130" i="13"/>
  <c r="AF131" i="13"/>
  <c r="AF132" i="13"/>
  <c r="AF133" i="13"/>
  <c r="AF134" i="13"/>
  <c r="AF135" i="13"/>
  <c r="AF136" i="13"/>
  <c r="AF137" i="13"/>
  <c r="AF138" i="13"/>
  <c r="AF139" i="13"/>
  <c r="AF140" i="13"/>
  <c r="AF141" i="13"/>
  <c r="AF142" i="13"/>
  <c r="AF143" i="13"/>
  <c r="AF144" i="13"/>
  <c r="AF145" i="13"/>
  <c r="AF146" i="13"/>
  <c r="AF147" i="13"/>
  <c r="AF148" i="13"/>
  <c r="AF149" i="13"/>
  <c r="AF150" i="13"/>
  <c r="AF151" i="13"/>
  <c r="AF152" i="13"/>
  <c r="AF153" i="13"/>
  <c r="AF154" i="13"/>
  <c r="AF155" i="13"/>
  <c r="AF156" i="13"/>
  <c r="AF157" i="13"/>
  <c r="AF158" i="13"/>
  <c r="AF159" i="13"/>
  <c r="AF160" i="13"/>
  <c r="AF161" i="13"/>
  <c r="AF162" i="13"/>
  <c r="AF163" i="13"/>
  <c r="AF164" i="13"/>
  <c r="AF165" i="13"/>
  <c r="AF166" i="13"/>
  <c r="AF167" i="13"/>
  <c r="AF168" i="13"/>
  <c r="AF169" i="13"/>
  <c r="AF170" i="13"/>
  <c r="AF171" i="13"/>
  <c r="AF172" i="13"/>
  <c r="AF173" i="13"/>
  <c r="AF174" i="13"/>
  <c r="AF175" i="13"/>
  <c r="AF176" i="13"/>
  <c r="AF177" i="13"/>
  <c r="AF178" i="13"/>
  <c r="AF179" i="13"/>
  <c r="AF180" i="13"/>
  <c r="AF181" i="13"/>
  <c r="AF182" i="13"/>
  <c r="AF183" i="13"/>
  <c r="AF184" i="13"/>
  <c r="AF185" i="13"/>
  <c r="AF186" i="13"/>
  <c r="AF187" i="13"/>
  <c r="AF188" i="13"/>
  <c r="AF189" i="13"/>
  <c r="AF190" i="13"/>
  <c r="AG190" i="13"/>
  <c r="AF191" i="13"/>
  <c r="AF192" i="13"/>
  <c r="AF193" i="13"/>
  <c r="AF194" i="13"/>
  <c r="AF195" i="13"/>
  <c r="AF196" i="13"/>
  <c r="AG196" i="13" s="1"/>
  <c r="AF197" i="13"/>
  <c r="AF198" i="13"/>
  <c r="AG198" i="13" s="1"/>
  <c r="AF199" i="13"/>
  <c r="AG199" i="13" s="1"/>
  <c r="AF200" i="13"/>
  <c r="AG200" i="13" s="1"/>
  <c r="AF201" i="13"/>
  <c r="AF202" i="13"/>
  <c r="AF203" i="13"/>
  <c r="AG203" i="13" s="1"/>
  <c r="AF204" i="13"/>
  <c r="AG204" i="13" s="1"/>
  <c r="AF205" i="13"/>
  <c r="AF206" i="13"/>
  <c r="AG206" i="13" s="1"/>
  <c r="AF207" i="13"/>
  <c r="AG207" i="13" s="1"/>
  <c r="AF208" i="13"/>
  <c r="AG208" i="13" s="1"/>
  <c r="AF209" i="13"/>
  <c r="AF210" i="13"/>
  <c r="AF211" i="13"/>
  <c r="AG211" i="13" s="1"/>
  <c r="AF212" i="13"/>
  <c r="AG212" i="13" s="1"/>
  <c r="AF213" i="13"/>
  <c r="AF214" i="13"/>
  <c r="AG214" i="13" s="1"/>
  <c r="AF215" i="13"/>
  <c r="AG215" i="13" s="1"/>
  <c r="AF216" i="13"/>
  <c r="AG216" i="13" s="1"/>
  <c r="AF217" i="13"/>
  <c r="AF218" i="13"/>
  <c r="AF219" i="13"/>
  <c r="AG219" i="13" s="1"/>
  <c r="AF220" i="13"/>
  <c r="AG220" i="13" s="1"/>
  <c r="AF221" i="13"/>
  <c r="AF222" i="13"/>
  <c r="AG222" i="13" s="1"/>
  <c r="AF223" i="13"/>
  <c r="AG223" i="13" s="1"/>
  <c r="AF224" i="13"/>
  <c r="AG224" i="13" s="1"/>
  <c r="AF225" i="13"/>
  <c r="AF226" i="13"/>
  <c r="AF227" i="13"/>
  <c r="AG227" i="13" s="1"/>
  <c r="AF228" i="13"/>
  <c r="AG228" i="13" s="1"/>
  <c r="AF229" i="13"/>
  <c r="AF230" i="13"/>
  <c r="AG230" i="13" s="1"/>
  <c r="AF231" i="13"/>
  <c r="AI231" i="13" s="1"/>
  <c r="AF232" i="13"/>
  <c r="AI232" i="13" s="1"/>
  <c r="AF233" i="13"/>
  <c r="AF234" i="13"/>
  <c r="AF235" i="13"/>
  <c r="AG235" i="13" s="1"/>
  <c r="AF236" i="13"/>
  <c r="AG236" i="13" s="1"/>
  <c r="AF237" i="13"/>
  <c r="AF238" i="13"/>
  <c r="AI238" i="13" s="1"/>
  <c r="AF239" i="13"/>
  <c r="AI239" i="13" s="1"/>
  <c r="AF240" i="13"/>
  <c r="AI240" i="13" s="1"/>
  <c r="AF241" i="13"/>
  <c r="AF242" i="13"/>
  <c r="AF243" i="13"/>
  <c r="AI243" i="13" s="1"/>
  <c r="AF244" i="13"/>
  <c r="AI244" i="13" s="1"/>
  <c r="AF245" i="13"/>
  <c r="AF246" i="13"/>
  <c r="AI246" i="13" s="1"/>
  <c r="AF247" i="13"/>
  <c r="AG247" i="13" s="1"/>
  <c r="AF248" i="13"/>
  <c r="AI248" i="13" s="1"/>
  <c r="AF249" i="13"/>
  <c r="AF250" i="13"/>
  <c r="AF251" i="13"/>
  <c r="AG251" i="13" s="1"/>
  <c r="AF252" i="13"/>
  <c r="AI252" i="13" s="1"/>
  <c r="AF253" i="13"/>
  <c r="AF254" i="13"/>
  <c r="AI254" i="13" s="1"/>
  <c r="AF255" i="13"/>
  <c r="AG255" i="13" s="1"/>
  <c r="AF256" i="13"/>
  <c r="AG256" i="13" s="1"/>
  <c r="AF257" i="13"/>
  <c r="AF258" i="13"/>
  <c r="AF259" i="13"/>
  <c r="AI259" i="13" s="1"/>
  <c r="AF260" i="13"/>
  <c r="AI260" i="13" s="1"/>
  <c r="AF261" i="13"/>
  <c r="AF262" i="13"/>
  <c r="AI262" i="13" s="1"/>
  <c r="AF263" i="13"/>
  <c r="AG263" i="13" s="1"/>
  <c r="AF264" i="13"/>
  <c r="AG264" i="13" s="1"/>
  <c r="AF265" i="13"/>
  <c r="AF266" i="13"/>
  <c r="AF267" i="13"/>
  <c r="AI267" i="13" s="1"/>
  <c r="AF268" i="13"/>
  <c r="AI268" i="13" s="1"/>
  <c r="AF269" i="13"/>
  <c r="AI269" i="13" s="1"/>
  <c r="AF22" i="13"/>
  <c r="W11" i="13"/>
  <c r="Y11" i="13"/>
  <c r="AA11" i="13"/>
  <c r="AC11" i="13"/>
  <c r="W12" i="13"/>
  <c r="Y12" i="13"/>
  <c r="AA12" i="13"/>
  <c r="AC12" i="13"/>
  <c r="W13" i="13"/>
  <c r="Y13" i="13"/>
  <c r="AA13" i="13"/>
  <c r="AC13" i="13"/>
  <c r="W14" i="13"/>
  <c r="Y14" i="13"/>
  <c r="AA14" i="13"/>
  <c r="AC14" i="13"/>
  <c r="W15" i="13"/>
  <c r="Y15" i="13"/>
  <c r="AA15" i="13"/>
  <c r="AC15" i="13"/>
  <c r="W16" i="13"/>
  <c r="Y16" i="13"/>
  <c r="AA16" i="13"/>
  <c r="AC16" i="13"/>
  <c r="W17" i="13"/>
  <c r="Y17" i="13"/>
  <c r="AA17" i="13"/>
  <c r="AC17" i="13"/>
  <c r="W18" i="13"/>
  <c r="Y18" i="13"/>
  <c r="AA18" i="13"/>
  <c r="AC18" i="13"/>
  <c r="W19" i="13"/>
  <c r="Y19" i="13"/>
  <c r="AA19" i="13"/>
  <c r="AC19" i="13"/>
  <c r="W20" i="13"/>
  <c r="Y20" i="13"/>
  <c r="AA20" i="13"/>
  <c r="AC20" i="13"/>
  <c r="W21" i="13"/>
  <c r="Y21" i="13"/>
  <c r="AA21" i="13"/>
  <c r="AC21" i="13"/>
  <c r="W22" i="13"/>
  <c r="W109" i="13"/>
  <c r="W115" i="13"/>
  <c r="W121" i="13"/>
  <c r="W127" i="13"/>
  <c r="W133" i="13"/>
  <c r="W139" i="13"/>
  <c r="Y145" i="13"/>
  <c r="Y151" i="13"/>
  <c r="Y157" i="13"/>
  <c r="Y163" i="13"/>
  <c r="Y169" i="13"/>
  <c r="Y175" i="13"/>
  <c r="Y181" i="13"/>
  <c r="Y187" i="13"/>
  <c r="Y193" i="13"/>
  <c r="Y199" i="13"/>
  <c r="Y205" i="13"/>
  <c r="Y211" i="13"/>
  <c r="Y217" i="13"/>
  <c r="Y223" i="13"/>
  <c r="Y229" i="13"/>
  <c r="Y235" i="13"/>
  <c r="Y241" i="13"/>
  <c r="Y247" i="13"/>
  <c r="Y253" i="13"/>
  <c r="Y259" i="13"/>
  <c r="W265" i="13"/>
  <c r="AM269" i="13"/>
  <c r="AK269" i="13"/>
  <c r="AM268" i="13"/>
  <c r="AK268" i="13"/>
  <c r="AM267" i="13"/>
  <c r="AK267" i="13"/>
  <c r="AG267" i="13"/>
  <c r="AM264" i="13"/>
  <c r="AK264" i="13"/>
  <c r="AM263" i="13"/>
  <c r="AK263" i="13"/>
  <c r="AM262" i="13"/>
  <c r="AK262" i="13"/>
  <c r="AM261" i="13"/>
  <c r="AK261" i="13"/>
  <c r="AM260" i="13"/>
  <c r="AK260" i="13"/>
  <c r="AM259" i="13"/>
  <c r="AK259" i="13"/>
  <c r="AM256" i="13"/>
  <c r="AK256" i="13"/>
  <c r="AM255" i="13"/>
  <c r="AK255" i="13"/>
  <c r="AM254" i="13"/>
  <c r="AK254" i="13"/>
  <c r="AM253" i="13"/>
  <c r="AK253" i="13"/>
  <c r="AM252" i="13"/>
  <c r="AK252" i="13"/>
  <c r="AM251" i="13"/>
  <c r="AK251" i="13"/>
  <c r="AM248" i="13"/>
  <c r="AK248" i="13"/>
  <c r="AM247" i="13"/>
  <c r="AK247" i="13"/>
  <c r="AI247" i="13"/>
  <c r="AM246" i="13"/>
  <c r="AK246" i="13"/>
  <c r="AM245" i="13"/>
  <c r="AK245" i="13"/>
  <c r="AM244" i="13"/>
  <c r="AK244" i="13"/>
  <c r="AM243" i="13"/>
  <c r="AK243" i="13"/>
  <c r="AG243" i="13"/>
  <c r="AM240" i="13"/>
  <c r="AK240" i="13"/>
  <c r="AM239" i="13"/>
  <c r="AK239" i="13"/>
  <c r="AM238" i="13"/>
  <c r="AK238" i="13"/>
  <c r="AM237" i="13"/>
  <c r="AK237" i="13"/>
  <c r="AM236" i="13"/>
  <c r="AK236" i="13"/>
  <c r="AI236" i="13"/>
  <c r="AM235" i="13"/>
  <c r="AK235" i="13"/>
  <c r="AI235" i="13"/>
  <c r="AM232" i="13"/>
  <c r="AK232" i="13"/>
  <c r="AM231" i="13"/>
  <c r="AK231" i="13"/>
  <c r="AG231" i="13"/>
  <c r="AM230" i="13"/>
  <c r="AK230" i="13"/>
  <c r="AI230" i="13"/>
  <c r="AM229" i="13"/>
  <c r="AK229" i="13"/>
  <c r="AM228" i="13"/>
  <c r="AK228" i="13"/>
  <c r="AM227" i="13"/>
  <c r="AK227" i="13"/>
  <c r="AI227" i="13"/>
  <c r="AM224" i="13"/>
  <c r="AK224" i="13"/>
  <c r="AI224" i="13"/>
  <c r="AM223" i="13"/>
  <c r="AK223" i="13"/>
  <c r="AI223" i="13"/>
  <c r="AM222" i="13"/>
  <c r="AK222" i="13"/>
  <c r="AI222" i="13"/>
  <c r="AM221" i="13"/>
  <c r="AK221" i="13"/>
  <c r="AM220" i="13"/>
  <c r="AK220" i="13"/>
  <c r="AI220" i="13"/>
  <c r="AM219" i="13"/>
  <c r="AK219" i="13"/>
  <c r="AI219" i="13"/>
  <c r="AM216" i="13"/>
  <c r="AK216" i="13"/>
  <c r="AI216" i="13"/>
  <c r="AM215" i="13"/>
  <c r="AK215" i="13"/>
  <c r="AI215" i="13"/>
  <c r="AM214" i="13"/>
  <c r="AK214" i="13"/>
  <c r="AI214" i="13"/>
  <c r="AM213" i="13"/>
  <c r="AK213" i="13"/>
  <c r="AM212" i="13"/>
  <c r="AK212" i="13"/>
  <c r="AI212" i="13"/>
  <c r="AM211" i="13"/>
  <c r="AK211" i="13"/>
  <c r="AI211" i="13"/>
  <c r="AM208" i="13"/>
  <c r="AK208" i="13"/>
  <c r="AI208" i="13"/>
  <c r="AM207" i="13"/>
  <c r="AK207" i="13"/>
  <c r="AI207" i="13"/>
  <c r="AM206" i="13"/>
  <c r="AK206" i="13"/>
  <c r="AI206" i="13"/>
  <c r="AM205" i="13"/>
  <c r="AK205" i="13"/>
  <c r="AM204" i="13"/>
  <c r="AK204" i="13"/>
  <c r="AI204" i="13"/>
  <c r="AM203" i="13"/>
  <c r="AK203" i="13"/>
  <c r="AI203" i="13"/>
  <c r="AM200" i="13"/>
  <c r="AK200" i="13"/>
  <c r="AI200" i="13"/>
  <c r="AM199" i="13"/>
  <c r="AK199" i="13"/>
  <c r="AI199" i="13"/>
  <c r="AM198" i="13"/>
  <c r="AK198" i="13"/>
  <c r="AI198" i="13"/>
  <c r="AM197" i="13"/>
  <c r="AK197" i="13"/>
  <c r="AM196" i="13"/>
  <c r="AK196" i="13"/>
  <c r="AI196" i="13"/>
  <c r="AM195" i="13"/>
  <c r="AK195" i="13"/>
  <c r="AI195" i="13"/>
  <c r="AG195" i="13"/>
  <c r="AM192" i="13"/>
  <c r="AK192" i="13"/>
  <c r="AM191" i="13"/>
  <c r="AK191" i="13"/>
  <c r="AI191" i="13"/>
  <c r="AG191" i="13"/>
  <c r="AM190" i="13"/>
  <c r="AK190" i="13"/>
  <c r="AI190" i="13"/>
  <c r="AM189" i="13"/>
  <c r="AK189" i="13"/>
  <c r="AI189" i="13"/>
  <c r="AG189" i="13"/>
  <c r="AM188" i="13"/>
  <c r="AK188" i="13"/>
  <c r="AI188" i="13"/>
  <c r="AG188" i="13"/>
  <c r="AM187" i="13"/>
  <c r="AK187" i="13"/>
  <c r="AI187" i="13"/>
  <c r="AG187" i="13"/>
  <c r="AM184" i="13"/>
  <c r="AK184" i="13"/>
  <c r="AI184" i="13"/>
  <c r="AG184" i="13"/>
  <c r="AM183" i="13"/>
  <c r="AK183" i="13"/>
  <c r="AI183" i="13"/>
  <c r="AG183" i="13"/>
  <c r="AM182" i="13"/>
  <c r="AK182" i="13"/>
  <c r="AI182" i="13"/>
  <c r="AG182" i="13"/>
  <c r="AM181" i="13"/>
  <c r="AK181" i="13"/>
  <c r="AI181" i="13"/>
  <c r="AG181" i="13"/>
  <c r="AM180" i="13"/>
  <c r="AK180" i="13"/>
  <c r="AI180" i="13"/>
  <c r="AG180" i="13"/>
  <c r="AM179" i="13"/>
  <c r="AK179" i="13"/>
  <c r="AI179" i="13"/>
  <c r="AG179" i="13"/>
  <c r="AM176" i="13"/>
  <c r="AK176" i="13"/>
  <c r="AI176" i="13"/>
  <c r="AG176" i="13"/>
  <c r="AM175" i="13"/>
  <c r="AK175" i="13"/>
  <c r="AI175" i="13"/>
  <c r="AG175" i="13"/>
  <c r="AM174" i="13"/>
  <c r="AK174" i="13"/>
  <c r="AI174" i="13"/>
  <c r="AG174" i="13"/>
  <c r="AM173" i="13"/>
  <c r="AK173" i="13"/>
  <c r="AI173" i="13"/>
  <c r="AG173" i="13"/>
  <c r="AM172" i="13"/>
  <c r="AK172" i="13"/>
  <c r="AI172" i="13"/>
  <c r="AG172" i="13"/>
  <c r="AM171" i="13"/>
  <c r="AK171" i="13"/>
  <c r="AI171" i="13"/>
  <c r="AG171" i="13"/>
  <c r="AM168" i="13"/>
  <c r="AK168" i="13"/>
  <c r="AI168" i="13"/>
  <c r="AG168" i="13"/>
  <c r="AM167" i="13"/>
  <c r="AK167" i="13"/>
  <c r="AI167" i="13"/>
  <c r="AG167" i="13"/>
  <c r="AM166" i="13"/>
  <c r="AK166" i="13"/>
  <c r="AI166" i="13"/>
  <c r="AG166" i="13"/>
  <c r="AM165" i="13"/>
  <c r="AK165" i="13"/>
  <c r="AI165" i="13"/>
  <c r="AG165" i="13"/>
  <c r="AM164" i="13"/>
  <c r="AK164" i="13"/>
  <c r="AI164" i="13"/>
  <c r="AG164" i="13"/>
  <c r="AM163" i="13"/>
  <c r="AK163" i="13"/>
  <c r="AI163" i="13"/>
  <c r="AG163" i="13"/>
  <c r="AK162" i="13"/>
  <c r="AM160" i="13"/>
  <c r="AK160" i="13"/>
  <c r="AI160" i="13"/>
  <c r="AG160" i="13"/>
  <c r="AM159" i="13"/>
  <c r="AK159" i="13"/>
  <c r="AI159" i="13"/>
  <c r="AG159" i="13"/>
  <c r="AM158" i="13"/>
  <c r="AK158" i="13"/>
  <c r="AI158" i="13"/>
  <c r="AG158" i="13"/>
  <c r="AM157" i="13"/>
  <c r="AK157" i="13"/>
  <c r="AI157" i="13"/>
  <c r="AG157" i="13"/>
  <c r="AM156" i="13"/>
  <c r="AK156" i="13"/>
  <c r="AI156" i="13"/>
  <c r="AG156" i="13"/>
  <c r="AM155" i="13"/>
  <c r="AK155" i="13"/>
  <c r="AI155" i="13"/>
  <c r="AG155" i="13"/>
  <c r="AM152" i="13"/>
  <c r="AK152" i="13"/>
  <c r="AI152" i="13"/>
  <c r="AG152" i="13"/>
  <c r="AM151" i="13"/>
  <c r="AK151" i="13"/>
  <c r="AI151" i="13"/>
  <c r="AG151" i="13"/>
  <c r="AM150" i="13"/>
  <c r="AK150" i="13"/>
  <c r="AI150" i="13"/>
  <c r="AG150" i="13"/>
  <c r="AM149" i="13"/>
  <c r="AK149" i="13"/>
  <c r="AI149" i="13"/>
  <c r="AG149" i="13"/>
  <c r="AM148" i="13"/>
  <c r="AK148" i="13"/>
  <c r="AI148" i="13"/>
  <c r="AG148" i="13"/>
  <c r="AM147" i="13"/>
  <c r="AK147" i="13"/>
  <c r="AI147" i="13"/>
  <c r="AG147" i="13"/>
  <c r="AM144" i="13"/>
  <c r="AK144" i="13"/>
  <c r="AI144" i="13"/>
  <c r="AG144" i="13"/>
  <c r="AM143" i="13"/>
  <c r="AK143" i="13"/>
  <c r="AI143" i="13"/>
  <c r="AG143" i="13"/>
  <c r="AM142" i="13"/>
  <c r="AK142" i="13"/>
  <c r="AI142" i="13"/>
  <c r="AG142" i="13"/>
  <c r="AM141" i="13"/>
  <c r="AK141" i="13"/>
  <c r="AI141" i="13"/>
  <c r="AG141" i="13"/>
  <c r="AM140" i="13"/>
  <c r="AK140" i="13"/>
  <c r="AI140" i="13"/>
  <c r="AG140" i="13"/>
  <c r="AM139" i="13"/>
  <c r="AK139" i="13"/>
  <c r="AI139" i="13"/>
  <c r="AG139" i="13"/>
  <c r="AM136" i="13"/>
  <c r="AK136" i="13"/>
  <c r="AI136" i="13"/>
  <c r="AG136" i="13"/>
  <c r="AM135" i="13"/>
  <c r="AK135" i="13"/>
  <c r="AI135" i="13"/>
  <c r="AG135" i="13"/>
  <c r="AM134" i="13"/>
  <c r="AK134" i="13"/>
  <c r="AI134" i="13"/>
  <c r="AG134" i="13"/>
  <c r="AM133" i="13"/>
  <c r="AK133" i="13"/>
  <c r="AI133" i="13"/>
  <c r="AG133" i="13"/>
  <c r="AM132" i="13"/>
  <c r="AK132" i="13"/>
  <c r="AI132" i="13"/>
  <c r="AG132" i="13"/>
  <c r="AM131" i="13"/>
  <c r="AK131" i="13"/>
  <c r="AI131" i="13"/>
  <c r="AG131" i="13"/>
  <c r="AM128" i="13"/>
  <c r="AK128" i="13"/>
  <c r="AI128" i="13"/>
  <c r="AG128" i="13"/>
  <c r="AM127" i="13"/>
  <c r="AK127" i="13"/>
  <c r="AI127" i="13"/>
  <c r="AG127" i="13"/>
  <c r="AM126" i="13"/>
  <c r="AK126" i="13"/>
  <c r="AI126" i="13"/>
  <c r="AG126" i="13"/>
  <c r="AM125" i="13"/>
  <c r="AK125" i="13"/>
  <c r="AI125" i="13"/>
  <c r="AG125" i="13"/>
  <c r="AM124" i="13"/>
  <c r="AK124" i="13"/>
  <c r="AI124" i="13"/>
  <c r="AG124" i="13"/>
  <c r="AM123" i="13"/>
  <c r="AK123" i="13"/>
  <c r="AI123" i="13"/>
  <c r="AG123" i="13"/>
  <c r="AM120" i="13"/>
  <c r="AK120" i="13"/>
  <c r="AI120" i="13"/>
  <c r="AG120" i="13"/>
  <c r="AM119" i="13"/>
  <c r="AK119" i="13"/>
  <c r="AI119" i="13"/>
  <c r="AG119" i="13"/>
  <c r="AM118" i="13"/>
  <c r="AK118" i="13"/>
  <c r="AI118" i="13"/>
  <c r="AG118" i="13"/>
  <c r="AM117" i="13"/>
  <c r="AK117" i="13"/>
  <c r="AI117" i="13"/>
  <c r="AG117" i="13"/>
  <c r="AM116" i="13"/>
  <c r="AK116" i="13"/>
  <c r="AI116" i="13"/>
  <c r="AG116" i="13"/>
  <c r="AM115" i="13"/>
  <c r="AK115" i="13"/>
  <c r="AI115" i="13"/>
  <c r="AG115" i="13"/>
  <c r="AK114" i="13"/>
  <c r="AM112" i="13"/>
  <c r="AK112" i="13"/>
  <c r="AI112" i="13"/>
  <c r="AG112" i="13"/>
  <c r="AM111" i="13"/>
  <c r="AK111" i="13"/>
  <c r="AI111" i="13"/>
  <c r="AG111" i="13"/>
  <c r="AM110" i="13"/>
  <c r="AK110" i="13"/>
  <c r="AI110" i="13"/>
  <c r="AG110" i="13"/>
  <c r="AM109" i="13"/>
  <c r="AK109" i="13"/>
  <c r="AI109" i="13"/>
  <c r="AG109" i="13"/>
  <c r="AM108" i="13"/>
  <c r="AK108" i="13"/>
  <c r="AI108" i="13"/>
  <c r="AG108" i="13"/>
  <c r="AM107" i="13"/>
  <c r="AK107" i="13"/>
  <c r="AI107" i="13"/>
  <c r="AG107" i="13"/>
  <c r="AM104" i="13"/>
  <c r="AK104" i="13"/>
  <c r="AI104" i="13"/>
  <c r="AG104" i="13"/>
  <c r="AM103" i="13"/>
  <c r="AK103" i="13"/>
  <c r="AI103" i="13"/>
  <c r="AG103" i="13"/>
  <c r="AM102" i="13"/>
  <c r="AK102" i="13"/>
  <c r="AI102" i="13"/>
  <c r="AG102" i="13"/>
  <c r="AM101" i="13"/>
  <c r="AK101" i="13"/>
  <c r="AI101" i="13"/>
  <c r="AG101" i="13"/>
  <c r="AM100" i="13"/>
  <c r="AK100" i="13"/>
  <c r="AI100" i="13"/>
  <c r="AG100" i="13"/>
  <c r="AM99" i="13"/>
  <c r="AK99" i="13"/>
  <c r="AI99" i="13"/>
  <c r="AG99" i="13"/>
  <c r="AM96" i="13"/>
  <c r="AK96" i="13"/>
  <c r="AI96" i="13"/>
  <c r="AG96" i="13"/>
  <c r="AM95" i="13"/>
  <c r="AK95" i="13"/>
  <c r="AI95" i="13"/>
  <c r="AG95" i="13"/>
  <c r="AM94" i="13"/>
  <c r="AK94" i="13"/>
  <c r="AI94" i="13"/>
  <c r="AG94" i="13"/>
  <c r="AM93" i="13"/>
  <c r="AK93" i="13"/>
  <c r="AI93" i="13"/>
  <c r="AG93" i="13"/>
  <c r="AM92" i="13"/>
  <c r="AK92" i="13"/>
  <c r="AI92" i="13"/>
  <c r="AG92" i="13"/>
  <c r="AM91" i="13"/>
  <c r="AK91" i="13"/>
  <c r="AI91" i="13"/>
  <c r="AG91" i="13"/>
  <c r="AM88" i="13"/>
  <c r="AK88" i="13"/>
  <c r="AI88" i="13"/>
  <c r="AG88" i="13"/>
  <c r="AM87" i="13"/>
  <c r="AK87" i="13"/>
  <c r="AI87" i="13"/>
  <c r="AG87" i="13"/>
  <c r="AM86" i="13"/>
  <c r="AK86" i="13"/>
  <c r="AI86" i="13"/>
  <c r="AG86" i="13"/>
  <c r="AM85" i="13"/>
  <c r="AK85" i="13"/>
  <c r="AI85" i="13"/>
  <c r="AG85" i="13"/>
  <c r="AM84" i="13"/>
  <c r="AK84" i="13"/>
  <c r="AI84" i="13"/>
  <c r="AG84" i="13"/>
  <c r="AM83" i="13"/>
  <c r="AK83" i="13"/>
  <c r="AI83" i="13"/>
  <c r="AG83" i="13"/>
  <c r="AM80" i="13"/>
  <c r="AK80" i="13"/>
  <c r="AI80" i="13"/>
  <c r="AG80" i="13"/>
  <c r="AM79" i="13"/>
  <c r="AK79" i="13"/>
  <c r="AI79" i="13"/>
  <c r="AG79" i="13"/>
  <c r="AM78" i="13"/>
  <c r="AK78" i="13"/>
  <c r="AI78" i="13"/>
  <c r="AG78" i="13"/>
  <c r="AM77" i="13"/>
  <c r="AK77" i="13"/>
  <c r="AI77" i="13"/>
  <c r="AG77" i="13"/>
  <c r="AM76" i="13"/>
  <c r="AK76" i="13"/>
  <c r="AI76" i="13"/>
  <c r="AG76" i="13"/>
  <c r="AM75" i="13"/>
  <c r="AK75" i="13"/>
  <c r="AI75" i="13"/>
  <c r="AG75" i="13"/>
  <c r="AM72" i="13"/>
  <c r="AK72" i="13"/>
  <c r="AI72" i="13"/>
  <c r="AG72" i="13"/>
  <c r="AM71" i="13"/>
  <c r="AK71" i="13"/>
  <c r="AI71" i="13"/>
  <c r="AG71" i="13"/>
  <c r="AM70" i="13"/>
  <c r="AK70" i="13"/>
  <c r="AI70" i="13"/>
  <c r="AG70" i="13"/>
  <c r="AM69" i="13"/>
  <c r="AK69" i="13"/>
  <c r="AI69" i="13"/>
  <c r="AG69" i="13"/>
  <c r="AM68" i="13"/>
  <c r="AK68" i="13"/>
  <c r="AI68" i="13"/>
  <c r="AG68" i="13"/>
  <c r="AM67" i="13"/>
  <c r="AK67" i="13"/>
  <c r="AI67" i="13"/>
  <c r="AG67" i="13"/>
  <c r="AM64" i="13"/>
  <c r="AK64" i="13"/>
  <c r="AI64" i="13"/>
  <c r="AG64" i="13"/>
  <c r="AM63" i="13"/>
  <c r="AK63" i="13"/>
  <c r="AI63" i="13"/>
  <c r="AG63" i="13"/>
  <c r="AM62" i="13"/>
  <c r="AK62" i="13"/>
  <c r="AI62" i="13"/>
  <c r="AG62" i="13"/>
  <c r="AM61" i="13"/>
  <c r="AK61" i="13"/>
  <c r="AI61" i="13"/>
  <c r="AG61" i="13"/>
  <c r="AM60" i="13"/>
  <c r="AK60" i="13"/>
  <c r="AI60" i="13"/>
  <c r="AG60" i="13"/>
  <c r="AM59" i="13"/>
  <c r="AK59" i="13"/>
  <c r="AI59" i="13"/>
  <c r="AG59" i="13"/>
  <c r="AM56" i="13"/>
  <c r="AK56" i="13"/>
  <c r="AI56" i="13"/>
  <c r="AG56" i="13"/>
  <c r="AM55" i="13"/>
  <c r="AK55" i="13"/>
  <c r="AI55" i="13"/>
  <c r="AG55" i="13"/>
  <c r="AM54" i="13"/>
  <c r="AK54" i="13"/>
  <c r="AI54" i="13"/>
  <c r="AG54" i="13"/>
  <c r="AM53" i="13"/>
  <c r="AK53" i="13"/>
  <c r="AI53" i="13"/>
  <c r="AG53" i="13"/>
  <c r="AM52" i="13"/>
  <c r="AK52" i="13"/>
  <c r="AI52" i="13"/>
  <c r="AG52" i="13"/>
  <c r="AM51" i="13"/>
  <c r="AK51" i="13"/>
  <c r="AI51" i="13"/>
  <c r="AG51" i="13"/>
  <c r="AM48" i="13"/>
  <c r="AK48" i="13"/>
  <c r="AI48" i="13"/>
  <c r="AG48" i="13"/>
  <c r="AM47" i="13"/>
  <c r="AK47" i="13"/>
  <c r="AI47" i="13"/>
  <c r="AG47" i="13"/>
  <c r="AM46" i="13"/>
  <c r="AK46" i="13"/>
  <c r="AI46" i="13"/>
  <c r="AG46" i="13"/>
  <c r="AM45" i="13"/>
  <c r="AK45" i="13"/>
  <c r="AI45" i="13"/>
  <c r="AG45" i="13"/>
  <c r="AM44" i="13"/>
  <c r="AK44" i="13"/>
  <c r="AI44" i="13"/>
  <c r="AG44" i="13"/>
  <c r="AM43" i="13"/>
  <c r="AK43" i="13"/>
  <c r="AI43" i="13"/>
  <c r="AG43" i="13"/>
  <c r="AM40" i="13"/>
  <c r="AK40" i="13"/>
  <c r="AI40" i="13"/>
  <c r="AG40" i="13"/>
  <c r="AM39" i="13"/>
  <c r="AK39" i="13"/>
  <c r="AI39" i="13"/>
  <c r="AG39" i="13"/>
  <c r="AM38" i="13"/>
  <c r="AK38" i="13"/>
  <c r="AI38" i="13"/>
  <c r="AG38" i="13"/>
  <c r="AM37" i="13"/>
  <c r="AK37" i="13"/>
  <c r="AI37" i="13"/>
  <c r="AG37" i="13"/>
  <c r="AM36" i="13"/>
  <c r="AK36" i="13"/>
  <c r="AI36" i="13"/>
  <c r="AG36" i="13"/>
  <c r="AM35" i="13"/>
  <c r="AK35" i="13"/>
  <c r="AI35" i="13"/>
  <c r="AG35" i="13"/>
  <c r="AK34" i="13"/>
  <c r="AM32" i="13"/>
  <c r="AK32" i="13"/>
  <c r="AI32" i="13"/>
  <c r="AG32" i="13"/>
  <c r="AM31" i="13"/>
  <c r="AK31" i="13"/>
  <c r="AI31" i="13"/>
  <c r="AG31" i="13"/>
  <c r="AM30" i="13"/>
  <c r="AK30" i="13"/>
  <c r="AI30" i="13"/>
  <c r="AG30" i="13"/>
  <c r="AM29" i="13"/>
  <c r="AK29" i="13"/>
  <c r="AI29" i="13"/>
  <c r="AG29" i="13"/>
  <c r="AM28" i="13"/>
  <c r="AK28" i="13"/>
  <c r="AI28" i="13"/>
  <c r="AG28" i="13"/>
  <c r="AM27" i="13"/>
  <c r="AK27" i="13"/>
  <c r="AI27" i="13"/>
  <c r="AG27" i="13"/>
  <c r="AM24" i="13"/>
  <c r="AK24" i="13"/>
  <c r="AI24" i="13"/>
  <c r="AG24" i="13"/>
  <c r="AM23" i="13"/>
  <c r="AK23" i="13"/>
  <c r="AI23" i="13"/>
  <c r="AG23" i="13"/>
  <c r="AM22" i="13"/>
  <c r="AK22" i="13"/>
  <c r="AI22" i="13"/>
  <c r="AG22" i="13"/>
  <c r="AC269" i="13"/>
  <c r="AA269" i="13"/>
  <c r="Y269" i="13"/>
  <c r="W269" i="13"/>
  <c r="AC268" i="13"/>
  <c r="AA268" i="13"/>
  <c r="Y268" i="13"/>
  <c r="W268" i="13"/>
  <c r="AC267" i="13"/>
  <c r="AA267" i="13"/>
  <c r="Y267" i="13"/>
  <c r="W267" i="13"/>
  <c r="AC266" i="13"/>
  <c r="AA266" i="13"/>
  <c r="Y266" i="13"/>
  <c r="W266" i="13"/>
  <c r="AC265" i="13"/>
  <c r="AA265" i="13"/>
  <c r="AC264" i="13"/>
  <c r="AA264" i="13"/>
  <c r="Y264" i="13"/>
  <c r="W264" i="13"/>
  <c r="AC263" i="13"/>
  <c r="AA263" i="13"/>
  <c r="Y263" i="13"/>
  <c r="W263" i="13"/>
  <c r="AC262" i="13"/>
  <c r="AA262" i="13"/>
  <c r="Y262" i="13"/>
  <c r="W262" i="13"/>
  <c r="AC261" i="13"/>
  <c r="AA261" i="13"/>
  <c r="Y261" i="13"/>
  <c r="W261" i="13"/>
  <c r="AC260" i="13"/>
  <c r="AA260" i="13"/>
  <c r="Y260" i="13"/>
  <c r="W260" i="13"/>
  <c r="AC259" i="13"/>
  <c r="AA259" i="13"/>
  <c r="AC258" i="13"/>
  <c r="AA258" i="13"/>
  <c r="Y258" i="13"/>
  <c r="W258" i="13"/>
  <c r="AC257" i="13"/>
  <c r="AA257" i="13"/>
  <c r="Y257" i="13"/>
  <c r="W257" i="13"/>
  <c r="AC256" i="13"/>
  <c r="AA256" i="13"/>
  <c r="Y256" i="13"/>
  <c r="W256" i="13"/>
  <c r="AC255" i="13"/>
  <c r="AA255" i="13"/>
  <c r="Y255" i="13"/>
  <c r="W255" i="13"/>
  <c r="AC254" i="13"/>
  <c r="AA254" i="13"/>
  <c r="Y254" i="13"/>
  <c r="W254" i="13"/>
  <c r="AC253" i="13"/>
  <c r="AA253" i="13"/>
  <c r="AC252" i="13"/>
  <c r="AA252" i="13"/>
  <c r="Y252" i="13"/>
  <c r="W252" i="13"/>
  <c r="AC251" i="13"/>
  <c r="AA251" i="13"/>
  <c r="Y251" i="13"/>
  <c r="W251" i="13"/>
  <c r="AC250" i="13"/>
  <c r="AA250" i="13"/>
  <c r="Y250" i="13"/>
  <c r="W250" i="13"/>
  <c r="AC249" i="13"/>
  <c r="AA249" i="13"/>
  <c r="Y249" i="13"/>
  <c r="W249" i="13"/>
  <c r="AC248" i="13"/>
  <c r="AA248" i="13"/>
  <c r="Y248" i="13"/>
  <c r="W248" i="13"/>
  <c r="AC247" i="13"/>
  <c r="AA247" i="13"/>
  <c r="AC246" i="13"/>
  <c r="AA246" i="13"/>
  <c r="Y246" i="13"/>
  <c r="W246" i="13"/>
  <c r="AC245" i="13"/>
  <c r="AA245" i="13"/>
  <c r="Y245" i="13"/>
  <c r="W245" i="13"/>
  <c r="AC244" i="13"/>
  <c r="AA244" i="13"/>
  <c r="Y244" i="13"/>
  <c r="W244" i="13"/>
  <c r="AC243" i="13"/>
  <c r="AA243" i="13"/>
  <c r="Y243" i="13"/>
  <c r="W243" i="13"/>
  <c r="AC242" i="13"/>
  <c r="AA242" i="13"/>
  <c r="Y242" i="13"/>
  <c r="W242" i="13"/>
  <c r="AC241" i="13"/>
  <c r="AA241" i="13"/>
  <c r="AC240" i="13"/>
  <c r="AA240" i="13"/>
  <c r="Y240" i="13"/>
  <c r="W240" i="13"/>
  <c r="AC239" i="13"/>
  <c r="AA239" i="13"/>
  <c r="Y239" i="13"/>
  <c r="W239" i="13"/>
  <c r="AC238" i="13"/>
  <c r="AA238" i="13"/>
  <c r="Y238" i="13"/>
  <c r="W238" i="13"/>
  <c r="AC237" i="13"/>
  <c r="AA237" i="13"/>
  <c r="Y237" i="13"/>
  <c r="W237" i="13"/>
  <c r="AC236" i="13"/>
  <c r="AA236" i="13"/>
  <c r="Y236" i="13"/>
  <c r="W236" i="13"/>
  <c r="AC235" i="13"/>
  <c r="AA235" i="13"/>
  <c r="AC234" i="13"/>
  <c r="AA234" i="13"/>
  <c r="Y234" i="13"/>
  <c r="W234" i="13"/>
  <c r="AC233" i="13"/>
  <c r="AA233" i="13"/>
  <c r="Y233" i="13"/>
  <c r="W233" i="13"/>
  <c r="AC232" i="13"/>
  <c r="AA232" i="13"/>
  <c r="Y232" i="13"/>
  <c r="W232" i="13"/>
  <c r="AC231" i="13"/>
  <c r="AA231" i="13"/>
  <c r="Y231" i="13"/>
  <c r="W231" i="13"/>
  <c r="AC230" i="13"/>
  <c r="AA230" i="13"/>
  <c r="Y230" i="13"/>
  <c r="W230" i="13"/>
  <c r="AC229" i="13"/>
  <c r="AA229" i="13"/>
  <c r="AC228" i="13"/>
  <c r="AA228" i="13"/>
  <c r="Y228" i="13"/>
  <c r="W228" i="13"/>
  <c r="AC227" i="13"/>
  <c r="AA227" i="13"/>
  <c r="Y227" i="13"/>
  <c r="W227" i="13"/>
  <c r="AC226" i="13"/>
  <c r="AA226" i="13"/>
  <c r="Y226" i="13"/>
  <c r="W226" i="13"/>
  <c r="AC225" i="13"/>
  <c r="AA225" i="13"/>
  <c r="Y225" i="13"/>
  <c r="W225" i="13"/>
  <c r="AC224" i="13"/>
  <c r="AA224" i="13"/>
  <c r="Y224" i="13"/>
  <c r="W224" i="13"/>
  <c r="AC223" i="13"/>
  <c r="AA223" i="13"/>
  <c r="AC222" i="13"/>
  <c r="AA222" i="13"/>
  <c r="Y222" i="13"/>
  <c r="W222" i="13"/>
  <c r="AC221" i="13"/>
  <c r="AA221" i="13"/>
  <c r="Y221" i="13"/>
  <c r="W221" i="13"/>
  <c r="AC220" i="13"/>
  <c r="AA220" i="13"/>
  <c r="Y220" i="13"/>
  <c r="W220" i="13"/>
  <c r="AC219" i="13"/>
  <c r="AA219" i="13"/>
  <c r="Y219" i="13"/>
  <c r="W219" i="13"/>
  <c r="AC218" i="13"/>
  <c r="AA218" i="13"/>
  <c r="Y218" i="13"/>
  <c r="W218" i="13"/>
  <c r="AC217" i="13"/>
  <c r="AA217" i="13"/>
  <c r="AC216" i="13"/>
  <c r="AA216" i="13"/>
  <c r="Y216" i="13"/>
  <c r="W216" i="13"/>
  <c r="AC215" i="13"/>
  <c r="AA215" i="13"/>
  <c r="Y215" i="13"/>
  <c r="W215" i="13"/>
  <c r="AC214" i="13"/>
  <c r="AA214" i="13"/>
  <c r="Y214" i="13"/>
  <c r="W214" i="13"/>
  <c r="AC213" i="13"/>
  <c r="AA213" i="13"/>
  <c r="Y213" i="13"/>
  <c r="W213" i="13"/>
  <c r="AC212" i="13"/>
  <c r="AA212" i="13"/>
  <c r="Y212" i="13"/>
  <c r="W212" i="13"/>
  <c r="AC211" i="13"/>
  <c r="AA211" i="13"/>
  <c r="AC210" i="13"/>
  <c r="AA210" i="13"/>
  <c r="Y210" i="13"/>
  <c r="W210" i="13"/>
  <c r="AC209" i="13"/>
  <c r="AA209" i="13"/>
  <c r="Y209" i="13"/>
  <c r="W209" i="13"/>
  <c r="AC208" i="13"/>
  <c r="AA208" i="13"/>
  <c r="Y208" i="13"/>
  <c r="W208" i="13"/>
  <c r="AC207" i="13"/>
  <c r="AA207" i="13"/>
  <c r="Y207" i="13"/>
  <c r="W207" i="13"/>
  <c r="AC206" i="13"/>
  <c r="AA206" i="13"/>
  <c r="Y206" i="13"/>
  <c r="W206" i="13"/>
  <c r="AC205" i="13"/>
  <c r="AA205" i="13"/>
  <c r="AC204" i="13"/>
  <c r="AA204" i="13"/>
  <c r="Y204" i="13"/>
  <c r="W204" i="13"/>
  <c r="AC203" i="13"/>
  <c r="AA203" i="13"/>
  <c r="Y203" i="13"/>
  <c r="W203" i="13"/>
  <c r="AC202" i="13"/>
  <c r="AA202" i="13"/>
  <c r="Y202" i="13"/>
  <c r="W202" i="13"/>
  <c r="AC201" i="13"/>
  <c r="AA201" i="13"/>
  <c r="Y201" i="13"/>
  <c r="W201" i="13"/>
  <c r="AC200" i="13"/>
  <c r="AA200" i="13"/>
  <c r="Y200" i="13"/>
  <c r="W200" i="13"/>
  <c r="AC199" i="13"/>
  <c r="AA199" i="13"/>
  <c r="AC198" i="13"/>
  <c r="AA198" i="13"/>
  <c r="Y198" i="13"/>
  <c r="W198" i="13"/>
  <c r="AC197" i="13"/>
  <c r="AA197" i="13"/>
  <c r="Y197" i="13"/>
  <c r="W197" i="13"/>
  <c r="AC196" i="13"/>
  <c r="AA196" i="13"/>
  <c r="Y196" i="13"/>
  <c r="W196" i="13"/>
  <c r="AC195" i="13"/>
  <c r="AA195" i="13"/>
  <c r="Y195" i="13"/>
  <c r="W195" i="13"/>
  <c r="AC194" i="13"/>
  <c r="AA194" i="13"/>
  <c r="Y194" i="13"/>
  <c r="W194" i="13"/>
  <c r="AC193" i="13"/>
  <c r="AA193" i="13"/>
  <c r="AC192" i="13"/>
  <c r="AA192" i="13"/>
  <c r="Y192" i="13"/>
  <c r="W192" i="13"/>
  <c r="AC191" i="13"/>
  <c r="AA191" i="13"/>
  <c r="Y191" i="13"/>
  <c r="W191" i="13"/>
  <c r="AC190" i="13"/>
  <c r="AA190" i="13"/>
  <c r="Y190" i="13"/>
  <c r="W190" i="13"/>
  <c r="AC189" i="13"/>
  <c r="AA189" i="13"/>
  <c r="Y189" i="13"/>
  <c r="W189" i="13"/>
  <c r="AC188" i="13"/>
  <c r="AA188" i="13"/>
  <c r="Y188" i="13"/>
  <c r="W188" i="13"/>
  <c r="AC187" i="13"/>
  <c r="AA187" i="13"/>
  <c r="AC186" i="13"/>
  <c r="AA186" i="13"/>
  <c r="Y186" i="13"/>
  <c r="W186" i="13"/>
  <c r="AC185" i="13"/>
  <c r="AA185" i="13"/>
  <c r="Y185" i="13"/>
  <c r="W185" i="13"/>
  <c r="AC184" i="13"/>
  <c r="AA184" i="13"/>
  <c r="Y184" i="13"/>
  <c r="W184" i="13"/>
  <c r="AC183" i="13"/>
  <c r="AA183" i="13"/>
  <c r="Y183" i="13"/>
  <c r="W183" i="13"/>
  <c r="AC182" i="13"/>
  <c r="AA182" i="13"/>
  <c r="Y182" i="13"/>
  <c r="W182" i="13"/>
  <c r="AC181" i="13"/>
  <c r="AA181" i="13"/>
  <c r="AC180" i="13"/>
  <c r="AA180" i="13"/>
  <c r="Y180" i="13"/>
  <c r="W180" i="13"/>
  <c r="AC179" i="13"/>
  <c r="AA179" i="13"/>
  <c r="Y179" i="13"/>
  <c r="W179" i="13"/>
  <c r="AC178" i="13"/>
  <c r="AA178" i="13"/>
  <c r="Y178" i="13"/>
  <c r="W178" i="13"/>
  <c r="AC177" i="13"/>
  <c r="AA177" i="13"/>
  <c r="Y177" i="13"/>
  <c r="W177" i="13"/>
  <c r="AC176" i="13"/>
  <c r="AA176" i="13"/>
  <c r="Y176" i="13"/>
  <c r="W176" i="13"/>
  <c r="AC175" i="13"/>
  <c r="AA175" i="13"/>
  <c r="AC174" i="13"/>
  <c r="AA174" i="13"/>
  <c r="Y174" i="13"/>
  <c r="W174" i="13"/>
  <c r="AC173" i="13"/>
  <c r="AA173" i="13"/>
  <c r="Y173" i="13"/>
  <c r="W173" i="13"/>
  <c r="AC172" i="13"/>
  <c r="AA172" i="13"/>
  <c r="Y172" i="13"/>
  <c r="W172" i="13"/>
  <c r="AC171" i="13"/>
  <c r="AA171" i="13"/>
  <c r="Y171" i="13"/>
  <c r="W171" i="13"/>
  <c r="AC170" i="13"/>
  <c r="AA170" i="13"/>
  <c r="Y170" i="13"/>
  <c r="W170" i="13"/>
  <c r="AC169" i="13"/>
  <c r="AA169" i="13"/>
  <c r="AC168" i="13"/>
  <c r="AA168" i="13"/>
  <c r="Y168" i="13"/>
  <c r="W168" i="13"/>
  <c r="AC167" i="13"/>
  <c r="AA167" i="13"/>
  <c r="Y167" i="13"/>
  <c r="W167" i="13"/>
  <c r="AC166" i="13"/>
  <c r="AA166" i="13"/>
  <c r="Y166" i="13"/>
  <c r="W166" i="13"/>
  <c r="AC165" i="13"/>
  <c r="AA165" i="13"/>
  <c r="Y165" i="13"/>
  <c r="W165" i="13"/>
  <c r="AC164" i="13"/>
  <c r="AA164" i="13"/>
  <c r="Y164" i="13"/>
  <c r="W164" i="13"/>
  <c r="AC163" i="13"/>
  <c r="AA163" i="13"/>
  <c r="AC162" i="13"/>
  <c r="AA162" i="13"/>
  <c r="Y162" i="13"/>
  <c r="W162" i="13"/>
  <c r="AC161" i="13"/>
  <c r="AA161" i="13"/>
  <c r="Y161" i="13"/>
  <c r="W161" i="13"/>
  <c r="AC160" i="13"/>
  <c r="AA160" i="13"/>
  <c r="Y160" i="13"/>
  <c r="W160" i="13"/>
  <c r="AC159" i="13"/>
  <c r="AA159" i="13"/>
  <c r="Y159" i="13"/>
  <c r="W159" i="13"/>
  <c r="AC158" i="13"/>
  <c r="AA158" i="13"/>
  <c r="Y158" i="13"/>
  <c r="W158" i="13"/>
  <c r="AC157" i="13"/>
  <c r="AA157" i="13"/>
  <c r="AC156" i="13"/>
  <c r="AA156" i="13"/>
  <c r="Y156" i="13"/>
  <c r="W156" i="13"/>
  <c r="AC155" i="13"/>
  <c r="AA155" i="13"/>
  <c r="Y155" i="13"/>
  <c r="W155" i="13"/>
  <c r="AC154" i="13"/>
  <c r="AA154" i="13"/>
  <c r="Y154" i="13"/>
  <c r="W154" i="13"/>
  <c r="AC153" i="13"/>
  <c r="AA153" i="13"/>
  <c r="Y153" i="13"/>
  <c r="W153" i="13"/>
  <c r="AC152" i="13"/>
  <c r="AA152" i="13"/>
  <c r="Y152" i="13"/>
  <c r="W152" i="13"/>
  <c r="AC151" i="13"/>
  <c r="AA151" i="13"/>
  <c r="AC150" i="13"/>
  <c r="AA150" i="13"/>
  <c r="Y150" i="13"/>
  <c r="W150" i="13"/>
  <c r="AC149" i="13"/>
  <c r="AA149" i="13"/>
  <c r="Y149" i="13"/>
  <c r="W149" i="13"/>
  <c r="AC148" i="13"/>
  <c r="AA148" i="13"/>
  <c r="Y148" i="13"/>
  <c r="W148" i="13"/>
  <c r="AC147" i="13"/>
  <c r="AA147" i="13"/>
  <c r="Y147" i="13"/>
  <c r="W147" i="13"/>
  <c r="AC146" i="13"/>
  <c r="AA146" i="13"/>
  <c r="Y146" i="13"/>
  <c r="W146" i="13"/>
  <c r="AC145" i="13"/>
  <c r="AA145" i="13"/>
  <c r="AC144" i="13"/>
  <c r="AA144" i="13"/>
  <c r="Y144" i="13"/>
  <c r="W144" i="13"/>
  <c r="AC143" i="13"/>
  <c r="AA143" i="13"/>
  <c r="Y143" i="13"/>
  <c r="W143" i="13"/>
  <c r="AC142" i="13"/>
  <c r="AA142" i="13"/>
  <c r="Y142" i="13"/>
  <c r="W142" i="13"/>
  <c r="AC141" i="13"/>
  <c r="AA141" i="13"/>
  <c r="Y141" i="13"/>
  <c r="W141" i="13"/>
  <c r="AC140" i="13"/>
  <c r="AA140" i="13"/>
  <c r="Y140" i="13"/>
  <c r="W140" i="13"/>
  <c r="AC139" i="13"/>
  <c r="AA139" i="13"/>
  <c r="Y139" i="13"/>
  <c r="AC138" i="13"/>
  <c r="AA138" i="13"/>
  <c r="Y138" i="13"/>
  <c r="W138" i="13"/>
  <c r="AC137" i="13"/>
  <c r="AA137" i="13"/>
  <c r="Y137" i="13"/>
  <c r="W137" i="13"/>
  <c r="AC136" i="13"/>
  <c r="AA136" i="13"/>
  <c r="Y136" i="13"/>
  <c r="W136" i="13"/>
  <c r="AC135" i="13"/>
  <c r="AA135" i="13"/>
  <c r="Y135" i="13"/>
  <c r="W135" i="13"/>
  <c r="AC134" i="13"/>
  <c r="AA134" i="13"/>
  <c r="Y134" i="13"/>
  <c r="W134" i="13"/>
  <c r="AC133" i="13"/>
  <c r="AA133" i="13"/>
  <c r="Y133" i="13"/>
  <c r="AC132" i="13"/>
  <c r="AA132" i="13"/>
  <c r="Y132" i="13"/>
  <c r="W132" i="13"/>
  <c r="AC131" i="13"/>
  <c r="AA131" i="13"/>
  <c r="Y131" i="13"/>
  <c r="W131" i="13"/>
  <c r="AC130" i="13"/>
  <c r="AA130" i="13"/>
  <c r="Y130" i="13"/>
  <c r="W130" i="13"/>
  <c r="AC129" i="13"/>
  <c r="AA129" i="13"/>
  <c r="Y129" i="13"/>
  <c r="W129" i="13"/>
  <c r="AC128" i="13"/>
  <c r="AA128" i="13"/>
  <c r="Y128" i="13"/>
  <c r="W128" i="13"/>
  <c r="AC127" i="13"/>
  <c r="AA127" i="13"/>
  <c r="Y127" i="13"/>
  <c r="AC126" i="13"/>
  <c r="AA126" i="13"/>
  <c r="Y126" i="13"/>
  <c r="W126" i="13"/>
  <c r="AC125" i="13"/>
  <c r="AA125" i="13"/>
  <c r="Y125" i="13"/>
  <c r="W125" i="13"/>
  <c r="AC124" i="13"/>
  <c r="AA124" i="13"/>
  <c r="Y124" i="13"/>
  <c r="W124" i="13"/>
  <c r="AC123" i="13"/>
  <c r="AA123" i="13"/>
  <c r="Y123" i="13"/>
  <c r="W123" i="13"/>
  <c r="AC122" i="13"/>
  <c r="AA122" i="13"/>
  <c r="Y122" i="13"/>
  <c r="W122" i="13"/>
  <c r="AC121" i="13"/>
  <c r="AA121" i="13"/>
  <c r="Y121" i="13"/>
  <c r="AC120" i="13"/>
  <c r="AA120" i="13"/>
  <c r="Y120" i="13"/>
  <c r="W120" i="13"/>
  <c r="AC119" i="13"/>
  <c r="AA119" i="13"/>
  <c r="Y119" i="13"/>
  <c r="W119" i="13"/>
  <c r="AC118" i="13"/>
  <c r="AA118" i="13"/>
  <c r="Y118" i="13"/>
  <c r="W118" i="13"/>
  <c r="AC117" i="13"/>
  <c r="AA117" i="13"/>
  <c r="Y117" i="13"/>
  <c r="W117" i="13"/>
  <c r="AC116" i="13"/>
  <c r="AA116" i="13"/>
  <c r="Y116" i="13"/>
  <c r="W116" i="13"/>
  <c r="AC115" i="13"/>
  <c r="AA115" i="13"/>
  <c r="Y115" i="13"/>
  <c r="AU126" i="13" s="1"/>
  <c r="AC114" i="13"/>
  <c r="AA114" i="13"/>
  <c r="Y114" i="13"/>
  <c r="W114" i="13"/>
  <c r="AC113" i="13"/>
  <c r="AA113" i="13"/>
  <c r="Y113" i="13"/>
  <c r="W113" i="13"/>
  <c r="AC112" i="13"/>
  <c r="AA112" i="13"/>
  <c r="Y112" i="13"/>
  <c r="W112" i="13"/>
  <c r="AC111" i="13"/>
  <c r="AA111" i="13"/>
  <c r="Y111" i="13"/>
  <c r="W111" i="13"/>
  <c r="AC110" i="13"/>
  <c r="AA110" i="13"/>
  <c r="Y110" i="13"/>
  <c r="W110" i="13"/>
  <c r="AC109" i="13"/>
  <c r="AA109" i="13"/>
  <c r="Y109" i="13"/>
  <c r="AC108" i="13"/>
  <c r="AA108" i="13"/>
  <c r="Y108" i="13"/>
  <c r="W108" i="13"/>
  <c r="AC107" i="13"/>
  <c r="AA107" i="13"/>
  <c r="Y107" i="13"/>
  <c r="W107" i="13"/>
  <c r="AC106" i="13"/>
  <c r="AA106" i="13"/>
  <c r="Y106" i="13"/>
  <c r="W106" i="13"/>
  <c r="AC105" i="13"/>
  <c r="AA105" i="13"/>
  <c r="Y105" i="13"/>
  <c r="W105" i="13"/>
  <c r="AC104" i="13"/>
  <c r="AA104" i="13"/>
  <c r="Y104" i="13"/>
  <c r="W104" i="13"/>
  <c r="AC103" i="13"/>
  <c r="AA103" i="13"/>
  <c r="Y103" i="13"/>
  <c r="W103" i="13"/>
  <c r="AC102" i="13"/>
  <c r="AA102" i="13"/>
  <c r="Y102" i="13"/>
  <c r="W102" i="13"/>
  <c r="AC101" i="13"/>
  <c r="AA101" i="13"/>
  <c r="Y101" i="13"/>
  <c r="W101" i="13"/>
  <c r="AC100" i="13"/>
  <c r="AA100" i="13"/>
  <c r="Y100" i="13"/>
  <c r="W100" i="13"/>
  <c r="AC99" i="13"/>
  <c r="AA99" i="13"/>
  <c r="Y99" i="13"/>
  <c r="W99" i="13"/>
  <c r="AC98" i="13"/>
  <c r="AA98" i="13"/>
  <c r="Y98" i="13"/>
  <c r="W98" i="13"/>
  <c r="AC97" i="13"/>
  <c r="AA97" i="13"/>
  <c r="Y97" i="13"/>
  <c r="W97" i="13"/>
  <c r="AC96" i="13"/>
  <c r="AA96" i="13"/>
  <c r="Y96" i="13"/>
  <c r="W96" i="13"/>
  <c r="AC95" i="13"/>
  <c r="AA95" i="13"/>
  <c r="Y95" i="13"/>
  <c r="W95" i="13"/>
  <c r="AC94" i="13"/>
  <c r="AA94" i="13"/>
  <c r="Y94" i="13"/>
  <c r="W94" i="13"/>
  <c r="AC93" i="13"/>
  <c r="AA93" i="13"/>
  <c r="Y93" i="13"/>
  <c r="W93" i="13"/>
  <c r="AC92" i="13"/>
  <c r="AA92" i="13"/>
  <c r="Y92" i="13"/>
  <c r="W92" i="13"/>
  <c r="AC91" i="13"/>
  <c r="AA91" i="13"/>
  <c r="Y91" i="13"/>
  <c r="W91" i="13"/>
  <c r="AC90" i="13"/>
  <c r="AA90" i="13"/>
  <c r="Y90" i="13"/>
  <c r="W90" i="13"/>
  <c r="AC89" i="13"/>
  <c r="AA89" i="13"/>
  <c r="Y89" i="13"/>
  <c r="W89" i="13"/>
  <c r="AC88" i="13"/>
  <c r="AA88" i="13"/>
  <c r="Y88" i="13"/>
  <c r="W88" i="13"/>
  <c r="AC87" i="13"/>
  <c r="AA87" i="13"/>
  <c r="Y87" i="13"/>
  <c r="W87" i="13"/>
  <c r="AC86" i="13"/>
  <c r="AA86" i="13"/>
  <c r="Y86" i="13"/>
  <c r="W86" i="13"/>
  <c r="AC85" i="13"/>
  <c r="AA85" i="13"/>
  <c r="Y85" i="13"/>
  <c r="W85" i="13"/>
  <c r="AC84" i="13"/>
  <c r="AA84" i="13"/>
  <c r="Y84" i="13"/>
  <c r="AU95" i="13" s="1"/>
  <c r="W84" i="13"/>
  <c r="AC83" i="13"/>
  <c r="AA83" i="13"/>
  <c r="Y83" i="13"/>
  <c r="W83" i="13"/>
  <c r="AC82" i="13"/>
  <c r="AA82" i="13"/>
  <c r="Y82" i="13"/>
  <c r="AU93" i="13" s="1"/>
  <c r="W82" i="13"/>
  <c r="AC81" i="13"/>
  <c r="AA81" i="13"/>
  <c r="Y81" i="13"/>
  <c r="W81" i="13"/>
  <c r="AC80" i="13"/>
  <c r="AA80" i="13"/>
  <c r="Y80" i="13"/>
  <c r="AU91" i="13" s="1"/>
  <c r="W80" i="13"/>
  <c r="AC79" i="13"/>
  <c r="AA79" i="13"/>
  <c r="Y79" i="13"/>
  <c r="W79" i="13"/>
  <c r="AC78" i="13"/>
  <c r="AA78" i="13"/>
  <c r="Y78" i="13"/>
  <c r="AU89" i="13" s="1"/>
  <c r="W78" i="13"/>
  <c r="AC77" i="13"/>
  <c r="AA77" i="13"/>
  <c r="Y77" i="13"/>
  <c r="W77" i="13"/>
  <c r="AC76" i="13"/>
  <c r="AA76" i="13"/>
  <c r="Y76" i="13"/>
  <c r="AU87" i="13" s="1"/>
  <c r="W76" i="13"/>
  <c r="AC75" i="13"/>
  <c r="AA75" i="13"/>
  <c r="Y75" i="13"/>
  <c r="W75" i="13"/>
  <c r="Z75" i="13" s="1"/>
  <c r="AC74" i="13"/>
  <c r="AA74" i="13"/>
  <c r="Y74" i="13"/>
  <c r="AU85" i="13" s="1"/>
  <c r="W74" i="13"/>
  <c r="AC73" i="13"/>
  <c r="AA73" i="13"/>
  <c r="Y73" i="13"/>
  <c r="W73" i="13"/>
  <c r="AC72" i="13"/>
  <c r="AA72" i="13"/>
  <c r="Y72" i="13"/>
  <c r="AU83" i="13" s="1"/>
  <c r="W72" i="13"/>
  <c r="AC71" i="13"/>
  <c r="AA71" i="13"/>
  <c r="Y71" i="13"/>
  <c r="W71" i="13"/>
  <c r="Z71" i="13" s="1"/>
  <c r="AC70" i="13"/>
  <c r="AA70" i="13"/>
  <c r="Y70" i="13"/>
  <c r="AU81" i="13" s="1"/>
  <c r="W70" i="13"/>
  <c r="AC69" i="13"/>
  <c r="AA69" i="13"/>
  <c r="Y69" i="13"/>
  <c r="W69" i="13"/>
  <c r="AC68" i="13"/>
  <c r="AA68" i="13"/>
  <c r="Y68" i="13"/>
  <c r="AU79" i="13" s="1"/>
  <c r="W68" i="13"/>
  <c r="AC67" i="13"/>
  <c r="AA67" i="13"/>
  <c r="Y67" i="13"/>
  <c r="W67" i="13"/>
  <c r="Z67" i="13" s="1"/>
  <c r="AC66" i="13"/>
  <c r="AA66" i="13"/>
  <c r="Y66" i="13"/>
  <c r="AU77" i="13" s="1"/>
  <c r="W66" i="13"/>
  <c r="AC65" i="13"/>
  <c r="AA65" i="13"/>
  <c r="Y65" i="13"/>
  <c r="W65" i="13"/>
  <c r="AC64" i="13"/>
  <c r="AA64" i="13"/>
  <c r="Y64" i="13"/>
  <c r="AU75" i="13" s="1"/>
  <c r="W64" i="13"/>
  <c r="AC63" i="13"/>
  <c r="AA63" i="13"/>
  <c r="Y63" i="13"/>
  <c r="W63" i="13"/>
  <c r="Z63" i="13" s="1"/>
  <c r="AC62" i="13"/>
  <c r="AA62" i="13"/>
  <c r="Y62" i="13"/>
  <c r="AU73" i="13" s="1"/>
  <c r="W62" i="13"/>
  <c r="AC61" i="13"/>
  <c r="AA61" i="13"/>
  <c r="Y61" i="13"/>
  <c r="W61" i="13"/>
  <c r="AC60" i="13"/>
  <c r="AA60" i="13"/>
  <c r="Y60" i="13"/>
  <c r="AU71" i="13" s="1"/>
  <c r="W60" i="13"/>
  <c r="AC59" i="13"/>
  <c r="AA59" i="13"/>
  <c r="Y59" i="13"/>
  <c r="W59" i="13"/>
  <c r="Z59" i="13" s="1"/>
  <c r="AC58" i="13"/>
  <c r="AA58" i="13"/>
  <c r="Y58" i="13"/>
  <c r="AU69" i="13" s="1"/>
  <c r="W58" i="13"/>
  <c r="AC57" i="13"/>
  <c r="AA57" i="13"/>
  <c r="Y57" i="13"/>
  <c r="W57" i="13"/>
  <c r="AC56" i="13"/>
  <c r="AA56" i="13"/>
  <c r="Y56" i="13"/>
  <c r="AU67" i="13" s="1"/>
  <c r="W56" i="13"/>
  <c r="AC55" i="13"/>
  <c r="AA55" i="13"/>
  <c r="Y55" i="13"/>
  <c r="W55" i="13"/>
  <c r="Z55" i="13" s="1"/>
  <c r="AC54" i="13"/>
  <c r="AA54" i="13"/>
  <c r="Y54" i="13"/>
  <c r="AU65" i="13" s="1"/>
  <c r="W54" i="13"/>
  <c r="AC53" i="13"/>
  <c r="AA53" i="13"/>
  <c r="Y53" i="13"/>
  <c r="W53" i="13"/>
  <c r="AC52" i="13"/>
  <c r="AA52" i="13"/>
  <c r="Y52" i="13"/>
  <c r="AU63" i="13" s="1"/>
  <c r="W52" i="13"/>
  <c r="AC51" i="13"/>
  <c r="AA51" i="13"/>
  <c r="Y51" i="13"/>
  <c r="W51" i="13"/>
  <c r="Z51" i="13" s="1"/>
  <c r="AC50" i="13"/>
  <c r="AA50" i="13"/>
  <c r="Y50" i="13"/>
  <c r="AU61" i="13" s="1"/>
  <c r="W50" i="13"/>
  <c r="AC49" i="13"/>
  <c r="AA49" i="13"/>
  <c r="Y49" i="13"/>
  <c r="W49" i="13"/>
  <c r="AC48" i="13"/>
  <c r="AA48" i="13"/>
  <c r="Y48" i="13"/>
  <c r="AU59" i="13" s="1"/>
  <c r="W48" i="13"/>
  <c r="AC47" i="13"/>
  <c r="AA47" i="13"/>
  <c r="Y47" i="13"/>
  <c r="W47" i="13"/>
  <c r="Z47" i="13" s="1"/>
  <c r="AC46" i="13"/>
  <c r="AA46" i="13"/>
  <c r="Y46" i="13"/>
  <c r="AU57" i="13" s="1"/>
  <c r="W46" i="13"/>
  <c r="AC45" i="13"/>
  <c r="AA45" i="13"/>
  <c r="Y45" i="13"/>
  <c r="W45" i="13"/>
  <c r="AC44" i="13"/>
  <c r="AA44" i="13"/>
  <c r="Y44" i="13"/>
  <c r="AU55" i="13" s="1"/>
  <c r="W44" i="13"/>
  <c r="AC43" i="13"/>
  <c r="AA43" i="13"/>
  <c r="Y43" i="13"/>
  <c r="W43" i="13"/>
  <c r="Z43" i="13" s="1"/>
  <c r="AC42" i="13"/>
  <c r="AA42" i="13"/>
  <c r="Y42" i="13"/>
  <c r="AU53" i="13" s="1"/>
  <c r="W42" i="13"/>
  <c r="AC41" i="13"/>
  <c r="AA41" i="13"/>
  <c r="Y41" i="13"/>
  <c r="W41" i="13"/>
  <c r="Z41" i="13" s="1"/>
  <c r="AC40" i="13"/>
  <c r="AA40" i="13"/>
  <c r="Y40" i="13"/>
  <c r="AU51" i="13" s="1"/>
  <c r="W40" i="13"/>
  <c r="AC39" i="13"/>
  <c r="AA39" i="13"/>
  <c r="Y39" i="13"/>
  <c r="W39" i="13"/>
  <c r="Z39" i="13" s="1"/>
  <c r="AC38" i="13"/>
  <c r="AA38" i="13"/>
  <c r="Y38" i="13"/>
  <c r="AU49" i="13" s="1"/>
  <c r="W38" i="13"/>
  <c r="AC37" i="13"/>
  <c r="AA37" i="13"/>
  <c r="Y37" i="13"/>
  <c r="W37" i="13"/>
  <c r="Z37" i="13" s="1"/>
  <c r="AC36" i="13"/>
  <c r="AA36" i="13"/>
  <c r="Y36" i="13"/>
  <c r="AU47" i="13" s="1"/>
  <c r="W36" i="13"/>
  <c r="AC35" i="13"/>
  <c r="AA35" i="13"/>
  <c r="Y35" i="13"/>
  <c r="W35" i="13"/>
  <c r="AC34" i="13"/>
  <c r="AA34" i="13"/>
  <c r="Y34" i="13"/>
  <c r="AU45" i="13" s="1"/>
  <c r="W34" i="13"/>
  <c r="AC33" i="13"/>
  <c r="AA33" i="13"/>
  <c r="Y33" i="13"/>
  <c r="W33" i="13"/>
  <c r="Z33" i="13" s="1"/>
  <c r="AC32" i="13"/>
  <c r="AA32" i="13"/>
  <c r="Y32" i="13"/>
  <c r="AU43" i="13" s="1"/>
  <c r="W32" i="13"/>
  <c r="AC31" i="13"/>
  <c r="AA31" i="13"/>
  <c r="Y31" i="13"/>
  <c r="W31" i="13"/>
  <c r="Z31" i="13" s="1"/>
  <c r="AC30" i="13"/>
  <c r="AA30" i="13"/>
  <c r="Y30" i="13"/>
  <c r="AU41" i="13" s="1"/>
  <c r="W30" i="13"/>
  <c r="AC29" i="13"/>
  <c r="AA29" i="13"/>
  <c r="Y29" i="13"/>
  <c r="W29" i="13"/>
  <c r="AC28" i="13"/>
  <c r="AA28" i="13"/>
  <c r="Y28" i="13"/>
  <c r="AU39" i="13" s="1"/>
  <c r="W28" i="13"/>
  <c r="AC27" i="13"/>
  <c r="AA27" i="13"/>
  <c r="Y27" i="13"/>
  <c r="W27" i="13"/>
  <c r="AC26" i="13"/>
  <c r="AA26" i="13"/>
  <c r="Y26" i="13"/>
  <c r="AU37" i="13" s="1"/>
  <c r="W26" i="13"/>
  <c r="AC25" i="13"/>
  <c r="AA25" i="13"/>
  <c r="Y25" i="13"/>
  <c r="W25" i="13"/>
  <c r="Z25" i="13" s="1"/>
  <c r="AC24" i="13"/>
  <c r="AA24" i="13"/>
  <c r="Y24" i="13"/>
  <c r="AU35" i="13" s="1"/>
  <c r="W24" i="13"/>
  <c r="AC23" i="13"/>
  <c r="AA23" i="13"/>
  <c r="Y23" i="13"/>
  <c r="W23" i="13"/>
  <c r="Z23" i="13" s="1"/>
  <c r="AC22" i="13"/>
  <c r="AA22" i="13"/>
  <c r="Y22" i="13"/>
  <c r="AU33" i="13" s="1"/>
  <c r="S12" i="13"/>
  <c r="S13" i="13"/>
  <c r="S14" i="13"/>
  <c r="S15" i="13"/>
  <c r="S16" i="13"/>
  <c r="P16" i="13" s="1"/>
  <c r="S17" i="13"/>
  <c r="S18" i="13"/>
  <c r="S19" i="13"/>
  <c r="P19" i="13" s="1"/>
  <c r="S20" i="13"/>
  <c r="P20" i="13" s="1"/>
  <c r="S21" i="13"/>
  <c r="S22" i="13"/>
  <c r="S23" i="13"/>
  <c r="S24" i="13"/>
  <c r="P24" i="13" s="1"/>
  <c r="S25" i="13"/>
  <c r="S26" i="13"/>
  <c r="S27" i="13"/>
  <c r="S28" i="13"/>
  <c r="S29" i="13"/>
  <c r="S30" i="13"/>
  <c r="S31" i="13"/>
  <c r="S32" i="13"/>
  <c r="P32" i="13" s="1"/>
  <c r="S33" i="13"/>
  <c r="S34" i="13"/>
  <c r="S35" i="13"/>
  <c r="P35" i="13" s="1"/>
  <c r="S36" i="13"/>
  <c r="P36" i="13" s="1"/>
  <c r="S37" i="13"/>
  <c r="S38" i="13"/>
  <c r="S39" i="13"/>
  <c r="S40" i="13"/>
  <c r="P40" i="13" s="1"/>
  <c r="S41" i="13"/>
  <c r="S42" i="13"/>
  <c r="S43" i="13"/>
  <c r="S44" i="13"/>
  <c r="S45" i="13"/>
  <c r="S46" i="13"/>
  <c r="S47" i="13"/>
  <c r="S48" i="13"/>
  <c r="S49" i="13"/>
  <c r="S50" i="13"/>
  <c r="S51" i="13"/>
  <c r="P51" i="13" s="1"/>
  <c r="S52" i="13"/>
  <c r="P52" i="13" s="1"/>
  <c r="S53" i="13"/>
  <c r="S54" i="13"/>
  <c r="S55" i="13"/>
  <c r="S56" i="13"/>
  <c r="P56" i="13" s="1"/>
  <c r="S57" i="13"/>
  <c r="S58" i="13"/>
  <c r="S59" i="13"/>
  <c r="S60" i="13"/>
  <c r="S61" i="13"/>
  <c r="S62" i="13"/>
  <c r="S63" i="13"/>
  <c r="S64" i="13"/>
  <c r="S65" i="13"/>
  <c r="S66" i="13"/>
  <c r="S67" i="13"/>
  <c r="P67" i="13" s="1"/>
  <c r="S68" i="13"/>
  <c r="P68" i="13" s="1"/>
  <c r="S69" i="13"/>
  <c r="S70" i="13"/>
  <c r="S71" i="13"/>
  <c r="S72" i="13"/>
  <c r="P72" i="13" s="1"/>
  <c r="S73" i="13"/>
  <c r="S74" i="13"/>
  <c r="S75" i="13"/>
  <c r="S76" i="13"/>
  <c r="S77" i="13"/>
  <c r="S78" i="13"/>
  <c r="S79" i="13"/>
  <c r="S80" i="13"/>
  <c r="P80" i="13" s="1"/>
  <c r="S81" i="13"/>
  <c r="S82" i="13"/>
  <c r="S83" i="13"/>
  <c r="P83" i="13" s="1"/>
  <c r="S84" i="13"/>
  <c r="P84" i="13" s="1"/>
  <c r="S85" i="13"/>
  <c r="S86" i="13"/>
  <c r="S87" i="13"/>
  <c r="S88" i="13"/>
  <c r="P88" i="13" s="1"/>
  <c r="S89" i="13"/>
  <c r="S90" i="13"/>
  <c r="S91" i="13"/>
  <c r="S92" i="13"/>
  <c r="S93" i="13"/>
  <c r="S94" i="13"/>
  <c r="S95" i="13"/>
  <c r="S96" i="13"/>
  <c r="P96" i="13" s="1"/>
  <c r="S97" i="13"/>
  <c r="S98" i="13"/>
  <c r="S99" i="13"/>
  <c r="P99" i="13" s="1"/>
  <c r="S100" i="13"/>
  <c r="P100" i="13" s="1"/>
  <c r="S101" i="13"/>
  <c r="S102" i="13"/>
  <c r="S103" i="13"/>
  <c r="S104" i="13"/>
  <c r="P104" i="13" s="1"/>
  <c r="S105" i="13"/>
  <c r="S106" i="13"/>
  <c r="S107" i="13"/>
  <c r="S108" i="13"/>
  <c r="S109" i="13"/>
  <c r="S110" i="13"/>
  <c r="S111" i="13"/>
  <c r="S112" i="13"/>
  <c r="P112" i="13" s="1"/>
  <c r="S113" i="13"/>
  <c r="S114" i="13"/>
  <c r="S115" i="13"/>
  <c r="P115" i="13" s="1"/>
  <c r="S116" i="13"/>
  <c r="P116" i="13" s="1"/>
  <c r="S117" i="13"/>
  <c r="S118" i="13"/>
  <c r="S119" i="13"/>
  <c r="S120" i="13"/>
  <c r="P120" i="13" s="1"/>
  <c r="S121" i="13"/>
  <c r="S122" i="13"/>
  <c r="S123" i="13"/>
  <c r="S124" i="13"/>
  <c r="S125" i="13"/>
  <c r="S126" i="13"/>
  <c r="S127" i="13"/>
  <c r="S128" i="13"/>
  <c r="P128" i="13" s="1"/>
  <c r="S129" i="13"/>
  <c r="S130" i="13"/>
  <c r="S131" i="13"/>
  <c r="P131" i="13" s="1"/>
  <c r="S132" i="13"/>
  <c r="P132" i="13" s="1"/>
  <c r="S133" i="13"/>
  <c r="S134" i="13"/>
  <c r="S135" i="13"/>
  <c r="S136" i="13"/>
  <c r="P136" i="13" s="1"/>
  <c r="S137" i="13"/>
  <c r="S138" i="13"/>
  <c r="S139" i="13"/>
  <c r="S140" i="13"/>
  <c r="P140" i="13" s="1"/>
  <c r="S141" i="13"/>
  <c r="S142" i="13"/>
  <c r="S143" i="13"/>
  <c r="S144" i="13"/>
  <c r="P144" i="13" s="1"/>
  <c r="S145" i="13"/>
  <c r="S146" i="13"/>
  <c r="S147" i="13"/>
  <c r="P147" i="13" s="1"/>
  <c r="S148" i="13"/>
  <c r="P148" i="13" s="1"/>
  <c r="S149" i="13"/>
  <c r="S150" i="13"/>
  <c r="S151" i="13"/>
  <c r="S152" i="13"/>
  <c r="P152" i="13" s="1"/>
  <c r="S153" i="13"/>
  <c r="S154" i="13"/>
  <c r="S155" i="13"/>
  <c r="P155" i="13" s="1"/>
  <c r="S156" i="13"/>
  <c r="S157" i="13"/>
  <c r="S158" i="13"/>
  <c r="S159" i="13"/>
  <c r="S160" i="13"/>
  <c r="P160" i="13" s="1"/>
  <c r="S161" i="13"/>
  <c r="S162" i="13"/>
  <c r="S163" i="13"/>
  <c r="S164" i="13"/>
  <c r="P164" i="13" s="1"/>
  <c r="S165" i="13"/>
  <c r="S166" i="13"/>
  <c r="S167" i="13"/>
  <c r="S168" i="13"/>
  <c r="P168" i="13" s="1"/>
  <c r="S169" i="13"/>
  <c r="S170" i="13"/>
  <c r="S171" i="13"/>
  <c r="S172" i="13"/>
  <c r="P172" i="13" s="1"/>
  <c r="S173" i="13"/>
  <c r="S174" i="13"/>
  <c r="S175" i="13"/>
  <c r="S176" i="13"/>
  <c r="S177" i="13"/>
  <c r="S178" i="13"/>
  <c r="S179" i="13"/>
  <c r="S180" i="13"/>
  <c r="S181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P195" i="13" s="1"/>
  <c r="S196" i="13"/>
  <c r="S197" i="13"/>
  <c r="S198" i="13"/>
  <c r="S199" i="13"/>
  <c r="S200" i="13"/>
  <c r="S201" i="13"/>
  <c r="S202" i="13"/>
  <c r="S203" i="13"/>
  <c r="P203" i="13" s="1"/>
  <c r="S204" i="13"/>
  <c r="S205" i="13"/>
  <c r="S206" i="13"/>
  <c r="S207" i="13"/>
  <c r="S208" i="13"/>
  <c r="S209" i="13"/>
  <c r="S210" i="13"/>
  <c r="S211" i="13"/>
  <c r="S212" i="13"/>
  <c r="S213" i="13"/>
  <c r="S214" i="13"/>
  <c r="S215" i="13"/>
  <c r="S216" i="13"/>
  <c r="S217" i="13"/>
  <c r="S218" i="13"/>
  <c r="S219" i="13"/>
  <c r="S220" i="13"/>
  <c r="S221" i="13"/>
  <c r="S222" i="13"/>
  <c r="S223" i="13"/>
  <c r="S224" i="13"/>
  <c r="S225" i="13"/>
  <c r="S226" i="13"/>
  <c r="S227" i="13"/>
  <c r="P227" i="13" s="1"/>
  <c r="S228" i="13"/>
  <c r="S229" i="13"/>
  <c r="S230" i="13"/>
  <c r="S231" i="13"/>
  <c r="S232" i="13"/>
  <c r="S233" i="13"/>
  <c r="S234" i="13"/>
  <c r="S235" i="13"/>
  <c r="P235" i="13" s="1"/>
  <c r="S236" i="13"/>
  <c r="S237" i="13"/>
  <c r="S238" i="13"/>
  <c r="S239" i="13"/>
  <c r="S240" i="13"/>
  <c r="S241" i="13"/>
  <c r="S242" i="13"/>
  <c r="S243" i="13"/>
  <c r="S244" i="13"/>
  <c r="S245" i="13"/>
  <c r="S246" i="13"/>
  <c r="S247" i="13"/>
  <c r="S248" i="13"/>
  <c r="S249" i="13"/>
  <c r="S250" i="13"/>
  <c r="S251" i="13"/>
  <c r="S252" i="13"/>
  <c r="S253" i="13"/>
  <c r="S254" i="13"/>
  <c r="S255" i="13"/>
  <c r="S256" i="13"/>
  <c r="S257" i="13"/>
  <c r="S258" i="13"/>
  <c r="S259" i="13"/>
  <c r="P259" i="13" s="1"/>
  <c r="S260" i="13"/>
  <c r="S261" i="13"/>
  <c r="S262" i="13"/>
  <c r="S263" i="13"/>
  <c r="S264" i="13"/>
  <c r="S265" i="13"/>
  <c r="S266" i="13"/>
  <c r="S267" i="13"/>
  <c r="P267" i="13" s="1"/>
  <c r="S268" i="13"/>
  <c r="S269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5" i="13"/>
  <c r="Q116" i="13"/>
  <c r="Q117" i="13"/>
  <c r="Q118" i="13"/>
  <c r="Q119" i="13"/>
  <c r="Q120" i="13"/>
  <c r="Q121" i="13"/>
  <c r="Q122" i="13"/>
  <c r="Q123" i="13"/>
  <c r="Q124" i="13"/>
  <c r="Q125" i="13"/>
  <c r="Q126" i="13"/>
  <c r="Q127" i="13"/>
  <c r="Q128" i="13"/>
  <c r="Q129" i="13"/>
  <c r="Q130" i="13"/>
  <c r="Q131" i="13"/>
  <c r="Q132" i="13"/>
  <c r="Q133" i="13"/>
  <c r="Q134" i="13"/>
  <c r="Q135" i="13"/>
  <c r="Q136" i="13"/>
  <c r="Q137" i="13"/>
  <c r="Q138" i="13"/>
  <c r="Q139" i="13"/>
  <c r="Q140" i="13"/>
  <c r="Q141" i="13"/>
  <c r="Q142" i="13"/>
  <c r="Q143" i="13"/>
  <c r="Q144" i="13"/>
  <c r="Q145" i="13"/>
  <c r="Q146" i="13"/>
  <c r="Q147" i="13"/>
  <c r="Q148" i="13"/>
  <c r="Q149" i="13"/>
  <c r="Q150" i="13"/>
  <c r="Q151" i="13"/>
  <c r="Q152" i="13"/>
  <c r="Q153" i="13"/>
  <c r="Q154" i="13"/>
  <c r="Q155" i="13"/>
  <c r="Q156" i="13"/>
  <c r="Q157" i="13"/>
  <c r="Q158" i="13"/>
  <c r="Q159" i="13"/>
  <c r="Q160" i="13"/>
  <c r="Q161" i="13"/>
  <c r="Q162" i="13"/>
  <c r="Q163" i="13"/>
  <c r="Q164" i="13"/>
  <c r="Q165" i="13"/>
  <c r="Q166" i="13"/>
  <c r="Q167" i="13"/>
  <c r="Q168" i="13"/>
  <c r="Q169" i="13"/>
  <c r="Q170" i="13"/>
  <c r="Q171" i="13"/>
  <c r="Q172" i="13"/>
  <c r="Q173" i="13"/>
  <c r="Q174" i="13"/>
  <c r="Q175" i="13"/>
  <c r="Q176" i="13"/>
  <c r="Q177" i="13"/>
  <c r="Q178" i="13"/>
  <c r="Q179" i="13"/>
  <c r="Q180" i="13"/>
  <c r="Q181" i="13"/>
  <c r="Q182" i="13"/>
  <c r="Q183" i="13"/>
  <c r="Q184" i="13"/>
  <c r="Q185" i="13"/>
  <c r="Q186" i="13"/>
  <c r="Q187" i="13"/>
  <c r="Q188" i="13"/>
  <c r="Q189" i="13"/>
  <c r="Q190" i="13"/>
  <c r="Q191" i="13"/>
  <c r="Q192" i="13"/>
  <c r="Q193" i="13"/>
  <c r="Q194" i="13"/>
  <c r="Q195" i="13"/>
  <c r="Q196" i="13"/>
  <c r="Q197" i="13"/>
  <c r="Q198" i="13"/>
  <c r="Q199" i="13"/>
  <c r="Q200" i="13"/>
  <c r="Q201" i="13"/>
  <c r="Q202" i="13"/>
  <c r="Q203" i="13"/>
  <c r="Q204" i="13"/>
  <c r="Q205" i="13"/>
  <c r="Q206" i="13"/>
  <c r="Q207" i="13"/>
  <c r="Q208" i="13"/>
  <c r="Q209" i="13"/>
  <c r="Q210" i="13"/>
  <c r="Q211" i="13"/>
  <c r="Q212" i="13"/>
  <c r="Q213" i="13"/>
  <c r="Q214" i="13"/>
  <c r="Q215" i="13"/>
  <c r="Q216" i="13"/>
  <c r="Q217" i="13"/>
  <c r="Q218" i="13"/>
  <c r="Q219" i="13"/>
  <c r="Q220" i="13"/>
  <c r="Q221" i="13"/>
  <c r="Q222" i="13"/>
  <c r="Q223" i="13"/>
  <c r="Q224" i="13"/>
  <c r="Q225" i="13"/>
  <c r="Q226" i="13"/>
  <c r="Q227" i="13"/>
  <c r="Q228" i="13"/>
  <c r="Q229" i="13"/>
  <c r="Q230" i="13"/>
  <c r="Q231" i="13"/>
  <c r="Q232" i="13"/>
  <c r="Q233" i="13"/>
  <c r="Q234" i="13"/>
  <c r="Q235" i="13"/>
  <c r="Q236" i="13"/>
  <c r="Q237" i="13"/>
  <c r="Q238" i="13"/>
  <c r="Q239" i="13"/>
  <c r="Q240" i="13"/>
  <c r="Q241" i="13"/>
  <c r="Q242" i="13"/>
  <c r="Q243" i="13"/>
  <c r="Q244" i="13"/>
  <c r="Q245" i="13"/>
  <c r="Q246" i="13"/>
  <c r="Q247" i="13"/>
  <c r="Q248" i="13"/>
  <c r="Q249" i="13"/>
  <c r="Q250" i="13"/>
  <c r="Q251" i="13"/>
  <c r="Q252" i="13"/>
  <c r="Q253" i="13"/>
  <c r="Q254" i="13"/>
  <c r="Q255" i="13"/>
  <c r="Q256" i="13"/>
  <c r="Q257" i="13"/>
  <c r="Q258" i="13"/>
  <c r="Q259" i="13"/>
  <c r="Q260" i="13"/>
  <c r="Q261" i="13"/>
  <c r="Q262" i="13"/>
  <c r="Q263" i="13"/>
  <c r="Q264" i="13"/>
  <c r="Q265" i="13"/>
  <c r="Q266" i="13"/>
  <c r="Q267" i="13"/>
  <c r="Q268" i="13"/>
  <c r="Q269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AT280" i="13" s="1"/>
  <c r="M12" i="13"/>
  <c r="P12" i="13"/>
  <c r="M13" i="13"/>
  <c r="P13" i="13" s="1"/>
  <c r="M14" i="13"/>
  <c r="P14" i="13" s="1"/>
  <c r="M15" i="13"/>
  <c r="P15" i="13" s="1"/>
  <c r="M16" i="13"/>
  <c r="M17" i="13"/>
  <c r="M18" i="13"/>
  <c r="P18" i="13" s="1"/>
  <c r="M19" i="13"/>
  <c r="M20" i="13"/>
  <c r="M21" i="13"/>
  <c r="P21" i="13" s="1"/>
  <c r="M22" i="13"/>
  <c r="P22" i="13" s="1"/>
  <c r="M23" i="13"/>
  <c r="P23" i="13"/>
  <c r="M24" i="13"/>
  <c r="M25" i="13"/>
  <c r="M26" i="13"/>
  <c r="P26" i="13" s="1"/>
  <c r="M27" i="13"/>
  <c r="M28" i="13"/>
  <c r="P28" i="13"/>
  <c r="M29" i="13"/>
  <c r="P29" i="13" s="1"/>
  <c r="M30" i="13"/>
  <c r="P30" i="13" s="1"/>
  <c r="M31" i="13"/>
  <c r="P31" i="13" s="1"/>
  <c r="M32" i="13"/>
  <c r="M33" i="13"/>
  <c r="M34" i="13"/>
  <c r="P34" i="13" s="1"/>
  <c r="M35" i="13"/>
  <c r="M36" i="13"/>
  <c r="M37" i="13"/>
  <c r="P37" i="13" s="1"/>
  <c r="M38" i="13"/>
  <c r="P38" i="13" s="1"/>
  <c r="M39" i="13"/>
  <c r="P39" i="13"/>
  <c r="M40" i="13"/>
  <c r="M41" i="13"/>
  <c r="M42" i="13"/>
  <c r="P42" i="13" s="1"/>
  <c r="M43" i="13"/>
  <c r="M44" i="13"/>
  <c r="P44" i="13"/>
  <c r="M45" i="13"/>
  <c r="P45" i="13" s="1"/>
  <c r="M46" i="13"/>
  <c r="P46" i="13" s="1"/>
  <c r="M47" i="13"/>
  <c r="P47" i="13" s="1"/>
  <c r="M48" i="13"/>
  <c r="M49" i="13"/>
  <c r="M50" i="13"/>
  <c r="P50" i="13" s="1"/>
  <c r="M51" i="13"/>
  <c r="M52" i="13"/>
  <c r="M53" i="13"/>
  <c r="P53" i="13" s="1"/>
  <c r="M54" i="13"/>
  <c r="P54" i="13" s="1"/>
  <c r="M55" i="13"/>
  <c r="P55" i="13"/>
  <c r="M56" i="13"/>
  <c r="M57" i="13"/>
  <c r="M58" i="13"/>
  <c r="P58" i="13" s="1"/>
  <c r="M59" i="13"/>
  <c r="M60" i="13"/>
  <c r="P60" i="13"/>
  <c r="M61" i="13"/>
  <c r="P61" i="13" s="1"/>
  <c r="M62" i="13"/>
  <c r="P62" i="13" s="1"/>
  <c r="M63" i="13"/>
  <c r="P63" i="13" s="1"/>
  <c r="M64" i="13"/>
  <c r="M65" i="13"/>
  <c r="M66" i="13"/>
  <c r="P66" i="13" s="1"/>
  <c r="M67" i="13"/>
  <c r="M68" i="13"/>
  <c r="M69" i="13"/>
  <c r="P69" i="13" s="1"/>
  <c r="M70" i="13"/>
  <c r="P70" i="13" s="1"/>
  <c r="M71" i="13"/>
  <c r="P71" i="13"/>
  <c r="M72" i="13"/>
  <c r="M73" i="13"/>
  <c r="M74" i="13"/>
  <c r="P74" i="13" s="1"/>
  <c r="M75" i="13"/>
  <c r="M76" i="13"/>
  <c r="P76" i="13"/>
  <c r="M77" i="13"/>
  <c r="P77" i="13" s="1"/>
  <c r="M78" i="13"/>
  <c r="P78" i="13" s="1"/>
  <c r="M79" i="13"/>
  <c r="P79" i="13" s="1"/>
  <c r="M80" i="13"/>
  <c r="M81" i="13"/>
  <c r="M82" i="13"/>
  <c r="P82" i="13" s="1"/>
  <c r="M83" i="13"/>
  <c r="M84" i="13"/>
  <c r="M85" i="13"/>
  <c r="P85" i="13" s="1"/>
  <c r="M86" i="13"/>
  <c r="P86" i="13" s="1"/>
  <c r="M87" i="13"/>
  <c r="P87" i="13"/>
  <c r="M88" i="13"/>
  <c r="M89" i="13"/>
  <c r="M90" i="13"/>
  <c r="P90" i="13" s="1"/>
  <c r="M91" i="13"/>
  <c r="M92" i="13"/>
  <c r="P92" i="13"/>
  <c r="M93" i="13"/>
  <c r="P93" i="13" s="1"/>
  <c r="M94" i="13"/>
  <c r="P94" i="13" s="1"/>
  <c r="M95" i="13"/>
  <c r="P95" i="13" s="1"/>
  <c r="M96" i="13"/>
  <c r="M97" i="13"/>
  <c r="M98" i="13"/>
  <c r="P98" i="13" s="1"/>
  <c r="M99" i="13"/>
  <c r="M100" i="13"/>
  <c r="M101" i="13"/>
  <c r="P101" i="13" s="1"/>
  <c r="M102" i="13"/>
  <c r="P102" i="13" s="1"/>
  <c r="M103" i="13"/>
  <c r="P103" i="13"/>
  <c r="M104" i="13"/>
  <c r="M105" i="13"/>
  <c r="M106" i="13"/>
  <c r="P106" i="13" s="1"/>
  <c r="M107" i="13"/>
  <c r="M108" i="13"/>
  <c r="P108" i="13"/>
  <c r="M109" i="13"/>
  <c r="P109" i="13" s="1"/>
  <c r="M110" i="13"/>
  <c r="P110" i="13" s="1"/>
  <c r="M111" i="13"/>
  <c r="P111" i="13" s="1"/>
  <c r="M112" i="13"/>
  <c r="M113" i="13"/>
  <c r="M114" i="13"/>
  <c r="P114" i="13" s="1"/>
  <c r="M115" i="13"/>
  <c r="M116" i="13"/>
  <c r="M117" i="13"/>
  <c r="P117" i="13" s="1"/>
  <c r="M118" i="13"/>
  <c r="P118" i="13" s="1"/>
  <c r="M119" i="13"/>
  <c r="P119" i="13"/>
  <c r="M120" i="13"/>
  <c r="M121" i="13"/>
  <c r="M122" i="13"/>
  <c r="P122" i="13" s="1"/>
  <c r="M123" i="13"/>
  <c r="M124" i="13"/>
  <c r="P124" i="13"/>
  <c r="M125" i="13"/>
  <c r="P125" i="13" s="1"/>
  <c r="M126" i="13"/>
  <c r="P126" i="13" s="1"/>
  <c r="M127" i="13"/>
  <c r="P127" i="13" s="1"/>
  <c r="M128" i="13"/>
  <c r="M129" i="13"/>
  <c r="M130" i="13"/>
  <c r="P130" i="13" s="1"/>
  <c r="M131" i="13"/>
  <c r="M132" i="13"/>
  <c r="M133" i="13"/>
  <c r="P133" i="13" s="1"/>
  <c r="M134" i="13"/>
  <c r="P134" i="13" s="1"/>
  <c r="M135" i="13"/>
  <c r="P135" i="13" s="1"/>
  <c r="M136" i="13"/>
  <c r="M137" i="13"/>
  <c r="M138" i="13"/>
  <c r="P138" i="13" s="1"/>
  <c r="M139" i="13"/>
  <c r="P139" i="13"/>
  <c r="M140" i="13"/>
  <c r="M141" i="13"/>
  <c r="P141" i="13" s="1"/>
  <c r="M142" i="13"/>
  <c r="P142" i="13" s="1"/>
  <c r="M143" i="13"/>
  <c r="P143" i="13" s="1"/>
  <c r="M144" i="13"/>
  <c r="M145" i="13"/>
  <c r="M146" i="13"/>
  <c r="P146" i="13" s="1"/>
  <c r="M147" i="13"/>
  <c r="M148" i="13"/>
  <c r="M149" i="13"/>
  <c r="P149" i="13" s="1"/>
  <c r="M150" i="13"/>
  <c r="P150" i="13" s="1"/>
  <c r="M151" i="13"/>
  <c r="P151" i="13" s="1"/>
  <c r="M152" i="13"/>
  <c r="M153" i="13"/>
  <c r="M154" i="13"/>
  <c r="P154" i="13" s="1"/>
  <c r="M155" i="13"/>
  <c r="M156" i="13"/>
  <c r="M157" i="13"/>
  <c r="P157" i="13" s="1"/>
  <c r="M158" i="13"/>
  <c r="P158" i="13" s="1"/>
  <c r="M159" i="13"/>
  <c r="P159" i="13" s="1"/>
  <c r="M160" i="13"/>
  <c r="M161" i="13"/>
  <c r="M162" i="13"/>
  <c r="P162" i="13" s="1"/>
  <c r="M163" i="13"/>
  <c r="P163" i="13"/>
  <c r="M164" i="13"/>
  <c r="M165" i="13"/>
  <c r="P165" i="13" s="1"/>
  <c r="M166" i="13"/>
  <c r="P166" i="13" s="1"/>
  <c r="M167" i="13"/>
  <c r="P167" i="13" s="1"/>
  <c r="M168" i="13"/>
  <c r="M169" i="13"/>
  <c r="M170" i="13"/>
  <c r="P170" i="13" s="1"/>
  <c r="M171" i="13"/>
  <c r="M172" i="13"/>
  <c r="M173" i="13"/>
  <c r="P173" i="13" s="1"/>
  <c r="M174" i="13"/>
  <c r="P174" i="13" s="1"/>
  <c r="M175" i="13"/>
  <c r="P175" i="13" s="1"/>
  <c r="M176" i="13"/>
  <c r="M177" i="13"/>
  <c r="P177" i="13" s="1"/>
  <c r="M178" i="13"/>
  <c r="P178" i="13" s="1"/>
  <c r="M179" i="13"/>
  <c r="P179" i="13"/>
  <c r="M180" i="13"/>
  <c r="P180" i="13" s="1"/>
  <c r="M181" i="13"/>
  <c r="P181" i="13" s="1"/>
  <c r="M182" i="13"/>
  <c r="P182" i="13"/>
  <c r="M183" i="13"/>
  <c r="P183" i="13" s="1"/>
  <c r="M184" i="13"/>
  <c r="M185" i="13"/>
  <c r="P185" i="13" s="1"/>
  <c r="M186" i="13"/>
  <c r="P186" i="13" s="1"/>
  <c r="M187" i="13"/>
  <c r="M188" i="13"/>
  <c r="M189" i="13"/>
  <c r="P189" i="13" s="1"/>
  <c r="M190" i="13"/>
  <c r="P190" i="13" s="1"/>
  <c r="M191" i="13"/>
  <c r="P191" i="13"/>
  <c r="M192" i="13"/>
  <c r="M193" i="13"/>
  <c r="P193" i="13"/>
  <c r="M194" i="13"/>
  <c r="P194" i="13" s="1"/>
  <c r="M195" i="13"/>
  <c r="M196" i="13"/>
  <c r="P196" i="13" s="1"/>
  <c r="M197" i="13"/>
  <c r="P197" i="13" s="1"/>
  <c r="M198" i="13"/>
  <c r="P198" i="13" s="1"/>
  <c r="M199" i="13"/>
  <c r="P199" i="13" s="1"/>
  <c r="M200" i="13"/>
  <c r="M201" i="13"/>
  <c r="P201" i="13" s="1"/>
  <c r="M202" i="13"/>
  <c r="P202" i="13"/>
  <c r="M203" i="13"/>
  <c r="M204" i="13"/>
  <c r="M205" i="13"/>
  <c r="P205" i="13"/>
  <c r="M206" i="13"/>
  <c r="P206" i="13" s="1"/>
  <c r="M207" i="13"/>
  <c r="P207" i="13" s="1"/>
  <c r="M208" i="13"/>
  <c r="M209" i="13"/>
  <c r="P209" i="13" s="1"/>
  <c r="M210" i="13"/>
  <c r="P210" i="13" s="1"/>
  <c r="M211" i="13"/>
  <c r="P211" i="13"/>
  <c r="M212" i="13"/>
  <c r="P212" i="13" s="1"/>
  <c r="M213" i="13"/>
  <c r="P213" i="13" s="1"/>
  <c r="M214" i="13"/>
  <c r="P214" i="13"/>
  <c r="M215" i="13"/>
  <c r="P215" i="13" s="1"/>
  <c r="M216" i="13"/>
  <c r="M217" i="13"/>
  <c r="P217" i="13" s="1"/>
  <c r="M218" i="13"/>
  <c r="P218" i="13" s="1"/>
  <c r="M219" i="13"/>
  <c r="M220" i="13"/>
  <c r="M221" i="13"/>
  <c r="P221" i="13" s="1"/>
  <c r="M222" i="13"/>
  <c r="P222" i="13" s="1"/>
  <c r="M223" i="13"/>
  <c r="P223" i="13"/>
  <c r="M224" i="13"/>
  <c r="M225" i="13"/>
  <c r="P225" i="13"/>
  <c r="M226" i="13"/>
  <c r="P226" i="13" s="1"/>
  <c r="M227" i="13"/>
  <c r="M228" i="13"/>
  <c r="P228" i="13" s="1"/>
  <c r="M229" i="13"/>
  <c r="P229" i="13" s="1"/>
  <c r="M230" i="13"/>
  <c r="P230" i="13" s="1"/>
  <c r="M231" i="13"/>
  <c r="P231" i="13" s="1"/>
  <c r="M232" i="13"/>
  <c r="M233" i="13"/>
  <c r="P233" i="13" s="1"/>
  <c r="M234" i="13"/>
  <c r="P234" i="13"/>
  <c r="M235" i="13"/>
  <c r="M236" i="13"/>
  <c r="M237" i="13"/>
  <c r="P237" i="13"/>
  <c r="M238" i="13"/>
  <c r="P238" i="13" s="1"/>
  <c r="M239" i="13"/>
  <c r="P239" i="13" s="1"/>
  <c r="M240" i="13"/>
  <c r="M241" i="13"/>
  <c r="P241" i="13" s="1"/>
  <c r="M242" i="13"/>
  <c r="P242" i="13" s="1"/>
  <c r="M243" i="13"/>
  <c r="P243" i="13"/>
  <c r="M244" i="13"/>
  <c r="P244" i="13" s="1"/>
  <c r="M245" i="13"/>
  <c r="P245" i="13" s="1"/>
  <c r="M246" i="13"/>
  <c r="P246" i="13"/>
  <c r="M247" i="13"/>
  <c r="P247" i="13" s="1"/>
  <c r="M248" i="13"/>
  <c r="M249" i="13"/>
  <c r="P249" i="13" s="1"/>
  <c r="M250" i="13"/>
  <c r="P250" i="13" s="1"/>
  <c r="M251" i="13"/>
  <c r="M252" i="13"/>
  <c r="M253" i="13"/>
  <c r="P253" i="13" s="1"/>
  <c r="M254" i="13"/>
  <c r="P254" i="13" s="1"/>
  <c r="M255" i="13"/>
  <c r="P255" i="13"/>
  <c r="M256" i="13"/>
  <c r="M257" i="13"/>
  <c r="P257" i="13"/>
  <c r="M258" i="13"/>
  <c r="P258" i="13" s="1"/>
  <c r="M259" i="13"/>
  <c r="M260" i="13"/>
  <c r="P260" i="13" s="1"/>
  <c r="M261" i="13"/>
  <c r="P261" i="13" s="1"/>
  <c r="M262" i="13"/>
  <c r="P262" i="13" s="1"/>
  <c r="M263" i="13"/>
  <c r="P263" i="13" s="1"/>
  <c r="M264" i="13"/>
  <c r="M265" i="13"/>
  <c r="P265" i="13" s="1"/>
  <c r="M266" i="13"/>
  <c r="P266" i="13"/>
  <c r="M267" i="13"/>
  <c r="M268" i="13"/>
  <c r="M269" i="13"/>
  <c r="P269" i="13"/>
  <c r="S11" i="13"/>
  <c r="Q11" i="13"/>
  <c r="O11" i="13"/>
  <c r="M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AS279" i="13" s="1"/>
  <c r="E269" i="13"/>
  <c r="AS280" i="13" s="1"/>
  <c r="C12" i="13"/>
  <c r="F12" i="13" s="1"/>
  <c r="C13" i="13"/>
  <c r="F13" i="13" s="1"/>
  <c r="C14" i="13"/>
  <c r="F14" i="13" s="1"/>
  <c r="C15" i="13"/>
  <c r="F15" i="13" s="1"/>
  <c r="C16" i="13"/>
  <c r="F16" i="13" s="1"/>
  <c r="C17" i="13"/>
  <c r="F17" i="13" s="1"/>
  <c r="C18" i="13"/>
  <c r="C19" i="13"/>
  <c r="C20" i="13"/>
  <c r="F20" i="13"/>
  <c r="C21" i="13"/>
  <c r="F21" i="13" s="1"/>
  <c r="C22" i="13"/>
  <c r="F22" i="13" s="1"/>
  <c r="C23" i="13"/>
  <c r="C24" i="13"/>
  <c r="F24" i="13" s="1"/>
  <c r="C25" i="13"/>
  <c r="F25" i="13"/>
  <c r="C26" i="13"/>
  <c r="C27" i="13"/>
  <c r="C28" i="13"/>
  <c r="F28" i="13" s="1"/>
  <c r="C29" i="13"/>
  <c r="F29" i="13" s="1"/>
  <c r="C30" i="13"/>
  <c r="F30" i="13" s="1"/>
  <c r="C31" i="13"/>
  <c r="F31" i="13" s="1"/>
  <c r="C32" i="13"/>
  <c r="F32" i="13" s="1"/>
  <c r="C33" i="13"/>
  <c r="F33" i="13" s="1"/>
  <c r="C34" i="13"/>
  <c r="C35" i="13"/>
  <c r="C36" i="13"/>
  <c r="F36" i="13"/>
  <c r="C37" i="13"/>
  <c r="F37" i="13" s="1"/>
  <c r="C38" i="13"/>
  <c r="F38" i="13" s="1"/>
  <c r="C39" i="13"/>
  <c r="C40" i="13"/>
  <c r="F40" i="13" s="1"/>
  <c r="C41" i="13"/>
  <c r="F41" i="13"/>
  <c r="C42" i="13"/>
  <c r="C43" i="13"/>
  <c r="C44" i="13"/>
  <c r="F44" i="13" s="1"/>
  <c r="C45" i="13"/>
  <c r="F45" i="13" s="1"/>
  <c r="C46" i="13"/>
  <c r="F46" i="13" s="1"/>
  <c r="C47" i="13"/>
  <c r="F47" i="13" s="1"/>
  <c r="C48" i="13"/>
  <c r="F48" i="13" s="1"/>
  <c r="C49" i="13"/>
  <c r="F49" i="13" s="1"/>
  <c r="C50" i="13"/>
  <c r="C51" i="13"/>
  <c r="C52" i="13"/>
  <c r="F52" i="13"/>
  <c r="C53" i="13"/>
  <c r="F53" i="13" s="1"/>
  <c r="C54" i="13"/>
  <c r="F54" i="13" s="1"/>
  <c r="C55" i="13"/>
  <c r="C56" i="13"/>
  <c r="F56" i="13" s="1"/>
  <c r="C57" i="13"/>
  <c r="F57" i="13"/>
  <c r="C58" i="13"/>
  <c r="C59" i="13"/>
  <c r="C60" i="13"/>
  <c r="F60" i="13" s="1"/>
  <c r="C61" i="13"/>
  <c r="F61" i="13" s="1"/>
  <c r="C62" i="13"/>
  <c r="F62" i="13" s="1"/>
  <c r="C63" i="13"/>
  <c r="F63" i="13" s="1"/>
  <c r="C64" i="13"/>
  <c r="F64" i="13" s="1"/>
  <c r="C65" i="13"/>
  <c r="F65" i="13" s="1"/>
  <c r="C66" i="13"/>
  <c r="C67" i="13"/>
  <c r="C68" i="13"/>
  <c r="F68" i="13"/>
  <c r="C69" i="13"/>
  <c r="F69" i="13" s="1"/>
  <c r="C70" i="13"/>
  <c r="F70" i="13" s="1"/>
  <c r="C71" i="13"/>
  <c r="C72" i="13"/>
  <c r="F72" i="13" s="1"/>
  <c r="C73" i="13"/>
  <c r="F73" i="13"/>
  <c r="C74" i="13"/>
  <c r="C75" i="13"/>
  <c r="C76" i="13"/>
  <c r="F76" i="13" s="1"/>
  <c r="C77" i="13"/>
  <c r="F77" i="13" s="1"/>
  <c r="C78" i="13"/>
  <c r="F78" i="13" s="1"/>
  <c r="C79" i="13"/>
  <c r="F79" i="13" s="1"/>
  <c r="C80" i="13"/>
  <c r="F80" i="13" s="1"/>
  <c r="C81" i="13"/>
  <c r="F81" i="13" s="1"/>
  <c r="C82" i="13"/>
  <c r="C83" i="13"/>
  <c r="C84" i="13"/>
  <c r="F84" i="13"/>
  <c r="C85" i="13"/>
  <c r="F85" i="13" s="1"/>
  <c r="C86" i="13"/>
  <c r="F86" i="13" s="1"/>
  <c r="C87" i="13"/>
  <c r="C88" i="13"/>
  <c r="F88" i="13" s="1"/>
  <c r="C89" i="13"/>
  <c r="F89" i="13"/>
  <c r="C90" i="13"/>
  <c r="C91" i="13"/>
  <c r="C92" i="13"/>
  <c r="F92" i="13" s="1"/>
  <c r="C93" i="13"/>
  <c r="F93" i="13" s="1"/>
  <c r="C94" i="13"/>
  <c r="F94" i="13" s="1"/>
  <c r="C95" i="13"/>
  <c r="F95" i="13" s="1"/>
  <c r="C96" i="13"/>
  <c r="F96" i="13" s="1"/>
  <c r="C97" i="13"/>
  <c r="F97" i="13" s="1"/>
  <c r="C98" i="13"/>
  <c r="C99" i="13"/>
  <c r="C100" i="13"/>
  <c r="F100" i="13"/>
  <c r="C101" i="13"/>
  <c r="F101" i="13" s="1"/>
  <c r="C102" i="13"/>
  <c r="F102" i="13" s="1"/>
  <c r="C103" i="13"/>
  <c r="C104" i="13"/>
  <c r="F104" i="13" s="1"/>
  <c r="C105" i="13"/>
  <c r="F105" i="13"/>
  <c r="C106" i="13"/>
  <c r="C107" i="13"/>
  <c r="C108" i="13"/>
  <c r="F108" i="13" s="1"/>
  <c r="C109" i="13"/>
  <c r="F109" i="13" s="1"/>
  <c r="C110" i="13"/>
  <c r="F110" i="13" s="1"/>
  <c r="C111" i="13"/>
  <c r="F111" i="13" s="1"/>
  <c r="C112" i="13"/>
  <c r="F112" i="13" s="1"/>
  <c r="C113" i="13"/>
  <c r="F113" i="13" s="1"/>
  <c r="C114" i="13"/>
  <c r="C115" i="13"/>
  <c r="C116" i="13"/>
  <c r="F116" i="13"/>
  <c r="C117" i="13"/>
  <c r="F117" i="13" s="1"/>
  <c r="C118" i="13"/>
  <c r="F118" i="13" s="1"/>
  <c r="C119" i="13"/>
  <c r="C120" i="13"/>
  <c r="F120" i="13" s="1"/>
  <c r="C121" i="13"/>
  <c r="F121" i="13"/>
  <c r="C122" i="13"/>
  <c r="C123" i="13"/>
  <c r="C124" i="13"/>
  <c r="F124" i="13" s="1"/>
  <c r="C125" i="13"/>
  <c r="F125" i="13" s="1"/>
  <c r="C126" i="13"/>
  <c r="F126" i="13" s="1"/>
  <c r="C127" i="13"/>
  <c r="F127" i="13" s="1"/>
  <c r="C128" i="13"/>
  <c r="F128" i="13" s="1"/>
  <c r="C129" i="13"/>
  <c r="F129" i="13" s="1"/>
  <c r="C130" i="13"/>
  <c r="C131" i="13"/>
  <c r="C132" i="13"/>
  <c r="F132" i="13"/>
  <c r="C133" i="13"/>
  <c r="F133" i="13" s="1"/>
  <c r="C134" i="13"/>
  <c r="F134" i="13" s="1"/>
  <c r="C135" i="13"/>
  <c r="C136" i="13"/>
  <c r="F136" i="13" s="1"/>
  <c r="C137" i="13"/>
  <c r="F137" i="13"/>
  <c r="C138" i="13"/>
  <c r="C139" i="13"/>
  <c r="C140" i="13"/>
  <c r="F140" i="13" s="1"/>
  <c r="C141" i="13"/>
  <c r="F141" i="13" s="1"/>
  <c r="C142" i="13"/>
  <c r="F142" i="13" s="1"/>
  <c r="C143" i="13"/>
  <c r="F143" i="13" s="1"/>
  <c r="C144" i="13"/>
  <c r="F144" i="13" s="1"/>
  <c r="C145" i="13"/>
  <c r="F145" i="13" s="1"/>
  <c r="C146" i="13"/>
  <c r="C147" i="13"/>
  <c r="C148" i="13"/>
  <c r="F148" i="13"/>
  <c r="C149" i="13"/>
  <c r="F149" i="13" s="1"/>
  <c r="C150" i="13"/>
  <c r="F150" i="13" s="1"/>
  <c r="C151" i="13"/>
  <c r="C152" i="13"/>
  <c r="F152" i="13" s="1"/>
  <c r="C153" i="13"/>
  <c r="F153" i="13"/>
  <c r="C154" i="13"/>
  <c r="C155" i="13"/>
  <c r="C156" i="13"/>
  <c r="F156" i="13" s="1"/>
  <c r="C157" i="13"/>
  <c r="F157" i="13" s="1"/>
  <c r="C158" i="13"/>
  <c r="F158" i="13" s="1"/>
  <c r="C159" i="13"/>
  <c r="F159" i="13" s="1"/>
  <c r="C160" i="13"/>
  <c r="F160" i="13" s="1"/>
  <c r="C161" i="13"/>
  <c r="F161" i="13" s="1"/>
  <c r="C162" i="13"/>
  <c r="C163" i="13"/>
  <c r="C164" i="13"/>
  <c r="F164" i="13"/>
  <c r="C165" i="13"/>
  <c r="F165" i="13" s="1"/>
  <c r="C166" i="13"/>
  <c r="F166" i="13" s="1"/>
  <c r="C167" i="13"/>
  <c r="C168" i="13"/>
  <c r="F168" i="13" s="1"/>
  <c r="C169" i="13"/>
  <c r="F169" i="13"/>
  <c r="C170" i="13"/>
  <c r="C171" i="13"/>
  <c r="C172" i="13"/>
  <c r="F172" i="13" s="1"/>
  <c r="C173" i="13"/>
  <c r="F173" i="13" s="1"/>
  <c r="C174" i="13"/>
  <c r="F174" i="13" s="1"/>
  <c r="C175" i="13"/>
  <c r="F175" i="13" s="1"/>
  <c r="C176" i="13"/>
  <c r="F176" i="13" s="1"/>
  <c r="C177" i="13"/>
  <c r="F177" i="13" s="1"/>
  <c r="C178" i="13"/>
  <c r="C179" i="13"/>
  <c r="C180" i="13"/>
  <c r="F180" i="13"/>
  <c r="C181" i="13"/>
  <c r="F181" i="13" s="1"/>
  <c r="C182" i="13"/>
  <c r="F182" i="13" s="1"/>
  <c r="C183" i="13"/>
  <c r="C184" i="13"/>
  <c r="F184" i="13" s="1"/>
  <c r="C185" i="13"/>
  <c r="F185" i="13"/>
  <c r="C186" i="13"/>
  <c r="C187" i="13"/>
  <c r="C188" i="13"/>
  <c r="F188" i="13" s="1"/>
  <c r="C189" i="13"/>
  <c r="F189" i="13" s="1"/>
  <c r="C190" i="13"/>
  <c r="F190" i="13" s="1"/>
  <c r="C191" i="13"/>
  <c r="F191" i="13" s="1"/>
  <c r="C192" i="13"/>
  <c r="F192" i="13" s="1"/>
  <c r="C193" i="13"/>
  <c r="F193" i="13" s="1"/>
  <c r="C194" i="13"/>
  <c r="C195" i="13"/>
  <c r="C196" i="13"/>
  <c r="F196" i="13"/>
  <c r="C197" i="13"/>
  <c r="F197" i="13" s="1"/>
  <c r="C198" i="13"/>
  <c r="F198" i="13" s="1"/>
  <c r="C199" i="13"/>
  <c r="C200" i="13"/>
  <c r="F200" i="13" s="1"/>
  <c r="C201" i="13"/>
  <c r="F201" i="13"/>
  <c r="C202" i="13"/>
  <c r="C203" i="13"/>
  <c r="C204" i="13"/>
  <c r="F204" i="13" s="1"/>
  <c r="C205" i="13"/>
  <c r="F205" i="13" s="1"/>
  <c r="C206" i="13"/>
  <c r="F206" i="13" s="1"/>
  <c r="C207" i="13"/>
  <c r="F207" i="13" s="1"/>
  <c r="C208" i="13"/>
  <c r="F208" i="13" s="1"/>
  <c r="C209" i="13"/>
  <c r="F209" i="13" s="1"/>
  <c r="C210" i="13"/>
  <c r="C211" i="13"/>
  <c r="C212" i="13"/>
  <c r="F212" i="13"/>
  <c r="C213" i="13"/>
  <c r="F213" i="13" s="1"/>
  <c r="C214" i="13"/>
  <c r="F214" i="13" s="1"/>
  <c r="C215" i="13"/>
  <c r="C216" i="13"/>
  <c r="F216" i="13" s="1"/>
  <c r="C217" i="13"/>
  <c r="F217" i="13"/>
  <c r="C218" i="13"/>
  <c r="C219" i="13"/>
  <c r="C220" i="13"/>
  <c r="F220" i="13" s="1"/>
  <c r="C221" i="13"/>
  <c r="F221" i="13" s="1"/>
  <c r="C222" i="13"/>
  <c r="F222" i="13" s="1"/>
  <c r="C223" i="13"/>
  <c r="F223" i="13" s="1"/>
  <c r="C224" i="13"/>
  <c r="F224" i="13" s="1"/>
  <c r="C225" i="13"/>
  <c r="F225" i="13" s="1"/>
  <c r="C226" i="13"/>
  <c r="C227" i="13"/>
  <c r="C228" i="13"/>
  <c r="F228" i="13"/>
  <c r="C229" i="13"/>
  <c r="F229" i="13" s="1"/>
  <c r="C230" i="13"/>
  <c r="F230" i="13" s="1"/>
  <c r="C231" i="13"/>
  <c r="C232" i="13"/>
  <c r="F232" i="13" s="1"/>
  <c r="C233" i="13"/>
  <c r="F233" i="13"/>
  <c r="C234" i="13"/>
  <c r="C235" i="13"/>
  <c r="C236" i="13"/>
  <c r="F236" i="13" s="1"/>
  <c r="C237" i="13"/>
  <c r="F237" i="13" s="1"/>
  <c r="C238" i="13"/>
  <c r="F238" i="13" s="1"/>
  <c r="C239" i="13"/>
  <c r="F239" i="13" s="1"/>
  <c r="C240" i="13"/>
  <c r="F240" i="13" s="1"/>
  <c r="C241" i="13"/>
  <c r="F241" i="13" s="1"/>
  <c r="C242" i="13"/>
  <c r="C243" i="13"/>
  <c r="C244" i="13"/>
  <c r="F244" i="13"/>
  <c r="C245" i="13"/>
  <c r="F245" i="13" s="1"/>
  <c r="C246" i="13"/>
  <c r="F246" i="13" s="1"/>
  <c r="C247" i="13"/>
  <c r="C248" i="13"/>
  <c r="F248" i="13" s="1"/>
  <c r="C249" i="13"/>
  <c r="F249" i="13"/>
  <c r="C250" i="13"/>
  <c r="C251" i="13"/>
  <c r="C252" i="13"/>
  <c r="F252" i="13" s="1"/>
  <c r="C253" i="13"/>
  <c r="F253" i="13" s="1"/>
  <c r="C254" i="13"/>
  <c r="F254" i="13" s="1"/>
  <c r="C255" i="13"/>
  <c r="F255" i="13" s="1"/>
  <c r="C256" i="13"/>
  <c r="F256" i="13" s="1"/>
  <c r="C257" i="13"/>
  <c r="F257" i="13" s="1"/>
  <c r="C258" i="13"/>
  <c r="C259" i="13"/>
  <c r="C260" i="13"/>
  <c r="F260" i="13"/>
  <c r="C261" i="13"/>
  <c r="F261" i="13" s="1"/>
  <c r="C262" i="13"/>
  <c r="F262" i="13" s="1"/>
  <c r="C263" i="13"/>
  <c r="C264" i="13"/>
  <c r="F264" i="13" s="1"/>
  <c r="C265" i="13"/>
  <c r="F265" i="13"/>
  <c r="C266" i="13"/>
  <c r="C267" i="13"/>
  <c r="C268" i="13"/>
  <c r="F268" i="13" s="1"/>
  <c r="C269" i="13"/>
  <c r="F269" i="13" s="1"/>
  <c r="I11" i="13"/>
  <c r="C11" i="13"/>
  <c r="F11" i="13" s="1"/>
  <c r="G11" i="13"/>
  <c r="E11" i="13"/>
  <c r="BK269" i="13"/>
  <c r="BK268" i="13"/>
  <c r="BK267" i="13"/>
  <c r="BK266" i="13"/>
  <c r="BK265" i="13"/>
  <c r="BK264" i="13"/>
  <c r="BK263" i="13"/>
  <c r="BK262" i="13"/>
  <c r="BK261" i="13"/>
  <c r="BK260" i="13"/>
  <c r="BK259" i="13"/>
  <c r="BK258" i="13"/>
  <c r="BK257" i="13"/>
  <c r="BK256" i="13"/>
  <c r="BK255" i="13"/>
  <c r="BK254" i="13"/>
  <c r="BK253" i="13"/>
  <c r="BK252" i="13"/>
  <c r="BK251" i="13"/>
  <c r="BK250" i="13"/>
  <c r="BK249" i="13"/>
  <c r="BK248" i="13"/>
  <c r="BK247" i="13"/>
  <c r="BK246" i="13"/>
  <c r="BK245" i="13"/>
  <c r="BK244" i="13"/>
  <c r="BK243" i="13"/>
  <c r="BK242" i="13"/>
  <c r="BK241" i="13"/>
  <c r="BK240" i="13"/>
  <c r="BK239" i="13"/>
  <c r="BK238" i="13"/>
  <c r="BK237" i="13"/>
  <c r="BK236" i="13"/>
  <c r="BK235" i="13"/>
  <c r="BK234" i="13"/>
  <c r="BK233" i="13"/>
  <c r="BK232" i="13"/>
  <c r="BK231" i="13"/>
  <c r="BK230" i="13"/>
  <c r="BK229" i="13"/>
  <c r="BK228" i="13"/>
  <c r="BK227" i="13"/>
  <c r="BK226" i="13"/>
  <c r="BK225" i="13"/>
  <c r="BK224" i="13"/>
  <c r="BK223" i="13"/>
  <c r="BK222" i="13"/>
  <c r="BK221" i="13"/>
  <c r="BK220" i="13"/>
  <c r="BK219" i="13"/>
  <c r="BK218" i="13"/>
  <c r="BK217" i="13"/>
  <c r="BK216" i="13"/>
  <c r="BK215" i="13"/>
  <c r="BK214" i="13"/>
  <c r="BK213" i="13"/>
  <c r="BK212" i="13"/>
  <c r="BK211" i="13"/>
  <c r="BK210" i="13"/>
  <c r="BK209" i="13"/>
  <c r="BK208" i="13"/>
  <c r="BK207" i="13"/>
  <c r="BK206" i="13"/>
  <c r="BK205" i="13"/>
  <c r="BK204" i="13"/>
  <c r="BK203" i="13"/>
  <c r="BK202" i="13"/>
  <c r="BK201" i="13"/>
  <c r="BK200" i="13"/>
  <c r="BK199" i="13"/>
  <c r="BK198" i="13"/>
  <c r="BK197" i="13"/>
  <c r="BK196" i="13"/>
  <c r="BK195" i="13"/>
  <c r="BK194" i="13"/>
  <c r="BK193" i="13"/>
  <c r="BK192" i="13"/>
  <c r="BK191" i="13"/>
  <c r="BK190" i="13"/>
  <c r="BK189" i="13"/>
  <c r="BK188" i="13"/>
  <c r="BK187" i="13"/>
  <c r="BK186" i="13"/>
  <c r="BK185" i="13"/>
  <c r="BK184" i="13"/>
  <c r="BK183" i="13"/>
  <c r="BK182" i="13"/>
  <c r="BK181" i="13"/>
  <c r="BK180" i="13"/>
  <c r="BK179" i="13"/>
  <c r="BK178" i="13"/>
  <c r="BK177" i="13"/>
  <c r="BK176" i="13"/>
  <c r="BK175" i="13"/>
  <c r="BK174" i="13"/>
  <c r="BK173" i="13"/>
  <c r="BK172" i="13"/>
  <c r="BK171" i="13"/>
  <c r="BK170" i="13"/>
  <c r="BK169" i="13"/>
  <c r="BK168" i="13"/>
  <c r="BK167" i="13"/>
  <c r="BK166" i="13"/>
  <c r="BK165" i="13"/>
  <c r="BK164" i="13"/>
  <c r="BK163" i="13"/>
  <c r="BK162" i="13"/>
  <c r="BK161" i="13"/>
  <c r="BK160" i="13"/>
  <c r="BK159" i="13"/>
  <c r="BK158" i="13"/>
  <c r="BK157" i="13"/>
  <c r="BK156" i="13"/>
  <c r="BK155" i="13"/>
  <c r="BK154" i="13"/>
  <c r="BK153" i="13"/>
  <c r="BK152" i="13"/>
  <c r="BK151" i="13"/>
  <c r="BK150" i="13"/>
  <c r="BK149" i="13"/>
  <c r="BK148" i="13"/>
  <c r="BK147" i="13"/>
  <c r="BK146" i="13"/>
  <c r="BK145" i="13"/>
  <c r="BK144" i="13"/>
  <c r="BK143" i="13"/>
  <c r="BK142" i="13"/>
  <c r="BK141" i="13"/>
  <c r="BK140" i="13"/>
  <c r="BK139" i="13"/>
  <c r="BK138" i="13"/>
  <c r="BK137" i="13"/>
  <c r="BK136" i="13"/>
  <c r="BK135" i="13"/>
  <c r="BK134" i="13"/>
  <c r="BK133" i="13"/>
  <c r="BK132" i="13"/>
  <c r="BK131" i="13"/>
  <c r="BK130" i="13"/>
  <c r="BK129" i="13"/>
  <c r="BK128" i="13"/>
  <c r="BK127" i="13"/>
  <c r="BK126" i="13"/>
  <c r="BK125" i="13"/>
  <c r="BK124" i="13"/>
  <c r="BK123" i="13"/>
  <c r="BK122" i="13"/>
  <c r="BK121" i="13"/>
  <c r="BK120" i="13"/>
  <c r="BK119" i="13"/>
  <c r="BK118" i="13"/>
  <c r="BK117" i="13"/>
  <c r="BK116" i="13"/>
  <c r="BK115" i="13"/>
  <c r="BK114" i="13"/>
  <c r="BK113" i="13"/>
  <c r="BK112" i="13"/>
  <c r="BK111" i="13"/>
  <c r="BK110" i="13"/>
  <c r="BK109" i="13"/>
  <c r="BK108" i="13"/>
  <c r="BK107" i="13"/>
  <c r="BK106" i="13"/>
  <c r="BK105" i="13"/>
  <c r="BK104" i="13"/>
  <c r="BK103" i="13"/>
  <c r="BK102" i="13"/>
  <c r="BK101" i="13"/>
  <c r="BK100" i="13"/>
  <c r="BK99" i="13"/>
  <c r="BK98" i="13"/>
  <c r="BK97" i="13"/>
  <c r="BK96" i="13"/>
  <c r="BK95" i="13"/>
  <c r="BK94" i="13"/>
  <c r="BK93" i="13"/>
  <c r="BK92" i="13"/>
  <c r="BK91" i="13"/>
  <c r="BK90" i="13"/>
  <c r="BK89" i="13"/>
  <c r="BK88" i="13"/>
  <c r="BK87" i="13"/>
  <c r="BK86" i="13"/>
  <c r="BK85" i="13"/>
  <c r="BK84" i="13"/>
  <c r="BK83" i="13"/>
  <c r="BK82" i="13"/>
  <c r="BK81" i="13"/>
  <c r="BK80" i="13"/>
  <c r="BK79" i="13"/>
  <c r="BK78" i="13"/>
  <c r="BK77" i="13"/>
  <c r="BK76" i="13"/>
  <c r="BK75" i="13"/>
  <c r="BK74" i="13"/>
  <c r="BK73" i="13"/>
  <c r="BK72" i="13"/>
  <c r="BK71" i="13"/>
  <c r="BK70" i="13"/>
  <c r="BK69" i="13"/>
  <c r="BK68" i="13"/>
  <c r="BK67" i="13"/>
  <c r="BK66" i="13"/>
  <c r="BK65" i="13"/>
  <c r="BK64" i="13"/>
  <c r="BK63" i="13"/>
  <c r="BK62" i="13"/>
  <c r="BK61" i="13"/>
  <c r="BK60" i="13"/>
  <c r="BK59" i="13"/>
  <c r="BK58" i="13"/>
  <c r="BK57" i="13"/>
  <c r="BK56" i="13"/>
  <c r="BK55" i="13"/>
  <c r="BK54" i="13"/>
  <c r="BK53" i="13"/>
  <c r="BK52" i="13"/>
  <c r="BK51" i="13"/>
  <c r="BK50" i="13"/>
  <c r="BK49" i="13"/>
  <c r="BK48" i="13"/>
  <c r="BK47" i="13"/>
  <c r="BK46" i="13"/>
  <c r="BK45" i="13"/>
  <c r="BK44" i="13"/>
  <c r="BK43" i="13"/>
  <c r="BK42" i="13"/>
  <c r="BK41" i="13"/>
  <c r="BK40" i="13"/>
  <c r="BK39" i="13"/>
  <c r="BK38" i="13"/>
  <c r="BK37" i="13"/>
  <c r="BK36" i="13"/>
  <c r="BK35" i="13"/>
  <c r="BK34" i="13"/>
  <c r="BK33" i="13"/>
  <c r="BK32" i="13"/>
  <c r="BK31" i="13"/>
  <c r="BK30" i="13"/>
  <c r="BK29" i="13"/>
  <c r="BK28" i="13"/>
  <c r="BK27" i="13"/>
  <c r="BK26" i="13"/>
  <c r="BK25" i="13"/>
  <c r="BK24" i="13"/>
  <c r="BK23" i="13"/>
  <c r="BK22" i="13"/>
  <c r="BG269" i="13"/>
  <c r="BG268" i="13"/>
  <c r="BG267" i="13"/>
  <c r="BG266" i="13"/>
  <c r="BG265" i="13"/>
  <c r="BG264" i="13"/>
  <c r="BG263" i="13"/>
  <c r="BG262" i="13"/>
  <c r="BG261" i="13"/>
  <c r="BG260" i="13"/>
  <c r="BG259" i="13"/>
  <c r="BG258" i="13"/>
  <c r="BG257" i="13"/>
  <c r="BG256" i="13"/>
  <c r="BG255" i="13"/>
  <c r="BG254" i="13"/>
  <c r="BG253" i="13"/>
  <c r="BG252" i="13"/>
  <c r="BG251" i="13"/>
  <c r="BG250" i="13"/>
  <c r="BG249" i="13"/>
  <c r="BG248" i="13"/>
  <c r="BG247" i="13"/>
  <c r="BG246" i="13"/>
  <c r="BG245" i="13"/>
  <c r="BG244" i="13"/>
  <c r="BG243" i="13"/>
  <c r="BG242" i="13"/>
  <c r="BG241" i="13"/>
  <c r="BG240" i="13"/>
  <c r="BG239" i="13"/>
  <c r="BG238" i="13"/>
  <c r="BG237" i="13"/>
  <c r="BG236" i="13"/>
  <c r="BG235" i="13"/>
  <c r="BG234" i="13"/>
  <c r="BG233" i="13"/>
  <c r="BG232" i="13"/>
  <c r="BG231" i="13"/>
  <c r="BG230" i="13"/>
  <c r="BG229" i="13"/>
  <c r="BG228" i="13"/>
  <c r="BG227" i="13"/>
  <c r="BG226" i="13"/>
  <c r="BG225" i="13"/>
  <c r="BG224" i="13"/>
  <c r="BG223" i="13"/>
  <c r="BG222" i="13"/>
  <c r="BG221" i="13"/>
  <c r="BG220" i="13"/>
  <c r="BG219" i="13"/>
  <c r="BG218" i="13"/>
  <c r="BG217" i="13"/>
  <c r="BG216" i="13"/>
  <c r="BG215" i="13"/>
  <c r="BG214" i="13"/>
  <c r="BG213" i="13"/>
  <c r="BG212" i="13"/>
  <c r="BG211" i="13"/>
  <c r="BG210" i="13"/>
  <c r="BG209" i="13"/>
  <c r="BG208" i="13"/>
  <c r="BG207" i="13"/>
  <c r="BG206" i="13"/>
  <c r="BG205" i="13"/>
  <c r="BG204" i="13"/>
  <c r="BG203" i="13"/>
  <c r="BG202" i="13"/>
  <c r="BG201" i="13"/>
  <c r="BG200" i="13"/>
  <c r="BG199" i="13"/>
  <c r="BG198" i="13"/>
  <c r="BG197" i="13"/>
  <c r="BG196" i="13"/>
  <c r="BG195" i="13"/>
  <c r="BG194" i="13"/>
  <c r="BG193" i="13"/>
  <c r="BG192" i="13"/>
  <c r="BG191" i="13"/>
  <c r="BG190" i="13"/>
  <c r="BG189" i="13"/>
  <c r="BG188" i="13"/>
  <c r="BG187" i="13"/>
  <c r="BG186" i="13"/>
  <c r="BG185" i="13"/>
  <c r="BG184" i="13"/>
  <c r="BG183" i="13"/>
  <c r="BG182" i="13"/>
  <c r="BG181" i="13"/>
  <c r="BG180" i="13"/>
  <c r="BG179" i="13"/>
  <c r="BG178" i="13"/>
  <c r="BG177" i="13"/>
  <c r="BG176" i="13"/>
  <c r="BG175" i="13"/>
  <c r="BG174" i="13"/>
  <c r="BG173" i="13"/>
  <c r="BG172" i="13"/>
  <c r="BG171" i="13"/>
  <c r="BG170" i="13"/>
  <c r="BG169" i="13"/>
  <c r="BG168" i="13"/>
  <c r="BG167" i="13"/>
  <c r="BG166" i="13"/>
  <c r="BG165" i="13"/>
  <c r="BG164" i="13"/>
  <c r="BG163" i="13"/>
  <c r="BG162" i="13"/>
  <c r="BG161" i="13"/>
  <c r="BG160" i="13"/>
  <c r="BG159" i="13"/>
  <c r="BG158" i="13"/>
  <c r="BG157" i="13"/>
  <c r="BG156" i="13"/>
  <c r="BG155" i="13"/>
  <c r="BG154" i="13"/>
  <c r="BG153" i="13"/>
  <c r="BG152" i="13"/>
  <c r="BG151" i="13"/>
  <c r="BG150" i="13"/>
  <c r="BG149" i="13"/>
  <c r="BG148" i="13"/>
  <c r="BG147" i="13"/>
  <c r="BG146" i="13"/>
  <c r="BG145" i="13"/>
  <c r="BG144" i="13"/>
  <c r="BG143" i="13"/>
  <c r="BG142" i="13"/>
  <c r="BG141" i="13"/>
  <c r="BG140" i="13"/>
  <c r="BG139" i="13"/>
  <c r="BG138" i="13"/>
  <c r="BG137" i="13"/>
  <c r="BG136" i="13"/>
  <c r="BG135" i="13"/>
  <c r="BG134" i="13"/>
  <c r="BG133" i="13"/>
  <c r="BG132" i="13"/>
  <c r="BG131" i="13"/>
  <c r="BG130" i="13"/>
  <c r="BG129" i="13"/>
  <c r="BG128" i="13"/>
  <c r="BG127" i="13"/>
  <c r="BG126" i="13"/>
  <c r="BG125" i="13"/>
  <c r="BG124" i="13"/>
  <c r="BG123" i="13"/>
  <c r="BG122" i="13"/>
  <c r="BG121" i="13"/>
  <c r="BG120" i="13"/>
  <c r="BG119" i="13"/>
  <c r="BG118" i="13"/>
  <c r="BG117" i="13"/>
  <c r="BG116" i="13"/>
  <c r="BG115" i="13"/>
  <c r="BG114" i="13"/>
  <c r="BG113" i="13"/>
  <c r="BG112" i="13"/>
  <c r="BG111" i="13"/>
  <c r="BG110" i="13"/>
  <c r="BG109" i="13"/>
  <c r="BG108" i="13"/>
  <c r="BG107" i="13"/>
  <c r="BG106" i="13"/>
  <c r="BG105" i="13"/>
  <c r="BG104" i="13"/>
  <c r="BG103" i="13"/>
  <c r="BG102" i="13"/>
  <c r="BG101" i="13"/>
  <c r="BG100" i="13"/>
  <c r="BG99" i="13"/>
  <c r="BG98" i="13"/>
  <c r="BG97" i="13"/>
  <c r="BG96" i="13"/>
  <c r="BG95" i="13"/>
  <c r="BG94" i="13"/>
  <c r="BG93" i="13"/>
  <c r="BG92" i="13"/>
  <c r="BG91" i="13"/>
  <c r="BG90" i="13"/>
  <c r="BG89" i="13"/>
  <c r="BG88" i="13"/>
  <c r="BG87" i="13"/>
  <c r="BG86" i="13"/>
  <c r="BG85" i="13"/>
  <c r="BG84" i="13"/>
  <c r="BG83" i="13"/>
  <c r="BG82" i="13"/>
  <c r="BG81" i="13"/>
  <c r="BG80" i="13"/>
  <c r="BG79" i="13"/>
  <c r="BG78" i="13"/>
  <c r="BG77" i="13"/>
  <c r="BG76" i="13"/>
  <c r="BG75" i="13"/>
  <c r="BG74" i="13"/>
  <c r="BG73" i="13"/>
  <c r="BG72" i="13"/>
  <c r="BG71" i="13"/>
  <c r="BG70" i="13"/>
  <c r="BG69" i="13"/>
  <c r="BG68" i="13"/>
  <c r="BG67" i="13"/>
  <c r="BG66" i="13"/>
  <c r="BG65" i="13"/>
  <c r="BG64" i="13"/>
  <c r="BG63" i="13"/>
  <c r="BG62" i="13"/>
  <c r="BG61" i="13"/>
  <c r="BG60" i="13"/>
  <c r="BG59" i="13"/>
  <c r="BG58" i="13"/>
  <c r="BG57" i="13"/>
  <c r="BG56" i="13"/>
  <c r="BG55" i="13"/>
  <c r="BG54" i="13"/>
  <c r="BG53" i="13"/>
  <c r="BG52" i="13"/>
  <c r="BG51" i="13"/>
  <c r="BG50" i="13"/>
  <c r="BG49" i="13"/>
  <c r="BG48" i="13"/>
  <c r="BG47" i="13"/>
  <c r="BG46" i="13"/>
  <c r="BG45" i="13"/>
  <c r="BG44" i="13"/>
  <c r="BG43" i="13"/>
  <c r="BG42" i="13"/>
  <c r="BG41" i="13"/>
  <c r="BG40" i="13"/>
  <c r="BG39" i="13"/>
  <c r="BG38" i="13"/>
  <c r="BG37" i="13"/>
  <c r="BG36" i="13"/>
  <c r="BG35" i="13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E269" i="13"/>
  <c r="BE268" i="13"/>
  <c r="BE267" i="13"/>
  <c r="BE266" i="13"/>
  <c r="BE265" i="13"/>
  <c r="BE264" i="13"/>
  <c r="BE263" i="13"/>
  <c r="BE262" i="13"/>
  <c r="BE261" i="13"/>
  <c r="BE260" i="13"/>
  <c r="BE259" i="13"/>
  <c r="BE258" i="13"/>
  <c r="BE257" i="13"/>
  <c r="BE256" i="13"/>
  <c r="BE255" i="13"/>
  <c r="BE254" i="13"/>
  <c r="BE253" i="13"/>
  <c r="BE252" i="13"/>
  <c r="BE251" i="13"/>
  <c r="BE250" i="13"/>
  <c r="BE249" i="13"/>
  <c r="BE248" i="13"/>
  <c r="BE247" i="13"/>
  <c r="BE246" i="13"/>
  <c r="BE245" i="13"/>
  <c r="BE244" i="13"/>
  <c r="BE243" i="13"/>
  <c r="BE242" i="13"/>
  <c r="BE241" i="13"/>
  <c r="BE240" i="13"/>
  <c r="BE239" i="13"/>
  <c r="BE238" i="13"/>
  <c r="BE237" i="13"/>
  <c r="BE236" i="13"/>
  <c r="BE235" i="13"/>
  <c r="BE234" i="13"/>
  <c r="BE233" i="13"/>
  <c r="BE232" i="13"/>
  <c r="BE231" i="13"/>
  <c r="BE230" i="13"/>
  <c r="BE229" i="13"/>
  <c r="BE228" i="13"/>
  <c r="BE227" i="13"/>
  <c r="BE226" i="13"/>
  <c r="BE225" i="13"/>
  <c r="BE224" i="13"/>
  <c r="BE223" i="13"/>
  <c r="BE222" i="13"/>
  <c r="BE221" i="13"/>
  <c r="BE220" i="13"/>
  <c r="BE219" i="13"/>
  <c r="BE218" i="13"/>
  <c r="BE217" i="13"/>
  <c r="BE216" i="13"/>
  <c r="BE215" i="13"/>
  <c r="BE214" i="13"/>
  <c r="BE213" i="13"/>
  <c r="BE212" i="13"/>
  <c r="BE211" i="13"/>
  <c r="BE210" i="13"/>
  <c r="BE209" i="13"/>
  <c r="BE208" i="13"/>
  <c r="BE207" i="13"/>
  <c r="BE206" i="13"/>
  <c r="BE205" i="13"/>
  <c r="BE204" i="13"/>
  <c r="BE203" i="13"/>
  <c r="BE202" i="13"/>
  <c r="BE201" i="13"/>
  <c r="BE200" i="13"/>
  <c r="BE199" i="13"/>
  <c r="BE198" i="13"/>
  <c r="BE197" i="13"/>
  <c r="BE196" i="13"/>
  <c r="BE195" i="13"/>
  <c r="BE194" i="13"/>
  <c r="BE193" i="13"/>
  <c r="BE192" i="13"/>
  <c r="BE191" i="13"/>
  <c r="BE190" i="13"/>
  <c r="BE189" i="13"/>
  <c r="BE188" i="13"/>
  <c r="BE187" i="13"/>
  <c r="BE186" i="13"/>
  <c r="BE185" i="13"/>
  <c r="BE184" i="13"/>
  <c r="BE183" i="13"/>
  <c r="BE182" i="13"/>
  <c r="BE181" i="13"/>
  <c r="BE180" i="13"/>
  <c r="BE179" i="13"/>
  <c r="BE178" i="13"/>
  <c r="BE177" i="13"/>
  <c r="BE176" i="13"/>
  <c r="BE175" i="13"/>
  <c r="BE174" i="13"/>
  <c r="BE173" i="13"/>
  <c r="BE172" i="13"/>
  <c r="BE171" i="13"/>
  <c r="BE170" i="13"/>
  <c r="BE169" i="13"/>
  <c r="BE168" i="13"/>
  <c r="BE167" i="13"/>
  <c r="BE166" i="13"/>
  <c r="BE165" i="13"/>
  <c r="BE164" i="13"/>
  <c r="BE163" i="13"/>
  <c r="BE162" i="13"/>
  <c r="BE161" i="13"/>
  <c r="BE160" i="13"/>
  <c r="BE159" i="13"/>
  <c r="BE158" i="13"/>
  <c r="BE157" i="13"/>
  <c r="BE156" i="13"/>
  <c r="BE155" i="13"/>
  <c r="BE154" i="13"/>
  <c r="BE153" i="13"/>
  <c r="BE152" i="13"/>
  <c r="BE151" i="13"/>
  <c r="BE150" i="13"/>
  <c r="BE149" i="13"/>
  <c r="BE148" i="13"/>
  <c r="BE147" i="13"/>
  <c r="BE146" i="13"/>
  <c r="BE145" i="13"/>
  <c r="BE144" i="13"/>
  <c r="BE143" i="13"/>
  <c r="BE142" i="13"/>
  <c r="BE141" i="13"/>
  <c r="BE140" i="13"/>
  <c r="BE139" i="13"/>
  <c r="BE138" i="13"/>
  <c r="BE137" i="13"/>
  <c r="BE136" i="13"/>
  <c r="BE135" i="13"/>
  <c r="BE134" i="13"/>
  <c r="BE133" i="13"/>
  <c r="BE132" i="13"/>
  <c r="BE131" i="13"/>
  <c r="BE130" i="13"/>
  <c r="BE129" i="13"/>
  <c r="BE128" i="13"/>
  <c r="BE127" i="13"/>
  <c r="BE126" i="13"/>
  <c r="BE125" i="13"/>
  <c r="BE124" i="13"/>
  <c r="BE123" i="13"/>
  <c r="BE122" i="13"/>
  <c r="BE121" i="13"/>
  <c r="BE120" i="13"/>
  <c r="BE119" i="13"/>
  <c r="BE118" i="13"/>
  <c r="BE117" i="13"/>
  <c r="BE116" i="13"/>
  <c r="BE115" i="13"/>
  <c r="BE114" i="13"/>
  <c r="BE113" i="13"/>
  <c r="BE112" i="13"/>
  <c r="BE111" i="13"/>
  <c r="BE110" i="13"/>
  <c r="BE109" i="13"/>
  <c r="BE108" i="13"/>
  <c r="BE107" i="13"/>
  <c r="BE106" i="13"/>
  <c r="BE105" i="13"/>
  <c r="BE104" i="13"/>
  <c r="BE103" i="13"/>
  <c r="BE102" i="13"/>
  <c r="BE101" i="13"/>
  <c r="BE100" i="13"/>
  <c r="BE99" i="13"/>
  <c r="BE98" i="13"/>
  <c r="BE97" i="13"/>
  <c r="BE96" i="13"/>
  <c r="BE95" i="13"/>
  <c r="BE94" i="13"/>
  <c r="BE93" i="13"/>
  <c r="BE92" i="13"/>
  <c r="BE91" i="13"/>
  <c r="BE90" i="13"/>
  <c r="BE89" i="13"/>
  <c r="BE88" i="13"/>
  <c r="BE87" i="13"/>
  <c r="BE86" i="13"/>
  <c r="BE85" i="13"/>
  <c r="BE84" i="13"/>
  <c r="BE83" i="13"/>
  <c r="BE82" i="13"/>
  <c r="BE81" i="13"/>
  <c r="BE80" i="13"/>
  <c r="BE79" i="13"/>
  <c r="BE78" i="13"/>
  <c r="BE77" i="13"/>
  <c r="BE76" i="13"/>
  <c r="BE75" i="13"/>
  <c r="BE74" i="13"/>
  <c r="BE73" i="13"/>
  <c r="BE72" i="13"/>
  <c r="BE71" i="13"/>
  <c r="BE70" i="13"/>
  <c r="BE69" i="13"/>
  <c r="BE68" i="13"/>
  <c r="BE67" i="13"/>
  <c r="BE66" i="13"/>
  <c r="BE65" i="13"/>
  <c r="BE64" i="13"/>
  <c r="BE63" i="13"/>
  <c r="BE62" i="13"/>
  <c r="BE61" i="13"/>
  <c r="BE60" i="13"/>
  <c r="BE59" i="13"/>
  <c r="BE58" i="13"/>
  <c r="BE57" i="13"/>
  <c r="BE56" i="13"/>
  <c r="BE55" i="13"/>
  <c r="BE54" i="13"/>
  <c r="BE53" i="13"/>
  <c r="BE52" i="13"/>
  <c r="BE51" i="13"/>
  <c r="BE50" i="13"/>
  <c r="BE49" i="13"/>
  <c r="BE48" i="13"/>
  <c r="BE47" i="13"/>
  <c r="BE46" i="13"/>
  <c r="BE45" i="13"/>
  <c r="BE44" i="13"/>
  <c r="BE43" i="13"/>
  <c r="BE42" i="13"/>
  <c r="BE41" i="13"/>
  <c r="BE40" i="13"/>
  <c r="BE39" i="13"/>
  <c r="BE38" i="13"/>
  <c r="BE37" i="13"/>
  <c r="BE36" i="13"/>
  <c r="BE35" i="13"/>
  <c r="BE34" i="13"/>
  <c r="BE33" i="13"/>
  <c r="BE32" i="13"/>
  <c r="BE31" i="13"/>
  <c r="BE30" i="13"/>
  <c r="BE29" i="13"/>
  <c r="BE28" i="13"/>
  <c r="BE27" i="13"/>
  <c r="BE26" i="13"/>
  <c r="BE25" i="13"/>
  <c r="BE24" i="13"/>
  <c r="BE23" i="13"/>
  <c r="BE22" i="13"/>
  <c r="BA23" i="13"/>
  <c r="BA24" i="13"/>
  <c r="BA25" i="13"/>
  <c r="BA26" i="13"/>
  <c r="BA27" i="13"/>
  <c r="BA28" i="13"/>
  <c r="BA29" i="13"/>
  <c r="BA30" i="13"/>
  <c r="BA31" i="13"/>
  <c r="BA32" i="13"/>
  <c r="BA33" i="13"/>
  <c r="BA34" i="13"/>
  <c r="BA35" i="13"/>
  <c r="BA36" i="13"/>
  <c r="BA37" i="13"/>
  <c r="BA38" i="13"/>
  <c r="BA39" i="13"/>
  <c r="BA40" i="13"/>
  <c r="BA41" i="13"/>
  <c r="BA42" i="13"/>
  <c r="BA43" i="13"/>
  <c r="BA44" i="13"/>
  <c r="BA45" i="13"/>
  <c r="BA46" i="13"/>
  <c r="BA47" i="13"/>
  <c r="BA48" i="13"/>
  <c r="BA49" i="13"/>
  <c r="BA50" i="13"/>
  <c r="BA51" i="13"/>
  <c r="BA52" i="13"/>
  <c r="BA53" i="13"/>
  <c r="BA54" i="13"/>
  <c r="BA55" i="13"/>
  <c r="BA56" i="13"/>
  <c r="BA57" i="13"/>
  <c r="BA58" i="13"/>
  <c r="BA59" i="13"/>
  <c r="BA60" i="13"/>
  <c r="BA61" i="13"/>
  <c r="BA62" i="13"/>
  <c r="BA63" i="13"/>
  <c r="BA64" i="13"/>
  <c r="BA65" i="13"/>
  <c r="BA66" i="13"/>
  <c r="BA67" i="13"/>
  <c r="BA68" i="13"/>
  <c r="BA69" i="13"/>
  <c r="BA70" i="13"/>
  <c r="BA71" i="13"/>
  <c r="BA72" i="13"/>
  <c r="BA73" i="13"/>
  <c r="BA74" i="13"/>
  <c r="BA75" i="13"/>
  <c r="BA76" i="13"/>
  <c r="BA77" i="13"/>
  <c r="BA78" i="13"/>
  <c r="BA79" i="13"/>
  <c r="BA80" i="13"/>
  <c r="BA81" i="13"/>
  <c r="BA82" i="13"/>
  <c r="BA83" i="13"/>
  <c r="BA84" i="13"/>
  <c r="BA85" i="13"/>
  <c r="BA86" i="13"/>
  <c r="BA87" i="13"/>
  <c r="BA88" i="13"/>
  <c r="BA89" i="13"/>
  <c r="BA90" i="13"/>
  <c r="BA91" i="13"/>
  <c r="BA92" i="13"/>
  <c r="BA93" i="13"/>
  <c r="BA94" i="13"/>
  <c r="BA95" i="13"/>
  <c r="BA96" i="13"/>
  <c r="BA97" i="13"/>
  <c r="BA98" i="13"/>
  <c r="BA99" i="13"/>
  <c r="BA100" i="13"/>
  <c r="BA101" i="13"/>
  <c r="BA102" i="13"/>
  <c r="BA103" i="13"/>
  <c r="BA104" i="13"/>
  <c r="BA105" i="13"/>
  <c r="BA106" i="13"/>
  <c r="BA107" i="13"/>
  <c r="BA108" i="13"/>
  <c r="BA109" i="13"/>
  <c r="BA110" i="13"/>
  <c r="BA111" i="13"/>
  <c r="BA112" i="13"/>
  <c r="BA113" i="13"/>
  <c r="BA114" i="13"/>
  <c r="BA115" i="13"/>
  <c r="BA116" i="13"/>
  <c r="BA117" i="13"/>
  <c r="BA118" i="13"/>
  <c r="BA119" i="13"/>
  <c r="BA120" i="13"/>
  <c r="BA121" i="13"/>
  <c r="BA122" i="13"/>
  <c r="BA123" i="13"/>
  <c r="BA124" i="13"/>
  <c r="BA125" i="13"/>
  <c r="BA126" i="13"/>
  <c r="BA127" i="13"/>
  <c r="BA128" i="13"/>
  <c r="BA129" i="13"/>
  <c r="BA130" i="13"/>
  <c r="BA131" i="13"/>
  <c r="BA132" i="13"/>
  <c r="BA133" i="13"/>
  <c r="BA134" i="13"/>
  <c r="BA135" i="13"/>
  <c r="BA136" i="13"/>
  <c r="BA137" i="13"/>
  <c r="BA138" i="13"/>
  <c r="BA139" i="13"/>
  <c r="BA140" i="13"/>
  <c r="BA141" i="13"/>
  <c r="BA142" i="13"/>
  <c r="BA143" i="13"/>
  <c r="BA144" i="13"/>
  <c r="BA145" i="13"/>
  <c r="BA146" i="13"/>
  <c r="BA147" i="13"/>
  <c r="BA148" i="13"/>
  <c r="BA149" i="13"/>
  <c r="BA150" i="13"/>
  <c r="BA151" i="13"/>
  <c r="BA152" i="13"/>
  <c r="BA153" i="13"/>
  <c r="BA154" i="13"/>
  <c r="BA155" i="13"/>
  <c r="BA156" i="13"/>
  <c r="BA157" i="13"/>
  <c r="BA158" i="13"/>
  <c r="BA159" i="13"/>
  <c r="BA160" i="13"/>
  <c r="BA161" i="13"/>
  <c r="BA162" i="13"/>
  <c r="BA163" i="13"/>
  <c r="BA164" i="13"/>
  <c r="BA165" i="13"/>
  <c r="BA166" i="13"/>
  <c r="BA167" i="13"/>
  <c r="BA168" i="13"/>
  <c r="BA169" i="13"/>
  <c r="BA170" i="13"/>
  <c r="BA171" i="13"/>
  <c r="BA172" i="13"/>
  <c r="BA173" i="13"/>
  <c r="BA174" i="13"/>
  <c r="BA175" i="13"/>
  <c r="BA176" i="13"/>
  <c r="BA177" i="13"/>
  <c r="BA178" i="13"/>
  <c r="BA179" i="13"/>
  <c r="BA180" i="13"/>
  <c r="BA181" i="13"/>
  <c r="BA182" i="13"/>
  <c r="BA183" i="13"/>
  <c r="BA184" i="13"/>
  <c r="BA185" i="13"/>
  <c r="BA186" i="13"/>
  <c r="BA187" i="13"/>
  <c r="BA188" i="13"/>
  <c r="BA189" i="13"/>
  <c r="BA190" i="13"/>
  <c r="BA191" i="13"/>
  <c r="BA192" i="13"/>
  <c r="BA193" i="13"/>
  <c r="BA194" i="13"/>
  <c r="BA195" i="13"/>
  <c r="BA196" i="13"/>
  <c r="BA197" i="13"/>
  <c r="BA198" i="13"/>
  <c r="BA199" i="13"/>
  <c r="BA200" i="13"/>
  <c r="BA201" i="13"/>
  <c r="BA202" i="13"/>
  <c r="BA203" i="13"/>
  <c r="BA204" i="13"/>
  <c r="BA205" i="13"/>
  <c r="BA206" i="13"/>
  <c r="BA207" i="13"/>
  <c r="BA208" i="13"/>
  <c r="BA209" i="13"/>
  <c r="BA210" i="13"/>
  <c r="BA211" i="13"/>
  <c r="BA212" i="13"/>
  <c r="BA213" i="13"/>
  <c r="BA214" i="13"/>
  <c r="BA215" i="13"/>
  <c r="BA216" i="13"/>
  <c r="BA217" i="13"/>
  <c r="BA218" i="13"/>
  <c r="BA219" i="13"/>
  <c r="BA220" i="13"/>
  <c r="BA221" i="13"/>
  <c r="BA222" i="13"/>
  <c r="BA223" i="13"/>
  <c r="BA224" i="13"/>
  <c r="BA225" i="13"/>
  <c r="BA226" i="13"/>
  <c r="BA227" i="13"/>
  <c r="BA228" i="13"/>
  <c r="BA229" i="13"/>
  <c r="BA230" i="13"/>
  <c r="BA231" i="13"/>
  <c r="BA232" i="13"/>
  <c r="BA233" i="13"/>
  <c r="BA234" i="13"/>
  <c r="BA235" i="13"/>
  <c r="BA236" i="13"/>
  <c r="BA237" i="13"/>
  <c r="BA238" i="13"/>
  <c r="BA239" i="13"/>
  <c r="BA240" i="13"/>
  <c r="BA241" i="13"/>
  <c r="BA242" i="13"/>
  <c r="BA243" i="13"/>
  <c r="BA244" i="13"/>
  <c r="BA245" i="13"/>
  <c r="BA246" i="13"/>
  <c r="BA247" i="13"/>
  <c r="BA248" i="13"/>
  <c r="BA249" i="13"/>
  <c r="BA250" i="13"/>
  <c r="BA251" i="13"/>
  <c r="BA252" i="13"/>
  <c r="BA253" i="13"/>
  <c r="BA254" i="13"/>
  <c r="BA255" i="13"/>
  <c r="BA256" i="13"/>
  <c r="BA257" i="13"/>
  <c r="BA258" i="13"/>
  <c r="BA259" i="13"/>
  <c r="BA260" i="13"/>
  <c r="BA261" i="13"/>
  <c r="BA262" i="13"/>
  <c r="BA263" i="13"/>
  <c r="BA264" i="13"/>
  <c r="BA265" i="13"/>
  <c r="BA266" i="13"/>
  <c r="BA267" i="13"/>
  <c r="BA268" i="13"/>
  <c r="BA269" i="13"/>
  <c r="BA22" i="13"/>
  <c r="AI249" i="13"/>
  <c r="AI255" i="13"/>
  <c r="AG265" i="13"/>
  <c r="AI263" i="13"/>
  <c r="Z19" i="13"/>
  <c r="Z14" i="13"/>
  <c r="Z13" i="13"/>
  <c r="AI228" i="13"/>
  <c r="AG242" i="13"/>
  <c r="AG248" i="13"/>
  <c r="AG232" i="13"/>
  <c r="AG234" i="13"/>
  <c r="AG240" i="13"/>
  <c r="AJ240" i="13" s="1"/>
  <c r="AG254" i="13"/>
  <c r="P11" i="13"/>
  <c r="AG244" i="13"/>
  <c r="AJ244" i="13" s="1"/>
  <c r="AG246" i="13"/>
  <c r="AJ246" i="13" s="1"/>
  <c r="AI250" i="13"/>
  <c r="AI256" i="13"/>
  <c r="AG260" i="13"/>
  <c r="AG262" i="13"/>
  <c r="AJ262" i="13" s="1"/>
  <c r="AI266" i="13"/>
  <c r="AG268" i="13"/>
  <c r="AJ268" i="13" s="1"/>
  <c r="AJ22" i="13"/>
  <c r="AG238" i="13"/>
  <c r="AG252" i="13"/>
  <c r="AJ252" i="13" s="1"/>
  <c r="AJ30" i="13"/>
  <c r="AJ36" i="13"/>
  <c r="AJ84" i="13"/>
  <c r="AJ87" i="13"/>
  <c r="AJ238" i="13"/>
  <c r="AJ247" i="13"/>
  <c r="AJ52" i="13"/>
  <c r="AJ133" i="13"/>
  <c r="AJ136" i="13"/>
  <c r="AJ151" i="13"/>
  <c r="AJ163" i="13"/>
  <c r="AJ166" i="13"/>
  <c r="AJ181" i="13"/>
  <c r="AJ184" i="13"/>
  <c r="AJ187" i="13"/>
  <c r="AJ190" i="13"/>
  <c r="AJ208" i="13"/>
  <c r="AJ220" i="13"/>
  <c r="Z12" i="13"/>
  <c r="AJ248" i="13"/>
  <c r="AG258" i="13"/>
  <c r="Z21" i="13"/>
  <c r="Z18" i="13"/>
  <c r="Z15" i="13"/>
  <c r="AG239" i="13"/>
  <c r="AJ239" i="13" s="1"/>
  <c r="Z16" i="13"/>
  <c r="AJ256" i="13"/>
  <c r="AJ251" i="13"/>
  <c r="AJ28" i="13"/>
  <c r="AJ43" i="13"/>
  <c r="AJ46" i="13"/>
  <c r="AJ55" i="13"/>
  <c r="AJ76" i="13"/>
  <c r="AJ79" i="13"/>
  <c r="AJ100" i="13"/>
  <c r="AJ109" i="13"/>
  <c r="AJ112" i="13"/>
  <c r="AJ127" i="13"/>
  <c r="AJ134" i="13"/>
  <c r="AJ152" i="13"/>
  <c r="AJ155" i="13"/>
  <c r="AJ167" i="13"/>
  <c r="AJ188" i="13"/>
  <c r="AJ191" i="13"/>
  <c r="AI264" i="13"/>
  <c r="Z11" i="13"/>
  <c r="AG259" i="13"/>
  <c r="AJ259" i="13" s="1"/>
  <c r="AJ131" i="13"/>
  <c r="AJ172" i="13"/>
  <c r="AJ175" i="13"/>
  <c r="AI251" i="13"/>
  <c r="AJ255" i="13"/>
  <c r="AI257" i="13"/>
  <c r="Z20" i="13"/>
  <c r="AJ23" i="13"/>
  <c r="AJ44" i="13"/>
  <c r="AJ47" i="13"/>
  <c r="AJ77" i="13"/>
  <c r="AJ80" i="13"/>
  <c r="AJ101" i="13"/>
  <c r="AJ141" i="13"/>
  <c r="AJ144" i="13"/>
  <c r="AJ174" i="13"/>
  <c r="AJ180" i="13"/>
  <c r="AJ195" i="13"/>
  <c r="AJ198" i="13"/>
  <c r="AJ228" i="13"/>
  <c r="AJ231" i="13"/>
  <c r="Z17" i="13"/>
  <c r="AG269" i="13"/>
  <c r="AJ223" i="13"/>
  <c r="AJ232" i="13"/>
  <c r="AJ235" i="13"/>
  <c r="AJ85" i="13"/>
  <c r="AJ88" i="13"/>
  <c r="AJ91" i="13"/>
  <c r="AJ94" i="13"/>
  <c r="AJ211" i="13"/>
  <c r="AJ214" i="13"/>
  <c r="AJ61" i="13"/>
  <c r="AJ64" i="13"/>
  <c r="AJ67" i="13"/>
  <c r="AJ70" i="13"/>
  <c r="AJ103" i="13"/>
  <c r="AJ139" i="13"/>
  <c r="AJ142" i="13"/>
  <c r="AJ148" i="13"/>
  <c r="AJ31" i="13"/>
  <c r="AJ37" i="13"/>
  <c r="AJ40" i="13"/>
  <c r="AJ115" i="13"/>
  <c r="AJ118" i="13"/>
  <c r="AJ124" i="13"/>
  <c r="AJ157" i="13"/>
  <c r="AJ160" i="13"/>
  <c r="AJ196" i="13"/>
  <c r="AJ199" i="13"/>
  <c r="AJ29" i="13"/>
  <c r="AJ59" i="13"/>
  <c r="AJ69" i="13"/>
  <c r="AJ72" i="13"/>
  <c r="AJ83" i="13"/>
  <c r="AJ120" i="13"/>
  <c r="AJ123" i="13"/>
  <c r="AJ126" i="13"/>
  <c r="AJ269" i="13"/>
  <c r="AJ206" i="13"/>
  <c r="AJ48" i="13"/>
  <c r="AJ51" i="13"/>
  <c r="AJ54" i="13"/>
  <c r="AJ95" i="13"/>
  <c r="AJ102" i="13"/>
  <c r="AJ108" i="13"/>
  <c r="AJ119" i="13"/>
  <c r="AJ149" i="13"/>
  <c r="AJ156" i="13"/>
  <c r="AJ159" i="13"/>
  <c r="AJ173" i="13"/>
  <c r="AJ203" i="13"/>
  <c r="AJ216" i="13"/>
  <c r="AJ227" i="13"/>
  <c r="AJ62" i="13"/>
  <c r="AJ116" i="13"/>
  <c r="AJ224" i="13"/>
  <c r="AJ263" i="13"/>
  <c r="AJ27" i="13"/>
  <c r="AJ38" i="13"/>
  <c r="AJ45" i="13"/>
  <c r="AJ56" i="13"/>
  <c r="AJ63" i="13"/>
  <c r="AJ92" i="13"/>
  <c r="AJ99" i="13"/>
  <c r="AJ110" i="13"/>
  <c r="AJ117" i="13"/>
  <c r="AJ128" i="13"/>
  <c r="AJ135" i="13"/>
  <c r="AJ164" i="13"/>
  <c r="AJ171" i="13"/>
  <c r="AJ182" i="13"/>
  <c r="AJ189" i="13"/>
  <c r="AJ200" i="13"/>
  <c r="AJ207" i="13"/>
  <c r="AJ260" i="13"/>
  <c r="AJ267" i="13"/>
  <c r="AJ24" i="13"/>
  <c r="AJ35" i="13"/>
  <c r="AJ53" i="13"/>
  <c r="AJ60" i="13"/>
  <c r="AJ71" i="13"/>
  <c r="AJ78" i="13"/>
  <c r="AJ96" i="13"/>
  <c r="AJ107" i="13"/>
  <c r="AJ125" i="13"/>
  <c r="AJ132" i="13"/>
  <c r="AJ143" i="13"/>
  <c r="AJ150" i="13"/>
  <c r="AJ168" i="13"/>
  <c r="AJ179" i="13"/>
  <c r="AJ204" i="13"/>
  <c r="AJ215" i="13"/>
  <c r="AJ222" i="13"/>
  <c r="AJ236" i="13"/>
  <c r="AJ243" i="13"/>
  <c r="AJ264" i="13"/>
  <c r="AJ32" i="13"/>
  <c r="AJ39" i="13"/>
  <c r="AJ68" i="13"/>
  <c r="AJ75" i="13"/>
  <c r="AJ86" i="13"/>
  <c r="AJ93" i="13"/>
  <c r="AJ104" i="13"/>
  <c r="AJ111" i="13"/>
  <c r="AJ140" i="13"/>
  <c r="AJ147" i="13"/>
  <c r="AJ158" i="13"/>
  <c r="AJ165" i="13"/>
  <c r="AJ176" i="13"/>
  <c r="AJ183" i="13"/>
  <c r="AJ212" i="13"/>
  <c r="AJ219" i="13"/>
  <c r="AJ230" i="13"/>
  <c r="AJ254" i="13"/>
  <c r="Z123" i="13"/>
  <c r="Z262" i="13"/>
  <c r="Z113" i="13"/>
  <c r="Z125" i="13"/>
  <c r="Z268" i="13"/>
  <c r="Z119" i="13"/>
  <c r="Z40" i="13"/>
  <c r="Z46" i="13"/>
  <c r="Z49" i="13"/>
  <c r="Z52" i="13"/>
  <c r="Z79" i="13"/>
  <c r="Z131" i="13"/>
  <c r="Z81" i="13"/>
  <c r="Z84" i="13"/>
  <c r="Z87" i="13"/>
  <c r="Z244" i="13"/>
  <c r="Z94" i="13"/>
  <c r="Z117" i="13"/>
  <c r="Z120" i="13"/>
  <c r="Z38" i="13"/>
  <c r="Z148" i="13"/>
  <c r="Z166" i="13"/>
  <c r="Z184" i="13"/>
  <c r="Z202" i="13"/>
  <c r="Z220" i="13"/>
  <c r="Z44" i="13"/>
  <c r="Z74" i="13"/>
  <c r="W145" i="13"/>
  <c r="Z145" i="13" s="1"/>
  <c r="W151" i="13"/>
  <c r="Z151" i="13" s="1"/>
  <c r="W157" i="13"/>
  <c r="Z157" i="13" s="1"/>
  <c r="W163" i="13"/>
  <c r="Z163" i="13" s="1"/>
  <c r="W169" i="13"/>
  <c r="Z169" i="13" s="1"/>
  <c r="W175" i="13"/>
  <c r="Z175" i="13" s="1"/>
  <c r="W181" i="13"/>
  <c r="Z181" i="13" s="1"/>
  <c r="W187" i="13"/>
  <c r="Z187" i="13" s="1"/>
  <c r="W193" i="13"/>
  <c r="Z193" i="13" s="1"/>
  <c r="W199" i="13"/>
  <c r="Z199" i="13" s="1"/>
  <c r="W205" i="13"/>
  <c r="Z205" i="13" s="1"/>
  <c r="W211" i="13"/>
  <c r="Z211" i="13" s="1"/>
  <c r="W217" i="13"/>
  <c r="Z217" i="13" s="1"/>
  <c r="W223" i="13"/>
  <c r="Z223" i="13" s="1"/>
  <c r="W229" i="13"/>
  <c r="Z229" i="13"/>
  <c r="W235" i="13"/>
  <c r="Z235" i="13" s="1"/>
  <c r="W241" i="13"/>
  <c r="Z241" i="13" s="1"/>
  <c r="W247" i="13"/>
  <c r="Z247" i="13" s="1"/>
  <c r="W253" i="13"/>
  <c r="Z253" i="13" s="1"/>
  <c r="W259" i="13"/>
  <c r="Z259" i="13"/>
  <c r="Y265" i="13"/>
  <c r="AU276" i="13" s="1"/>
  <c r="Z266" i="13"/>
  <c r="Z80" i="13"/>
  <c r="Z188" i="13"/>
  <c r="Z224" i="13"/>
  <c r="Z230" i="13"/>
  <c r="Z22" i="13"/>
  <c r="Z45" i="13"/>
  <c r="Z48" i="13"/>
  <c r="Z97" i="13"/>
  <c r="Z112" i="13"/>
  <c r="Z115" i="13"/>
  <c r="Z130" i="13"/>
  <c r="Z133" i="13"/>
  <c r="Z152" i="13"/>
  <c r="Z154" i="13"/>
  <c r="Z160" i="13"/>
  <c r="Z192" i="13"/>
  <c r="Z195" i="13"/>
  <c r="Z198" i="13"/>
  <c r="Z228" i="13"/>
  <c r="Z231" i="13"/>
  <c r="Z234" i="13"/>
  <c r="Z237" i="13"/>
  <c r="Z58" i="13"/>
  <c r="Z61" i="13"/>
  <c r="Z76" i="13"/>
  <c r="Z110" i="13"/>
  <c r="Z116" i="13"/>
  <c r="Z146" i="13"/>
  <c r="Z156" i="13"/>
  <c r="Z159" i="13"/>
  <c r="Z221" i="13"/>
  <c r="Z227" i="13"/>
  <c r="Z233" i="13"/>
  <c r="Z239" i="13"/>
  <c r="Z65" i="13"/>
  <c r="Z77" i="13"/>
  <c r="Z167" i="13"/>
  <c r="Z173" i="13"/>
  <c r="Z179" i="13"/>
  <c r="Z185" i="13"/>
  <c r="Z100" i="13"/>
  <c r="Z103" i="13"/>
  <c r="Z106" i="13"/>
  <c r="Z109" i="13"/>
  <c r="Z208" i="13"/>
  <c r="Z214" i="13"/>
  <c r="Z28" i="13"/>
  <c r="Z34" i="13"/>
  <c r="Z53" i="13"/>
  <c r="Z82" i="13"/>
  <c r="Z85" i="13"/>
  <c r="Z88" i="13"/>
  <c r="Z91" i="13"/>
  <c r="Z101" i="13"/>
  <c r="Z107" i="13"/>
  <c r="Z136" i="13"/>
  <c r="Z139" i="13"/>
  <c r="Z142" i="13"/>
  <c r="Z155" i="13"/>
  <c r="Z161" i="13"/>
  <c r="Z190" i="13"/>
  <c r="Z196" i="13"/>
  <c r="Z209" i="13"/>
  <c r="Z215" i="13"/>
  <c r="Z250" i="13"/>
  <c r="Z256" i="13"/>
  <c r="Z263" i="13"/>
  <c r="Z269" i="13"/>
  <c r="Z95" i="13"/>
  <c r="Z149" i="13"/>
  <c r="Z203" i="13"/>
  <c r="Z29" i="13"/>
  <c r="Z35" i="13"/>
  <c r="Z64" i="13"/>
  <c r="Z70" i="13"/>
  <c r="Z73" i="13"/>
  <c r="Z83" i="13"/>
  <c r="Z89" i="13"/>
  <c r="Z118" i="13"/>
  <c r="Z121" i="13"/>
  <c r="Z124" i="13"/>
  <c r="Z127" i="13"/>
  <c r="Z137" i="13"/>
  <c r="Z143" i="13"/>
  <c r="Z172" i="13"/>
  <c r="Z178" i="13"/>
  <c r="Z191" i="13"/>
  <c r="Z197" i="13"/>
  <c r="Z226" i="13"/>
  <c r="Z232" i="13"/>
  <c r="Z238" i="13"/>
  <c r="Z245" i="13"/>
  <c r="Z251" i="13"/>
  <c r="Z257" i="13"/>
  <c r="Z260" i="13"/>
  <c r="Z26" i="13"/>
  <c r="Z62" i="13"/>
  <c r="Z98" i="13"/>
  <c r="Z134" i="13"/>
  <c r="Z170" i="13"/>
  <c r="Z206" i="13"/>
  <c r="Z248" i="13"/>
  <c r="Z242" i="13"/>
  <c r="Z27" i="13"/>
  <c r="Z30" i="13"/>
  <c r="Z56" i="13"/>
  <c r="Z66" i="13"/>
  <c r="Z69" i="13"/>
  <c r="Z92" i="13"/>
  <c r="Z99" i="13"/>
  <c r="Z102" i="13"/>
  <c r="Z105" i="13"/>
  <c r="Z128" i="13"/>
  <c r="Z135" i="13"/>
  <c r="Z138" i="13"/>
  <c r="Z141" i="13"/>
  <c r="Z164" i="13"/>
  <c r="Z174" i="13"/>
  <c r="Z177" i="13"/>
  <c r="Z180" i="13"/>
  <c r="Z210" i="13"/>
  <c r="Z213" i="13"/>
  <c r="Z216" i="13"/>
  <c r="Z249" i="13"/>
  <c r="Z252" i="13"/>
  <c r="Z255" i="13"/>
  <c r="Z36" i="13"/>
  <c r="Z54" i="13"/>
  <c r="Z72" i="13"/>
  <c r="Z90" i="13"/>
  <c r="Z108" i="13"/>
  <c r="Z126" i="13"/>
  <c r="Z144" i="13"/>
  <c r="Z162" i="13"/>
  <c r="Z153" i="13"/>
  <c r="Z171" i="13"/>
  <c r="Z182" i="13"/>
  <c r="Z189" i="13"/>
  <c r="Z200" i="13"/>
  <c r="Z207" i="13"/>
  <c r="Z218" i="13"/>
  <c r="Z225" i="13"/>
  <c r="Z246" i="13"/>
  <c r="Z264" i="13"/>
  <c r="Z267" i="13"/>
  <c r="Z24" i="13"/>
  <c r="Z42" i="13"/>
  <c r="Z60" i="13"/>
  <c r="Z78" i="13"/>
  <c r="Z96" i="13"/>
  <c r="Z114" i="13"/>
  <c r="Z132" i="13"/>
  <c r="Z150" i="13"/>
  <c r="Z168" i="13"/>
  <c r="Z186" i="13"/>
  <c r="Z204" i="13"/>
  <c r="Z222" i="13"/>
  <c r="Z236" i="13"/>
  <c r="Z243" i="13"/>
  <c r="Z254" i="13"/>
  <c r="Z261" i="13"/>
  <c r="Z32" i="13"/>
  <c r="Z50" i="13"/>
  <c r="Z57" i="13"/>
  <c r="Z68" i="13"/>
  <c r="Z86" i="13"/>
  <c r="Z93" i="13"/>
  <c r="Z104" i="13"/>
  <c r="Z111" i="13"/>
  <c r="Z122" i="13"/>
  <c r="Z129" i="13"/>
  <c r="Z140" i="13"/>
  <c r="Z147" i="13"/>
  <c r="Z158" i="13"/>
  <c r="Z165" i="13"/>
  <c r="Z176" i="13"/>
  <c r="Z183" i="13"/>
  <c r="Z194" i="13"/>
  <c r="Z201" i="13"/>
  <c r="Z212" i="13"/>
  <c r="Z219" i="13"/>
  <c r="Z240" i="13"/>
  <c r="Z258" i="13"/>
  <c r="Z265" i="13"/>
  <c r="CG64" i="1"/>
  <c r="EI77" i="13"/>
  <c r="I138" i="9"/>
  <c r="I137" i="9"/>
  <c r="I136" i="9"/>
  <c r="I135" i="9"/>
  <c r="I134" i="9"/>
  <c r="I133" i="9"/>
  <c r="I132" i="9"/>
  <c r="I131" i="9"/>
  <c r="I130" i="9"/>
  <c r="I129" i="9"/>
  <c r="I128" i="9"/>
  <c r="I127" i="9"/>
  <c r="I126" i="9"/>
  <c r="I125" i="9"/>
  <c r="I124" i="9"/>
  <c r="I123" i="9"/>
  <c r="I122" i="9"/>
  <c r="I121" i="9"/>
  <c r="I120" i="9"/>
  <c r="I119" i="9"/>
  <c r="I118" i="9"/>
  <c r="I117" i="9"/>
  <c r="I116" i="9"/>
  <c r="I115" i="9"/>
  <c r="I114" i="9"/>
  <c r="I113" i="9"/>
  <c r="I112" i="9"/>
  <c r="I111" i="9"/>
  <c r="I110" i="9"/>
  <c r="I109" i="9"/>
  <c r="I108" i="9"/>
  <c r="I107" i="9"/>
  <c r="I106" i="9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Z59" i="8"/>
  <c r="Z58" i="8"/>
  <c r="Z57" i="8"/>
  <c r="Z56" i="8"/>
  <c r="Z55" i="8"/>
  <c r="Z54" i="8"/>
  <c r="Z53" i="8"/>
  <c r="Z52" i="8"/>
  <c r="Z51" i="8"/>
  <c r="Z50" i="8"/>
  <c r="Z49" i="8"/>
  <c r="Z48" i="8"/>
  <c r="Z4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Z26" i="8"/>
  <c r="Z25" i="8"/>
  <c r="Z24" i="8"/>
  <c r="Z23" i="8"/>
  <c r="Z22" i="8"/>
  <c r="Z21" i="8"/>
  <c r="Z20" i="8"/>
  <c r="Z19" i="8"/>
  <c r="Z18" i="8"/>
  <c r="Z17" i="8"/>
  <c r="Z16" i="8"/>
  <c r="Z15" i="8"/>
  <c r="Z13" i="8"/>
  <c r="Z12" i="8"/>
  <c r="Z11" i="8"/>
  <c r="ES280" i="13"/>
  <c r="EP280" i="13"/>
  <c r="EM280" i="13"/>
  <c r="BH269" i="13"/>
  <c r="BN268" i="13"/>
  <c r="BH268" i="13"/>
  <c r="BH267" i="13"/>
  <c r="BN266" i="13"/>
  <c r="BH266" i="13"/>
  <c r="BN265" i="13"/>
  <c r="BH265" i="13"/>
  <c r="BN264" i="13"/>
  <c r="BH264" i="13"/>
  <c r="BH263" i="13"/>
  <c r="BN262" i="13"/>
  <c r="BH262" i="13"/>
  <c r="BH261" i="13"/>
  <c r="BN260" i="13"/>
  <c r="BH260" i="13"/>
  <c r="BH259" i="13"/>
  <c r="BN258" i="13"/>
  <c r="BH258" i="13"/>
  <c r="BQ268" i="13"/>
  <c r="BN257" i="13"/>
  <c r="BH257" i="13"/>
  <c r="BN256" i="13"/>
  <c r="BH256" i="13"/>
  <c r="BN255" i="13"/>
  <c r="BH255" i="13"/>
  <c r="BH254" i="13"/>
  <c r="BN253" i="13"/>
  <c r="BH253" i="13"/>
  <c r="BN252" i="13"/>
  <c r="BH252" i="13"/>
  <c r="BN251" i="13"/>
  <c r="BH251" i="13"/>
  <c r="BN250" i="13"/>
  <c r="BH250" i="13"/>
  <c r="BN249" i="13"/>
  <c r="BH249" i="13"/>
  <c r="BH248" i="13"/>
  <c r="BN247" i="13"/>
  <c r="BH247" i="13"/>
  <c r="BH246" i="13"/>
  <c r="BN245" i="13"/>
  <c r="BH245" i="13"/>
  <c r="BH244" i="13"/>
  <c r="BN243" i="13"/>
  <c r="BH243" i="13"/>
  <c r="BH242" i="13"/>
  <c r="BN241" i="13"/>
  <c r="BH241" i="13"/>
  <c r="BH240" i="13"/>
  <c r="BN239" i="13"/>
  <c r="BH239" i="13"/>
  <c r="BH238" i="13"/>
  <c r="BN237" i="13"/>
  <c r="BH237" i="13"/>
  <c r="BH236" i="13"/>
  <c r="BN235" i="13"/>
  <c r="BH235" i="13"/>
  <c r="BH234" i="13"/>
  <c r="EP244" i="13"/>
  <c r="BN233" i="13"/>
  <c r="BH233" i="13"/>
  <c r="ES243" i="13"/>
  <c r="EM243" i="13"/>
  <c r="BN232" i="13"/>
  <c r="BH232" i="13"/>
  <c r="EP242" i="13"/>
  <c r="BN231" i="13"/>
  <c r="BH231" i="13"/>
  <c r="ES241" i="13"/>
  <c r="EM241" i="13"/>
  <c r="BN230" i="13"/>
  <c r="BH230" i="13"/>
  <c r="EP240" i="13"/>
  <c r="BH229" i="13"/>
  <c r="ES239" i="13"/>
  <c r="EM239" i="13"/>
  <c r="BN228" i="13"/>
  <c r="BH228" i="13"/>
  <c r="EP238" i="13"/>
  <c r="BH227" i="13"/>
  <c r="ES237" i="13"/>
  <c r="EM237" i="13"/>
  <c r="BH226" i="13"/>
  <c r="EP236" i="13"/>
  <c r="BN225" i="13"/>
  <c r="BH225" i="13"/>
  <c r="ES235" i="13"/>
  <c r="EM235" i="13"/>
  <c r="BN224" i="13"/>
  <c r="BH224" i="13"/>
  <c r="EP234" i="13"/>
  <c r="BN223" i="13"/>
  <c r="BH223" i="13"/>
  <c r="ES233" i="13"/>
  <c r="EM233" i="13"/>
  <c r="BN222" i="13"/>
  <c r="BH222" i="13"/>
  <c r="EP232" i="13"/>
  <c r="BN221" i="13"/>
  <c r="BH221" i="13"/>
  <c r="ES231" i="13"/>
  <c r="EM231" i="13"/>
  <c r="BN220" i="13"/>
  <c r="BH220" i="13"/>
  <c r="EP230" i="13"/>
  <c r="BN219" i="13"/>
  <c r="BH219" i="13"/>
  <c r="ES229" i="13"/>
  <c r="EM229" i="13"/>
  <c r="BH218" i="13"/>
  <c r="EP228" i="13"/>
  <c r="BN217" i="13"/>
  <c r="BH217" i="13"/>
  <c r="ES227" i="13"/>
  <c r="EM227" i="13"/>
  <c r="BN216" i="13"/>
  <c r="BH216" i="13"/>
  <c r="EP226" i="13"/>
  <c r="BN215" i="13"/>
  <c r="BH215" i="13"/>
  <c r="ES225" i="13"/>
  <c r="EM225" i="13"/>
  <c r="BN214" i="13"/>
  <c r="BH214" i="13"/>
  <c r="EP224" i="13"/>
  <c r="BH213" i="13"/>
  <c r="EI212" i="13"/>
  <c r="ES223" i="13" s="1"/>
  <c r="EF212" i="13"/>
  <c r="EC212" i="13"/>
  <c r="EM223" i="13" s="1"/>
  <c r="BH212" i="13"/>
  <c r="EI211" i="13"/>
  <c r="BN211" i="13"/>
  <c r="BH211" i="13"/>
  <c r="EI210" i="13"/>
  <c r="BN210" i="13"/>
  <c r="BH210" i="13"/>
  <c r="EI209" i="13"/>
  <c r="EF209" i="13"/>
  <c r="EC209" i="13"/>
  <c r="BH209" i="13"/>
  <c r="EI208" i="13"/>
  <c r="BN208" i="13"/>
  <c r="BH208" i="13"/>
  <c r="EI207" i="13"/>
  <c r="BN207" i="13"/>
  <c r="BH207" i="13"/>
  <c r="EI206" i="13"/>
  <c r="EF206" i="13"/>
  <c r="EC206" i="13"/>
  <c r="BN206" i="13"/>
  <c r="BH206" i="13"/>
  <c r="EI205" i="13"/>
  <c r="BN205" i="13"/>
  <c r="BH205" i="13"/>
  <c r="EI204" i="13"/>
  <c r="BN204" i="13"/>
  <c r="BH204" i="13"/>
  <c r="EI203" i="13"/>
  <c r="EF203" i="13"/>
  <c r="EC203" i="13"/>
  <c r="BN203" i="13"/>
  <c r="BH203" i="13"/>
  <c r="EI202" i="13"/>
  <c r="BH202" i="13"/>
  <c r="EI201" i="13"/>
  <c r="BN201" i="13"/>
  <c r="BH201" i="13"/>
  <c r="EI200" i="13"/>
  <c r="EF200" i="13"/>
  <c r="EC200" i="13"/>
  <c r="BN200" i="13"/>
  <c r="BH200" i="13"/>
  <c r="EI199" i="13"/>
  <c r="BH199" i="13"/>
  <c r="EI198" i="13"/>
  <c r="BN198" i="13"/>
  <c r="BH198" i="13"/>
  <c r="EI197" i="13"/>
  <c r="EF197" i="13"/>
  <c r="EC197" i="13"/>
  <c r="BH197" i="13"/>
  <c r="EI196" i="13"/>
  <c r="BN196" i="13"/>
  <c r="BH196" i="13"/>
  <c r="EI195" i="13"/>
  <c r="BN195" i="13"/>
  <c r="BH195" i="13"/>
  <c r="EI194" i="13"/>
  <c r="EF194" i="13"/>
  <c r="EC194" i="13"/>
  <c r="BN194" i="13"/>
  <c r="BH194" i="13"/>
  <c r="EI193" i="13"/>
  <c r="BN193" i="13"/>
  <c r="BH193" i="13"/>
  <c r="EI192" i="13"/>
  <c r="BN192" i="13"/>
  <c r="BH192" i="13"/>
  <c r="EI191" i="13"/>
  <c r="EF191" i="13"/>
  <c r="EC191" i="13"/>
  <c r="BN191" i="13"/>
  <c r="BH191" i="13"/>
  <c r="EI190" i="13"/>
  <c r="BH190" i="13"/>
  <c r="EI189" i="13"/>
  <c r="BH189" i="13"/>
  <c r="EI188" i="13"/>
  <c r="EF188" i="13"/>
  <c r="EC188" i="13"/>
  <c r="BH188" i="13"/>
  <c r="EI187" i="13"/>
  <c r="BN187" i="13"/>
  <c r="BH187" i="13"/>
  <c r="EI186" i="13"/>
  <c r="BN186" i="13"/>
  <c r="BH186" i="13"/>
  <c r="EI185" i="13"/>
  <c r="EF185" i="13"/>
  <c r="EC185" i="13"/>
  <c r="BH185" i="13"/>
  <c r="EI184" i="13"/>
  <c r="BN184" i="13"/>
  <c r="BH184" i="13"/>
  <c r="EI183" i="13"/>
  <c r="BN183" i="13"/>
  <c r="BH183" i="13"/>
  <c r="EI182" i="13"/>
  <c r="EF182" i="13"/>
  <c r="EC182" i="13"/>
  <c r="BN182" i="13"/>
  <c r="BH182" i="13"/>
  <c r="EI181" i="13"/>
  <c r="BN181" i="13"/>
  <c r="BH181" i="13"/>
  <c r="EI180" i="13"/>
  <c r="BN180" i="13"/>
  <c r="BH180" i="13"/>
  <c r="EI179" i="13"/>
  <c r="EF179" i="13"/>
  <c r="EC179" i="13"/>
  <c r="BN179" i="13"/>
  <c r="BH179" i="13"/>
  <c r="EI178" i="13"/>
  <c r="BN178" i="13"/>
  <c r="BH178" i="13"/>
  <c r="EI177" i="13"/>
  <c r="BN177" i="13"/>
  <c r="BH177" i="13"/>
  <c r="EI176" i="13"/>
  <c r="EF176" i="13"/>
  <c r="EC176" i="13"/>
  <c r="BH176" i="13"/>
  <c r="EI175" i="13"/>
  <c r="BN175" i="13"/>
  <c r="BH175" i="13"/>
  <c r="EI174" i="13"/>
  <c r="BN174" i="13"/>
  <c r="BH174" i="13"/>
  <c r="EI173" i="13"/>
  <c r="EF173" i="13"/>
  <c r="EC173" i="13"/>
  <c r="BH173" i="13"/>
  <c r="EI172" i="13"/>
  <c r="BN172" i="13"/>
  <c r="BH172" i="13"/>
  <c r="EI171" i="13"/>
  <c r="BN171" i="13"/>
  <c r="BH171" i="13"/>
  <c r="EI170" i="13"/>
  <c r="EF170" i="13"/>
  <c r="EC170" i="13"/>
  <c r="BN170" i="13"/>
  <c r="BH170" i="13"/>
  <c r="EI169" i="13"/>
  <c r="BN169" i="13"/>
  <c r="BH169" i="13"/>
  <c r="EI168" i="13"/>
  <c r="BH168" i="13"/>
  <c r="EI167" i="13"/>
  <c r="EF167" i="13"/>
  <c r="EC167" i="13"/>
  <c r="BH167" i="13"/>
  <c r="EI166" i="13"/>
  <c r="BH166" i="13"/>
  <c r="EI165" i="13"/>
  <c r="BN165" i="13"/>
  <c r="BH165" i="13"/>
  <c r="EI164" i="13"/>
  <c r="EF164" i="13"/>
  <c r="EC164" i="13"/>
  <c r="BH164" i="13"/>
  <c r="EI163" i="13"/>
  <c r="BH163" i="13"/>
  <c r="EI162" i="13"/>
  <c r="BN162" i="13"/>
  <c r="BH162" i="13"/>
  <c r="EI161" i="13"/>
  <c r="EF161" i="13"/>
  <c r="EC161" i="13"/>
  <c r="BH161" i="13"/>
  <c r="EI160" i="13"/>
  <c r="BN160" i="13"/>
  <c r="BH160" i="13"/>
  <c r="EI159" i="13"/>
  <c r="BN159" i="13"/>
  <c r="BH159" i="13"/>
  <c r="EI158" i="13"/>
  <c r="EF158" i="13"/>
  <c r="EC158" i="13"/>
  <c r="BN158" i="13"/>
  <c r="BH158" i="13"/>
  <c r="EI157" i="13"/>
  <c r="BN157" i="13"/>
  <c r="BH157" i="13"/>
  <c r="EI156" i="13"/>
  <c r="BH156" i="13"/>
  <c r="EI155" i="13"/>
  <c r="EF155" i="13"/>
  <c r="EC155" i="13"/>
  <c r="BN155" i="13"/>
  <c r="BH155" i="13"/>
  <c r="EI154" i="13"/>
  <c r="BN154" i="13"/>
  <c r="BH154" i="13"/>
  <c r="EI153" i="13"/>
  <c r="BH153" i="13"/>
  <c r="EI152" i="13"/>
  <c r="EF152" i="13"/>
  <c r="EC152" i="13"/>
  <c r="BH152" i="13"/>
  <c r="EI151" i="13"/>
  <c r="BN151" i="13"/>
  <c r="BH151" i="13"/>
  <c r="EI150" i="13"/>
  <c r="BN150" i="13"/>
  <c r="BH150" i="13"/>
  <c r="EI149" i="13"/>
  <c r="EF149" i="13"/>
  <c r="EC149" i="13"/>
  <c r="BN149" i="13"/>
  <c r="BH149" i="13"/>
  <c r="EI148" i="13"/>
  <c r="BN148" i="13"/>
  <c r="BH148" i="13"/>
  <c r="EI147" i="13"/>
  <c r="BN147" i="13"/>
  <c r="BH147" i="13"/>
  <c r="EI146" i="13"/>
  <c r="EF146" i="13"/>
  <c r="EC146" i="13"/>
  <c r="BN146" i="13"/>
  <c r="BH146" i="13"/>
  <c r="EI145" i="13"/>
  <c r="BH145" i="13"/>
  <c r="EI144" i="13"/>
  <c r="BN144" i="13"/>
  <c r="BH144" i="13"/>
  <c r="EI143" i="13"/>
  <c r="EF143" i="13"/>
  <c r="EC143" i="13"/>
  <c r="BH143" i="13"/>
  <c r="EI142" i="13"/>
  <c r="BH142" i="13"/>
  <c r="EI141" i="13"/>
  <c r="BN141" i="13"/>
  <c r="BH141" i="13"/>
  <c r="EI140" i="13"/>
  <c r="EF140" i="13"/>
  <c r="EC140" i="13"/>
  <c r="BH140" i="13"/>
  <c r="EI139" i="13"/>
  <c r="BH139" i="13"/>
  <c r="EI138" i="13"/>
  <c r="BN138" i="13"/>
  <c r="BH138" i="13"/>
  <c r="EI137" i="13"/>
  <c r="EF137" i="13"/>
  <c r="EC137" i="13"/>
  <c r="BH137" i="13"/>
  <c r="EI136" i="13"/>
  <c r="BN136" i="13"/>
  <c r="BH136" i="13"/>
  <c r="EI135" i="13"/>
  <c r="BN135" i="13"/>
  <c r="BH135" i="13"/>
  <c r="EI134" i="13"/>
  <c r="EF134" i="13"/>
  <c r="EC134" i="13"/>
  <c r="BN134" i="13"/>
  <c r="BH134" i="13"/>
  <c r="EI133" i="13"/>
  <c r="BH133" i="13"/>
  <c r="EI132" i="13"/>
  <c r="BN132" i="13"/>
  <c r="BH132" i="13"/>
  <c r="EI131" i="13"/>
  <c r="EF131" i="13"/>
  <c r="EC131" i="13"/>
  <c r="BN131" i="13"/>
  <c r="BH131" i="13"/>
  <c r="EI130" i="13"/>
  <c r="BH130" i="13"/>
  <c r="EI129" i="13"/>
  <c r="BN129" i="13"/>
  <c r="BH129" i="13"/>
  <c r="EI128" i="13"/>
  <c r="EF128" i="13"/>
  <c r="EC128" i="13"/>
  <c r="BN128" i="13"/>
  <c r="BH128" i="13"/>
  <c r="EI127" i="13"/>
  <c r="BH127" i="13"/>
  <c r="EI126" i="13"/>
  <c r="BN126" i="13"/>
  <c r="BH126" i="13"/>
  <c r="EI125" i="13"/>
  <c r="EF125" i="13"/>
  <c r="EC125" i="13"/>
  <c r="BH125" i="13"/>
  <c r="EI124" i="13"/>
  <c r="BN124" i="13"/>
  <c r="BH124" i="13"/>
  <c r="EI123" i="13"/>
  <c r="BN123" i="13"/>
  <c r="BH123" i="13"/>
  <c r="EI122" i="13"/>
  <c r="EF122" i="13"/>
  <c r="EC122" i="13"/>
  <c r="BN122" i="13"/>
  <c r="BH122" i="13"/>
  <c r="EI121" i="13"/>
  <c r="BN121" i="13"/>
  <c r="BH121" i="13"/>
  <c r="EI120" i="13"/>
  <c r="BN120" i="13"/>
  <c r="BH120" i="13"/>
  <c r="EI119" i="13"/>
  <c r="EF119" i="13"/>
  <c r="EC119" i="13"/>
  <c r="BN119" i="13"/>
  <c r="BH119" i="13"/>
  <c r="EI118" i="13"/>
  <c r="BH118" i="13"/>
  <c r="EI117" i="13"/>
  <c r="BN117" i="13"/>
  <c r="BH117" i="13"/>
  <c r="EI116" i="13"/>
  <c r="EF116" i="13"/>
  <c r="EC116" i="13"/>
  <c r="BH116" i="13"/>
  <c r="EI115" i="13"/>
  <c r="BH115" i="13"/>
  <c r="EI114" i="13"/>
  <c r="BN114" i="13"/>
  <c r="BH114" i="13"/>
  <c r="EI113" i="13"/>
  <c r="EF113" i="13"/>
  <c r="EC113" i="13"/>
  <c r="BH113" i="13"/>
  <c r="EI112" i="13"/>
  <c r="BN112" i="13"/>
  <c r="BH112" i="13"/>
  <c r="EI111" i="13"/>
  <c r="BN111" i="13"/>
  <c r="BH111" i="13"/>
  <c r="EI110" i="13"/>
  <c r="EF110" i="13"/>
  <c r="EC110" i="13"/>
  <c r="BN110" i="13"/>
  <c r="BH110" i="13"/>
  <c r="EI109" i="13"/>
  <c r="BH109" i="13"/>
  <c r="EI108" i="13"/>
  <c r="BH108" i="13"/>
  <c r="EI107" i="13"/>
  <c r="EF107" i="13"/>
  <c r="EC107" i="13"/>
  <c r="BN107" i="13"/>
  <c r="BH107" i="13"/>
  <c r="EI106" i="13"/>
  <c r="BN106" i="13"/>
  <c r="BH106" i="13"/>
  <c r="EI105" i="13"/>
  <c r="BH105" i="13"/>
  <c r="EI104" i="13"/>
  <c r="EF104" i="13"/>
  <c r="EC104" i="13"/>
  <c r="BH104" i="13"/>
  <c r="EI103" i="13"/>
  <c r="BN103" i="13"/>
  <c r="BH103" i="13"/>
  <c r="EI102" i="13"/>
  <c r="BN102" i="13"/>
  <c r="BH102" i="13"/>
  <c r="EI101" i="13"/>
  <c r="EF101" i="13"/>
  <c r="EC101" i="13"/>
  <c r="BH101" i="13"/>
  <c r="EI100" i="13"/>
  <c r="BN100" i="13"/>
  <c r="BH100" i="13"/>
  <c r="EI99" i="13"/>
  <c r="BH99" i="13"/>
  <c r="EI98" i="13"/>
  <c r="EF98" i="13"/>
  <c r="EC98" i="13"/>
  <c r="BN98" i="13"/>
  <c r="BH98" i="13"/>
  <c r="EI97" i="13"/>
  <c r="BN97" i="13"/>
  <c r="BH97" i="13"/>
  <c r="EI96" i="13"/>
  <c r="BN96" i="13"/>
  <c r="BH96" i="13"/>
  <c r="EI95" i="13"/>
  <c r="EF95" i="13"/>
  <c r="EC95" i="13"/>
  <c r="BH95" i="13"/>
  <c r="EI94" i="13"/>
  <c r="BH94" i="13"/>
  <c r="EI93" i="13"/>
  <c r="BH93" i="13"/>
  <c r="EI92" i="13"/>
  <c r="EF92" i="13"/>
  <c r="EC92" i="13"/>
  <c r="BH92" i="13"/>
  <c r="EI91" i="13"/>
  <c r="BN91" i="13"/>
  <c r="BH91" i="13"/>
  <c r="EI90" i="13"/>
  <c r="BN90" i="13"/>
  <c r="BH90" i="13"/>
  <c r="EI89" i="13"/>
  <c r="EF89" i="13"/>
  <c r="EC89" i="13"/>
  <c r="BH89" i="13"/>
  <c r="EI88" i="13"/>
  <c r="BN88" i="13"/>
  <c r="BH88" i="13"/>
  <c r="EI87" i="13"/>
  <c r="BN87" i="13"/>
  <c r="BH87" i="13"/>
  <c r="EI86" i="13"/>
  <c r="EF86" i="13"/>
  <c r="EC86" i="13"/>
  <c r="BN86" i="13"/>
  <c r="BH86" i="13"/>
  <c r="EI85" i="13"/>
  <c r="BN85" i="13"/>
  <c r="BH85" i="13"/>
  <c r="EI84" i="13"/>
  <c r="BH84" i="13"/>
  <c r="EI83" i="13"/>
  <c r="EF83" i="13"/>
  <c r="EC83" i="13"/>
  <c r="BH83" i="13"/>
  <c r="EI82" i="13"/>
  <c r="BN82" i="13"/>
  <c r="BH82" i="13"/>
  <c r="EI81" i="13"/>
  <c r="BH81" i="13"/>
  <c r="EI80" i="13"/>
  <c r="EF80" i="13"/>
  <c r="EC80" i="13"/>
  <c r="BN80" i="13"/>
  <c r="BH80" i="13"/>
  <c r="EI79" i="13"/>
  <c r="BH79" i="13"/>
  <c r="EI78" i="13"/>
  <c r="BN78" i="13"/>
  <c r="BH78" i="13"/>
  <c r="EF77" i="13"/>
  <c r="EC77" i="13"/>
  <c r="BN77" i="13"/>
  <c r="BH77" i="13"/>
  <c r="BH76" i="13"/>
  <c r="BN75" i="13"/>
  <c r="BH75" i="13"/>
  <c r="BN74" i="13"/>
  <c r="BH74" i="13"/>
  <c r="BN73" i="13"/>
  <c r="BH73" i="13"/>
  <c r="BN72" i="13"/>
  <c r="BH72" i="13"/>
  <c r="BN71" i="13"/>
  <c r="BH71" i="13"/>
  <c r="BH70" i="13"/>
  <c r="BN69" i="13"/>
  <c r="BH69" i="13"/>
  <c r="BH68" i="13"/>
  <c r="BN67" i="13"/>
  <c r="BH67" i="13"/>
  <c r="BH66" i="13"/>
  <c r="BN65" i="13"/>
  <c r="BH65" i="13"/>
  <c r="BH64" i="13"/>
  <c r="BN63" i="13"/>
  <c r="BH63" i="13"/>
  <c r="BH62" i="13"/>
  <c r="BN61" i="13"/>
  <c r="BH61" i="13"/>
  <c r="BH60" i="13"/>
  <c r="BN59" i="13"/>
  <c r="BH59" i="13"/>
  <c r="BH58" i="13"/>
  <c r="BN57" i="13"/>
  <c r="BH57" i="13"/>
  <c r="BH56" i="13"/>
  <c r="BN55" i="13"/>
  <c r="BH55" i="13"/>
  <c r="BH54" i="13"/>
  <c r="BN53" i="13"/>
  <c r="BH53" i="13"/>
  <c r="BH52" i="13"/>
  <c r="BN51" i="13"/>
  <c r="BH51" i="13"/>
  <c r="BH50" i="13"/>
  <c r="BN49" i="13"/>
  <c r="BH49" i="13"/>
  <c r="BH48" i="13"/>
  <c r="BN47" i="13"/>
  <c r="BH47" i="13"/>
  <c r="BH46" i="13"/>
  <c r="BN45" i="13"/>
  <c r="BH45" i="13"/>
  <c r="BH44" i="13"/>
  <c r="BN43" i="13"/>
  <c r="BH43" i="13"/>
  <c r="BH42" i="13"/>
  <c r="BN41" i="13"/>
  <c r="BH41" i="13"/>
  <c r="BH40" i="13"/>
  <c r="BN39" i="13"/>
  <c r="BH39" i="13"/>
  <c r="BH38" i="13"/>
  <c r="BN37" i="13"/>
  <c r="BH37" i="13"/>
  <c r="BH36" i="13"/>
  <c r="BN35" i="13"/>
  <c r="BH35" i="13"/>
  <c r="BH34" i="13"/>
  <c r="BN33" i="13"/>
  <c r="BH33" i="13"/>
  <c r="BH32" i="13"/>
  <c r="BN31" i="13"/>
  <c r="BH31" i="13"/>
  <c r="BN30" i="13"/>
  <c r="BH30" i="13"/>
  <c r="BN29" i="13"/>
  <c r="BH29" i="13"/>
  <c r="BH28" i="13"/>
  <c r="BN27" i="13"/>
  <c r="BH27" i="13"/>
  <c r="BH26" i="13"/>
  <c r="BN25" i="13"/>
  <c r="BH25" i="13"/>
  <c r="BH24" i="13"/>
  <c r="BN23" i="13"/>
  <c r="BH23" i="13"/>
  <c r="BH22" i="13"/>
  <c r="BN21" i="13"/>
  <c r="BH21" i="13"/>
  <c r="BN20" i="13"/>
  <c r="BH20" i="13"/>
  <c r="BN19" i="13"/>
  <c r="BH19" i="13"/>
  <c r="BH18" i="13"/>
  <c r="BN17" i="13"/>
  <c r="BH17" i="13"/>
  <c r="BH16" i="13"/>
  <c r="BN15" i="13"/>
  <c r="BH15" i="13"/>
  <c r="BN14" i="13"/>
  <c r="BH14" i="13"/>
  <c r="BN13" i="13"/>
  <c r="BH13" i="13"/>
  <c r="BH12" i="13"/>
  <c r="EM245" i="13"/>
  <c r="ES245" i="13"/>
  <c r="EP246" i="13"/>
  <c r="EM247" i="13"/>
  <c r="ES247" i="13"/>
  <c r="EP248" i="13"/>
  <c r="EM249" i="13"/>
  <c r="ES249" i="13"/>
  <c r="EP250" i="13"/>
  <c r="EM251" i="13"/>
  <c r="ES251" i="13"/>
  <c r="EP252" i="13"/>
  <c r="EM253" i="13"/>
  <c r="ES253" i="13"/>
  <c r="EM255" i="13"/>
  <c r="ES255" i="13"/>
  <c r="EM257" i="13"/>
  <c r="ES257" i="13"/>
  <c r="EM259" i="13"/>
  <c r="ES259" i="13"/>
  <c r="EM261" i="13"/>
  <c r="EP254" i="13"/>
  <c r="EP256" i="13"/>
  <c r="EP258" i="13"/>
  <c r="EP260" i="13"/>
  <c r="EM277" i="13"/>
  <c r="EP278" i="13"/>
  <c r="EM279" i="13"/>
  <c r="ES261" i="13"/>
  <c r="EP262" i="13"/>
  <c r="EM263" i="13"/>
  <c r="ES263" i="13"/>
  <c r="ES265" i="13"/>
  <c r="ES267" i="13"/>
  <c r="ES268" i="13"/>
  <c r="ES270" i="13"/>
  <c r="ES272" i="13"/>
  <c r="ES276" i="13"/>
  <c r="ES278" i="13"/>
  <c r="ES277" i="13"/>
  <c r="ES279" i="13"/>
  <c r="ES274" i="13"/>
  <c r="EP273" i="13"/>
  <c r="EP275" i="13"/>
  <c r="EP277" i="13"/>
  <c r="EP279" i="13"/>
  <c r="EM265" i="13"/>
  <c r="EM267" i="13"/>
  <c r="EM268" i="13"/>
  <c r="EM270" i="13"/>
  <c r="EM272" i="13"/>
  <c r="EM276" i="13"/>
  <c r="EM278" i="13"/>
  <c r="EP272" i="13"/>
  <c r="EM273" i="13"/>
  <c r="ES273" i="13"/>
  <c r="EP274" i="13"/>
  <c r="EM275" i="13"/>
  <c r="ES275" i="13"/>
  <c r="EP276" i="13"/>
  <c r="EM271" i="13"/>
  <c r="EM274" i="13"/>
  <c r="ES271" i="13"/>
  <c r="EP264" i="13"/>
  <c r="EP266" i="13"/>
  <c r="EP269" i="13"/>
  <c r="EP271" i="13"/>
  <c r="EP270" i="13"/>
  <c r="EP223" i="13"/>
  <c r="EM224" i="13"/>
  <c r="ES224" i="13"/>
  <c r="EP225" i="13"/>
  <c r="EM226" i="13"/>
  <c r="ES226" i="13"/>
  <c r="EP227" i="13"/>
  <c r="EM228" i="13"/>
  <c r="ES228" i="13"/>
  <c r="EP229" i="13"/>
  <c r="EM230" i="13"/>
  <c r="ES230" i="13"/>
  <c r="EP231" i="13"/>
  <c r="EM232" i="13"/>
  <c r="ES232" i="13"/>
  <c r="EP233" i="13"/>
  <c r="EM234" i="13"/>
  <c r="ES234" i="13"/>
  <c r="EP235" i="13"/>
  <c r="EM236" i="13"/>
  <c r="ES236" i="13"/>
  <c r="EP237" i="13"/>
  <c r="EM238" i="13"/>
  <c r="ES238" i="13"/>
  <c r="EP239" i="13"/>
  <c r="EM240" i="13"/>
  <c r="ES240" i="13"/>
  <c r="EP241" i="13"/>
  <c r="EM242" i="13"/>
  <c r="ES242" i="13"/>
  <c r="EP243" i="13"/>
  <c r="EM244" i="13"/>
  <c r="ES244" i="13"/>
  <c r="EP245" i="13"/>
  <c r="EM246" i="13"/>
  <c r="ES246" i="13"/>
  <c r="EP247" i="13"/>
  <c r="EM248" i="13"/>
  <c r="ES248" i="13"/>
  <c r="EP249" i="13"/>
  <c r="EM250" i="13"/>
  <c r="ES250" i="13"/>
  <c r="EP251" i="13"/>
  <c r="EM252" i="13"/>
  <c r="ES252" i="13"/>
  <c r="EP253" i="13"/>
  <c r="EM254" i="13"/>
  <c r="ES254" i="13"/>
  <c r="EP255" i="13"/>
  <c r="EM256" i="13"/>
  <c r="ES256" i="13"/>
  <c r="EP257" i="13"/>
  <c r="EM258" i="13"/>
  <c r="ES258" i="13"/>
  <c r="EP259" i="13"/>
  <c r="EM260" i="13"/>
  <c r="ES260" i="13"/>
  <c r="EP261" i="13"/>
  <c r="EM262" i="13"/>
  <c r="ES262" i="13"/>
  <c r="EP263" i="13"/>
  <c r="EM264" i="13"/>
  <c r="ES264" i="13"/>
  <c r="EP265" i="13"/>
  <c r="EM266" i="13"/>
  <c r="ES266" i="13"/>
  <c r="EP267" i="13"/>
  <c r="EP268" i="13"/>
  <c r="EM269" i="13"/>
  <c r="ES269" i="13"/>
  <c r="BQ76" i="13"/>
  <c r="BQ56" i="13"/>
  <c r="BQ232" i="13"/>
  <c r="BQ250" i="13"/>
  <c r="BQ108" i="13"/>
  <c r="BQ137" i="13"/>
  <c r="BQ233" i="13"/>
  <c r="BQ251" i="13"/>
  <c r="BQ234" i="13"/>
  <c r="BQ240" i="13"/>
  <c r="BQ252" i="13"/>
  <c r="BQ258" i="13"/>
  <c r="BQ34" i="13"/>
  <c r="BQ235" i="13"/>
  <c r="BQ129" i="13"/>
  <c r="BQ142" i="13"/>
  <c r="BQ143" i="13"/>
  <c r="BQ169" i="13"/>
  <c r="BQ146" i="13"/>
  <c r="BQ162" i="13"/>
  <c r="BQ238" i="13"/>
  <c r="BQ256" i="13"/>
  <c r="BQ151" i="13"/>
  <c r="BQ155" i="13"/>
  <c r="BQ173" i="13"/>
  <c r="BQ211" i="13"/>
  <c r="BQ239" i="13"/>
  <c r="BQ257" i="13"/>
  <c r="BQ196" i="13"/>
  <c r="BQ214" i="13"/>
  <c r="BQ269" i="13"/>
  <c r="BQ22" i="13"/>
  <c r="BQ36" i="13"/>
  <c r="BQ215" i="13"/>
  <c r="BQ241" i="13"/>
  <c r="BQ253" i="13"/>
  <c r="BQ259" i="13"/>
  <c r="BQ54" i="13"/>
  <c r="BQ92" i="13"/>
  <c r="BQ171" i="13"/>
  <c r="BQ24" i="13"/>
  <c r="BQ26" i="13"/>
  <c r="BQ38" i="13"/>
  <c r="BQ66" i="13"/>
  <c r="BQ72" i="13"/>
  <c r="BQ97" i="13"/>
  <c r="BQ110" i="13"/>
  <c r="BQ115" i="13"/>
  <c r="BQ135" i="13"/>
  <c r="BQ182" i="13"/>
  <c r="BQ200" i="13"/>
  <c r="BQ218" i="13"/>
  <c r="BQ101" i="13"/>
  <c r="BQ119" i="13"/>
  <c r="BQ128" i="13"/>
  <c r="BQ144" i="13"/>
  <c r="BQ157" i="13"/>
  <c r="BQ160" i="13"/>
  <c r="BQ161" i="13"/>
  <c r="BQ164" i="13"/>
  <c r="BQ40" i="13"/>
  <c r="BQ42" i="13"/>
  <c r="BQ74" i="13"/>
  <c r="BQ90" i="13"/>
  <c r="BQ106" i="13"/>
  <c r="BQ124" i="13"/>
  <c r="BQ125" i="13"/>
  <c r="BQ153" i="13"/>
  <c r="BQ177" i="13"/>
  <c r="BQ180" i="13"/>
  <c r="BQ195" i="13"/>
  <c r="BQ198" i="13"/>
  <c r="BQ213" i="13"/>
  <c r="BQ216" i="13"/>
  <c r="BQ28" i="13"/>
  <c r="BQ30" i="13"/>
  <c r="BQ99" i="13"/>
  <c r="BQ117" i="13"/>
  <c r="BQ133" i="13"/>
  <c r="BQ226" i="13"/>
  <c r="BQ227" i="13"/>
  <c r="BQ228" i="13"/>
  <c r="BQ229" i="13"/>
  <c r="BQ244" i="13"/>
  <c r="BQ245" i="13"/>
  <c r="BQ246" i="13"/>
  <c r="BQ247" i="13"/>
  <c r="BQ262" i="13"/>
  <c r="BQ263" i="13"/>
  <c r="BQ264" i="13"/>
  <c r="BQ265" i="13"/>
  <c r="BQ25" i="13"/>
  <c r="BQ29" i="13"/>
  <c r="BQ31" i="13"/>
  <c r="BQ46" i="13"/>
  <c r="BQ48" i="13"/>
  <c r="BQ50" i="13"/>
  <c r="BQ62" i="13"/>
  <c r="BQ70" i="13"/>
  <c r="BQ87" i="13"/>
  <c r="BQ32" i="13"/>
  <c r="BQ52" i="13"/>
  <c r="BQ64" i="13"/>
  <c r="BQ44" i="13"/>
  <c r="BQ58" i="13"/>
  <c r="BQ68" i="13"/>
  <c r="BQ23" i="13"/>
  <c r="BQ27" i="13"/>
  <c r="BQ60" i="13"/>
  <c r="BQ33" i="13"/>
  <c r="BQ35" i="13"/>
  <c r="BQ37" i="13"/>
  <c r="BQ39" i="13"/>
  <c r="BQ41" i="13"/>
  <c r="BQ43" i="13"/>
  <c r="BQ45" i="13"/>
  <c r="BQ47" i="13"/>
  <c r="BQ49" i="13"/>
  <c r="BQ51" i="13"/>
  <c r="BQ53" i="13"/>
  <c r="BQ55" i="13"/>
  <c r="BQ57" i="13"/>
  <c r="BQ59" i="13"/>
  <c r="BQ61" i="13"/>
  <c r="BQ63" i="13"/>
  <c r="BQ65" i="13"/>
  <c r="BQ67" i="13"/>
  <c r="BQ69" i="13"/>
  <c r="BQ71" i="13"/>
  <c r="BQ73" i="13"/>
  <c r="BQ75" i="13"/>
  <c r="BQ77" i="13"/>
  <c r="BQ79" i="13"/>
  <c r="BQ81" i="13"/>
  <c r="BQ83" i="13"/>
  <c r="BQ85" i="13"/>
  <c r="BQ88" i="13"/>
  <c r="BQ89" i="13"/>
  <c r="BQ103" i="13"/>
  <c r="BQ105" i="13"/>
  <c r="BQ107" i="13"/>
  <c r="BQ121" i="13"/>
  <c r="BQ123" i="13"/>
  <c r="BQ139" i="13"/>
  <c r="BQ141" i="13"/>
  <c r="BQ178" i="13"/>
  <c r="BQ179" i="13"/>
  <c r="BQ197" i="13"/>
  <c r="BQ86" i="13"/>
  <c r="BQ91" i="13"/>
  <c r="BQ93" i="13"/>
  <c r="BQ95" i="13"/>
  <c r="BQ109" i="13"/>
  <c r="BQ111" i="13"/>
  <c r="BQ113" i="13"/>
  <c r="BQ126" i="13"/>
  <c r="BQ131" i="13"/>
  <c r="BQ154" i="13"/>
  <c r="BQ156" i="13"/>
  <c r="BQ172" i="13"/>
  <c r="BQ174" i="13"/>
  <c r="BQ78" i="13"/>
  <c r="BQ80" i="13"/>
  <c r="BQ82" i="13"/>
  <c r="BQ84" i="13"/>
  <c r="BQ94" i="13"/>
  <c r="BQ96" i="13"/>
  <c r="BQ98" i="13"/>
  <c r="BQ112" i="13"/>
  <c r="BQ114" i="13"/>
  <c r="BQ116" i="13"/>
  <c r="BQ158" i="13"/>
  <c r="BQ175" i="13"/>
  <c r="BQ176" i="13"/>
  <c r="BQ193" i="13"/>
  <c r="BQ159" i="13"/>
  <c r="BQ100" i="13"/>
  <c r="BQ102" i="13"/>
  <c r="BQ104" i="13"/>
  <c r="BQ118" i="13"/>
  <c r="BQ120" i="13"/>
  <c r="BQ122" i="13"/>
  <c r="BQ127" i="13"/>
  <c r="BQ136" i="13"/>
  <c r="BQ138" i="13"/>
  <c r="BQ140" i="13"/>
  <c r="BQ187" i="13"/>
  <c r="BQ189" i="13"/>
  <c r="BQ191" i="13"/>
  <c r="BQ205" i="13"/>
  <c r="BQ207" i="13"/>
  <c r="BQ209" i="13"/>
  <c r="BQ223" i="13"/>
  <c r="BQ190" i="13"/>
  <c r="BQ192" i="13"/>
  <c r="BQ194" i="13"/>
  <c r="BQ208" i="13"/>
  <c r="BQ210" i="13"/>
  <c r="BQ212" i="13"/>
  <c r="BQ145" i="13"/>
  <c r="BQ147" i="13"/>
  <c r="BQ149" i="13"/>
  <c r="BQ163" i="13"/>
  <c r="BQ165" i="13"/>
  <c r="BQ167" i="13"/>
  <c r="BQ181" i="13"/>
  <c r="BQ183" i="13"/>
  <c r="BQ185" i="13"/>
  <c r="BQ199" i="13"/>
  <c r="BQ201" i="13"/>
  <c r="BQ203" i="13"/>
  <c r="BQ217" i="13"/>
  <c r="BQ219" i="13"/>
  <c r="BQ221" i="13"/>
  <c r="BQ225" i="13"/>
  <c r="BQ231" i="13"/>
  <c r="BQ237" i="13"/>
  <c r="BQ243" i="13"/>
  <c r="BQ249" i="13"/>
  <c r="BQ255" i="13"/>
  <c r="BQ261" i="13"/>
  <c r="BQ267" i="13"/>
  <c r="BQ130" i="13"/>
  <c r="BQ132" i="13"/>
  <c r="BQ134" i="13"/>
  <c r="BQ148" i="13"/>
  <c r="BQ150" i="13"/>
  <c r="BQ152" i="13"/>
  <c r="BQ166" i="13"/>
  <c r="BQ168" i="13"/>
  <c r="BQ170" i="13"/>
  <c r="BQ184" i="13"/>
  <c r="BQ186" i="13"/>
  <c r="BQ188" i="13"/>
  <c r="BQ202" i="13"/>
  <c r="BQ204" i="13"/>
  <c r="BQ206" i="13"/>
  <c r="BQ220" i="13"/>
  <c r="BQ222" i="13"/>
  <c r="BQ224" i="13"/>
  <c r="BQ230" i="13"/>
  <c r="BQ236" i="13"/>
  <c r="BQ242" i="13"/>
  <c r="BQ248" i="13"/>
  <c r="BQ254" i="13"/>
  <c r="BQ260" i="13"/>
  <c r="BQ266" i="13"/>
  <c r="C60" i="1"/>
  <c r="C56" i="1"/>
  <c r="C52" i="1"/>
  <c r="CG50" i="1"/>
  <c r="CG49" i="1"/>
  <c r="CG48" i="1"/>
  <c r="C48" i="1"/>
  <c r="CG47" i="1"/>
  <c r="CG46" i="1"/>
  <c r="CG45" i="1"/>
  <c r="CG44" i="1"/>
  <c r="C44" i="1"/>
  <c r="CG43" i="1"/>
  <c r="CG42" i="1"/>
  <c r="CG41" i="1"/>
  <c r="CG40" i="1"/>
  <c r="C40" i="1"/>
  <c r="CG39" i="1"/>
  <c r="CG38" i="1"/>
  <c r="CG37" i="1"/>
  <c r="CG36" i="1"/>
  <c r="C36" i="1"/>
  <c r="CG35" i="1"/>
  <c r="CG34" i="1"/>
  <c r="CG33" i="1"/>
  <c r="CG32" i="1"/>
  <c r="C32" i="1"/>
  <c r="CG31" i="1"/>
  <c r="CG30" i="1"/>
  <c r="CG29" i="1"/>
  <c r="CG28" i="1"/>
  <c r="C28" i="1"/>
  <c r="CG27" i="1"/>
  <c r="CG26" i="1"/>
  <c r="CG25" i="1"/>
  <c r="CG24" i="1"/>
  <c r="C24" i="1"/>
  <c r="CG23" i="1"/>
  <c r="CG22" i="1"/>
  <c r="CG21" i="1"/>
  <c r="CG20" i="1"/>
  <c r="C20" i="1"/>
  <c r="CG19" i="1"/>
  <c r="C16" i="1"/>
  <c r="C12" i="1"/>
  <c r="Q10" i="18"/>
  <c r="S10" i="18"/>
  <c r="CF39" i="13" l="1"/>
  <c r="CF83" i="13"/>
  <c r="CF84" i="13"/>
  <c r="CF85" i="13"/>
  <c r="CF43" i="13"/>
  <c r="CF38" i="13"/>
  <c r="CF147" i="13"/>
  <c r="CF191" i="13"/>
  <c r="CF81" i="13"/>
  <c r="CF148" i="13"/>
  <c r="CF217" i="13"/>
  <c r="AD14" i="8"/>
  <c r="BV36" i="13"/>
  <c r="BV218" i="13"/>
  <c r="BV238" i="13"/>
  <c r="BV41" i="13"/>
  <c r="BV156" i="13"/>
  <c r="BV240" i="13"/>
  <c r="BV249" i="13"/>
  <c r="BV78" i="13"/>
  <c r="BV40" i="13"/>
  <c r="BV174" i="13"/>
  <c r="BV177" i="13"/>
  <c r="BV190" i="13"/>
  <c r="BV220" i="13"/>
  <c r="BV241" i="13"/>
  <c r="BV248" i="13"/>
  <c r="BV228" i="13"/>
  <c r="BV239" i="13"/>
  <c r="BV79" i="13"/>
  <c r="BV242" i="13"/>
  <c r="CF71" i="13"/>
  <c r="CF75" i="13"/>
  <c r="CF70" i="13"/>
  <c r="CF72" i="13"/>
  <c r="CF73" i="13"/>
  <c r="CF41" i="13"/>
  <c r="CF36" i="13"/>
  <c r="CF195" i="13"/>
  <c r="CF121" i="13"/>
  <c r="CF190" i="13"/>
  <c r="CF196" i="13"/>
  <c r="CF219" i="13"/>
  <c r="CF226" i="13"/>
  <c r="CF65" i="13"/>
  <c r="CF125" i="13"/>
  <c r="CF215" i="13"/>
  <c r="CF63" i="13"/>
  <c r="CF122" i="13"/>
  <c r="CF189" i="13"/>
  <c r="CF224" i="13"/>
  <c r="CF62" i="13"/>
  <c r="CF68" i="13"/>
  <c r="CF223" i="13"/>
  <c r="CF64" i="13"/>
  <c r="CF67" i="13"/>
  <c r="CF123" i="13"/>
  <c r="CF153" i="13"/>
  <c r="CF182" i="13"/>
  <c r="CF194" i="13"/>
  <c r="CF225" i="13"/>
  <c r="CF48" i="13"/>
  <c r="CB61" i="13"/>
  <c r="CB69" i="13"/>
  <c r="CB70" i="13"/>
  <c r="CB71" i="13"/>
  <c r="CB72" i="13"/>
  <c r="CB36" i="13"/>
  <c r="CB37" i="13"/>
  <c r="CB39" i="13"/>
  <c r="CB46" i="13"/>
  <c r="CB47" i="13"/>
  <c r="CB48" i="13"/>
  <c r="CB52" i="13"/>
  <c r="CB53" i="13"/>
  <c r="CB54" i="13"/>
  <c r="CB55" i="13"/>
  <c r="CB49" i="13"/>
  <c r="CB64" i="13"/>
  <c r="CB141" i="13"/>
  <c r="CB38" i="13"/>
  <c r="CB50" i="13"/>
  <c r="CB62" i="13"/>
  <c r="CB67" i="13"/>
  <c r="CB87" i="13"/>
  <c r="CB137" i="13"/>
  <c r="CB143" i="13"/>
  <c r="CB154" i="13"/>
  <c r="CB164" i="13"/>
  <c r="CB177" i="13"/>
  <c r="CB182" i="13"/>
  <c r="CB215" i="13"/>
  <c r="CB231" i="13"/>
  <c r="CB235" i="13"/>
  <c r="CB239" i="13"/>
  <c r="CB252" i="13"/>
  <c r="CB256" i="13"/>
  <c r="CB51" i="13"/>
  <c r="CB65" i="13"/>
  <c r="CB84" i="13"/>
  <c r="CB94" i="13"/>
  <c r="CB139" i="13"/>
  <c r="CB91" i="13"/>
  <c r="CB134" i="13"/>
  <c r="CB138" i="13"/>
  <c r="CB155" i="13"/>
  <c r="CB160" i="13"/>
  <c r="CB163" i="13"/>
  <c r="CB169" i="13"/>
  <c r="CB174" i="13"/>
  <c r="CB180" i="13"/>
  <c r="CB225" i="13"/>
  <c r="CB230" i="13"/>
  <c r="CB236" i="13"/>
  <c r="CB254" i="13"/>
  <c r="CB258" i="13"/>
  <c r="CB92" i="13"/>
  <c r="CB136" i="13"/>
  <c r="CB142" i="13"/>
  <c r="CB151" i="13"/>
  <c r="CB156" i="13"/>
  <c r="CB162" i="13"/>
  <c r="CB165" i="13"/>
  <c r="CB179" i="13"/>
  <c r="CB183" i="13"/>
  <c r="CB233" i="13"/>
  <c r="CB237" i="13"/>
  <c r="CB240" i="13"/>
  <c r="CB253" i="13"/>
  <c r="CB257" i="13"/>
  <c r="CB60" i="13"/>
  <c r="CB66" i="13"/>
  <c r="CB135" i="13"/>
  <c r="CB140" i="13"/>
  <c r="CB147" i="13"/>
  <c r="CB157" i="13"/>
  <c r="CB166" i="13"/>
  <c r="CB178" i="13"/>
  <c r="CB181" i="13"/>
  <c r="CB184" i="13"/>
  <c r="CB216" i="13"/>
  <c r="CB234" i="13"/>
  <c r="CB238" i="13"/>
  <c r="CB255" i="13"/>
  <c r="CB260" i="13"/>
  <c r="CB33" i="13"/>
  <c r="CB56" i="13"/>
  <c r="CB86" i="13"/>
  <c r="CB90" i="13"/>
  <c r="CB95" i="13"/>
  <c r="CB119" i="13"/>
  <c r="CB123" i="13"/>
  <c r="CB126" i="13"/>
  <c r="CB146" i="13"/>
  <c r="CB149" i="13"/>
  <c r="CB153" i="13"/>
  <c r="CB161" i="13"/>
  <c r="CB168" i="13"/>
  <c r="CB193" i="13"/>
  <c r="CB196" i="13"/>
  <c r="CB209" i="13"/>
  <c r="CB218" i="13"/>
  <c r="CB221" i="13"/>
  <c r="CB224" i="13"/>
  <c r="CB93" i="13"/>
  <c r="CB120" i="13"/>
  <c r="CB124" i="13"/>
  <c r="CB127" i="13"/>
  <c r="CB148" i="13"/>
  <c r="CB219" i="13"/>
  <c r="CB223" i="13"/>
  <c r="CB88" i="13"/>
  <c r="CB111" i="13"/>
  <c r="CB125" i="13"/>
  <c r="CB145" i="13"/>
  <c r="CB150" i="13"/>
  <c r="CB152" i="13"/>
  <c r="CB175" i="13"/>
  <c r="CB197" i="13"/>
  <c r="CB68" i="13"/>
  <c r="CB85" i="13"/>
  <c r="CB89" i="13"/>
  <c r="CB117" i="13"/>
  <c r="CB122" i="13"/>
  <c r="CB144" i="13"/>
  <c r="CB176" i="13"/>
  <c r="CB217" i="13"/>
  <c r="CB220" i="13"/>
  <c r="CB222" i="13"/>
  <c r="CB232" i="13"/>
  <c r="CF156" i="13"/>
  <c r="CF170" i="13"/>
  <c r="CF176" i="13"/>
  <c r="CF115" i="13"/>
  <c r="CF118" i="13"/>
  <c r="CF126" i="13"/>
  <c r="CF165" i="13"/>
  <c r="CF171" i="13"/>
  <c r="CF173" i="13"/>
  <c r="CF192" i="13"/>
  <c r="CF222" i="13"/>
  <c r="CF114" i="13"/>
  <c r="CF117" i="13"/>
  <c r="CF174" i="13"/>
  <c r="CB313" i="13"/>
  <c r="N28" i="8"/>
  <c r="BV65" i="13"/>
  <c r="BV69" i="13"/>
  <c r="BV75" i="13"/>
  <c r="BV71" i="13"/>
  <c r="BV39" i="13"/>
  <c r="BV62" i="13"/>
  <c r="BV67" i="13"/>
  <c r="BV72" i="13"/>
  <c r="BV66" i="13"/>
  <c r="BV70" i="13"/>
  <c r="BV64" i="13"/>
  <c r="BV63" i="13"/>
  <c r="BV68" i="13"/>
  <c r="BV82" i="13"/>
  <c r="BV88" i="13"/>
  <c r="BV154" i="13"/>
  <c r="BV159" i="13"/>
  <c r="BV225" i="13"/>
  <c r="BV256" i="13"/>
  <c r="BV55" i="13"/>
  <c r="BV83" i="13"/>
  <c r="BV89" i="13"/>
  <c r="BV227" i="13"/>
  <c r="BV254" i="13"/>
  <c r="BV87" i="13"/>
  <c r="BV158" i="13"/>
  <c r="BV229" i="13"/>
  <c r="BV250" i="13"/>
  <c r="BV85" i="13"/>
  <c r="BV91" i="13"/>
  <c r="BV153" i="13"/>
  <c r="BV161" i="13"/>
  <c r="BV84" i="13"/>
  <c r="BV90" i="13"/>
  <c r="BV155" i="13"/>
  <c r="BV181" i="13"/>
  <c r="BV226" i="13"/>
  <c r="BV251" i="13"/>
  <c r="BV86" i="13"/>
  <c r="BV92" i="13"/>
  <c r="BV151" i="13"/>
  <c r="BV157" i="13"/>
  <c r="BV253" i="13"/>
  <c r="CG73" i="13"/>
  <c r="CF183" i="13"/>
  <c r="CF251" i="13"/>
  <c r="CG240" i="13"/>
  <c r="CH251" i="13" s="1"/>
  <c r="CG208" i="13"/>
  <c r="CF37" i="13"/>
  <c r="CF40" i="13"/>
  <c r="CF46" i="13"/>
  <c r="CF49" i="13"/>
  <c r="CF97" i="13"/>
  <c r="CF108" i="13"/>
  <c r="CF141" i="13"/>
  <c r="CF157" i="13"/>
  <c r="CF166" i="13"/>
  <c r="CF172" i="13"/>
  <c r="CF178" i="13"/>
  <c r="CF186" i="13"/>
  <c r="CF187" i="13"/>
  <c r="CF193" i="13"/>
  <c r="CF198" i="13"/>
  <c r="CF200" i="13"/>
  <c r="CF202" i="13"/>
  <c r="CF204" i="13"/>
  <c r="CF240" i="13"/>
  <c r="CF242" i="13"/>
  <c r="CF248" i="13"/>
  <c r="CG165" i="13"/>
  <c r="CG184" i="13"/>
  <c r="CF44" i="13"/>
  <c r="CF47" i="13"/>
  <c r="CF80" i="13"/>
  <c r="CF104" i="13"/>
  <c r="CF113" i="13"/>
  <c r="CF142" i="13"/>
  <c r="CF158" i="13"/>
  <c r="CF185" i="13"/>
  <c r="CF188" i="13"/>
  <c r="CF197" i="13"/>
  <c r="CF203" i="13"/>
  <c r="CF218" i="13"/>
  <c r="CF235" i="13"/>
  <c r="CF239" i="13"/>
  <c r="CF241" i="13"/>
  <c r="CF247" i="13"/>
  <c r="CF249" i="13"/>
  <c r="CG74" i="13"/>
  <c r="CF110" i="13"/>
  <c r="CF246" i="13"/>
  <c r="CF199" i="13"/>
  <c r="CG231" i="13"/>
  <c r="CF238" i="13"/>
  <c r="CF250" i="13"/>
  <c r="CG215" i="13"/>
  <c r="CF169" i="13"/>
  <c r="CF230" i="13"/>
  <c r="U57" i="8"/>
  <c r="U49" i="8"/>
  <c r="U33" i="8"/>
  <c r="W56" i="8"/>
  <c r="U56" i="8"/>
  <c r="U48" i="8"/>
  <c r="U32" i="8"/>
  <c r="W55" i="8"/>
  <c r="W47" i="8"/>
  <c r="BI251" i="13"/>
  <c r="CB265" i="13"/>
  <c r="CF57" i="13"/>
  <c r="CF137" i="13"/>
  <c r="CF208" i="13"/>
  <c r="CG238" i="13"/>
  <c r="CG222" i="13"/>
  <c r="CG206" i="13"/>
  <c r="CG180" i="13"/>
  <c r="CG229" i="13"/>
  <c r="CG213" i="13"/>
  <c r="CG195" i="13"/>
  <c r="CG161" i="13"/>
  <c r="CG154" i="13"/>
  <c r="CG112" i="13"/>
  <c r="CF82" i="13"/>
  <c r="CF109" i="13"/>
  <c r="CF101" i="13"/>
  <c r="CG61" i="13"/>
  <c r="CF245" i="13"/>
  <c r="CF237" i="13"/>
  <c r="CF229" i="13"/>
  <c r="CF221" i="13"/>
  <c r="CF213" i="13"/>
  <c r="CF140" i="13"/>
  <c r="CF124" i="13"/>
  <c r="CG236" i="13"/>
  <c r="CG220" i="13"/>
  <c r="CG204" i="13"/>
  <c r="CG176" i="13"/>
  <c r="CG191" i="13"/>
  <c r="CG155" i="13"/>
  <c r="CF177" i="13"/>
  <c r="CG150" i="13"/>
  <c r="CG106" i="13"/>
  <c r="CG38" i="13"/>
  <c r="CG97" i="13"/>
  <c r="CF88" i="13"/>
  <c r="CG57" i="13"/>
  <c r="CF252" i="13"/>
  <c r="CF244" i="13"/>
  <c r="CF236" i="13"/>
  <c r="CF228" i="13"/>
  <c r="CF220" i="13"/>
  <c r="CF211" i="13"/>
  <c r="CF179" i="13"/>
  <c r="CF79" i="13"/>
  <c r="CF60" i="13"/>
  <c r="CF133" i="13"/>
  <c r="CF138" i="13"/>
  <c r="CF184" i="13"/>
  <c r="CF210" i="13"/>
  <c r="CG187" i="13"/>
  <c r="CG151" i="13"/>
  <c r="CF175" i="13"/>
  <c r="CG144" i="13"/>
  <c r="CG102" i="13"/>
  <c r="CF78" i="13"/>
  <c r="CG32" i="13"/>
  <c r="CF106" i="13"/>
  <c r="CG51" i="13"/>
  <c r="CF243" i="13"/>
  <c r="CF227" i="13"/>
  <c r="CF136" i="13"/>
  <c r="CF120" i="13"/>
  <c r="CF55" i="13"/>
  <c r="CG239" i="13"/>
  <c r="CG223" i="13"/>
  <c r="CG207" i="13"/>
  <c r="CG183" i="13"/>
  <c r="CG147" i="13"/>
  <c r="CG115" i="13"/>
  <c r="CG138" i="13"/>
  <c r="CG70" i="13"/>
  <c r="CG30" i="13"/>
  <c r="CF105" i="13"/>
  <c r="CG85" i="13"/>
  <c r="CF90" i="13"/>
  <c r="CF207" i="13"/>
  <c r="CF33" i="13"/>
  <c r="CF54" i="13"/>
  <c r="CF130" i="13"/>
  <c r="CF209" i="13"/>
  <c r="CG230" i="13"/>
  <c r="CG214" i="13"/>
  <c r="CG237" i="13"/>
  <c r="CG221" i="13"/>
  <c r="CG205" i="13"/>
  <c r="CG179" i="13"/>
  <c r="CG143" i="13"/>
  <c r="CG111" i="13"/>
  <c r="CG162" i="13"/>
  <c r="CG134" i="13"/>
  <c r="CG64" i="13"/>
  <c r="CG22" i="13"/>
  <c r="CF93" i="13"/>
  <c r="CG29" i="13"/>
  <c r="CF112" i="13"/>
  <c r="CF132" i="13"/>
  <c r="CF116" i="13"/>
  <c r="CF51" i="13"/>
  <c r="CF56" i="13"/>
  <c r="CF107" i="13"/>
  <c r="CF129" i="13"/>
  <c r="CF134" i="13"/>
  <c r="CF139" i="13"/>
  <c r="CF212" i="13"/>
  <c r="CG228" i="13"/>
  <c r="CG212" i="13"/>
  <c r="CG192" i="13"/>
  <c r="CG175" i="13"/>
  <c r="CG139" i="13"/>
  <c r="CG107" i="13"/>
  <c r="CG160" i="13"/>
  <c r="CG128" i="13"/>
  <c r="CG86" i="13"/>
  <c r="CG60" i="13"/>
  <c r="CG93" i="13"/>
  <c r="CG25" i="13"/>
  <c r="CF35" i="13"/>
  <c r="CF52" i="13"/>
  <c r="CF59" i="13"/>
  <c r="CF131" i="13"/>
  <c r="CF201" i="13"/>
  <c r="CF214" i="13"/>
  <c r="CG201" i="13"/>
  <c r="CG171" i="13"/>
  <c r="CG135" i="13"/>
  <c r="CF168" i="13"/>
  <c r="CG122" i="13"/>
  <c r="CG80" i="13"/>
  <c r="CG54" i="13"/>
  <c r="CF92" i="13"/>
  <c r="CF89" i="13"/>
  <c r="CF86" i="13"/>
  <c r="CF128" i="13"/>
  <c r="U50" i="8"/>
  <c r="W48" i="8"/>
  <c r="BN295" i="13"/>
  <c r="CB270" i="13"/>
  <c r="U51" i="8"/>
  <c r="U43" i="8"/>
  <c r="U35" i="8"/>
  <c r="W50" i="8"/>
  <c r="W42" i="8"/>
  <c r="P69" i="1"/>
  <c r="Q69" i="1"/>
  <c r="Q67" i="1"/>
  <c r="P67" i="1"/>
  <c r="P68" i="1"/>
  <c r="Q68" i="1"/>
  <c r="BV44" i="13"/>
  <c r="BV45" i="13"/>
  <c r="BV46" i="13"/>
  <c r="BV47" i="13"/>
  <c r="BV48" i="13"/>
  <c r="BV49" i="13"/>
  <c r="BV50" i="13"/>
  <c r="BV51" i="13"/>
  <c r="BV52" i="13"/>
  <c r="BV53" i="13"/>
  <c r="BV54" i="13"/>
  <c r="CG41" i="13"/>
  <c r="CG35" i="13"/>
  <c r="CF32" i="13"/>
  <c r="CG24" i="13"/>
  <c r="CF22" i="13"/>
  <c r="BV32" i="13"/>
  <c r="CF267" i="13"/>
  <c r="CF269" i="13"/>
  <c r="BI227" i="13"/>
  <c r="BM268" i="13"/>
  <c r="P251" i="13"/>
  <c r="P219" i="13"/>
  <c r="P187" i="13"/>
  <c r="P123" i="13"/>
  <c r="P107" i="13"/>
  <c r="P91" i="13"/>
  <c r="P75" i="13"/>
  <c r="P59" i="13"/>
  <c r="P43" i="13"/>
  <c r="P27" i="13"/>
  <c r="AI272" i="13"/>
  <c r="AG272" i="13"/>
  <c r="AJ272" i="13" s="1"/>
  <c r="BM269" i="13"/>
  <c r="AM277" i="13"/>
  <c r="AJ277" i="13" s="1"/>
  <c r="AK277" i="13"/>
  <c r="BI27" i="13"/>
  <c r="BI31" i="13"/>
  <c r="BI64" i="13"/>
  <c r="BI72" i="13"/>
  <c r="BI76" i="13"/>
  <c r="P64" i="13"/>
  <c r="P48" i="13"/>
  <c r="P156" i="13"/>
  <c r="F266" i="13"/>
  <c r="F250" i="13"/>
  <c r="F234" i="13"/>
  <c r="F218" i="13"/>
  <c r="F202" i="13"/>
  <c r="F186" i="13"/>
  <c r="F170" i="13"/>
  <c r="F154" i="13"/>
  <c r="F138" i="13"/>
  <c r="F122" i="13"/>
  <c r="F106" i="13"/>
  <c r="F90" i="13"/>
  <c r="F74" i="13"/>
  <c r="F58" i="13"/>
  <c r="F42" i="13"/>
  <c r="F26" i="13"/>
  <c r="P256" i="13"/>
  <c r="P224" i="13"/>
  <c r="P192" i="13"/>
  <c r="P153" i="13"/>
  <c r="P145" i="13"/>
  <c r="P137" i="13"/>
  <c r="P129" i="13"/>
  <c r="P121" i="13"/>
  <c r="P113" i="13"/>
  <c r="P105" i="13"/>
  <c r="P97" i="13"/>
  <c r="P89" i="13"/>
  <c r="P81" i="13"/>
  <c r="P73" i="13"/>
  <c r="P65" i="13"/>
  <c r="P57" i="13"/>
  <c r="P49" i="13"/>
  <c r="P41" i="13"/>
  <c r="P33" i="13"/>
  <c r="P25" i="13"/>
  <c r="P17" i="13"/>
  <c r="W285" i="13"/>
  <c r="F285" i="13"/>
  <c r="Z285" i="13" s="1"/>
  <c r="W291" i="13"/>
  <c r="F291" i="13"/>
  <c r="Z291" i="13" s="1"/>
  <c r="AK292" i="13"/>
  <c r="BM27" i="13"/>
  <c r="BM35" i="13"/>
  <c r="BM63" i="13"/>
  <c r="BM99" i="13"/>
  <c r="BI108" i="13"/>
  <c r="BI139" i="13"/>
  <c r="BM149" i="13"/>
  <c r="BI154" i="13"/>
  <c r="BM178" i="13"/>
  <c r="BM193" i="13"/>
  <c r="BI246" i="13"/>
  <c r="AJ234" i="13"/>
  <c r="AS277" i="13"/>
  <c r="P264" i="13"/>
  <c r="P232" i="13"/>
  <c r="P200" i="13"/>
  <c r="F259" i="13"/>
  <c r="F243" i="13"/>
  <c r="F227" i="13"/>
  <c r="F211" i="13"/>
  <c r="F195" i="13"/>
  <c r="F179" i="13"/>
  <c r="F163" i="13"/>
  <c r="F147" i="13"/>
  <c r="F131" i="13"/>
  <c r="F115" i="13"/>
  <c r="F99" i="13"/>
  <c r="F83" i="13"/>
  <c r="F67" i="13"/>
  <c r="F51" i="13"/>
  <c r="F35" i="13"/>
  <c r="F19" i="13"/>
  <c r="P268" i="13"/>
  <c r="P236" i="13"/>
  <c r="P204" i="13"/>
  <c r="AM284" i="13"/>
  <c r="AI284" i="13"/>
  <c r="F258" i="13"/>
  <c r="F242" i="13"/>
  <c r="F226" i="13"/>
  <c r="F210" i="13"/>
  <c r="F194" i="13"/>
  <c r="F178" i="13"/>
  <c r="F162" i="13"/>
  <c r="F146" i="13"/>
  <c r="F130" i="13"/>
  <c r="F114" i="13"/>
  <c r="F98" i="13"/>
  <c r="F82" i="13"/>
  <c r="F66" i="13"/>
  <c r="F50" i="13"/>
  <c r="F34" i="13"/>
  <c r="F18" i="13"/>
  <c r="P240" i="13"/>
  <c r="P208" i="13"/>
  <c r="P176" i="13"/>
  <c r="P171" i="13"/>
  <c r="F263" i="13"/>
  <c r="F247" i="13"/>
  <c r="F231" i="13"/>
  <c r="F215" i="13"/>
  <c r="F199" i="13"/>
  <c r="F183" i="13"/>
  <c r="F167" i="13"/>
  <c r="F151" i="13"/>
  <c r="F135" i="13"/>
  <c r="F119" i="13"/>
  <c r="F103" i="13"/>
  <c r="F87" i="13"/>
  <c r="F71" i="13"/>
  <c r="F55" i="13"/>
  <c r="F39" i="13"/>
  <c r="F23" i="13"/>
  <c r="AS300" i="13"/>
  <c r="AT22" i="13"/>
  <c r="P248" i="13"/>
  <c r="P216" i="13"/>
  <c r="P184" i="13"/>
  <c r="AG186" i="13"/>
  <c r="AG178" i="13"/>
  <c r="AG170" i="13"/>
  <c r="AG162" i="13"/>
  <c r="AG154" i="13"/>
  <c r="AG146" i="13"/>
  <c r="AG138" i="13"/>
  <c r="AG130" i="13"/>
  <c r="AG122" i="13"/>
  <c r="AG114" i="13"/>
  <c r="AG106" i="13"/>
  <c r="AG98" i="13"/>
  <c r="AG90" i="13"/>
  <c r="AG82" i="13"/>
  <c r="AG74" i="13"/>
  <c r="AG66" i="13"/>
  <c r="AG58" i="13"/>
  <c r="AG50" i="13"/>
  <c r="AG42" i="13"/>
  <c r="AG34" i="13"/>
  <c r="AG26" i="13"/>
  <c r="AI186" i="13"/>
  <c r="AI178" i="13"/>
  <c r="AI170" i="13"/>
  <c r="AI162" i="13"/>
  <c r="AI154" i="13"/>
  <c r="AI146" i="13"/>
  <c r="AI138" i="13"/>
  <c r="AI130" i="13"/>
  <c r="AI122" i="13"/>
  <c r="AI114" i="13"/>
  <c r="AI106" i="13"/>
  <c r="AI98" i="13"/>
  <c r="AI90" i="13"/>
  <c r="AI82" i="13"/>
  <c r="AI74" i="13"/>
  <c r="AI66" i="13"/>
  <c r="AI58" i="13"/>
  <c r="AI50" i="13"/>
  <c r="AI42" i="13"/>
  <c r="AI34" i="13"/>
  <c r="AI26" i="13"/>
  <c r="AM266" i="13"/>
  <c r="AK266" i="13"/>
  <c r="AM258" i="13"/>
  <c r="AJ258" i="13" s="1"/>
  <c r="AK258" i="13"/>
  <c r="AK250" i="13"/>
  <c r="AM250" i="13"/>
  <c r="AK242" i="13"/>
  <c r="AM242" i="13"/>
  <c r="AJ242" i="13" s="1"/>
  <c r="AK234" i="13"/>
  <c r="AM234" i="13"/>
  <c r="AM226" i="13"/>
  <c r="AK226" i="13"/>
  <c r="AM218" i="13"/>
  <c r="AK218" i="13"/>
  <c r="AM210" i="13"/>
  <c r="AK210" i="13"/>
  <c r="AM202" i="13"/>
  <c r="AK202" i="13"/>
  <c r="AM194" i="13"/>
  <c r="AK194" i="13"/>
  <c r="AM186" i="13"/>
  <c r="AJ186" i="13" s="1"/>
  <c r="AK186" i="13"/>
  <c r="AM178" i="13"/>
  <c r="AM170" i="13"/>
  <c r="AK170" i="13"/>
  <c r="AM162" i="13"/>
  <c r="AJ162" i="13" s="1"/>
  <c r="AM154" i="13"/>
  <c r="AJ154" i="13" s="1"/>
  <c r="AK154" i="13"/>
  <c r="AM146" i="13"/>
  <c r="AJ146" i="13" s="1"/>
  <c r="AM138" i="13"/>
  <c r="AJ138" i="13" s="1"/>
  <c r="AK138" i="13"/>
  <c r="AM130" i="13"/>
  <c r="AJ130" i="13" s="1"/>
  <c r="AM122" i="13"/>
  <c r="AJ122" i="13" s="1"/>
  <c r="AK122" i="13"/>
  <c r="AM114" i="13"/>
  <c r="AM106" i="13"/>
  <c r="AK106" i="13"/>
  <c r="AM98" i="13"/>
  <c r="AJ98" i="13" s="1"/>
  <c r="AM90" i="13"/>
  <c r="AJ90" i="13" s="1"/>
  <c r="AK90" i="13"/>
  <c r="AM82" i="13"/>
  <c r="AJ82" i="13" s="1"/>
  <c r="AM74" i="13"/>
  <c r="AJ74" i="13" s="1"/>
  <c r="AK74" i="13"/>
  <c r="AM66" i="13"/>
  <c r="AJ66" i="13" s="1"/>
  <c r="AM58" i="13"/>
  <c r="AJ58" i="13" s="1"/>
  <c r="AK58" i="13"/>
  <c r="AM50" i="13"/>
  <c r="AM42" i="13"/>
  <c r="AK42" i="13"/>
  <c r="AM34" i="13"/>
  <c r="AJ34" i="13" s="1"/>
  <c r="AM26" i="13"/>
  <c r="AJ26" i="13" s="1"/>
  <c r="AK26" i="13"/>
  <c r="P286" i="13"/>
  <c r="Z286" i="13" s="1"/>
  <c r="AS22" i="13"/>
  <c r="F267" i="13"/>
  <c r="F251" i="13"/>
  <c r="F235" i="13"/>
  <c r="F219" i="13"/>
  <c r="F203" i="13"/>
  <c r="F187" i="13"/>
  <c r="F171" i="13"/>
  <c r="F155" i="13"/>
  <c r="F139" i="13"/>
  <c r="F123" i="13"/>
  <c r="F107" i="13"/>
  <c r="F91" i="13"/>
  <c r="F75" i="13"/>
  <c r="F59" i="13"/>
  <c r="F43" i="13"/>
  <c r="F27" i="13"/>
  <c r="P252" i="13"/>
  <c r="P220" i="13"/>
  <c r="P188" i="13"/>
  <c r="AK130" i="13"/>
  <c r="AM279" i="13"/>
  <c r="AJ279" i="13" s="1"/>
  <c r="AK279" i="13"/>
  <c r="W286" i="13"/>
  <c r="AC288" i="13"/>
  <c r="F288" i="13"/>
  <c r="Z288" i="13" s="1"/>
  <c r="AU97" i="13"/>
  <c r="AU99" i="13"/>
  <c r="AU101" i="13"/>
  <c r="AU103" i="13"/>
  <c r="AU105" i="13"/>
  <c r="AU107" i="13"/>
  <c r="AU109" i="13"/>
  <c r="AU111" i="13"/>
  <c r="AU113" i="13"/>
  <c r="AU115" i="13"/>
  <c r="AU117" i="13"/>
  <c r="AU119" i="13"/>
  <c r="AU138" i="13"/>
  <c r="AU140" i="13"/>
  <c r="AU142" i="13"/>
  <c r="AU157" i="13"/>
  <c r="AU159" i="13"/>
  <c r="AU161" i="13"/>
  <c r="AU170" i="13"/>
  <c r="AU172" i="13"/>
  <c r="AU181" i="13"/>
  <c r="AU183" i="13"/>
  <c r="AU185" i="13"/>
  <c r="AU194" i="13"/>
  <c r="AU196" i="13"/>
  <c r="AU205" i="13"/>
  <c r="AU207" i="13"/>
  <c r="AU209" i="13"/>
  <c r="AU218" i="13"/>
  <c r="AU220" i="13"/>
  <c r="AU229" i="13"/>
  <c r="AU231" i="13"/>
  <c r="AU233" i="13"/>
  <c r="AU242" i="13"/>
  <c r="AU244" i="13"/>
  <c r="AU253" i="13"/>
  <c r="AU255" i="13"/>
  <c r="AU257" i="13"/>
  <c r="AU277" i="13"/>
  <c r="AU279" i="13"/>
  <c r="AG266" i="13"/>
  <c r="AI258" i="13"/>
  <c r="AG250" i="13"/>
  <c r="AI242" i="13"/>
  <c r="AI234" i="13"/>
  <c r="AG226" i="13"/>
  <c r="AG218" i="13"/>
  <c r="AG210" i="13"/>
  <c r="AG202" i="13"/>
  <c r="AG194" i="13"/>
  <c r="CB259" i="13"/>
  <c r="CB261" i="13"/>
  <c r="CB262" i="13"/>
  <c r="CB264" i="13"/>
  <c r="U34" i="8"/>
  <c r="W57" i="8"/>
  <c r="W41" i="8"/>
  <c r="AK271" i="13"/>
  <c r="F271" i="13"/>
  <c r="Y277" i="13"/>
  <c r="F281" i="13"/>
  <c r="Z281" i="13" s="1"/>
  <c r="AJ286" i="13"/>
  <c r="AA287" i="13"/>
  <c r="AA290" i="13"/>
  <c r="W292" i="13"/>
  <c r="AU240" i="13"/>
  <c r="AU192" i="13"/>
  <c r="AU32" i="13"/>
  <c r="AU30" i="13"/>
  <c r="AU28" i="13"/>
  <c r="AU26" i="13"/>
  <c r="AU24" i="13"/>
  <c r="AU22" i="13"/>
  <c r="AG257" i="13"/>
  <c r="AG249" i="13"/>
  <c r="AG241" i="13"/>
  <c r="AG233" i="13"/>
  <c r="AG225" i="13"/>
  <c r="AG217" i="13"/>
  <c r="AG209" i="13"/>
  <c r="AG201" i="13"/>
  <c r="AG193" i="13"/>
  <c r="AI265" i="13"/>
  <c r="AI241" i="13"/>
  <c r="AI233" i="13"/>
  <c r="AI225" i="13"/>
  <c r="AI217" i="13"/>
  <c r="AI209" i="13"/>
  <c r="AI201" i="13"/>
  <c r="AI193" i="13"/>
  <c r="Z275" i="13"/>
  <c r="AM292" i="13"/>
  <c r="W293" i="13"/>
  <c r="AI293" i="13"/>
  <c r="AA294" i="13"/>
  <c r="AS308" i="13"/>
  <c r="AC298" i="13"/>
  <c r="AU120" i="13"/>
  <c r="AU122" i="13"/>
  <c r="AU145" i="13"/>
  <c r="P271" i="13"/>
  <c r="AM271" i="13"/>
  <c r="AJ271" i="13" s="1"/>
  <c r="P272" i="13"/>
  <c r="AI275" i="13"/>
  <c r="Z276" i="13"/>
  <c r="AI280" i="13"/>
  <c r="AS302" i="13"/>
  <c r="AG295" i="13"/>
  <c r="AI296" i="13"/>
  <c r="F298" i="13"/>
  <c r="AI298" i="13"/>
  <c r="AU143" i="13"/>
  <c r="AK278" i="13"/>
  <c r="CB281" i="13"/>
  <c r="AK275" i="13"/>
  <c r="AK280" i="13"/>
  <c r="AI287" i="13"/>
  <c r="W52" i="8"/>
  <c r="W44" i="8"/>
  <c r="W36" i="8"/>
  <c r="AT281" i="13"/>
  <c r="AA277" i="13"/>
  <c r="AC279" i="13"/>
  <c r="W280" i="13"/>
  <c r="AC282" i="13"/>
  <c r="AG283" i="13"/>
  <c r="AJ283" i="13" s="1"/>
  <c r="AI286" i="13"/>
  <c r="AC287" i="13"/>
  <c r="AK287" i="13"/>
  <c r="P290" i="13"/>
  <c r="BN291" i="13"/>
  <c r="AC296" i="13"/>
  <c r="AA298" i="13"/>
  <c r="AC301" i="13"/>
  <c r="W302" i="13"/>
  <c r="W43" i="8"/>
  <c r="AI270" i="13"/>
  <c r="AG278" i="13"/>
  <c r="AJ278" i="13" s="1"/>
  <c r="AS282" i="13"/>
  <c r="AS283" i="13"/>
  <c r="AI274" i="13"/>
  <c r="AC277" i="13"/>
  <c r="P279" i="13"/>
  <c r="Z279" i="13" s="1"/>
  <c r="AJ281" i="13"/>
  <c r="AA283" i="13"/>
  <c r="AI283" i="13"/>
  <c r="P284" i="13"/>
  <c r="Y280" i="13"/>
  <c r="AU280" i="13" s="1"/>
  <c r="Y285" i="13"/>
  <c r="AI285" i="13"/>
  <c r="AK286" i="13"/>
  <c r="W288" i="13"/>
  <c r="AI288" i="13"/>
  <c r="W290" i="13"/>
  <c r="AS307" i="13"/>
  <c r="AU121" i="13"/>
  <c r="AU144" i="13"/>
  <c r="P270" i="13"/>
  <c r="AJ275" i="13"/>
  <c r="AM273" i="13"/>
  <c r="AJ273" i="13" s="1"/>
  <c r="Z273" i="13"/>
  <c r="F284" i="13"/>
  <c r="Z284" i="13" s="1"/>
  <c r="AG284" i="13"/>
  <c r="AS301" i="13"/>
  <c r="F292" i="13"/>
  <c r="BM32" i="13"/>
  <c r="BM36" i="13"/>
  <c r="BM52" i="13"/>
  <c r="BI26" i="13"/>
  <c r="BI30" i="13"/>
  <c r="BI33" i="13"/>
  <c r="BI45" i="13"/>
  <c r="BI49" i="13"/>
  <c r="BI54" i="13"/>
  <c r="BI58" i="13"/>
  <c r="BI62" i="13"/>
  <c r="BI65" i="13"/>
  <c r="BI70" i="13"/>
  <c r="BI85" i="13"/>
  <c r="BM114" i="13"/>
  <c r="BI118" i="13"/>
  <c r="BM141" i="13"/>
  <c r="BM162" i="13"/>
  <c r="BI176" i="13"/>
  <c r="BM185" i="13"/>
  <c r="BI197" i="13"/>
  <c r="BI199" i="13"/>
  <c r="BM204" i="13"/>
  <c r="BM213" i="13"/>
  <c r="BI218" i="13"/>
  <c r="BI228" i="13"/>
  <c r="BI235" i="13"/>
  <c r="BM232" i="13"/>
  <c r="BI279" i="13"/>
  <c r="AS273" i="13"/>
  <c r="AS265" i="13"/>
  <c r="AS257" i="13"/>
  <c r="AS249" i="13"/>
  <c r="AS241" i="13"/>
  <c r="AS233" i="13"/>
  <c r="BI73" i="13"/>
  <c r="BM124" i="13"/>
  <c r="BI247" i="13"/>
  <c r="BI252" i="13"/>
  <c r="AS272" i="13"/>
  <c r="AS264" i="13"/>
  <c r="AS256" i="13"/>
  <c r="AS248" i="13"/>
  <c r="AS240" i="13"/>
  <c r="AS271" i="13"/>
  <c r="AS263" i="13"/>
  <c r="AS255" i="13"/>
  <c r="AS247" i="13"/>
  <c r="AS239" i="13"/>
  <c r="AS278" i="13"/>
  <c r="AS270" i="13"/>
  <c r="AS262" i="13"/>
  <c r="AS254" i="13"/>
  <c r="AS246" i="13"/>
  <c r="AS238" i="13"/>
  <c r="BI239" i="13"/>
  <c r="AS269" i="13"/>
  <c r="AS261" i="13"/>
  <c r="AS253" i="13"/>
  <c r="AS245" i="13"/>
  <c r="AS237" i="13"/>
  <c r="AS276" i="13"/>
  <c r="AS268" i="13"/>
  <c r="AS260" i="13"/>
  <c r="AS252" i="13"/>
  <c r="AS244" i="13"/>
  <c r="AS236" i="13"/>
  <c r="BM221" i="13"/>
  <c r="AD45" i="8"/>
  <c r="AS275" i="13"/>
  <c r="AS267" i="13"/>
  <c r="AS259" i="13"/>
  <c r="AS251" i="13"/>
  <c r="AS243" i="13"/>
  <c r="AS235" i="13"/>
  <c r="AD26" i="8"/>
  <c r="AS274" i="13"/>
  <c r="AS266" i="13"/>
  <c r="AS258" i="13"/>
  <c r="AS250" i="13"/>
  <c r="AS242" i="13"/>
  <c r="AS234" i="13"/>
  <c r="AS228" i="13"/>
  <c r="AS220" i="13"/>
  <c r="AS212" i="13"/>
  <c r="AS204" i="13"/>
  <c r="AS196" i="13"/>
  <c r="AS188" i="13"/>
  <c r="AS180" i="13"/>
  <c r="AS172" i="13"/>
  <c r="AS164" i="13"/>
  <c r="AS156" i="13"/>
  <c r="AS148" i="13"/>
  <c r="AS140" i="13"/>
  <c r="AS132" i="13"/>
  <c r="AS124" i="13"/>
  <c r="AS116" i="13"/>
  <c r="AS108" i="13"/>
  <c r="AS100" i="13"/>
  <c r="AS92" i="13"/>
  <c r="AS84" i="13"/>
  <c r="AS76" i="13"/>
  <c r="AS68" i="13"/>
  <c r="AS60" i="13"/>
  <c r="AS52" i="13"/>
  <c r="AS44" i="13"/>
  <c r="AS36" i="13"/>
  <c r="AS28" i="13"/>
  <c r="AT274" i="13"/>
  <c r="AT266" i="13"/>
  <c r="AT258" i="13"/>
  <c r="AT250" i="13"/>
  <c r="AT242" i="13"/>
  <c r="AT234" i="13"/>
  <c r="AT226" i="13"/>
  <c r="AT218" i="13"/>
  <c r="AT210" i="13"/>
  <c r="AT202" i="13"/>
  <c r="AT194" i="13"/>
  <c r="AT186" i="13"/>
  <c r="AT178" i="13"/>
  <c r="AT170" i="13"/>
  <c r="AT162" i="13"/>
  <c r="AT154" i="13"/>
  <c r="AT146" i="13"/>
  <c r="AT138" i="13"/>
  <c r="AT130" i="13"/>
  <c r="AT122" i="13"/>
  <c r="AT114" i="13"/>
  <c r="AT106" i="13"/>
  <c r="AT98" i="13"/>
  <c r="AT90" i="13"/>
  <c r="AT82" i="13"/>
  <c r="AT74" i="13"/>
  <c r="AT66" i="13"/>
  <c r="AT58" i="13"/>
  <c r="AT50" i="13"/>
  <c r="AT42" i="13"/>
  <c r="AT34" i="13"/>
  <c r="AT26" i="13"/>
  <c r="AS227" i="13"/>
  <c r="AS219" i="13"/>
  <c r="AS211" i="13"/>
  <c r="AS203" i="13"/>
  <c r="AS195" i="13"/>
  <c r="AS187" i="13"/>
  <c r="AS179" i="13"/>
  <c r="AS171" i="13"/>
  <c r="AS163" i="13"/>
  <c r="AS155" i="13"/>
  <c r="AS147" i="13"/>
  <c r="AS139" i="13"/>
  <c r="AS131" i="13"/>
  <c r="AS123" i="13"/>
  <c r="AS115" i="13"/>
  <c r="AS107" i="13"/>
  <c r="AS99" i="13"/>
  <c r="AS91" i="13"/>
  <c r="AS83" i="13"/>
  <c r="AS75" i="13"/>
  <c r="AS67" i="13"/>
  <c r="AS59" i="13"/>
  <c r="AS51" i="13"/>
  <c r="AS43" i="13"/>
  <c r="AS35" i="13"/>
  <c r="AS27" i="13"/>
  <c r="AS226" i="13"/>
  <c r="AS218" i="13"/>
  <c r="AS210" i="13"/>
  <c r="AS202" i="13"/>
  <c r="AS194" i="13"/>
  <c r="AS186" i="13"/>
  <c r="AS178" i="13"/>
  <c r="AS170" i="13"/>
  <c r="AS162" i="13"/>
  <c r="AS154" i="13"/>
  <c r="AS146" i="13"/>
  <c r="AS138" i="13"/>
  <c r="AS130" i="13"/>
  <c r="AS122" i="13"/>
  <c r="AS114" i="13"/>
  <c r="AS106" i="13"/>
  <c r="AS98" i="13"/>
  <c r="AS90" i="13"/>
  <c r="AS82" i="13"/>
  <c r="AS74" i="13"/>
  <c r="AS66" i="13"/>
  <c r="AS58" i="13"/>
  <c r="AS50" i="13"/>
  <c r="AS42" i="13"/>
  <c r="AS34" i="13"/>
  <c r="AS26" i="13"/>
  <c r="AT272" i="13"/>
  <c r="AT264" i="13"/>
  <c r="AT256" i="13"/>
  <c r="AT248" i="13"/>
  <c r="AT240" i="13"/>
  <c r="AT232" i="13"/>
  <c r="AT224" i="13"/>
  <c r="AT216" i="13"/>
  <c r="AT208" i="13"/>
  <c r="AT200" i="13"/>
  <c r="AT192" i="13"/>
  <c r="AT184" i="13"/>
  <c r="AT176" i="13"/>
  <c r="AT168" i="13"/>
  <c r="AT160" i="13"/>
  <c r="AT152" i="13"/>
  <c r="AT144" i="13"/>
  <c r="AT136" i="13"/>
  <c r="AT128" i="13"/>
  <c r="AT120" i="13"/>
  <c r="AT112" i="13"/>
  <c r="AT104" i="13"/>
  <c r="AT96" i="13"/>
  <c r="AT88" i="13"/>
  <c r="AT80" i="13"/>
  <c r="AT72" i="13"/>
  <c r="AT64" i="13"/>
  <c r="AT56" i="13"/>
  <c r="AT48" i="13"/>
  <c r="AT40" i="13"/>
  <c r="AT32" i="13"/>
  <c r="AT24" i="13"/>
  <c r="P169" i="13"/>
  <c r="P161" i="13"/>
  <c r="AS225" i="13"/>
  <c r="AS217" i="13"/>
  <c r="AS209" i="13"/>
  <c r="AS201" i="13"/>
  <c r="AS193" i="13"/>
  <c r="AS185" i="13"/>
  <c r="AS177" i="13"/>
  <c r="AS169" i="13"/>
  <c r="AS161" i="13"/>
  <c r="AS153" i="13"/>
  <c r="AS145" i="13"/>
  <c r="AS137" i="13"/>
  <c r="AS129" i="13"/>
  <c r="AS121" i="13"/>
  <c r="AS113" i="13"/>
  <c r="AS105" i="13"/>
  <c r="AS97" i="13"/>
  <c r="AS89" i="13"/>
  <c r="AS81" i="13"/>
  <c r="AS73" i="13"/>
  <c r="AS65" i="13"/>
  <c r="AS57" i="13"/>
  <c r="AS49" i="13"/>
  <c r="AS41" i="13"/>
  <c r="AS33" i="13"/>
  <c r="AS25" i="13"/>
  <c r="AS232" i="13"/>
  <c r="AS224" i="13"/>
  <c r="AS216" i="13"/>
  <c r="AS208" i="13"/>
  <c r="AS200" i="13"/>
  <c r="AS192" i="13"/>
  <c r="AS184" i="13"/>
  <c r="AS176" i="13"/>
  <c r="AS168" i="13"/>
  <c r="AS160" i="13"/>
  <c r="AS152" i="13"/>
  <c r="AS144" i="13"/>
  <c r="AS136" i="13"/>
  <c r="AS128" i="13"/>
  <c r="AS120" i="13"/>
  <c r="AS112" i="13"/>
  <c r="AS104" i="13"/>
  <c r="AS96" i="13"/>
  <c r="AS88" i="13"/>
  <c r="AS80" i="13"/>
  <c r="AS72" i="13"/>
  <c r="AS64" i="13"/>
  <c r="AS56" i="13"/>
  <c r="AS48" i="13"/>
  <c r="AS40" i="13"/>
  <c r="AS32" i="13"/>
  <c r="AS24" i="13"/>
  <c r="AS231" i="13"/>
  <c r="AS223" i="13"/>
  <c r="AS215" i="13"/>
  <c r="AS207" i="13"/>
  <c r="AS199" i="13"/>
  <c r="AS191" i="13"/>
  <c r="AS183" i="13"/>
  <c r="AS175" i="13"/>
  <c r="AS167" i="13"/>
  <c r="AS159" i="13"/>
  <c r="AS151" i="13"/>
  <c r="AS143" i="13"/>
  <c r="AS135" i="13"/>
  <c r="AS127" i="13"/>
  <c r="AS119" i="13"/>
  <c r="AS111" i="13"/>
  <c r="AS103" i="13"/>
  <c r="AS95" i="13"/>
  <c r="AS87" i="13"/>
  <c r="AS79" i="13"/>
  <c r="AS71" i="13"/>
  <c r="AS63" i="13"/>
  <c r="AS55" i="13"/>
  <c r="AS47" i="13"/>
  <c r="AS39" i="13"/>
  <c r="AS31" i="13"/>
  <c r="AS23" i="13"/>
  <c r="AS230" i="13"/>
  <c r="AS222" i="13"/>
  <c r="AS214" i="13"/>
  <c r="AS206" i="13"/>
  <c r="AS198" i="13"/>
  <c r="AS190" i="13"/>
  <c r="AS182" i="13"/>
  <c r="AS174" i="13"/>
  <c r="AS166" i="13"/>
  <c r="AS158" i="13"/>
  <c r="AS150" i="13"/>
  <c r="AS142" i="13"/>
  <c r="AS134" i="13"/>
  <c r="AS126" i="13"/>
  <c r="AS118" i="13"/>
  <c r="AS110" i="13"/>
  <c r="AS102" i="13"/>
  <c r="AS94" i="13"/>
  <c r="AS86" i="13"/>
  <c r="AS78" i="13"/>
  <c r="AS70" i="13"/>
  <c r="AS62" i="13"/>
  <c r="AS54" i="13"/>
  <c r="AS46" i="13"/>
  <c r="AS38" i="13"/>
  <c r="AS30" i="13"/>
  <c r="AS229" i="13"/>
  <c r="AS221" i="13"/>
  <c r="AS213" i="13"/>
  <c r="AS205" i="13"/>
  <c r="AS197" i="13"/>
  <c r="AS189" i="13"/>
  <c r="AS181" i="13"/>
  <c r="AS173" i="13"/>
  <c r="AS165" i="13"/>
  <c r="AS157" i="13"/>
  <c r="AS149" i="13"/>
  <c r="AS141" i="13"/>
  <c r="AS133" i="13"/>
  <c r="AS125" i="13"/>
  <c r="AS117" i="13"/>
  <c r="AS109" i="13"/>
  <c r="AS101" i="13"/>
  <c r="AS93" i="13"/>
  <c r="AS85" i="13"/>
  <c r="AS77" i="13"/>
  <c r="AS69" i="13"/>
  <c r="AS61" i="13"/>
  <c r="AS53" i="13"/>
  <c r="AS45" i="13"/>
  <c r="AS37" i="13"/>
  <c r="AS29" i="13"/>
  <c r="AU266" i="13"/>
  <c r="AU268" i="13"/>
  <c r="AT273" i="13"/>
  <c r="AT265" i="13"/>
  <c r="AT257" i="13"/>
  <c r="AT249" i="13"/>
  <c r="AT241" i="13"/>
  <c r="AT233" i="13"/>
  <c r="AT225" i="13"/>
  <c r="AT217" i="13"/>
  <c r="AT209" i="13"/>
  <c r="AT201" i="13"/>
  <c r="AT193" i="13"/>
  <c r="AT185" i="13"/>
  <c r="AT177" i="13"/>
  <c r="AT169" i="13"/>
  <c r="AT161" i="13"/>
  <c r="AT153" i="13"/>
  <c r="AT145" i="13"/>
  <c r="AT137" i="13"/>
  <c r="AT129" i="13"/>
  <c r="AT121" i="13"/>
  <c r="AT113" i="13"/>
  <c r="AT105" i="13"/>
  <c r="AT97" i="13"/>
  <c r="AT89" i="13"/>
  <c r="AT81" i="13"/>
  <c r="AT73" i="13"/>
  <c r="AT65" i="13"/>
  <c r="AT57" i="13"/>
  <c r="AT49" i="13"/>
  <c r="AT41" i="13"/>
  <c r="AT33" i="13"/>
  <c r="AT25" i="13"/>
  <c r="AG192" i="13"/>
  <c r="AJ192" i="13" s="1"/>
  <c r="AI192" i="13"/>
  <c r="AG185" i="13"/>
  <c r="AG177" i="13"/>
  <c r="AG169" i="13"/>
  <c r="AG161" i="13"/>
  <c r="AG153" i="13"/>
  <c r="AG145" i="13"/>
  <c r="AG137" i="13"/>
  <c r="AG129" i="13"/>
  <c r="AG121" i="13"/>
  <c r="AG113" i="13"/>
  <c r="AG105" i="13"/>
  <c r="AG97" i="13"/>
  <c r="AG89" i="13"/>
  <c r="AG81" i="13"/>
  <c r="AG73" i="13"/>
  <c r="AG65" i="13"/>
  <c r="AG57" i="13"/>
  <c r="AG49" i="13"/>
  <c r="AG41" i="13"/>
  <c r="AG33" i="13"/>
  <c r="AG25" i="13"/>
  <c r="AI185" i="13"/>
  <c r="AI177" i="13"/>
  <c r="AI169" i="13"/>
  <c r="AI161" i="13"/>
  <c r="AI153" i="13"/>
  <c r="AI145" i="13"/>
  <c r="AI137" i="13"/>
  <c r="AI129" i="13"/>
  <c r="AI121" i="13"/>
  <c r="AI113" i="13"/>
  <c r="AI105" i="13"/>
  <c r="AI97" i="13"/>
  <c r="AI89" i="13"/>
  <c r="AI81" i="13"/>
  <c r="AI73" i="13"/>
  <c r="AI65" i="13"/>
  <c r="AI57" i="13"/>
  <c r="AI49" i="13"/>
  <c r="AI41" i="13"/>
  <c r="AI33" i="13"/>
  <c r="AI25" i="13"/>
  <c r="AM265" i="13"/>
  <c r="AJ265" i="13" s="1"/>
  <c r="AK265" i="13"/>
  <c r="AM257" i="13"/>
  <c r="AJ257" i="13" s="1"/>
  <c r="AK257" i="13"/>
  <c r="AM249" i="13"/>
  <c r="AJ249" i="13" s="1"/>
  <c r="AK249" i="13"/>
  <c r="AM241" i="13"/>
  <c r="AJ241" i="13" s="1"/>
  <c r="AK241" i="13"/>
  <c r="AM233" i="13"/>
  <c r="AJ233" i="13" s="1"/>
  <c r="AK233" i="13"/>
  <c r="AM225" i="13"/>
  <c r="AJ225" i="13" s="1"/>
  <c r="AK225" i="13"/>
  <c r="AM217" i="13"/>
  <c r="AJ217" i="13" s="1"/>
  <c r="AK217" i="13"/>
  <c r="AM209" i="13"/>
  <c r="AJ209" i="13" s="1"/>
  <c r="AK209" i="13"/>
  <c r="AM201" i="13"/>
  <c r="AK201" i="13"/>
  <c r="AM193" i="13"/>
  <c r="AJ193" i="13" s="1"/>
  <c r="AK193" i="13"/>
  <c r="AM185" i="13"/>
  <c r="AK185" i="13"/>
  <c r="AM177" i="13"/>
  <c r="AK177" i="13"/>
  <c r="AK169" i="13"/>
  <c r="AM169" i="13"/>
  <c r="AJ169" i="13" s="1"/>
  <c r="AK161" i="13"/>
  <c r="AM161" i="13"/>
  <c r="AK153" i="13"/>
  <c r="AM153" i="13"/>
  <c r="AJ153" i="13" s="1"/>
  <c r="AK145" i="13"/>
  <c r="AM145" i="13"/>
  <c r="AJ145" i="13" s="1"/>
  <c r="AK137" i="13"/>
  <c r="AM137" i="13"/>
  <c r="AJ137" i="13" s="1"/>
  <c r="AK129" i="13"/>
  <c r="AM129" i="13"/>
  <c r="AK121" i="13"/>
  <c r="AM121" i="13"/>
  <c r="AK113" i="13"/>
  <c r="AM113" i="13"/>
  <c r="AJ113" i="13" s="1"/>
  <c r="AK105" i="13"/>
  <c r="AM105" i="13"/>
  <c r="AJ105" i="13" s="1"/>
  <c r="AK97" i="13"/>
  <c r="AM97" i="13"/>
  <c r="AK89" i="13"/>
  <c r="AM89" i="13"/>
  <c r="AJ89" i="13" s="1"/>
  <c r="AK81" i="13"/>
  <c r="AM81" i="13"/>
  <c r="AJ81" i="13" s="1"/>
  <c r="AK73" i="13"/>
  <c r="AM73" i="13"/>
  <c r="AJ73" i="13" s="1"/>
  <c r="AK65" i="13"/>
  <c r="AM65" i="13"/>
  <c r="AK57" i="13"/>
  <c r="AM57" i="13"/>
  <c r="AK49" i="13"/>
  <c r="AM49" i="13"/>
  <c r="AJ49" i="13" s="1"/>
  <c r="AK41" i="13"/>
  <c r="AM41" i="13"/>
  <c r="AJ41" i="13" s="1"/>
  <c r="AK33" i="13"/>
  <c r="AM33" i="13"/>
  <c r="AK25" i="13"/>
  <c r="AM25" i="13"/>
  <c r="AJ25" i="13" s="1"/>
  <c r="AT279" i="13"/>
  <c r="AT271" i="13"/>
  <c r="AT263" i="13"/>
  <c r="AT255" i="13"/>
  <c r="AT247" i="13"/>
  <c r="AT239" i="13"/>
  <c r="AT231" i="13"/>
  <c r="AT223" i="13"/>
  <c r="AT215" i="13"/>
  <c r="AT207" i="13"/>
  <c r="AT199" i="13"/>
  <c r="AT191" i="13"/>
  <c r="AT183" i="13"/>
  <c r="AT175" i="13"/>
  <c r="AT167" i="13"/>
  <c r="AT159" i="13"/>
  <c r="AT151" i="13"/>
  <c r="AT143" i="13"/>
  <c r="AT135" i="13"/>
  <c r="AT127" i="13"/>
  <c r="AT119" i="13"/>
  <c r="AT111" i="13"/>
  <c r="AT103" i="13"/>
  <c r="AT95" i="13"/>
  <c r="AT87" i="13"/>
  <c r="AT79" i="13"/>
  <c r="AT71" i="13"/>
  <c r="AT63" i="13"/>
  <c r="AT55" i="13"/>
  <c r="AT47" i="13"/>
  <c r="AT39" i="13"/>
  <c r="AT31" i="13"/>
  <c r="AT23" i="13"/>
  <c r="AT278" i="13"/>
  <c r="AT270" i="13"/>
  <c r="AT262" i="13"/>
  <c r="AT254" i="13"/>
  <c r="AT246" i="13"/>
  <c r="AT238" i="13"/>
  <c r="AT230" i="13"/>
  <c r="AT222" i="13"/>
  <c r="AT214" i="13"/>
  <c r="AT206" i="13"/>
  <c r="AT198" i="13"/>
  <c r="AT190" i="13"/>
  <c r="AT182" i="13"/>
  <c r="AT174" i="13"/>
  <c r="AT166" i="13"/>
  <c r="AT158" i="13"/>
  <c r="AT150" i="13"/>
  <c r="AT142" i="13"/>
  <c r="AT134" i="13"/>
  <c r="AT126" i="13"/>
  <c r="AT118" i="13"/>
  <c r="AT110" i="13"/>
  <c r="AT102" i="13"/>
  <c r="AT94" i="13"/>
  <c r="AT86" i="13"/>
  <c r="AT78" i="13"/>
  <c r="AT70" i="13"/>
  <c r="AT62" i="13"/>
  <c r="AT54" i="13"/>
  <c r="AT46" i="13"/>
  <c r="AT38" i="13"/>
  <c r="AT30" i="13"/>
  <c r="AU34" i="13"/>
  <c r="AU36" i="13"/>
  <c r="AU38" i="13"/>
  <c r="AU40" i="13"/>
  <c r="AU42" i="13"/>
  <c r="AU44" i="13"/>
  <c r="AU46" i="13"/>
  <c r="AU48" i="13"/>
  <c r="AU50" i="13"/>
  <c r="AU52" i="13"/>
  <c r="AU54" i="13"/>
  <c r="AU56" i="13"/>
  <c r="AU58" i="13"/>
  <c r="AU60" i="13"/>
  <c r="AT277" i="13"/>
  <c r="AT269" i="13"/>
  <c r="AT261" i="13"/>
  <c r="AT253" i="13"/>
  <c r="AT245" i="13"/>
  <c r="AT237" i="13"/>
  <c r="AT229" i="13"/>
  <c r="AT221" i="13"/>
  <c r="AT213" i="13"/>
  <c r="AT205" i="13"/>
  <c r="AT197" i="13"/>
  <c r="AT189" i="13"/>
  <c r="AT181" i="13"/>
  <c r="AT173" i="13"/>
  <c r="AT165" i="13"/>
  <c r="AT157" i="13"/>
  <c r="AT149" i="13"/>
  <c r="AT141" i="13"/>
  <c r="AT133" i="13"/>
  <c r="AT125" i="13"/>
  <c r="AT117" i="13"/>
  <c r="AT109" i="13"/>
  <c r="AT101" i="13"/>
  <c r="AT93" i="13"/>
  <c r="AT85" i="13"/>
  <c r="AT77" i="13"/>
  <c r="AT69" i="13"/>
  <c r="AT61" i="13"/>
  <c r="AT53" i="13"/>
  <c r="AT45" i="13"/>
  <c r="AT37" i="13"/>
  <c r="AT29" i="13"/>
  <c r="AT276" i="13"/>
  <c r="AT268" i="13"/>
  <c r="AT260" i="13"/>
  <c r="AT252" i="13"/>
  <c r="AT244" i="13"/>
  <c r="AT236" i="13"/>
  <c r="AT228" i="13"/>
  <c r="AT220" i="13"/>
  <c r="AT212" i="13"/>
  <c r="AT204" i="13"/>
  <c r="AT196" i="13"/>
  <c r="AT188" i="13"/>
  <c r="AT180" i="13"/>
  <c r="AT172" i="13"/>
  <c r="AT164" i="13"/>
  <c r="AT156" i="13"/>
  <c r="AT148" i="13"/>
  <c r="AT140" i="13"/>
  <c r="AT132" i="13"/>
  <c r="AT124" i="13"/>
  <c r="AT116" i="13"/>
  <c r="AT108" i="13"/>
  <c r="AT100" i="13"/>
  <c r="AT92" i="13"/>
  <c r="AT84" i="13"/>
  <c r="AT76" i="13"/>
  <c r="AT68" i="13"/>
  <c r="AT60" i="13"/>
  <c r="AT52" i="13"/>
  <c r="AT44" i="13"/>
  <c r="AT36" i="13"/>
  <c r="AT28" i="13"/>
  <c r="AT275" i="13"/>
  <c r="AT267" i="13"/>
  <c r="AT259" i="13"/>
  <c r="AT251" i="13"/>
  <c r="AT243" i="13"/>
  <c r="AT235" i="13"/>
  <c r="AT227" i="13"/>
  <c r="AT219" i="13"/>
  <c r="AT211" i="13"/>
  <c r="AT203" i="13"/>
  <c r="AT195" i="13"/>
  <c r="AT187" i="13"/>
  <c r="AT179" i="13"/>
  <c r="AT171" i="13"/>
  <c r="AT163" i="13"/>
  <c r="AT155" i="13"/>
  <c r="AT147" i="13"/>
  <c r="AT139" i="13"/>
  <c r="AT131" i="13"/>
  <c r="AT123" i="13"/>
  <c r="AT115" i="13"/>
  <c r="AT107" i="13"/>
  <c r="AT99" i="13"/>
  <c r="AT91" i="13"/>
  <c r="AT83" i="13"/>
  <c r="AT75" i="13"/>
  <c r="AT67" i="13"/>
  <c r="AT59" i="13"/>
  <c r="AT51" i="13"/>
  <c r="AT43" i="13"/>
  <c r="AT35" i="13"/>
  <c r="AT27" i="13"/>
  <c r="AU127" i="13"/>
  <c r="AU129" i="13"/>
  <c r="AU131" i="13"/>
  <c r="AU150" i="13"/>
  <c r="AU152" i="13"/>
  <c r="AU154" i="13"/>
  <c r="AU163" i="13"/>
  <c r="AU165" i="13"/>
  <c r="AU167" i="13"/>
  <c r="AU176" i="13"/>
  <c r="AU178" i="13"/>
  <c r="AU187" i="13"/>
  <c r="AU189" i="13"/>
  <c r="AU191" i="13"/>
  <c r="AU200" i="13"/>
  <c r="AU202" i="13"/>
  <c r="AU211" i="13"/>
  <c r="AU213" i="13"/>
  <c r="AU215" i="13"/>
  <c r="AU224" i="13"/>
  <c r="AU226" i="13"/>
  <c r="AU235" i="13"/>
  <c r="AU237" i="13"/>
  <c r="AU239" i="13"/>
  <c r="AU248" i="13"/>
  <c r="AU250" i="13"/>
  <c r="AU259" i="13"/>
  <c r="AU261" i="13"/>
  <c r="AU263" i="13"/>
  <c r="AU272" i="13"/>
  <c r="AU274" i="13"/>
  <c r="AU123" i="13"/>
  <c r="AU125" i="13"/>
  <c r="AU146" i="13"/>
  <c r="AU148" i="13"/>
  <c r="AJ284" i="13"/>
  <c r="AU132" i="13"/>
  <c r="AU134" i="13"/>
  <c r="AU136" i="13"/>
  <c r="AU128" i="13"/>
  <c r="AU130" i="13"/>
  <c r="AU151" i="13"/>
  <c r="AU153" i="13"/>
  <c r="AU155" i="13"/>
  <c r="AU164" i="13"/>
  <c r="AU166" i="13"/>
  <c r="AU175" i="13"/>
  <c r="AU177" i="13"/>
  <c r="AU179" i="13"/>
  <c r="AU188" i="13"/>
  <c r="AU190" i="13"/>
  <c r="AU199" i="13"/>
  <c r="AU201" i="13"/>
  <c r="AU203" i="13"/>
  <c r="AU212" i="13"/>
  <c r="AU214" i="13"/>
  <c r="AU223" i="13"/>
  <c r="AU225" i="13"/>
  <c r="AU227" i="13"/>
  <c r="AU236" i="13"/>
  <c r="AU238" i="13"/>
  <c r="AU247" i="13"/>
  <c r="AU249" i="13"/>
  <c r="AU251" i="13"/>
  <c r="AU260" i="13"/>
  <c r="AU262" i="13"/>
  <c r="AU271" i="13"/>
  <c r="AU273" i="13"/>
  <c r="AU275" i="13"/>
  <c r="AU124" i="13"/>
  <c r="AU147" i="13"/>
  <c r="AU149" i="13"/>
  <c r="AG261" i="13"/>
  <c r="AJ261" i="13" s="1"/>
  <c r="AI261" i="13"/>
  <c r="AG253" i="13"/>
  <c r="AJ253" i="13" s="1"/>
  <c r="AI253" i="13"/>
  <c r="AI245" i="13"/>
  <c r="AG245" i="13"/>
  <c r="AJ245" i="13" s="1"/>
  <c r="AI237" i="13"/>
  <c r="AG237" i="13"/>
  <c r="AJ237" i="13" s="1"/>
  <c r="AG229" i="13"/>
  <c r="AJ229" i="13" s="1"/>
  <c r="AI229" i="13"/>
  <c r="AI221" i="13"/>
  <c r="AG221" i="13"/>
  <c r="AJ221" i="13" s="1"/>
  <c r="AI213" i="13"/>
  <c r="AG213" i="13"/>
  <c r="AJ213" i="13" s="1"/>
  <c r="AI205" i="13"/>
  <c r="AG205" i="13"/>
  <c r="AJ205" i="13" s="1"/>
  <c r="AI197" i="13"/>
  <c r="AG197" i="13"/>
  <c r="AJ197" i="13" s="1"/>
  <c r="AU62" i="13"/>
  <c r="AU64" i="13"/>
  <c r="AU66" i="13"/>
  <c r="AU68" i="13"/>
  <c r="AU70" i="13"/>
  <c r="AU72" i="13"/>
  <c r="AU74" i="13"/>
  <c r="AU76" i="13"/>
  <c r="AU78" i="13"/>
  <c r="AU80" i="13"/>
  <c r="AU82" i="13"/>
  <c r="AU84" i="13"/>
  <c r="AU86" i="13"/>
  <c r="AU88" i="13"/>
  <c r="AU90" i="13"/>
  <c r="AU92" i="13"/>
  <c r="AU94" i="13"/>
  <c r="AU96" i="13"/>
  <c r="AU98" i="13"/>
  <c r="AU100" i="13"/>
  <c r="AU102" i="13"/>
  <c r="AU104" i="13"/>
  <c r="AU106" i="13"/>
  <c r="AU108" i="13"/>
  <c r="AU110" i="13"/>
  <c r="AU112" i="13"/>
  <c r="AU114" i="13"/>
  <c r="AU116" i="13"/>
  <c r="AU118" i="13"/>
  <c r="AU139" i="13"/>
  <c r="AU141" i="13"/>
  <c r="AU158" i="13"/>
  <c r="AU160" i="13"/>
  <c r="AU169" i="13"/>
  <c r="AU171" i="13"/>
  <c r="AU173" i="13"/>
  <c r="AU182" i="13"/>
  <c r="AU184" i="13"/>
  <c r="AU193" i="13"/>
  <c r="AU195" i="13"/>
  <c r="AU197" i="13"/>
  <c r="AU206" i="13"/>
  <c r="AU208" i="13"/>
  <c r="AU217" i="13"/>
  <c r="AU219" i="13"/>
  <c r="AU221" i="13"/>
  <c r="AU230" i="13"/>
  <c r="AU232" i="13"/>
  <c r="AU241" i="13"/>
  <c r="AU243" i="13"/>
  <c r="AU245" i="13"/>
  <c r="AU254" i="13"/>
  <c r="AU256" i="13"/>
  <c r="AU265" i="13"/>
  <c r="AU267" i="13"/>
  <c r="AU269" i="13"/>
  <c r="AU278" i="13"/>
  <c r="AU264" i="13"/>
  <c r="AU216" i="13"/>
  <c r="AU168" i="13"/>
  <c r="AU31" i="13"/>
  <c r="AU29" i="13"/>
  <c r="AU27" i="13"/>
  <c r="AU25" i="13"/>
  <c r="AU23" i="13"/>
  <c r="AU133" i="13"/>
  <c r="AU135" i="13"/>
  <c r="AU137" i="13"/>
  <c r="AU258" i="13"/>
  <c r="AU210" i="13"/>
  <c r="AU162" i="13"/>
  <c r="AM270" i="13"/>
  <c r="AJ270" i="13" s="1"/>
  <c r="AU286" i="13"/>
  <c r="AC276" i="13"/>
  <c r="AS285" i="13"/>
  <c r="F280" i="13"/>
  <c r="Z280" i="13" s="1"/>
  <c r="CB292" i="13"/>
  <c r="F282" i="13"/>
  <c r="Z282" i="13" s="1"/>
  <c r="CB294" i="13"/>
  <c r="AM285" i="13"/>
  <c r="AJ285" i="13" s="1"/>
  <c r="AM287" i="13"/>
  <c r="W287" i="13"/>
  <c r="AK289" i="13"/>
  <c r="AC290" i="13"/>
  <c r="AM290" i="13"/>
  <c r="F294" i="13"/>
  <c r="AU252" i="13"/>
  <c r="AU204" i="13"/>
  <c r="AU156" i="13"/>
  <c r="CB22" i="13"/>
  <c r="CB28" i="13"/>
  <c r="AS281" i="13"/>
  <c r="AU281" i="13"/>
  <c r="AT283" i="13"/>
  <c r="AT286" i="13"/>
  <c r="CF287" i="13"/>
  <c r="AK281" i="13"/>
  <c r="AG282" i="13"/>
  <c r="AJ282" i="13" s="1"/>
  <c r="F283" i="13"/>
  <c r="Z283" i="13" s="1"/>
  <c r="BI295" i="13"/>
  <c r="BN286" i="13"/>
  <c r="F289" i="13"/>
  <c r="AT302" i="13"/>
  <c r="AI294" i="13"/>
  <c r="BN297" i="13"/>
  <c r="AI299" i="13"/>
  <c r="Y302" i="13"/>
  <c r="AS313" i="13"/>
  <c r="AU246" i="13"/>
  <c r="AU198" i="13"/>
  <c r="BC274" i="13"/>
  <c r="BC215" i="13"/>
  <c r="BC167" i="13"/>
  <c r="BC160" i="13"/>
  <c r="BC120" i="13"/>
  <c r="AT282" i="13"/>
  <c r="AK283" i="13"/>
  <c r="F287" i="13"/>
  <c r="BI298" i="13"/>
  <c r="Y289" i="13"/>
  <c r="AT301" i="13"/>
  <c r="AM294" i="13"/>
  <c r="AK276" i="13"/>
  <c r="U55" i="8"/>
  <c r="U47" i="8"/>
  <c r="W54" i="8"/>
  <c r="W46" i="8"/>
  <c r="W38" i="8"/>
  <c r="AT284" i="13"/>
  <c r="AU284" i="13"/>
  <c r="AM280" i="13"/>
  <c r="AJ280" i="13" s="1"/>
  <c r="AS298" i="13"/>
  <c r="AS299" i="13"/>
  <c r="AI292" i="13"/>
  <c r="AC293" i="13"/>
  <c r="AI295" i="13"/>
  <c r="W298" i="13"/>
  <c r="AC302" i="13"/>
  <c r="AU234" i="13"/>
  <c r="AU186" i="13"/>
  <c r="U54" i="8"/>
  <c r="U46" i="8"/>
  <c r="U38" i="8"/>
  <c r="W53" i="8"/>
  <c r="W45" i="8"/>
  <c r="BI280" i="13"/>
  <c r="AS286" i="13"/>
  <c r="P292" i="13"/>
  <c r="Z292" i="13" s="1"/>
  <c r="AA296" i="13"/>
  <c r="AG298" i="13"/>
  <c r="AU228" i="13"/>
  <c r="AU180" i="13"/>
  <c r="CB25" i="13"/>
  <c r="CB266" i="13"/>
  <c r="CB268" i="13"/>
  <c r="CB269" i="13"/>
  <c r="CB277" i="13"/>
  <c r="U45" i="8"/>
  <c r="U37" i="8"/>
  <c r="AT285" i="13"/>
  <c r="AU285" i="13"/>
  <c r="CB287" i="13"/>
  <c r="BV288" i="13"/>
  <c r="CB291" i="13"/>
  <c r="BV290" i="13"/>
  <c r="AA295" i="13"/>
  <c r="AC300" i="13"/>
  <c r="AI300" i="13"/>
  <c r="AI301" i="13"/>
  <c r="AU270" i="13"/>
  <c r="AU222" i="13"/>
  <c r="AU174" i="13"/>
  <c r="BC188" i="13"/>
  <c r="BC179" i="13"/>
  <c r="U44" i="8"/>
  <c r="U36" i="8"/>
  <c r="AU282" i="13"/>
  <c r="AU283" i="13"/>
  <c r="AS284" i="13"/>
  <c r="CB289" i="13"/>
  <c r="F297" i="13"/>
  <c r="P297" i="13"/>
  <c r="Y301" i="13"/>
  <c r="AS312" i="13"/>
  <c r="W303" i="13"/>
  <c r="Y303" i="13"/>
  <c r="AU314" i="13" s="1"/>
  <c r="AS314" i="13"/>
  <c r="BV312" i="13"/>
  <c r="AC303" i="13"/>
  <c r="AJ304" i="13"/>
  <c r="CB31" i="13"/>
  <c r="CB272" i="13"/>
  <c r="CB288" i="13"/>
  <c r="CB283" i="13"/>
  <c r="CB290" i="13"/>
  <c r="CB271" i="13"/>
  <c r="CB24" i="13"/>
  <c r="CB30" i="13"/>
  <c r="CB293" i="13"/>
  <c r="CB295" i="13"/>
  <c r="CG194" i="13"/>
  <c r="CG186" i="13"/>
  <c r="CG178" i="13"/>
  <c r="CG170" i="13"/>
  <c r="CG193" i="13"/>
  <c r="CG185" i="13"/>
  <c r="CG177" i="13"/>
  <c r="CG167" i="13"/>
  <c r="CG159" i="13"/>
  <c r="CG149" i="13"/>
  <c r="CG141" i="13"/>
  <c r="CG133" i="13"/>
  <c r="CG152" i="13"/>
  <c r="CG142" i="13"/>
  <c r="CG130" i="13"/>
  <c r="CG120" i="13"/>
  <c r="CG110" i="13"/>
  <c r="CG88" i="13"/>
  <c r="CG72" i="13"/>
  <c r="CG62" i="13"/>
  <c r="CG52" i="13"/>
  <c r="CG40" i="13"/>
  <c r="CB32" i="13"/>
  <c r="CG26" i="13"/>
  <c r="CG69" i="13"/>
  <c r="CG53" i="13"/>
  <c r="CG43" i="13"/>
  <c r="CG33" i="13"/>
  <c r="CF98" i="13"/>
  <c r="CF111" i="13"/>
  <c r="CF94" i="13"/>
  <c r="CB23" i="13"/>
  <c r="CF26" i="13"/>
  <c r="CF77" i="13"/>
  <c r="CG103" i="13"/>
  <c r="CB274" i="13"/>
  <c r="CB263" i="13"/>
  <c r="CB267" i="13"/>
  <c r="CB273" i="13"/>
  <c r="CB276" i="13"/>
  <c r="CB275" i="13"/>
  <c r="CF284" i="13"/>
  <c r="CB297" i="13"/>
  <c r="CB298" i="13"/>
  <c r="CB296" i="13"/>
  <c r="CG264" i="13"/>
  <c r="CF274" i="13"/>
  <c r="CF273" i="13"/>
  <c r="CG268" i="13"/>
  <c r="CF278" i="13"/>
  <c r="CG272" i="13"/>
  <c r="CF283" i="13"/>
  <c r="CB27" i="13"/>
  <c r="CB26" i="13"/>
  <c r="CG23" i="13"/>
  <c r="CF34" i="13"/>
  <c r="CG31" i="13"/>
  <c r="CF42" i="13"/>
  <c r="CF45" i="13"/>
  <c r="CG34" i="13"/>
  <c r="CG39" i="13"/>
  <c r="CF50" i="13"/>
  <c r="CF53" i="13"/>
  <c r="CG42" i="13"/>
  <c r="CG47" i="13"/>
  <c r="CF58" i="13"/>
  <c r="CF61" i="13"/>
  <c r="CG50" i="13"/>
  <c r="CG55" i="13"/>
  <c r="CF66" i="13"/>
  <c r="CF69" i="13"/>
  <c r="CG58" i="13"/>
  <c r="CF74" i="13"/>
  <c r="CG63" i="13"/>
  <c r="CG65" i="13"/>
  <c r="CF76" i="13"/>
  <c r="CF95" i="13"/>
  <c r="CG84" i="13"/>
  <c r="CG108" i="13"/>
  <c r="CF119" i="13"/>
  <c r="CG116" i="13"/>
  <c r="CF127" i="13"/>
  <c r="CG124" i="13"/>
  <c r="CF135" i="13"/>
  <c r="CG132" i="13"/>
  <c r="CF143" i="13"/>
  <c r="CG140" i="13"/>
  <c r="CF151" i="13"/>
  <c r="CG148" i="13"/>
  <c r="CF159" i="13"/>
  <c r="CG156" i="13"/>
  <c r="CF167" i="13"/>
  <c r="CG198" i="13"/>
  <c r="CG190" i="13"/>
  <c r="CG182" i="13"/>
  <c r="CG174" i="13"/>
  <c r="CG197" i="13"/>
  <c r="CG189" i="13"/>
  <c r="CG181" i="13"/>
  <c r="CG173" i="13"/>
  <c r="CG163" i="13"/>
  <c r="CG153" i="13"/>
  <c r="CG145" i="13"/>
  <c r="CG137" i="13"/>
  <c r="CG169" i="13"/>
  <c r="CG146" i="13"/>
  <c r="CG136" i="13"/>
  <c r="CG126" i="13"/>
  <c r="CG114" i="13"/>
  <c r="CG104" i="13"/>
  <c r="CF102" i="13"/>
  <c r="CG56" i="13"/>
  <c r="CG46" i="13"/>
  <c r="CG36" i="13"/>
  <c r="CG28" i="13"/>
  <c r="CF100" i="13"/>
  <c r="CG59" i="13"/>
  <c r="CG49" i="13"/>
  <c r="CG37" i="13"/>
  <c r="CG27" i="13"/>
  <c r="CF103" i="13"/>
  <c r="CF87" i="13"/>
  <c r="CB29" i="13"/>
  <c r="CB284" i="13"/>
  <c r="CB280" i="13"/>
  <c r="CB282" i="13"/>
  <c r="CB285" i="13"/>
  <c r="CB279" i="13"/>
  <c r="CB286" i="13"/>
  <c r="CB278" i="13"/>
  <c r="CF271" i="13"/>
  <c r="CB312" i="13"/>
  <c r="CF30" i="13"/>
  <c r="CB299" i="13"/>
  <c r="CB300" i="13"/>
  <c r="BV27" i="13"/>
  <c r="BV291" i="13"/>
  <c r="BV31" i="13"/>
  <c r="BV274" i="13"/>
  <c r="BV275" i="13"/>
  <c r="BV287" i="13"/>
  <c r="BV297" i="13"/>
  <c r="BV30" i="13"/>
  <c r="BV280" i="13"/>
  <c r="BV23" i="13"/>
  <c r="BV285" i="13"/>
  <c r="BV286" i="13"/>
  <c r="BV289" i="13"/>
  <c r="BV296" i="13"/>
  <c r="BV282" i="13"/>
  <c r="BV292" i="13"/>
  <c r="CG284" i="13"/>
  <c r="CF295" i="13"/>
  <c r="CH252" i="13"/>
  <c r="CF268" i="13"/>
  <c r="CF266" i="13"/>
  <c r="CF265" i="13"/>
  <c r="CG257" i="13"/>
  <c r="BV269" i="13"/>
  <c r="BV270" i="13"/>
  <c r="BV267" i="13"/>
  <c r="BV260" i="13"/>
  <c r="BV268" i="13"/>
  <c r="BV264" i="13"/>
  <c r="CF27" i="13"/>
  <c r="CF24" i="13"/>
  <c r="CF25" i="13"/>
  <c r="CG16" i="13"/>
  <c r="CF299" i="13"/>
  <c r="CF300" i="13"/>
  <c r="CG290" i="13"/>
  <c r="CG301" i="13"/>
  <c r="CF312" i="13"/>
  <c r="BV284" i="13"/>
  <c r="BV281" i="13"/>
  <c r="BV283" i="13"/>
  <c r="CF285" i="13"/>
  <c r="CF282" i="13"/>
  <c r="CF286" i="13"/>
  <c r="CG275" i="13"/>
  <c r="CF281" i="13"/>
  <c r="CF290" i="13"/>
  <c r="CF289" i="13"/>
  <c r="CF288" i="13"/>
  <c r="CG279" i="13"/>
  <c r="CF292" i="13"/>
  <c r="CF293" i="13"/>
  <c r="CF291" i="13"/>
  <c r="CF294" i="13"/>
  <c r="BV295" i="13"/>
  <c r="CF296" i="13"/>
  <c r="CF298" i="13"/>
  <c r="CF23" i="13"/>
  <c r="CG12" i="13"/>
  <c r="BV24" i="13"/>
  <c r="BV25" i="13"/>
  <c r="BV22" i="13"/>
  <c r="BV28" i="13"/>
  <c r="BV29" i="13"/>
  <c r="BV26" i="13"/>
  <c r="CF31" i="13"/>
  <c r="CF28" i="13"/>
  <c r="CF29" i="13"/>
  <c r="CG20" i="13"/>
  <c r="CF272" i="13"/>
  <c r="CF270" i="13"/>
  <c r="CG261" i="13"/>
  <c r="BV273" i="13"/>
  <c r="BV272" i="13"/>
  <c r="BV271" i="13"/>
  <c r="BV278" i="13"/>
  <c r="BV276" i="13"/>
  <c r="BV279" i="13"/>
  <c r="BV277" i="13"/>
  <c r="CG267" i="13"/>
  <c r="CF277" i="13"/>
  <c r="BV294" i="13"/>
  <c r="BV293" i="13"/>
  <c r="CF263" i="13"/>
  <c r="CF264" i="13"/>
  <c r="CF253" i="13"/>
  <c r="CF255" i="13"/>
  <c r="CF257" i="13"/>
  <c r="CF259" i="13"/>
  <c r="CF261" i="13"/>
  <c r="CG253" i="13"/>
  <c r="CH254" i="13" s="1"/>
  <c r="CF254" i="13"/>
  <c r="CF256" i="13"/>
  <c r="CF258" i="13"/>
  <c r="CF260" i="13"/>
  <c r="CF262" i="13"/>
  <c r="BV257" i="13"/>
  <c r="BV261" i="13"/>
  <c r="BV265" i="13"/>
  <c r="BV258" i="13"/>
  <c r="BV262" i="13"/>
  <c r="BV266" i="13"/>
  <c r="BV255" i="13"/>
  <c r="BV259" i="13"/>
  <c r="BV263" i="13"/>
  <c r="CG265" i="13"/>
  <c r="CF275" i="13"/>
  <c r="CF276" i="13"/>
  <c r="CG269" i="13"/>
  <c r="CF280" i="13"/>
  <c r="CF279" i="13"/>
  <c r="CG282" i="13"/>
  <c r="CF297" i="13"/>
  <c r="BV298" i="13"/>
  <c r="BV299" i="13"/>
  <c r="BV313" i="13"/>
  <c r="CG302" i="13"/>
  <c r="CF313" i="13"/>
  <c r="BI270" i="13"/>
  <c r="BI77" i="13"/>
  <c r="BI257" i="13"/>
  <c r="BI271" i="13"/>
  <c r="BI264" i="13"/>
  <c r="BI74" i="13"/>
  <c r="BI61" i="13"/>
  <c r="BI32" i="13"/>
  <c r="BI29" i="13"/>
  <c r="BI233" i="13"/>
  <c r="BI107" i="13"/>
  <c r="BN152" i="13"/>
  <c r="BM214" i="13"/>
  <c r="BM233" i="13"/>
  <c r="BI66" i="13"/>
  <c r="BN104" i="13"/>
  <c r="BM245" i="13"/>
  <c r="BM191" i="13"/>
  <c r="BM144" i="13"/>
  <c r="BI57" i="13"/>
  <c r="BI71" i="13"/>
  <c r="BN24" i="13"/>
  <c r="BM34" i="13"/>
  <c r="BN38" i="13"/>
  <c r="BM49" i="13"/>
  <c r="BI148" i="13"/>
  <c r="BI141" i="13"/>
  <c r="BI151" i="13"/>
  <c r="BI152" i="13"/>
  <c r="BI169" i="13"/>
  <c r="BI165" i="13"/>
  <c r="BN164" i="13"/>
  <c r="BM175" i="13"/>
  <c r="BM169" i="13"/>
  <c r="BI183" i="13"/>
  <c r="BI182" i="13"/>
  <c r="BI177" i="13"/>
  <c r="BI181" i="13"/>
  <c r="BI192" i="13"/>
  <c r="BI196" i="13"/>
  <c r="BI195" i="13"/>
  <c r="BN190" i="13"/>
  <c r="BM200" i="13"/>
  <c r="BI202" i="13"/>
  <c r="BI201" i="13"/>
  <c r="BI205" i="13"/>
  <c r="BI210" i="13"/>
  <c r="BI222" i="13"/>
  <c r="BI221" i="13"/>
  <c r="BM216" i="13"/>
  <c r="BM222" i="13"/>
  <c r="BN218" i="13"/>
  <c r="BO225" i="13" s="1"/>
  <c r="BM225" i="13"/>
  <c r="BM228" i="13"/>
  <c r="BN227" i="13"/>
  <c r="BM238" i="13"/>
  <c r="BN240" i="13"/>
  <c r="BM251" i="13"/>
  <c r="BN246" i="13"/>
  <c r="BM256" i="13"/>
  <c r="BN248" i="13"/>
  <c r="BM259" i="13"/>
  <c r="BI269" i="13"/>
  <c r="BI262" i="13"/>
  <c r="BI263" i="13"/>
  <c r="BM244" i="13"/>
  <c r="BI213" i="13"/>
  <c r="BI123" i="13"/>
  <c r="BM263" i="13"/>
  <c r="BI240" i="13"/>
  <c r="BI86" i="13"/>
  <c r="BI119" i="13"/>
  <c r="BN168" i="13"/>
  <c r="BI97" i="13"/>
  <c r="BM112" i="13"/>
  <c r="BI121" i="13"/>
  <c r="BI193" i="13"/>
  <c r="BM220" i="13"/>
  <c r="BI234" i="13"/>
  <c r="BI258" i="13"/>
  <c r="BM196" i="13"/>
  <c r="BI179" i="13"/>
  <c r="BM239" i="13"/>
  <c r="BM215" i="13"/>
  <c r="BI158" i="13"/>
  <c r="BI217" i="13"/>
  <c r="BM206" i="13"/>
  <c r="BM184" i="13"/>
  <c r="BN176" i="13"/>
  <c r="BM72" i="13"/>
  <c r="BI93" i="13"/>
  <c r="BM110" i="13"/>
  <c r="BI146" i="13"/>
  <c r="BI153" i="13"/>
  <c r="BM159" i="13"/>
  <c r="BI166" i="13"/>
  <c r="BM182" i="13"/>
  <c r="BI215" i="13"/>
  <c r="BM241" i="13"/>
  <c r="BM252" i="13"/>
  <c r="BM262" i="13"/>
  <c r="BI272" i="13"/>
  <c r="BN50" i="13"/>
  <c r="BM61" i="13"/>
  <c r="BM60" i="13"/>
  <c r="BI99" i="13"/>
  <c r="BI96" i="13"/>
  <c r="BN118" i="13"/>
  <c r="BM129" i="13"/>
  <c r="BM135" i="13"/>
  <c r="BI212" i="13"/>
  <c r="BI211" i="13"/>
  <c r="BM250" i="13"/>
  <c r="BM226" i="13"/>
  <c r="BM218" i="13"/>
  <c r="BI157" i="13"/>
  <c r="BM146" i="13"/>
  <c r="BM257" i="13"/>
  <c r="BI208" i="13"/>
  <c r="BM197" i="13"/>
  <c r="BM171" i="13"/>
  <c r="BM107" i="13"/>
  <c r="BI112" i="13"/>
  <c r="BI242" i="13"/>
  <c r="BI36" i="13"/>
  <c r="BI37" i="13"/>
  <c r="BI41" i="13"/>
  <c r="BI44" i="13"/>
  <c r="BI48" i="13"/>
  <c r="BI81" i="13"/>
  <c r="BI88" i="13"/>
  <c r="BI89" i="13"/>
  <c r="BI98" i="13"/>
  <c r="BI100" i="13"/>
  <c r="BI111" i="13"/>
  <c r="BI113" i="13"/>
  <c r="BI122" i="13"/>
  <c r="BI124" i="13"/>
  <c r="BM127" i="13"/>
  <c r="BI137" i="13"/>
  <c r="BI147" i="13"/>
  <c r="BI149" i="13"/>
  <c r="BM152" i="13"/>
  <c r="BI159" i="13"/>
  <c r="BI160" i="13"/>
  <c r="BM163" i="13"/>
  <c r="BI173" i="13"/>
  <c r="BI178" i="13"/>
  <c r="BI184" i="13"/>
  <c r="BI194" i="13"/>
  <c r="BM199" i="13"/>
  <c r="BI209" i="13"/>
  <c r="BI214" i="13"/>
  <c r="BI219" i="13"/>
  <c r="BI220" i="13"/>
  <c r="BI226" i="13"/>
  <c r="BI243" i="13"/>
  <c r="BI260" i="13"/>
  <c r="BI261" i="13"/>
  <c r="BI47" i="13"/>
  <c r="BI69" i="13"/>
  <c r="BN285" i="13"/>
  <c r="BI50" i="13"/>
  <c r="BI245" i="13"/>
  <c r="BM198" i="13"/>
  <c r="BI161" i="13"/>
  <c r="BM128" i="13"/>
  <c r="BM227" i="13"/>
  <c r="BM188" i="13"/>
  <c r="BM121" i="13"/>
  <c r="BI46" i="13"/>
  <c r="BI53" i="13"/>
  <c r="BM48" i="13"/>
  <c r="BI259" i="13"/>
  <c r="BI43" i="13"/>
  <c r="BN189" i="13"/>
  <c r="BN298" i="13"/>
  <c r="BI67" i="13"/>
  <c r="BI68" i="13"/>
  <c r="BI83" i="13"/>
  <c r="BI84" i="13"/>
  <c r="BN79" i="13"/>
  <c r="BM89" i="13"/>
  <c r="BM82" i="13"/>
  <c r="BI103" i="13"/>
  <c r="BI106" i="13"/>
  <c r="BM105" i="13"/>
  <c r="BM108" i="13"/>
  <c r="BM106" i="13"/>
  <c r="BN105" i="13"/>
  <c r="BM116" i="13"/>
  <c r="BI115" i="13"/>
  <c r="BI116" i="13"/>
  <c r="BI117" i="13"/>
  <c r="BI114" i="13"/>
  <c r="BI120" i="13"/>
  <c r="BN113" i="13"/>
  <c r="BM119" i="13"/>
  <c r="BN115" i="13"/>
  <c r="BM125" i="13"/>
  <c r="BI131" i="13"/>
  <c r="BI128" i="13"/>
  <c r="BI130" i="13"/>
  <c r="BI132" i="13"/>
  <c r="BI126" i="13"/>
  <c r="BI135" i="13"/>
  <c r="BI134" i="13"/>
  <c r="BM131" i="13"/>
  <c r="BN125" i="13"/>
  <c r="BM134" i="13"/>
  <c r="BN127" i="13"/>
  <c r="BM137" i="13"/>
  <c r="BI140" i="13"/>
  <c r="BI142" i="13"/>
  <c r="BI145" i="13"/>
  <c r="BI138" i="13"/>
  <c r="BM150" i="13"/>
  <c r="BN139" i="13"/>
  <c r="BI150" i="13"/>
  <c r="BI155" i="13"/>
  <c r="BI164" i="13"/>
  <c r="BI162" i="13"/>
  <c r="BI168" i="13"/>
  <c r="BI170" i="13"/>
  <c r="BI171" i="13"/>
  <c r="BN161" i="13"/>
  <c r="BM167" i="13"/>
  <c r="BM168" i="13"/>
  <c r="BN163" i="13"/>
  <c r="BM173" i="13"/>
  <c r="BM183" i="13"/>
  <c r="BN173" i="13"/>
  <c r="BM181" i="13"/>
  <c r="BI189" i="13"/>
  <c r="BI191" i="13"/>
  <c r="BI188" i="13"/>
  <c r="BI186" i="13"/>
  <c r="BN185" i="13"/>
  <c r="BM189" i="13"/>
  <c r="BM190" i="13"/>
  <c r="BI204" i="13"/>
  <c r="BI200" i="13"/>
  <c r="BI198" i="13"/>
  <c r="BI206" i="13"/>
  <c r="BI207" i="13"/>
  <c r="BN197" i="13"/>
  <c r="BM203" i="13"/>
  <c r="BM210" i="13"/>
  <c r="BN199" i="13"/>
  <c r="BM217" i="13"/>
  <c r="BN209" i="13"/>
  <c r="BM219" i="13"/>
  <c r="BI225" i="13"/>
  <c r="BI224" i="13"/>
  <c r="BI229" i="13"/>
  <c r="BI231" i="13"/>
  <c r="BI230" i="13"/>
  <c r="BI232" i="13"/>
  <c r="BI236" i="13"/>
  <c r="BI237" i="13"/>
  <c r="BI241" i="13"/>
  <c r="BI250" i="13"/>
  <c r="BI249" i="13"/>
  <c r="BI253" i="13"/>
  <c r="BI254" i="13"/>
  <c r="BI255" i="13"/>
  <c r="BI256" i="13"/>
  <c r="BI265" i="13"/>
  <c r="BI266" i="13"/>
  <c r="BI268" i="13"/>
  <c r="BI267" i="13"/>
  <c r="BI22" i="13"/>
  <c r="BI281" i="13"/>
  <c r="BI289" i="13"/>
  <c r="BI288" i="13"/>
  <c r="BI291" i="13"/>
  <c r="BI294" i="13"/>
  <c r="BI290" i="13"/>
  <c r="BN284" i="13"/>
  <c r="BI296" i="13"/>
  <c r="BI80" i="13"/>
  <c r="BI79" i="13"/>
  <c r="BM92" i="13"/>
  <c r="BN81" i="13"/>
  <c r="BM96" i="13"/>
  <c r="BN89" i="13"/>
  <c r="BM94" i="13"/>
  <c r="BM160" i="13"/>
  <c r="BI143" i="13"/>
  <c r="BM126" i="13"/>
  <c r="BM195" i="13"/>
  <c r="BI190" i="13"/>
  <c r="BM179" i="13"/>
  <c r="BI174" i="13"/>
  <c r="BM157" i="13"/>
  <c r="BI203" i="13"/>
  <c r="BM186" i="13"/>
  <c r="BI216" i="13"/>
  <c r="BM201" i="13"/>
  <c r="BI180" i="13"/>
  <c r="BI109" i="13"/>
  <c r="BM98" i="13"/>
  <c r="BI82" i="13"/>
  <c r="BI187" i="13"/>
  <c r="BI105" i="13"/>
  <c r="BM90" i="13"/>
  <c r="BM139" i="13"/>
  <c r="BI104" i="13"/>
  <c r="BI144" i="13"/>
  <c r="BM133" i="13"/>
  <c r="BM117" i="13"/>
  <c r="BI42" i="13"/>
  <c r="BI28" i="13"/>
  <c r="BI25" i="13"/>
  <c r="BI38" i="13"/>
  <c r="BI238" i="13"/>
  <c r="BI163" i="13"/>
  <c r="BI101" i="13"/>
  <c r="BI110" i="13"/>
  <c r="BI75" i="13"/>
  <c r="BI87" i="13"/>
  <c r="BN101" i="13"/>
  <c r="BI283" i="13"/>
  <c r="BI274" i="13"/>
  <c r="BI278" i="13"/>
  <c r="BI277" i="13"/>
  <c r="BI276" i="13"/>
  <c r="BI275" i="13"/>
  <c r="BI273" i="13"/>
  <c r="BI286" i="13"/>
  <c r="BI284" i="13"/>
  <c r="BI287" i="13"/>
  <c r="BI285" i="13"/>
  <c r="BI23" i="13"/>
  <c r="BI24" i="13"/>
  <c r="BI40" i="13"/>
  <c r="BI39" i="13"/>
  <c r="BI51" i="13"/>
  <c r="BI52" i="13"/>
  <c r="BI55" i="13"/>
  <c r="BI56" i="13"/>
  <c r="BI60" i="13"/>
  <c r="BI59" i="13"/>
  <c r="BI92" i="13"/>
  <c r="BI91" i="13"/>
  <c r="BI90" i="13"/>
  <c r="BI94" i="13"/>
  <c r="BN93" i="13"/>
  <c r="BM103" i="13"/>
  <c r="BN137" i="13"/>
  <c r="BM145" i="13"/>
  <c r="BM147" i="13"/>
  <c r="BM180" i="13"/>
  <c r="BI175" i="13"/>
  <c r="BM164" i="13"/>
  <c r="BM142" i="13"/>
  <c r="BI125" i="13"/>
  <c r="BM211" i="13"/>
  <c r="BM177" i="13"/>
  <c r="BI172" i="13"/>
  <c r="BM161" i="13"/>
  <c r="BI156" i="13"/>
  <c r="BM202" i="13"/>
  <c r="BI185" i="13"/>
  <c r="BM165" i="13"/>
  <c r="BM132" i="13"/>
  <c r="BI95" i="13"/>
  <c r="BI78" i="13"/>
  <c r="BI129" i="13"/>
  <c r="BM170" i="13"/>
  <c r="BI136" i="13"/>
  <c r="BM123" i="13"/>
  <c r="BI102" i="13"/>
  <c r="BM88" i="13"/>
  <c r="BI167" i="13"/>
  <c r="BM115" i="13"/>
  <c r="BM84" i="13"/>
  <c r="BI63" i="13"/>
  <c r="BI34" i="13"/>
  <c r="BM261" i="13"/>
  <c r="BI223" i="13"/>
  <c r="BI127" i="13"/>
  <c r="BM236" i="13"/>
  <c r="BI133" i="13"/>
  <c r="BI244" i="13"/>
  <c r="BI248" i="13"/>
  <c r="BN153" i="13"/>
  <c r="BI35" i="13"/>
  <c r="BI282" i="13"/>
  <c r="BI292" i="13"/>
  <c r="BI293" i="13"/>
  <c r="BI297" i="13"/>
  <c r="BN288" i="13"/>
  <c r="BN293" i="13"/>
  <c r="BN290" i="13"/>
  <c r="BN296" i="13"/>
  <c r="BM111" i="13"/>
  <c r="BM130" i="13"/>
  <c r="BM136" i="13"/>
  <c r="BM158" i="13"/>
  <c r="BM258" i="13"/>
  <c r="BN292" i="13"/>
  <c r="BI312" i="13"/>
  <c r="BC247" i="13"/>
  <c r="BC212" i="13"/>
  <c r="BC191" i="13"/>
  <c r="BC184" i="13"/>
  <c r="BC176" i="13"/>
  <c r="BC155" i="13"/>
  <c r="BC140" i="13"/>
  <c r="BC125" i="13"/>
  <c r="BC117" i="13"/>
  <c r="BC109" i="13"/>
  <c r="BC90" i="13"/>
  <c r="BC56" i="13"/>
  <c r="BC32" i="13"/>
  <c r="BC265" i="13"/>
  <c r="BC259" i="13"/>
  <c r="BC253" i="13"/>
  <c r="BC243" i="13"/>
  <c r="BC241" i="13"/>
  <c r="BC235" i="13"/>
  <c r="BC229" i="13"/>
  <c r="BC223" i="13"/>
  <c r="BC218" i="13"/>
  <c r="BC214" i="13"/>
  <c r="BC211" i="13"/>
  <c r="BC208" i="13"/>
  <c r="BC205" i="13"/>
  <c r="BC199" i="13"/>
  <c r="BC195" i="13"/>
  <c r="BC193" i="13"/>
  <c r="BC187" i="13"/>
  <c r="BC183" i="13"/>
  <c r="BC180" i="13"/>
  <c r="BC175" i="13"/>
  <c r="BC172" i="13"/>
  <c r="BC169" i="13"/>
  <c r="BC162" i="13"/>
  <c r="BC159" i="13"/>
  <c r="BC154" i="13"/>
  <c r="BC151" i="13"/>
  <c r="BC148" i="13"/>
  <c r="BC142" i="13"/>
  <c r="BC138" i="13"/>
  <c r="BC136" i="13"/>
  <c r="BC130" i="13"/>
  <c r="BC129" i="13"/>
  <c r="BC123" i="13"/>
  <c r="BC119" i="13"/>
  <c r="BC115" i="13"/>
  <c r="BC111" i="13"/>
  <c r="BC106" i="13"/>
  <c r="BC105" i="13"/>
  <c r="BC101" i="13"/>
  <c r="BC95" i="13"/>
  <c r="BC92" i="13"/>
  <c r="BC87" i="13"/>
  <c r="BC85" i="13"/>
  <c r="BC79" i="13"/>
  <c r="BC75" i="13"/>
  <c r="BC72" i="13"/>
  <c r="BC64" i="13"/>
  <c r="BC53" i="13"/>
  <c r="BC48" i="13"/>
  <c r="BC36" i="13"/>
  <c r="BC29" i="13"/>
  <c r="BC197" i="13"/>
  <c r="BC102" i="13"/>
  <c r="BC128" i="13"/>
  <c r="BC147" i="13"/>
  <c r="BC194" i="13"/>
  <c r="BC158" i="13"/>
  <c r="BC122" i="13"/>
  <c r="BC209" i="13"/>
  <c r="BC173" i="13"/>
  <c r="BC161" i="13"/>
  <c r="BC108" i="13"/>
  <c r="BC181" i="13"/>
  <c r="BC83" i="13"/>
  <c r="BC135" i="13"/>
  <c r="BC99" i="13"/>
  <c r="BC264" i="13"/>
  <c r="BC258" i="13"/>
  <c r="BC252" i="13"/>
  <c r="BC246" i="13"/>
  <c r="BC240" i="13"/>
  <c r="BC234" i="13"/>
  <c r="BC228" i="13"/>
  <c r="BC216" i="13"/>
  <c r="BC198" i="13"/>
  <c r="BC124" i="13"/>
  <c r="BC131" i="13"/>
  <c r="BC178" i="13"/>
  <c r="BC146" i="13"/>
  <c r="BC118" i="13"/>
  <c r="BC100" i="13"/>
  <c r="BC81" i="13"/>
  <c r="BC133" i="13"/>
  <c r="BC97" i="13"/>
  <c r="BC149" i="13"/>
  <c r="BC144" i="13"/>
  <c r="BC126" i="13"/>
  <c r="BC113" i="13"/>
  <c r="BC80" i="13"/>
  <c r="BC71" i="13"/>
  <c r="BC224" i="13"/>
  <c r="BC227" i="13"/>
  <c r="BC98" i="13"/>
  <c r="BC210" i="13"/>
  <c r="BC192" i="13"/>
  <c r="BC174" i="13"/>
  <c r="BC156" i="13"/>
  <c r="BC207" i="13"/>
  <c r="BC189" i="13"/>
  <c r="BC171" i="13"/>
  <c r="BC153" i="13"/>
  <c r="BC196" i="13"/>
  <c r="BC213" i="13"/>
  <c r="BC177" i="13"/>
  <c r="BC143" i="13"/>
  <c r="BC110" i="13"/>
  <c r="BC164" i="13"/>
  <c r="BC145" i="13"/>
  <c r="BC166" i="13"/>
  <c r="BC104" i="13"/>
  <c r="BC186" i="13"/>
  <c r="BC137" i="13"/>
  <c r="BC127" i="13"/>
  <c r="BC165" i="13"/>
  <c r="BC291" i="13"/>
  <c r="BC190" i="13"/>
  <c r="BC200" i="13"/>
  <c r="BC182" i="13"/>
  <c r="BC163" i="13"/>
  <c r="BC290" i="13"/>
  <c r="BM267" i="13"/>
  <c r="BC276" i="13"/>
  <c r="BM312" i="13"/>
  <c r="BM280" i="13"/>
  <c r="BM279" i="13"/>
  <c r="BM270" i="13"/>
  <c r="BM278" i="13"/>
  <c r="BN269" i="13"/>
  <c r="BM22" i="13"/>
  <c r="BN12" i="13"/>
  <c r="BM23" i="13"/>
  <c r="BM24" i="13"/>
  <c r="BM25" i="13"/>
  <c r="BN16" i="13"/>
  <c r="BM26" i="13"/>
  <c r="BM29" i="13"/>
  <c r="BN18" i="13"/>
  <c r="BM28" i="13"/>
  <c r="BM30" i="13"/>
  <c r="BM31" i="13"/>
  <c r="BN22" i="13"/>
  <c r="BM33" i="13"/>
  <c r="BN26" i="13"/>
  <c r="BM37" i="13"/>
  <c r="BM38" i="13"/>
  <c r="BN28" i="13"/>
  <c r="BM39" i="13"/>
  <c r="BM40" i="13"/>
  <c r="BM41" i="13"/>
  <c r="BN32" i="13"/>
  <c r="BM43" i="13"/>
  <c r="BM42" i="13"/>
  <c r="BM45" i="13"/>
  <c r="BM44" i="13"/>
  <c r="BN34" i="13"/>
  <c r="BM47" i="13"/>
  <c r="BM46" i="13"/>
  <c r="BM50" i="13"/>
  <c r="BN40" i="13"/>
  <c r="BN42" i="13"/>
  <c r="BM53" i="13"/>
  <c r="BM55" i="13"/>
  <c r="BN44" i="13"/>
  <c r="BM54" i="13"/>
  <c r="BM56" i="13"/>
  <c r="BM57" i="13"/>
  <c r="BN48" i="13"/>
  <c r="BM59" i="13"/>
  <c r="BM58" i="13"/>
  <c r="BN52" i="13"/>
  <c r="BM62" i="13"/>
  <c r="BM64" i="13"/>
  <c r="BN54" i="13"/>
  <c r="BM65" i="13"/>
  <c r="BN56" i="13"/>
  <c r="BM66" i="13"/>
  <c r="BM67" i="13"/>
  <c r="BM68" i="13"/>
  <c r="BN58" i="13"/>
  <c r="BM69" i="13"/>
  <c r="BN60" i="13"/>
  <c r="BM71" i="13"/>
  <c r="BM73" i="13"/>
  <c r="BN62" i="13"/>
  <c r="BN64" i="13"/>
  <c r="BM75" i="13"/>
  <c r="BM74" i="13"/>
  <c r="BM76" i="13"/>
  <c r="BN66" i="13"/>
  <c r="BN68" i="13"/>
  <c r="BM78" i="13"/>
  <c r="BM79" i="13"/>
  <c r="BM80" i="13"/>
  <c r="BN70" i="13"/>
  <c r="BM81" i="13"/>
  <c r="BN76" i="13"/>
  <c r="BM86" i="13"/>
  <c r="BM87" i="13"/>
  <c r="BM95" i="13"/>
  <c r="BN84" i="13"/>
  <c r="BN92" i="13"/>
  <c r="BM100" i="13"/>
  <c r="BM101" i="13"/>
  <c r="BM97" i="13"/>
  <c r="BM104" i="13"/>
  <c r="BN94" i="13"/>
  <c r="BN108" i="13"/>
  <c r="BM118" i="13"/>
  <c r="BN116" i="13"/>
  <c r="BM122" i="13"/>
  <c r="BN130" i="13"/>
  <c r="BM140" i="13"/>
  <c r="BN140" i="13"/>
  <c r="BM151" i="13"/>
  <c r="BM153" i="13"/>
  <c r="BN142" i="13"/>
  <c r="BN156" i="13"/>
  <c r="BM166" i="13"/>
  <c r="BN166" i="13"/>
  <c r="BM176" i="13"/>
  <c r="BM194" i="13"/>
  <c r="BN188" i="13"/>
  <c r="BM192" i="13"/>
  <c r="BM209" i="13"/>
  <c r="BM205" i="13"/>
  <c r="BN202" i="13"/>
  <c r="BM212" i="13"/>
  <c r="BM223" i="13"/>
  <c r="BN212" i="13"/>
  <c r="BN226" i="13"/>
  <c r="BM235" i="13"/>
  <c r="BN234" i="13"/>
  <c r="BM242" i="13"/>
  <c r="BM243" i="13"/>
  <c r="BM247" i="13"/>
  <c r="BN236" i="13"/>
  <c r="BM246" i="13"/>
  <c r="BN238" i="13"/>
  <c r="BM249" i="13"/>
  <c r="BM248" i="13"/>
  <c r="BN242" i="13"/>
  <c r="BM253" i="13"/>
  <c r="BN244" i="13"/>
  <c r="BM255" i="13"/>
  <c r="BM254" i="13"/>
  <c r="BM264" i="13"/>
  <c r="BN254" i="13"/>
  <c r="BC295" i="13"/>
  <c r="BM77" i="13"/>
  <c r="BM51" i="13"/>
  <c r="BM70" i="13"/>
  <c r="BN46" i="13"/>
  <c r="BN36" i="13"/>
  <c r="BC282" i="13"/>
  <c r="BC286" i="13"/>
  <c r="BC293" i="13"/>
  <c r="BM294" i="13"/>
  <c r="BM296" i="13"/>
  <c r="BC294" i="13"/>
  <c r="BC269" i="13"/>
  <c r="BC267" i="13"/>
  <c r="BC262" i="13"/>
  <c r="BC255" i="13"/>
  <c r="BC254" i="13"/>
  <c r="BC248" i="13"/>
  <c r="BC238" i="13"/>
  <c r="BC236" i="13"/>
  <c r="BC237" i="13"/>
  <c r="BC233" i="13"/>
  <c r="BC226" i="13"/>
  <c r="BC220" i="13"/>
  <c r="BC219" i="13"/>
  <c r="BC222" i="13"/>
  <c r="BC217" i="13"/>
  <c r="BC204" i="13"/>
  <c r="BC202" i="13"/>
  <c r="BC185" i="13"/>
  <c r="BC170" i="13"/>
  <c r="BC168" i="13"/>
  <c r="BC152" i="13"/>
  <c r="BC114" i="13"/>
  <c r="BC112" i="13"/>
  <c r="BC96" i="13"/>
  <c r="BC91" i="13"/>
  <c r="BC93" i="13"/>
  <c r="BC89" i="13"/>
  <c r="BC88" i="13"/>
  <c r="BC84" i="13"/>
  <c r="BC86" i="13"/>
  <c r="BC82" i="13"/>
  <c r="BC77" i="13"/>
  <c r="BC76" i="13"/>
  <c r="BC78" i="13"/>
  <c r="BC74" i="13"/>
  <c r="BC68" i="13"/>
  <c r="BC67" i="13"/>
  <c r="BC69" i="13"/>
  <c r="BC70" i="13"/>
  <c r="BC66" i="13"/>
  <c r="BC63" i="13"/>
  <c r="BC61" i="13"/>
  <c r="BC60" i="13"/>
  <c r="BC62" i="13"/>
  <c r="BC58" i="13"/>
  <c r="BC55" i="13"/>
  <c r="BC57" i="13"/>
  <c r="BC52" i="13"/>
  <c r="BC54" i="13"/>
  <c r="BC49" i="13"/>
  <c r="BC50" i="13"/>
  <c r="BC43" i="13"/>
  <c r="BC45" i="13"/>
  <c r="BC44" i="13"/>
  <c r="BC40" i="13"/>
  <c r="BC39" i="13"/>
  <c r="BC42" i="13"/>
  <c r="BC41" i="13"/>
  <c r="BC35" i="13"/>
  <c r="BC31" i="13"/>
  <c r="BC34" i="13"/>
  <c r="BC33" i="13"/>
  <c r="BC28" i="13"/>
  <c r="BC30" i="13"/>
  <c r="BC22" i="13"/>
  <c r="BC23" i="13"/>
  <c r="BC24" i="13"/>
  <c r="BC25" i="13"/>
  <c r="BM295" i="13"/>
  <c r="BM293" i="13"/>
  <c r="BM298" i="13"/>
  <c r="BC283" i="13"/>
  <c r="BM85" i="13"/>
  <c r="BM138" i="13"/>
  <c r="BM187" i="13"/>
  <c r="BC297" i="13"/>
  <c r="BM297" i="13"/>
  <c r="BM283" i="13"/>
  <c r="BM91" i="13"/>
  <c r="BN83" i="13"/>
  <c r="BM83" i="13"/>
  <c r="BM102" i="13"/>
  <c r="BN95" i="13"/>
  <c r="BM109" i="13"/>
  <c r="BN99" i="13"/>
  <c r="BN109" i="13"/>
  <c r="BM120" i="13"/>
  <c r="BN133" i="13"/>
  <c r="BM143" i="13"/>
  <c r="BN143" i="13"/>
  <c r="BM154" i="13"/>
  <c r="BM148" i="13"/>
  <c r="BM156" i="13"/>
  <c r="BN145" i="13"/>
  <c r="BN167" i="13"/>
  <c r="BM174" i="13"/>
  <c r="BM172" i="13"/>
  <c r="BM208" i="13"/>
  <c r="BM207" i="13"/>
  <c r="BN213" i="13"/>
  <c r="BM224" i="13"/>
  <c r="BM231" i="13"/>
  <c r="BM229" i="13"/>
  <c r="BM230" i="13"/>
  <c r="BM237" i="13"/>
  <c r="BM234" i="13"/>
  <c r="BN229" i="13"/>
  <c r="BM240" i="13"/>
  <c r="BM266" i="13"/>
  <c r="BM260" i="13"/>
  <c r="BN259" i="13"/>
  <c r="BM265" i="13"/>
  <c r="BM272" i="13"/>
  <c r="BN261" i="13"/>
  <c r="BM271" i="13"/>
  <c r="BM273" i="13"/>
  <c r="BM274" i="13"/>
  <c r="BN263" i="13"/>
  <c r="BM275" i="13"/>
  <c r="BM276" i="13"/>
  <c r="BM277" i="13"/>
  <c r="BN267" i="13"/>
  <c r="BC277" i="13"/>
  <c r="BC279" i="13"/>
  <c r="BC278" i="13"/>
  <c r="BC275" i="13"/>
  <c r="BC273" i="13"/>
  <c r="BC272" i="13"/>
  <c r="BC268" i="13"/>
  <c r="BC271" i="13"/>
  <c r="BC270" i="13"/>
  <c r="BC266" i="13"/>
  <c r="BC260" i="13"/>
  <c r="BC261" i="13"/>
  <c r="BC263" i="13"/>
  <c r="BC257" i="13"/>
  <c r="BC256" i="13"/>
  <c r="BC249" i="13"/>
  <c r="BC250" i="13"/>
  <c r="BC251" i="13"/>
  <c r="BC245" i="13"/>
  <c r="BC244" i="13"/>
  <c r="BC242" i="13"/>
  <c r="BC239" i="13"/>
  <c r="BC232" i="13"/>
  <c r="BC231" i="13"/>
  <c r="BC230" i="13"/>
  <c r="BC225" i="13"/>
  <c r="BC221" i="13"/>
  <c r="BC206" i="13"/>
  <c r="BC203" i="13"/>
  <c r="BC201" i="13"/>
  <c r="BC157" i="13"/>
  <c r="BC150" i="13"/>
  <c r="BC141" i="13"/>
  <c r="BC139" i="13"/>
  <c r="BC134" i="13"/>
  <c r="BC132" i="13"/>
  <c r="BC121" i="13"/>
  <c r="BC116" i="13"/>
  <c r="BC107" i="13"/>
  <c r="BC103" i="13"/>
  <c r="BC94" i="13"/>
  <c r="BC73" i="13"/>
  <c r="BC65" i="13"/>
  <c r="BC59" i="13"/>
  <c r="BC51" i="13"/>
  <c r="BC47" i="13"/>
  <c r="BC46" i="13"/>
  <c r="BC37" i="13"/>
  <c r="BC38" i="13"/>
  <c r="BC26" i="13"/>
  <c r="BC27" i="13"/>
  <c r="BN274" i="13"/>
  <c r="BM285" i="13"/>
  <c r="BM281" i="13"/>
  <c r="BM284" i="13"/>
  <c r="BM282" i="13"/>
  <c r="BN275" i="13"/>
  <c r="BM286" i="13"/>
  <c r="BM288" i="13"/>
  <c r="BM287" i="13"/>
  <c r="BC289" i="13"/>
  <c r="BC284" i="13"/>
  <c r="BC287" i="13"/>
  <c r="BC285" i="13"/>
  <c r="BC288" i="13"/>
  <c r="BM292" i="13"/>
  <c r="BM289" i="13"/>
  <c r="BN282" i="13"/>
  <c r="BM290" i="13"/>
  <c r="BM93" i="13"/>
  <c r="BM113" i="13"/>
  <c r="BM155" i="13"/>
  <c r="BC281" i="13"/>
  <c r="BC280" i="13"/>
  <c r="BM291" i="13"/>
  <c r="BN287" i="13"/>
  <c r="BC298" i="13"/>
  <c r="BC296" i="13"/>
  <c r="BC292" i="13"/>
  <c r="AD15" i="8"/>
  <c r="AD17" i="8"/>
  <c r="AD19" i="8"/>
  <c r="AD21" i="8"/>
  <c r="AD23" i="8"/>
  <c r="AD29" i="8"/>
  <c r="AD31" i="8"/>
  <c r="AD33" i="8"/>
  <c r="AD37" i="8"/>
  <c r="AD50" i="8"/>
  <c r="AD55" i="8"/>
  <c r="AD57" i="8"/>
  <c r="AD59" i="8"/>
  <c r="AD46" i="8"/>
  <c r="AD53" i="8"/>
  <c r="AD51" i="8"/>
  <c r="AD43" i="8"/>
  <c r="AD38" i="8"/>
  <c r="AD40" i="8"/>
  <c r="AD62" i="8"/>
  <c r="AD66" i="8"/>
  <c r="AD69" i="8"/>
  <c r="AD70" i="8"/>
  <c r="AD48" i="8"/>
  <c r="AD49" i="8"/>
  <c r="AD41" i="8"/>
  <c r="AD35" i="8"/>
  <c r="AD42" i="8"/>
  <c r="AD61" i="8"/>
  <c r="AD16" i="8"/>
  <c r="AD18" i="8"/>
  <c r="AD20" i="8"/>
  <c r="AD22" i="8"/>
  <c r="AD28" i="8"/>
  <c r="AD30" i="8"/>
  <c r="AD32" i="8"/>
  <c r="AD34" i="8"/>
  <c r="AD36" i="8"/>
  <c r="AD60" i="8"/>
  <c r="AD63" i="8"/>
  <c r="AD67" i="8"/>
  <c r="AD71" i="8"/>
  <c r="AD39" i="8"/>
  <c r="AD44" i="8"/>
  <c r="AD47" i="8"/>
  <c r="AD52" i="8"/>
  <c r="AD54" i="8"/>
  <c r="AD56" i="8"/>
  <c r="AD58" i="8"/>
  <c r="U58" i="8"/>
  <c r="W37" i="8"/>
  <c r="W33" i="8"/>
  <c r="G76" i="22"/>
  <c r="G80" i="22"/>
  <c r="G75" i="22"/>
  <c r="G79" i="22"/>
  <c r="G78" i="22"/>
  <c r="G77" i="22"/>
  <c r="G81" i="22"/>
  <c r="U59" i="8"/>
  <c r="U39" i="8"/>
  <c r="HE27" i="22"/>
  <c r="W39" i="8"/>
  <c r="GX22" i="22"/>
  <c r="W34" i="8"/>
  <c r="W58" i="8"/>
  <c r="W35" i="8"/>
  <c r="U52" i="8"/>
  <c r="W51" i="8"/>
  <c r="GZ31" i="22"/>
  <c r="HL32" i="22"/>
  <c r="GV32" i="22"/>
  <c r="GV34" i="22"/>
  <c r="HF22" i="22"/>
  <c r="U42" i="8"/>
  <c r="W49" i="8"/>
  <c r="W32" i="8"/>
  <c r="U53" i="8"/>
  <c r="U41" i="8"/>
  <c r="W40" i="8"/>
  <c r="F47" i="22"/>
  <c r="GV38" i="22"/>
  <c r="HF25" i="22"/>
  <c r="HE19" i="22"/>
  <c r="GW19" i="22"/>
  <c r="GS20" i="22"/>
  <c r="G49" i="22"/>
  <c r="HL30" i="22"/>
  <c r="G27" i="22"/>
  <c r="GX25" i="22"/>
  <c r="HI69" i="22"/>
  <c r="HA69" i="22"/>
  <c r="F16" i="22"/>
  <c r="M16" i="22" s="1"/>
  <c r="HA44" i="22"/>
  <c r="F30" i="22"/>
  <c r="HG24" i="22"/>
  <c r="GW61" i="22"/>
  <c r="GT57" i="22"/>
  <c r="HL53" i="22"/>
  <c r="GY69" i="22"/>
  <c r="G26" i="22"/>
  <c r="F23" i="22"/>
  <c r="F15" i="22"/>
  <c r="G36" i="22"/>
  <c r="F14" i="22"/>
  <c r="M14" i="22" s="1"/>
  <c r="G66" i="22"/>
  <c r="BI313" i="13"/>
  <c r="BI299" i="13"/>
  <c r="BI302" i="13"/>
  <c r="BC305" i="13"/>
  <c r="BM311" i="13"/>
  <c r="BC312" i="13"/>
  <c r="BC313" i="13"/>
  <c r="U40" i="8"/>
  <c r="W59" i="8"/>
  <c r="J69" i="8"/>
  <c r="R76" i="8"/>
  <c r="J68" i="8"/>
  <c r="R75" i="8"/>
  <c r="CY40" i="1"/>
  <c r="CX56" i="1"/>
  <c r="CZ24" i="1"/>
  <c r="CX36" i="1"/>
  <c r="CZ70" i="1"/>
  <c r="CX24" i="1"/>
  <c r="CZ40" i="1"/>
  <c r="CZ36" i="1"/>
  <c r="CY20" i="1"/>
  <c r="CX64" i="1"/>
  <c r="CX68" i="1"/>
  <c r="CZ32" i="1"/>
  <c r="CZ52" i="1"/>
  <c r="CY48" i="1"/>
  <c r="CY52" i="1"/>
  <c r="CX20" i="1"/>
  <c r="CZ68" i="1"/>
  <c r="CZ48" i="1"/>
  <c r="CY32" i="1"/>
  <c r="CZ64" i="1"/>
  <c r="CZ19" i="1"/>
  <c r="CY23" i="1"/>
  <c r="CZ27" i="1"/>
  <c r="CX31" i="1"/>
  <c r="CY35" i="1"/>
  <c r="CY39" i="1"/>
  <c r="CZ43" i="1"/>
  <c r="CX47" i="1"/>
  <c r="CY51" i="1"/>
  <c r="CY55" i="1"/>
  <c r="CZ59" i="1"/>
  <c r="CX63" i="1"/>
  <c r="CY67" i="1"/>
  <c r="CZ71" i="1"/>
  <c r="CY17" i="1"/>
  <c r="CZ21" i="1"/>
  <c r="CZ25" i="1"/>
  <c r="CY29" i="1"/>
  <c r="CY33" i="1"/>
  <c r="CZ37" i="1"/>
  <c r="CZ41" i="1"/>
  <c r="CX45" i="1"/>
  <c r="CZ49" i="1"/>
  <c r="CX53" i="1"/>
  <c r="CY57" i="1"/>
  <c r="CZ61" i="1"/>
  <c r="CZ65" i="1"/>
  <c r="CZ69" i="1"/>
  <c r="CX73" i="1"/>
  <c r="CZ18" i="1"/>
  <c r="CZ22" i="1"/>
  <c r="CY26" i="1"/>
  <c r="CZ30" i="1"/>
  <c r="CY34" i="1"/>
  <c r="CZ38" i="1"/>
  <c r="CY42" i="1"/>
  <c r="CZ46" i="1"/>
  <c r="CZ50" i="1"/>
  <c r="CZ54" i="1"/>
  <c r="CZ58" i="1"/>
  <c r="CZ62" i="1"/>
  <c r="CZ66" i="1"/>
  <c r="CX74" i="1"/>
  <c r="HH33" i="22"/>
  <c r="G35" i="22"/>
  <c r="G54" i="22"/>
  <c r="G48" i="22"/>
  <c r="F42" i="22"/>
  <c r="G38" i="22"/>
  <c r="G30" i="22"/>
  <c r="G25" i="22"/>
  <c r="F21" i="22"/>
  <c r="G20" i="22"/>
  <c r="G24" i="22"/>
  <c r="F53" i="22"/>
  <c r="GS67" i="22"/>
  <c r="F65" i="22"/>
  <c r="G31" i="22"/>
  <c r="G34" i="22"/>
  <c r="F51" i="22"/>
  <c r="HB48" i="22"/>
  <c r="HA45" i="22"/>
  <c r="GY43" i="22"/>
  <c r="GU42" i="22"/>
  <c r="GV43" i="22"/>
  <c r="GW41" i="22"/>
  <c r="HG40" i="22"/>
  <c r="GU37" i="22"/>
  <c r="GW36" i="22"/>
  <c r="HB33" i="22"/>
  <c r="HG34" i="22"/>
  <c r="HK30" i="22"/>
  <c r="HG30" i="22"/>
  <c r="HC29" i="22"/>
  <c r="HL29" i="22"/>
  <c r="HH30" i="22"/>
  <c r="GZ30" i="22"/>
  <c r="GV29" i="22"/>
  <c r="HJ27" i="22"/>
  <c r="HF26" i="22"/>
  <c r="GX26" i="22"/>
  <c r="HI26" i="22"/>
  <c r="HE26" i="22"/>
  <c r="HA25" i="22"/>
  <c r="GW25" i="22"/>
  <c r="HI22" i="22"/>
  <c r="HA22" i="22"/>
  <c r="HL20" i="22"/>
  <c r="HD20" i="22"/>
  <c r="GV20" i="22"/>
  <c r="HJ19" i="22"/>
  <c r="HB19" i="22"/>
  <c r="GT19" i="22"/>
  <c r="G51" i="22"/>
  <c r="G47" i="22"/>
  <c r="F64" i="22"/>
  <c r="F43" i="22"/>
  <c r="F19" i="22"/>
  <c r="G19" i="22"/>
  <c r="G32" i="22"/>
  <c r="G45" i="22"/>
  <c r="G52" i="22"/>
  <c r="F63" i="22"/>
  <c r="F18" i="22"/>
  <c r="F45" i="22"/>
  <c r="G23" i="22"/>
  <c r="G33" i="22"/>
  <c r="G56" i="22"/>
  <c r="F55" i="22"/>
  <c r="CY41" i="1"/>
  <c r="CY25" i="1"/>
  <c r="CX25" i="1"/>
  <c r="CY53" i="1"/>
  <c r="P79" i="1"/>
  <c r="Q79" i="1"/>
  <c r="J70" i="8"/>
  <c r="N73" i="8" s="1"/>
  <c r="V77" i="8" s="1"/>
  <c r="R73" i="8"/>
  <c r="R74" i="8"/>
  <c r="HK48" i="22"/>
  <c r="GZ47" i="22"/>
  <c r="HH37" i="22"/>
  <c r="GZ37" i="22"/>
  <c r="GS35" i="22"/>
  <c r="HF33" i="22"/>
  <c r="HE32" i="22"/>
  <c r="HE33" i="22"/>
  <c r="GY30" i="22"/>
  <c r="GY31" i="22"/>
  <c r="HD30" i="22"/>
  <c r="HD29" i="22"/>
  <c r="GS26" i="22"/>
  <c r="GS25" i="22"/>
  <c r="GS22" i="22"/>
  <c r="GS24" i="22"/>
  <c r="HG21" i="22"/>
  <c r="HC20" i="22"/>
  <c r="HA26" i="22"/>
  <c r="GV30" i="22"/>
  <c r="GX52" i="22"/>
  <c r="GV28" i="22"/>
  <c r="GV53" i="22"/>
  <c r="GV42" i="22"/>
  <c r="HK37" i="22"/>
  <c r="HF34" i="22"/>
  <c r="HG29" i="22"/>
  <c r="HI25" i="22"/>
  <c r="GY29" i="22"/>
  <c r="GW34" i="22"/>
  <c r="HK62" i="22"/>
  <c r="HC62" i="22"/>
  <c r="GU62" i="22"/>
  <c r="HL61" i="22"/>
  <c r="HH62" i="22"/>
  <c r="GV61" i="22"/>
  <c r="HB60" i="22"/>
  <c r="HG58" i="22"/>
  <c r="GY58" i="22"/>
  <c r="GU59" i="22"/>
  <c r="HL58" i="22"/>
  <c r="HH58" i="22"/>
  <c r="HI57" i="22"/>
  <c r="HE57" i="22"/>
  <c r="GW57" i="22"/>
  <c r="GS57" i="22"/>
  <c r="HK54" i="22"/>
  <c r="HG54" i="22"/>
  <c r="GU54" i="22"/>
  <c r="HH53" i="22"/>
  <c r="HD53" i="22"/>
  <c r="GZ53" i="22"/>
  <c r="HL33" i="22"/>
  <c r="GZ33" i="22"/>
  <c r="GV33" i="22"/>
  <c r="HA34" i="22"/>
  <c r="HL31" i="22"/>
  <c r="HH31" i="22"/>
  <c r="HD31" i="22"/>
  <c r="GV31" i="22"/>
  <c r="HH28" i="22"/>
  <c r="GZ29" i="22"/>
  <c r="GS27" i="22"/>
  <c r="HJ26" i="22"/>
  <c r="HB26" i="22"/>
  <c r="GX27" i="22"/>
  <c r="GT26" i="22"/>
  <c r="HJ24" i="22"/>
  <c r="GT25" i="22"/>
  <c r="HB22" i="22"/>
  <c r="HE22" i="22"/>
  <c r="GW22" i="22"/>
  <c r="HL19" i="22"/>
  <c r="HH19" i="22"/>
  <c r="HD19" i="22"/>
  <c r="GZ19" i="22"/>
  <c r="HE18" i="22"/>
  <c r="HA19" i="22"/>
  <c r="GS19" i="22"/>
  <c r="GU67" i="22"/>
  <c r="HD69" i="22"/>
  <c r="GS69" i="22"/>
  <c r="HJ50" i="22"/>
  <c r="HB50" i="22"/>
  <c r="GT50" i="22"/>
  <c r="HK42" i="22"/>
  <c r="HG42" i="22"/>
  <c r="HC42" i="22"/>
  <c r="GY42" i="22"/>
  <c r="HD40" i="22"/>
  <c r="GV40" i="22"/>
  <c r="HA38" i="22"/>
  <c r="HF38" i="22"/>
  <c r="HB38" i="22"/>
  <c r="GX38" i="22"/>
  <c r="HC37" i="22"/>
  <c r="HG36" i="22"/>
  <c r="HJ62" i="22"/>
  <c r="GT62" i="22"/>
  <c r="HK60" i="22"/>
  <c r="HC61" i="22"/>
  <c r="GY60" i="22"/>
  <c r="GU60" i="22"/>
  <c r="HJ57" i="22"/>
  <c r="HF57" i="22"/>
  <c r="HB57" i="22"/>
  <c r="HK56" i="22"/>
  <c r="HH55" i="22"/>
  <c r="GZ55" i="22"/>
  <c r="HJ53" i="22"/>
  <c r="HF54" i="22"/>
  <c r="HF53" i="22"/>
  <c r="HB53" i="22"/>
  <c r="GX53" i="22"/>
  <c r="GT53" i="22"/>
  <c r="HI52" i="22"/>
  <c r="HE53" i="22"/>
  <c r="HA52" i="22"/>
  <c r="HA53" i="22"/>
  <c r="GW52" i="22"/>
  <c r="GS52" i="22"/>
  <c r="HF52" i="22"/>
  <c r="HB52" i="22"/>
  <c r="GT52" i="22"/>
  <c r="HG49" i="22"/>
  <c r="GV50" i="22"/>
  <c r="HJ48" i="22"/>
  <c r="HF48" i="22"/>
  <c r="GX48" i="22"/>
  <c r="GT49" i="22"/>
  <c r="GT48" i="22"/>
  <c r="HC48" i="22"/>
  <c r="GY48" i="22"/>
  <c r="GU48" i="22"/>
  <c r="HI45" i="22"/>
  <c r="HE45" i="22"/>
  <c r="GW45" i="22"/>
  <c r="HK43" i="22"/>
  <c r="HK44" i="22"/>
  <c r="HG43" i="22"/>
  <c r="HC43" i="22"/>
  <c r="GU43" i="22"/>
  <c r="HL42" i="22"/>
  <c r="HH43" i="22"/>
  <c r="HD42" i="22"/>
  <c r="HD43" i="22"/>
  <c r="GZ43" i="22"/>
  <c r="GZ42" i="22"/>
  <c r="HI41" i="22"/>
  <c r="HE41" i="22"/>
  <c r="HA41" i="22"/>
  <c r="GS41" i="22"/>
  <c r="GX41" i="22"/>
  <c r="HK40" i="22"/>
  <c r="HK39" i="22"/>
  <c r="HC40" i="22"/>
  <c r="GY40" i="22"/>
  <c r="GU39" i="22"/>
  <c r="GU40" i="22"/>
  <c r="HL39" i="22"/>
  <c r="HH39" i="22"/>
  <c r="HD39" i="22"/>
  <c r="GZ38" i="22"/>
  <c r="GZ39" i="22"/>
  <c r="GV39" i="22"/>
  <c r="HI37" i="22"/>
  <c r="HE38" i="22"/>
  <c r="HE37" i="22"/>
  <c r="HA37" i="22"/>
  <c r="GW38" i="22"/>
  <c r="GW37" i="22"/>
  <c r="GS37" i="22"/>
  <c r="HL36" i="22"/>
  <c r="HL37" i="22"/>
  <c r="HD37" i="22"/>
  <c r="HD36" i="22"/>
  <c r="GV37" i="22"/>
  <c r="HI36" i="22"/>
  <c r="HE36" i="22"/>
  <c r="HA36" i="22"/>
  <c r="GS36" i="22"/>
  <c r="HJ33" i="22"/>
  <c r="HJ34" i="22"/>
  <c r="GX33" i="22"/>
  <c r="GX34" i="22"/>
  <c r="GT33" i="22"/>
  <c r="GT34" i="22"/>
  <c r="HK34" i="22"/>
  <c r="HC34" i="22"/>
  <c r="GY34" i="22"/>
  <c r="GU34" i="22"/>
  <c r="HI33" i="22"/>
  <c r="HA33" i="22"/>
  <c r="HA32" i="22"/>
  <c r="GW32" i="22"/>
  <c r="GW33" i="22"/>
  <c r="GS33" i="22"/>
  <c r="GS32" i="22"/>
  <c r="HJ31" i="22"/>
  <c r="HJ32" i="22"/>
  <c r="HF32" i="22"/>
  <c r="HF31" i="22"/>
  <c r="HB31" i="22"/>
  <c r="HB32" i="22"/>
  <c r="GX32" i="22"/>
  <c r="GX31" i="22"/>
  <c r="GT31" i="22"/>
  <c r="GT32" i="22"/>
  <c r="GU31" i="22"/>
  <c r="HJ28" i="22"/>
  <c r="HJ29" i="22"/>
  <c r="HF28" i="22"/>
  <c r="HF29" i="22"/>
  <c r="HB28" i="22"/>
  <c r="HB29" i="22"/>
  <c r="GX28" i="22"/>
  <c r="GX29" i="22"/>
  <c r="GT29" i="22"/>
  <c r="GT28" i="22"/>
  <c r="HK28" i="22"/>
  <c r="HG28" i="22"/>
  <c r="HC28" i="22"/>
  <c r="GY28" i="22"/>
  <c r="GU28" i="22"/>
  <c r="HL27" i="22"/>
  <c r="HL26" i="22"/>
  <c r="HH26" i="22"/>
  <c r="HD27" i="22"/>
  <c r="HD26" i="22"/>
  <c r="GZ26" i="22"/>
  <c r="GV27" i="22"/>
  <c r="GV26" i="22"/>
  <c r="HL25" i="22"/>
  <c r="HH24" i="22"/>
  <c r="HH25" i="22"/>
  <c r="HD25" i="22"/>
  <c r="GZ24" i="22"/>
  <c r="GZ25" i="22"/>
  <c r="GV25" i="22"/>
  <c r="HI24" i="22"/>
  <c r="HE24" i="22"/>
  <c r="HE23" i="22"/>
  <c r="HA24" i="22"/>
  <c r="GS23" i="22"/>
  <c r="HL23" i="22"/>
  <c r="HL22" i="22"/>
  <c r="HH22" i="22"/>
  <c r="HD21" i="22"/>
  <c r="HD23" i="22"/>
  <c r="HD22" i="22"/>
  <c r="GZ22" i="22"/>
  <c r="GV23" i="22"/>
  <c r="GV22" i="22"/>
  <c r="HK22" i="22"/>
  <c r="HG22" i="22"/>
  <c r="HC22" i="22"/>
  <c r="GY22" i="22"/>
  <c r="GU22" i="22"/>
  <c r="HK21" i="22"/>
  <c r="HK20" i="22"/>
  <c r="HG20" i="22"/>
  <c r="HC21" i="22"/>
  <c r="GY21" i="22"/>
  <c r="GU20" i="22"/>
  <c r="HJ20" i="22"/>
  <c r="HF20" i="22"/>
  <c r="HB20" i="22"/>
  <c r="GX20" i="22"/>
  <c r="GT20" i="22"/>
  <c r="HK18" i="22"/>
  <c r="HK19" i="22"/>
  <c r="HG18" i="22"/>
  <c r="HG19" i="22"/>
  <c r="HC18" i="22"/>
  <c r="HC19" i="22"/>
  <c r="GY18" i="22"/>
  <c r="GY19" i="22"/>
  <c r="GU18" i="22"/>
  <c r="GU19" i="22"/>
  <c r="HL18" i="22"/>
  <c r="HK69" i="22"/>
  <c r="HC69" i="22"/>
  <c r="GU69" i="22"/>
  <c r="HE25" i="22"/>
  <c r="HJ25" i="22"/>
  <c r="GW26" i="22"/>
  <c r="HK29" i="22"/>
  <c r="GU29" i="22"/>
  <c r="HC30" i="22"/>
  <c r="HF19" i="22"/>
  <c r="GZ20" i="22"/>
  <c r="GY20" i="22"/>
  <c r="HH42" i="22"/>
  <c r="HL34" i="22"/>
  <c r="HL43" i="22"/>
  <c r="HJ52" i="22"/>
  <c r="HK55" i="22"/>
  <c r="GU21" i="22"/>
  <c r="HE52" i="22"/>
  <c r="HC58" i="22"/>
  <c r="HC55" i="22"/>
  <c r="HC54" i="22"/>
  <c r="HL52" i="22"/>
  <c r="HH52" i="22"/>
  <c r="HD52" i="22"/>
  <c r="GZ52" i="22"/>
  <c r="GV52" i="22"/>
  <c r="GW50" i="22"/>
  <c r="GW49" i="22"/>
  <c r="GS49" i="22"/>
  <c r="GX46" i="22"/>
  <c r="HL38" i="22"/>
  <c r="HL40" i="22"/>
  <c r="HH38" i="22"/>
  <c r="HH40" i="22"/>
  <c r="GZ41" i="22"/>
  <c r="GZ40" i="22"/>
  <c r="GT38" i="22"/>
  <c r="HG37" i="22"/>
  <c r="GY37" i="22"/>
  <c r="HJ36" i="22"/>
  <c r="HJ37" i="22"/>
  <c r="HF37" i="22"/>
  <c r="HF36" i="22"/>
  <c r="HB36" i="22"/>
  <c r="HB37" i="22"/>
  <c r="GX37" i="22"/>
  <c r="GT36" i="22"/>
  <c r="GT37" i="22"/>
  <c r="HK36" i="22"/>
  <c r="HC36" i="22"/>
  <c r="GY36" i="22"/>
  <c r="GU36" i="22"/>
  <c r="HH34" i="22"/>
  <c r="HD34" i="22"/>
  <c r="HD33" i="22"/>
  <c r="GZ34" i="22"/>
  <c r="HI34" i="22"/>
  <c r="HE34" i="22"/>
  <c r="GS34" i="22"/>
  <c r="HK32" i="22"/>
  <c r="HG33" i="22"/>
  <c r="HG32" i="22"/>
  <c r="HC31" i="22"/>
  <c r="HC32" i="22"/>
  <c r="HC33" i="22"/>
  <c r="GY33" i="22"/>
  <c r="GY32" i="22"/>
  <c r="GU32" i="22"/>
  <c r="GU33" i="22"/>
  <c r="HH32" i="22"/>
  <c r="GZ32" i="22"/>
  <c r="HI31" i="22"/>
  <c r="HI30" i="22"/>
  <c r="HI29" i="22"/>
  <c r="HE31" i="22"/>
  <c r="HE30" i="22"/>
  <c r="HE29" i="22"/>
  <c r="HA30" i="22"/>
  <c r="HA29" i="22"/>
  <c r="GW30" i="22"/>
  <c r="GW29" i="22"/>
  <c r="GW31" i="22"/>
  <c r="GS31" i="22"/>
  <c r="GS30" i="22"/>
  <c r="GS29" i="22"/>
  <c r="HJ30" i="22"/>
  <c r="HF30" i="22"/>
  <c r="HB30" i="22"/>
  <c r="GX30" i="22"/>
  <c r="GT30" i="22"/>
  <c r="HL28" i="22"/>
  <c r="HD28" i="22"/>
  <c r="GZ28" i="22"/>
  <c r="HI28" i="22"/>
  <c r="HA28" i="22"/>
  <c r="GW28" i="22"/>
  <c r="GS28" i="22"/>
  <c r="HK26" i="22"/>
  <c r="HK25" i="22"/>
  <c r="HG26" i="22"/>
  <c r="HG25" i="22"/>
  <c r="HC26" i="22"/>
  <c r="HC25" i="22"/>
  <c r="GY26" i="22"/>
  <c r="GY25" i="22"/>
  <c r="GU26" i="22"/>
  <c r="GU25" i="22"/>
  <c r="HF24" i="22"/>
  <c r="HB24" i="22"/>
  <c r="GX24" i="22"/>
  <c r="GT24" i="22"/>
  <c r="HK24" i="22"/>
  <c r="HC23" i="22"/>
  <c r="HC24" i="22"/>
  <c r="GY24" i="22"/>
  <c r="GU23" i="22"/>
  <c r="GU24" i="22"/>
  <c r="HF21" i="22"/>
  <c r="HF23" i="22"/>
  <c r="HB21" i="22"/>
  <c r="GT23" i="22"/>
  <c r="HI21" i="22"/>
  <c r="HE21" i="22"/>
  <c r="HE20" i="22"/>
  <c r="HA21" i="22"/>
  <c r="HA20" i="22"/>
  <c r="GW21" i="22"/>
  <c r="GW20" i="22"/>
  <c r="GS21" i="22"/>
  <c r="GV18" i="22"/>
  <c r="GV19" i="22"/>
  <c r="HI18" i="22"/>
  <c r="HA18" i="22"/>
  <c r="GW18" i="22"/>
  <c r="HJ18" i="22"/>
  <c r="HF18" i="22"/>
  <c r="HB18" i="22"/>
  <c r="GX18" i="22"/>
  <c r="GT18" i="22"/>
  <c r="HJ22" i="22"/>
  <c r="GT22" i="22"/>
  <c r="HB25" i="22"/>
  <c r="HH29" i="22"/>
  <c r="GU30" i="22"/>
  <c r="HI19" i="22"/>
  <c r="GX19" i="22"/>
  <c r="HH20" i="22"/>
  <c r="HI20" i="22"/>
  <c r="HL35" i="22"/>
  <c r="HB34" i="22"/>
  <c r="GW53" i="22"/>
  <c r="HD32" i="22"/>
  <c r="GW24" i="22"/>
  <c r="HK33" i="22"/>
  <c r="HD24" i="22"/>
  <c r="GU65" i="22"/>
  <c r="HL62" i="22"/>
  <c r="HD62" i="22"/>
  <c r="GZ62" i="22"/>
  <c r="GV62" i="22"/>
  <c r="HI62" i="22"/>
  <c r="GW62" i="22"/>
  <c r="HG69" i="22"/>
  <c r="HK61" i="22"/>
  <c r="HC60" i="22"/>
  <c r="GU61" i="22"/>
  <c r="HL60" i="22"/>
  <c r="GZ61" i="22"/>
  <c r="GV60" i="22"/>
  <c r="HK57" i="22"/>
  <c r="HH57" i="22"/>
  <c r="HF55" i="22"/>
  <c r="GX55" i="22"/>
  <c r="HK53" i="22"/>
  <c r="HG53" i="22"/>
  <c r="HC53" i="22"/>
  <c r="GY53" i="22"/>
  <c r="GU53" i="22"/>
  <c r="HF50" i="22"/>
  <c r="GX50" i="22"/>
  <c r="GW48" i="22"/>
  <c r="HG46" i="22"/>
  <c r="GX43" i="22"/>
  <c r="HK45" i="22"/>
  <c r="GZ44" i="22"/>
  <c r="GV44" i="22"/>
  <c r="HJ69" i="22"/>
  <c r="GW69" i="22"/>
  <c r="HE69" i="22"/>
  <c r="HF69" i="22"/>
  <c r="HE62" i="22"/>
  <c r="HE61" i="22"/>
  <c r="HA62" i="22"/>
  <c r="HA61" i="22"/>
  <c r="GS62" i="22"/>
  <c r="GS61" i="22"/>
  <c r="HJ61" i="22"/>
  <c r="HJ60" i="22"/>
  <c r="HF62" i="22"/>
  <c r="HF60" i="22"/>
  <c r="HF61" i="22"/>
  <c r="HB61" i="22"/>
  <c r="HB62" i="22"/>
  <c r="GX60" i="22"/>
  <c r="GX62" i="22"/>
  <c r="GT61" i="22"/>
  <c r="GT60" i="22"/>
  <c r="HG61" i="22"/>
  <c r="HG62" i="22"/>
  <c r="HG60" i="22"/>
  <c r="GY61" i="22"/>
  <c r="GY62" i="22"/>
  <c r="HH61" i="22"/>
  <c r="HH60" i="22"/>
  <c r="HD58" i="22"/>
  <c r="HD60" i="22"/>
  <c r="HD61" i="22"/>
  <c r="HI60" i="22"/>
  <c r="HI58" i="22"/>
  <c r="HE58" i="22"/>
  <c r="HA60" i="22"/>
  <c r="HA58" i="22"/>
  <c r="GW60" i="22"/>
  <c r="GW58" i="22"/>
  <c r="GS60" i="22"/>
  <c r="GS58" i="22"/>
  <c r="HJ58" i="22"/>
  <c r="HF58" i="22"/>
  <c r="HB58" i="22"/>
  <c r="GX58" i="22"/>
  <c r="GT58" i="22"/>
  <c r="GT59" i="22"/>
  <c r="HG56" i="22"/>
  <c r="HG57" i="22"/>
  <c r="HG55" i="22"/>
  <c r="HC56" i="22"/>
  <c r="HC57" i="22"/>
  <c r="GY56" i="22"/>
  <c r="GY55" i="22"/>
  <c r="GY57" i="22"/>
  <c r="GU56" i="22"/>
  <c r="GU57" i="22"/>
  <c r="HL57" i="22"/>
  <c r="HL55" i="22"/>
  <c r="HD55" i="22"/>
  <c r="HD57" i="22"/>
  <c r="GZ54" i="22"/>
  <c r="GZ57" i="22"/>
  <c r="GV54" i="22"/>
  <c r="GV57" i="22"/>
  <c r="GV55" i="22"/>
  <c r="HI56" i="22"/>
  <c r="HI55" i="22"/>
  <c r="HI54" i="22"/>
  <c r="HE56" i="22"/>
  <c r="HE55" i="22"/>
  <c r="HE54" i="22"/>
  <c r="HA55" i="22"/>
  <c r="HA54" i="22"/>
  <c r="HA56" i="22"/>
  <c r="GW56" i="22"/>
  <c r="GW55" i="22"/>
  <c r="GW54" i="22"/>
  <c r="GS55" i="22"/>
  <c r="GS54" i="22"/>
  <c r="GS56" i="22"/>
  <c r="HJ55" i="22"/>
  <c r="HJ54" i="22"/>
  <c r="HB55" i="22"/>
  <c r="HB54" i="22"/>
  <c r="GT54" i="22"/>
  <c r="GT55" i="22"/>
  <c r="HK50" i="22"/>
  <c r="HK52" i="22"/>
  <c r="HG52" i="22"/>
  <c r="HG50" i="22"/>
  <c r="HC50" i="22"/>
  <c r="GY52" i="22"/>
  <c r="GU50" i="22"/>
  <c r="HL50" i="22"/>
  <c r="HH49" i="22"/>
  <c r="HH50" i="22"/>
  <c r="HD50" i="22"/>
  <c r="GZ50" i="22"/>
  <c r="HI49" i="22"/>
  <c r="HI48" i="22"/>
  <c r="HI50" i="22"/>
  <c r="HE50" i="22"/>
  <c r="HE49" i="22"/>
  <c r="HE48" i="22"/>
  <c r="HA50" i="22"/>
  <c r="HA48" i="22"/>
  <c r="HA49" i="22"/>
  <c r="GS48" i="22"/>
  <c r="GS50" i="22"/>
  <c r="HK49" i="22"/>
  <c r="HC49" i="22"/>
  <c r="GY46" i="22"/>
  <c r="GY49" i="22"/>
  <c r="GU49" i="22"/>
  <c r="HL48" i="22"/>
  <c r="HL46" i="22"/>
  <c r="HL45" i="22"/>
  <c r="HH48" i="22"/>
  <c r="HD48" i="22"/>
  <c r="HD45" i="22"/>
  <c r="HD46" i="22"/>
  <c r="GZ46" i="22"/>
  <c r="GZ45" i="22"/>
  <c r="GZ48" i="22"/>
  <c r="GV48" i="22"/>
  <c r="GV45" i="22"/>
  <c r="GV46" i="22"/>
  <c r="HI44" i="22"/>
  <c r="HE46" i="22"/>
  <c r="HE44" i="22"/>
  <c r="GW44" i="22"/>
  <c r="GS46" i="22"/>
  <c r="GS44" i="22"/>
  <c r="GS45" i="22"/>
  <c r="HJ46" i="22"/>
  <c r="HJ44" i="22"/>
  <c r="HJ43" i="22"/>
  <c r="HF46" i="22"/>
  <c r="HF44" i="22"/>
  <c r="HF43" i="22"/>
  <c r="HB44" i="22"/>
  <c r="HB46" i="22"/>
  <c r="HB43" i="22"/>
  <c r="GT46" i="22"/>
  <c r="GT44" i="22"/>
  <c r="GT43" i="22"/>
  <c r="HG44" i="22"/>
  <c r="HG45" i="22"/>
  <c r="HC44" i="22"/>
  <c r="HC45" i="22"/>
  <c r="GY44" i="22"/>
  <c r="GY45" i="22"/>
  <c r="GU44" i="22"/>
  <c r="GU45" i="22"/>
  <c r="HL44" i="22"/>
  <c r="HL41" i="22"/>
  <c r="HH41" i="22"/>
  <c r="HH44" i="22"/>
  <c r="HI42" i="22"/>
  <c r="HI43" i="22"/>
  <c r="HI40" i="22"/>
  <c r="HE43" i="22"/>
  <c r="HE40" i="22"/>
  <c r="HE42" i="22"/>
  <c r="HA42" i="22"/>
  <c r="HA43" i="22"/>
  <c r="HA40" i="22"/>
  <c r="GW43" i="22"/>
  <c r="GW40" i="22"/>
  <c r="GW42" i="22"/>
  <c r="GS42" i="22"/>
  <c r="GS43" i="22"/>
  <c r="GS40" i="22"/>
  <c r="HJ41" i="22"/>
  <c r="HJ39" i="22"/>
  <c r="HJ40" i="22"/>
  <c r="HJ42" i="22"/>
  <c r="HF42" i="22"/>
  <c r="HF41" i="22"/>
  <c r="HF39" i="22"/>
  <c r="HF40" i="22"/>
  <c r="HB41" i="22"/>
  <c r="HB39" i="22"/>
  <c r="HB40" i="22"/>
  <c r="HB42" i="22"/>
  <c r="GX42" i="22"/>
  <c r="GX39" i="22"/>
  <c r="GX40" i="22"/>
  <c r="GT41" i="22"/>
  <c r="GT39" i="22"/>
  <c r="GT40" i="22"/>
  <c r="GT42" i="22"/>
  <c r="HK38" i="22"/>
  <c r="HK41" i="22"/>
  <c r="HG39" i="22"/>
  <c r="HG38" i="22"/>
  <c r="HG41" i="22"/>
  <c r="HC38" i="22"/>
  <c r="HC39" i="22"/>
  <c r="HC41" i="22"/>
  <c r="GY38" i="22"/>
  <c r="GY39" i="22"/>
  <c r="GY41" i="22"/>
  <c r="GU38" i="22"/>
  <c r="GU41" i="22"/>
  <c r="HI53" i="22"/>
  <c r="GS53" i="22"/>
  <c r="GX57" i="22"/>
  <c r="HA57" i="22"/>
  <c r="HG48" i="22"/>
  <c r="GY54" i="22"/>
  <c r="GX54" i="22"/>
  <c r="GU58" i="22"/>
  <c r="HK58" i="22"/>
  <c r="HE60" i="22"/>
  <c r="HI61" i="22"/>
  <c r="GU55" i="22"/>
  <c r="GZ60" i="22"/>
  <c r="GX61" i="22"/>
  <c r="HH46" i="22"/>
  <c r="GY50" i="22"/>
  <c r="GX69" i="22"/>
  <c r="GX67" i="22"/>
  <c r="GT69" i="22"/>
  <c r="GT67" i="22"/>
  <c r="HH72" i="22"/>
  <c r="GZ72" i="22"/>
  <c r="HK72" i="22"/>
  <c r="HC72" i="22"/>
  <c r="GU72" i="22"/>
  <c r="HF72" i="22"/>
  <c r="GX72" i="22"/>
  <c r="HI72" i="22"/>
  <c r="HA72" i="22"/>
  <c r="GS72" i="22"/>
  <c r="HL72" i="22"/>
  <c r="HD72" i="22"/>
  <c r="GV72" i="22"/>
  <c r="HG72" i="22"/>
  <c r="GY72" i="22"/>
  <c r="GT72" i="22"/>
  <c r="HE72" i="22"/>
  <c r="GW72" i="22"/>
  <c r="HJ72" i="22"/>
  <c r="HB72" i="22"/>
  <c r="GV58" i="22"/>
  <c r="GW67" i="22"/>
  <c r="GZ69" i="22"/>
  <c r="GZ68" i="22"/>
  <c r="HC64" i="22"/>
  <c r="GX44" i="22"/>
  <c r="HD38" i="22"/>
  <c r="GV36" i="22"/>
  <c r="HI32" i="22"/>
  <c r="HL24" i="22"/>
  <c r="GV24" i="22"/>
  <c r="HG23" i="22"/>
  <c r="HL69" i="22"/>
  <c r="HB69" i="22"/>
  <c r="GV69" i="22"/>
  <c r="HH65" i="22"/>
  <c r="GZ58" i="22"/>
  <c r="HH45" i="22"/>
  <c r="HD41" i="22"/>
  <c r="GV41" i="22"/>
  <c r="HI38" i="22"/>
  <c r="HI39" i="22"/>
  <c r="GS39" i="22"/>
  <c r="GS38" i="22"/>
  <c r="GX36" i="22"/>
  <c r="HE28" i="22"/>
  <c r="GV67" i="22"/>
  <c r="HH69" i="22"/>
  <c r="HJ68" i="22"/>
  <c r="GT68" i="22"/>
  <c r="HL73" i="22"/>
  <c r="HK65" i="22"/>
  <c r="GU64" i="22"/>
  <c r="HJ38" i="22"/>
  <c r="HH36" i="22"/>
  <c r="GZ36" i="22"/>
  <c r="HK70" i="22"/>
  <c r="G68" i="22"/>
  <c r="F77" i="22"/>
  <c r="CB302" i="13"/>
  <c r="CB305" i="13"/>
  <c r="CB311" i="13"/>
  <c r="CB301" i="13"/>
  <c r="CB310" i="13"/>
  <c r="BV305" i="13"/>
  <c r="BV311" i="13"/>
  <c r="BV310" i="13"/>
  <c r="CF310" i="13"/>
  <c r="BV301" i="13"/>
  <c r="CF301" i="13"/>
  <c r="CG300" i="13"/>
  <c r="CF311" i="13"/>
  <c r="BV300" i="13"/>
  <c r="BV302" i="13"/>
  <c r="BI300" i="13"/>
  <c r="BI311" i="13"/>
  <c r="BI301" i="13"/>
  <c r="BI305" i="13"/>
  <c r="BI310" i="13"/>
  <c r="BC310" i="13"/>
  <c r="BC300" i="13"/>
  <c r="BC301" i="13"/>
  <c r="BM310" i="13"/>
  <c r="BC311" i="13"/>
  <c r="BC299" i="13"/>
  <c r="BM305" i="13"/>
  <c r="BM299" i="13"/>
  <c r="BM300" i="13"/>
  <c r="BC302" i="13"/>
  <c r="BM301" i="13"/>
  <c r="R19" i="1"/>
  <c r="R63" i="1"/>
  <c r="R61" i="1"/>
  <c r="R59" i="1"/>
  <c r="R57" i="1"/>
  <c r="R55" i="1"/>
  <c r="R53" i="1"/>
  <c r="R51" i="1"/>
  <c r="R49" i="1"/>
  <c r="R47" i="1"/>
  <c r="R45" i="1"/>
  <c r="R43" i="1"/>
  <c r="R41" i="1"/>
  <c r="R39" i="1"/>
  <c r="R37" i="1"/>
  <c r="R35" i="1"/>
  <c r="R33" i="1"/>
  <c r="R31" i="1"/>
  <c r="R29" i="1"/>
  <c r="R27" i="1"/>
  <c r="R25" i="1"/>
  <c r="R23" i="1"/>
  <c r="R21" i="1"/>
  <c r="R65" i="1"/>
  <c r="R66" i="1"/>
  <c r="R71" i="1"/>
  <c r="R72" i="1"/>
  <c r="R76" i="1"/>
  <c r="R17" i="1"/>
  <c r="CY75" i="1"/>
  <c r="R75" i="1"/>
  <c r="R64" i="1"/>
  <c r="R62" i="1"/>
  <c r="R60" i="1"/>
  <c r="R58" i="1"/>
  <c r="R56" i="1"/>
  <c r="R54" i="1"/>
  <c r="R52" i="1"/>
  <c r="R50" i="1"/>
  <c r="R48" i="1"/>
  <c r="R46" i="1"/>
  <c r="R44" i="1"/>
  <c r="R42" i="1"/>
  <c r="R40" i="1"/>
  <c r="R38" i="1"/>
  <c r="R36" i="1"/>
  <c r="R34" i="1"/>
  <c r="R32" i="1"/>
  <c r="R30" i="1"/>
  <c r="R28" i="1"/>
  <c r="R26" i="1"/>
  <c r="R24" i="1"/>
  <c r="R22" i="1"/>
  <c r="R20" i="1"/>
  <c r="CY70" i="1"/>
  <c r="R70" i="1"/>
  <c r="R73" i="1"/>
  <c r="R77" i="1"/>
  <c r="CY74" i="1"/>
  <c r="R74" i="1"/>
  <c r="R78" i="1"/>
  <c r="R16" i="1"/>
  <c r="R18" i="1"/>
  <c r="Q78" i="1"/>
  <c r="P78" i="1"/>
  <c r="HK64" i="22"/>
  <c r="G53" i="22"/>
  <c r="F76" i="22"/>
  <c r="F66" i="22"/>
  <c r="AT309" i="13"/>
  <c r="AT310" i="13"/>
  <c r="AS309" i="13"/>
  <c r="AS310" i="13"/>
  <c r="CB309" i="13"/>
  <c r="BV309" i="13"/>
  <c r="CF309" i="13"/>
  <c r="BI309" i="13"/>
  <c r="BC309" i="13"/>
  <c r="BM309" i="13"/>
  <c r="AD25" i="8"/>
  <c r="AD27" i="8"/>
  <c r="AD64" i="8"/>
  <c r="AD65" i="8"/>
  <c r="R33" i="8"/>
  <c r="R35" i="8"/>
  <c r="R37" i="8"/>
  <c r="R39" i="8"/>
  <c r="R41" i="8"/>
  <c r="R43" i="8"/>
  <c r="R45" i="8"/>
  <c r="R47" i="8"/>
  <c r="R49" i="8"/>
  <c r="R51" i="8"/>
  <c r="R53" i="8"/>
  <c r="R55" i="8"/>
  <c r="R57" i="8"/>
  <c r="R59" i="8"/>
  <c r="R61" i="8"/>
  <c r="R63" i="8"/>
  <c r="R65" i="8"/>
  <c r="R67" i="8"/>
  <c r="R68" i="8"/>
  <c r="AD68" i="8"/>
  <c r="AD72" i="8"/>
  <c r="R32" i="8"/>
  <c r="R34" i="8"/>
  <c r="R36" i="8"/>
  <c r="R38" i="8"/>
  <c r="R40" i="8"/>
  <c r="R42" i="8"/>
  <c r="R44" i="8"/>
  <c r="R46" i="8"/>
  <c r="R48" i="8"/>
  <c r="R50" i="8"/>
  <c r="R52" i="8"/>
  <c r="R54" i="8"/>
  <c r="R56" i="8"/>
  <c r="R58" i="8"/>
  <c r="R60" i="8"/>
  <c r="R62" i="8"/>
  <c r="R64" i="8"/>
  <c r="R66" i="8"/>
  <c r="R69" i="8"/>
  <c r="R70" i="8"/>
  <c r="R71" i="8"/>
  <c r="R72" i="8"/>
  <c r="AA301" i="13"/>
  <c r="CB308" i="13"/>
  <c r="CF308" i="13"/>
  <c r="BV308" i="13"/>
  <c r="BI308" i="13"/>
  <c r="BM308" i="13"/>
  <c r="BC308" i="13"/>
  <c r="Q77" i="1"/>
  <c r="P77" i="1"/>
  <c r="AM291" i="13"/>
  <c r="AJ291" i="13" s="1"/>
  <c r="AM297" i="13"/>
  <c r="AJ287" i="13"/>
  <c r="AJ289" i="13"/>
  <c r="AJ290" i="13"/>
  <c r="AJ292" i="13"/>
  <c r="AJ288" i="13"/>
  <c r="AJ293" i="13"/>
  <c r="AJ295" i="13"/>
  <c r="AJ298" i="13"/>
  <c r="AG296" i="13"/>
  <c r="AJ296" i="13" s="1"/>
  <c r="AG297" i="13"/>
  <c r="AK298" i="13"/>
  <c r="AK293" i="13"/>
  <c r="AG294" i="13"/>
  <c r="AJ294" i="13" s="1"/>
  <c r="AI297" i="13"/>
  <c r="AG299" i="13"/>
  <c r="P294" i="13"/>
  <c r="Z294" i="13" s="1"/>
  <c r="P296" i="13"/>
  <c r="AT298" i="13"/>
  <c r="AT299" i="13"/>
  <c r="Y291" i="13"/>
  <c r="P295" i="13"/>
  <c r="P298" i="13"/>
  <c r="Z298" i="13" s="1"/>
  <c r="W294" i="13"/>
  <c r="W295" i="13"/>
  <c r="Z297" i="13"/>
  <c r="AT300" i="13"/>
  <c r="AT287" i="13"/>
  <c r="AT289" i="13"/>
  <c r="AT291" i="13"/>
  <c r="AT293" i="13"/>
  <c r="AT295" i="13"/>
  <c r="AT297" i="13"/>
  <c r="Z287" i="13"/>
  <c r="Z289" i="13"/>
  <c r="Z290" i="13"/>
  <c r="Z295" i="13"/>
  <c r="AT288" i="13"/>
  <c r="AT290" i="13"/>
  <c r="AT292" i="13"/>
  <c r="AT294" i="13"/>
  <c r="AT296" i="13"/>
  <c r="AC289" i="13"/>
  <c r="F293" i="13"/>
  <c r="Z293" i="13" s="1"/>
  <c r="F301" i="13"/>
  <c r="W301" i="13"/>
  <c r="Y287" i="13"/>
  <c r="Y290" i="13"/>
  <c r="F296" i="13"/>
  <c r="Z296" i="13" s="1"/>
  <c r="Y296" i="13"/>
  <c r="Y297" i="13"/>
  <c r="AS287" i="13"/>
  <c r="AS289" i="13"/>
  <c r="AS291" i="13"/>
  <c r="AS293" i="13"/>
  <c r="AS295" i="13"/>
  <c r="AS297" i="13"/>
  <c r="AS288" i="13"/>
  <c r="AS290" i="13"/>
  <c r="AS292" i="13"/>
  <c r="AS294" i="13"/>
  <c r="AS296" i="13"/>
  <c r="HG64" i="22"/>
  <c r="HC65" i="22"/>
  <c r="GY64" i="22"/>
  <c r="HD44" i="22"/>
  <c r="GZ65" i="22"/>
  <c r="F70" i="22"/>
  <c r="F72" i="22"/>
  <c r="F68" i="22"/>
  <c r="G70" i="22"/>
  <c r="G71" i="22"/>
  <c r="F67" i="22"/>
  <c r="F73" i="22"/>
  <c r="G67" i="22"/>
  <c r="G69" i="22"/>
  <c r="F69" i="22"/>
  <c r="G72" i="22"/>
  <c r="G73" i="22"/>
  <c r="F71" i="22"/>
  <c r="G74" i="22"/>
  <c r="F74" i="22"/>
  <c r="F75" i="22"/>
  <c r="U60" i="8"/>
  <c r="W61" i="8"/>
  <c r="U62" i="8"/>
  <c r="W63" i="8"/>
  <c r="W64" i="8"/>
  <c r="W65" i="8"/>
  <c r="W66" i="8"/>
  <c r="U68" i="8"/>
  <c r="U72" i="8"/>
  <c r="U69" i="8"/>
  <c r="U70" i="8"/>
  <c r="U71" i="8"/>
  <c r="W60" i="8"/>
  <c r="U61" i="8"/>
  <c r="W62" i="8"/>
  <c r="U63" i="8"/>
  <c r="U64" i="8"/>
  <c r="U65" i="8"/>
  <c r="U66" i="8"/>
  <c r="W67" i="8"/>
  <c r="U67" i="8"/>
  <c r="W68" i="8"/>
  <c r="W72" i="8"/>
  <c r="W69" i="8"/>
  <c r="W70" i="8"/>
  <c r="W71" i="8"/>
  <c r="AD24" i="8"/>
  <c r="CB307" i="13"/>
  <c r="BV307" i="13"/>
  <c r="CF307" i="13"/>
  <c r="BI307" i="13"/>
  <c r="BC307" i="13"/>
  <c r="BM307" i="13"/>
  <c r="CB306" i="13"/>
  <c r="BV306" i="13"/>
  <c r="CF306" i="13"/>
  <c r="BI306" i="13"/>
  <c r="BC306" i="13"/>
  <c r="BM306" i="13"/>
  <c r="P299" i="13"/>
  <c r="AT305" i="13"/>
  <c r="AT306" i="13"/>
  <c r="AS305" i="13"/>
  <c r="AS306" i="13"/>
  <c r="CF302" i="13"/>
  <c r="CF305" i="13"/>
  <c r="BN289" i="13"/>
  <c r="BN294" i="13"/>
  <c r="Z304" i="13"/>
  <c r="CX75" i="1"/>
  <c r="N66" i="8"/>
  <c r="HH56" i="22"/>
  <c r="HB56" i="22"/>
  <c r="GX56" i="22"/>
  <c r="HL56" i="22"/>
  <c r="GV56" i="22"/>
  <c r="GZ56" i="22"/>
  <c r="HJ56" i="22"/>
  <c r="HF56" i="22"/>
  <c r="GT56" i="22"/>
  <c r="HD56" i="22"/>
  <c r="HD54" i="22"/>
  <c r="HH54" i="22"/>
  <c r="HL54" i="22"/>
  <c r="F56" i="22"/>
  <c r="F54" i="22"/>
  <c r="F57" i="22"/>
  <c r="G55" i="22"/>
  <c r="G57" i="22"/>
  <c r="GU52" i="22"/>
  <c r="HC52" i="22"/>
  <c r="HJ49" i="22"/>
  <c r="HB49" i="22"/>
  <c r="GX49" i="22"/>
  <c r="HF49" i="22"/>
  <c r="HL49" i="22"/>
  <c r="HD49" i="22"/>
  <c r="GV49" i="22"/>
  <c r="GZ49" i="22"/>
  <c r="GW39" i="22"/>
  <c r="HE39" i="22"/>
  <c r="HA39" i="22"/>
  <c r="F41" i="22"/>
  <c r="G41" i="22"/>
  <c r="G40" i="22"/>
  <c r="G39" i="22"/>
  <c r="F38" i="22"/>
  <c r="G42" i="22"/>
  <c r="G37" i="22"/>
  <c r="F37" i="22"/>
  <c r="F36" i="22"/>
  <c r="F33" i="22"/>
  <c r="F35" i="22"/>
  <c r="GX21" i="22"/>
  <c r="HJ21" i="22"/>
  <c r="GT21" i="22"/>
  <c r="HH21" i="22"/>
  <c r="GZ21" i="22"/>
  <c r="HL21" i="22"/>
  <c r="GV21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L64" i="22"/>
  <c r="HJ64" i="22"/>
  <c r="HH64" i="22"/>
  <c r="HF64" i="22"/>
  <c r="HD64" i="22"/>
  <c r="HB64" i="22"/>
  <c r="GZ64" i="22"/>
  <c r="GX64" i="22"/>
  <c r="GV64" i="22"/>
  <c r="GT64" i="22"/>
  <c r="HI64" i="22"/>
  <c r="HE64" i="22"/>
  <c r="HA64" i="22"/>
  <c r="GW64" i="22"/>
  <c r="GS64" i="22"/>
  <c r="HJ65" i="22"/>
  <c r="HF65" i="22"/>
  <c r="HB65" i="22"/>
  <c r="GX65" i="22"/>
  <c r="GT65" i="22"/>
  <c r="HI65" i="22"/>
  <c r="HE65" i="22"/>
  <c r="HA65" i="22"/>
  <c r="GW65" i="22"/>
  <c r="GS65" i="22"/>
  <c r="HL65" i="22"/>
  <c r="HD65" i="22"/>
  <c r="GV65" i="22"/>
  <c r="HG65" i="22"/>
  <c r="GY65" i="22"/>
  <c r="F62" i="22"/>
  <c r="F52" i="22"/>
  <c r="F48" i="22"/>
  <c r="F49" i="22"/>
  <c r="F50" i="22"/>
  <c r="G50" i="22"/>
  <c r="HA46" i="22"/>
  <c r="HI46" i="22"/>
  <c r="HK46" i="22"/>
  <c r="HC46" i="22"/>
  <c r="GU46" i="22"/>
  <c r="GW46" i="22"/>
  <c r="HJ45" i="22"/>
  <c r="HF45" i="22"/>
  <c r="HB45" i="22"/>
  <c r="GX45" i="22"/>
  <c r="GT45" i="22"/>
  <c r="F46" i="22"/>
  <c r="G46" i="22"/>
  <c r="F44" i="22"/>
  <c r="G44" i="22"/>
  <c r="F40" i="22"/>
  <c r="G43" i="22"/>
  <c r="HK31" i="22"/>
  <c r="HG31" i="22"/>
  <c r="HA31" i="22"/>
  <c r="F31" i="22"/>
  <c r="F34" i="22"/>
  <c r="F29" i="22"/>
  <c r="F32" i="22"/>
  <c r="F28" i="22"/>
  <c r="G29" i="22"/>
  <c r="G28" i="22"/>
  <c r="F26" i="22"/>
  <c r="F22" i="22"/>
  <c r="F25" i="22"/>
  <c r="F24" i="22"/>
  <c r="G22" i="22"/>
  <c r="GZ18" i="22"/>
  <c r="HH18" i="22"/>
  <c r="HD18" i="22"/>
  <c r="GS18" i="22"/>
  <c r="G21" i="22"/>
  <c r="G18" i="22"/>
  <c r="F17" i="22"/>
  <c r="M17" i="22" s="1"/>
  <c r="F20" i="22"/>
  <c r="GX68" i="22"/>
  <c r="HF68" i="22"/>
  <c r="GS68" i="22"/>
  <c r="GU68" i="22"/>
  <c r="GW68" i="22"/>
  <c r="GY68" i="22"/>
  <c r="HA68" i="22"/>
  <c r="HC68" i="22"/>
  <c r="HE68" i="22"/>
  <c r="HG68" i="22"/>
  <c r="HI68" i="22"/>
  <c r="HL68" i="22"/>
  <c r="HD68" i="22"/>
  <c r="GV68" i="22"/>
  <c r="HB68" i="22"/>
  <c r="HH68" i="22"/>
  <c r="HK68" i="22"/>
  <c r="F39" i="22"/>
  <c r="F27" i="22"/>
  <c r="HL67" i="22"/>
  <c r="HK67" i="22"/>
  <c r="HJ67" i="22"/>
  <c r="HI67" i="22"/>
  <c r="HH67" i="22"/>
  <c r="HG67" i="22"/>
  <c r="HF67" i="22"/>
  <c r="HE67" i="22"/>
  <c r="HD67" i="22"/>
  <c r="HC67" i="22"/>
  <c r="HB67" i="22"/>
  <c r="HA67" i="22"/>
  <c r="GZ67" i="22"/>
  <c r="GY67" i="22"/>
  <c r="GS73" i="22"/>
  <c r="GU73" i="22"/>
  <c r="GW73" i="22"/>
  <c r="GY73" i="22"/>
  <c r="HA73" i="22"/>
  <c r="HC73" i="22"/>
  <c r="HE73" i="22"/>
  <c r="HG73" i="22"/>
  <c r="HI73" i="22"/>
  <c r="HK73" i="22"/>
  <c r="GT70" i="22"/>
  <c r="GV70" i="22"/>
  <c r="GX70" i="22"/>
  <c r="GZ70" i="22"/>
  <c r="HB70" i="22"/>
  <c r="HD70" i="22"/>
  <c r="HF70" i="22"/>
  <c r="HH70" i="22"/>
  <c r="HJ70" i="22"/>
  <c r="HL70" i="22"/>
  <c r="GS70" i="22"/>
  <c r="GU70" i="22"/>
  <c r="GW70" i="22"/>
  <c r="GY70" i="22"/>
  <c r="HA70" i="22"/>
  <c r="HC70" i="22"/>
  <c r="HE70" i="22"/>
  <c r="HG70" i="22"/>
  <c r="HI70" i="22"/>
  <c r="GT73" i="22"/>
  <c r="GV73" i="22"/>
  <c r="GX73" i="22"/>
  <c r="GZ73" i="22"/>
  <c r="HB73" i="22"/>
  <c r="HD73" i="22"/>
  <c r="HF73" i="22"/>
  <c r="HH73" i="22"/>
  <c r="HJ73" i="22"/>
  <c r="EG73" i="22"/>
  <c r="EI73" i="22"/>
  <c r="EK73" i="22"/>
  <c r="EM73" i="22"/>
  <c r="EO73" i="22"/>
  <c r="EQ73" i="22"/>
  <c r="ES73" i="22"/>
  <c r="EU73" i="22"/>
  <c r="EW73" i="22"/>
  <c r="EY73" i="22"/>
  <c r="EH73" i="22"/>
  <c r="EJ73" i="22"/>
  <c r="EL73" i="22"/>
  <c r="EN73" i="22"/>
  <c r="EP73" i="22"/>
  <c r="ER73" i="22"/>
  <c r="ET73" i="22"/>
  <c r="EV73" i="22"/>
  <c r="EX73" i="22"/>
  <c r="AM300" i="13"/>
  <c r="AG302" i="13"/>
  <c r="AG300" i="13"/>
  <c r="AJ300" i="13" s="1"/>
  <c r="AG303" i="13"/>
  <c r="P302" i="13"/>
  <c r="AT303" i="13"/>
  <c r="AT304" i="13"/>
  <c r="F299" i="13"/>
  <c r="Z299" i="13" s="1"/>
  <c r="AS303" i="13"/>
  <c r="AS304" i="13"/>
  <c r="CB304" i="13"/>
  <c r="BV304" i="13"/>
  <c r="CG299" i="13"/>
  <c r="CF304" i="13"/>
  <c r="BI304" i="13"/>
  <c r="BC304" i="13"/>
  <c r="BM304" i="13"/>
  <c r="BN301" i="13"/>
  <c r="BN300" i="13"/>
  <c r="BN302" i="13"/>
  <c r="P20" i="1"/>
  <c r="P22" i="1"/>
  <c r="P24" i="1"/>
  <c r="P26" i="1"/>
  <c r="P28" i="1"/>
  <c r="P30" i="1"/>
  <c r="P32" i="1"/>
  <c r="P34" i="1"/>
  <c r="P36" i="1"/>
  <c r="P38" i="1"/>
  <c r="P40" i="1"/>
  <c r="P42" i="1"/>
  <c r="P44" i="1"/>
  <c r="P46" i="1"/>
  <c r="P48" i="1"/>
  <c r="P50" i="1"/>
  <c r="P52" i="1"/>
  <c r="P54" i="1"/>
  <c r="P56" i="1"/>
  <c r="P58" i="1"/>
  <c r="P60" i="1"/>
  <c r="P62" i="1"/>
  <c r="P64" i="1"/>
  <c r="P66" i="1"/>
  <c r="P70" i="1"/>
  <c r="P19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P61" i="1"/>
  <c r="P63" i="1"/>
  <c r="P65" i="1"/>
  <c r="P72" i="1"/>
  <c r="P76" i="1"/>
  <c r="Q76" i="1"/>
  <c r="P74" i="1"/>
  <c r="Q19" i="1"/>
  <c r="Q21" i="1"/>
  <c r="Q23" i="1"/>
  <c r="Q25" i="1"/>
  <c r="Q27" i="1"/>
  <c r="Q29" i="1"/>
  <c r="Q31" i="1"/>
  <c r="Q33" i="1"/>
  <c r="Q35" i="1"/>
  <c r="Q37" i="1"/>
  <c r="Q39" i="1"/>
  <c r="Q41" i="1"/>
  <c r="Q43" i="1"/>
  <c r="Q45" i="1"/>
  <c r="Q47" i="1"/>
  <c r="Q49" i="1"/>
  <c r="Q51" i="1"/>
  <c r="Q53" i="1"/>
  <c r="Q55" i="1"/>
  <c r="Q57" i="1"/>
  <c r="Q59" i="1"/>
  <c r="Q61" i="1"/>
  <c r="Q63" i="1"/>
  <c r="Q65" i="1"/>
  <c r="P71" i="1"/>
  <c r="P73" i="1"/>
  <c r="P75" i="1"/>
  <c r="Q20" i="1"/>
  <c r="Q22" i="1"/>
  <c r="Q24" i="1"/>
  <c r="Q26" i="1"/>
  <c r="Q28" i="1"/>
  <c r="Q30" i="1"/>
  <c r="Q32" i="1"/>
  <c r="Q34" i="1"/>
  <c r="Q36" i="1"/>
  <c r="Q38" i="1"/>
  <c r="Q40" i="1"/>
  <c r="Q42" i="1"/>
  <c r="Q44" i="1"/>
  <c r="Q46" i="1"/>
  <c r="Q48" i="1"/>
  <c r="Q50" i="1"/>
  <c r="Q52" i="1"/>
  <c r="Q54" i="1"/>
  <c r="Q56" i="1"/>
  <c r="Q58" i="1"/>
  <c r="Q60" i="1"/>
  <c r="Q62" i="1"/>
  <c r="Q64" i="1"/>
  <c r="Q66" i="1"/>
  <c r="Q70" i="1"/>
  <c r="Q71" i="1"/>
  <c r="Q73" i="1"/>
  <c r="Q75" i="1"/>
  <c r="Q72" i="1"/>
  <c r="Q74" i="1"/>
  <c r="CB303" i="13"/>
  <c r="BV303" i="13"/>
  <c r="CF303" i="13"/>
  <c r="CG303" i="13"/>
  <c r="CH314" i="13" s="1"/>
  <c r="BM302" i="13"/>
  <c r="BI303" i="13"/>
  <c r="BN299" i="13"/>
  <c r="BM303" i="13"/>
  <c r="BC303" i="13"/>
  <c r="BN303" i="13"/>
  <c r="AM303" i="13"/>
  <c r="AM299" i="13"/>
  <c r="AJ302" i="13"/>
  <c r="AI303" i="13"/>
  <c r="AG301" i="13"/>
  <c r="AJ301" i="13" s="1"/>
  <c r="P300" i="13"/>
  <c r="P301" i="13"/>
  <c r="Z301" i="13" s="1"/>
  <c r="P303" i="13"/>
  <c r="AA300" i="13"/>
  <c r="Y300" i="13"/>
  <c r="W300" i="13"/>
  <c r="F302" i="13"/>
  <c r="F303" i="13"/>
  <c r="F300" i="13"/>
  <c r="CH100" i="13" l="1"/>
  <c r="CH246" i="13"/>
  <c r="CH101" i="13"/>
  <c r="CH249" i="13"/>
  <c r="CH220" i="13"/>
  <c r="CH99" i="13"/>
  <c r="CH243" i="13"/>
  <c r="CH218" i="13"/>
  <c r="CH83" i="13"/>
  <c r="CH250" i="13"/>
  <c r="CH248" i="13"/>
  <c r="CH219" i="13"/>
  <c r="CH247" i="13"/>
  <c r="CH244" i="13"/>
  <c r="CH245" i="13"/>
  <c r="CH242" i="13"/>
  <c r="CH227" i="13"/>
  <c r="CH222" i="13"/>
  <c r="CH223" i="13"/>
  <c r="CH215" i="13"/>
  <c r="CH221" i="13"/>
  <c r="CH216" i="13"/>
  <c r="CH209" i="13"/>
  <c r="CH217" i="13"/>
  <c r="CH241" i="13"/>
  <c r="CH213" i="13"/>
  <c r="CH224" i="13"/>
  <c r="CH226" i="13"/>
  <c r="CH228" i="13"/>
  <c r="CH211" i="13"/>
  <c r="CH225" i="13"/>
  <c r="CH210" i="13"/>
  <c r="CH214" i="13"/>
  <c r="CH212" i="13"/>
  <c r="CH102" i="13"/>
  <c r="BO188" i="13"/>
  <c r="CH233" i="13"/>
  <c r="CH229" i="13"/>
  <c r="CH231" i="13"/>
  <c r="CH230" i="13"/>
  <c r="CH237" i="13"/>
  <c r="CH232" i="13"/>
  <c r="CH234" i="13"/>
  <c r="CH238" i="13"/>
  <c r="CH235" i="13"/>
  <c r="CH240" i="13"/>
  <c r="CH239" i="13"/>
  <c r="CH236" i="13"/>
  <c r="CH207" i="13"/>
  <c r="CH91" i="13"/>
  <c r="AJ266" i="13"/>
  <c r="AJ57" i="13"/>
  <c r="AJ121" i="13"/>
  <c r="AJ42" i="13"/>
  <c r="AJ170" i="13"/>
  <c r="AJ185" i="13"/>
  <c r="AJ50" i="13"/>
  <c r="AJ178" i="13"/>
  <c r="AJ210" i="13"/>
  <c r="AJ250" i="13"/>
  <c r="BO191" i="13"/>
  <c r="AJ218" i="13"/>
  <c r="AU313" i="13"/>
  <c r="AJ106" i="13"/>
  <c r="AJ202" i="13"/>
  <c r="AJ201" i="13"/>
  <c r="AJ114" i="13"/>
  <c r="AJ194" i="13"/>
  <c r="AJ226" i="13"/>
  <c r="AU312" i="13"/>
  <c r="CH164" i="13"/>
  <c r="CH150" i="13"/>
  <c r="CH191" i="13"/>
  <c r="AJ297" i="13"/>
  <c r="CH69" i="13"/>
  <c r="AJ33" i="13"/>
  <c r="AJ65" i="13"/>
  <c r="AJ97" i="13"/>
  <c r="AJ129" i="13"/>
  <c r="AJ161" i="13"/>
  <c r="CH93" i="13"/>
  <c r="AJ303" i="13"/>
  <c r="CH198" i="13"/>
  <c r="CH208" i="13"/>
  <c r="CH167" i="13"/>
  <c r="AU309" i="13"/>
  <c r="AU311" i="13"/>
  <c r="AJ177" i="13"/>
  <c r="CH206" i="13"/>
  <c r="CH89" i="13"/>
  <c r="CH292" i="13"/>
  <c r="CH84" i="13"/>
  <c r="CH90" i="13"/>
  <c r="CH38" i="13"/>
  <c r="CH156" i="13"/>
  <c r="CH192" i="13"/>
  <c r="CH165" i="13"/>
  <c r="CH125" i="13"/>
  <c r="CH113" i="13"/>
  <c r="CH79" i="13"/>
  <c r="CH202" i="13"/>
  <c r="CH301" i="13"/>
  <c r="CH110" i="13"/>
  <c r="CH85" i="13"/>
  <c r="CH94" i="13"/>
  <c r="CH114" i="13"/>
  <c r="CH115" i="13"/>
  <c r="CH162" i="13"/>
  <c r="CH86" i="13"/>
  <c r="CH106" i="13"/>
  <c r="CH160" i="13"/>
  <c r="CH81" i="13"/>
  <c r="CH161" i="13"/>
  <c r="CH80" i="13"/>
  <c r="CH37" i="13"/>
  <c r="CH88" i="13"/>
  <c r="CH95" i="13"/>
  <c r="CH66" i="13"/>
  <c r="CH145" i="13"/>
  <c r="CH184" i="13"/>
  <c r="CH47" i="13"/>
  <c r="CH32" i="13"/>
  <c r="CH71" i="13"/>
  <c r="CH143" i="13"/>
  <c r="CH174" i="13"/>
  <c r="CH188" i="13"/>
  <c r="CH193" i="13"/>
  <c r="CH299" i="13"/>
  <c r="CH62" i="13"/>
  <c r="CH138" i="13"/>
  <c r="CH195" i="13"/>
  <c r="CH189" i="13"/>
  <c r="CH67" i="13"/>
  <c r="CH56" i="13"/>
  <c r="CH178" i="13"/>
  <c r="CH170" i="13"/>
  <c r="CH154" i="13"/>
  <c r="CH142" i="13"/>
  <c r="CH126" i="13"/>
  <c r="CH60" i="13"/>
  <c r="CH58" i="13"/>
  <c r="CH50" i="13"/>
  <c r="CH35" i="13"/>
  <c r="CH128" i="13"/>
  <c r="CH289" i="13"/>
  <c r="CH51" i="13"/>
  <c r="CH129" i="13"/>
  <c r="CH131" i="13"/>
  <c r="CH176" i="13"/>
  <c r="CH283" i="13"/>
  <c r="CH107" i="13"/>
  <c r="CH132" i="13"/>
  <c r="CH149" i="13"/>
  <c r="CH187" i="13"/>
  <c r="CH203" i="13"/>
  <c r="CH190" i="13"/>
  <c r="CH134" i="13"/>
  <c r="CH181" i="13"/>
  <c r="CH256" i="13"/>
  <c r="CH282" i="13"/>
  <c r="CH296" i="13"/>
  <c r="CH286" i="13"/>
  <c r="CH291" i="13"/>
  <c r="CH40" i="13"/>
  <c r="CH44" i="13"/>
  <c r="CH64" i="13"/>
  <c r="CH68" i="13"/>
  <c r="CH111" i="13"/>
  <c r="CH33" i="13"/>
  <c r="CH41" i="13"/>
  <c r="CH57" i="13"/>
  <c r="CH74" i="13"/>
  <c r="CH78" i="13"/>
  <c r="CH104" i="13"/>
  <c r="CH121" i="13"/>
  <c r="CH153" i="13"/>
  <c r="CH116" i="13"/>
  <c r="CH124" i="13"/>
  <c r="CH130" i="13"/>
  <c r="CH140" i="13"/>
  <c r="CH146" i="13"/>
  <c r="CH148" i="13"/>
  <c r="CH157" i="13"/>
  <c r="CH168" i="13"/>
  <c r="CH173" i="13"/>
  <c r="CH175" i="13"/>
  <c r="CH186" i="13"/>
  <c r="CH204" i="13"/>
  <c r="CH205" i="13"/>
  <c r="CH76" i="13"/>
  <c r="CH141" i="13"/>
  <c r="CH135" i="13"/>
  <c r="CH82" i="13"/>
  <c r="CH182" i="13"/>
  <c r="CH61" i="13"/>
  <c r="CH70" i="13"/>
  <c r="CH49" i="13"/>
  <c r="CH97" i="13"/>
  <c r="CH96" i="13"/>
  <c r="CH158" i="13"/>
  <c r="CH196" i="13"/>
  <c r="CH98" i="13"/>
  <c r="CH65" i="13"/>
  <c r="CH54" i="13"/>
  <c r="CH197" i="13"/>
  <c r="CH199" i="13"/>
  <c r="CH46" i="13"/>
  <c r="CH53" i="13"/>
  <c r="CH63" i="13"/>
  <c r="CH72" i="13"/>
  <c r="CH109" i="13"/>
  <c r="CH34" i="13"/>
  <c r="CH43" i="13"/>
  <c r="CH59" i="13"/>
  <c r="CH73" i="13"/>
  <c r="CH120" i="13"/>
  <c r="CH127" i="13"/>
  <c r="CH122" i="13"/>
  <c r="CH133" i="13"/>
  <c r="CH159" i="13"/>
  <c r="CH163" i="13"/>
  <c r="CH172" i="13"/>
  <c r="CH185" i="13"/>
  <c r="CH255" i="13"/>
  <c r="CH55" i="13"/>
  <c r="CH103" i="13"/>
  <c r="CH45" i="13"/>
  <c r="CH36" i="13"/>
  <c r="CH39" i="13"/>
  <c r="CH155" i="13"/>
  <c r="CH151" i="13"/>
  <c r="CH118" i="13"/>
  <c r="CH119" i="13"/>
  <c r="CH169" i="13"/>
  <c r="CH201" i="13"/>
  <c r="CH87" i="13"/>
  <c r="CH108" i="13"/>
  <c r="CH123" i="13"/>
  <c r="CH179" i="13"/>
  <c r="CH180" i="13"/>
  <c r="CH152" i="13"/>
  <c r="CH42" i="13"/>
  <c r="CH200" i="13"/>
  <c r="CH183" i="13"/>
  <c r="CH48" i="13"/>
  <c r="CH52" i="13"/>
  <c r="CH112" i="13"/>
  <c r="CH75" i="13"/>
  <c r="CH105" i="13"/>
  <c r="CH137" i="13"/>
  <c r="CH136" i="13"/>
  <c r="CH144" i="13"/>
  <c r="CH147" i="13"/>
  <c r="CH166" i="13"/>
  <c r="CH177" i="13"/>
  <c r="CH194" i="13"/>
  <c r="CH77" i="13"/>
  <c r="CH139" i="13"/>
  <c r="CH171" i="13"/>
  <c r="CH117" i="13"/>
  <c r="CH92" i="13"/>
  <c r="CH272" i="13"/>
  <c r="CH270" i="13"/>
  <c r="CH271" i="13"/>
  <c r="CH279" i="13"/>
  <c r="CH268" i="13"/>
  <c r="CH267" i="13"/>
  <c r="CH266" i="13"/>
  <c r="CH284" i="13"/>
  <c r="CH265" i="13"/>
  <c r="CH261" i="13"/>
  <c r="CH278" i="13"/>
  <c r="CH22" i="13"/>
  <c r="CH23" i="13"/>
  <c r="CH275" i="13"/>
  <c r="CH277" i="13"/>
  <c r="CH313" i="13"/>
  <c r="CH276" i="13"/>
  <c r="CH262" i="13"/>
  <c r="CH264" i="13"/>
  <c r="CH263" i="13"/>
  <c r="CH274" i="13"/>
  <c r="CH269" i="13"/>
  <c r="CH253" i="13"/>
  <c r="CH312" i="13"/>
  <c r="CH25" i="13"/>
  <c r="CH26" i="13"/>
  <c r="CH27" i="13"/>
  <c r="CH24" i="13"/>
  <c r="CH258" i="13"/>
  <c r="CH295" i="13"/>
  <c r="CH294" i="13"/>
  <c r="CH293" i="13"/>
  <c r="CH280" i="13"/>
  <c r="CH288" i="13"/>
  <c r="CH273" i="13"/>
  <c r="CH285" i="13"/>
  <c r="CH281" i="13"/>
  <c r="CH30" i="13"/>
  <c r="CH28" i="13"/>
  <c r="CH31" i="13"/>
  <c r="CH29" i="13"/>
  <c r="CH287" i="13"/>
  <c r="CH290" i="13"/>
  <c r="CH298" i="13"/>
  <c r="CH297" i="13"/>
  <c r="CH259" i="13"/>
  <c r="CH257" i="13"/>
  <c r="CH260" i="13"/>
  <c r="BO193" i="13"/>
  <c r="BO226" i="13"/>
  <c r="BO190" i="13"/>
  <c r="BO192" i="13"/>
  <c r="BO82" i="13"/>
  <c r="BO201" i="13"/>
  <c r="BO185" i="13"/>
  <c r="BO179" i="13"/>
  <c r="BO180" i="13"/>
  <c r="BO184" i="13"/>
  <c r="BO23" i="13"/>
  <c r="BO281" i="13"/>
  <c r="BO181" i="13"/>
  <c r="BO186" i="13"/>
  <c r="BO183" i="13"/>
  <c r="BO187" i="13"/>
  <c r="BO125" i="13"/>
  <c r="BO182" i="13"/>
  <c r="BO164" i="13"/>
  <c r="BO288" i="13"/>
  <c r="BO122" i="13"/>
  <c r="BO162" i="13"/>
  <c r="BO228" i="13"/>
  <c r="BO81" i="13"/>
  <c r="BO128" i="13"/>
  <c r="BO124" i="13"/>
  <c r="BO213" i="13"/>
  <c r="BO85" i="13"/>
  <c r="BO121" i="13"/>
  <c r="BO160" i="13"/>
  <c r="BO127" i="13"/>
  <c r="BO60" i="13"/>
  <c r="BO22" i="13"/>
  <c r="BO293" i="13"/>
  <c r="BO165" i="13"/>
  <c r="BO287" i="13"/>
  <c r="BO284" i="13"/>
  <c r="BO126" i="13"/>
  <c r="BO189" i="13"/>
  <c r="BO169" i="13"/>
  <c r="BO132" i="13"/>
  <c r="BO38" i="13"/>
  <c r="BO227" i="13"/>
  <c r="BO123" i="13"/>
  <c r="BO129" i="13"/>
  <c r="BO53" i="13"/>
  <c r="BO45" i="13"/>
  <c r="BO30" i="13"/>
  <c r="BO62" i="13"/>
  <c r="BO202" i="13"/>
  <c r="BO200" i="13"/>
  <c r="BO222" i="13"/>
  <c r="BO147" i="13"/>
  <c r="BO194" i="13"/>
  <c r="BO211" i="13"/>
  <c r="BO207" i="13"/>
  <c r="BO210" i="13"/>
  <c r="BO204" i="13"/>
  <c r="BO205" i="13"/>
  <c r="BO280" i="13"/>
  <c r="BO168" i="13"/>
  <c r="BO296" i="13"/>
  <c r="BO290" i="13"/>
  <c r="BO55" i="13"/>
  <c r="BO197" i="13"/>
  <c r="BO196" i="13"/>
  <c r="BO46" i="13"/>
  <c r="BO208" i="13"/>
  <c r="BO212" i="13"/>
  <c r="BO258" i="13"/>
  <c r="BO256" i="13"/>
  <c r="BO257" i="13"/>
  <c r="BO254" i="13"/>
  <c r="BO255" i="13"/>
  <c r="BO69" i="13"/>
  <c r="BO68" i="13"/>
  <c r="BO67" i="13"/>
  <c r="BO66" i="13"/>
  <c r="BO58" i="13"/>
  <c r="BO59" i="13"/>
  <c r="BO50" i="13"/>
  <c r="BO49" i="13"/>
  <c r="BO44" i="13"/>
  <c r="BO37" i="13"/>
  <c r="BO36" i="13"/>
  <c r="BO131" i="13"/>
  <c r="BO174" i="13"/>
  <c r="BO35" i="13"/>
  <c r="BO48" i="13"/>
  <c r="BO51" i="13"/>
  <c r="BO52" i="13"/>
  <c r="BO31" i="13"/>
  <c r="BO54" i="13"/>
  <c r="BO57" i="13"/>
  <c r="BO158" i="13"/>
  <c r="BO157" i="13"/>
  <c r="BO249" i="13"/>
  <c r="BO248" i="13"/>
  <c r="BO203" i="13"/>
  <c r="BO206" i="13"/>
  <c r="BO209" i="13"/>
  <c r="BO199" i="13"/>
  <c r="BO195" i="13"/>
  <c r="BO198" i="13"/>
  <c r="BO80" i="13"/>
  <c r="BO79" i="13"/>
  <c r="BO78" i="13"/>
  <c r="BO63" i="13"/>
  <c r="BO43" i="13"/>
  <c r="BO42" i="13"/>
  <c r="BO27" i="13"/>
  <c r="BO26" i="13"/>
  <c r="BO24" i="13"/>
  <c r="BO25" i="13"/>
  <c r="BO61" i="13"/>
  <c r="BO89" i="13"/>
  <c r="BO40" i="13"/>
  <c r="BO32" i="13"/>
  <c r="BO276" i="13"/>
  <c r="BO145" i="13"/>
  <c r="BO91" i="13"/>
  <c r="BO34" i="13"/>
  <c r="BO47" i="13"/>
  <c r="BO221" i="13"/>
  <c r="BO216" i="13"/>
  <c r="BO250" i="13"/>
  <c r="BO252" i="13"/>
  <c r="BO253" i="13"/>
  <c r="BO251" i="13"/>
  <c r="BO166" i="13"/>
  <c r="BO163" i="13"/>
  <c r="BO159" i="13"/>
  <c r="BO161" i="13"/>
  <c r="BO76" i="13"/>
  <c r="BO77" i="13"/>
  <c r="BO74" i="13"/>
  <c r="BO75" i="13"/>
  <c r="BO71" i="13"/>
  <c r="BO64" i="13"/>
  <c r="BO65" i="13"/>
  <c r="BO28" i="13"/>
  <c r="BO70" i="13"/>
  <c r="BO33" i="13"/>
  <c r="BO29" i="13"/>
  <c r="BO56" i="13"/>
  <c r="BO39" i="13"/>
  <c r="BO246" i="13"/>
  <c r="BO247" i="13"/>
  <c r="BO245" i="13"/>
  <c r="BO242" i="13"/>
  <c r="BO244" i="13"/>
  <c r="BO241" i="13"/>
  <c r="BO243" i="13"/>
  <c r="BO72" i="13"/>
  <c r="BO73" i="13"/>
  <c r="BO130" i="13"/>
  <c r="BO41" i="13"/>
  <c r="BO109" i="13"/>
  <c r="BO110" i="13"/>
  <c r="BO107" i="13"/>
  <c r="BO108" i="13"/>
  <c r="BO297" i="13"/>
  <c r="BO223" i="13"/>
  <c r="BO224" i="13"/>
  <c r="BO137" i="13"/>
  <c r="BO142" i="13"/>
  <c r="BO135" i="13"/>
  <c r="BO143" i="13"/>
  <c r="BO136" i="13"/>
  <c r="BO134" i="13"/>
  <c r="BO140" i="13"/>
  <c r="BO144" i="13"/>
  <c r="BO139" i="13"/>
  <c r="BO138" i="13"/>
  <c r="BO133" i="13"/>
  <c r="BO141" i="13"/>
  <c r="BO90" i="13"/>
  <c r="BO94" i="13"/>
  <c r="BO93" i="13"/>
  <c r="BO92" i="13"/>
  <c r="BO84" i="13"/>
  <c r="BO83" i="13"/>
  <c r="BO219" i="13"/>
  <c r="BO220" i="13"/>
  <c r="BO146" i="13"/>
  <c r="BO215" i="13"/>
  <c r="BO218" i="13"/>
  <c r="BO286" i="13"/>
  <c r="BO268" i="13"/>
  <c r="BO263" i="13"/>
  <c r="BO270" i="13"/>
  <c r="BO267" i="13"/>
  <c r="BO260" i="13"/>
  <c r="BO269" i="13"/>
  <c r="BO259" i="13"/>
  <c r="BO266" i="13"/>
  <c r="BO265" i="13"/>
  <c r="BO261" i="13"/>
  <c r="BO262" i="13"/>
  <c r="BO264" i="13"/>
  <c r="BO231" i="13"/>
  <c r="BO230" i="13"/>
  <c r="BO234" i="13"/>
  <c r="BO229" i="13"/>
  <c r="BO237" i="13"/>
  <c r="BO239" i="13"/>
  <c r="BO236" i="13"/>
  <c r="BO235" i="13"/>
  <c r="BO233" i="13"/>
  <c r="BO240" i="13"/>
  <c r="BO238" i="13"/>
  <c r="BO232" i="13"/>
  <c r="BO178" i="13"/>
  <c r="BO175" i="13"/>
  <c r="BO176" i="13"/>
  <c r="BO167" i="13"/>
  <c r="BO177" i="13"/>
  <c r="BO171" i="13"/>
  <c r="BO99" i="13"/>
  <c r="BO95" i="13"/>
  <c r="BO96" i="13"/>
  <c r="BO100" i="13"/>
  <c r="BO104" i="13"/>
  <c r="BO101" i="13"/>
  <c r="BO98" i="13"/>
  <c r="BO97" i="13"/>
  <c r="BO105" i="13"/>
  <c r="BO106" i="13"/>
  <c r="BO103" i="13"/>
  <c r="BO102" i="13"/>
  <c r="BO170" i="13"/>
  <c r="BO173" i="13"/>
  <c r="BO86" i="13"/>
  <c r="BO217" i="13"/>
  <c r="BO150" i="13"/>
  <c r="BO285" i="13"/>
  <c r="BO279" i="13"/>
  <c r="BO282" i="13"/>
  <c r="BO277" i="13"/>
  <c r="BO278" i="13"/>
  <c r="BO274" i="13"/>
  <c r="BO272" i="13"/>
  <c r="BO271" i="13"/>
  <c r="BO155" i="13"/>
  <c r="BO156" i="13"/>
  <c r="BO152" i="13"/>
  <c r="BO148" i="13"/>
  <c r="BO153" i="13"/>
  <c r="BO154" i="13"/>
  <c r="BO151" i="13"/>
  <c r="BO149" i="13"/>
  <c r="BO119" i="13"/>
  <c r="BO113" i="13"/>
  <c r="BO118" i="13"/>
  <c r="BO120" i="13"/>
  <c r="BO112" i="13"/>
  <c r="BO114" i="13"/>
  <c r="BO111" i="13"/>
  <c r="BO116" i="13"/>
  <c r="BO115" i="13"/>
  <c r="BO117" i="13"/>
  <c r="BO275" i="13"/>
  <c r="BO214" i="13"/>
  <c r="BO172" i="13"/>
  <c r="BO283" i="13"/>
  <c r="BO87" i="13"/>
  <c r="BO88" i="13"/>
  <c r="BO273" i="13"/>
  <c r="GX23" i="22"/>
  <c r="HJ51" i="22"/>
  <c r="HG71" i="22"/>
  <c r="GT51" i="22"/>
  <c r="HD51" i="22"/>
  <c r="GY51" i="22"/>
  <c r="HJ59" i="22"/>
  <c r="GW59" i="22"/>
  <c r="HA59" i="22"/>
  <c r="HB51" i="22"/>
  <c r="HA51" i="22"/>
  <c r="GV59" i="22"/>
  <c r="GZ51" i="22"/>
  <c r="HH51" i="22"/>
  <c r="HL51" i="22"/>
  <c r="HB59" i="22"/>
  <c r="HL71" i="22"/>
  <c r="HC59" i="22"/>
  <c r="HE51" i="22"/>
  <c r="HK59" i="22"/>
  <c r="HB71" i="22"/>
  <c r="HH27" i="22"/>
  <c r="HC27" i="22"/>
  <c r="HB27" i="22"/>
  <c r="GY71" i="22"/>
  <c r="HA47" i="22"/>
  <c r="GU51" i="22"/>
  <c r="HC51" i="22"/>
  <c r="HK51" i="22"/>
  <c r="HA27" i="22"/>
  <c r="HD35" i="22"/>
  <c r="GU35" i="22"/>
  <c r="GX47" i="22"/>
  <c r="GS51" i="22"/>
  <c r="GY27" i="22"/>
  <c r="HG27" i="22"/>
  <c r="GT35" i="22"/>
  <c r="GX35" i="22"/>
  <c r="HF51" i="22"/>
  <c r="GX51" i="22"/>
  <c r="GV35" i="22"/>
  <c r="HG47" i="22"/>
  <c r="GW27" i="22"/>
  <c r="HJ47" i="22"/>
  <c r="GZ27" i="22"/>
  <c r="GU27" i="22"/>
  <c r="HK27" i="22"/>
  <c r="HC47" i="22"/>
  <c r="HI27" i="22"/>
  <c r="HH47" i="22"/>
  <c r="GT27" i="22"/>
  <c r="HI47" i="22"/>
  <c r="GV51" i="22"/>
  <c r="GU47" i="22"/>
  <c r="HC35" i="22"/>
  <c r="GW51" i="22"/>
  <c r="HL47" i="22"/>
  <c r="HG51" i="22"/>
  <c r="HF27" i="22"/>
  <c r="HI51" i="22"/>
  <c r="HK47" i="22"/>
  <c r="GS71" i="22"/>
  <c r="HI71" i="22"/>
  <c r="GV71" i="22"/>
  <c r="GW71" i="22"/>
  <c r="HE71" i="22"/>
  <c r="GT71" i="22"/>
  <c r="HG59" i="22"/>
  <c r="GS47" i="22"/>
  <c r="GW47" i="22"/>
  <c r="HE47" i="22"/>
  <c r="HE59" i="22"/>
  <c r="HI35" i="22"/>
  <c r="HB23" i="22"/>
  <c r="HH35" i="22"/>
  <c r="HK35" i="22"/>
  <c r="GT47" i="22"/>
  <c r="HF47" i="22"/>
  <c r="GY59" i="22"/>
  <c r="HB35" i="22"/>
  <c r="HA23" i="22"/>
  <c r="HI23" i="22"/>
  <c r="HJ35" i="22"/>
  <c r="HA35" i="22"/>
  <c r="HD47" i="22"/>
  <c r="HH59" i="22"/>
  <c r="HF35" i="22"/>
  <c r="GZ59" i="22"/>
  <c r="HA71" i="22"/>
  <c r="HJ71" i="22"/>
  <c r="GZ71" i="22"/>
  <c r="GX71" i="22"/>
  <c r="GU71" i="22"/>
  <c r="HC71" i="22"/>
  <c r="HK71" i="22"/>
  <c r="HD71" i="22"/>
  <c r="HL59" i="22"/>
  <c r="GX59" i="22"/>
  <c r="HF59" i="22"/>
  <c r="GS59" i="22"/>
  <c r="HI59" i="22"/>
  <c r="HH71" i="22"/>
  <c r="HH23" i="22"/>
  <c r="HJ23" i="22"/>
  <c r="GY23" i="22"/>
  <c r="HK23" i="22"/>
  <c r="GZ35" i="22"/>
  <c r="HG35" i="22"/>
  <c r="HB47" i="22"/>
  <c r="GZ23" i="22"/>
  <c r="GW23" i="22"/>
  <c r="GW35" i="22"/>
  <c r="GV47" i="22"/>
  <c r="GY47" i="22"/>
  <c r="HD59" i="22"/>
  <c r="GY35" i="22"/>
  <c r="HE35" i="22"/>
  <c r="HF71" i="22"/>
  <c r="EK48" i="22"/>
  <c r="ER37" i="22"/>
  <c r="EP55" i="22"/>
  <c r="ES45" i="22"/>
  <c r="ET51" i="22"/>
  <c r="EJ65" i="22"/>
  <c r="EP27" i="22"/>
  <c r="EV29" i="22"/>
  <c r="EI46" i="22"/>
  <c r="EQ52" i="22"/>
  <c r="EY66" i="22"/>
  <c r="M18" i="22"/>
  <c r="EQ18" i="22" s="1"/>
  <c r="M19" i="22"/>
  <c r="ET19" i="22" s="1"/>
  <c r="EJ69" i="22"/>
  <c r="ER62" i="22"/>
  <c r="EG63" i="22"/>
  <c r="EO53" i="22"/>
  <c r="M15" i="22"/>
  <c r="EH47" i="22"/>
  <c r="M20" i="22"/>
  <c r="EQ20" i="22" s="1"/>
  <c r="ET22" i="22"/>
  <c r="EX28" i="22"/>
  <c r="EI68" i="22"/>
  <c r="EN64" i="22"/>
  <c r="M21" i="22"/>
  <c r="EY21" i="22" s="1"/>
  <c r="EQ42" i="22"/>
  <c r="EN23" i="22"/>
  <c r="EV30" i="22"/>
  <c r="EX72" i="22"/>
  <c r="EK71" i="22"/>
  <c r="EU70" i="22"/>
  <c r="BO314" i="13"/>
  <c r="BO312" i="13"/>
  <c r="BO313" i="13"/>
  <c r="N71" i="8"/>
  <c r="V75" i="8" s="1"/>
  <c r="CY43" i="1"/>
  <c r="CY27" i="1"/>
  <c r="CX59" i="1"/>
  <c r="CX39" i="1"/>
  <c r="CY49" i="1"/>
  <c r="CX67" i="1"/>
  <c r="CY38" i="1"/>
  <c r="CX49" i="1"/>
  <c r="CY73" i="1"/>
  <c r="CZ51" i="1"/>
  <c r="CX35" i="1"/>
  <c r="CY65" i="1"/>
  <c r="CZ73" i="1"/>
  <c r="CX42" i="1"/>
  <c r="CX57" i="1"/>
  <c r="CZ29" i="1"/>
  <c r="CX58" i="1"/>
  <c r="CZ57" i="1"/>
  <c r="CX17" i="1"/>
  <c r="CX61" i="1"/>
  <c r="CY63" i="1"/>
  <c r="CX29" i="1"/>
  <c r="CY58" i="1"/>
  <c r="CX33" i="1"/>
  <c r="CZ34" i="1"/>
  <c r="CX19" i="1"/>
  <c r="CX41" i="1"/>
  <c r="CY54" i="1"/>
  <c r="CX34" i="1"/>
  <c r="CX65" i="1"/>
  <c r="CZ33" i="1"/>
  <c r="CY21" i="1"/>
  <c r="CZ45" i="1"/>
  <c r="CY19" i="1"/>
  <c r="CX51" i="1"/>
  <c r="CZ42" i="1"/>
  <c r="CX27" i="1"/>
  <c r="CY37" i="1"/>
  <c r="CZ53" i="1"/>
  <c r="CX69" i="1"/>
  <c r="CY62" i="1"/>
  <c r="CY46" i="1"/>
  <c r="CZ17" i="1"/>
  <c r="CZ31" i="1"/>
  <c r="CZ74" i="1"/>
  <c r="CX62" i="1"/>
  <c r="CX54" i="1"/>
  <c r="CX46" i="1"/>
  <c r="CX38" i="1"/>
  <c r="CY61" i="1"/>
  <c r="CY45" i="1"/>
  <c r="CX37" i="1"/>
  <c r="CX21" i="1"/>
  <c r="CY31" i="1"/>
  <c r="CY69" i="1"/>
  <c r="CX43" i="1"/>
  <c r="CZ39" i="1"/>
  <c r="CX71" i="1"/>
  <c r="CZ35" i="1"/>
  <c r="CX55" i="1"/>
  <c r="CZ47" i="1"/>
  <c r="CY59" i="1"/>
  <c r="CY71" i="1"/>
  <c r="CZ63" i="1"/>
  <c r="CX30" i="1"/>
  <c r="CY30" i="1"/>
  <c r="CY22" i="1"/>
  <c r="CX22" i="1"/>
  <c r="CZ67" i="1"/>
  <c r="CZ23" i="1"/>
  <c r="CZ55" i="1"/>
  <c r="CX23" i="1"/>
  <c r="CY47" i="1"/>
  <c r="CX66" i="1"/>
  <c r="CY66" i="1"/>
  <c r="CY50" i="1"/>
  <c r="CX50" i="1"/>
  <c r="CX26" i="1"/>
  <c r="CZ26" i="1"/>
  <c r="CX18" i="1"/>
  <c r="CY18" i="1"/>
  <c r="ER66" i="22"/>
  <c r="N72" i="8"/>
  <c r="V76" i="8" s="1"/>
  <c r="CH300" i="13"/>
  <c r="CH310" i="13"/>
  <c r="CH311" i="13"/>
  <c r="BO310" i="13"/>
  <c r="BO311" i="13"/>
  <c r="GT63" i="22"/>
  <c r="HB63" i="22"/>
  <c r="HJ63" i="22"/>
  <c r="GZ63" i="22"/>
  <c r="HH63" i="22"/>
  <c r="HI63" i="22"/>
  <c r="HE63" i="22"/>
  <c r="HA63" i="22"/>
  <c r="GW63" i="22"/>
  <c r="GS63" i="22"/>
  <c r="GX63" i="22"/>
  <c r="HF63" i="22"/>
  <c r="GV63" i="22"/>
  <c r="HD63" i="22"/>
  <c r="HL63" i="22"/>
  <c r="HK63" i="22"/>
  <c r="HG63" i="22"/>
  <c r="HC63" i="22"/>
  <c r="GY63" i="22"/>
  <c r="GU63" i="22"/>
  <c r="EZ73" i="22"/>
  <c r="AU310" i="13"/>
  <c r="CH309" i="13"/>
  <c r="BO309" i="13"/>
  <c r="N65" i="8"/>
  <c r="N63" i="8"/>
  <c r="N61" i="8"/>
  <c r="N59" i="8"/>
  <c r="N57" i="8"/>
  <c r="N55" i="8"/>
  <c r="N53" i="8"/>
  <c r="N51" i="8"/>
  <c r="N49" i="8"/>
  <c r="N47" i="8"/>
  <c r="N45" i="8"/>
  <c r="N43" i="8"/>
  <c r="N41" i="8"/>
  <c r="N39" i="8"/>
  <c r="N37" i="8"/>
  <c r="N35" i="8"/>
  <c r="N33" i="8"/>
  <c r="N64" i="8"/>
  <c r="N62" i="8"/>
  <c r="N60" i="8"/>
  <c r="N58" i="8"/>
  <c r="N56" i="8"/>
  <c r="N54" i="8"/>
  <c r="N52" i="8"/>
  <c r="N50" i="8"/>
  <c r="N48" i="8"/>
  <c r="N46" i="8"/>
  <c r="N44" i="8"/>
  <c r="N42" i="8"/>
  <c r="N40" i="8"/>
  <c r="N38" i="8"/>
  <c r="N36" i="8"/>
  <c r="N34" i="8"/>
  <c r="N32" i="8"/>
  <c r="V32" i="8" s="1"/>
  <c r="N31" i="8"/>
  <c r="N30" i="8"/>
  <c r="N29" i="8"/>
  <c r="CH308" i="13"/>
  <c r="BO308" i="13"/>
  <c r="CZ75" i="1"/>
  <c r="AJ299" i="13"/>
  <c r="Z302" i="13"/>
  <c r="Z303" i="13"/>
  <c r="AU299" i="13"/>
  <c r="AU300" i="13"/>
  <c r="AU303" i="13"/>
  <c r="AU308" i="13"/>
  <c r="AU298" i="13"/>
  <c r="AU296" i="13"/>
  <c r="AU294" i="13"/>
  <c r="AU292" i="13"/>
  <c r="AU290" i="13"/>
  <c r="AU288" i="13"/>
  <c r="AU297" i="13"/>
  <c r="AU295" i="13"/>
  <c r="AU293" i="13"/>
  <c r="AU291" i="13"/>
  <c r="AU289" i="13"/>
  <c r="AU287" i="13"/>
  <c r="AU307" i="13"/>
  <c r="N68" i="8"/>
  <c r="N69" i="8"/>
  <c r="V73" i="8" s="1"/>
  <c r="N70" i="8"/>
  <c r="N67" i="8"/>
  <c r="CH307" i="13"/>
  <c r="BO307" i="13"/>
  <c r="CH302" i="13"/>
  <c r="CH306" i="13"/>
  <c r="BO302" i="13"/>
  <c r="BO305" i="13"/>
  <c r="BO306" i="13"/>
  <c r="AU306" i="13"/>
  <c r="CH305" i="13"/>
  <c r="BO291" i="13"/>
  <c r="BO295" i="13"/>
  <c r="BO298" i="13"/>
  <c r="BO289" i="13"/>
  <c r="BO292" i="13"/>
  <c r="BO294" i="13"/>
  <c r="AU305" i="13"/>
  <c r="EY39" i="22"/>
  <c r="EU39" i="22"/>
  <c r="EQ39" i="22"/>
  <c r="EM39" i="22"/>
  <c r="EI39" i="22"/>
  <c r="EZ39" i="22"/>
  <c r="EV39" i="22"/>
  <c r="ER39" i="22"/>
  <c r="EN39" i="22"/>
  <c r="EJ39" i="22"/>
  <c r="EW39" i="22"/>
  <c r="EO39" i="22"/>
  <c r="EG39" i="22"/>
  <c r="ET39" i="22"/>
  <c r="EL39" i="22"/>
  <c r="ES39" i="22"/>
  <c r="EX39" i="22"/>
  <c r="EH39" i="22"/>
  <c r="EK39" i="22"/>
  <c r="EP39" i="22"/>
  <c r="EZ24" i="22"/>
  <c r="EV24" i="22"/>
  <c r="ER24" i="22"/>
  <c r="EN24" i="22"/>
  <c r="EJ24" i="22"/>
  <c r="EY24" i="22"/>
  <c r="EU24" i="22"/>
  <c r="EQ24" i="22"/>
  <c r="EM24" i="22"/>
  <c r="EI24" i="22"/>
  <c r="EX24" i="22"/>
  <c r="ET24" i="22"/>
  <c r="EP24" i="22"/>
  <c r="EL24" i="22"/>
  <c r="EH24" i="22"/>
  <c r="EW24" i="22"/>
  <c r="ES24" i="22"/>
  <c r="EO24" i="22"/>
  <c r="EK24" i="22"/>
  <c r="EG24" i="22"/>
  <c r="EY40" i="22"/>
  <c r="EU40" i="22"/>
  <c r="EQ40" i="22"/>
  <c r="EM40" i="22"/>
  <c r="EI40" i="22"/>
  <c r="EZ40" i="22"/>
  <c r="EV40" i="22"/>
  <c r="ER40" i="22"/>
  <c r="EN40" i="22"/>
  <c r="EJ40" i="22"/>
  <c r="EW40" i="22"/>
  <c r="EO40" i="22"/>
  <c r="EG40" i="22"/>
  <c r="ET40" i="22"/>
  <c r="EL40" i="22"/>
  <c r="EK40" i="22"/>
  <c r="EP40" i="22"/>
  <c r="ES40" i="22"/>
  <c r="EX40" i="22"/>
  <c r="EH40" i="22"/>
  <c r="EW44" i="22"/>
  <c r="EO44" i="22"/>
  <c r="EG44" i="22"/>
  <c r="ET44" i="22"/>
  <c r="EL44" i="22"/>
  <c r="ES44" i="22"/>
  <c r="EK44" i="22"/>
  <c r="EX44" i="22"/>
  <c r="EP44" i="22"/>
  <c r="EH44" i="22"/>
  <c r="EY44" i="22"/>
  <c r="EQ44" i="22"/>
  <c r="EI44" i="22"/>
  <c r="EV44" i="22"/>
  <c r="EN44" i="22"/>
  <c r="EU44" i="22"/>
  <c r="EM44" i="22"/>
  <c r="EZ44" i="22"/>
  <c r="ER44" i="22"/>
  <c r="EJ44" i="22"/>
  <c r="EY49" i="22"/>
  <c r="EU49" i="22"/>
  <c r="EQ49" i="22"/>
  <c r="EM49" i="22"/>
  <c r="EI49" i="22"/>
  <c r="EZ49" i="22"/>
  <c r="EV49" i="22"/>
  <c r="ER49" i="22"/>
  <c r="EN49" i="22"/>
  <c r="EJ49" i="22"/>
  <c r="EW49" i="22"/>
  <c r="ES49" i="22"/>
  <c r="EO49" i="22"/>
  <c r="EK49" i="22"/>
  <c r="EG49" i="22"/>
  <c r="EX49" i="22"/>
  <c r="ET49" i="22"/>
  <c r="EP49" i="22"/>
  <c r="EL49" i="22"/>
  <c r="EH49" i="22"/>
  <c r="EX35" i="22"/>
  <c r="ET35" i="22"/>
  <c r="EP35" i="22"/>
  <c r="EL35" i="22"/>
  <c r="EH35" i="22"/>
  <c r="EW35" i="22"/>
  <c r="ES35" i="22"/>
  <c r="EO35" i="22"/>
  <c r="EK35" i="22"/>
  <c r="EG35" i="22"/>
  <c r="EZ35" i="22"/>
  <c r="EV35" i="22"/>
  <c r="ER35" i="22"/>
  <c r="EN35" i="22"/>
  <c r="EJ35" i="22"/>
  <c r="EY35" i="22"/>
  <c r="EU35" i="22"/>
  <c r="EQ35" i="22"/>
  <c r="EM35" i="22"/>
  <c r="EI35" i="22"/>
  <c r="EX36" i="22"/>
  <c r="EP36" i="22"/>
  <c r="EH36" i="22"/>
  <c r="ES36" i="22"/>
  <c r="EO36" i="22"/>
  <c r="EK36" i="22"/>
  <c r="EG36" i="22"/>
  <c r="ET36" i="22"/>
  <c r="EL36" i="22"/>
  <c r="EW36" i="22"/>
  <c r="EQ36" i="22"/>
  <c r="EM36" i="22"/>
  <c r="EI36" i="22"/>
  <c r="EV36" i="22"/>
  <c r="EN36" i="22"/>
  <c r="EY36" i="22"/>
  <c r="EZ36" i="22"/>
  <c r="EJ36" i="22"/>
  <c r="ER36" i="22"/>
  <c r="EU36" i="22"/>
  <c r="EW38" i="22"/>
  <c r="EO38" i="22"/>
  <c r="EX38" i="22"/>
  <c r="EK38" i="22"/>
  <c r="EN38" i="22"/>
  <c r="EY38" i="22"/>
  <c r="EV38" i="22"/>
  <c r="EP38" i="22"/>
  <c r="ES38" i="22"/>
  <c r="EG38" i="22"/>
  <c r="EI38" i="22"/>
  <c r="ET38" i="22"/>
  <c r="EL38" i="22"/>
  <c r="EZ38" i="22"/>
  <c r="EU38" i="22"/>
  <c r="EJ38" i="22"/>
  <c r="EM38" i="22"/>
  <c r="EH38" i="22"/>
  <c r="ER38" i="22"/>
  <c r="EQ38" i="22"/>
  <c r="EY41" i="22"/>
  <c r="EQ41" i="22"/>
  <c r="EI41" i="22"/>
  <c r="EV41" i="22"/>
  <c r="EN41" i="22"/>
  <c r="EM41" i="22"/>
  <c r="ER41" i="22"/>
  <c r="EU41" i="22"/>
  <c r="EJ41" i="22"/>
  <c r="EZ41" i="22"/>
  <c r="EW41" i="22"/>
  <c r="EO41" i="22"/>
  <c r="EG41" i="22"/>
  <c r="ET41" i="22"/>
  <c r="EL41" i="22"/>
  <c r="ES41" i="22"/>
  <c r="EK41" i="22"/>
  <c r="EX41" i="22"/>
  <c r="EP41" i="22"/>
  <c r="EH41" i="22"/>
  <c r="EU54" i="22"/>
  <c r="EM54" i="22"/>
  <c r="EZ54" i="22"/>
  <c r="ER54" i="22"/>
  <c r="EJ54" i="22"/>
  <c r="EY54" i="22"/>
  <c r="EQ54" i="22"/>
  <c r="EI54" i="22"/>
  <c r="EV54" i="22"/>
  <c r="EN54" i="22"/>
  <c r="EW54" i="22"/>
  <c r="EO54" i="22"/>
  <c r="EG54" i="22"/>
  <c r="ET54" i="22"/>
  <c r="EL54" i="22"/>
  <c r="ES54" i="22"/>
  <c r="EK54" i="22"/>
  <c r="EX54" i="22"/>
  <c r="EP54" i="22"/>
  <c r="EH54" i="22"/>
  <c r="EZ25" i="22"/>
  <c r="EV25" i="22"/>
  <c r="ER25" i="22"/>
  <c r="EN25" i="22"/>
  <c r="EJ25" i="22"/>
  <c r="EY25" i="22"/>
  <c r="EU25" i="22"/>
  <c r="EQ25" i="22"/>
  <c r="EM25" i="22"/>
  <c r="EI25" i="22"/>
  <c r="EX25" i="22"/>
  <c r="ET25" i="22"/>
  <c r="EP25" i="22"/>
  <c r="EL25" i="22"/>
  <c r="EH25" i="22"/>
  <c r="EW25" i="22"/>
  <c r="ES25" i="22"/>
  <c r="EO25" i="22"/>
  <c r="EK25" i="22"/>
  <c r="EG25" i="22"/>
  <c r="EZ26" i="22"/>
  <c r="ER26" i="22"/>
  <c r="EJ26" i="22"/>
  <c r="EU26" i="22"/>
  <c r="EM26" i="22"/>
  <c r="EV26" i="22"/>
  <c r="EN26" i="22"/>
  <c r="EY26" i="22"/>
  <c r="EQ26" i="22"/>
  <c r="EI26" i="22"/>
  <c r="EX26" i="22"/>
  <c r="EP26" i="22"/>
  <c r="EH26" i="22"/>
  <c r="ES26" i="22"/>
  <c r="EK26" i="22"/>
  <c r="ET26" i="22"/>
  <c r="EL26" i="22"/>
  <c r="EW26" i="22"/>
  <c r="EO26" i="22"/>
  <c r="EG26" i="22"/>
  <c r="EX32" i="22"/>
  <c r="ET32" i="22"/>
  <c r="EP32" i="22"/>
  <c r="EL32" i="22"/>
  <c r="EH32" i="22"/>
  <c r="EW32" i="22"/>
  <c r="ES32" i="22"/>
  <c r="EO32" i="22"/>
  <c r="EK32" i="22"/>
  <c r="EG32" i="22"/>
  <c r="EZ32" i="22"/>
  <c r="EV32" i="22"/>
  <c r="ER32" i="22"/>
  <c r="EN32" i="22"/>
  <c r="EJ32" i="22"/>
  <c r="EY32" i="22"/>
  <c r="EU32" i="22"/>
  <c r="EQ32" i="22"/>
  <c r="EM32" i="22"/>
  <c r="EI32" i="22"/>
  <c r="EZ34" i="22"/>
  <c r="ER34" i="22"/>
  <c r="EJ34" i="22"/>
  <c r="EU34" i="22"/>
  <c r="EM34" i="22"/>
  <c r="EV34" i="22"/>
  <c r="EN34" i="22"/>
  <c r="EY34" i="22"/>
  <c r="EQ34" i="22"/>
  <c r="EI34" i="22"/>
  <c r="EX34" i="22"/>
  <c r="EP34" i="22"/>
  <c r="EH34" i="22"/>
  <c r="ES34" i="22"/>
  <c r="EK34" i="22"/>
  <c r="ET34" i="22"/>
  <c r="EL34" i="22"/>
  <c r="EW34" i="22"/>
  <c r="EO34" i="22"/>
  <c r="EG34" i="22"/>
  <c r="EY50" i="22"/>
  <c r="EU50" i="22"/>
  <c r="EQ50" i="22"/>
  <c r="EM50" i="22"/>
  <c r="EI50" i="22"/>
  <c r="EZ50" i="22"/>
  <c r="EV50" i="22"/>
  <c r="ER50" i="22"/>
  <c r="EN50" i="22"/>
  <c r="EJ50" i="22"/>
  <c r="EW50" i="22"/>
  <c r="ES50" i="22"/>
  <c r="EO50" i="22"/>
  <c r="EK50" i="22"/>
  <c r="EG50" i="22"/>
  <c r="EX50" i="22"/>
  <c r="ET50" i="22"/>
  <c r="EP50" i="22"/>
  <c r="EL50" i="22"/>
  <c r="EH50" i="22"/>
  <c r="EZ33" i="22"/>
  <c r="EV33" i="22"/>
  <c r="ER33" i="22"/>
  <c r="EN33" i="22"/>
  <c r="EJ33" i="22"/>
  <c r="EY33" i="22"/>
  <c r="EU33" i="22"/>
  <c r="EQ33" i="22"/>
  <c r="EM33" i="22"/>
  <c r="EI33" i="22"/>
  <c r="EX33" i="22"/>
  <c r="ET33" i="22"/>
  <c r="EP33" i="22"/>
  <c r="EL33" i="22"/>
  <c r="EH33" i="22"/>
  <c r="EW33" i="22"/>
  <c r="ES33" i="22"/>
  <c r="EO33" i="22"/>
  <c r="EK33" i="22"/>
  <c r="EG33" i="22"/>
  <c r="EW57" i="22"/>
  <c r="ES57" i="22"/>
  <c r="EO57" i="22"/>
  <c r="EK57" i="22"/>
  <c r="EG57" i="22"/>
  <c r="EX57" i="22"/>
  <c r="ET57" i="22"/>
  <c r="EP57" i="22"/>
  <c r="EL57" i="22"/>
  <c r="EH57" i="22"/>
  <c r="EY57" i="22"/>
  <c r="EU57" i="22"/>
  <c r="EQ57" i="22"/>
  <c r="EM57" i="22"/>
  <c r="EI57" i="22"/>
  <c r="EZ57" i="22"/>
  <c r="EV57" i="22"/>
  <c r="ER57" i="22"/>
  <c r="EN57" i="22"/>
  <c r="EJ57" i="22"/>
  <c r="EU56" i="22"/>
  <c r="EM56" i="22"/>
  <c r="EZ56" i="22"/>
  <c r="ER56" i="22"/>
  <c r="EJ56" i="22"/>
  <c r="EY56" i="22"/>
  <c r="EQ56" i="22"/>
  <c r="EI56" i="22"/>
  <c r="EV56" i="22"/>
  <c r="EN56" i="22"/>
  <c r="EW56" i="22"/>
  <c r="EO56" i="22"/>
  <c r="EG56" i="22"/>
  <c r="ET56" i="22"/>
  <c r="EL56" i="22"/>
  <c r="ES56" i="22"/>
  <c r="EK56" i="22"/>
  <c r="EX56" i="22"/>
  <c r="EP56" i="22"/>
  <c r="EH56" i="22"/>
  <c r="AU302" i="13"/>
  <c r="AU304" i="13"/>
  <c r="CH304" i="13"/>
  <c r="BO299" i="13"/>
  <c r="BO304" i="13"/>
  <c r="CH303" i="13"/>
  <c r="BO300" i="13"/>
  <c r="BO301" i="13"/>
  <c r="BO303" i="13"/>
  <c r="Z300" i="13"/>
  <c r="AU301" i="13"/>
  <c r="EJ55" i="22" l="1"/>
  <c r="EP66" i="22"/>
  <c r="EN55" i="22"/>
  <c r="EV66" i="22"/>
  <c r="EQ55" i="22"/>
  <c r="EL55" i="22"/>
  <c r="EQ66" i="22"/>
  <c r="EX66" i="22"/>
  <c r="EX55" i="22"/>
  <c r="EI64" i="22"/>
  <c r="EK62" i="22"/>
  <c r="EX69" i="22"/>
  <c r="EQ62" i="22"/>
  <c r="EY27" i="22"/>
  <c r="EJ53" i="22"/>
  <c r="EU27" i="22"/>
  <c r="EG62" i="22"/>
  <c r="EU62" i="22"/>
  <c r="EN22" i="22"/>
  <c r="EH22" i="22"/>
  <c r="ER23" i="22"/>
  <c r="EZ22" i="22"/>
  <c r="EW22" i="22"/>
  <c r="EM30" i="22"/>
  <c r="EW27" i="22"/>
  <c r="EJ67" i="22"/>
  <c r="EV37" i="22"/>
  <c r="EG65" i="22"/>
  <c r="EP37" i="22"/>
  <c r="EM71" i="22"/>
  <c r="EK67" i="22"/>
  <c r="EP69" i="22"/>
  <c r="ET62" i="22"/>
  <c r="EZ62" i="22"/>
  <c r="EL65" i="22"/>
  <c r="EV62" i="22"/>
  <c r="EQ27" i="22"/>
  <c r="EZ27" i="22"/>
  <c r="EV22" i="22"/>
  <c r="EM66" i="22"/>
  <c r="EU66" i="22"/>
  <c r="EI66" i="22"/>
  <c r="EX22" i="22"/>
  <c r="EG55" i="22"/>
  <c r="ES55" i="22"/>
  <c r="EG22" i="22"/>
  <c r="EJ22" i="22"/>
  <c r="EG27" i="22"/>
  <c r="EX27" i="22"/>
  <c r="EW62" i="22"/>
  <c r="EJ66" i="22"/>
  <c r="EY62" i="22"/>
  <c r="EM27" i="22"/>
  <c r="EQ22" i="22"/>
  <c r="EH66" i="22"/>
  <c r="EW66" i="22"/>
  <c r="ES27" i="22"/>
  <c r="EY55" i="22"/>
  <c r="EY64" i="22"/>
  <c r="EJ64" i="22"/>
  <c r="EL23" i="22"/>
  <c r="EL62" i="22"/>
  <c r="ES62" i="22"/>
  <c r="EW21" i="22"/>
  <c r="EH19" i="22"/>
  <c r="EP43" i="22"/>
  <c r="EG21" i="22"/>
  <c r="ER48" i="22"/>
  <c r="ET48" i="22"/>
  <c r="EO68" i="22"/>
  <c r="EL43" i="22"/>
  <c r="EK20" i="22"/>
  <c r="EO51" i="22"/>
  <c r="ES47" i="22"/>
  <c r="EZ67" i="22"/>
  <c r="EN42" i="22"/>
  <c r="EG37" i="22"/>
  <c r="EL37" i="22"/>
  <c r="ES46" i="22"/>
  <c r="EG67" i="22"/>
  <c r="ET69" i="22"/>
  <c r="EJ68" i="22"/>
  <c r="EU67" i="22"/>
  <c r="EW43" i="22"/>
  <c r="EK21" i="22"/>
  <c r="EH21" i="22"/>
  <c r="EO19" i="22"/>
  <c r="EJ42" i="22"/>
  <c r="ES19" i="22"/>
  <c r="EG19" i="22"/>
  <c r="EQ48" i="22"/>
  <c r="EY67" i="22"/>
  <c r="EN37" i="22"/>
  <c r="EP67" i="22"/>
  <c r="ET68" i="22"/>
  <c r="EQ67" i="22"/>
  <c r="EL69" i="22"/>
  <c r="EK69" i="22"/>
  <c r="EG52" i="22"/>
  <c r="ES52" i="22"/>
  <c r="ER46" i="22"/>
  <c r="EQ53" i="22"/>
  <c r="EU65" i="22"/>
  <c r="EP52" i="22"/>
  <c r="EI53" i="22"/>
  <c r="EG46" i="22"/>
  <c r="EO71" i="22"/>
  <c r="ES72" i="22"/>
  <c r="ER43" i="22"/>
  <c r="EK43" i="22"/>
  <c r="ES48" i="22"/>
  <c r="EH46" i="22"/>
  <c r="EO46" i="22"/>
  <c r="EN72" i="22"/>
  <c r="EY68" i="22"/>
  <c r="EH71" i="22"/>
  <c r="EZ19" i="22"/>
  <c r="ES43" i="22"/>
  <c r="EI43" i="22"/>
  <c r="EN52" i="22"/>
  <c r="EX51" i="22"/>
  <c r="EU51" i="22"/>
  <c r="EU68" i="22"/>
  <c r="EJ20" i="22"/>
  <c r="EV21" i="22"/>
  <c r="EV48" i="22"/>
  <c r="EY20" i="22"/>
  <c r="EL19" i="22"/>
  <c r="EZ65" i="22"/>
  <c r="EZ21" i="22"/>
  <c r="EG30" i="22"/>
  <c r="EP30" i="22"/>
  <c r="ER30" i="22"/>
  <c r="ER68" i="22"/>
  <c r="EY43" i="22"/>
  <c r="EH43" i="22"/>
  <c r="EG43" i="22"/>
  <c r="EJ51" i="22"/>
  <c r="EU46" i="22"/>
  <c r="EX19" i="22"/>
  <c r="EV43" i="22"/>
  <c r="EK46" i="22"/>
  <c r="ET71" i="22"/>
  <c r="EW68" i="22"/>
  <c r="EZ68" i="22"/>
  <c r="EM68" i="22"/>
  <c r="EZ72" i="22"/>
  <c r="EP19" i="22"/>
  <c r="EN46" i="22"/>
  <c r="EH51" i="22"/>
  <c r="EN51" i="22"/>
  <c r="EH20" i="22"/>
  <c r="EW48" i="22"/>
  <c r="EI20" i="22"/>
  <c r="ET21" i="22"/>
  <c r="EO48" i="22"/>
  <c r="EO21" i="22"/>
  <c r="EM19" i="22"/>
  <c r="EP20" i="22"/>
  <c r="EP21" i="22"/>
  <c r="EQ19" i="22"/>
  <c r="EX21" i="22"/>
  <c r="EN30" i="22"/>
  <c r="EQ51" i="22"/>
  <c r="EW37" i="22"/>
  <c r="EX37" i="22"/>
  <c r="EO67" i="22"/>
  <c r="EM67" i="22"/>
  <c r="EN69" i="22"/>
  <c r="EO69" i="22"/>
  <c r="EU69" i="22"/>
  <c r="EL52" i="22"/>
  <c r="EH52" i="22"/>
  <c r="EJ37" i="22"/>
  <c r="EP53" i="22"/>
  <c r="ES53" i="22"/>
  <c r="EZ42" i="22"/>
  <c r="EK65" i="22"/>
  <c r="EI65" i="22"/>
  <c r="ET65" i="22"/>
  <c r="EO37" i="22"/>
  <c r="EH37" i="22"/>
  <c r="EX46" i="22"/>
  <c r="ET46" i="22"/>
  <c r="EV67" i="22"/>
  <c r="EL67" i="22"/>
  <c r="EO72" i="22"/>
  <c r="EK72" i="22"/>
  <c r="EI67" i="22"/>
  <c r="EN68" i="22"/>
  <c r="EG69" i="22"/>
  <c r="EX71" i="22"/>
  <c r="EL68" i="22"/>
  <c r="EH69" i="22"/>
  <c r="EW71" i="22"/>
  <c r="ER69" i="22"/>
  <c r="EX68" i="22"/>
  <c r="EZ69" i="22"/>
  <c r="EY37" i="22"/>
  <c r="EW52" i="22"/>
  <c r="EM43" i="22"/>
  <c r="ER52" i="22"/>
  <c r="EZ46" i="22"/>
  <c r="EJ43" i="22"/>
  <c r="EX52" i="22"/>
  <c r="EQ37" i="22"/>
  <c r="EI52" i="22"/>
  <c r="EY46" i="22"/>
  <c r="EZ43" i="22"/>
  <c r="EG51" i="22"/>
  <c r="EM51" i="22"/>
  <c r="ES51" i="22"/>
  <c r="EI51" i="22"/>
  <c r="EH48" i="22"/>
  <c r="EX20" i="22"/>
  <c r="EZ51" i="22"/>
  <c r="EM21" i="22"/>
  <c r="EZ53" i="22"/>
  <c r="EZ48" i="22"/>
  <c r="EU21" i="22"/>
  <c r="ER53" i="22"/>
  <c r="EI21" i="22"/>
  <c r="EG53" i="22"/>
  <c r="EU48" i="22"/>
  <c r="ES20" i="22"/>
  <c r="EY19" i="22"/>
  <c r="EJ52" i="22"/>
  <c r="EM20" i="22"/>
  <c r="EL48" i="22"/>
  <c r="EW65" i="22"/>
  <c r="EK19" i="22"/>
  <c r="EP65" i="22"/>
  <c r="EQ21" i="22"/>
  <c r="ET53" i="22"/>
  <c r="EO20" i="22"/>
  <c r="EY65" i="22"/>
  <c r="EJ30" i="22"/>
  <c r="EL51" i="22"/>
  <c r="EY53" i="22"/>
  <c r="EN65" i="22"/>
  <c r="EL30" i="22"/>
  <c r="EK37" i="22"/>
  <c r="EN67" i="22"/>
  <c r="ET67" i="22"/>
  <c r="ES67" i="22"/>
  <c r="EQ69" i="22"/>
  <c r="EM69" i="22"/>
  <c r="EI69" i="22"/>
  <c r="EM37" i="22"/>
  <c r="EO52" i="22"/>
  <c r="EV53" i="22"/>
  <c r="EK52" i="22"/>
  <c r="EZ52" i="22"/>
  <c r="ET37" i="22"/>
  <c r="ES37" i="22"/>
  <c r="EZ37" i="22"/>
  <c r="EP46" i="22"/>
  <c r="EL46" i="22"/>
  <c r="EW46" i="22"/>
  <c r="ER67" i="22"/>
  <c r="EH67" i="22"/>
  <c r="EX67" i="22"/>
  <c r="EW67" i="22"/>
  <c r="EH72" i="22"/>
  <c r="EH68" i="22"/>
  <c r="EW69" i="22"/>
  <c r="EQ71" i="22"/>
  <c r="EV68" i="22"/>
  <c r="ES69" i="22"/>
  <c r="ES68" i="22"/>
  <c r="EY69" i="22"/>
  <c r="EU71" i="22"/>
  <c r="ER71" i="22"/>
  <c r="EN43" i="22"/>
  <c r="EV52" i="22"/>
  <c r="EM46" i="22"/>
  <c r="ET43" i="22"/>
  <c r="EV46" i="22"/>
  <c r="EO43" i="22"/>
  <c r="EM52" i="22"/>
  <c r="EX43" i="22"/>
  <c r="EY52" i="22"/>
  <c r="ET52" i="22"/>
  <c r="EU43" i="22"/>
  <c r="EW51" i="22"/>
  <c r="ER51" i="22"/>
  <c r="EY51" i="22"/>
  <c r="EX48" i="22"/>
  <c r="EU20" i="22"/>
  <c r="EU53" i="22"/>
  <c r="EY48" i="22"/>
  <c r="EV69" i="22"/>
  <c r="EW20" i="22"/>
  <c r="EH53" i="22"/>
  <c r="EJ21" i="22"/>
  <c r="EW53" i="22"/>
  <c r="EP48" i="22"/>
  <c r="ET20" i="22"/>
  <c r="EX53" i="22"/>
  <c r="EV19" i="22"/>
  <c r="EG48" i="22"/>
  <c r="EO65" i="22"/>
  <c r="EN48" i="22"/>
  <c r="EQ65" i="22"/>
  <c r="EU19" i="22"/>
  <c r="EI19" i="22"/>
  <c r="EN21" i="22"/>
  <c r="ES21" i="22"/>
  <c r="EW19" i="22"/>
  <c r="EL21" i="22"/>
  <c r="EU52" i="22"/>
  <c r="EJ45" i="22"/>
  <c r="EU23" i="22"/>
  <c r="ES23" i="22"/>
  <c r="EX23" i="22"/>
  <c r="EN62" i="22"/>
  <c r="EN27" i="22"/>
  <c r="EJ27" i="22"/>
  <c r="EI22" i="22"/>
  <c r="EL71" i="22"/>
  <c r="EP71" i="22"/>
  <c r="EO66" i="22"/>
  <c r="ES71" i="22"/>
  <c r="EN66" i="22"/>
  <c r="EK66" i="22"/>
  <c r="EY71" i="22"/>
  <c r="ES66" i="22"/>
  <c r="EG71" i="22"/>
  <c r="EP62" i="22"/>
  <c r="EK22" i="22"/>
  <c r="EV55" i="22"/>
  <c r="EP22" i="22"/>
  <c r="EM55" i="22"/>
  <c r="EH55" i="22"/>
  <c r="EH62" i="22"/>
  <c r="ET55" i="22"/>
  <c r="EI55" i="22"/>
  <c r="EG66" i="22"/>
  <c r="EL27" i="22"/>
  <c r="ER22" i="22"/>
  <c r="EK64" i="22"/>
  <c r="EQ23" i="22"/>
  <c r="ET27" i="22"/>
  <c r="EK23" i="22"/>
  <c r="EV23" i="22"/>
  <c r="EO62" i="22"/>
  <c r="EI71" i="22"/>
  <c r="ES70" i="22"/>
  <c r="EJ70" i="22"/>
  <c r="EP23" i="22"/>
  <c r="EI62" i="22"/>
  <c r="EI27" i="22"/>
  <c r="EV27" i="22"/>
  <c r="ER27" i="22"/>
  <c r="EY22" i="22"/>
  <c r="EN71" i="22"/>
  <c r="EJ71" i="22"/>
  <c r="EZ66" i="22"/>
  <c r="EV71" i="22"/>
  <c r="EL66" i="22"/>
  <c r="EY70" i="22"/>
  <c r="EZ71" i="22"/>
  <c r="ET66" i="22"/>
  <c r="EK70" i="22"/>
  <c r="EM28" i="22"/>
  <c r="EL29" i="22"/>
  <c r="EW55" i="22"/>
  <c r="EO22" i="22"/>
  <c r="ER55" i="22"/>
  <c r="EM22" i="22"/>
  <c r="EL22" i="22"/>
  <c r="EO55" i="22"/>
  <c r="EK27" i="22"/>
  <c r="EH27" i="22"/>
  <c r="ET23" i="22"/>
  <c r="EM62" i="22"/>
  <c r="EK55" i="22"/>
  <c r="EZ55" i="22"/>
  <c r="EJ62" i="22"/>
  <c r="EP63" i="22"/>
  <c r="EU55" i="22"/>
  <c r="EQ72" i="22"/>
  <c r="EV72" i="22"/>
  <c r="EU72" i="22"/>
  <c r="ER72" i="22"/>
  <c r="EM72" i="22"/>
  <c r="EQ28" i="22"/>
  <c r="EH28" i="22"/>
  <c r="EI18" i="22"/>
  <c r="EQ45" i="22"/>
  <c r="EW63" i="22"/>
  <c r="EK63" i="22"/>
  <c r="ET72" i="22"/>
  <c r="EJ29" i="22"/>
  <c r="EW72" i="22"/>
  <c r="EY72" i="22"/>
  <c r="EJ72" i="22"/>
  <c r="EP72" i="22"/>
  <c r="EH29" i="22"/>
  <c r="EG28" i="22"/>
  <c r="EM45" i="22"/>
  <c r="EX18" i="22"/>
  <c r="EH63" i="22"/>
  <c r="EU63" i="22"/>
  <c r="EK47" i="22"/>
  <c r="EL47" i="22"/>
  <c r="EG72" i="22"/>
  <c r="EL72" i="22"/>
  <c r="EI72" i="22"/>
  <c r="ET28" i="22"/>
  <c r="EO30" i="22"/>
  <c r="EK30" i="22"/>
  <c r="ER21" i="22"/>
  <c r="EI45" i="22"/>
  <c r="ET64" i="22"/>
  <c r="ER64" i="22"/>
  <c r="EO47" i="22"/>
  <c r="EU47" i="22"/>
  <c r="EI47" i="22"/>
  <c r="EX47" i="22"/>
  <c r="EQ29" i="22"/>
  <c r="ET29" i="22"/>
  <c r="EI29" i="22"/>
  <c r="EZ29" i="22"/>
  <c r="EH70" i="22"/>
  <c r="EP70" i="22"/>
  <c r="EI70" i="22"/>
  <c r="EV70" i="22"/>
  <c r="EP29" i="22"/>
  <c r="EP28" i="22"/>
  <c r="EO29" i="22"/>
  <c r="EK29" i="22"/>
  <c r="EO28" i="22"/>
  <c r="EL28" i="22"/>
  <c r="EK45" i="22"/>
  <c r="EZ64" i="22"/>
  <c r="EL18" i="22"/>
  <c r="EV45" i="22"/>
  <c r="EU64" i="22"/>
  <c r="EH18" i="22"/>
  <c r="ER45" i="22"/>
  <c r="ES64" i="22"/>
  <c r="EG29" i="22"/>
  <c r="EI63" i="22"/>
  <c r="EX42" i="22"/>
  <c r="EJ63" i="22"/>
  <c r="ER42" i="22"/>
  <c r="EP47" i="22"/>
  <c r="EQ47" i="22"/>
  <c r="EV64" i="22"/>
  <c r="EN45" i="22"/>
  <c r="EG47" i="22"/>
  <c r="EY47" i="22"/>
  <c r="EM47" i="22"/>
  <c r="EI30" i="22"/>
  <c r="EH30" i="22"/>
  <c r="EU30" i="22"/>
  <c r="ES30" i="22"/>
  <c r="EZ30" i="22"/>
  <c r="EX30" i="22"/>
  <c r="EY30" i="22"/>
  <c r="EW30" i="22"/>
  <c r="ET30" i="22"/>
  <c r="EQ30" i="22"/>
  <c r="EQ64" i="22"/>
  <c r="EU22" i="22"/>
  <c r="ES22" i="22"/>
  <c r="ET70" i="22"/>
  <c r="EX70" i="22"/>
  <c r="EQ70" i="22"/>
  <c r="EM42" i="22"/>
  <c r="EU42" i="22"/>
  <c r="EH42" i="22"/>
  <c r="EO42" i="22"/>
  <c r="EI42" i="22"/>
  <c r="EZ28" i="22"/>
  <c r="EW28" i="22"/>
  <c r="EY63" i="22"/>
  <c r="EL63" i="22"/>
  <c r="EM63" i="22"/>
  <c r="EZ63" i="22"/>
  <c r="ES63" i="22"/>
  <c r="EJ18" i="22"/>
  <c r="EZ18" i="22"/>
  <c r="EM18" i="22"/>
  <c r="EP18" i="22"/>
  <c r="ES18" i="22"/>
  <c r="EV18" i="22"/>
  <c r="EG18" i="22"/>
  <c r="EU18" i="22"/>
  <c r="EU29" i="22"/>
  <c r="EL70" i="22"/>
  <c r="EO70" i="22"/>
  <c r="EN70" i="22"/>
  <c r="ER70" i="22"/>
  <c r="ES29" i="22"/>
  <c r="ES28" i="22"/>
  <c r="EN29" i="22"/>
  <c r="EV28" i="22"/>
  <c r="EK28" i="22"/>
  <c r="EP45" i="22"/>
  <c r="EG64" i="22"/>
  <c r="EO18" i="22"/>
  <c r="EG70" i="22"/>
  <c r="EW45" i="22"/>
  <c r="EO64" i="22"/>
  <c r="EK18" i="22"/>
  <c r="EL64" i="22"/>
  <c r="ET42" i="22"/>
  <c r="EN63" i="22"/>
  <c r="EW42" i="22"/>
  <c r="ES42" i="22"/>
  <c r="EO63" i="22"/>
  <c r="EP42" i="22"/>
  <c r="EW29" i="22"/>
  <c r="EN18" i="22"/>
  <c r="EW18" i="22"/>
  <c r="ET47" i="22"/>
  <c r="EL42" i="22"/>
  <c r="EP64" i="22"/>
  <c r="EY42" i="22"/>
  <c r="EG23" i="22"/>
  <c r="EW23" i="22"/>
  <c r="EZ23" i="22"/>
  <c r="EJ23" i="22"/>
  <c r="EI23" i="22"/>
  <c r="EY23" i="22"/>
  <c r="EM23" i="22"/>
  <c r="EH23" i="22"/>
  <c r="EO23" i="22"/>
  <c r="EK53" i="22"/>
  <c r="EN53" i="22"/>
  <c r="EM53" i="22"/>
  <c r="EL53" i="22"/>
  <c r="EX65" i="22"/>
  <c r="EH65" i="22"/>
  <c r="EM65" i="22"/>
  <c r="EV65" i="22"/>
  <c r="ES65" i="22"/>
  <c r="ER65" i="22"/>
  <c r="EI37" i="22"/>
  <c r="EU37" i="22"/>
  <c r="EY45" i="22"/>
  <c r="EU45" i="22"/>
  <c r="EH45" i="22"/>
  <c r="EG45" i="22"/>
  <c r="EM29" i="22"/>
  <c r="ER29" i="22"/>
  <c r="EM70" i="22"/>
  <c r="EZ70" i="22"/>
  <c r="EW70" i="22"/>
  <c r="EJ28" i="22"/>
  <c r="EY29" i="22"/>
  <c r="EX29" i="22"/>
  <c r="EU28" i="22"/>
  <c r="ER28" i="22"/>
  <c r="EN28" i="22"/>
  <c r="EI28" i="22"/>
  <c r="EZ45" i="22"/>
  <c r="EX64" i="22"/>
  <c r="EY18" i="22"/>
  <c r="EH64" i="22"/>
  <c r="EL45" i="22"/>
  <c r="EM64" i="22"/>
  <c r="ER18" i="22"/>
  <c r="EX45" i="22"/>
  <c r="EX63" i="22"/>
  <c r="EV42" i="22"/>
  <c r="ET63" i="22"/>
  <c r="EK42" i="22"/>
  <c r="ER63" i="22"/>
  <c r="ER47" i="22"/>
  <c r="EJ47" i="22"/>
  <c r="EV47" i="22"/>
  <c r="ET18" i="22"/>
  <c r="EY28" i="22"/>
  <c r="EN47" i="22"/>
  <c r="EW64" i="22"/>
  <c r="EW47" i="22"/>
  <c r="EG42" i="22"/>
  <c r="EO45" i="22"/>
  <c r="EQ63" i="22"/>
  <c r="EV63" i="22"/>
  <c r="EZ47" i="22"/>
  <c r="ET45" i="22"/>
  <c r="EQ68" i="22"/>
  <c r="EP68" i="22"/>
  <c r="EG68" i="22"/>
  <c r="EK68" i="22"/>
  <c r="ER20" i="22"/>
  <c r="EN20" i="22"/>
  <c r="EL20" i="22"/>
  <c r="EV20" i="22"/>
  <c r="EG20" i="22"/>
  <c r="EZ20" i="22"/>
  <c r="EI48" i="22"/>
  <c r="EX62" i="22"/>
  <c r="EJ46" i="22"/>
  <c r="ER19" i="22"/>
  <c r="EJ19" i="22"/>
  <c r="EQ46" i="22"/>
  <c r="EN19" i="22"/>
  <c r="EO27" i="22"/>
  <c r="EQ43" i="22"/>
  <c r="EJ48" i="22"/>
  <c r="EK51" i="22"/>
  <c r="EV51" i="22"/>
  <c r="EP51" i="22"/>
  <c r="EM48" i="22"/>
  <c r="V70" i="8"/>
  <c r="V74" i="8"/>
  <c r="V67" i="8"/>
  <c r="EV31" i="22"/>
  <c r="EN31" i="22"/>
  <c r="EY31" i="22"/>
  <c r="EQ31" i="22"/>
  <c r="EI31" i="22"/>
  <c r="ET31" i="22"/>
  <c r="EL31" i="22"/>
  <c r="EW31" i="22"/>
  <c r="EO31" i="22"/>
  <c r="EG31" i="22"/>
  <c r="EZ31" i="22"/>
  <c r="ER31" i="22"/>
  <c r="EJ31" i="22"/>
  <c r="EU31" i="22"/>
  <c r="EM31" i="22"/>
  <c r="EX31" i="22"/>
  <c r="EP31" i="22"/>
  <c r="EH31" i="22"/>
  <c r="ES31" i="22"/>
  <c r="EK31" i="22"/>
  <c r="V69" i="8"/>
  <c r="V33" i="8"/>
  <c r="V34" i="8"/>
  <c r="V38" i="8"/>
  <c r="V42" i="8"/>
  <c r="V46" i="8"/>
  <c r="V50" i="8"/>
  <c r="V54" i="8"/>
  <c r="V58" i="8"/>
  <c r="V62" i="8"/>
  <c r="V66" i="8"/>
  <c r="V35" i="8"/>
  <c r="V39" i="8"/>
  <c r="V43" i="8"/>
  <c r="V47" i="8"/>
  <c r="V51" i="8"/>
  <c r="V55" i="8"/>
  <c r="V59" i="8"/>
  <c r="V63" i="8"/>
  <c r="V36" i="8"/>
  <c r="V40" i="8"/>
  <c r="V44" i="8"/>
  <c r="V48" i="8"/>
  <c r="V52" i="8"/>
  <c r="V56" i="8"/>
  <c r="V60" i="8"/>
  <c r="V64" i="8"/>
  <c r="V37" i="8"/>
  <c r="V41" i="8"/>
  <c r="V45" i="8"/>
  <c r="V49" i="8"/>
  <c r="V53" i="8"/>
  <c r="V57" i="8"/>
  <c r="V61" i="8"/>
  <c r="V65" i="8"/>
  <c r="V68" i="8"/>
  <c r="V72" i="8"/>
  <c r="V71" i="8"/>
  <c r="DW334" i="13" l="1"/>
  <c r="DX345" i="13" s="1"/>
  <c r="DY334" i="13"/>
  <c r="DZ345" i="13" s="1"/>
  <c r="CZ333" i="13"/>
  <c r="DM333" i="13"/>
  <c r="CT333" i="13"/>
  <c r="DI333" i="13"/>
  <c r="DY333" i="13"/>
  <c r="DU333" i="13"/>
  <c r="DD334" i="13"/>
  <c r="DE345" i="13" s="1"/>
  <c r="DD332" i="13"/>
  <c r="DM332" i="13"/>
  <c r="CX332" i="13"/>
  <c r="DF332" i="13"/>
  <c r="CR332" i="13"/>
  <c r="CZ332" i="13"/>
  <c r="DY332" i="13"/>
  <c r="DI332" i="13"/>
  <c r="CT332" i="13"/>
  <c r="DU332" i="13"/>
  <c r="CX331" i="13"/>
  <c r="CZ331" i="13"/>
  <c r="CP331" i="13"/>
  <c r="DQ331" i="13"/>
  <c r="DS331" i="13"/>
  <c r="CT331" i="13"/>
  <c r="DD331" i="13"/>
  <c r="DB331" i="13"/>
  <c r="DI331" i="13"/>
  <c r="CV331" i="13"/>
  <c r="DK330" i="13"/>
  <c r="DB330" i="13"/>
  <c r="DQ330" i="13"/>
  <c r="CZ330" i="13"/>
  <c r="CR330" i="13"/>
  <c r="DW330" i="13"/>
  <c r="DO329" i="13"/>
  <c r="DQ329" i="13"/>
  <c r="DF329" i="13"/>
  <c r="CP329" i="13"/>
  <c r="DD329" i="13"/>
  <c r="DK329" i="13"/>
  <c r="CT329" i="13"/>
  <c r="DK328" i="13"/>
  <c r="DI328" i="13"/>
  <c r="DY328" i="13"/>
  <c r="DQ328" i="13"/>
  <c r="DU328" i="13"/>
  <c r="CX328" i="13"/>
  <c r="DS328" i="13"/>
  <c r="DB328" i="13"/>
  <c r="CV328" i="13"/>
  <c r="CZ328" i="13"/>
  <c r="DU327" i="13"/>
  <c r="DM327" i="13"/>
  <c r="DO327" i="13"/>
  <c r="CT327" i="13"/>
  <c r="DW327" i="13"/>
  <c r="DF327" i="13"/>
  <c r="CR327" i="13"/>
  <c r="DQ327" i="13"/>
  <c r="CV327" i="13"/>
  <c r="DI327" i="13"/>
  <c r="DF326" i="13"/>
  <c r="DQ326" i="13"/>
  <c r="DS326" i="13"/>
  <c r="CZ326" i="13"/>
  <c r="CT326" i="13"/>
  <c r="DK326" i="13"/>
  <c r="CX326" i="13"/>
  <c r="DD326" i="13"/>
  <c r="DY326" i="13"/>
  <c r="DI326" i="13"/>
  <c r="CX325" i="13"/>
  <c r="DO325" i="13"/>
  <c r="DI325" i="13"/>
  <c r="DY325" i="13"/>
  <c r="DM324" i="13"/>
  <c r="DU324" i="13"/>
  <c r="DW324" i="13"/>
  <c r="DB324" i="13"/>
  <c r="CZ324" i="13"/>
  <c r="CX319" i="13"/>
  <c r="CZ320" i="13"/>
  <c r="DS226" i="13"/>
  <c r="DD312" i="13"/>
  <c r="CX152" i="13"/>
  <c r="DO172" i="13"/>
  <c r="DF307" i="13"/>
  <c r="DY41" i="13"/>
  <c r="DQ213" i="13"/>
  <c r="DD149" i="13"/>
  <c r="CR312" i="13"/>
  <c r="DF320" i="13"/>
  <c r="CZ133" i="13"/>
  <c r="DU109" i="13"/>
  <c r="DY19" i="13"/>
  <c r="DW218" i="13"/>
  <c r="DB227" i="13"/>
  <c r="DD322" i="13"/>
  <c r="DO133" i="13"/>
  <c r="DY29" i="13"/>
  <c r="DY213" i="13"/>
  <c r="DO152" i="13"/>
  <c r="CZ314" i="13"/>
  <c r="DK321" i="13"/>
  <c r="DQ217" i="13"/>
  <c r="DD184" i="13"/>
  <c r="DI145" i="13"/>
  <c r="CV202" i="13"/>
  <c r="DW92" i="13"/>
  <c r="CZ69" i="13"/>
  <c r="DO168" i="13"/>
  <c r="CP133" i="13"/>
  <c r="DQ145" i="13"/>
  <c r="DQ250" i="13"/>
  <c r="DM48" i="13"/>
  <c r="DI93" i="13"/>
  <c r="CT275" i="13"/>
  <c r="DW245" i="13"/>
  <c r="DD202" i="13"/>
  <c r="DQ247" i="13"/>
  <c r="DB59" i="13"/>
  <c r="CT62" i="13"/>
  <c r="DO184" i="13"/>
  <c r="DB74" i="13"/>
  <c r="DO59" i="13"/>
  <c r="DK310" i="13"/>
  <c r="DB32" i="13"/>
  <c r="DW195" i="13"/>
  <c r="DU211" i="13"/>
  <c r="CV81" i="13"/>
  <c r="CT78" i="13"/>
  <c r="DK81" i="13"/>
  <c r="CR266" i="13"/>
  <c r="CX70" i="13"/>
  <c r="DB29" i="13"/>
  <c r="DU241" i="13"/>
  <c r="CZ319" i="13"/>
  <c r="DS17" i="13"/>
  <c r="DW222" i="13"/>
  <c r="CZ176" i="13"/>
  <c r="DU198" i="13"/>
  <c r="DO22" i="13"/>
  <c r="DK148" i="13"/>
  <c r="CT123" i="13"/>
  <c r="CV244" i="13"/>
  <c r="DB36" i="13"/>
  <c r="CZ149" i="13"/>
  <c r="DF192" i="13"/>
  <c r="DQ135" i="13"/>
  <c r="DW268" i="13"/>
  <c r="DF181" i="13"/>
  <c r="CT41" i="13"/>
  <c r="CT19" i="13"/>
  <c r="DB199" i="13"/>
  <c r="DM78" i="13"/>
  <c r="DB73" i="13"/>
  <c r="DF224" i="13"/>
  <c r="DD39" i="13"/>
  <c r="CZ78" i="13"/>
  <c r="CX235" i="13"/>
  <c r="DD262" i="13"/>
  <c r="CX259" i="13"/>
  <c r="DD247" i="13"/>
  <c r="DO131" i="13"/>
  <c r="DM275" i="13"/>
  <c r="CT120" i="13"/>
  <c r="DM269" i="13"/>
  <c r="DI92" i="13"/>
  <c r="CR131" i="13"/>
  <c r="CV247" i="13"/>
  <c r="DI217" i="13"/>
  <c r="DQ98" i="13"/>
  <c r="CX19" i="13"/>
  <c r="DQ17" i="13"/>
  <c r="DU261" i="13"/>
  <c r="DF105" i="13"/>
  <c r="DD188" i="13"/>
  <c r="DD74" i="13"/>
  <c r="DS92" i="13"/>
  <c r="DW258" i="13"/>
  <c r="DS224" i="13"/>
  <c r="DW12" i="13"/>
  <c r="CX106" i="13"/>
  <c r="DO146" i="13"/>
  <c r="DS168" i="13"/>
  <c r="CX48" i="13"/>
  <c r="DY154" i="13"/>
  <c r="CZ157" i="13"/>
  <c r="DB106" i="13"/>
  <c r="DK204" i="13"/>
  <c r="DF129" i="13"/>
  <c r="DU216" i="13"/>
  <c r="DY104" i="13"/>
  <c r="DD235" i="13"/>
  <c r="DI67" i="13"/>
  <c r="CP194" i="13"/>
  <c r="DW29" i="13"/>
  <c r="CP211" i="13"/>
  <c r="CV89" i="13"/>
  <c r="DF211" i="13"/>
  <c r="CT292" i="13"/>
  <c r="DB299" i="13"/>
  <c r="CR148" i="13"/>
  <c r="DD110" i="13"/>
  <c r="DB176" i="13"/>
  <c r="CZ261" i="13"/>
  <c r="DS32" i="13"/>
  <c r="DO103" i="13"/>
  <c r="DB69" i="13"/>
  <c r="DS75" i="13"/>
  <c r="CV136" i="13"/>
  <c r="CP259" i="13"/>
  <c r="DK131" i="13"/>
  <c r="CX211" i="13"/>
  <c r="DW30" i="13"/>
  <c r="CV74" i="13"/>
  <c r="DD131" i="13"/>
  <c r="CT104" i="13"/>
  <c r="DB128" i="13"/>
  <c r="CZ17" i="13"/>
  <c r="DF35" i="13"/>
  <c r="DY63" i="13"/>
  <c r="DI213" i="13"/>
  <c r="DM227" i="13"/>
  <c r="DD112" i="13"/>
  <c r="DB58" i="13"/>
  <c r="DW178" i="13"/>
  <c r="DQ82" i="13"/>
  <c r="DD303" i="13"/>
  <c r="DI85" i="13"/>
  <c r="DI62" i="13"/>
  <c r="CR120" i="13"/>
  <c r="CZ309" i="13"/>
  <c r="DW230" i="13"/>
  <c r="DW48" i="13"/>
  <c r="DS19" i="13"/>
  <c r="DD171" i="13"/>
  <c r="CZ128" i="13"/>
  <c r="CZ96" i="13"/>
  <c r="CR308" i="13"/>
  <c r="CR275" i="13"/>
  <c r="DK126" i="13"/>
  <c r="CR83" i="13"/>
  <c r="DD106" i="13"/>
  <c r="CV103" i="13"/>
  <c r="DD178" i="13"/>
  <c r="DY71" i="13"/>
  <c r="DK92" i="13"/>
  <c r="DO269" i="13"/>
  <c r="DO245" i="13"/>
  <c r="DB129" i="13"/>
  <c r="DW259" i="13"/>
  <c r="CT200" i="13"/>
  <c r="CP226" i="13"/>
  <c r="DK13" i="13"/>
  <c r="DK259" i="13"/>
  <c r="CR186" i="13"/>
  <c r="CP199" i="13"/>
  <c r="DI75" i="13"/>
  <c r="DU102" i="13"/>
  <c r="CZ211" i="13"/>
  <c r="CP139" i="13"/>
  <c r="DW110" i="13"/>
  <c r="DU213" i="13"/>
  <c r="DQ73" i="13"/>
  <c r="CP158" i="13"/>
  <c r="DW226" i="13"/>
  <c r="CP137" i="13"/>
  <c r="DF158" i="13"/>
  <c r="CV98" i="13"/>
  <c r="DM102" i="13"/>
  <c r="CZ139" i="13"/>
  <c r="DW286" i="13"/>
  <c r="DB302" i="13"/>
  <c r="DD295" i="13"/>
  <c r="CT290" i="13"/>
  <c r="DK299" i="13"/>
  <c r="DS284" i="13"/>
  <c r="DI150" i="13"/>
  <c r="DW35" i="13"/>
  <c r="DD83" i="13"/>
  <c r="DD146" i="13"/>
  <c r="DU74" i="13"/>
  <c r="DW74" i="13"/>
  <c r="CR81" i="13"/>
  <c r="CT82" i="13"/>
  <c r="CX55" i="13"/>
  <c r="CP295" i="13"/>
  <c r="DB37" i="13"/>
  <c r="DM290" i="13"/>
  <c r="CZ189" i="13"/>
  <c r="DM209" i="13"/>
  <c r="DO239" i="13"/>
  <c r="DS74" i="13"/>
  <c r="DY157" i="13"/>
  <c r="DI37" i="13"/>
  <c r="CT202" i="13"/>
  <c r="DY230" i="13"/>
  <c r="DB104" i="13"/>
  <c r="CT71" i="13"/>
  <c r="DW289" i="13"/>
  <c r="DI281" i="13"/>
  <c r="DS286" i="13"/>
  <c r="DQ25" i="13"/>
  <c r="CV62" i="13"/>
  <c r="DY216" i="13"/>
  <c r="CX299" i="13"/>
  <c r="DO62" i="13"/>
  <c r="DI16" i="13"/>
  <c r="DB197" i="13"/>
  <c r="DQ80" i="13"/>
  <c r="DK93" i="13"/>
  <c r="DY13" i="13"/>
  <c r="DU29" i="13"/>
  <c r="DY227" i="13"/>
  <c r="DO258" i="13"/>
  <c r="DS71" i="13"/>
  <c r="DO211" i="13"/>
  <c r="DO139" i="13"/>
  <c r="DF75" i="13"/>
  <c r="CP289" i="13"/>
  <c r="CP280" i="13"/>
  <c r="DI282" i="13"/>
  <c r="DS302" i="13"/>
  <c r="DF282" i="13"/>
  <c r="DO267" i="13"/>
  <c r="DK102" i="13"/>
  <c r="DM71" i="13"/>
  <c r="CR14" i="13"/>
  <c r="DF259" i="13"/>
  <c r="DU299" i="13"/>
  <c r="DF289" i="13"/>
  <c r="DF227" i="13"/>
  <c r="DF284" i="13"/>
  <c r="CT283" i="13"/>
  <c r="CR56" i="13"/>
  <c r="DO198" i="13"/>
  <c r="DS235" i="13"/>
  <c r="CP237" i="13"/>
  <c r="DO118" i="13"/>
  <c r="DK257" i="13"/>
  <c r="DW107" i="13"/>
  <c r="DF73" i="13"/>
  <c r="DK226" i="13"/>
  <c r="DW146" i="13"/>
  <c r="DU154" i="13"/>
  <c r="CZ74" i="13"/>
  <c r="DD51" i="13"/>
  <c r="DQ224" i="13"/>
  <c r="DF41" i="13"/>
  <c r="CX109" i="13"/>
  <c r="CV127" i="13"/>
  <c r="DW14" i="13"/>
  <c r="DY69" i="13"/>
  <c r="DI132" i="13"/>
  <c r="DM104" i="13"/>
  <c r="DB213" i="13"/>
  <c r="DW69" i="13"/>
  <c r="CR30" i="13"/>
  <c r="DU195" i="13"/>
  <c r="CT298" i="13"/>
  <c r="DO88" i="13"/>
  <c r="DB18" i="13"/>
  <c r="DM105" i="13"/>
  <c r="DD41" i="13"/>
  <c r="DF176" i="13"/>
  <c r="DI82" i="13"/>
  <c r="CR318" i="13"/>
  <c r="CR166" i="13"/>
  <c r="DW104" i="13"/>
  <c r="DS105" i="13"/>
  <c r="CV284" i="13"/>
  <c r="DK62" i="13"/>
  <c r="DY226" i="13"/>
  <c r="CZ83" i="13"/>
  <c r="DM282" i="13"/>
  <c r="DS298" i="13"/>
  <c r="DO284" i="13"/>
  <c r="DQ286" i="13"/>
  <c r="DO107" i="13"/>
  <c r="DW70" i="13"/>
  <c r="CV110" i="13"/>
  <c r="CR67" i="13"/>
  <c r="CR280" i="13"/>
  <c r="DM66" i="13"/>
  <c r="DF139" i="13"/>
  <c r="DQ261" i="13"/>
  <c r="DS62" i="13"/>
  <c r="CR227" i="13"/>
  <c r="CP201" i="13"/>
  <c r="CX107" i="13"/>
  <c r="DY211" i="13"/>
  <c r="DQ18" i="13"/>
  <c r="DK235" i="13"/>
  <c r="DU259" i="13"/>
  <c r="DI70" i="13"/>
  <c r="CZ13" i="13"/>
  <c r="DY98" i="13"/>
  <c r="DU201" i="13"/>
  <c r="CT259" i="13"/>
  <c r="CR19" i="13"/>
  <c r="DB178" i="13"/>
  <c r="DO102" i="13"/>
  <c r="DI106" i="13"/>
  <c r="DM197" i="13"/>
  <c r="DF145" i="13"/>
  <c r="DO171" i="13"/>
  <c r="DF48" i="13"/>
  <c r="DO120" i="13"/>
  <c r="DF13" i="13"/>
  <c r="DO150" i="13"/>
  <c r="CR245" i="13"/>
  <c r="DS176" i="13"/>
  <c r="DU69" i="13"/>
  <c r="DB131" i="13"/>
  <c r="CV22" i="13"/>
  <c r="DI200" i="13"/>
  <c r="DU56" i="13"/>
  <c r="DD145" i="13"/>
  <c r="DO55" i="13"/>
  <c r="DO214" i="13"/>
  <c r="DQ146" i="13"/>
  <c r="DD69" i="13"/>
  <c r="DI227" i="13"/>
  <c r="DY123" i="13"/>
  <c r="DF281" i="13"/>
  <c r="DS80" i="13"/>
  <c r="DQ218" i="13"/>
  <c r="CP172" i="13"/>
  <c r="DS219" i="13"/>
  <c r="DQ105" i="13"/>
  <c r="CV264" i="13"/>
  <c r="CV226" i="13"/>
  <c r="CR110" i="13"/>
  <c r="DD158" i="13"/>
  <c r="DO226" i="13"/>
  <c r="DK132" i="13"/>
  <c r="DK78" i="13"/>
  <c r="DQ104" i="13"/>
  <c r="DS95" i="13"/>
  <c r="DU227" i="13"/>
  <c r="CT239" i="13"/>
  <c r="DB261" i="13"/>
  <c r="CZ259" i="13"/>
  <c r="CR142" i="13"/>
  <c r="DQ290" i="13"/>
  <c r="CP298" i="13"/>
  <c r="CR276" i="13"/>
  <c r="DO302" i="13"/>
  <c r="DO295" i="13"/>
  <c r="DO199" i="13"/>
  <c r="DO186" i="13"/>
  <c r="CZ286" i="13"/>
  <c r="CR123" i="13"/>
  <c r="DU284" i="13"/>
  <c r="CP308" i="13"/>
  <c r="DW162" i="13"/>
  <c r="DU12" i="13"/>
  <c r="CT235" i="13"/>
  <c r="CR82" i="13"/>
  <c r="DO45" i="13"/>
  <c r="CT39" i="13"/>
  <c r="CX293" i="13"/>
  <c r="DS281" i="13"/>
  <c r="DI298" i="13"/>
  <c r="DF275" i="13"/>
  <c r="CT95" i="13"/>
  <c r="DS301" i="13"/>
  <c r="CP129" i="13"/>
  <c r="DD157" i="13"/>
  <c r="DB209" i="13"/>
  <c r="DK82" i="13"/>
  <c r="DU58" i="13"/>
  <c r="DF21" i="13"/>
  <c r="DY175" i="13"/>
  <c r="DD293" i="13"/>
  <c r="DW277" i="13"/>
  <c r="DM298" i="13"/>
  <c r="DF278" i="13"/>
  <c r="DS47" i="13"/>
  <c r="DQ239" i="13"/>
  <c r="DU191" i="13"/>
  <c r="DW280" i="13"/>
  <c r="DM211" i="13"/>
  <c r="DW180" i="13"/>
  <c r="DO276" i="13"/>
  <c r="CT287" i="13"/>
  <c r="DD48" i="13"/>
  <c r="DI160" i="13"/>
  <c r="DW197" i="13"/>
  <c r="DQ19" i="13"/>
  <c r="DQ92" i="13"/>
  <c r="DD85" i="13"/>
  <c r="DD120" i="13"/>
  <c r="DF189" i="13"/>
  <c r="CT168" i="13"/>
  <c r="CX175" i="13"/>
  <c r="DU264" i="13"/>
  <c r="DM231" i="13"/>
  <c r="DI164" i="13"/>
  <c r="DI219" i="13"/>
  <c r="CV122" i="13"/>
  <c r="DQ226" i="13"/>
  <c r="CV172" i="13"/>
  <c r="CV180" i="13"/>
  <c r="DF37" i="13"/>
  <c r="CX82" i="13"/>
  <c r="CR262" i="13"/>
  <c r="CV32" i="13"/>
  <c r="CR226" i="13"/>
  <c r="CV227" i="13"/>
  <c r="DY281" i="13"/>
  <c r="CZ95" i="13"/>
  <c r="DO259" i="13"/>
  <c r="DF148" i="13"/>
  <c r="DK286" i="13"/>
  <c r="DU287" i="13"/>
  <c r="DK224" i="13"/>
  <c r="DO149" i="13"/>
  <c r="DD102" i="13"/>
  <c r="DS135" i="13"/>
  <c r="CT286" i="13"/>
  <c r="DY92" i="13"/>
  <c r="DQ245" i="13"/>
  <c r="DY54" i="13"/>
  <c r="DM127" i="13"/>
  <c r="DO151" i="13"/>
  <c r="CP281" i="13"/>
  <c r="CV292" i="13"/>
  <c r="DO126" i="13"/>
  <c r="DI110" i="13"/>
  <c r="DO128" i="13"/>
  <c r="DM273" i="13"/>
  <c r="DD82" i="13"/>
  <c r="CZ287" i="13"/>
  <c r="DK202" i="13"/>
  <c r="CZ298" i="13"/>
  <c r="DB82" i="13"/>
  <c r="DB258" i="13"/>
  <c r="DW135" i="13"/>
  <c r="DQ39" i="13"/>
  <c r="DM150" i="13"/>
  <c r="DY136" i="13"/>
  <c r="DO94" i="13"/>
  <c r="DK146" i="13"/>
  <c r="DI148" i="13"/>
  <c r="DB90" i="13"/>
  <c r="DY218" i="13"/>
  <c r="DQ83" i="13"/>
  <c r="DB292" i="13"/>
  <c r="DF298" i="13"/>
  <c r="CP283" i="13"/>
  <c r="DQ298" i="13"/>
  <c r="DS278" i="13"/>
  <c r="CR93" i="13"/>
  <c r="CR128" i="13"/>
  <c r="DO123" i="13"/>
  <c r="CP189" i="13"/>
  <c r="DQ251" i="13"/>
  <c r="CR224" i="13"/>
  <c r="CT157" i="13"/>
  <c r="DU151" i="13"/>
  <c r="CX67" i="13"/>
  <c r="DU250" i="13"/>
  <c r="CX42" i="13"/>
  <c r="CR195" i="13"/>
  <c r="CX289" i="13"/>
  <c r="DO287" i="13"/>
  <c r="DO299" i="13"/>
  <c r="CT154" i="13"/>
  <c r="DO289" i="13"/>
  <c r="DD298" i="13"/>
  <c r="DW167" i="13"/>
  <c r="CV41" i="13"/>
  <c r="DO175" i="13"/>
  <c r="CR303" i="13"/>
  <c r="DU183" i="13"/>
  <c r="CZ219" i="13"/>
  <c r="DW75" i="13"/>
  <c r="CZ122" i="13"/>
  <c r="DM50" i="13"/>
  <c r="CX59" i="13"/>
  <c r="DM39" i="13"/>
  <c r="DD160" i="13"/>
  <c r="DI242" i="13"/>
  <c r="DI22" i="13"/>
  <c r="DD238" i="13"/>
  <c r="CZ208" i="13"/>
  <c r="DF302" i="13"/>
  <c r="DM289" i="13"/>
  <c r="DB127" i="13"/>
  <c r="DI42" i="13"/>
  <c r="DQ45" i="13"/>
  <c r="CX131" i="13"/>
  <c r="DO110" i="13"/>
  <c r="DK281" i="13"/>
  <c r="DW36" i="13"/>
  <c r="DK69" i="13"/>
  <c r="DB265" i="13"/>
  <c r="DW301" i="13"/>
  <c r="DQ275" i="13"/>
  <c r="CR17" i="13"/>
  <c r="DY36" i="13"/>
  <c r="DY50" i="13"/>
  <c r="CX66" i="13"/>
  <c r="DI34" i="13"/>
  <c r="CX298" i="13"/>
  <c r="DW290" i="13"/>
  <c r="DF292" i="13"/>
  <c r="CR78" i="13"/>
  <c r="DW102" i="13"/>
  <c r="DF266" i="13"/>
  <c r="DW137" i="13"/>
  <c r="CX188" i="13"/>
  <c r="DW82" i="13"/>
  <c r="CR253" i="13"/>
  <c r="DD126" i="13"/>
  <c r="CV12" i="13"/>
  <c r="CV26" i="13"/>
  <c r="DM85" i="13"/>
  <c r="DY283" i="13"/>
  <c r="DU289" i="13"/>
  <c r="DI99" i="13"/>
  <c r="DF247" i="13"/>
  <c r="DU130" i="13"/>
  <c r="CZ283" i="13"/>
  <c r="DM177" i="13"/>
  <c r="DM67" i="13"/>
  <c r="DM204" i="13"/>
  <c r="CT171" i="13"/>
  <c r="CR244" i="13"/>
  <c r="DY298" i="13"/>
  <c r="DB126" i="13"/>
  <c r="DS211" i="13"/>
  <c r="DW42" i="13"/>
  <c r="DI192" i="13"/>
  <c r="CT118" i="13"/>
  <c r="CP178" i="13"/>
  <c r="DO130" i="13"/>
  <c r="DB211" i="13"/>
  <c r="DM198" i="13"/>
  <c r="DK65" i="13"/>
  <c r="DB260" i="13"/>
  <c r="CT183" i="13"/>
  <c r="DS276" i="13"/>
  <c r="CT191" i="13"/>
  <c r="DB259" i="13"/>
  <c r="CT247" i="13"/>
  <c r="CX177" i="13"/>
  <c r="DM239" i="13"/>
  <c r="DB78" i="13"/>
  <c r="DO117" i="13"/>
  <c r="DO29" i="13"/>
  <c r="CZ108" i="13"/>
  <c r="DW143" i="13"/>
  <c r="CZ59" i="13"/>
  <c r="DW281" i="13"/>
  <c r="DM61" i="13"/>
  <c r="CV35" i="13"/>
  <c r="CZ280" i="13"/>
  <c r="CV17" i="13"/>
  <c r="CZ296" i="13"/>
  <c r="CR71" i="13"/>
  <c r="CT194" i="13"/>
  <c r="DU307" i="13"/>
  <c r="DO111" i="13"/>
  <c r="CR117" i="13"/>
  <c r="CV212" i="13"/>
  <c r="DO12" i="13"/>
  <c r="DS275" i="13"/>
  <c r="CR59" i="13"/>
  <c r="CX191" i="13"/>
  <c r="DM287" i="13"/>
  <c r="CT150" i="13"/>
  <c r="DB96" i="13"/>
  <c r="DF214" i="13"/>
  <c r="DD127" i="13"/>
  <c r="CZ110" i="13"/>
  <c r="DF299" i="13"/>
  <c r="CZ251" i="13"/>
  <c r="CX135" i="13"/>
  <c r="CZ99" i="13"/>
  <c r="CV278" i="13"/>
  <c r="CR284" i="13"/>
  <c r="DK57" i="13"/>
  <c r="DS185" i="13"/>
  <c r="CV286" i="13"/>
  <c r="CT139" i="13"/>
  <c r="DK269" i="13"/>
  <c r="DW81" i="13"/>
  <c r="DD17" i="13"/>
  <c r="CX93" i="13"/>
  <c r="DU172" i="13"/>
  <c r="CT20" i="13"/>
  <c r="DB160" i="13"/>
  <c r="DQ192" i="13"/>
  <c r="CX241" i="13"/>
  <c r="DM52" i="13"/>
  <c r="DS232" i="13"/>
  <c r="DY311" i="13"/>
  <c r="DW261" i="13"/>
  <c r="CP269" i="13"/>
  <c r="DY247" i="13"/>
  <c r="DU230" i="13"/>
  <c r="CR167" i="13"/>
  <c r="CX94" i="13"/>
  <c r="CR209" i="13"/>
  <c r="DD172" i="13"/>
  <c r="DB99" i="13"/>
  <c r="DY217" i="13"/>
  <c r="CX104" i="13"/>
  <c r="DO218" i="13"/>
  <c r="DB135" i="13"/>
  <c r="DK112" i="13"/>
  <c r="DU50" i="13"/>
  <c r="DB266" i="13"/>
  <c r="CV183" i="13"/>
  <c r="DQ110" i="13"/>
  <c r="CT270" i="13"/>
  <c r="CX123" i="13"/>
  <c r="DO127" i="13"/>
  <c r="DK157" i="13"/>
  <c r="CV252" i="13"/>
  <c r="DM178" i="13"/>
  <c r="DO106" i="13"/>
  <c r="CV67" i="13"/>
  <c r="DM195" i="13"/>
  <c r="DK63" i="13"/>
  <c r="CV107" i="13"/>
  <c r="DD244" i="13"/>
  <c r="CV151" i="13"/>
  <c r="DM259" i="13"/>
  <c r="CX184" i="13"/>
  <c r="DY275" i="13"/>
  <c r="CV242" i="13"/>
  <c r="DO290" i="13"/>
  <c r="DU122" i="13"/>
  <c r="DM18" i="13"/>
  <c r="CV261" i="13"/>
  <c r="DM261" i="13"/>
  <c r="DI139" i="13"/>
  <c r="DQ289" i="13"/>
  <c r="CX258" i="13"/>
  <c r="CV191" i="13"/>
  <c r="CP290" i="13"/>
  <c r="DU35" i="13"/>
  <c r="DQ176" i="13"/>
  <c r="DW211" i="13"/>
  <c r="DB110" i="13"/>
  <c r="CX132" i="13"/>
  <c r="DD259" i="13"/>
  <c r="CZ107" i="13"/>
  <c r="CT255" i="13"/>
  <c r="CT250" i="13"/>
  <c r="CV29" i="13"/>
  <c r="DM244" i="13"/>
  <c r="CV73" i="13"/>
  <c r="CT22" i="13"/>
  <c r="DF241" i="13"/>
  <c r="DI264" i="13"/>
  <c r="CZ239" i="13"/>
  <c r="DM124" i="13"/>
  <c r="DW266" i="13"/>
  <c r="CZ67" i="13"/>
  <c r="DM82" i="13"/>
  <c r="DW64" i="13"/>
  <c r="CX58" i="13"/>
  <c r="DB277" i="13"/>
  <c r="DF86" i="13"/>
  <c r="CR85" i="13"/>
  <c r="DO95" i="13"/>
  <c r="DO129" i="13"/>
  <c r="CV231" i="13"/>
  <c r="DI73" i="13"/>
  <c r="DQ183" i="13"/>
  <c r="DI55" i="13"/>
  <c r="DI162" i="13"/>
  <c r="CX16" i="13"/>
  <c r="CR139" i="13"/>
  <c r="DK48" i="13"/>
  <c r="DD59" i="13"/>
  <c r="DD103" i="13"/>
  <c r="DI47" i="13"/>
  <c r="DB247" i="13"/>
  <c r="DI290" i="13"/>
  <c r="DY276" i="13"/>
  <c r="CR65" i="13"/>
  <c r="CV290" i="13"/>
  <c r="CP166" i="13"/>
  <c r="DS106" i="13"/>
  <c r="DM131" i="13"/>
  <c r="DI286" i="13"/>
  <c r="DM74" i="13"/>
  <c r="DB27" i="13"/>
  <c r="CV186" i="13"/>
  <c r="CX244" i="13"/>
  <c r="DB137" i="13"/>
  <c r="DO73" i="13"/>
  <c r="DY181" i="13"/>
  <c r="CR213" i="13"/>
  <c r="CP293" i="13"/>
  <c r="DD287" i="13"/>
  <c r="DO298" i="13"/>
  <c r="DW298" i="13"/>
  <c r="CV150" i="13"/>
  <c r="CR103" i="13"/>
  <c r="DD139" i="13"/>
  <c r="DM217" i="13"/>
  <c r="DO142" i="13"/>
  <c r="DF168" i="13"/>
  <c r="DU268" i="13"/>
  <c r="CZ202" i="13"/>
  <c r="CV72" i="13"/>
  <c r="CR58" i="13"/>
  <c r="DB41" i="13"/>
  <c r="DI25" i="13"/>
  <c r="DQ231" i="13"/>
  <c r="DI135" i="13"/>
  <c r="DB30" i="13"/>
  <c r="DF180" i="13"/>
  <c r="CZ167" i="13"/>
  <c r="DY75" i="13"/>
  <c r="CP146" i="13"/>
  <c r="DU167" i="13"/>
  <c r="DB233" i="13"/>
  <c r="DQ202" i="13"/>
  <c r="DF30" i="13"/>
  <c r="DU182" i="13"/>
  <c r="DO201" i="13"/>
  <c r="DF118" i="13"/>
  <c r="DY270" i="13"/>
  <c r="CZ12" i="13"/>
  <c r="DU31" i="13"/>
  <c r="DK221" i="13"/>
  <c r="DY178" i="13"/>
  <c r="DS151" i="13"/>
  <c r="CT30" i="13"/>
  <c r="CV78" i="13"/>
  <c r="DF183" i="13"/>
  <c r="DY267" i="13"/>
  <c r="DK43" i="13"/>
  <c r="DI87" i="13"/>
  <c r="CR292" i="13"/>
  <c r="DK230" i="13"/>
  <c r="DY171" i="13"/>
  <c r="DW37" i="13"/>
  <c r="DK30" i="13"/>
  <c r="DK171" i="13"/>
  <c r="CV50" i="13"/>
  <c r="CT59" i="13"/>
  <c r="DD78" i="13"/>
  <c r="DD35" i="13"/>
  <c r="CX278" i="13"/>
  <c r="DW283" i="13"/>
  <c r="DM281" i="13"/>
  <c r="DF277" i="13"/>
  <c r="DY101" i="13"/>
  <c r="DF124" i="13"/>
  <c r="DO17" i="13"/>
  <c r="CT167" i="13"/>
  <c r="CT262" i="13"/>
  <c r="CX189" i="13"/>
  <c r="DI277" i="13"/>
  <c r="CR197" i="13"/>
  <c r="DY20" i="13"/>
  <c r="DS237" i="13"/>
  <c r="DO135" i="13"/>
  <c r="CR158" i="13"/>
  <c r="DO263" i="13"/>
  <c r="CX292" i="13"/>
  <c r="CZ258" i="13"/>
  <c r="DI283" i="13"/>
  <c r="DI183" i="13"/>
  <c r="DI239" i="13"/>
  <c r="DI295" i="13"/>
  <c r="CT11" i="13"/>
  <c r="CX47" i="13"/>
  <c r="CX276" i="13"/>
  <c r="DW203" i="13"/>
  <c r="CX78" i="13"/>
  <c r="DS21" i="13"/>
  <c r="DI248" i="13"/>
  <c r="DQ280" i="13"/>
  <c r="CT127" i="13"/>
  <c r="CZ35" i="13"/>
  <c r="DD175" i="13"/>
  <c r="DQ100" i="13"/>
  <c r="CR207" i="13"/>
  <c r="DS65" i="13"/>
  <c r="DF199" i="13"/>
  <c r="CZ188" i="13"/>
  <c r="DS51" i="13"/>
  <c r="DM151" i="13"/>
  <c r="DM284" i="13"/>
  <c r="DD299" i="13"/>
  <c r="DQ302" i="13"/>
  <c r="DK198" i="13"/>
  <c r="CP40" i="13"/>
  <c r="CR235" i="13"/>
  <c r="DO155" i="13"/>
  <c r="DF235" i="13"/>
  <c r="DW62" i="13"/>
  <c r="DS64" i="13"/>
  <c r="DW99" i="13"/>
  <c r="DY70" i="13"/>
  <c r="DW152" i="13"/>
  <c r="DB77" i="13"/>
  <c r="DB303" i="13"/>
  <c r="CP303" i="13"/>
  <c r="DW284" i="13"/>
  <c r="DI279" i="13"/>
  <c r="CT288" i="13"/>
  <c r="DK35" i="13"/>
  <c r="DW118" i="13"/>
  <c r="DD167" i="13"/>
  <c r="DF70" i="13"/>
  <c r="CT281" i="13"/>
  <c r="DU158" i="13"/>
  <c r="CX317" i="13"/>
  <c r="CT221" i="13"/>
  <c r="DS54" i="13"/>
  <c r="CZ135" i="13"/>
  <c r="DM24" i="13"/>
  <c r="CR177" i="13"/>
  <c r="DQ63" i="13"/>
  <c r="CT44" i="13"/>
  <c r="CT131" i="13"/>
  <c r="DU239" i="13"/>
  <c r="DI252" i="13"/>
  <c r="DI126" i="13"/>
  <c r="CT216" i="13"/>
  <c r="DQ179" i="13"/>
  <c r="DF44" i="13"/>
  <c r="CV171" i="13"/>
  <c r="CT251" i="13"/>
  <c r="DW95" i="13"/>
  <c r="DW219" i="13"/>
  <c r="CT280" i="13"/>
  <c r="DI52" i="13"/>
  <c r="DF45" i="13"/>
  <c r="CV282" i="13"/>
  <c r="DF178" i="13"/>
  <c r="DQ172" i="13"/>
  <c r="CX134" i="13"/>
  <c r="DF195" i="13"/>
  <c r="DM59" i="13"/>
  <c r="DF74" i="13"/>
  <c r="DU305" i="13"/>
  <c r="CP296" i="13"/>
  <c r="DK147" i="13"/>
  <c r="CR79" i="13"/>
  <c r="DD107" i="13"/>
  <c r="CZ89" i="13"/>
  <c r="DK109" i="13"/>
  <c r="CR150" i="13"/>
  <c r="DF167" i="13"/>
  <c r="CV266" i="13"/>
  <c r="CR73" i="13"/>
  <c r="DK154" i="13"/>
  <c r="DQ118" i="13"/>
  <c r="DW295" i="13"/>
  <c r="CT276" i="13"/>
  <c r="CT302" i="13"/>
  <c r="DD66" i="13"/>
  <c r="CR171" i="13"/>
  <c r="CT293" i="13"/>
  <c r="DI158" i="13"/>
  <c r="DI222" i="13"/>
  <c r="DK39" i="13"/>
  <c r="CR26" i="13"/>
  <c r="DQ237" i="13"/>
  <c r="CV33" i="13"/>
  <c r="CX218" i="13"/>
  <c r="DY133" i="13"/>
  <c r="DW285" i="13"/>
  <c r="CR248" i="13"/>
  <c r="DB93" i="13"/>
  <c r="CP151" i="13"/>
  <c r="DI174" i="13"/>
  <c r="DO185" i="13"/>
  <c r="CZ47" i="13"/>
  <c r="DO183" i="13"/>
  <c r="DF61" i="13"/>
  <c r="DK90" i="13"/>
  <c r="DY289" i="13"/>
  <c r="DQ154" i="13"/>
  <c r="DW255" i="13"/>
  <c r="CZ199" i="13"/>
  <c r="DK247" i="13"/>
  <c r="DM193" i="13"/>
  <c r="DS230" i="13"/>
  <c r="CX103" i="13"/>
  <c r="DU242" i="13"/>
  <c r="CR126" i="13"/>
  <c r="DY183" i="13"/>
  <c r="DU95" i="13"/>
  <c r="CT63" i="13"/>
  <c r="DS46" i="13"/>
  <c r="DQ123" i="13"/>
  <c r="DI167" i="13"/>
  <c r="CZ42" i="13"/>
  <c r="CZ98" i="13"/>
  <c r="DU71" i="13"/>
  <c r="DW170" i="13"/>
  <c r="DM126" i="13"/>
  <c r="CZ276" i="13"/>
  <c r="CP301" i="13"/>
  <c r="DM303" i="13"/>
  <c r="DO75" i="13"/>
  <c r="CP203" i="13"/>
  <c r="DU214" i="13"/>
  <c r="CR63" i="13"/>
  <c r="DK54" i="13"/>
  <c r="DK58" i="13"/>
  <c r="DF50" i="13"/>
  <c r="DU43" i="13"/>
  <c r="DQ35" i="13"/>
  <c r="DM92" i="13"/>
  <c r="DO122" i="13"/>
  <c r="DY86" i="13"/>
  <c r="CV232" i="13"/>
  <c r="CZ210" i="13"/>
  <c r="CX284" i="13"/>
  <c r="DZ343" i="13" l="1"/>
  <c r="DZ344" i="13"/>
  <c r="DY119" i="13"/>
  <c r="CX119" i="13"/>
  <c r="CR119" i="13"/>
  <c r="DB119" i="13"/>
  <c r="DI119" i="13"/>
  <c r="DQ119" i="13"/>
  <c r="CV119" i="13"/>
  <c r="DO119" i="13"/>
  <c r="DF119" i="13"/>
  <c r="CZ119" i="13"/>
  <c r="DW119" i="13"/>
  <c r="DU119" i="13"/>
  <c r="CT119" i="13"/>
  <c r="CP119" i="13"/>
  <c r="DD119" i="13"/>
  <c r="DM119" i="13"/>
  <c r="DS119" i="13"/>
  <c r="DO206" i="13"/>
  <c r="CZ206" i="13"/>
  <c r="DQ206" i="13"/>
  <c r="CR206" i="13"/>
  <c r="DF206" i="13"/>
  <c r="DK206" i="13"/>
  <c r="DI206" i="13"/>
  <c r="CV206" i="13"/>
  <c r="CT206" i="13"/>
  <c r="DS206" i="13"/>
  <c r="DB206" i="13"/>
  <c r="DY206" i="13"/>
  <c r="CX206" i="13"/>
  <c r="DU206" i="13"/>
  <c r="CP206" i="13"/>
  <c r="DW206" i="13"/>
  <c r="DD206" i="13"/>
  <c r="DM206" i="13"/>
  <c r="DY163" i="13"/>
  <c r="CX163" i="13"/>
  <c r="CZ163" i="13"/>
  <c r="DF163" i="13"/>
  <c r="CP163" i="13"/>
  <c r="DO163" i="13"/>
  <c r="DW163" i="13"/>
  <c r="DS163" i="13"/>
  <c r="DM163" i="13"/>
  <c r="CV163" i="13"/>
  <c r="DQ163" i="13"/>
  <c r="DB163" i="13"/>
  <c r="DI163" i="13"/>
  <c r="DD163" i="13"/>
  <c r="CR163" i="13"/>
  <c r="DK163" i="13"/>
  <c r="CT163" i="13"/>
  <c r="DO153" i="13"/>
  <c r="DQ153" i="13"/>
  <c r="DB153" i="13"/>
  <c r="DF153" i="13"/>
  <c r="DM153" i="13"/>
  <c r="CX153" i="13"/>
  <c r="DD153" i="13"/>
  <c r="CP153" i="13"/>
  <c r="CT153" i="13"/>
  <c r="DK153" i="13"/>
  <c r="CR153" i="13"/>
  <c r="DW153" i="13"/>
  <c r="DS153" i="13"/>
  <c r="DI153" i="13"/>
  <c r="DY153" i="13"/>
  <c r="CZ153" i="13"/>
  <c r="DU153" i="13"/>
  <c r="CV153" i="13"/>
  <c r="CP28" i="13"/>
  <c r="DF28" i="13"/>
  <c r="DW28" i="13"/>
  <c r="DY28" i="13"/>
  <c r="DU28" i="13"/>
  <c r="DI28" i="13"/>
  <c r="CZ28" i="13"/>
  <c r="DD28" i="13"/>
  <c r="DB28" i="13"/>
  <c r="CT28" i="13"/>
  <c r="DM28" i="13"/>
  <c r="CR28" i="13"/>
  <c r="DS28" i="13"/>
  <c r="DO28" i="13"/>
  <c r="DK28" i="13"/>
  <c r="CX28" i="13"/>
  <c r="CV28" i="13"/>
  <c r="DQ28" i="13"/>
  <c r="DS229" i="13"/>
  <c r="DW229" i="13"/>
  <c r="DO229" i="13"/>
  <c r="CZ229" i="13"/>
  <c r="CP229" i="13"/>
  <c r="DM229" i="13"/>
  <c r="CX229" i="13"/>
  <c r="CV229" i="13"/>
  <c r="CR229" i="13"/>
  <c r="DB229" i="13"/>
  <c r="DU229" i="13"/>
  <c r="DK229" i="13"/>
  <c r="DY229" i="13"/>
  <c r="DF229" i="13"/>
  <c r="CT229" i="13"/>
  <c r="DQ229" i="13"/>
  <c r="DD229" i="13"/>
  <c r="DI229" i="13"/>
  <c r="DW225" i="13"/>
  <c r="DM225" i="13"/>
  <c r="DK225" i="13"/>
  <c r="DF225" i="13"/>
  <c r="DD225" i="13"/>
  <c r="DB225" i="13"/>
  <c r="CX225" i="13"/>
  <c r="DO225" i="13"/>
  <c r="CR225" i="13"/>
  <c r="CT225" i="13"/>
  <c r="CP225" i="13"/>
  <c r="DS225" i="13"/>
  <c r="DY225" i="13"/>
  <c r="DQ225" i="13"/>
  <c r="CV225" i="13"/>
  <c r="DU225" i="13"/>
  <c r="DI225" i="13"/>
  <c r="CZ225" i="13"/>
  <c r="CT169" i="13"/>
  <c r="DW169" i="13"/>
  <c r="DQ169" i="13"/>
  <c r="CX169" i="13"/>
  <c r="CZ169" i="13"/>
  <c r="CP169" i="13"/>
  <c r="DD169" i="13"/>
  <c r="DF169" i="13"/>
  <c r="DB169" i="13"/>
  <c r="CV169" i="13"/>
  <c r="DO169" i="13"/>
  <c r="CR169" i="13"/>
  <c r="DM169" i="13"/>
  <c r="DK169" i="13"/>
  <c r="DY169" i="13"/>
  <c r="DI169" i="13"/>
  <c r="DS169" i="13"/>
  <c r="DU169" i="13"/>
  <c r="DM141" i="13"/>
  <c r="DO141" i="13"/>
  <c r="DU141" i="13"/>
  <c r="CT141" i="13"/>
  <c r="CZ141" i="13"/>
  <c r="DY141" i="13"/>
  <c r="CR141" i="13"/>
  <c r="DS141" i="13"/>
  <c r="CX141" i="13"/>
  <c r="DB141" i="13"/>
  <c r="DI141" i="13"/>
  <c r="DD141" i="13"/>
  <c r="CP141" i="13"/>
  <c r="CV141" i="13"/>
  <c r="DQ141" i="13"/>
  <c r="DK141" i="13"/>
  <c r="DW141" i="13"/>
  <c r="DF141" i="13"/>
  <c r="CP60" i="13"/>
  <c r="DU60" i="13"/>
  <c r="DY60" i="13"/>
  <c r="CX60" i="13"/>
  <c r="DB60" i="13"/>
  <c r="CZ60" i="13"/>
  <c r="DM60" i="13"/>
  <c r="DF60" i="13"/>
  <c r="CV60" i="13"/>
  <c r="DK60" i="13"/>
  <c r="DO60" i="13"/>
  <c r="DS60" i="13"/>
  <c r="CR60" i="13"/>
  <c r="DD60" i="13"/>
  <c r="DI60" i="13"/>
  <c r="CT60" i="13"/>
  <c r="DW60" i="13"/>
  <c r="DQ60" i="13"/>
  <c r="CP97" i="13"/>
  <c r="DM97" i="13"/>
  <c r="DK97" i="13"/>
  <c r="CV97" i="13"/>
  <c r="DD97" i="13"/>
  <c r="DW97" i="13"/>
  <c r="DB97" i="13"/>
  <c r="DO97" i="13"/>
  <c r="DY97" i="13"/>
  <c r="CX97" i="13"/>
  <c r="CR97" i="13"/>
  <c r="CZ97" i="13"/>
  <c r="DS97" i="13"/>
  <c r="DF97" i="13"/>
  <c r="CT97" i="13"/>
  <c r="DU97" i="13"/>
  <c r="DQ97" i="13"/>
  <c r="DI97" i="13"/>
  <c r="DU163" i="13"/>
  <c r="CV246" i="13"/>
  <c r="DW246" i="13"/>
  <c r="DD246" i="13"/>
  <c r="DF246" i="13"/>
  <c r="DU246" i="13"/>
  <c r="DS246" i="13"/>
  <c r="CZ246" i="13"/>
  <c r="CR246" i="13"/>
  <c r="DI246" i="13"/>
  <c r="DO246" i="13"/>
  <c r="CT246" i="13"/>
  <c r="DB246" i="13"/>
  <c r="CX246" i="13"/>
  <c r="CP246" i="13"/>
  <c r="DQ246" i="13"/>
  <c r="DM246" i="13"/>
  <c r="DK246" i="13"/>
  <c r="DY246" i="13"/>
  <c r="DW114" i="13"/>
  <c r="DS114" i="13"/>
  <c r="DM114" i="13"/>
  <c r="CP114" i="13"/>
  <c r="DK114" i="13"/>
  <c r="CT114" i="13"/>
  <c r="CR114" i="13"/>
  <c r="DU114" i="13"/>
  <c r="DF114" i="13"/>
  <c r="DO114" i="13"/>
  <c r="DD114" i="13"/>
  <c r="CZ114" i="13"/>
  <c r="DB114" i="13"/>
  <c r="CX114" i="13"/>
  <c r="DY114" i="13"/>
  <c r="DQ114" i="13"/>
  <c r="DI114" i="13"/>
  <c r="CV114" i="13"/>
  <c r="DI138" i="13"/>
  <c r="DM138" i="13"/>
  <c r="CZ138" i="13"/>
  <c r="DQ138" i="13"/>
  <c r="CP138" i="13"/>
  <c r="CX138" i="13"/>
  <c r="CV138" i="13"/>
  <c r="DW138" i="13"/>
  <c r="DO138" i="13"/>
  <c r="DS138" i="13"/>
  <c r="DF138" i="13"/>
  <c r="CT138" i="13"/>
  <c r="DY138" i="13"/>
  <c r="DB138" i="13"/>
  <c r="DU138" i="13"/>
  <c r="CR138" i="13"/>
  <c r="DD138" i="13"/>
  <c r="DK138" i="13"/>
  <c r="CX300" i="13"/>
  <c r="CR300" i="13"/>
  <c r="DW300" i="13"/>
  <c r="DK300" i="13"/>
  <c r="DS300" i="13"/>
  <c r="CZ300" i="13"/>
  <c r="CP300" i="13"/>
  <c r="DY300" i="13"/>
  <c r="DD300" i="13"/>
  <c r="DO300" i="13"/>
  <c r="DF300" i="13"/>
  <c r="CV300" i="13"/>
  <c r="DM300" i="13"/>
  <c r="DB300" i="13"/>
  <c r="DU300" i="13"/>
  <c r="CT300" i="13"/>
  <c r="DI173" i="13"/>
  <c r="CT173" i="13"/>
  <c r="DS173" i="13"/>
  <c r="DK173" i="13"/>
  <c r="CP173" i="13"/>
  <c r="DM173" i="13"/>
  <c r="CZ173" i="13"/>
  <c r="DB173" i="13"/>
  <c r="CV173" i="13"/>
  <c r="DD173" i="13"/>
  <c r="DQ173" i="13"/>
  <c r="DF173" i="13"/>
  <c r="DY173" i="13"/>
  <c r="CR173" i="13"/>
  <c r="DU173" i="13"/>
  <c r="DO173" i="13"/>
  <c r="DW173" i="13"/>
  <c r="CP91" i="13"/>
  <c r="CR91" i="13"/>
  <c r="DI91" i="13"/>
  <c r="CX91" i="13"/>
  <c r="DM91" i="13"/>
  <c r="DK91" i="13"/>
  <c r="DB91" i="13"/>
  <c r="CV91" i="13"/>
  <c r="DY91" i="13"/>
  <c r="DF91" i="13"/>
  <c r="DS91" i="13"/>
  <c r="DD91" i="13"/>
  <c r="DO91" i="13"/>
  <c r="DQ91" i="13"/>
  <c r="DU91" i="13"/>
  <c r="DW91" i="13"/>
  <c r="CZ91" i="13"/>
  <c r="CT91" i="13"/>
  <c r="DS274" i="13"/>
  <c r="CP274" i="13"/>
  <c r="DU274" i="13"/>
  <c r="CZ274" i="13"/>
  <c r="CR274" i="13"/>
  <c r="CV274" i="13"/>
  <c r="DM274" i="13"/>
  <c r="DB274" i="13"/>
  <c r="DQ274" i="13"/>
  <c r="DF274" i="13"/>
  <c r="DK274" i="13"/>
  <c r="DD274" i="13"/>
  <c r="DY274" i="13"/>
  <c r="DO274" i="13"/>
  <c r="DI274" i="13"/>
  <c r="CT274" i="13"/>
  <c r="DW274" i="13"/>
  <c r="CX274" i="13"/>
  <c r="DU272" i="13"/>
  <c r="DM272" i="13"/>
  <c r="DQ272" i="13"/>
  <c r="DY272" i="13"/>
  <c r="CX272" i="13"/>
  <c r="DS272" i="13"/>
  <c r="DB272" i="13"/>
  <c r="DO272" i="13"/>
  <c r="DW272" i="13"/>
  <c r="CR272" i="13"/>
  <c r="CP272" i="13"/>
  <c r="CZ272" i="13"/>
  <c r="DD272" i="13"/>
  <c r="DF272" i="13"/>
  <c r="DK272" i="13"/>
  <c r="DI272" i="13"/>
  <c r="CT272" i="13"/>
  <c r="CV272" i="13"/>
  <c r="CP38" i="13"/>
  <c r="CX38" i="13"/>
  <c r="DY38" i="13"/>
  <c r="DQ38" i="13"/>
  <c r="DM38" i="13"/>
  <c r="DI38" i="13"/>
  <c r="DK38" i="13"/>
  <c r="DU38" i="13"/>
  <c r="CZ38" i="13"/>
  <c r="CT38" i="13"/>
  <c r="CV38" i="13"/>
  <c r="DW38" i="13"/>
  <c r="DB38" i="13"/>
  <c r="DF38" i="13"/>
  <c r="DD38" i="13"/>
  <c r="DS38" i="13"/>
  <c r="DO38" i="13"/>
  <c r="CR38" i="13"/>
  <c r="DF205" i="13"/>
  <c r="DK205" i="13"/>
  <c r="DI205" i="13"/>
  <c r="DY205" i="13"/>
  <c r="CP205" i="13"/>
  <c r="CT205" i="13"/>
  <c r="DW205" i="13"/>
  <c r="DQ205" i="13"/>
  <c r="DU205" i="13"/>
  <c r="CX205" i="13"/>
  <c r="DD205" i="13"/>
  <c r="DS205" i="13"/>
  <c r="DO205" i="13"/>
  <c r="DM205" i="13"/>
  <c r="CZ205" i="13"/>
  <c r="CV205" i="13"/>
  <c r="DB205" i="13"/>
  <c r="CR205" i="13"/>
  <c r="CP115" i="13"/>
  <c r="DQ115" i="13"/>
  <c r="CZ115" i="13"/>
  <c r="DM115" i="13"/>
  <c r="DK115" i="13"/>
  <c r="DS115" i="13"/>
  <c r="DY115" i="13"/>
  <c r="DI115" i="13"/>
  <c r="DU115" i="13"/>
  <c r="CT115" i="13"/>
  <c r="CV115" i="13"/>
  <c r="CX115" i="13"/>
  <c r="DW115" i="13"/>
  <c r="DF115" i="13"/>
  <c r="DB115" i="13"/>
  <c r="DD115" i="13"/>
  <c r="CR115" i="13"/>
  <c r="DO115" i="13"/>
  <c r="CP53" i="13"/>
  <c r="DY53" i="13"/>
  <c r="DK53" i="13"/>
  <c r="DQ53" i="13"/>
  <c r="DB53" i="13"/>
  <c r="DO53" i="13"/>
  <c r="CX53" i="13"/>
  <c r="DD53" i="13"/>
  <c r="DS53" i="13"/>
  <c r="DM53" i="13"/>
  <c r="CV53" i="13"/>
  <c r="CZ53" i="13"/>
  <c r="CR53" i="13"/>
  <c r="DW53" i="13"/>
  <c r="DI53" i="13"/>
  <c r="DU53" i="13"/>
  <c r="CT53" i="13"/>
  <c r="DF53" i="13"/>
  <c r="DK119" i="13"/>
  <c r="CZ223" i="13"/>
  <c r="DQ223" i="13"/>
  <c r="DS223" i="13"/>
  <c r="DB223" i="13"/>
  <c r="CT223" i="13"/>
  <c r="CX223" i="13"/>
  <c r="DO223" i="13"/>
  <c r="DU223" i="13"/>
  <c r="DM223" i="13"/>
  <c r="DY223" i="13"/>
  <c r="CV223" i="13"/>
  <c r="DF223" i="13"/>
  <c r="CR223" i="13"/>
  <c r="CP223" i="13"/>
  <c r="DI223" i="13"/>
  <c r="DW223" i="13"/>
  <c r="DK223" i="13"/>
  <c r="DD223" i="13"/>
  <c r="DI300" i="13"/>
  <c r="CT130" i="13"/>
  <c r="DQ130" i="13"/>
  <c r="CX130" i="13"/>
  <c r="DS130" i="13"/>
  <c r="CV130" i="13"/>
  <c r="DB130" i="13"/>
  <c r="CP130" i="13"/>
  <c r="DF130" i="13"/>
  <c r="CZ130" i="13"/>
  <c r="CR130" i="13"/>
  <c r="DW130" i="13"/>
  <c r="DY130" i="13"/>
  <c r="DK130" i="13"/>
  <c r="DM130" i="13"/>
  <c r="DI130" i="13"/>
  <c r="DD130" i="13"/>
  <c r="CZ236" i="13"/>
  <c r="CT236" i="13"/>
  <c r="CV236" i="13"/>
  <c r="DY236" i="13"/>
  <c r="DD236" i="13"/>
  <c r="DU236" i="13"/>
  <c r="CP236" i="13"/>
  <c r="DB236" i="13"/>
  <c r="DI236" i="13"/>
  <c r="DO236" i="13"/>
  <c r="DW236" i="13"/>
  <c r="DS236" i="13"/>
  <c r="DF236" i="13"/>
  <c r="CR236" i="13"/>
  <c r="DK236" i="13"/>
  <c r="CX236" i="13"/>
  <c r="DQ236" i="13"/>
  <c r="DM236" i="13"/>
  <c r="DD111" i="13"/>
  <c r="DQ111" i="13"/>
  <c r="DM111" i="13"/>
  <c r="CV111" i="13"/>
  <c r="DF111" i="13"/>
  <c r="DU111" i="13"/>
  <c r="DS111" i="13"/>
  <c r="DK111" i="13"/>
  <c r="CT111" i="13"/>
  <c r="DY111" i="13"/>
  <c r="CZ111" i="13"/>
  <c r="CP111" i="13"/>
  <c r="DB111" i="13"/>
  <c r="DW111" i="13"/>
  <c r="DI111" i="13"/>
  <c r="CX111" i="13"/>
  <c r="CR111" i="13"/>
  <c r="DK196" i="13"/>
  <c r="DS196" i="13"/>
  <c r="DU196" i="13"/>
  <c r="CX196" i="13"/>
  <c r="DY196" i="13"/>
  <c r="CP196" i="13"/>
  <c r="DD196" i="13"/>
  <c r="CR196" i="13"/>
  <c r="CZ196" i="13"/>
  <c r="CT196" i="13"/>
  <c r="DF196" i="13"/>
  <c r="DB196" i="13"/>
  <c r="DQ196" i="13"/>
  <c r="DO196" i="13"/>
  <c r="DM196" i="13"/>
  <c r="DW196" i="13"/>
  <c r="CV196" i="13"/>
  <c r="DI196" i="13"/>
  <c r="DU121" i="13"/>
  <c r="CR121" i="13"/>
  <c r="DF121" i="13"/>
  <c r="CV121" i="13"/>
  <c r="CT121" i="13"/>
  <c r="DB121" i="13"/>
  <c r="DY121" i="13"/>
  <c r="DS121" i="13"/>
  <c r="DK121" i="13"/>
  <c r="DW121" i="13"/>
  <c r="DI121" i="13"/>
  <c r="CX121" i="13"/>
  <c r="DO121" i="13"/>
  <c r="DD121" i="13"/>
  <c r="DQ121" i="13"/>
  <c r="DM121" i="13"/>
  <c r="CZ121" i="13"/>
  <c r="CP76" i="13"/>
  <c r="DM76" i="13"/>
  <c r="DO76" i="13"/>
  <c r="DS76" i="13"/>
  <c r="DK76" i="13"/>
  <c r="CR76" i="13"/>
  <c r="CX76" i="13"/>
  <c r="DU76" i="13"/>
  <c r="DD76" i="13"/>
  <c r="DI76" i="13"/>
  <c r="DY76" i="13"/>
  <c r="CT76" i="13"/>
  <c r="CV76" i="13"/>
  <c r="DQ76" i="13"/>
  <c r="DW76" i="13"/>
  <c r="DB76" i="13"/>
  <c r="CZ76" i="13"/>
  <c r="DF76" i="13"/>
  <c r="DB144" i="13"/>
  <c r="CX144" i="13"/>
  <c r="DI144" i="13"/>
  <c r="DU144" i="13"/>
  <c r="CT144" i="13"/>
  <c r="CZ144" i="13"/>
  <c r="CV144" i="13"/>
  <c r="DW144" i="13"/>
  <c r="DO144" i="13"/>
  <c r="DS144" i="13"/>
  <c r="DQ144" i="13"/>
  <c r="DF144" i="13"/>
  <c r="DM144" i="13"/>
  <c r="DK144" i="13"/>
  <c r="CP144" i="13"/>
  <c r="CR144" i="13"/>
  <c r="DY144" i="13"/>
  <c r="DD144" i="13"/>
  <c r="DS215" i="13"/>
  <c r="DB215" i="13"/>
  <c r="DW215" i="13"/>
  <c r="CX215" i="13"/>
  <c r="CP215" i="13"/>
  <c r="DQ215" i="13"/>
  <c r="DM215" i="13"/>
  <c r="DK215" i="13"/>
  <c r="DO215" i="13"/>
  <c r="CV215" i="13"/>
  <c r="DI215" i="13"/>
  <c r="DF215" i="13"/>
  <c r="CT215" i="13"/>
  <c r="DU215" i="13"/>
  <c r="CZ215" i="13"/>
  <c r="DY215" i="13"/>
  <c r="CR215" i="13"/>
  <c r="DW240" i="13"/>
  <c r="DU240" i="13"/>
  <c r="CX240" i="13"/>
  <c r="DO240" i="13"/>
  <c r="CT240" i="13"/>
  <c r="DM240" i="13"/>
  <c r="DS240" i="13"/>
  <c r="DF240" i="13"/>
  <c r="DD240" i="13"/>
  <c r="CV240" i="13"/>
  <c r="CR240" i="13"/>
  <c r="DB240" i="13"/>
  <c r="DY240" i="13"/>
  <c r="DQ240" i="13"/>
  <c r="DK240" i="13"/>
  <c r="CZ240" i="13"/>
  <c r="CP240" i="13"/>
  <c r="DI240" i="13"/>
  <c r="CP15" i="13"/>
  <c r="DQ15" i="13"/>
  <c r="CR15" i="13"/>
  <c r="DF15" i="13"/>
  <c r="DM15" i="13"/>
  <c r="DS15" i="13"/>
  <c r="DO15" i="13"/>
  <c r="DK15" i="13"/>
  <c r="DB15" i="13"/>
  <c r="CT15" i="13"/>
  <c r="DI15" i="13"/>
  <c r="DY15" i="13"/>
  <c r="DU15" i="13"/>
  <c r="DD15" i="13"/>
  <c r="DW15" i="13"/>
  <c r="CV15" i="13"/>
  <c r="CZ15" i="13"/>
  <c r="CX15" i="13"/>
  <c r="CP49" i="13"/>
  <c r="DO49" i="13"/>
  <c r="DW49" i="13"/>
  <c r="CT49" i="13"/>
  <c r="DK49" i="13"/>
  <c r="DB49" i="13"/>
  <c r="DQ49" i="13"/>
  <c r="DS49" i="13"/>
  <c r="DD49" i="13"/>
  <c r="CR49" i="13"/>
  <c r="DF49" i="13"/>
  <c r="CZ49" i="13"/>
  <c r="DY49" i="13"/>
  <c r="DM49" i="13"/>
  <c r="DI49" i="13"/>
  <c r="CV49" i="13"/>
  <c r="CX49" i="13"/>
  <c r="DU49" i="13"/>
  <c r="CP33" i="13"/>
  <c r="DB33" i="13"/>
  <c r="CZ33" i="13"/>
  <c r="CT33" i="13"/>
  <c r="DD33" i="13"/>
  <c r="DU33" i="13"/>
  <c r="DF33" i="13"/>
  <c r="DK33" i="13"/>
  <c r="DQ33" i="13"/>
  <c r="DY33" i="13"/>
  <c r="DO33" i="13"/>
  <c r="DW33" i="13"/>
  <c r="CR33" i="13"/>
  <c r="DI33" i="13"/>
  <c r="DS33" i="13"/>
  <c r="DM33" i="13"/>
  <c r="CX33" i="13"/>
  <c r="DU243" i="13"/>
  <c r="DF243" i="13"/>
  <c r="DY243" i="13"/>
  <c r="DS243" i="13"/>
  <c r="CZ243" i="13"/>
  <c r="CX243" i="13"/>
  <c r="DW243" i="13"/>
  <c r="CR243" i="13"/>
  <c r="CT243" i="13"/>
  <c r="CV243" i="13"/>
  <c r="DB243" i="13"/>
  <c r="CP243" i="13"/>
  <c r="DQ243" i="13"/>
  <c r="DD243" i="13"/>
  <c r="DK243" i="13"/>
  <c r="DI243" i="13"/>
  <c r="DM243" i="13"/>
  <c r="DO243" i="13"/>
  <c r="CT207" i="13"/>
  <c r="CP207" i="13"/>
  <c r="DM207" i="13"/>
  <c r="CV207" i="13"/>
  <c r="CX207" i="13"/>
  <c r="DW207" i="13"/>
  <c r="DO207" i="13"/>
  <c r="DS207" i="13"/>
  <c r="DB207" i="13"/>
  <c r="DF207" i="13"/>
  <c r="DI207" i="13"/>
  <c r="CZ207" i="13"/>
  <c r="DY207" i="13"/>
  <c r="DU207" i="13"/>
  <c r="DQ207" i="13"/>
  <c r="DD207" i="13"/>
  <c r="CP101" i="13"/>
  <c r="DK101" i="13"/>
  <c r="DI101" i="13"/>
  <c r="DW101" i="13"/>
  <c r="CZ101" i="13"/>
  <c r="DU101" i="13"/>
  <c r="DS101" i="13"/>
  <c r="DQ101" i="13"/>
  <c r="CT101" i="13"/>
  <c r="DM101" i="13"/>
  <c r="DB101" i="13"/>
  <c r="CR101" i="13"/>
  <c r="CV101" i="13"/>
  <c r="DD101" i="13"/>
  <c r="CX101" i="13"/>
  <c r="DO101" i="13"/>
  <c r="DF101" i="13"/>
  <c r="DD215" i="13"/>
  <c r="DY125" i="13"/>
  <c r="CV125" i="13"/>
  <c r="DF125" i="13"/>
  <c r="DW125" i="13"/>
  <c r="DK125" i="13"/>
  <c r="DI125" i="13"/>
  <c r="DD125" i="13"/>
  <c r="CZ125" i="13"/>
  <c r="DQ125" i="13"/>
  <c r="CR125" i="13"/>
  <c r="DB125" i="13"/>
  <c r="CX125" i="13"/>
  <c r="CT125" i="13"/>
  <c r="DM125" i="13"/>
  <c r="DU125" i="13"/>
  <c r="CP125" i="13"/>
  <c r="DO125" i="13"/>
  <c r="DS125" i="13"/>
  <c r="DD190" i="13"/>
  <c r="DY190" i="13"/>
  <c r="CZ190" i="13"/>
  <c r="DM190" i="13"/>
  <c r="DW190" i="13"/>
  <c r="DI190" i="13"/>
  <c r="CV190" i="13"/>
  <c r="DQ190" i="13"/>
  <c r="DK190" i="13"/>
  <c r="DF190" i="13"/>
  <c r="DO190" i="13"/>
  <c r="DS190" i="13"/>
  <c r="CR190" i="13"/>
  <c r="DU190" i="13"/>
  <c r="CP190" i="13"/>
  <c r="CX190" i="13"/>
  <c r="DB190" i="13"/>
  <c r="CT190" i="13"/>
  <c r="CP34" i="13"/>
  <c r="CX34" i="13"/>
  <c r="DQ34" i="13"/>
  <c r="DB34" i="13"/>
  <c r="DD34" i="13"/>
  <c r="DF34" i="13"/>
  <c r="DY34" i="13"/>
  <c r="DM34" i="13"/>
  <c r="DW34" i="13"/>
  <c r="DK34" i="13"/>
  <c r="DU34" i="13"/>
  <c r="DO34" i="13"/>
  <c r="CT34" i="13"/>
  <c r="CR34" i="13"/>
  <c r="CZ34" i="13"/>
  <c r="CV34" i="13"/>
  <c r="DU174" i="13"/>
  <c r="DW174" i="13"/>
  <c r="DK174" i="13"/>
  <c r="DY174" i="13"/>
  <c r="CT174" i="13"/>
  <c r="CP174" i="13"/>
  <c r="DS174" i="13"/>
  <c r="DD174" i="13"/>
  <c r="CV174" i="13"/>
  <c r="DO174" i="13"/>
  <c r="DB174" i="13"/>
  <c r="CX174" i="13"/>
  <c r="CR174" i="13"/>
  <c r="DM174" i="13"/>
  <c r="CZ174" i="13"/>
  <c r="DQ174" i="13"/>
  <c r="DF174" i="13"/>
  <c r="DW179" i="13"/>
  <c r="DS179" i="13"/>
  <c r="CV179" i="13"/>
  <c r="CZ179" i="13"/>
  <c r="CT179" i="13"/>
  <c r="CX179" i="13"/>
  <c r="DM179" i="13"/>
  <c r="DF179" i="13"/>
  <c r="CR179" i="13"/>
  <c r="DU179" i="13"/>
  <c r="DI179" i="13"/>
  <c r="CP179" i="13"/>
  <c r="DB179" i="13"/>
  <c r="DK179" i="13"/>
  <c r="DY179" i="13"/>
  <c r="DO179" i="13"/>
  <c r="DD179" i="13"/>
  <c r="CV161" i="13"/>
  <c r="DQ161" i="13"/>
  <c r="DD161" i="13"/>
  <c r="DF161" i="13"/>
  <c r="DS161" i="13"/>
  <c r="DO161" i="13"/>
  <c r="CT161" i="13"/>
  <c r="CP161" i="13"/>
  <c r="DM161" i="13"/>
  <c r="DU161" i="13"/>
  <c r="CZ161" i="13"/>
  <c r="DI161" i="13"/>
  <c r="DK161" i="13"/>
  <c r="DB161" i="13"/>
  <c r="CR161" i="13"/>
  <c r="DW161" i="13"/>
  <c r="CX161" i="13"/>
  <c r="DY161" i="13"/>
  <c r="DD221" i="13"/>
  <c r="DF221" i="13"/>
  <c r="DQ221" i="13"/>
  <c r="CV221" i="13"/>
  <c r="CR221" i="13"/>
  <c r="DO221" i="13"/>
  <c r="CZ221" i="13"/>
  <c r="DY221" i="13"/>
  <c r="DS221" i="13"/>
  <c r="DU221" i="13"/>
  <c r="CX221" i="13"/>
  <c r="CP221" i="13"/>
  <c r="DW221" i="13"/>
  <c r="DI221" i="13"/>
  <c r="DB221" i="13"/>
  <c r="DM221" i="13"/>
  <c r="DY304" i="13"/>
  <c r="CT304" i="13"/>
  <c r="DW304" i="13"/>
  <c r="DD304" i="13"/>
  <c r="DM304" i="13"/>
  <c r="DI304" i="13"/>
  <c r="DQ304" i="13"/>
  <c r="DB304" i="13"/>
  <c r="CP304" i="13"/>
  <c r="CZ304" i="13"/>
  <c r="DK304" i="13"/>
  <c r="CV304" i="13"/>
  <c r="CR304" i="13"/>
  <c r="DO304" i="13"/>
  <c r="DS304" i="13"/>
  <c r="DF304" i="13"/>
  <c r="DU304" i="13"/>
  <c r="CX304" i="13"/>
  <c r="DO297" i="13"/>
  <c r="DQ297" i="13"/>
  <c r="DW297" i="13"/>
  <c r="DM297" i="13"/>
  <c r="DI297" i="13"/>
  <c r="DY297" i="13"/>
  <c r="CP297" i="13"/>
  <c r="CV297" i="13"/>
  <c r="CT297" i="13"/>
  <c r="DU297" i="13"/>
  <c r="CR297" i="13"/>
  <c r="DS297" i="13"/>
  <c r="CZ297" i="13"/>
  <c r="DB297" i="13"/>
  <c r="CX297" i="13"/>
  <c r="DF297" i="13"/>
  <c r="DK297" i="13"/>
  <c r="DD297" i="13"/>
  <c r="CP155" i="13"/>
  <c r="DW155" i="13"/>
  <c r="DB155" i="13"/>
  <c r="CZ155" i="13"/>
  <c r="DF155" i="13"/>
  <c r="DU155" i="13"/>
  <c r="DQ155" i="13"/>
  <c r="DS155" i="13"/>
  <c r="CX155" i="13"/>
  <c r="DD155" i="13"/>
  <c r="DI155" i="13"/>
  <c r="DM155" i="13"/>
  <c r="CR155" i="13"/>
  <c r="CT155" i="13"/>
  <c r="DY155" i="13"/>
  <c r="DK155" i="13"/>
  <c r="DS34" i="13"/>
  <c r="DI234" i="13"/>
  <c r="CT234" i="13"/>
  <c r="DD234" i="13"/>
  <c r="DU234" i="13"/>
  <c r="CZ234" i="13"/>
  <c r="DB234" i="13"/>
  <c r="DS234" i="13"/>
  <c r="DY234" i="13"/>
  <c r="DW234" i="13"/>
  <c r="DO234" i="13"/>
  <c r="DM234" i="13"/>
  <c r="CR234" i="13"/>
  <c r="DK234" i="13"/>
  <c r="CX234" i="13"/>
  <c r="DF234" i="13"/>
  <c r="CP234" i="13"/>
  <c r="CV234" i="13"/>
  <c r="DQ234" i="13"/>
  <c r="DK143" i="13"/>
  <c r="CR143" i="13"/>
  <c r="DS143" i="13"/>
  <c r="DQ143" i="13"/>
  <c r="DM143" i="13"/>
  <c r="CV143" i="13"/>
  <c r="DF143" i="13"/>
  <c r="DO143" i="13"/>
  <c r="DB143" i="13"/>
  <c r="DI143" i="13"/>
  <c r="DY143" i="13"/>
  <c r="DD143" i="13"/>
  <c r="CT143" i="13"/>
  <c r="DU143" i="13"/>
  <c r="CP143" i="13"/>
  <c r="CZ143" i="13"/>
  <c r="CX143" i="13"/>
  <c r="DY291" i="13"/>
  <c r="CR291" i="13"/>
  <c r="CZ291" i="13"/>
  <c r="DU291" i="13"/>
  <c r="DF291" i="13"/>
  <c r="DI291" i="13"/>
  <c r="CV291" i="13"/>
  <c r="DW291" i="13"/>
  <c r="CX291" i="13"/>
  <c r="CP291" i="13"/>
  <c r="DB291" i="13"/>
  <c r="DS291" i="13"/>
  <c r="CT291" i="13"/>
  <c r="DK291" i="13"/>
  <c r="DD291" i="13"/>
  <c r="DQ291" i="13"/>
  <c r="DM291" i="13"/>
  <c r="DO291" i="13"/>
  <c r="DB159" i="13"/>
  <c r="CZ159" i="13"/>
  <c r="DQ159" i="13"/>
  <c r="CR159" i="13"/>
  <c r="DF159" i="13"/>
  <c r="DM159" i="13"/>
  <c r="DI159" i="13"/>
  <c r="CT159" i="13"/>
  <c r="DO159" i="13"/>
  <c r="CX159" i="13"/>
  <c r="DU159" i="13"/>
  <c r="CV159" i="13"/>
  <c r="DY159" i="13"/>
  <c r="DW159" i="13"/>
  <c r="DD159" i="13"/>
  <c r="DS159" i="13"/>
  <c r="DK159" i="13"/>
  <c r="CP159" i="13"/>
  <c r="CZ187" i="13"/>
  <c r="DU187" i="13"/>
  <c r="DD187" i="13"/>
  <c r="DB187" i="13"/>
  <c r="DK187" i="13"/>
  <c r="CX187" i="13"/>
  <c r="CV187" i="13"/>
  <c r="CT187" i="13"/>
  <c r="DY187" i="13"/>
  <c r="CP187" i="13"/>
  <c r="DW187" i="13"/>
  <c r="CR187" i="13"/>
  <c r="DF187" i="13"/>
  <c r="DI187" i="13"/>
  <c r="DQ187" i="13"/>
  <c r="DS187" i="13"/>
  <c r="DM187" i="13"/>
  <c r="DO187" i="13"/>
  <c r="DQ294" i="13"/>
  <c r="CP294" i="13"/>
  <c r="DF294" i="13"/>
  <c r="DB294" i="13"/>
  <c r="DK294" i="13"/>
  <c r="DU294" i="13"/>
  <c r="CX294" i="13"/>
  <c r="DY294" i="13"/>
  <c r="DW294" i="13"/>
  <c r="DS294" i="13"/>
  <c r="CR294" i="13"/>
  <c r="DD294" i="13"/>
  <c r="CV294" i="13"/>
  <c r="DM294" i="13"/>
  <c r="CZ294" i="13"/>
  <c r="DO294" i="13"/>
  <c r="DI294" i="13"/>
  <c r="CT294" i="13"/>
  <c r="CP147" i="13"/>
  <c r="DW147" i="13"/>
  <c r="CV147" i="13"/>
  <c r="DU147" i="13"/>
  <c r="CR147" i="13"/>
  <c r="CZ147" i="13"/>
  <c r="DS147" i="13"/>
  <c r="DY147" i="13"/>
  <c r="DQ147" i="13"/>
  <c r="DM147" i="13"/>
  <c r="DI147" i="13"/>
  <c r="DF147" i="13"/>
  <c r="DO147" i="13"/>
  <c r="DB147" i="13"/>
  <c r="CT147" i="13"/>
  <c r="CX147" i="13"/>
  <c r="DD147" i="13"/>
  <c r="DW84" i="13"/>
  <c r="DD84" i="13"/>
  <c r="DM84" i="13"/>
  <c r="DQ84" i="13"/>
  <c r="CP84" i="13"/>
  <c r="DY84" i="13"/>
  <c r="DI84" i="13"/>
  <c r="CT84" i="13"/>
  <c r="DK84" i="13"/>
  <c r="DU84" i="13"/>
  <c r="DO84" i="13"/>
  <c r="CV84" i="13"/>
  <c r="CR84" i="13"/>
  <c r="DF84" i="13"/>
  <c r="DB84" i="13"/>
  <c r="CX84" i="13"/>
  <c r="DS84" i="13"/>
  <c r="CZ84" i="13"/>
  <c r="DK271" i="13"/>
  <c r="CR271" i="13"/>
  <c r="CV271" i="13"/>
  <c r="DO271" i="13"/>
  <c r="CP271" i="13"/>
  <c r="DI271" i="13"/>
  <c r="DU271" i="13"/>
  <c r="DQ271" i="13"/>
  <c r="DB271" i="13"/>
  <c r="DY271" i="13"/>
  <c r="CT271" i="13"/>
  <c r="CZ271" i="13"/>
  <c r="DS271" i="13"/>
  <c r="DM271" i="13"/>
  <c r="CX271" i="13"/>
  <c r="DD271" i="13"/>
  <c r="DF271" i="13"/>
  <c r="CX173" i="13"/>
  <c r="DF156" i="13"/>
  <c r="DW156" i="13"/>
  <c r="CT156" i="13"/>
  <c r="DI156" i="13"/>
  <c r="DD156" i="13"/>
  <c r="CP156" i="13"/>
  <c r="CR156" i="13"/>
  <c r="DK156" i="13"/>
  <c r="DQ156" i="13"/>
  <c r="DY156" i="13"/>
  <c r="DU156" i="13"/>
  <c r="DO156" i="13"/>
  <c r="CX156" i="13"/>
  <c r="CZ156" i="13"/>
  <c r="CV156" i="13"/>
  <c r="DB156" i="13"/>
  <c r="DS156" i="13"/>
  <c r="DM156" i="13"/>
  <c r="DS57" i="13"/>
  <c r="CZ57" i="13"/>
  <c r="CP57" i="13"/>
  <c r="DO57" i="13"/>
  <c r="DI57" i="13"/>
  <c r="CR57" i="13"/>
  <c r="DD57" i="13"/>
  <c r="DQ57" i="13"/>
  <c r="DM57" i="13"/>
  <c r="DU57" i="13"/>
  <c r="CT57" i="13"/>
  <c r="DF57" i="13"/>
  <c r="DB57" i="13"/>
  <c r="CV57" i="13"/>
  <c r="CX57" i="13"/>
  <c r="DW57" i="13"/>
  <c r="DY57" i="13"/>
  <c r="DS238" i="13"/>
  <c r="CV238" i="13"/>
  <c r="CX238" i="13"/>
  <c r="DY238" i="13"/>
  <c r="DQ238" i="13"/>
  <c r="CP238" i="13"/>
  <c r="DU238" i="13"/>
  <c r="CZ238" i="13"/>
  <c r="CT238" i="13"/>
  <c r="DK238" i="13"/>
  <c r="DB238" i="13"/>
  <c r="CR238" i="13"/>
  <c r="DM238" i="13"/>
  <c r="DI238" i="13"/>
  <c r="DO238" i="13"/>
  <c r="DF238" i="13"/>
  <c r="DW238" i="13"/>
  <c r="CP113" i="13"/>
  <c r="CX113" i="13"/>
  <c r="DD113" i="13"/>
  <c r="DY113" i="13"/>
  <c r="DS113" i="13"/>
  <c r="DB113" i="13"/>
  <c r="CV113" i="13"/>
  <c r="DK113" i="13"/>
  <c r="DM113" i="13"/>
  <c r="CR113" i="13"/>
  <c r="CZ113" i="13"/>
  <c r="DU113" i="13"/>
  <c r="DI113" i="13"/>
  <c r="DW113" i="13"/>
  <c r="DF113" i="13"/>
  <c r="DQ113" i="13"/>
  <c r="DO113" i="13"/>
  <c r="CT113" i="13"/>
  <c r="DO140" i="13"/>
  <c r="CR140" i="13"/>
  <c r="DD140" i="13"/>
  <c r="CZ140" i="13"/>
  <c r="CX140" i="13"/>
  <c r="DM140" i="13"/>
  <c r="DS140" i="13"/>
  <c r="DB140" i="13"/>
  <c r="CT140" i="13"/>
  <c r="DY140" i="13"/>
  <c r="DQ140" i="13"/>
  <c r="DF140" i="13"/>
  <c r="CP140" i="13"/>
  <c r="DW140" i="13"/>
  <c r="DK140" i="13"/>
  <c r="DI140" i="13"/>
  <c r="CV140" i="13"/>
  <c r="DU140" i="13"/>
  <c r="CP23" i="13"/>
  <c r="CZ23" i="13"/>
  <c r="DO23" i="13"/>
  <c r="DU23" i="13"/>
  <c r="DW23" i="13"/>
  <c r="DF23" i="13"/>
  <c r="DK23" i="13"/>
  <c r="CX23" i="13"/>
  <c r="DB23" i="13"/>
  <c r="DI23" i="13"/>
  <c r="CT23" i="13"/>
  <c r="DM23" i="13"/>
  <c r="DD23" i="13"/>
  <c r="DY23" i="13"/>
  <c r="CV23" i="13"/>
  <c r="CR23" i="13"/>
  <c r="DS23" i="13"/>
  <c r="DQ23" i="13"/>
  <c r="CP254" i="13"/>
  <c r="DD254" i="13"/>
  <c r="DK254" i="13"/>
  <c r="DO254" i="13"/>
  <c r="DQ254" i="13"/>
  <c r="CX254" i="13"/>
  <c r="CR254" i="13"/>
  <c r="CV254" i="13"/>
  <c r="DM254" i="13"/>
  <c r="DY254" i="13"/>
  <c r="CZ254" i="13"/>
  <c r="CT254" i="13"/>
  <c r="DB254" i="13"/>
  <c r="DF254" i="13"/>
  <c r="DI254" i="13"/>
  <c r="DS254" i="13"/>
  <c r="DW254" i="13"/>
  <c r="CT68" i="13"/>
  <c r="CZ68" i="13"/>
  <c r="DQ68" i="13"/>
  <c r="CP68" i="13"/>
  <c r="CX68" i="13"/>
  <c r="DD68" i="13"/>
  <c r="DK68" i="13"/>
  <c r="DI68" i="13"/>
  <c r="DU68" i="13"/>
  <c r="CV68" i="13"/>
  <c r="DO68" i="13"/>
  <c r="DS68" i="13"/>
  <c r="DF68" i="13"/>
  <c r="DY68" i="13"/>
  <c r="CR68" i="13"/>
  <c r="DW68" i="13"/>
  <c r="DM68" i="13"/>
  <c r="DB68" i="13"/>
  <c r="DM256" i="13"/>
  <c r="CT256" i="13"/>
  <c r="DD256" i="13"/>
  <c r="DO256" i="13"/>
  <c r="CP256" i="13"/>
  <c r="CZ256" i="13"/>
  <c r="DU256" i="13"/>
  <c r="CV256" i="13"/>
  <c r="DQ256" i="13"/>
  <c r="DK256" i="13"/>
  <c r="DB256" i="13"/>
  <c r="DS256" i="13"/>
  <c r="CX256" i="13"/>
  <c r="DY256" i="13"/>
  <c r="DI256" i="13"/>
  <c r="DW256" i="13"/>
  <c r="CR256" i="13"/>
  <c r="DF256" i="13"/>
  <c r="CV253" i="13"/>
  <c r="DU253" i="13"/>
  <c r="DM253" i="13"/>
  <c r="CX253" i="13"/>
  <c r="DQ253" i="13"/>
  <c r="DW253" i="13"/>
  <c r="CT253" i="13"/>
  <c r="DF253" i="13"/>
  <c r="CP253" i="13"/>
  <c r="DI253" i="13"/>
  <c r="DK253" i="13"/>
  <c r="CZ253" i="13"/>
  <c r="DO253" i="13"/>
  <c r="DD253" i="13"/>
  <c r="DB253" i="13"/>
  <c r="DS253" i="13"/>
  <c r="DY253" i="13"/>
  <c r="DW271" i="13"/>
  <c r="CV155" i="13"/>
  <c r="DQ300" i="13"/>
  <c r="DK207" i="13"/>
  <c r="DU254" i="13"/>
  <c r="CP121" i="13"/>
  <c r="DO220" i="13"/>
  <c r="CP220" i="13"/>
  <c r="DY220" i="13"/>
  <c r="DF220" i="13"/>
  <c r="DD220" i="13"/>
  <c r="DW220" i="13"/>
  <c r="CZ220" i="13"/>
  <c r="DU220" i="13"/>
  <c r="CR220" i="13"/>
  <c r="DB220" i="13"/>
  <c r="CX220" i="13"/>
  <c r="CV220" i="13"/>
  <c r="CT220" i="13"/>
  <c r="DS220" i="13"/>
  <c r="CV210" i="13"/>
  <c r="DQ220" i="13"/>
  <c r="DF249" i="13"/>
  <c r="DQ249" i="13"/>
  <c r="DU249" i="13"/>
  <c r="DB249" i="13"/>
  <c r="CX249" i="13"/>
  <c r="DY249" i="13"/>
  <c r="DD249" i="13"/>
  <c r="CR249" i="13"/>
  <c r="CZ249" i="13"/>
  <c r="CV249" i="13"/>
  <c r="DM249" i="13"/>
  <c r="DI249" i="13"/>
  <c r="DO315" i="13"/>
  <c r="CP315" i="13"/>
  <c r="DI315" i="13"/>
  <c r="DM315" i="13"/>
  <c r="DB315" i="13"/>
  <c r="DU315" i="13"/>
  <c r="CT315" i="13"/>
  <c r="CX315" i="13"/>
  <c r="DW315" i="13"/>
  <c r="DQ315" i="13"/>
  <c r="DS315" i="13"/>
  <c r="CV315" i="13"/>
  <c r="DK315" i="13"/>
  <c r="CR315" i="13"/>
  <c r="CZ315" i="13"/>
  <c r="DF315" i="13"/>
  <c r="DY315" i="13"/>
  <c r="DD315" i="13"/>
  <c r="CT122" i="13"/>
  <c r="DK305" i="13"/>
  <c r="DW279" i="13"/>
  <c r="DO285" i="13"/>
  <c r="DD151" i="13"/>
  <c r="DB95" i="13"/>
  <c r="DO305" i="13"/>
  <c r="DY305" i="13"/>
  <c r="DS285" i="13"/>
  <c r="DQ293" i="13"/>
  <c r="CV170" i="13"/>
  <c r="DM301" i="13"/>
  <c r="CP116" i="13"/>
  <c r="CX116" i="13"/>
  <c r="DS116" i="13"/>
  <c r="DI116" i="13"/>
  <c r="DD116" i="13"/>
  <c r="DW116" i="13"/>
  <c r="DQ116" i="13"/>
  <c r="DO116" i="13"/>
  <c r="CR116" i="13"/>
  <c r="CV116" i="13"/>
  <c r="DK116" i="13"/>
  <c r="DF116" i="13"/>
  <c r="CZ116" i="13"/>
  <c r="DY116" i="13"/>
  <c r="CT116" i="13"/>
  <c r="DU116" i="13"/>
  <c r="DB116" i="13"/>
  <c r="DM116" i="13"/>
  <c r="DM180" i="13"/>
  <c r="CR251" i="13"/>
  <c r="DD77" i="13"/>
  <c r="CV287" i="13"/>
  <c r="CP278" i="13"/>
  <c r="DF210" i="13"/>
  <c r="DK134" i="13"/>
  <c r="DD285" i="13"/>
  <c r="DU210" i="13"/>
  <c r="DD11" i="13"/>
  <c r="DQ278" i="13"/>
  <c r="DW65" i="13"/>
  <c r="DY242" i="13"/>
  <c r="DK249" i="13"/>
  <c r="CZ203" i="13"/>
  <c r="DB24" i="13"/>
  <c r="CT79" i="13"/>
  <c r="CX193" i="13"/>
  <c r="CP249" i="13"/>
  <c r="DM220" i="13"/>
  <c r="CZ55" i="13"/>
  <c r="CR242" i="13"/>
  <c r="DM64" i="13"/>
  <c r="CR27" i="13"/>
  <c r="CT249" i="13"/>
  <c r="CP86" i="13"/>
  <c r="DQ86" i="13"/>
  <c r="DO86" i="13"/>
  <c r="CR86" i="13"/>
  <c r="DS86" i="13"/>
  <c r="DK86" i="13"/>
  <c r="DD86" i="13"/>
  <c r="CX86" i="13"/>
  <c r="CZ86" i="13"/>
  <c r="DU86" i="13"/>
  <c r="DM86" i="13"/>
  <c r="CV86" i="13"/>
  <c r="DB86" i="13"/>
  <c r="DI86" i="13"/>
  <c r="CP35" i="13"/>
  <c r="DM35" i="13"/>
  <c r="DI35" i="13"/>
  <c r="DY35" i="13"/>
  <c r="CT35" i="13"/>
  <c r="DS35" i="13"/>
  <c r="CX35" i="13"/>
  <c r="DO35" i="13"/>
  <c r="CP58" i="13"/>
  <c r="CT58" i="13"/>
  <c r="DW58" i="13"/>
  <c r="DS58" i="13"/>
  <c r="DM58" i="13"/>
  <c r="DY58" i="13"/>
  <c r="CZ58" i="13"/>
  <c r="DO58" i="13"/>
  <c r="DM214" i="13"/>
  <c r="DB214" i="13"/>
  <c r="CR214" i="13"/>
  <c r="DS214" i="13"/>
  <c r="CZ214" i="13"/>
  <c r="CX214" i="13"/>
  <c r="DK214" i="13"/>
  <c r="CT214" i="13"/>
  <c r="CP214" i="13"/>
  <c r="CV214" i="13"/>
  <c r="DW214" i="13"/>
  <c r="DY214" i="13"/>
  <c r="DQ214" i="13"/>
  <c r="DI214" i="13"/>
  <c r="DI303" i="13"/>
  <c r="DY303" i="13"/>
  <c r="DF303" i="13"/>
  <c r="CV303" i="13"/>
  <c r="DU303" i="13"/>
  <c r="DW303" i="13"/>
  <c r="DS303" i="13"/>
  <c r="DK303" i="13"/>
  <c r="DQ303" i="13"/>
  <c r="DY126" i="13"/>
  <c r="DS126" i="13"/>
  <c r="DU126" i="13"/>
  <c r="CZ126" i="13"/>
  <c r="CX126" i="13"/>
  <c r="CV126" i="13"/>
  <c r="DW126" i="13"/>
  <c r="DF126" i="13"/>
  <c r="CP126" i="13"/>
  <c r="CP98" i="13"/>
  <c r="CR98" i="13"/>
  <c r="DS98" i="13"/>
  <c r="DM98" i="13"/>
  <c r="CT98" i="13"/>
  <c r="DK98" i="13"/>
  <c r="DF98" i="13"/>
  <c r="CX98" i="13"/>
  <c r="DI98" i="13"/>
  <c r="DW98" i="13"/>
  <c r="CP123" i="13"/>
  <c r="DD123" i="13"/>
  <c r="DU123" i="13"/>
  <c r="DF123" i="13"/>
  <c r="CV123" i="13"/>
  <c r="DK123" i="13"/>
  <c r="DI123" i="13"/>
  <c r="DB123" i="13"/>
  <c r="DW123" i="13"/>
  <c r="CV230" i="13"/>
  <c r="DB230" i="13"/>
  <c r="CX230" i="13"/>
  <c r="DM230" i="13"/>
  <c r="DO230" i="13"/>
  <c r="CR230" i="13"/>
  <c r="DF230" i="13"/>
  <c r="DI230" i="13"/>
  <c r="CT230" i="13"/>
  <c r="CP230" i="13"/>
  <c r="DS199" i="13"/>
  <c r="DY199" i="13"/>
  <c r="DW199" i="13"/>
  <c r="CV199" i="13"/>
  <c r="DD199" i="13"/>
  <c r="DK199" i="13"/>
  <c r="CR199" i="13"/>
  <c r="DQ199" i="13"/>
  <c r="CX199" i="13"/>
  <c r="DU199" i="13"/>
  <c r="DS289" i="13"/>
  <c r="CT289" i="13"/>
  <c r="DB289" i="13"/>
  <c r="CZ289" i="13"/>
  <c r="DI289" i="13"/>
  <c r="DS123" i="13"/>
  <c r="DM93" i="13"/>
  <c r="CP93" i="13"/>
  <c r="CV93" i="13"/>
  <c r="DF93" i="13"/>
  <c r="CZ93" i="13"/>
  <c r="DY93" i="13"/>
  <c r="DW93" i="13"/>
  <c r="CT93" i="13"/>
  <c r="DS93" i="13"/>
  <c r="DQ93" i="13"/>
  <c r="DD93" i="13"/>
  <c r="DO93" i="13"/>
  <c r="DB218" i="13"/>
  <c r="CP218" i="13"/>
  <c r="CR218" i="13"/>
  <c r="CZ218" i="13"/>
  <c r="DK218" i="13"/>
  <c r="DF218" i="13"/>
  <c r="CT218" i="13"/>
  <c r="DI218" i="13"/>
  <c r="DD218" i="13"/>
  <c r="DB237" i="13"/>
  <c r="DM237" i="13"/>
  <c r="DY237" i="13"/>
  <c r="DO237" i="13"/>
  <c r="DW237" i="13"/>
  <c r="CZ237" i="13"/>
  <c r="CR237" i="13"/>
  <c r="DI237" i="13"/>
  <c r="CV237" i="13"/>
  <c r="DK237" i="13"/>
  <c r="DF237" i="13"/>
  <c r="CX237" i="13"/>
  <c r="DY222" i="13"/>
  <c r="DM222" i="13"/>
  <c r="DS222" i="13"/>
  <c r="CZ222" i="13"/>
  <c r="DU222" i="13"/>
  <c r="DQ222" i="13"/>
  <c r="CV222" i="13"/>
  <c r="CX222" i="13"/>
  <c r="DF222" i="13"/>
  <c r="DD222" i="13"/>
  <c r="DK222" i="13"/>
  <c r="CT222" i="13"/>
  <c r="DO158" i="13"/>
  <c r="DY158" i="13"/>
  <c r="CT158" i="13"/>
  <c r="CX158" i="13"/>
  <c r="DK158" i="13"/>
  <c r="DB158" i="13"/>
  <c r="DS158" i="13"/>
  <c r="DQ158" i="13"/>
  <c r="DM158" i="13"/>
  <c r="CP66" i="13"/>
  <c r="DB66" i="13"/>
  <c r="DI66" i="13"/>
  <c r="CR66" i="13"/>
  <c r="DK66" i="13"/>
  <c r="DU66" i="13"/>
  <c r="DW66" i="13"/>
  <c r="DO66" i="13"/>
  <c r="DS66" i="13"/>
  <c r="DQ66" i="13"/>
  <c r="CZ66" i="13"/>
  <c r="CR302" i="13"/>
  <c r="DU302" i="13"/>
  <c r="DY302" i="13"/>
  <c r="DD302" i="13"/>
  <c r="DM302" i="13"/>
  <c r="DK302" i="13"/>
  <c r="CP302" i="13"/>
  <c r="CV302" i="13"/>
  <c r="CP118" i="13"/>
  <c r="DS118" i="13"/>
  <c r="DD118" i="13"/>
  <c r="CX118" i="13"/>
  <c r="CR118" i="13"/>
  <c r="DI118" i="13"/>
  <c r="CZ118" i="13"/>
  <c r="DY118" i="13"/>
  <c r="CV118" i="13"/>
  <c r="DK118" i="13"/>
  <c r="DB118" i="13"/>
  <c r="DM118" i="13"/>
  <c r="DU118" i="13"/>
  <c r="DI266" i="13"/>
  <c r="DM266" i="13"/>
  <c r="DY266" i="13"/>
  <c r="DS266" i="13"/>
  <c r="CP266" i="13"/>
  <c r="DU266" i="13"/>
  <c r="DO266" i="13"/>
  <c r="CT266" i="13"/>
  <c r="DK266" i="13"/>
  <c r="CP109" i="13"/>
  <c r="DF109" i="13"/>
  <c r="DS109" i="13"/>
  <c r="CV109" i="13"/>
  <c r="DW109" i="13"/>
  <c r="DD109" i="13"/>
  <c r="CR109" i="13"/>
  <c r="CZ109" i="13"/>
  <c r="DQ109" i="13"/>
  <c r="DO109" i="13"/>
  <c r="DI109" i="13"/>
  <c r="DM109" i="13"/>
  <c r="DB109" i="13"/>
  <c r="DQ89" i="13"/>
  <c r="CP89" i="13"/>
  <c r="CR89" i="13"/>
  <c r="DB89" i="13"/>
  <c r="DW89" i="13"/>
  <c r="DF89" i="13"/>
  <c r="DU89" i="13"/>
  <c r="DK89" i="13"/>
  <c r="CT89" i="13"/>
  <c r="CX89" i="13"/>
  <c r="DO89" i="13"/>
  <c r="DI89" i="13"/>
  <c r="DS89" i="13"/>
  <c r="CP107" i="13"/>
  <c r="DU107" i="13"/>
  <c r="DB107" i="13"/>
  <c r="DS107" i="13"/>
  <c r="CR107" i="13"/>
  <c r="DM107" i="13"/>
  <c r="DI107" i="13"/>
  <c r="DQ107" i="13"/>
  <c r="CT107" i="13"/>
  <c r="DY66" i="13"/>
  <c r="CP59" i="13"/>
  <c r="DF59" i="13"/>
  <c r="CV59" i="13"/>
  <c r="DI59" i="13"/>
  <c r="DK59" i="13"/>
  <c r="DW59" i="13"/>
  <c r="DQ59" i="13"/>
  <c r="DS59" i="13"/>
  <c r="DI195" i="13"/>
  <c r="DK195" i="13"/>
  <c r="CZ195" i="13"/>
  <c r="DY195" i="13"/>
  <c r="DS195" i="13"/>
  <c r="DO195" i="13"/>
  <c r="DD195" i="13"/>
  <c r="DB195" i="13"/>
  <c r="CX195" i="13"/>
  <c r="CT195" i="13"/>
  <c r="DS178" i="13"/>
  <c r="CZ178" i="13"/>
  <c r="DO178" i="13"/>
  <c r="CR178" i="13"/>
  <c r="DU178" i="13"/>
  <c r="CX178" i="13"/>
  <c r="DB282" i="13"/>
  <c r="DS282" i="13"/>
  <c r="CT282" i="13"/>
  <c r="CP282" i="13"/>
  <c r="DD282" i="13"/>
  <c r="DU282" i="13"/>
  <c r="CR282" i="13"/>
  <c r="DO282" i="13"/>
  <c r="CP45" i="13"/>
  <c r="DD45" i="13"/>
  <c r="CT45" i="13"/>
  <c r="DS45" i="13"/>
  <c r="DM45" i="13"/>
  <c r="DW45" i="13"/>
  <c r="DK45" i="13"/>
  <c r="CR45" i="13"/>
  <c r="CZ45" i="13"/>
  <c r="DB45" i="13"/>
  <c r="DI45" i="13"/>
  <c r="CX45" i="13"/>
  <c r="DS280" i="13"/>
  <c r="CV280" i="13"/>
  <c r="DU280" i="13"/>
  <c r="DO280" i="13"/>
  <c r="DB280" i="13"/>
  <c r="DD280" i="13"/>
  <c r="DF280" i="13"/>
  <c r="DI280" i="13"/>
  <c r="DQ219" i="13"/>
  <c r="DK219" i="13"/>
  <c r="DD219" i="13"/>
  <c r="CV219" i="13"/>
  <c r="DO219" i="13"/>
  <c r="CP219" i="13"/>
  <c r="DF219" i="13"/>
  <c r="CX219" i="13"/>
  <c r="CR219" i="13"/>
  <c r="DM219" i="13"/>
  <c r="DU219" i="13"/>
  <c r="DB216" i="13"/>
  <c r="DD216" i="13"/>
  <c r="DI216" i="13"/>
  <c r="CZ216" i="13"/>
  <c r="CR216" i="13"/>
  <c r="DK216" i="13"/>
  <c r="DW216" i="13"/>
  <c r="DQ216" i="13"/>
  <c r="CP216" i="13"/>
  <c r="DS216" i="13"/>
  <c r="DM216" i="13"/>
  <c r="DO216" i="13"/>
  <c r="CZ131" i="13"/>
  <c r="DU131" i="13"/>
  <c r="DF131" i="13"/>
  <c r="DW131" i="13"/>
  <c r="CP131" i="13"/>
  <c r="CV131" i="13"/>
  <c r="DY131" i="13"/>
  <c r="CP222" i="13"/>
  <c r="CP70" i="13"/>
  <c r="CT70" i="13"/>
  <c r="DU70" i="13"/>
  <c r="DQ70" i="13"/>
  <c r="CV70" i="13"/>
  <c r="CR70" i="13"/>
  <c r="CZ70" i="13"/>
  <c r="DO70" i="13"/>
  <c r="DB70" i="13"/>
  <c r="DU288" i="13"/>
  <c r="CR288" i="13"/>
  <c r="DI288" i="13"/>
  <c r="DW288" i="13"/>
  <c r="DM288" i="13"/>
  <c r="DB288" i="13"/>
  <c r="CV288" i="13"/>
  <c r="DQ288" i="13"/>
  <c r="DY288" i="13"/>
  <c r="DO288" i="13"/>
  <c r="DD288" i="13"/>
  <c r="DK288" i="13"/>
  <c r="DF288" i="13"/>
  <c r="DS288" i="13"/>
  <c r="CP99" i="13"/>
  <c r="DS99" i="13"/>
  <c r="DY99" i="13"/>
  <c r="DF99" i="13"/>
  <c r="DD99" i="13"/>
  <c r="DO99" i="13"/>
  <c r="DU99" i="13"/>
  <c r="CT99" i="13"/>
  <c r="DM99" i="13"/>
  <c r="DQ99" i="13"/>
  <c r="CZ235" i="13"/>
  <c r="DW235" i="13"/>
  <c r="DY235" i="13"/>
  <c r="CP235" i="13"/>
  <c r="DO235" i="13"/>
  <c r="DU235" i="13"/>
  <c r="CV235" i="13"/>
  <c r="CT178" i="13"/>
  <c r="DB198" i="13"/>
  <c r="DD198" i="13"/>
  <c r="DF198" i="13"/>
  <c r="DY198" i="13"/>
  <c r="CT198" i="13"/>
  <c r="DS198" i="13"/>
  <c r="CV198" i="13"/>
  <c r="DI198" i="13"/>
  <c r="DW198" i="13"/>
  <c r="CX198" i="13"/>
  <c r="DQ198" i="13"/>
  <c r="CZ198" i="13"/>
  <c r="CR198" i="13"/>
  <c r="CP198" i="13"/>
  <c r="CP100" i="13"/>
  <c r="CX100" i="13"/>
  <c r="DI100" i="13"/>
  <c r="CV100" i="13"/>
  <c r="CT100" i="13"/>
  <c r="DW100" i="13"/>
  <c r="DO100" i="13"/>
  <c r="DU100" i="13"/>
  <c r="DS100" i="13"/>
  <c r="DK100" i="13"/>
  <c r="CZ100" i="13"/>
  <c r="CR100" i="13"/>
  <c r="DF100" i="13"/>
  <c r="DB100" i="13"/>
  <c r="DY100" i="13"/>
  <c r="DQ292" i="13"/>
  <c r="DI292" i="13"/>
  <c r="DS292" i="13"/>
  <c r="CZ292" i="13"/>
  <c r="CP292" i="13"/>
  <c r="DM292" i="13"/>
  <c r="DO292" i="13"/>
  <c r="DW292" i="13"/>
  <c r="CZ40" i="13"/>
  <c r="CX197" i="13"/>
  <c r="CV197" i="13"/>
  <c r="CZ197" i="13"/>
  <c r="DQ197" i="13"/>
  <c r="DO197" i="13"/>
  <c r="CP197" i="13"/>
  <c r="DU197" i="13"/>
  <c r="DK197" i="13"/>
  <c r="DI197" i="13"/>
  <c r="DS197" i="13"/>
  <c r="CT197" i="13"/>
  <c r="DY197" i="13"/>
  <c r="CP262" i="13"/>
  <c r="DM262" i="13"/>
  <c r="DU262" i="13"/>
  <c r="DB262" i="13"/>
  <c r="DS262" i="13"/>
  <c r="DI262" i="13"/>
  <c r="DO262" i="13"/>
  <c r="DW262" i="13"/>
  <c r="DK262" i="13"/>
  <c r="CX262" i="13"/>
  <c r="DQ262" i="13"/>
  <c r="DQ282" i="13"/>
  <c r="DW86" i="13"/>
  <c r="CP37" i="13"/>
  <c r="DQ37" i="13"/>
  <c r="DS37" i="13"/>
  <c r="CT37" i="13"/>
  <c r="DO37" i="13"/>
  <c r="DK37" i="13"/>
  <c r="CX37" i="13"/>
  <c r="DD37" i="13"/>
  <c r="DY37" i="13"/>
  <c r="DM37" i="13"/>
  <c r="DU37" i="13"/>
  <c r="CR37" i="13"/>
  <c r="DY107" i="13"/>
  <c r="DM199" i="13"/>
  <c r="DO270" i="13"/>
  <c r="DW270" i="13"/>
  <c r="DI270" i="13"/>
  <c r="DM270" i="13"/>
  <c r="DD270" i="13"/>
  <c r="DB270" i="13"/>
  <c r="DS270" i="13"/>
  <c r="DK270" i="13"/>
  <c r="CV270" i="13"/>
  <c r="CP270" i="13"/>
  <c r="DF270" i="13"/>
  <c r="DY182" i="13"/>
  <c r="DW182" i="13"/>
  <c r="DS182" i="13"/>
  <c r="DB182" i="13"/>
  <c r="DF182" i="13"/>
  <c r="CX182" i="13"/>
  <c r="DM182" i="13"/>
  <c r="CP182" i="13"/>
  <c r="DD182" i="13"/>
  <c r="DQ182" i="13"/>
  <c r="CR182" i="13"/>
  <c r="CT182" i="13"/>
  <c r="DI182" i="13"/>
  <c r="CZ303" i="13"/>
  <c r="DD214" i="13"/>
  <c r="DY146" i="13"/>
  <c r="CZ146" i="13"/>
  <c r="DM146" i="13"/>
  <c r="DB146" i="13"/>
  <c r="CR146" i="13"/>
  <c r="CT146" i="13"/>
  <c r="DU146" i="13"/>
  <c r="CX146" i="13"/>
  <c r="CV146" i="13"/>
  <c r="DI146" i="13"/>
  <c r="DO231" i="13"/>
  <c r="DW231" i="13"/>
  <c r="DB231" i="13"/>
  <c r="CZ231" i="13"/>
  <c r="CR231" i="13"/>
  <c r="DD231" i="13"/>
  <c r="DF231" i="13"/>
  <c r="DS231" i="13"/>
  <c r="DK231" i="13"/>
  <c r="CP231" i="13"/>
  <c r="DW168" i="13"/>
  <c r="DK168" i="13"/>
  <c r="DY168" i="13"/>
  <c r="DM168" i="13"/>
  <c r="CZ168" i="13"/>
  <c r="DQ168" i="13"/>
  <c r="DD168" i="13"/>
  <c r="DI168" i="13"/>
  <c r="DU168" i="13"/>
  <c r="DB168" i="13"/>
  <c r="CP168" i="13"/>
  <c r="CV168" i="13"/>
  <c r="CX231" i="13"/>
  <c r="DK139" i="13"/>
  <c r="DB139" i="13"/>
  <c r="DW139" i="13"/>
  <c r="DY139" i="13"/>
  <c r="DS139" i="13"/>
  <c r="DY59" i="13"/>
  <c r="DK181" i="13"/>
  <c r="DB181" i="13"/>
  <c r="DU181" i="13"/>
  <c r="CP181" i="13"/>
  <c r="DW181" i="13"/>
  <c r="DS181" i="13"/>
  <c r="DD181" i="13"/>
  <c r="CT181" i="13"/>
  <c r="DM181" i="13"/>
  <c r="CZ181" i="13"/>
  <c r="DO181" i="13"/>
  <c r="DI181" i="13"/>
  <c r="CX181" i="13"/>
  <c r="DQ181" i="13"/>
  <c r="DS146" i="13"/>
  <c r="CP186" i="13"/>
  <c r="DS186" i="13"/>
  <c r="CX186" i="13"/>
  <c r="DU186" i="13"/>
  <c r="DI186" i="13"/>
  <c r="CZ186" i="13"/>
  <c r="DF186" i="13"/>
  <c r="DW186" i="13"/>
  <c r="DQ186" i="13"/>
  <c r="CT186" i="13"/>
  <c r="DF286" i="13"/>
  <c r="DB286" i="13"/>
  <c r="DO286" i="13"/>
  <c r="DD286" i="13"/>
  <c r="CX286" i="13"/>
  <c r="DO293" i="13"/>
  <c r="DF51" i="13"/>
  <c r="CP48" i="13"/>
  <c r="DI48" i="13"/>
  <c r="DQ48" i="13"/>
  <c r="CR48" i="13"/>
  <c r="DY48" i="13"/>
  <c r="DS48" i="13"/>
  <c r="DB48" i="13"/>
  <c r="CV48" i="13"/>
  <c r="DO48" i="13"/>
  <c r="CT48" i="13"/>
  <c r="CZ48" i="13"/>
  <c r="CV90" i="13"/>
  <c r="DS149" i="13"/>
  <c r="DY149" i="13"/>
  <c r="CP149" i="13"/>
  <c r="CX149" i="13"/>
  <c r="DI149" i="13"/>
  <c r="DU149" i="13"/>
  <c r="CT149" i="13"/>
  <c r="CR149" i="13"/>
  <c r="DQ149" i="13"/>
  <c r="DK149" i="13"/>
  <c r="DW149" i="13"/>
  <c r="CV149" i="13"/>
  <c r="DM149" i="13"/>
  <c r="DB149" i="13"/>
  <c r="DD129" i="13"/>
  <c r="DS129" i="13"/>
  <c r="DU129" i="13"/>
  <c r="DM129" i="13"/>
  <c r="CR129" i="13"/>
  <c r="DK129" i="13"/>
  <c r="CX129" i="13"/>
  <c r="DQ129" i="13"/>
  <c r="CZ129" i="13"/>
  <c r="DW129" i="13"/>
  <c r="CT129" i="13"/>
  <c r="CV129" i="13"/>
  <c r="DY129" i="13"/>
  <c r="CP32" i="13"/>
  <c r="CT32" i="13"/>
  <c r="CR32" i="13"/>
  <c r="DF32" i="13"/>
  <c r="DQ32" i="13"/>
  <c r="DM32" i="13"/>
  <c r="DI32" i="13"/>
  <c r="CZ32" i="13"/>
  <c r="DY32" i="13"/>
  <c r="DD32" i="13"/>
  <c r="DU32" i="13"/>
  <c r="CX32" i="13"/>
  <c r="DK32" i="13"/>
  <c r="DO32" i="13"/>
  <c r="CV124" i="13"/>
  <c r="CX90" i="13"/>
  <c r="DK77" i="13"/>
  <c r="DS241" i="13"/>
  <c r="DK241" i="13"/>
  <c r="CZ241" i="13"/>
  <c r="DI241" i="13"/>
  <c r="DQ241" i="13"/>
  <c r="DD241" i="13"/>
  <c r="CP241" i="13"/>
  <c r="CT241" i="13"/>
  <c r="CV241" i="13"/>
  <c r="DB241" i="13"/>
  <c r="CR241" i="13"/>
  <c r="DY241" i="13"/>
  <c r="DM241" i="13"/>
  <c r="DW241" i="13"/>
  <c r="DO241" i="13"/>
  <c r="DF58" i="13"/>
  <c r="CT132" i="13"/>
  <c r="DB132" i="13"/>
  <c r="DY132" i="13"/>
  <c r="DU132" i="13"/>
  <c r="DQ132" i="13"/>
  <c r="DM132" i="13"/>
  <c r="DW132" i="13"/>
  <c r="CV132" i="13"/>
  <c r="DF132" i="13"/>
  <c r="DO132" i="13"/>
  <c r="DD132" i="13"/>
  <c r="CP132" i="13"/>
  <c r="DQ26" i="13"/>
  <c r="CR305" i="13"/>
  <c r="CP18" i="13"/>
  <c r="CZ18" i="13"/>
  <c r="DY18" i="13"/>
  <c r="DU18" i="13"/>
  <c r="DD18" i="13"/>
  <c r="DI18" i="13"/>
  <c r="CT18" i="13"/>
  <c r="CX18" i="13"/>
  <c r="CR18" i="13"/>
  <c r="CV18" i="13"/>
  <c r="DS18" i="13"/>
  <c r="DO18" i="13"/>
  <c r="DF18" i="13"/>
  <c r="DQ126" i="13"/>
  <c r="CT43" i="13"/>
  <c r="CP184" i="13"/>
  <c r="DW184" i="13"/>
  <c r="CR184" i="13"/>
  <c r="CV184" i="13"/>
  <c r="DY184" i="13"/>
  <c r="DU184" i="13"/>
  <c r="DI184" i="13"/>
  <c r="DS184" i="13"/>
  <c r="DF184" i="13"/>
  <c r="CZ184" i="13"/>
  <c r="DM184" i="13"/>
  <c r="DK184" i="13"/>
  <c r="DB184" i="13"/>
  <c r="CT86" i="13"/>
  <c r="DM95" i="13"/>
  <c r="CX266" i="13"/>
  <c r="DU59" i="13"/>
  <c r="DD230" i="13"/>
  <c r="CZ158" i="13"/>
  <c r="CX151" i="13"/>
  <c r="DF191" i="13"/>
  <c r="DK64" i="13"/>
  <c r="DO283" i="13"/>
  <c r="DO182" i="13"/>
  <c r="DQ134" i="13"/>
  <c r="DK212" i="13"/>
  <c r="CP212" i="13"/>
  <c r="DQ212" i="13"/>
  <c r="DW212" i="13"/>
  <c r="CZ212" i="13"/>
  <c r="DM212" i="13"/>
  <c r="CR212" i="13"/>
  <c r="CT212" i="13"/>
  <c r="DS212" i="13"/>
  <c r="DF212" i="13"/>
  <c r="DY212" i="13"/>
  <c r="CX212" i="13"/>
  <c r="DU212" i="13"/>
  <c r="DB212" i="13"/>
  <c r="DO212" i="13"/>
  <c r="DI212" i="13"/>
  <c r="CP117" i="13"/>
  <c r="DU117" i="13"/>
  <c r="DK117" i="13"/>
  <c r="DY117" i="13"/>
  <c r="CT117" i="13"/>
  <c r="CV117" i="13"/>
  <c r="DI117" i="13"/>
  <c r="DF117" i="13"/>
  <c r="DW117" i="13"/>
  <c r="CX117" i="13"/>
  <c r="CZ117" i="13"/>
  <c r="DB267" i="13"/>
  <c r="DU237" i="13"/>
  <c r="DQ270" i="13"/>
  <c r="DS175" i="13"/>
  <c r="DB35" i="13"/>
  <c r="DB122" i="13"/>
  <c r="DD263" i="13"/>
  <c r="DS193" i="13"/>
  <c r="DK296" i="13"/>
  <c r="DO51" i="13"/>
  <c r="DW72" i="13"/>
  <c r="CX122" i="13"/>
  <c r="DK31" i="13"/>
  <c r="DY109" i="13"/>
  <c r="DK292" i="13"/>
  <c r="DI231" i="13"/>
  <c r="DB285" i="13"/>
  <c r="DU292" i="13"/>
  <c r="DB305" i="13"/>
  <c r="DU218" i="13"/>
  <c r="DM218" i="13"/>
  <c r="DQ170" i="13"/>
  <c r="CR25" i="13"/>
  <c r="CV181" i="13"/>
  <c r="DK289" i="13"/>
  <c r="DF305" i="13"/>
  <c r="DF66" i="13"/>
  <c r="DQ42" i="13"/>
  <c r="DU142" i="13"/>
  <c r="CT26" i="13"/>
  <c r="CV293" i="13"/>
  <c r="DI235" i="13"/>
  <c r="DW293" i="13"/>
  <c r="DD70" i="13"/>
  <c r="CV58" i="13"/>
  <c r="DD164" i="13"/>
  <c r="DO164" i="13"/>
  <c r="CR164" i="13"/>
  <c r="CV164" i="13"/>
  <c r="CZ164" i="13"/>
  <c r="DQ164" i="13"/>
  <c r="DY164" i="13"/>
  <c r="DF164" i="13"/>
  <c r="DB164" i="13"/>
  <c r="DS164" i="13"/>
  <c r="CT164" i="13"/>
  <c r="CP164" i="13"/>
  <c r="DW164" i="13"/>
  <c r="DM164" i="13"/>
  <c r="DK164" i="13"/>
  <c r="DF197" i="13"/>
  <c r="DU93" i="13"/>
  <c r="DK124" i="13"/>
  <c r="DO98" i="13"/>
  <c r="DD197" i="13"/>
  <c r="CP56" i="13"/>
  <c r="DB56" i="13"/>
  <c r="CZ56" i="13"/>
  <c r="CV56" i="13"/>
  <c r="DI56" i="13"/>
  <c r="CX56" i="13"/>
  <c r="DS56" i="13"/>
  <c r="DM56" i="13"/>
  <c r="DK56" i="13"/>
  <c r="DY56" i="13"/>
  <c r="CT56" i="13"/>
  <c r="DW56" i="13"/>
  <c r="DQ56" i="13"/>
  <c r="DF56" i="13"/>
  <c r="DD56" i="13"/>
  <c r="CR270" i="13"/>
  <c r="DU54" i="13"/>
  <c r="CR77" i="13"/>
  <c r="DK193" i="13"/>
  <c r="DF24" i="13"/>
  <c r="CR11" i="13"/>
  <c r="DK151" i="13"/>
  <c r="CT126" i="13"/>
  <c r="CX26" i="13"/>
  <c r="CZ266" i="13"/>
  <c r="CZ270" i="13"/>
  <c r="DI178" i="13"/>
  <c r="DI129" i="13"/>
  <c r="DS283" i="13"/>
  <c r="DY282" i="13"/>
  <c r="CT231" i="13"/>
  <c r="CZ165" i="13"/>
  <c r="DM165" i="13"/>
  <c r="DK165" i="13"/>
  <c r="DW165" i="13"/>
  <c r="DS165" i="13"/>
  <c r="DB165" i="13"/>
  <c r="DI165" i="13"/>
  <c r="CX165" i="13"/>
  <c r="CV165" i="13"/>
  <c r="CT165" i="13"/>
  <c r="DF165" i="13"/>
  <c r="DY165" i="13"/>
  <c r="CR165" i="13"/>
  <c r="DD165" i="13"/>
  <c r="CP165" i="13"/>
  <c r="DO165" i="13"/>
  <c r="DU255" i="13"/>
  <c r="DU265" i="13"/>
  <c r="CZ262" i="13"/>
  <c r="DY134" i="13"/>
  <c r="CZ123" i="13"/>
  <c r="DU231" i="13"/>
  <c r="CX270" i="13"/>
  <c r="DB20" i="13"/>
  <c r="CR222" i="13"/>
  <c r="DU270" i="13"/>
  <c r="CT184" i="13"/>
  <c r="CX168" i="13"/>
  <c r="DW282" i="13"/>
  <c r="DO301" i="13"/>
  <c r="DS305" i="13"/>
  <c r="DF216" i="13"/>
  <c r="DF134" i="13"/>
  <c r="DI58" i="13"/>
  <c r="DI128" i="13"/>
  <c r="CT237" i="13"/>
  <c r="DF47" i="13"/>
  <c r="DS131" i="13"/>
  <c r="DY280" i="13"/>
  <c r="DS293" i="13"/>
  <c r="CZ302" i="13"/>
  <c r="DB278" i="13"/>
  <c r="CP142" i="13"/>
  <c r="DI131" i="13"/>
  <c r="CT66" i="13"/>
  <c r="CZ112" i="13"/>
  <c r="CR285" i="13"/>
  <c r="DI267" i="13"/>
  <c r="DM263" i="13"/>
  <c r="DF262" i="13"/>
  <c r="DD27" i="13"/>
  <c r="DF149" i="13"/>
  <c r="CX203" i="13"/>
  <c r="DK107" i="13"/>
  <c r="DM252" i="13"/>
  <c r="DI122" i="13"/>
  <c r="DD98" i="13"/>
  <c r="CT109" i="13"/>
  <c r="DY286" i="13"/>
  <c r="DY203" i="13"/>
  <c r="DW55" i="13"/>
  <c r="CV301" i="13"/>
  <c r="DU203" i="13"/>
  <c r="DQ263" i="13"/>
  <c r="DI199" i="13"/>
  <c r="DB11" i="13"/>
  <c r="CX210" i="13"/>
  <c r="DF46" i="13"/>
  <c r="DB186" i="13"/>
  <c r="DQ165" i="13"/>
  <c r="DO40" i="13"/>
  <c r="DY262" i="13"/>
  <c r="DS11" i="13"/>
  <c r="CT31" i="13"/>
  <c r="CV263" i="13"/>
  <c r="DQ184" i="13"/>
  <c r="DM94" i="13"/>
  <c r="DQ178" i="13"/>
  <c r="CX216" i="13"/>
  <c r="DM142" i="13"/>
  <c r="CZ288" i="13"/>
  <c r="CR181" i="13"/>
  <c r="CZ182" i="13"/>
  <c r="DD186" i="13"/>
  <c r="DI40" i="13"/>
  <c r="DD100" i="13"/>
  <c r="DK178" i="13"/>
  <c r="DD117" i="13"/>
  <c r="DU252" i="13"/>
  <c r="DW317" i="13"/>
  <c r="DY284" i="13"/>
  <c r="DD284" i="13"/>
  <c r="DQ284" i="13"/>
  <c r="CT284" i="13"/>
  <c r="DK284" i="13"/>
  <c r="CZ284" i="13"/>
  <c r="DI284" i="13"/>
  <c r="CP284" i="13"/>
  <c r="CP210" i="13"/>
  <c r="CP232" i="13"/>
  <c r="DO232" i="13"/>
  <c r="DU232" i="13"/>
  <c r="DY232" i="13"/>
  <c r="CT232" i="13"/>
  <c r="DW232" i="13"/>
  <c r="DF232" i="13"/>
  <c r="CR232" i="13"/>
  <c r="DM232" i="13"/>
  <c r="DK232" i="13"/>
  <c r="DB232" i="13"/>
  <c r="DD232" i="13"/>
  <c r="DI232" i="13"/>
  <c r="DW122" i="13"/>
  <c r="CP92" i="13"/>
  <c r="DF92" i="13"/>
  <c r="DD92" i="13"/>
  <c r="CZ92" i="13"/>
  <c r="DO92" i="13"/>
  <c r="CX92" i="13"/>
  <c r="CR92" i="13"/>
  <c r="DU92" i="13"/>
  <c r="DB43" i="13"/>
  <c r="CP50" i="13"/>
  <c r="DK50" i="13"/>
  <c r="DD50" i="13"/>
  <c r="DW50" i="13"/>
  <c r="DB50" i="13"/>
  <c r="DI50" i="13"/>
  <c r="CT50" i="13"/>
  <c r="DS50" i="13"/>
  <c r="DQ50" i="13"/>
  <c r="CX50" i="13"/>
  <c r="CR50" i="13"/>
  <c r="DW54" i="13"/>
  <c r="CX63" i="13"/>
  <c r="CP63" i="13"/>
  <c r="DU63" i="13"/>
  <c r="CV63" i="13"/>
  <c r="DF63" i="13"/>
  <c r="DW63" i="13"/>
  <c r="DO63" i="13"/>
  <c r="DB63" i="13"/>
  <c r="CZ63" i="13"/>
  <c r="DS63" i="13"/>
  <c r="DI63" i="13"/>
  <c r="CP75" i="13"/>
  <c r="CR75" i="13"/>
  <c r="CZ75" i="13"/>
  <c r="DQ75" i="13"/>
  <c r="DU75" i="13"/>
  <c r="DD75" i="13"/>
  <c r="DK75" i="13"/>
  <c r="DM75" i="13"/>
  <c r="CV75" i="13"/>
  <c r="DB301" i="13"/>
  <c r="DW276" i="13"/>
  <c r="DM276" i="13"/>
  <c r="CP276" i="13"/>
  <c r="CV276" i="13"/>
  <c r="DF276" i="13"/>
  <c r="DK276" i="13"/>
  <c r="DB276" i="13"/>
  <c r="DD276" i="13"/>
  <c r="DB170" i="13"/>
  <c r="CP71" i="13"/>
  <c r="DD71" i="13"/>
  <c r="DI71" i="13"/>
  <c r="DB71" i="13"/>
  <c r="DQ71" i="13"/>
  <c r="CX71" i="13"/>
  <c r="CV71" i="13"/>
  <c r="DW71" i="13"/>
  <c r="DU42" i="13"/>
  <c r="CP167" i="13"/>
  <c r="DK167" i="13"/>
  <c r="DY167" i="13"/>
  <c r="DO167" i="13"/>
  <c r="CX167" i="13"/>
  <c r="DB167" i="13"/>
  <c r="DM167" i="13"/>
  <c r="CV167" i="13"/>
  <c r="DQ167" i="13"/>
  <c r="DD46" i="13"/>
  <c r="DM183" i="13"/>
  <c r="DS183" i="13"/>
  <c r="DW183" i="13"/>
  <c r="CR183" i="13"/>
  <c r="CX183" i="13"/>
  <c r="DB183" i="13"/>
  <c r="DK183" i="13"/>
  <c r="CZ183" i="13"/>
  <c r="DD183" i="13"/>
  <c r="DW242" i="13"/>
  <c r="CP103" i="13"/>
  <c r="DB103" i="13"/>
  <c r="DK103" i="13"/>
  <c r="DI103" i="13"/>
  <c r="CT103" i="13"/>
  <c r="DY103" i="13"/>
  <c r="DM103" i="13"/>
  <c r="DY193" i="13"/>
  <c r="CX247" i="13"/>
  <c r="CZ247" i="13"/>
  <c r="DI247" i="13"/>
  <c r="CR247" i="13"/>
  <c r="DM247" i="13"/>
  <c r="DS247" i="13"/>
  <c r="DW247" i="13"/>
  <c r="DO247" i="13"/>
  <c r="DF255" i="13"/>
  <c r="DD154" i="13"/>
  <c r="DS154" i="13"/>
  <c r="CZ154" i="13"/>
  <c r="DM154" i="13"/>
  <c r="DO154" i="13"/>
  <c r="DB154" i="13"/>
  <c r="CP154" i="13"/>
  <c r="DY90" i="13"/>
  <c r="CT61" i="13"/>
  <c r="CP61" i="13"/>
  <c r="DQ61" i="13"/>
  <c r="DI61" i="13"/>
  <c r="CX61" i="13"/>
  <c r="DK61" i="13"/>
  <c r="CZ61" i="13"/>
  <c r="DU61" i="13"/>
  <c r="DW61" i="13"/>
  <c r="DS61" i="13"/>
  <c r="CR61" i="13"/>
  <c r="DD61" i="13"/>
  <c r="DO61" i="13"/>
  <c r="DB61" i="13"/>
  <c r="DY61" i="13"/>
  <c r="DW47" i="13"/>
  <c r="DD185" i="13"/>
  <c r="CT185" i="13"/>
  <c r="DU185" i="13"/>
  <c r="CX185" i="13"/>
  <c r="DB185" i="13"/>
  <c r="DQ185" i="13"/>
  <c r="CR185" i="13"/>
  <c r="DI185" i="13"/>
  <c r="DY185" i="13"/>
  <c r="DK185" i="13"/>
  <c r="DW185" i="13"/>
  <c r="DM185" i="13"/>
  <c r="CV185" i="13"/>
  <c r="DF185" i="13"/>
  <c r="CP185" i="13"/>
  <c r="CZ185" i="13"/>
  <c r="CT151" i="13"/>
  <c r="CX54" i="13"/>
  <c r="DU285" i="13"/>
  <c r="CX133" i="13"/>
  <c r="DI133" i="13"/>
  <c r="CT133" i="13"/>
  <c r="DK133" i="13"/>
  <c r="DQ133" i="13"/>
  <c r="DU133" i="13"/>
  <c r="DM133" i="13"/>
  <c r="CR133" i="13"/>
  <c r="CV133" i="13"/>
  <c r="DS133" i="13"/>
  <c r="DI46" i="13"/>
  <c r="CP39" i="13"/>
  <c r="DU39" i="13"/>
  <c r="DS39" i="13"/>
  <c r="CR39" i="13"/>
  <c r="CV39" i="13"/>
  <c r="DB39" i="13"/>
  <c r="DF39" i="13"/>
  <c r="CX39" i="13"/>
  <c r="DO39" i="13"/>
  <c r="DI39" i="13"/>
  <c r="DY39" i="13"/>
  <c r="DW39" i="13"/>
  <c r="DF293" i="13"/>
  <c r="DB171" i="13"/>
  <c r="CZ171" i="13"/>
  <c r="DM171" i="13"/>
  <c r="CP171" i="13"/>
  <c r="DW171" i="13"/>
  <c r="DQ171" i="13"/>
  <c r="DF171" i="13"/>
  <c r="DU171" i="13"/>
  <c r="DS171" i="13"/>
  <c r="DI171" i="13"/>
  <c r="DK295" i="13"/>
  <c r="DS295" i="13"/>
  <c r="DY295" i="13"/>
  <c r="CR295" i="13"/>
  <c r="DF295" i="13"/>
  <c r="CX295" i="13"/>
  <c r="CV295" i="13"/>
  <c r="DB295" i="13"/>
  <c r="CT295" i="13"/>
  <c r="DU295" i="13"/>
  <c r="DQ295" i="13"/>
  <c r="CP73" i="13"/>
  <c r="CZ73" i="13"/>
  <c r="DM73" i="13"/>
  <c r="DU73" i="13"/>
  <c r="DY73" i="13"/>
  <c r="DS73" i="13"/>
  <c r="DD73" i="13"/>
  <c r="CT73" i="13"/>
  <c r="DW73" i="13"/>
  <c r="DB150" i="13"/>
  <c r="DW150" i="13"/>
  <c r="CZ150" i="13"/>
  <c r="CP150" i="13"/>
  <c r="DS150" i="13"/>
  <c r="DU150" i="13"/>
  <c r="DQ150" i="13"/>
  <c r="DK150" i="13"/>
  <c r="DF150" i="13"/>
  <c r="DD150" i="13"/>
  <c r="DY150" i="13"/>
  <c r="DD266" i="13"/>
  <c r="DQ232" i="13"/>
  <c r="DS79" i="13"/>
  <c r="DD296" i="13"/>
  <c r="CT305" i="13"/>
  <c r="CP74" i="13"/>
  <c r="DI74" i="13"/>
  <c r="DQ74" i="13"/>
  <c r="CT74" i="13"/>
  <c r="CX74" i="13"/>
  <c r="DO74" i="13"/>
  <c r="CR74" i="13"/>
  <c r="DK74" i="13"/>
  <c r="DY74" i="13"/>
  <c r="CX302" i="13"/>
  <c r="DO134" i="13"/>
  <c r="DK172" i="13"/>
  <c r="CT172" i="13"/>
  <c r="DS172" i="13"/>
  <c r="DW172" i="13"/>
  <c r="CR172" i="13"/>
  <c r="DF172" i="13"/>
  <c r="DM172" i="13"/>
  <c r="DI172" i="13"/>
  <c r="CZ172" i="13"/>
  <c r="DY172" i="13"/>
  <c r="CX172" i="13"/>
  <c r="DQ301" i="13"/>
  <c r="CR35" i="13"/>
  <c r="CP52" i="13"/>
  <c r="DK52" i="13"/>
  <c r="CT52" i="13"/>
  <c r="DD52" i="13"/>
  <c r="DY52" i="13"/>
  <c r="CZ52" i="13"/>
  <c r="CR52" i="13"/>
  <c r="CV52" i="13"/>
  <c r="DB52" i="13"/>
  <c r="DO52" i="13"/>
  <c r="DU52" i="13"/>
  <c r="CX52" i="13"/>
  <c r="DW52" i="13"/>
  <c r="DQ52" i="13"/>
  <c r="DF52" i="13"/>
  <c r="DS52" i="13"/>
  <c r="CX232" i="13"/>
  <c r="DD251" i="13"/>
  <c r="CP44" i="13"/>
  <c r="DM44" i="13"/>
  <c r="DS44" i="13"/>
  <c r="DU44" i="13"/>
  <c r="DW44" i="13"/>
  <c r="DO44" i="13"/>
  <c r="DQ44" i="13"/>
  <c r="CX44" i="13"/>
  <c r="DB44" i="13"/>
  <c r="CZ44" i="13"/>
  <c r="DK44" i="13"/>
  <c r="DY44" i="13"/>
  <c r="DI44" i="13"/>
  <c r="DB293" i="13"/>
  <c r="DM79" i="13"/>
  <c r="DY239" i="13"/>
  <c r="DF239" i="13"/>
  <c r="DW239" i="13"/>
  <c r="DB239" i="13"/>
  <c r="DK239" i="13"/>
  <c r="CX239" i="13"/>
  <c r="CR239" i="13"/>
  <c r="DS239" i="13"/>
  <c r="CP239" i="13"/>
  <c r="CV239" i="13"/>
  <c r="DW177" i="13"/>
  <c r="DO177" i="13"/>
  <c r="DD177" i="13"/>
  <c r="DI177" i="13"/>
  <c r="DU177" i="13"/>
  <c r="DK177" i="13"/>
  <c r="DF177" i="13"/>
  <c r="DS177" i="13"/>
  <c r="CZ177" i="13"/>
  <c r="DQ177" i="13"/>
  <c r="CV177" i="13"/>
  <c r="CT177" i="13"/>
  <c r="DY177" i="13"/>
  <c r="CP177" i="13"/>
  <c r="DB177" i="13"/>
  <c r="DQ24" i="13"/>
  <c r="CR135" i="13"/>
  <c r="CT135" i="13"/>
  <c r="DM135" i="13"/>
  <c r="CV135" i="13"/>
  <c r="DU135" i="13"/>
  <c r="DD135" i="13"/>
  <c r="CP135" i="13"/>
  <c r="DK135" i="13"/>
  <c r="DU45" i="13"/>
  <c r="CV281" i="13"/>
  <c r="CR281" i="13"/>
  <c r="CZ281" i="13"/>
  <c r="DO281" i="13"/>
  <c r="CX281" i="13"/>
  <c r="DY122" i="13"/>
  <c r="DU103" i="13"/>
  <c r="DB279" i="13"/>
  <c r="CX288" i="13"/>
  <c r="DY293" i="13"/>
  <c r="DQ276" i="13"/>
  <c r="DM77" i="13"/>
  <c r="DY152" i="13"/>
  <c r="DI152" i="13"/>
  <c r="DQ152" i="13"/>
  <c r="DU152" i="13"/>
  <c r="DK152" i="13"/>
  <c r="DB152" i="13"/>
  <c r="CP152" i="13"/>
  <c r="CZ152" i="13"/>
  <c r="CT152" i="13"/>
  <c r="CR152" i="13"/>
  <c r="DM152" i="13"/>
  <c r="DD152" i="13"/>
  <c r="CV152" i="13"/>
  <c r="DF152" i="13"/>
  <c r="DS152" i="13"/>
  <c r="DQ195" i="13"/>
  <c r="CT64" i="13"/>
  <c r="CZ62" i="13"/>
  <c r="CP62" i="13"/>
  <c r="DM62" i="13"/>
  <c r="DB62" i="13"/>
  <c r="DD62" i="13"/>
  <c r="DY62" i="13"/>
  <c r="DQ62" i="13"/>
  <c r="DF62" i="13"/>
  <c r="CR62" i="13"/>
  <c r="CP247" i="13"/>
  <c r="DB92" i="13"/>
  <c r="DS40" i="13"/>
  <c r="DK79" i="13"/>
  <c r="DI299" i="13"/>
  <c r="CZ299" i="13"/>
  <c r="DS299" i="13"/>
  <c r="DW299" i="13"/>
  <c r="CP299" i="13"/>
  <c r="DM299" i="13"/>
  <c r="CR299" i="13"/>
  <c r="DQ299" i="13"/>
  <c r="DD289" i="13"/>
  <c r="CZ51" i="13"/>
  <c r="DQ188" i="13"/>
  <c r="DM188" i="13"/>
  <c r="CV188" i="13"/>
  <c r="DO188" i="13"/>
  <c r="CT188" i="13"/>
  <c r="DB188" i="13"/>
  <c r="CR188" i="13"/>
  <c r="DF188" i="13"/>
  <c r="DI188" i="13"/>
  <c r="DU188" i="13"/>
  <c r="DS188" i="13"/>
  <c r="DW188" i="13"/>
  <c r="CP188" i="13"/>
  <c r="DY188" i="13"/>
  <c r="DD65" i="13"/>
  <c r="DW175" i="13"/>
  <c r="DQ127" i="13"/>
  <c r="DW127" i="13"/>
  <c r="CX127" i="13"/>
  <c r="DS127" i="13"/>
  <c r="DU127" i="13"/>
  <c r="DF127" i="13"/>
  <c r="CZ127" i="13"/>
  <c r="CP127" i="13"/>
  <c r="DK127" i="13"/>
  <c r="DS70" i="13"/>
  <c r="DW21" i="13"/>
  <c r="CP78" i="13"/>
  <c r="DQ78" i="13"/>
  <c r="DO78" i="13"/>
  <c r="DF78" i="13"/>
  <c r="DS78" i="13"/>
  <c r="DU78" i="13"/>
  <c r="DW78" i="13"/>
  <c r="DI78" i="13"/>
  <c r="DY78" i="13"/>
  <c r="DS167" i="13"/>
  <c r="DQ281" i="13"/>
  <c r="DD283" i="13"/>
  <c r="DS258" i="13"/>
  <c r="DU258" i="13"/>
  <c r="DY258" i="13"/>
  <c r="DM258" i="13"/>
  <c r="CP258" i="13"/>
  <c r="DD258" i="13"/>
  <c r="DK258" i="13"/>
  <c r="CT258" i="13"/>
  <c r="DF258" i="13"/>
  <c r="DQ258" i="13"/>
  <c r="CR258" i="13"/>
  <c r="CV258" i="13"/>
  <c r="DM123" i="13"/>
  <c r="DF263" i="13"/>
  <c r="DB172" i="13"/>
  <c r="DI20" i="13"/>
  <c r="CX150" i="13"/>
  <c r="CP277" i="13"/>
  <c r="DK189" i="13"/>
  <c r="DD189" i="13"/>
  <c r="DU189" i="13"/>
  <c r="DI189" i="13"/>
  <c r="CR189" i="13"/>
  <c r="CT189" i="13"/>
  <c r="DO189" i="13"/>
  <c r="DB189" i="13"/>
  <c r="DW189" i="13"/>
  <c r="CV189" i="13"/>
  <c r="DS189" i="13"/>
  <c r="DY189" i="13"/>
  <c r="DQ189" i="13"/>
  <c r="DM189" i="13"/>
  <c r="CP17" i="13"/>
  <c r="CT17" i="13"/>
  <c r="DY17" i="13"/>
  <c r="DM17" i="13"/>
  <c r="DW17" i="13"/>
  <c r="DK17" i="13"/>
  <c r="DU17" i="13"/>
  <c r="DI17" i="13"/>
  <c r="CX17" i="13"/>
  <c r="DB17" i="13"/>
  <c r="DI124" i="13"/>
  <c r="CT199" i="13"/>
  <c r="DD279" i="13"/>
  <c r="CZ282" i="13"/>
  <c r="DK278" i="13"/>
  <c r="CP30" i="13"/>
  <c r="DI30" i="13"/>
  <c r="DO30" i="13"/>
  <c r="DQ30" i="13"/>
  <c r="DY30" i="13"/>
  <c r="CZ30" i="13"/>
  <c r="CX30" i="13"/>
  <c r="DU30" i="13"/>
  <c r="CV30" i="13"/>
  <c r="DM30" i="13"/>
  <c r="CP87" i="13"/>
  <c r="DY87" i="13"/>
  <c r="DK87" i="13"/>
  <c r="DB87" i="13"/>
  <c r="DM87" i="13"/>
  <c r="DO87" i="13"/>
  <c r="DU87" i="13"/>
  <c r="CT87" i="13"/>
  <c r="DQ87" i="13"/>
  <c r="DW87" i="13"/>
  <c r="DS87" i="13"/>
  <c r="CR87" i="13"/>
  <c r="DD87" i="13"/>
  <c r="DS267" i="13"/>
  <c r="DD44" i="13"/>
  <c r="DS134" i="13"/>
  <c r="CR44" i="13"/>
  <c r="CP12" i="13"/>
  <c r="DS12" i="13"/>
  <c r="DF12" i="13"/>
  <c r="DD12" i="13"/>
  <c r="DQ12" i="13"/>
  <c r="DB12" i="13"/>
  <c r="DK12" i="13"/>
  <c r="CX12" i="13"/>
  <c r="CR12" i="13"/>
  <c r="DI12" i="13"/>
  <c r="CT12" i="13"/>
  <c r="CT201" i="13"/>
  <c r="DQ201" i="13"/>
  <c r="DB201" i="13"/>
  <c r="CZ201" i="13"/>
  <c r="DY201" i="13"/>
  <c r="CX201" i="13"/>
  <c r="DK201" i="13"/>
  <c r="CR201" i="13"/>
  <c r="CV201" i="13"/>
  <c r="DF201" i="13"/>
  <c r="DI201" i="13"/>
  <c r="DS201" i="13"/>
  <c r="DM201" i="13"/>
  <c r="DW201" i="13"/>
  <c r="DW202" i="13"/>
  <c r="DB202" i="13"/>
  <c r="DS202" i="13"/>
  <c r="DM202" i="13"/>
  <c r="DI202" i="13"/>
  <c r="CP202" i="13"/>
  <c r="CR202" i="13"/>
  <c r="DO202" i="13"/>
  <c r="CX202" i="13"/>
  <c r="DS233" i="13"/>
  <c r="DF107" i="13"/>
  <c r="CP180" i="13"/>
  <c r="DD242" i="13"/>
  <c r="DO25" i="13"/>
  <c r="CP41" i="13"/>
  <c r="CZ41" i="13"/>
  <c r="DO41" i="13"/>
  <c r="DQ41" i="13"/>
  <c r="CX41" i="13"/>
  <c r="DU41" i="13"/>
  <c r="DI41" i="13"/>
  <c r="DM41" i="13"/>
  <c r="DK41" i="13"/>
  <c r="DS41" i="13"/>
  <c r="CR41" i="13"/>
  <c r="DM72" i="13"/>
  <c r="DF268" i="13"/>
  <c r="CT268" i="13"/>
  <c r="CX268" i="13"/>
  <c r="DI268" i="13"/>
  <c r="DY268" i="13"/>
  <c r="DM268" i="13"/>
  <c r="CR268" i="13"/>
  <c r="DQ268" i="13"/>
  <c r="CZ268" i="13"/>
  <c r="CV268" i="13"/>
  <c r="DS268" i="13"/>
  <c r="DK268" i="13"/>
  <c r="DB268" i="13"/>
  <c r="DO268" i="13"/>
  <c r="CP268" i="13"/>
  <c r="DD268" i="13"/>
  <c r="DS142" i="13"/>
  <c r="CP217" i="13"/>
  <c r="CX217" i="13"/>
  <c r="CZ217" i="13"/>
  <c r="CT217" i="13"/>
  <c r="DK217" i="13"/>
  <c r="DW217" i="13"/>
  <c r="DB217" i="13"/>
  <c r="CR217" i="13"/>
  <c r="DO217" i="13"/>
  <c r="DU217" i="13"/>
  <c r="DF217" i="13"/>
  <c r="DS217" i="13"/>
  <c r="DD217" i="13"/>
  <c r="CV217" i="13"/>
  <c r="DI305" i="13"/>
  <c r="DS287" i="13"/>
  <c r="DK188" i="13"/>
  <c r="DW103" i="13"/>
  <c r="DW287" i="13"/>
  <c r="DK280" i="13"/>
  <c r="CP106" i="13"/>
  <c r="DK106" i="13"/>
  <c r="DW106" i="13"/>
  <c r="DM106" i="13"/>
  <c r="CZ106" i="13"/>
  <c r="DY106" i="13"/>
  <c r="CV106" i="13"/>
  <c r="DF106" i="13"/>
  <c r="CR106" i="13"/>
  <c r="DY166" i="13"/>
  <c r="DF166" i="13"/>
  <c r="DQ166" i="13"/>
  <c r="DU166" i="13"/>
  <c r="DK166" i="13"/>
  <c r="CV166" i="13"/>
  <c r="DM166" i="13"/>
  <c r="DI166" i="13"/>
  <c r="DS166" i="13"/>
  <c r="CZ166" i="13"/>
  <c r="DO166" i="13"/>
  <c r="DW166" i="13"/>
  <c r="CX166" i="13"/>
  <c r="DM89" i="13"/>
  <c r="DF296" i="13"/>
  <c r="CX200" i="13"/>
  <c r="DW200" i="13"/>
  <c r="CR200" i="13"/>
  <c r="CZ200" i="13"/>
  <c r="DY200" i="13"/>
  <c r="DD200" i="13"/>
  <c r="CV200" i="13"/>
  <c r="DM200" i="13"/>
  <c r="DO200" i="13"/>
  <c r="DU200" i="13"/>
  <c r="DF200" i="13"/>
  <c r="DK200" i="13"/>
  <c r="CP200" i="13"/>
  <c r="DS200" i="13"/>
  <c r="DQ200" i="13"/>
  <c r="DB200" i="13"/>
  <c r="DM255" i="13"/>
  <c r="CP16" i="13"/>
  <c r="DU16" i="13"/>
  <c r="CV16" i="13"/>
  <c r="DO16" i="13"/>
  <c r="CR16" i="13"/>
  <c r="CT16" i="13"/>
  <c r="DW16" i="13"/>
  <c r="DM16" i="13"/>
  <c r="DD16" i="13"/>
  <c r="DS16" i="13"/>
  <c r="DB16" i="13"/>
  <c r="DY16" i="13"/>
  <c r="DK16" i="13"/>
  <c r="CZ16" i="13"/>
  <c r="CP287" i="13"/>
  <c r="CR162" i="13"/>
  <c r="DK162" i="13"/>
  <c r="CX162" i="13"/>
  <c r="CP162" i="13"/>
  <c r="DF162" i="13"/>
  <c r="CT162" i="13"/>
  <c r="DD162" i="13"/>
  <c r="DM162" i="13"/>
  <c r="DB162" i="13"/>
  <c r="CV162" i="13"/>
  <c r="DO162" i="13"/>
  <c r="DY162" i="13"/>
  <c r="DS162" i="13"/>
  <c r="CT55" i="13"/>
  <c r="CZ71" i="13"/>
  <c r="CP67" i="13"/>
  <c r="DU67" i="13"/>
  <c r="DO67" i="13"/>
  <c r="DF67" i="13"/>
  <c r="DB67" i="13"/>
  <c r="DS67" i="13"/>
  <c r="DQ67" i="13"/>
  <c r="DK67" i="13"/>
  <c r="CT67" i="13"/>
  <c r="DD67" i="13"/>
  <c r="CV182" i="13"/>
  <c r="CT303" i="13"/>
  <c r="CP102" i="13"/>
  <c r="CZ102" i="13"/>
  <c r="DS102" i="13"/>
  <c r="CX102" i="13"/>
  <c r="DQ102" i="13"/>
  <c r="DI102" i="13"/>
  <c r="DB102" i="13"/>
  <c r="DF102" i="13"/>
  <c r="CV102" i="13"/>
  <c r="CR102" i="13"/>
  <c r="CV44" i="13"/>
  <c r="DQ29" i="13"/>
  <c r="CZ29" i="13"/>
  <c r="DD29" i="13"/>
  <c r="CP29" i="13"/>
  <c r="DS29" i="13"/>
  <c r="DK29" i="13"/>
  <c r="CT29" i="13"/>
  <c r="DF29" i="13"/>
  <c r="DI29" i="13"/>
  <c r="CR29" i="13"/>
  <c r="DM29" i="13"/>
  <c r="CV250" i="13"/>
  <c r="DW250" i="13"/>
  <c r="DS250" i="13"/>
  <c r="DK250" i="13"/>
  <c r="DF250" i="13"/>
  <c r="DM250" i="13"/>
  <c r="DI250" i="13"/>
  <c r="CP250" i="13"/>
  <c r="DD250" i="13"/>
  <c r="CZ250" i="13"/>
  <c r="CX250" i="13"/>
  <c r="DY250" i="13"/>
  <c r="CX306" i="13"/>
  <c r="DS306" i="13"/>
  <c r="DQ306" i="13"/>
  <c r="CV306" i="13"/>
  <c r="CZ306" i="13"/>
  <c r="DI306" i="13"/>
  <c r="CT306" i="13"/>
  <c r="DU306" i="13"/>
  <c r="CR306" i="13"/>
  <c r="DY306" i="13"/>
  <c r="DO306" i="13"/>
  <c r="CP306" i="13"/>
  <c r="DW306" i="13"/>
  <c r="DB306" i="13"/>
  <c r="DK306" i="13"/>
  <c r="DF306" i="13"/>
  <c r="DM306" i="13"/>
  <c r="DD306" i="13"/>
  <c r="DD63" i="13"/>
  <c r="DY191" i="13"/>
  <c r="DM280" i="13"/>
  <c r="CR99" i="13"/>
  <c r="CV195" i="13"/>
  <c r="DB250" i="13"/>
  <c r="DF154" i="13"/>
  <c r="CX75" i="13"/>
  <c r="DM20" i="13"/>
  <c r="DQ139" i="13"/>
  <c r="DF193" i="13"/>
  <c r="DD201" i="13"/>
  <c r="CV255" i="13"/>
  <c r="DW67" i="13"/>
  <c r="DI276" i="13"/>
  <c r="DI296" i="13"/>
  <c r="DU112" i="13"/>
  <c r="DF25" i="13"/>
  <c r="DM63" i="13"/>
  <c r="CV37" i="13"/>
  <c r="DU98" i="13"/>
  <c r="CR132" i="13"/>
  <c r="DK160" i="13"/>
  <c r="CR160" i="13"/>
  <c r="DS160" i="13"/>
  <c r="CV160" i="13"/>
  <c r="CT160" i="13"/>
  <c r="DM160" i="13"/>
  <c r="DF160" i="13"/>
  <c r="CP160" i="13"/>
  <c r="DW160" i="13"/>
  <c r="CX160" i="13"/>
  <c r="DO160" i="13"/>
  <c r="DY160" i="13"/>
  <c r="DU160" i="13"/>
  <c r="CZ160" i="13"/>
  <c r="DQ160" i="13"/>
  <c r="DU247" i="13"/>
  <c r="DD54" i="13"/>
  <c r="DD239" i="13"/>
  <c r="DU106" i="13"/>
  <c r="CT219" i="13"/>
  <c r="DM139" i="13"/>
  <c r="DI134" i="13"/>
  <c r="CV96" i="13"/>
  <c r="CP96" i="13"/>
  <c r="DO96" i="13"/>
  <c r="CT96" i="13"/>
  <c r="DD96" i="13"/>
  <c r="CR96" i="13"/>
  <c r="DU96" i="13"/>
  <c r="DK96" i="13"/>
  <c r="DI96" i="13"/>
  <c r="DM96" i="13"/>
  <c r="DS96" i="13"/>
  <c r="DF96" i="13"/>
  <c r="DW96" i="13"/>
  <c r="DQ96" i="13"/>
  <c r="CX96" i="13"/>
  <c r="DY96" i="13"/>
  <c r="CP83" i="13"/>
  <c r="DO83" i="13"/>
  <c r="DU83" i="13"/>
  <c r="DM83" i="13"/>
  <c r="DF83" i="13"/>
  <c r="CT83" i="13"/>
  <c r="CV83" i="13"/>
  <c r="DS83" i="13"/>
  <c r="DK83" i="13"/>
  <c r="CX83" i="13"/>
  <c r="CZ87" i="13"/>
  <c r="DY67" i="13"/>
  <c r="DF194" i="13"/>
  <c r="DD30" i="13"/>
  <c r="DY219" i="13"/>
  <c r="CT75" i="13"/>
  <c r="CP108" i="13"/>
  <c r="DW108" i="13"/>
  <c r="CR108" i="13"/>
  <c r="DY108" i="13"/>
  <c r="DB108" i="13"/>
  <c r="DQ108" i="13"/>
  <c r="DU108" i="13"/>
  <c r="DI108" i="13"/>
  <c r="DD108" i="13"/>
  <c r="DF108" i="13"/>
  <c r="DM108" i="13"/>
  <c r="CT108" i="13"/>
  <c r="CV108" i="13"/>
  <c r="DS108" i="13"/>
  <c r="DO108" i="13"/>
  <c r="DK108" i="13"/>
  <c r="CX154" i="13"/>
  <c r="CZ295" i="13"/>
  <c r="DY202" i="13"/>
  <c r="DY12" i="13"/>
  <c r="CV77" i="13"/>
  <c r="DU134" i="13"/>
  <c r="CX73" i="13"/>
  <c r="DQ58" i="13"/>
  <c r="CP286" i="13"/>
  <c r="DF87" i="13"/>
  <c r="CT47" i="13"/>
  <c r="CZ278" i="13"/>
  <c r="DI83" i="13"/>
  <c r="DK186" i="13"/>
  <c r="DU279" i="13"/>
  <c r="DB222" i="13"/>
  <c r="CV262" i="13"/>
  <c r="CZ46" i="13"/>
  <c r="CT106" i="13"/>
  <c r="CX285" i="13"/>
  <c r="CX139" i="13"/>
  <c r="CV139" i="13"/>
  <c r="CX108" i="13"/>
  <c r="DM100" i="13"/>
  <c r="CV99" i="13"/>
  <c r="DF71" i="13"/>
  <c r="DQ131" i="13"/>
  <c r="CT279" i="13"/>
  <c r="DK301" i="13"/>
  <c r="CZ37" i="13"/>
  <c r="CR154" i="13"/>
  <c r="DY51" i="13"/>
  <c r="CV45" i="13"/>
  <c r="DM194" i="13"/>
  <c r="DW154" i="13"/>
  <c r="DM285" i="13"/>
  <c r="CR122" i="13"/>
  <c r="DK47" i="13"/>
  <c r="DD237" i="13"/>
  <c r="DO43" i="13"/>
  <c r="DW136" i="13"/>
  <c r="DS136" i="13"/>
  <c r="CP136" i="13"/>
  <c r="CX136" i="13"/>
  <c r="DB136" i="13"/>
  <c r="DD136" i="13"/>
  <c r="DU136" i="13"/>
  <c r="CZ136" i="13"/>
  <c r="DI136" i="13"/>
  <c r="DK136" i="13"/>
  <c r="DF136" i="13"/>
  <c r="DO136" i="13"/>
  <c r="DQ136" i="13"/>
  <c r="CT136" i="13"/>
  <c r="DM136" i="13"/>
  <c r="CR136" i="13"/>
  <c r="DQ235" i="13"/>
  <c r="DY292" i="13"/>
  <c r="DW296" i="13"/>
  <c r="DY278" i="13"/>
  <c r="DM70" i="13"/>
  <c r="CX282" i="13"/>
  <c r="DW32" i="13"/>
  <c r="DD166" i="13"/>
  <c r="DS103" i="13"/>
  <c r="DK71" i="13"/>
  <c r="DD194" i="13"/>
  <c r="DQ277" i="13"/>
  <c r="CV305" i="13"/>
  <c r="DU139" i="13"/>
  <c r="DK55" i="13"/>
  <c r="CV87" i="13"/>
  <c r="CR168" i="13"/>
  <c r="DF103" i="13"/>
  <c r="CZ170" i="13"/>
  <c r="DF17" i="13"/>
  <c r="DY231" i="13"/>
  <c r="DU162" i="13"/>
  <c r="CR127" i="13"/>
  <c r="DY299" i="13"/>
  <c r="DM117" i="13"/>
  <c r="DW83" i="13"/>
  <c r="DI302" i="13"/>
  <c r="DF135" i="13"/>
  <c r="DD133" i="13"/>
  <c r="CZ277" i="13"/>
  <c r="CV94" i="13"/>
  <c r="DQ162" i="13"/>
  <c r="DM186" i="13"/>
  <c r="CP193" i="13"/>
  <c r="CX21" i="13"/>
  <c r="DK282" i="13"/>
  <c r="CR289" i="13"/>
  <c r="CZ162" i="13"/>
  <c r="DB166" i="13"/>
  <c r="DU202" i="13"/>
  <c r="DB284" i="13"/>
  <c r="CV158" i="13"/>
  <c r="DB83" i="13"/>
  <c r="CV299" i="13"/>
  <c r="DF90" i="13"/>
  <c r="CP288" i="13"/>
  <c r="CX283" i="13"/>
  <c r="CZ90" i="13"/>
  <c r="DB219" i="13"/>
  <c r="DW41" i="13"/>
  <c r="DM235" i="13"/>
  <c r="CZ21" i="13"/>
  <c r="CT102" i="13"/>
  <c r="DQ106" i="13"/>
  <c r="DO170" i="13"/>
  <c r="DI127" i="13"/>
  <c r="DD43" i="13"/>
  <c r="DI54" i="13"/>
  <c r="CT263" i="13"/>
  <c r="CZ232" i="13"/>
  <c r="DQ103" i="13"/>
  <c r="DK18" i="13"/>
  <c r="CZ50" i="13"/>
  <c r="DO250" i="13"/>
  <c r="CX29" i="13"/>
  <c r="DQ117" i="13"/>
  <c r="DK73" i="13"/>
  <c r="DU165" i="13"/>
  <c r="CR233" i="13"/>
  <c r="CV216" i="13"/>
  <c r="DQ230" i="13"/>
  <c r="CV154" i="13"/>
  <c r="DK99" i="13"/>
  <c r="DB281" i="13"/>
  <c r="CT92" i="13"/>
  <c r="DM295" i="13"/>
  <c r="DW302" i="13"/>
  <c r="DB75" i="13"/>
  <c r="DI51" i="13"/>
  <c r="CP183" i="13"/>
  <c r="DK42" i="13"/>
  <c r="DI154" i="13"/>
  <c r="CX303" i="13"/>
  <c r="DU276" i="13"/>
  <c r="CR286" i="13"/>
  <c r="DF202" i="13"/>
  <c r="DY83" i="13"/>
  <c r="DK313" i="13"/>
  <c r="DY313" i="13"/>
  <c r="CR313" i="13"/>
  <c r="CX313" i="13"/>
  <c r="CV313" i="13"/>
  <c r="DI313" i="13"/>
  <c r="DS313" i="13"/>
  <c r="DF313" i="13"/>
  <c r="CT313" i="13"/>
  <c r="DU313" i="13"/>
  <c r="CP313" i="13"/>
  <c r="CZ313" i="13"/>
  <c r="DB313" i="13"/>
  <c r="DW313" i="13"/>
  <c r="DD313" i="13"/>
  <c r="DQ313" i="13"/>
  <c r="DM313" i="13"/>
  <c r="DO313" i="13"/>
  <c r="DU281" i="13"/>
  <c r="DD25" i="13"/>
  <c r="CZ72" i="13"/>
  <c r="DO124" i="13"/>
  <c r="DY287" i="13"/>
  <c r="CT166" i="13"/>
  <c r="CV289" i="13"/>
  <c r="DU286" i="13"/>
  <c r="CV66" i="13"/>
  <c r="DO79" i="13"/>
  <c r="CZ39" i="13"/>
  <c r="CV61" i="13"/>
  <c r="DY127" i="13"/>
  <c r="DY102" i="13"/>
  <c r="DQ180" i="13"/>
  <c r="DF146" i="13"/>
  <c r="DS255" i="13"/>
  <c r="CZ230" i="13"/>
  <c r="DW133" i="13"/>
  <c r="CV92" i="13"/>
  <c r="DD281" i="13"/>
  <c r="DB98" i="13"/>
  <c r="CX99" i="13"/>
  <c r="DO71" i="13"/>
  <c r="DY186" i="13"/>
  <c r="DK182" i="13"/>
  <c r="CX280" i="13"/>
  <c r="DI258" i="13"/>
  <c r="CT299" i="13"/>
  <c r="DM286" i="13"/>
  <c r="DK70" i="13"/>
  <c r="DM51" i="13"/>
  <c r="CR51" i="13"/>
  <c r="DD292" i="13"/>
  <c r="DU62" i="13"/>
  <c r="CX62" i="13"/>
  <c r="CX87" i="13"/>
  <c r="DI255" i="13"/>
  <c r="DO191" i="13"/>
  <c r="CR250" i="13"/>
  <c r="DO56" i="13"/>
  <c r="DO50" i="13"/>
  <c r="CX171" i="13"/>
  <c r="DS117" i="13"/>
  <c r="DY135" i="13"/>
  <c r="DU48" i="13"/>
  <c r="DS132" i="13"/>
  <c r="DI193" i="13"/>
  <c r="DW18" i="13"/>
  <c r="DF133" i="13"/>
  <c r="DQ16" i="13"/>
  <c r="CT40" i="13"/>
  <c r="DY45" i="13"/>
  <c r="CZ132" i="13"/>
  <c r="CX164" i="13"/>
  <c r="DB133" i="13"/>
  <c r="DF16" i="13"/>
  <c r="DB117" i="13"/>
  <c r="CZ103" i="13"/>
  <c r="DM12" i="13"/>
  <c r="DU164" i="13"/>
  <c r="DB235" i="13"/>
  <c r="DS30" i="13"/>
  <c r="DD40" i="13"/>
  <c r="DD212" i="13"/>
  <c r="DS210" i="13"/>
  <c r="DK210" i="13"/>
  <c r="DI210" i="13"/>
  <c r="DY210" i="13"/>
  <c r="DQ210" i="13"/>
  <c r="DD210" i="13"/>
  <c r="DW210" i="13"/>
  <c r="DO210" i="13"/>
  <c r="DM210" i="13"/>
  <c r="DB210" i="13"/>
  <c r="CR210" i="13"/>
  <c r="DD122" i="13"/>
  <c r="DQ122" i="13"/>
  <c r="CP122" i="13"/>
  <c r="DM122" i="13"/>
  <c r="DK122" i="13"/>
  <c r="DS122" i="13"/>
  <c r="CP43" i="13"/>
  <c r="DQ43" i="13"/>
  <c r="DF43" i="13"/>
  <c r="DY43" i="13"/>
  <c r="CR43" i="13"/>
  <c r="CZ43" i="13"/>
  <c r="DM43" i="13"/>
  <c r="DS43" i="13"/>
  <c r="CV43" i="13"/>
  <c r="DW43" i="13"/>
  <c r="CP54" i="13"/>
  <c r="DF54" i="13"/>
  <c r="CR54" i="13"/>
  <c r="DM54" i="13"/>
  <c r="CT54" i="13"/>
  <c r="DQ54" i="13"/>
  <c r="CV54" i="13"/>
  <c r="DB203" i="13"/>
  <c r="DM203" i="13"/>
  <c r="CT203" i="13"/>
  <c r="DK203" i="13"/>
  <c r="CV203" i="13"/>
  <c r="DQ203" i="13"/>
  <c r="DO203" i="13"/>
  <c r="DI203" i="13"/>
  <c r="DF203" i="13"/>
  <c r="DD203" i="13"/>
  <c r="DI301" i="13"/>
  <c r="DY301" i="13"/>
  <c r="CX301" i="13"/>
  <c r="CT301" i="13"/>
  <c r="DF301" i="13"/>
  <c r="CR301" i="13"/>
  <c r="DU301" i="13"/>
  <c r="DD301" i="13"/>
  <c r="DS170" i="13"/>
  <c r="CT170" i="13"/>
  <c r="DK170" i="13"/>
  <c r="DU170" i="13"/>
  <c r="DD170" i="13"/>
  <c r="DF170" i="13"/>
  <c r="CX170" i="13"/>
  <c r="CR170" i="13"/>
  <c r="DM170" i="13"/>
  <c r="DY170" i="13"/>
  <c r="CP42" i="13"/>
  <c r="CV42" i="13"/>
  <c r="DB42" i="13"/>
  <c r="CT42" i="13"/>
  <c r="DD42" i="13"/>
  <c r="CR42" i="13"/>
  <c r="DS42" i="13"/>
  <c r="DM42" i="13"/>
  <c r="DF42" i="13"/>
  <c r="DY42" i="13"/>
  <c r="CP46" i="13"/>
  <c r="DQ46" i="13"/>
  <c r="DY46" i="13"/>
  <c r="CT46" i="13"/>
  <c r="DM46" i="13"/>
  <c r="DO46" i="13"/>
  <c r="CV46" i="13"/>
  <c r="DK46" i="13"/>
  <c r="CX46" i="13"/>
  <c r="DD95" i="13"/>
  <c r="CP95" i="13"/>
  <c r="CR95" i="13"/>
  <c r="CV95" i="13"/>
  <c r="DQ95" i="13"/>
  <c r="DI95" i="13"/>
  <c r="CX95" i="13"/>
  <c r="DF95" i="13"/>
  <c r="CZ242" i="13"/>
  <c r="DM242" i="13"/>
  <c r="DS242" i="13"/>
  <c r="DK242" i="13"/>
  <c r="CT242" i="13"/>
  <c r="CP242" i="13"/>
  <c r="DO242" i="13"/>
  <c r="DB242" i="13"/>
  <c r="CX242" i="13"/>
  <c r="DF242" i="13"/>
  <c r="DW193" i="13"/>
  <c r="CT193" i="13"/>
  <c r="CV193" i="13"/>
  <c r="DO193" i="13"/>
  <c r="CZ193" i="13"/>
  <c r="DD193" i="13"/>
  <c r="DU193" i="13"/>
  <c r="CR193" i="13"/>
  <c r="DD255" i="13"/>
  <c r="DO255" i="13"/>
  <c r="DQ255" i="13"/>
  <c r="CP255" i="13"/>
  <c r="DY255" i="13"/>
  <c r="CZ255" i="13"/>
  <c r="DK255" i="13"/>
  <c r="CP90" i="13"/>
  <c r="DD90" i="13"/>
  <c r="DM90" i="13"/>
  <c r="DQ90" i="13"/>
  <c r="CT90" i="13"/>
  <c r="DU90" i="13"/>
  <c r="CR90" i="13"/>
  <c r="DO90" i="13"/>
  <c r="DI90" i="13"/>
  <c r="CP47" i="13"/>
  <c r="DU47" i="13"/>
  <c r="CV47" i="13"/>
  <c r="DO47" i="13"/>
  <c r="DQ47" i="13"/>
  <c r="CR47" i="13"/>
  <c r="DD47" i="13"/>
  <c r="DY47" i="13"/>
  <c r="DM47" i="13"/>
  <c r="DB47" i="13"/>
  <c r="DI151" i="13"/>
  <c r="DW151" i="13"/>
  <c r="DB151" i="13"/>
  <c r="DY151" i="13"/>
  <c r="DQ151" i="13"/>
  <c r="DM248" i="13"/>
  <c r="DF248" i="13"/>
  <c r="DS248" i="13"/>
  <c r="DQ248" i="13"/>
  <c r="CZ248" i="13"/>
  <c r="DU248" i="13"/>
  <c r="DY248" i="13"/>
  <c r="DO248" i="13"/>
  <c r="CT248" i="13"/>
  <c r="DD248" i="13"/>
  <c r="DK248" i="13"/>
  <c r="CP248" i="13"/>
  <c r="DW248" i="13"/>
  <c r="CV248" i="13"/>
  <c r="DB248" i="13"/>
  <c r="CX248" i="13"/>
  <c r="CV285" i="13"/>
  <c r="DF285" i="13"/>
  <c r="DI285" i="13"/>
  <c r="CT285" i="13"/>
  <c r="DQ285" i="13"/>
  <c r="DY285" i="13"/>
  <c r="CP285" i="13"/>
  <c r="CZ285" i="13"/>
  <c r="DI170" i="13"/>
  <c r="CP26" i="13"/>
  <c r="DO26" i="13"/>
  <c r="DY26" i="13"/>
  <c r="DK26" i="13"/>
  <c r="DU26" i="13"/>
  <c r="DB26" i="13"/>
  <c r="DM26" i="13"/>
  <c r="DW26" i="13"/>
  <c r="DF26" i="13"/>
  <c r="CZ26" i="13"/>
  <c r="DS26" i="13"/>
  <c r="DD26" i="13"/>
  <c r="DI26" i="13"/>
  <c r="CZ293" i="13"/>
  <c r="DM293" i="13"/>
  <c r="DI293" i="13"/>
  <c r="DK293" i="13"/>
  <c r="CR293" i="13"/>
  <c r="DU293" i="13"/>
  <c r="CP79" i="13"/>
  <c r="CV79" i="13"/>
  <c r="DD79" i="13"/>
  <c r="DU79" i="13"/>
  <c r="CZ79" i="13"/>
  <c r="DF79" i="13"/>
  <c r="DI79" i="13"/>
  <c r="DY79" i="13"/>
  <c r="DB79" i="13"/>
  <c r="DW79" i="13"/>
  <c r="DQ79" i="13"/>
  <c r="DS296" i="13"/>
  <c r="CX296" i="13"/>
  <c r="DQ296" i="13"/>
  <c r="DO296" i="13"/>
  <c r="DB296" i="13"/>
  <c r="CR296" i="13"/>
  <c r="DM296" i="13"/>
  <c r="DM305" i="13"/>
  <c r="DW305" i="13"/>
  <c r="DQ305" i="13"/>
  <c r="DD305" i="13"/>
  <c r="CP305" i="13"/>
  <c r="CZ305" i="13"/>
  <c r="CX305" i="13"/>
  <c r="CR134" i="13"/>
  <c r="DB134" i="13"/>
  <c r="CZ134" i="13"/>
  <c r="DD134" i="13"/>
  <c r="CV134" i="13"/>
  <c r="CP134" i="13"/>
  <c r="DW134" i="13"/>
  <c r="DY251" i="13"/>
  <c r="DK251" i="13"/>
  <c r="DU251" i="13"/>
  <c r="DS251" i="13"/>
  <c r="CX251" i="13"/>
  <c r="DO251" i="13"/>
  <c r="DW251" i="13"/>
  <c r="DF251" i="13"/>
  <c r="CP251" i="13"/>
  <c r="CV251" i="13"/>
  <c r="DW90" i="13"/>
  <c r="DB252" i="13"/>
  <c r="DS252" i="13"/>
  <c r="CZ252" i="13"/>
  <c r="DQ252" i="13"/>
  <c r="CT252" i="13"/>
  <c r="DK252" i="13"/>
  <c r="CR252" i="13"/>
  <c r="CX252" i="13"/>
  <c r="DO252" i="13"/>
  <c r="CP252" i="13"/>
  <c r="DD252" i="13"/>
  <c r="DW252" i="13"/>
  <c r="DY24" i="13"/>
  <c r="CP24" i="13"/>
  <c r="DO24" i="13"/>
  <c r="DI24" i="13"/>
  <c r="DS24" i="13"/>
  <c r="DU24" i="13"/>
  <c r="CR24" i="13"/>
  <c r="CV24" i="13"/>
  <c r="DW24" i="13"/>
  <c r="DD24" i="13"/>
  <c r="CZ24" i="13"/>
  <c r="DK24" i="13"/>
  <c r="CT24" i="13"/>
  <c r="CX24" i="13"/>
  <c r="DY317" i="13"/>
  <c r="CP317" i="13"/>
  <c r="DF317" i="13"/>
  <c r="DK317" i="13"/>
  <c r="DD317" i="13"/>
  <c r="CR317" i="13"/>
  <c r="DM317" i="13"/>
  <c r="DB317" i="13"/>
  <c r="DU317" i="13"/>
  <c r="CV317" i="13"/>
  <c r="DI317" i="13"/>
  <c r="DS317" i="13"/>
  <c r="CZ317" i="13"/>
  <c r="DO317" i="13"/>
  <c r="DQ317" i="13"/>
  <c r="DF279" i="13"/>
  <c r="CP279" i="13"/>
  <c r="CX279" i="13"/>
  <c r="DY279" i="13"/>
  <c r="DO279" i="13"/>
  <c r="DM279" i="13"/>
  <c r="DQ279" i="13"/>
  <c r="CZ279" i="13"/>
  <c r="DK279" i="13"/>
  <c r="DS279" i="13"/>
  <c r="CP77" i="13"/>
  <c r="CZ77" i="13"/>
  <c r="DY77" i="13"/>
  <c r="DS77" i="13"/>
  <c r="DO77" i="13"/>
  <c r="CX77" i="13"/>
  <c r="DW77" i="13"/>
  <c r="DF77" i="13"/>
  <c r="DI77" i="13"/>
  <c r="CT77" i="13"/>
  <c r="DU77" i="13"/>
  <c r="DQ77" i="13"/>
  <c r="CP64" i="13"/>
  <c r="CR64" i="13"/>
  <c r="CZ64" i="13"/>
  <c r="DD64" i="13"/>
  <c r="DU64" i="13"/>
  <c r="DQ64" i="13"/>
  <c r="DO64" i="13"/>
  <c r="DB64" i="13"/>
  <c r="CX64" i="13"/>
  <c r="CV64" i="13"/>
  <c r="DY64" i="13"/>
  <c r="DF64" i="13"/>
  <c r="DI64" i="13"/>
  <c r="DW40" i="13"/>
  <c r="DK40" i="13"/>
  <c r="CX40" i="13"/>
  <c r="DF40" i="13"/>
  <c r="CV40" i="13"/>
  <c r="DM40" i="13"/>
  <c r="DB40" i="13"/>
  <c r="DY40" i="13"/>
  <c r="CR40" i="13"/>
  <c r="DU40" i="13"/>
  <c r="CP51" i="13"/>
  <c r="DW51" i="13"/>
  <c r="DQ51" i="13"/>
  <c r="CX51" i="13"/>
  <c r="DU51" i="13"/>
  <c r="DK51" i="13"/>
  <c r="CP65" i="13"/>
  <c r="DU65" i="13"/>
  <c r="DY65" i="13"/>
  <c r="CT65" i="13"/>
  <c r="DF65" i="13"/>
  <c r="DM65" i="13"/>
  <c r="DQ65" i="13"/>
  <c r="CX65" i="13"/>
  <c r="CZ65" i="13"/>
  <c r="DI65" i="13"/>
  <c r="DO65" i="13"/>
  <c r="CV65" i="13"/>
  <c r="DB65" i="13"/>
  <c r="DI175" i="13"/>
  <c r="CR175" i="13"/>
  <c r="DK175" i="13"/>
  <c r="DU175" i="13"/>
  <c r="CZ175" i="13"/>
  <c r="CP175" i="13"/>
  <c r="DM175" i="13"/>
  <c r="DF175" i="13"/>
  <c r="DQ175" i="13"/>
  <c r="CT175" i="13"/>
  <c r="CV175" i="13"/>
  <c r="CP21" i="13"/>
  <c r="DM21" i="13"/>
  <c r="DK21" i="13"/>
  <c r="DD21" i="13"/>
  <c r="DQ21" i="13"/>
  <c r="DB21" i="13"/>
  <c r="DY21" i="13"/>
  <c r="CT21" i="13"/>
  <c r="DI21" i="13"/>
  <c r="DU21" i="13"/>
  <c r="DO21" i="13"/>
  <c r="CR21" i="13"/>
  <c r="CV21" i="13"/>
  <c r="CP11" i="13"/>
  <c r="DQ11" i="13"/>
  <c r="DM11" i="13"/>
  <c r="DK11" i="13"/>
  <c r="DO11" i="13"/>
  <c r="CX11" i="13"/>
  <c r="DU11" i="13"/>
  <c r="DF11" i="13"/>
  <c r="DW11" i="13"/>
  <c r="CZ11" i="13"/>
  <c r="DI11" i="13"/>
  <c r="DM283" i="13"/>
  <c r="DQ283" i="13"/>
  <c r="DF283" i="13"/>
  <c r="CR283" i="13"/>
  <c r="CR279" i="13"/>
  <c r="DB263" i="13"/>
  <c r="DU263" i="13"/>
  <c r="CZ263" i="13"/>
  <c r="CX263" i="13"/>
  <c r="CR263" i="13"/>
  <c r="DI263" i="13"/>
  <c r="DY263" i="13"/>
  <c r="DK263" i="13"/>
  <c r="CP263" i="13"/>
  <c r="DS263" i="13"/>
  <c r="DQ20" i="13"/>
  <c r="CP20" i="13"/>
  <c r="DS20" i="13"/>
  <c r="CX20" i="13"/>
  <c r="CR20" i="13"/>
  <c r="DW20" i="13"/>
  <c r="DF20" i="13"/>
  <c r="DU20" i="13"/>
  <c r="DK20" i="13"/>
  <c r="CV20" i="13"/>
  <c r="DO20" i="13"/>
  <c r="DD20" i="13"/>
  <c r="CZ20" i="13"/>
  <c r="DO277" i="13"/>
  <c r="DY277" i="13"/>
  <c r="CR277" i="13"/>
  <c r="DM277" i="13"/>
  <c r="DK277" i="13"/>
  <c r="CX277" i="13"/>
  <c r="CT277" i="13"/>
  <c r="DU296" i="13"/>
  <c r="DY124" i="13"/>
  <c r="CR124" i="13"/>
  <c r="CP124" i="13"/>
  <c r="CZ124" i="13"/>
  <c r="DD124" i="13"/>
  <c r="DQ124" i="13"/>
  <c r="CX124" i="13"/>
  <c r="DU124" i="13"/>
  <c r="CT124" i="13"/>
  <c r="DS124" i="13"/>
  <c r="DW124" i="13"/>
  <c r="DO278" i="13"/>
  <c r="DM278" i="13"/>
  <c r="DD278" i="13"/>
  <c r="CT278" i="13"/>
  <c r="DI278" i="13"/>
  <c r="DU278" i="13"/>
  <c r="DW278" i="13"/>
  <c r="CR278" i="13"/>
  <c r="CR267" i="13"/>
  <c r="DD267" i="13"/>
  <c r="CP267" i="13"/>
  <c r="CT267" i="13"/>
  <c r="CX267" i="13"/>
  <c r="DM267" i="13"/>
  <c r="DQ267" i="13"/>
  <c r="CV267" i="13"/>
  <c r="DF267" i="13"/>
  <c r="CZ267" i="13"/>
  <c r="DU267" i="13"/>
  <c r="DW267" i="13"/>
  <c r="CR46" i="13"/>
  <c r="DO31" i="13"/>
  <c r="CP31" i="13"/>
  <c r="DW31" i="13"/>
  <c r="DI31" i="13"/>
  <c r="CR31" i="13"/>
  <c r="DS31" i="13"/>
  <c r="DF31" i="13"/>
  <c r="DQ31" i="13"/>
  <c r="CZ31" i="13"/>
  <c r="CV31" i="13"/>
  <c r="DY31" i="13"/>
  <c r="DD31" i="13"/>
  <c r="CX31" i="13"/>
  <c r="DM31" i="13"/>
  <c r="DB31" i="13"/>
  <c r="DK233" i="13"/>
  <c r="DO233" i="13"/>
  <c r="DQ233" i="13"/>
  <c r="CX233" i="13"/>
  <c r="DI233" i="13"/>
  <c r="DD233" i="13"/>
  <c r="CV233" i="13"/>
  <c r="CP233" i="13"/>
  <c r="DU233" i="13"/>
  <c r="DW233" i="13"/>
  <c r="CZ233" i="13"/>
  <c r="DM233" i="13"/>
  <c r="DY233" i="13"/>
  <c r="CT233" i="13"/>
  <c r="DS180" i="13"/>
  <c r="DD180" i="13"/>
  <c r="DY180" i="13"/>
  <c r="DU180" i="13"/>
  <c r="DK180" i="13"/>
  <c r="DO180" i="13"/>
  <c r="DI180" i="13"/>
  <c r="CT180" i="13"/>
  <c r="DB180" i="13"/>
  <c r="CZ180" i="13"/>
  <c r="CX180" i="13"/>
  <c r="CR180" i="13"/>
  <c r="CP25" i="13"/>
  <c r="DS25" i="13"/>
  <c r="DK25" i="13"/>
  <c r="CV25" i="13"/>
  <c r="CZ25" i="13"/>
  <c r="DU25" i="13"/>
  <c r="DB25" i="13"/>
  <c r="DY25" i="13"/>
  <c r="CT25" i="13"/>
  <c r="DW25" i="13"/>
  <c r="CX25" i="13"/>
  <c r="CP72" i="13"/>
  <c r="DI72" i="13"/>
  <c r="DU72" i="13"/>
  <c r="DF72" i="13"/>
  <c r="DY72" i="13"/>
  <c r="CX72" i="13"/>
  <c r="DD72" i="13"/>
  <c r="DS72" i="13"/>
  <c r="DQ72" i="13"/>
  <c r="CR72" i="13"/>
  <c r="DK72" i="13"/>
  <c r="CT72" i="13"/>
  <c r="DO72" i="13"/>
  <c r="DB72" i="13"/>
  <c r="DB142" i="13"/>
  <c r="CV142" i="13"/>
  <c r="DK142" i="13"/>
  <c r="CX142" i="13"/>
  <c r="DY142" i="13"/>
  <c r="DF142" i="13"/>
  <c r="DD142" i="13"/>
  <c r="DW142" i="13"/>
  <c r="DI142" i="13"/>
  <c r="CT142" i="13"/>
  <c r="CZ142" i="13"/>
  <c r="CX287" i="13"/>
  <c r="DK287" i="13"/>
  <c r="DF287" i="13"/>
  <c r="DB287" i="13"/>
  <c r="CR287" i="13"/>
  <c r="CP27" i="13"/>
  <c r="DS27" i="13"/>
  <c r="CT27" i="13"/>
  <c r="DK27" i="13"/>
  <c r="DM27" i="13"/>
  <c r="DQ27" i="13"/>
  <c r="DU27" i="13"/>
  <c r="DF27" i="13"/>
  <c r="DY27" i="13"/>
  <c r="CX27" i="13"/>
  <c r="CV27" i="13"/>
  <c r="DW27" i="13"/>
  <c r="CZ27" i="13"/>
  <c r="DO27" i="13"/>
  <c r="DI27" i="13"/>
  <c r="DI43" i="13"/>
  <c r="DS203" i="13"/>
  <c r="CZ54" i="13"/>
  <c r="CP55" i="13"/>
  <c r="DB55" i="13"/>
  <c r="DF55" i="13"/>
  <c r="DY55" i="13"/>
  <c r="DS55" i="13"/>
  <c r="DM55" i="13"/>
  <c r="CV55" i="13"/>
  <c r="DD55" i="13"/>
  <c r="DQ55" i="13"/>
  <c r="DU55" i="13"/>
  <c r="CR55" i="13"/>
  <c r="DY252" i="13"/>
  <c r="DI251" i="13"/>
  <c r="CZ301" i="13"/>
  <c r="DI191" i="13"/>
  <c r="DB191" i="13"/>
  <c r="CZ191" i="13"/>
  <c r="DW191" i="13"/>
  <c r="DD191" i="13"/>
  <c r="CP191" i="13"/>
  <c r="DQ191" i="13"/>
  <c r="CR191" i="13"/>
  <c r="DS191" i="13"/>
  <c r="DM191" i="13"/>
  <c r="DF233" i="13"/>
  <c r="CV283" i="13"/>
  <c r="DM251" i="13"/>
  <c r="DU283" i="13"/>
  <c r="CP112" i="13"/>
  <c r="DS112" i="13"/>
  <c r="DY112" i="13"/>
  <c r="CT112" i="13"/>
  <c r="DQ112" i="13"/>
  <c r="DO112" i="13"/>
  <c r="DW112" i="13"/>
  <c r="DF112" i="13"/>
  <c r="DI112" i="13"/>
  <c r="DM112" i="13"/>
  <c r="DB112" i="13"/>
  <c r="CX112" i="13"/>
  <c r="CV112" i="13"/>
  <c r="DS209" i="13"/>
  <c r="DW209" i="13"/>
  <c r="DI209" i="13"/>
  <c r="DU209" i="13"/>
  <c r="DF209" i="13"/>
  <c r="DY209" i="13"/>
  <c r="CV209" i="13"/>
  <c r="DO209" i="13"/>
  <c r="DD209" i="13"/>
  <c r="CZ209" i="13"/>
  <c r="DQ209" i="13"/>
  <c r="CT209" i="13"/>
  <c r="DK209" i="13"/>
  <c r="CP209" i="13"/>
  <c r="CX209" i="13"/>
  <c r="CP94" i="13"/>
  <c r="CR94" i="13"/>
  <c r="CZ94" i="13"/>
  <c r="DK94" i="13"/>
  <c r="DQ94" i="13"/>
  <c r="DY94" i="13"/>
  <c r="DS94" i="13"/>
  <c r="DD94" i="13"/>
  <c r="DU94" i="13"/>
  <c r="DF94" i="13"/>
  <c r="DI94" i="13"/>
  <c r="DW94" i="13"/>
  <c r="CX79" i="13"/>
  <c r="DM25" i="13"/>
  <c r="DF122" i="13"/>
  <c r="CT134" i="13"/>
  <c r="DK267" i="13"/>
  <c r="DM134" i="13"/>
  <c r="DB194" i="13"/>
  <c r="DQ194" i="13"/>
  <c r="DO194" i="13"/>
  <c r="CV194" i="13"/>
  <c r="DW194" i="13"/>
  <c r="CZ194" i="13"/>
  <c r="CX194" i="13"/>
  <c r="DY194" i="13"/>
  <c r="DS194" i="13"/>
  <c r="DK194" i="13"/>
  <c r="CR194" i="13"/>
  <c r="DI194" i="13"/>
  <c r="DU194" i="13"/>
  <c r="DM260" i="13"/>
  <c r="DU260" i="13"/>
  <c r="DW260" i="13"/>
  <c r="DS260" i="13"/>
  <c r="CZ260" i="13"/>
  <c r="DY260" i="13"/>
  <c r="CV260" i="13"/>
  <c r="DK260" i="13"/>
  <c r="DQ260" i="13"/>
  <c r="DD260" i="13"/>
  <c r="CP260" i="13"/>
  <c r="DO260" i="13"/>
  <c r="CT260" i="13"/>
  <c r="CR260" i="13"/>
  <c r="DI260" i="13"/>
  <c r="CX260" i="13"/>
  <c r="DF260" i="13"/>
  <c r="CZ151" i="13"/>
  <c r="DO42" i="13"/>
  <c r="DQ228" i="13"/>
  <c r="DY228" i="13"/>
  <c r="CV228" i="13"/>
  <c r="CX228" i="13"/>
  <c r="DS228" i="13"/>
  <c r="DW228" i="13"/>
  <c r="CP228" i="13"/>
  <c r="DU228" i="13"/>
  <c r="DO228" i="13"/>
  <c r="DK228" i="13"/>
  <c r="DB228" i="13"/>
  <c r="DF228" i="13"/>
  <c r="CZ228" i="13"/>
  <c r="CR228" i="13"/>
  <c r="CT228" i="13"/>
  <c r="DI228" i="13"/>
  <c r="DM228" i="13"/>
  <c r="CV296" i="13"/>
  <c r="DD277" i="13"/>
  <c r="DB46" i="13"/>
  <c r="DF265" i="13"/>
  <c r="CZ265" i="13"/>
  <c r="CX265" i="13"/>
  <c r="DK265" i="13"/>
  <c r="DQ265" i="13"/>
  <c r="CT265" i="13"/>
  <c r="DO265" i="13"/>
  <c r="DS265" i="13"/>
  <c r="CV265" i="13"/>
  <c r="DM265" i="13"/>
  <c r="DW265" i="13"/>
  <c r="CR265" i="13"/>
  <c r="DI265" i="13"/>
  <c r="DD265" i="13"/>
  <c r="CP265" i="13"/>
  <c r="DY296" i="13"/>
  <c r="DQ287" i="13"/>
  <c r="DK208" i="13"/>
  <c r="DM208" i="13"/>
  <c r="DS208" i="13"/>
  <c r="CP208" i="13"/>
  <c r="CX208" i="13"/>
  <c r="DW208" i="13"/>
  <c r="DY208" i="13"/>
  <c r="CT208" i="13"/>
  <c r="CR208" i="13"/>
  <c r="DF208" i="13"/>
  <c r="DU208" i="13"/>
  <c r="DO208" i="13"/>
  <c r="CV208" i="13"/>
  <c r="DQ208" i="13"/>
  <c r="DD208" i="13"/>
  <c r="DI208" i="13"/>
  <c r="DY95" i="13"/>
  <c r="DI287" i="13"/>
  <c r="DB283" i="13"/>
  <c r="CV11" i="13"/>
  <c r="DB51" i="13"/>
  <c r="CV277" i="13"/>
  <c r="DK128" i="13"/>
  <c r="DM128" i="13"/>
  <c r="CT128" i="13"/>
  <c r="DD128" i="13"/>
  <c r="DF128" i="13"/>
  <c r="CP128" i="13"/>
  <c r="DQ128" i="13"/>
  <c r="CX128" i="13"/>
  <c r="DY128" i="13"/>
  <c r="DU128" i="13"/>
  <c r="DS128" i="13"/>
  <c r="DU277" i="13"/>
  <c r="DS277" i="13"/>
  <c r="CR151" i="13"/>
  <c r="DB94" i="13"/>
  <c r="DD228" i="13"/>
  <c r="DY273" i="13"/>
  <c r="DI273" i="13"/>
  <c r="DS273" i="13"/>
  <c r="DD273" i="13"/>
  <c r="DW273" i="13"/>
  <c r="DK273" i="13"/>
  <c r="DU273" i="13"/>
  <c r="CP273" i="13"/>
  <c r="DF273" i="13"/>
  <c r="CT273" i="13"/>
  <c r="CR273" i="13"/>
  <c r="CZ273" i="13"/>
  <c r="DB273" i="13"/>
  <c r="DQ273" i="13"/>
  <c r="CX273" i="13"/>
  <c r="DO273" i="13"/>
  <c r="DS90" i="13"/>
  <c r="DQ40" i="13"/>
  <c r="CT210" i="13"/>
  <c r="DF151" i="13"/>
  <c r="CX255" i="13"/>
  <c r="CV273" i="13"/>
  <c r="DW249" i="13"/>
  <c r="DO249" i="13"/>
  <c r="DK283" i="13"/>
  <c r="DU46" i="13"/>
  <c r="DW46" i="13"/>
  <c r="CV279" i="13"/>
  <c r="DB255" i="13"/>
  <c r="DY11" i="13"/>
  <c r="CP88" i="13"/>
  <c r="DK88" i="13"/>
  <c r="CZ88" i="13"/>
  <c r="DW88" i="13"/>
  <c r="DY88" i="13"/>
  <c r="DB88" i="13"/>
  <c r="CV88" i="13"/>
  <c r="CX88" i="13"/>
  <c r="DD88" i="13"/>
  <c r="DI88" i="13"/>
  <c r="DM88" i="13"/>
  <c r="DS88" i="13"/>
  <c r="CT88" i="13"/>
  <c r="DQ88" i="13"/>
  <c r="DF88" i="13"/>
  <c r="DK95" i="13"/>
  <c r="CP170" i="13"/>
  <c r="DB175" i="13"/>
  <c r="CT296" i="13"/>
  <c r="DU88" i="13"/>
  <c r="DO54" i="13"/>
  <c r="CR255" i="13"/>
  <c r="CX43" i="13"/>
  <c r="CV51" i="13"/>
  <c r="DB54" i="13"/>
  <c r="CR203" i="13"/>
  <c r="DQ193" i="13"/>
  <c r="DI220" i="13"/>
  <c r="DO303" i="13"/>
  <c r="DK285" i="13"/>
  <c r="CP195" i="13"/>
  <c r="DB251" i="13"/>
  <c r="CT51" i="13"/>
  <c r="DK220" i="13"/>
  <c r="DD58" i="13"/>
  <c r="DB124" i="13"/>
  <c r="DB193" i="13"/>
  <c r="CR112" i="13"/>
  <c r="DS218" i="13"/>
  <c r="DY265" i="13"/>
  <c r="CT94" i="13"/>
  <c r="CV178" i="13"/>
  <c r="DB208" i="13"/>
  <c r="DK191" i="13"/>
  <c r="DO222" i="13"/>
  <c r="DQ142" i="13"/>
  <c r="CV218" i="13"/>
  <c r="DS249" i="13"/>
  <c r="DY89" i="13"/>
  <c r="DW158" i="13"/>
  <c r="DQ266" i="13"/>
  <c r="DW128" i="13"/>
  <c r="DF252" i="13"/>
  <c r="DQ242" i="13"/>
  <c r="DW263" i="13"/>
  <c r="CR88" i="13"/>
  <c r="DD89" i="13"/>
  <c r="CV128" i="13"/>
  <c r="CT317" i="13"/>
  <c r="CX213" i="13"/>
  <c r="CP213" i="13"/>
  <c r="CZ213" i="13"/>
  <c r="CV213" i="13"/>
  <c r="DD213" i="13"/>
  <c r="DK213" i="13"/>
  <c r="CT213" i="13"/>
  <c r="DO213" i="13"/>
  <c r="DS213" i="13"/>
  <c r="DF213" i="13"/>
  <c r="DW213" i="13"/>
  <c r="DF137" i="13"/>
  <c r="DD137" i="13"/>
  <c r="DQ137" i="13"/>
  <c r="DU137" i="13"/>
  <c r="CT137" i="13"/>
  <c r="CV137" i="13"/>
  <c r="DO137" i="13"/>
  <c r="DM137" i="13"/>
  <c r="CR137" i="13"/>
  <c r="DY137" i="13"/>
  <c r="DS137" i="13"/>
  <c r="CZ137" i="13"/>
  <c r="DI137" i="13"/>
  <c r="DK137" i="13"/>
  <c r="CX137" i="13"/>
  <c r="DF244" i="13"/>
  <c r="DQ244" i="13"/>
  <c r="DW244" i="13"/>
  <c r="DU244" i="13"/>
  <c r="DI244" i="13"/>
  <c r="CP244" i="13"/>
  <c r="DK244" i="13"/>
  <c r="DB244" i="13"/>
  <c r="CT244" i="13"/>
  <c r="CZ244" i="13"/>
  <c r="DS244" i="13"/>
  <c r="CX290" i="13"/>
  <c r="DY290" i="13"/>
  <c r="DU85" i="13"/>
  <c r="DS85" i="13"/>
  <c r="DB85" i="13"/>
  <c r="CV85" i="13"/>
  <c r="CT85" i="13"/>
  <c r="DY85" i="13"/>
  <c r="DO85" i="13"/>
  <c r="DF85" i="13"/>
  <c r="DW85" i="13"/>
  <c r="CP82" i="13"/>
  <c r="DF82" i="13"/>
  <c r="CZ82" i="13"/>
  <c r="DU82" i="13"/>
  <c r="DS82" i="13"/>
  <c r="DO82" i="13"/>
  <c r="DY82" i="13"/>
  <c r="DD264" i="13"/>
  <c r="DM264" i="13"/>
  <c r="DK264" i="13"/>
  <c r="DS264" i="13"/>
  <c r="DB264" i="13"/>
  <c r="DY264" i="13"/>
  <c r="DO264" i="13"/>
  <c r="CT264" i="13"/>
  <c r="CP264" i="13"/>
  <c r="CZ264" i="13"/>
  <c r="DW264" i="13"/>
  <c r="DF264" i="13"/>
  <c r="CP22" i="13"/>
  <c r="CZ22" i="13"/>
  <c r="CR22" i="13"/>
  <c r="DS22" i="13"/>
  <c r="DW22" i="13"/>
  <c r="DD22" i="13"/>
  <c r="DK22" i="13"/>
  <c r="DQ259" i="13"/>
  <c r="CR259" i="13"/>
  <c r="CV259" i="13"/>
  <c r="DY259" i="13"/>
  <c r="DS259" i="13"/>
  <c r="DF110" i="13"/>
  <c r="CP110" i="13"/>
  <c r="DS110" i="13"/>
  <c r="DU110" i="13"/>
  <c r="CR211" i="13"/>
  <c r="CT211" i="13"/>
  <c r="DI211" i="13"/>
  <c r="DD176" i="13"/>
  <c r="CV176" i="13"/>
  <c r="DY176" i="13"/>
  <c r="DM176" i="13"/>
  <c r="CR176" i="13"/>
  <c r="DO176" i="13"/>
  <c r="CX176" i="13"/>
  <c r="DI176" i="13"/>
  <c r="DU176" i="13"/>
  <c r="CT176" i="13"/>
  <c r="DW176" i="13"/>
  <c r="CP261" i="13"/>
  <c r="DF261" i="13"/>
  <c r="DS261" i="13"/>
  <c r="DD261" i="13"/>
  <c r="DO261" i="13"/>
  <c r="DK261" i="13"/>
  <c r="CR261" i="13"/>
  <c r="CX261" i="13"/>
  <c r="CT261" i="13"/>
  <c r="DK275" i="13"/>
  <c r="DB275" i="13"/>
  <c r="DD275" i="13"/>
  <c r="CV275" i="13"/>
  <c r="DO275" i="13"/>
  <c r="CZ275" i="13"/>
  <c r="DF157" i="13"/>
  <c r="CV157" i="13"/>
  <c r="DW157" i="13"/>
  <c r="DU157" i="13"/>
  <c r="CX157" i="13"/>
  <c r="DM157" i="13"/>
  <c r="DI157" i="13"/>
  <c r="DS157" i="13"/>
  <c r="DB157" i="13"/>
  <c r="DQ157" i="13"/>
  <c r="CR157" i="13"/>
  <c r="DD290" i="13"/>
  <c r="DU275" i="13"/>
  <c r="CP104" i="13"/>
  <c r="DO104" i="13"/>
  <c r="DU104" i="13"/>
  <c r="DS104" i="13"/>
  <c r="DK104" i="13"/>
  <c r="DF104" i="13"/>
  <c r="DI104" i="13"/>
  <c r="DD104" i="13"/>
  <c r="CV104" i="13"/>
  <c r="DQ22" i="13"/>
  <c r="DS269" i="13"/>
  <c r="DB269" i="13"/>
  <c r="CV269" i="13"/>
  <c r="DF269" i="13"/>
  <c r="DW269" i="13"/>
  <c r="DQ269" i="13"/>
  <c r="CR269" i="13"/>
  <c r="CX269" i="13"/>
  <c r="DD269" i="13"/>
  <c r="CZ269" i="13"/>
  <c r="DI269" i="13"/>
  <c r="DB311" i="13"/>
  <c r="CZ311" i="13"/>
  <c r="CT311" i="13"/>
  <c r="DO311" i="13"/>
  <c r="CX311" i="13"/>
  <c r="DD311" i="13"/>
  <c r="DK311" i="13"/>
  <c r="DQ311" i="13"/>
  <c r="DI311" i="13"/>
  <c r="DU311" i="13"/>
  <c r="CV311" i="13"/>
  <c r="DF311" i="13"/>
  <c r="DM311" i="13"/>
  <c r="DW311" i="13"/>
  <c r="DS311" i="13"/>
  <c r="CR311" i="13"/>
  <c r="CP311" i="13"/>
  <c r="CT192" i="13"/>
  <c r="DY192" i="13"/>
  <c r="DB192" i="13"/>
  <c r="DW192" i="13"/>
  <c r="CR192" i="13"/>
  <c r="CP192" i="13"/>
  <c r="CX192" i="13"/>
  <c r="DK192" i="13"/>
  <c r="DU192" i="13"/>
  <c r="DM192" i="13"/>
  <c r="DS192" i="13"/>
  <c r="DD192" i="13"/>
  <c r="CZ192" i="13"/>
  <c r="DD81" i="13"/>
  <c r="DY81" i="13"/>
  <c r="CP81" i="13"/>
  <c r="DB81" i="13"/>
  <c r="CZ81" i="13"/>
  <c r="DQ81" i="13"/>
  <c r="DO81" i="13"/>
  <c r="DM81" i="13"/>
  <c r="DF81" i="13"/>
  <c r="DI81" i="13"/>
  <c r="DS81" i="13"/>
  <c r="CX81" i="13"/>
  <c r="DS290" i="13"/>
  <c r="CZ307" i="13"/>
  <c r="CV307" i="13"/>
  <c r="DM307" i="13"/>
  <c r="DQ307" i="13"/>
  <c r="DD307" i="13"/>
  <c r="CX307" i="13"/>
  <c r="DO307" i="13"/>
  <c r="DY307" i="13"/>
  <c r="DW307" i="13"/>
  <c r="DS307" i="13"/>
  <c r="CT307" i="13"/>
  <c r="DI307" i="13"/>
  <c r="DB307" i="13"/>
  <c r="DK307" i="13"/>
  <c r="CR307" i="13"/>
  <c r="CP307" i="13"/>
  <c r="DI275" i="13"/>
  <c r="CX85" i="13"/>
  <c r="DU204" i="13"/>
  <c r="DI204" i="13"/>
  <c r="CT204" i="13"/>
  <c r="CV204" i="13"/>
  <c r="DQ204" i="13"/>
  <c r="DO204" i="13"/>
  <c r="DF204" i="13"/>
  <c r="DB204" i="13"/>
  <c r="CX204" i="13"/>
  <c r="DW204" i="13"/>
  <c r="DS204" i="13"/>
  <c r="CR204" i="13"/>
  <c r="CP204" i="13"/>
  <c r="CV36" i="13"/>
  <c r="DO36" i="13"/>
  <c r="DK36" i="13"/>
  <c r="CR36" i="13"/>
  <c r="CP36" i="13"/>
  <c r="CT36" i="13"/>
  <c r="DD36" i="13"/>
  <c r="DI36" i="13"/>
  <c r="DQ36" i="13"/>
  <c r="CZ36" i="13"/>
  <c r="DM36" i="13"/>
  <c r="CX36" i="13"/>
  <c r="DU36" i="13"/>
  <c r="CP69" i="13"/>
  <c r="DS69" i="13"/>
  <c r="DO69" i="13"/>
  <c r="DM69" i="13"/>
  <c r="CR69" i="13"/>
  <c r="CT69" i="13"/>
  <c r="DQ69" i="13"/>
  <c r="DF69" i="13"/>
  <c r="CX69" i="13"/>
  <c r="DI224" i="13"/>
  <c r="CP224" i="13"/>
  <c r="CZ224" i="13"/>
  <c r="CX224" i="13"/>
  <c r="DU224" i="13"/>
  <c r="DM224" i="13"/>
  <c r="DW224" i="13"/>
  <c r="DO224" i="13"/>
  <c r="CV224" i="13"/>
  <c r="DB224" i="13"/>
  <c r="CT224" i="13"/>
  <c r="DD224" i="13"/>
  <c r="DU148" i="13"/>
  <c r="DS148" i="13"/>
  <c r="DD148" i="13"/>
  <c r="DM148" i="13"/>
  <c r="DW148" i="13"/>
  <c r="CZ148" i="13"/>
  <c r="DO148" i="13"/>
  <c r="CX148" i="13"/>
  <c r="CV148" i="13"/>
  <c r="DY148" i="13"/>
  <c r="CT148" i="13"/>
  <c r="CT245" i="13"/>
  <c r="DD245" i="13"/>
  <c r="CZ245" i="13"/>
  <c r="DB245" i="13"/>
  <c r="DU245" i="13"/>
  <c r="DS245" i="13"/>
  <c r="DK245" i="13"/>
  <c r="CX245" i="13"/>
  <c r="CP245" i="13"/>
  <c r="CV245" i="13"/>
  <c r="DM245" i="13"/>
  <c r="DU290" i="13"/>
  <c r="DD227" i="13"/>
  <c r="DD226" i="13"/>
  <c r="CZ226" i="13"/>
  <c r="CX226" i="13"/>
  <c r="DF226" i="13"/>
  <c r="DI226" i="13"/>
  <c r="DU226" i="13"/>
  <c r="DY245" i="13"/>
  <c r="DD204" i="13"/>
  <c r="CV120" i="13"/>
  <c r="CP19" i="13"/>
  <c r="CV19" i="13"/>
  <c r="DB19" i="13"/>
  <c r="DU19" i="13"/>
  <c r="CZ19" i="13"/>
  <c r="DM19" i="13"/>
  <c r="DO19" i="13"/>
  <c r="DK19" i="13"/>
  <c r="DI19" i="13"/>
  <c r="DF19" i="13"/>
  <c r="DB298" i="13"/>
  <c r="DK211" i="13"/>
  <c r="DB290" i="13"/>
  <c r="CT226" i="13"/>
  <c r="DM120" i="13"/>
  <c r="CP105" i="13"/>
  <c r="DO105" i="13"/>
  <c r="DW105" i="13"/>
  <c r="DK105" i="13"/>
  <c r="CR105" i="13"/>
  <c r="DI105" i="13"/>
  <c r="DY105" i="13"/>
  <c r="CZ105" i="13"/>
  <c r="CT105" i="13"/>
  <c r="CV105" i="13"/>
  <c r="DU105" i="13"/>
  <c r="CX105" i="13"/>
  <c r="CT110" i="13"/>
  <c r="DI80" i="13"/>
  <c r="DK145" i="13"/>
  <c r="CZ145" i="13"/>
  <c r="CP145" i="13"/>
  <c r="DY145" i="13"/>
  <c r="DU145" i="13"/>
  <c r="CR145" i="13"/>
  <c r="CX145" i="13"/>
  <c r="CV145" i="13"/>
  <c r="DW145" i="13"/>
  <c r="CT145" i="13"/>
  <c r="DM145" i="13"/>
  <c r="DB145" i="13"/>
  <c r="DS145" i="13"/>
  <c r="DM13" i="13"/>
  <c r="CP13" i="13"/>
  <c r="DB13" i="13"/>
  <c r="DO13" i="13"/>
  <c r="DD13" i="13"/>
  <c r="CX13" i="13"/>
  <c r="CR13" i="13"/>
  <c r="CT13" i="13"/>
  <c r="CV13" i="13"/>
  <c r="DQ13" i="13"/>
  <c r="DI13" i="13"/>
  <c r="DS13" i="13"/>
  <c r="DQ211" i="13"/>
  <c r="DO192" i="13"/>
  <c r="DU80" i="13"/>
  <c r="DB318" i="13"/>
  <c r="CT81" i="13"/>
  <c r="CZ14" i="13"/>
  <c r="CZ85" i="13"/>
  <c r="DS120" i="13"/>
  <c r="DI259" i="13"/>
  <c r="DM226" i="13"/>
  <c r="DQ257" i="13"/>
  <c r="DK298" i="13"/>
  <c r="DY22" i="13"/>
  <c r="DY110" i="13"/>
  <c r="CV14" i="13"/>
  <c r="CR290" i="13"/>
  <c r="CP275" i="13"/>
  <c r="DM257" i="13"/>
  <c r="DY244" i="13"/>
  <c r="CV192" i="13"/>
  <c r="DU298" i="13"/>
  <c r="DM22" i="13"/>
  <c r="DO80" i="13"/>
  <c r="CP157" i="13"/>
  <c r="CZ204" i="13"/>
  <c r="CV69" i="13"/>
  <c r="DD19" i="13"/>
  <c r="DI69" i="13"/>
  <c r="DU269" i="13"/>
  <c r="DI261" i="13"/>
  <c r="CT269" i="13"/>
  <c r="CP176" i="13"/>
  <c r="DU13" i="13"/>
  <c r="DF36" i="13"/>
  <c r="DS323" i="13"/>
  <c r="DD323" i="13"/>
  <c r="DY323" i="13"/>
  <c r="DF323" i="13"/>
  <c r="CX323" i="13"/>
  <c r="DK323" i="13"/>
  <c r="DM323" i="13"/>
  <c r="DQ323" i="13"/>
  <c r="CR323" i="13"/>
  <c r="DW323" i="13"/>
  <c r="DB323" i="13"/>
  <c r="CT323" i="13"/>
  <c r="CV323" i="13"/>
  <c r="CZ323" i="13"/>
  <c r="DI323" i="13"/>
  <c r="DU323" i="13"/>
  <c r="CP323" i="13"/>
  <c r="DQ85" i="13"/>
  <c r="DU81" i="13"/>
  <c r="DO323" i="13"/>
  <c r="DD105" i="13"/>
  <c r="DQ148" i="13"/>
  <c r="DB148" i="13"/>
  <c r="CP85" i="13"/>
  <c r="DW227" i="13"/>
  <c r="CZ227" i="13"/>
  <c r="DK227" i="13"/>
  <c r="CP227" i="13"/>
  <c r="DS227" i="13"/>
  <c r="CX227" i="13"/>
  <c r="DK120" i="13"/>
  <c r="DU120" i="13"/>
  <c r="DI120" i="13"/>
  <c r="DY120" i="13"/>
  <c r="DB120" i="13"/>
  <c r="DF120" i="13"/>
  <c r="CZ120" i="13"/>
  <c r="CX120" i="13"/>
  <c r="DQ120" i="13"/>
  <c r="DK308" i="13"/>
  <c r="DO308" i="13"/>
  <c r="CT308" i="13"/>
  <c r="CZ308" i="13"/>
  <c r="DB308" i="13"/>
  <c r="DW308" i="13"/>
  <c r="DU308" i="13"/>
  <c r="DD308" i="13"/>
  <c r="CX308" i="13"/>
  <c r="DY308" i="13"/>
  <c r="CV308" i="13"/>
  <c r="DI308" i="13"/>
  <c r="DF308" i="13"/>
  <c r="DS308" i="13"/>
  <c r="DM308" i="13"/>
  <c r="DQ308" i="13"/>
  <c r="DF290" i="13"/>
  <c r="CV298" i="13"/>
  <c r="CV82" i="13"/>
  <c r="CT227" i="13"/>
  <c r="DY80" i="13"/>
  <c r="DM80" i="13"/>
  <c r="CX80" i="13"/>
  <c r="CT80" i="13"/>
  <c r="CR80" i="13"/>
  <c r="CZ80" i="13"/>
  <c r="CP80" i="13"/>
  <c r="DF80" i="13"/>
  <c r="CV80" i="13"/>
  <c r="DB80" i="13"/>
  <c r="DW80" i="13"/>
  <c r="DK80" i="13"/>
  <c r="DO227" i="13"/>
  <c r="DB22" i="13"/>
  <c r="CX275" i="13"/>
  <c r="CZ290" i="13"/>
  <c r="DM110" i="13"/>
  <c r="CP120" i="13"/>
  <c r="CX318" i="13"/>
  <c r="DY318" i="13"/>
  <c r="DO318" i="13"/>
  <c r="DQ318" i="13"/>
  <c r="DM318" i="13"/>
  <c r="DF318" i="13"/>
  <c r="DS318" i="13"/>
  <c r="CV318" i="13"/>
  <c r="DK318" i="13"/>
  <c r="CT318" i="13"/>
  <c r="CZ318" i="13"/>
  <c r="DI318" i="13"/>
  <c r="DW318" i="13"/>
  <c r="DU318" i="13"/>
  <c r="CP318" i="13"/>
  <c r="DD318" i="13"/>
  <c r="DD80" i="13"/>
  <c r="DS36" i="13"/>
  <c r="DB14" i="13"/>
  <c r="CX14" i="13"/>
  <c r="CP14" i="13"/>
  <c r="DK14" i="13"/>
  <c r="CT14" i="13"/>
  <c r="DS14" i="13"/>
  <c r="DD14" i="13"/>
  <c r="DY14" i="13"/>
  <c r="DQ14" i="13"/>
  <c r="DM14" i="13"/>
  <c r="DF14" i="13"/>
  <c r="DO14" i="13"/>
  <c r="DU14" i="13"/>
  <c r="CV211" i="13"/>
  <c r="CX257" i="13"/>
  <c r="DW257" i="13"/>
  <c r="CP257" i="13"/>
  <c r="DO257" i="13"/>
  <c r="DF257" i="13"/>
  <c r="DY257" i="13"/>
  <c r="CZ257" i="13"/>
  <c r="CR257" i="13"/>
  <c r="DB257" i="13"/>
  <c r="CT257" i="13"/>
  <c r="DD257" i="13"/>
  <c r="CV257" i="13"/>
  <c r="DU257" i="13"/>
  <c r="DS257" i="13"/>
  <c r="DI257" i="13"/>
  <c r="DW275" i="13"/>
  <c r="DK290" i="13"/>
  <c r="CR298" i="13"/>
  <c r="CX110" i="13"/>
  <c r="DU22" i="13"/>
  <c r="DB226" i="13"/>
  <c r="DQ227" i="13"/>
  <c r="CX264" i="13"/>
  <c r="DW13" i="13"/>
  <c r="DW120" i="13"/>
  <c r="CR309" i="13"/>
  <c r="DB309" i="13"/>
  <c r="DO309" i="13"/>
  <c r="CT309" i="13"/>
  <c r="DQ309" i="13"/>
  <c r="DF309" i="13"/>
  <c r="CP309" i="13"/>
  <c r="DY309" i="13"/>
  <c r="DU309" i="13"/>
  <c r="DK309" i="13"/>
  <c r="DS309" i="13"/>
  <c r="CX309" i="13"/>
  <c r="DW309" i="13"/>
  <c r="DD309" i="13"/>
  <c r="DI309" i="13"/>
  <c r="DM309" i="13"/>
  <c r="CV309" i="13"/>
  <c r="DO244" i="13"/>
  <c r="DY204" i="13"/>
  <c r="DY261" i="13"/>
  <c r="CR104" i="13"/>
  <c r="DD211" i="13"/>
  <c r="CX22" i="13"/>
  <c r="DI14" i="13"/>
  <c r="DK110" i="13"/>
  <c r="DK176" i="13"/>
  <c r="DY224" i="13"/>
  <c r="DQ264" i="13"/>
  <c r="DW19" i="13"/>
  <c r="CP148" i="13"/>
  <c r="DO157" i="13"/>
  <c r="DK85" i="13"/>
  <c r="DF22" i="13"/>
  <c r="DI245" i="13"/>
  <c r="DO145" i="13"/>
  <c r="DM213" i="13"/>
  <c r="DB105" i="13"/>
  <c r="DF245" i="13"/>
  <c r="DY269" i="13"/>
  <c r="CZ104" i="13"/>
  <c r="CR264" i="13"/>
  <c r="DW310" i="13"/>
  <c r="DS310" i="13"/>
  <c r="DF310" i="13"/>
  <c r="CR310" i="13"/>
  <c r="DO310" i="13"/>
  <c r="DB310" i="13"/>
  <c r="DY310" i="13"/>
  <c r="DM310" i="13"/>
  <c r="CT310" i="13"/>
  <c r="DI310" i="13"/>
  <c r="CV310" i="13"/>
  <c r="CP310" i="13"/>
  <c r="DQ310" i="13"/>
  <c r="CX310" i="13"/>
  <c r="CZ310" i="13"/>
  <c r="DU310" i="13"/>
  <c r="DD310" i="13"/>
  <c r="DF314" i="13"/>
  <c r="DD314" i="13"/>
  <c r="CP314" i="13"/>
  <c r="DU314" i="13"/>
  <c r="CT314" i="13"/>
  <c r="DB314" i="13"/>
  <c r="CR314" i="13"/>
  <c r="DI314" i="13"/>
  <c r="DM314" i="13"/>
  <c r="DQ314" i="13"/>
  <c r="DW314" i="13"/>
  <c r="DK314" i="13"/>
  <c r="CX314" i="13"/>
  <c r="CV314" i="13"/>
  <c r="DO314" i="13"/>
  <c r="DS314" i="13"/>
  <c r="DY314" i="13"/>
  <c r="DB322" i="13"/>
  <c r="CT322" i="13"/>
  <c r="DS322" i="13"/>
  <c r="DK322" i="13"/>
  <c r="DI322" i="13"/>
  <c r="DW322" i="13"/>
  <c r="DO322" i="13"/>
  <c r="DQ322" i="13"/>
  <c r="DU322" i="13"/>
  <c r="CZ322" i="13"/>
  <c r="DY322" i="13"/>
  <c r="DF322" i="13"/>
  <c r="CR322" i="13"/>
  <c r="CP322" i="13"/>
  <c r="CX322" i="13"/>
  <c r="DM322" i="13"/>
  <c r="CV322" i="13"/>
  <c r="DI316" i="13"/>
  <c r="CV316" i="13"/>
  <c r="DS316" i="13"/>
  <c r="DK316" i="13"/>
  <c r="DM316" i="13"/>
  <c r="CP316" i="13"/>
  <c r="CX316" i="13"/>
  <c r="DY316" i="13"/>
  <c r="CT316" i="13"/>
  <c r="DD316" i="13"/>
  <c r="DQ316" i="13"/>
  <c r="DW316" i="13"/>
  <c r="DF316" i="13"/>
  <c r="DU316" i="13"/>
  <c r="CZ316" i="13"/>
  <c r="CR316" i="13"/>
  <c r="DB316" i="13"/>
  <c r="DO316" i="13"/>
  <c r="DQ319" i="13"/>
  <c r="DU319" i="13"/>
  <c r="DD319" i="13"/>
  <c r="CV319" i="13"/>
  <c r="DY319" i="13"/>
  <c r="DF319" i="13"/>
  <c r="CP319" i="13"/>
  <c r="DS319" i="13"/>
  <c r="CR319" i="13"/>
  <c r="DO319" i="13"/>
  <c r="DI319" i="13"/>
  <c r="DW319" i="13"/>
  <c r="DM319" i="13"/>
  <c r="CT319" i="13"/>
  <c r="DB319" i="13"/>
  <c r="DK319" i="13"/>
  <c r="DY321" i="13"/>
  <c r="DY312" i="13"/>
  <c r="CT321" i="13"/>
  <c r="DB321" i="13"/>
  <c r="DM321" i="13"/>
  <c r="DD321" i="13"/>
  <c r="DW321" i="13"/>
  <c r="DQ321" i="13"/>
  <c r="DI321" i="13"/>
  <c r="DS321" i="13"/>
  <c r="DF321" i="13"/>
  <c r="CX321" i="13"/>
  <c r="CZ321" i="13"/>
  <c r="CP321" i="13"/>
  <c r="CR321" i="13"/>
  <c r="DU321" i="13"/>
  <c r="DO321" i="13"/>
  <c r="CV321" i="13"/>
  <c r="DK312" i="13"/>
  <c r="DB312" i="13"/>
  <c r="DU312" i="13"/>
  <c r="CT312" i="13"/>
  <c r="CZ312" i="13"/>
  <c r="DQ312" i="13"/>
  <c r="DS312" i="13"/>
  <c r="DW312" i="13"/>
  <c r="DM312" i="13"/>
  <c r="CX312" i="13"/>
  <c r="DI312" i="13"/>
  <c r="CP312" i="13"/>
  <c r="CV312" i="13"/>
  <c r="DO312" i="13"/>
  <c r="DF312" i="13"/>
  <c r="DM320" i="13"/>
  <c r="DQ320" i="13"/>
  <c r="DY320" i="13"/>
  <c r="DI320" i="13"/>
  <c r="CX320" i="13"/>
  <c r="DS320" i="13"/>
  <c r="DB320" i="13"/>
  <c r="DW320" i="13"/>
  <c r="CT320" i="13"/>
  <c r="CV320" i="13"/>
  <c r="CP320" i="13"/>
  <c r="DK320" i="13"/>
  <c r="DU320" i="13"/>
  <c r="DD320" i="13"/>
  <c r="DO320" i="13"/>
  <c r="CR320" i="13"/>
  <c r="DF325" i="13"/>
  <c r="CV325" i="13"/>
  <c r="DM325" i="13"/>
  <c r="CR325" i="13"/>
  <c r="DS325" i="13"/>
  <c r="CZ325" i="13"/>
  <c r="DB325" i="13"/>
  <c r="DW325" i="13"/>
  <c r="DK325" i="13"/>
  <c r="DQ325" i="13"/>
  <c r="DU325" i="13"/>
  <c r="CT325" i="13"/>
  <c r="DD325" i="13"/>
  <c r="CP325" i="13"/>
  <c r="DQ334" i="13"/>
  <c r="DR345" i="13" s="1"/>
  <c r="CV334" i="13"/>
  <c r="CW345" i="13" s="1"/>
  <c r="DF334" i="13"/>
  <c r="DM334" i="13"/>
  <c r="DS334" i="13"/>
  <c r="DT345" i="13" s="1"/>
  <c r="CR334" i="13"/>
  <c r="CS345" i="13" s="1"/>
  <c r="CX334" i="13"/>
  <c r="CY345" i="13" s="1"/>
  <c r="DI334" i="13"/>
  <c r="DB334" i="13"/>
  <c r="DC345" i="13" s="1"/>
  <c r="DK334" i="13"/>
  <c r="DL345" i="13" s="1"/>
  <c r="DU334" i="13"/>
  <c r="DO334" i="13"/>
  <c r="DP345" i="13" s="1"/>
  <c r="CZ334" i="13"/>
  <c r="CP334" i="13"/>
  <c r="CQ345" i="13" s="1"/>
  <c r="CT334" i="13"/>
  <c r="CU345" i="13" s="1"/>
  <c r="CT324" i="13"/>
  <c r="CP324" i="13"/>
  <c r="DI329" i="13"/>
  <c r="DW329" i="13"/>
  <c r="DY329" i="13"/>
  <c r="CV329" i="13"/>
  <c r="DS329" i="13"/>
  <c r="CR329" i="13"/>
  <c r="DU329" i="13"/>
  <c r="CZ329" i="13"/>
  <c r="DM329" i="13"/>
  <c r="CX329" i="13"/>
  <c r="DB329" i="13"/>
  <c r="DD330" i="13"/>
  <c r="CP333" i="13"/>
  <c r="CR333" i="13"/>
  <c r="CX333" i="13"/>
  <c r="DF333" i="13"/>
  <c r="DS333" i="13"/>
  <c r="DB333" i="13"/>
  <c r="DD333" i="13"/>
  <c r="DE343" i="13" s="1"/>
  <c r="DW333" i="13"/>
  <c r="DX344" i="13" s="1"/>
  <c r="DQ333" i="13"/>
  <c r="DO333" i="13"/>
  <c r="CV333" i="13"/>
  <c r="DK333" i="13"/>
  <c r="CR324" i="13"/>
  <c r="DY324" i="13"/>
  <c r="CX324" i="13"/>
  <c r="DF324" i="13"/>
  <c r="CV324" i="13"/>
  <c r="DS324" i="13"/>
  <c r="DD324" i="13"/>
  <c r="DO324" i="13"/>
  <c r="DK324" i="13"/>
  <c r="DI324" i="13"/>
  <c r="DQ324" i="13"/>
  <c r="CT330" i="13"/>
  <c r="CP330" i="13"/>
  <c r="DI330" i="13"/>
  <c r="DM330" i="13"/>
  <c r="CV330" i="13"/>
  <c r="DS330" i="13"/>
  <c r="DF330" i="13"/>
  <c r="CX330" i="13"/>
  <c r="DY330" i="13"/>
  <c r="DO330" i="13"/>
  <c r="DU330" i="13"/>
  <c r="DO326" i="13"/>
  <c r="DW326" i="13"/>
  <c r="CP326" i="13"/>
  <c r="DU326" i="13"/>
  <c r="DB326" i="13"/>
  <c r="DY327" i="13"/>
  <c r="DD327" i="13"/>
  <c r="DS327" i="13"/>
  <c r="DB327" i="13"/>
  <c r="CP328" i="13"/>
  <c r="CR328" i="13"/>
  <c r="DO328" i="13"/>
  <c r="DD328" i="13"/>
  <c r="DU331" i="13"/>
  <c r="DO331" i="13"/>
  <c r="DM331" i="13"/>
  <c r="DW331" i="13"/>
  <c r="CR331" i="13"/>
  <c r="DB332" i="13"/>
  <c r="DO332" i="13"/>
  <c r="DK332" i="13"/>
  <c r="DW332" i="13"/>
  <c r="CV326" i="13"/>
  <c r="CR326" i="13"/>
  <c r="DM326" i="13"/>
  <c r="DK327" i="13"/>
  <c r="CZ327" i="13"/>
  <c r="CP327" i="13"/>
  <c r="CX327" i="13"/>
  <c r="CT328" i="13"/>
  <c r="DM328" i="13"/>
  <c r="DF328" i="13"/>
  <c r="DW328" i="13"/>
  <c r="DF331" i="13"/>
  <c r="DK331" i="13"/>
  <c r="DY331" i="13"/>
  <c r="DZ342" i="13" s="1"/>
  <c r="DS332" i="13"/>
  <c r="CP332" i="13"/>
  <c r="CV332" i="13"/>
  <c r="DQ332" i="13"/>
  <c r="DX343" i="13" l="1"/>
  <c r="DR344" i="13"/>
  <c r="DT344" i="13"/>
  <c r="DA341" i="13"/>
  <c r="DA345" i="13"/>
  <c r="DJ342" i="13"/>
  <c r="DJ345" i="13"/>
  <c r="DN343" i="13"/>
  <c r="DN345" i="13"/>
  <c r="DV341" i="13"/>
  <c r="DG341" i="13"/>
  <c r="DV344" i="13"/>
  <c r="DV345" i="13"/>
  <c r="DG343" i="13"/>
  <c r="DG345" i="13"/>
  <c r="DT343" i="13"/>
  <c r="DL343" i="13"/>
  <c r="CW343" i="13"/>
  <c r="CQ343" i="13"/>
  <c r="DL344" i="13"/>
  <c r="DN344" i="13"/>
  <c r="DJ344" i="13"/>
  <c r="DR341" i="13"/>
  <c r="DR343" i="13"/>
  <c r="DP344" i="13"/>
  <c r="DJ343" i="13"/>
  <c r="DV343" i="13"/>
  <c r="DP343" i="13"/>
  <c r="DG344" i="13"/>
  <c r="DA343" i="13"/>
  <c r="DA344" i="13"/>
  <c r="CW344" i="13"/>
  <c r="CY342" i="13"/>
  <c r="CY344" i="13"/>
  <c r="CY343" i="13"/>
  <c r="CS344" i="13"/>
  <c r="DE340" i="13"/>
  <c r="CU340" i="13"/>
  <c r="CU344" i="13"/>
  <c r="CU343" i="13"/>
  <c r="DC344" i="13"/>
  <c r="DE342" i="13"/>
  <c r="DE344" i="13"/>
  <c r="DC343" i="13"/>
  <c r="CQ341" i="13"/>
  <c r="CQ342" i="13"/>
  <c r="CQ344" i="13"/>
  <c r="CS343" i="13"/>
  <c r="DA342" i="13"/>
  <c r="DN342" i="13"/>
  <c r="DT341" i="13"/>
  <c r="DT342" i="13"/>
  <c r="DJ341" i="13"/>
  <c r="DX340" i="13"/>
  <c r="CW342" i="13"/>
  <c r="DC341" i="13"/>
  <c r="DP340" i="13"/>
  <c r="CS341" i="13"/>
  <c r="DR340" i="13"/>
  <c r="DL339" i="13"/>
  <c r="DL342" i="13"/>
  <c r="CS338" i="13"/>
  <c r="DN340" i="13"/>
  <c r="DJ339" i="13"/>
  <c r="DJ340" i="13"/>
  <c r="DJ203" i="13"/>
  <c r="CW109" i="13"/>
  <c r="CU342" i="13"/>
  <c r="DL340" i="13"/>
  <c r="DC342" i="13"/>
  <c r="DT339" i="13"/>
  <c r="CY338" i="13"/>
  <c r="DN337" i="13"/>
  <c r="DX342" i="13"/>
  <c r="DP336" i="13"/>
  <c r="CY341" i="13"/>
  <c r="DN341" i="13"/>
  <c r="DC339" i="13"/>
  <c r="DC340" i="13"/>
  <c r="DV338" i="13"/>
  <c r="DV340" i="13"/>
  <c r="DZ339" i="13"/>
  <c r="DZ340" i="13"/>
  <c r="DJ338" i="13"/>
  <c r="DG340" i="13"/>
  <c r="DR342" i="13"/>
  <c r="CY339" i="13"/>
  <c r="CY340" i="13"/>
  <c r="CS340" i="13"/>
  <c r="DP342" i="13"/>
  <c r="DP341" i="13"/>
  <c r="DT340" i="13"/>
  <c r="DG338" i="13"/>
  <c r="DG342" i="13"/>
  <c r="CU338" i="13"/>
  <c r="CS342" i="13"/>
  <c r="DV342" i="13"/>
  <c r="DZ341" i="13"/>
  <c r="CW341" i="13"/>
  <c r="CU341" i="13"/>
  <c r="DE341" i="13"/>
  <c r="DA339" i="13"/>
  <c r="DA340" i="13"/>
  <c r="CW339" i="13"/>
  <c r="CW340" i="13"/>
  <c r="DR339" i="13"/>
  <c r="CQ159" i="13"/>
  <c r="DP255" i="13"/>
  <c r="DX341" i="13"/>
  <c r="DL341" i="13"/>
  <c r="CQ340" i="13"/>
  <c r="CW338" i="13"/>
  <c r="CU337" i="13"/>
  <c r="CU339" i="13"/>
  <c r="DZ337" i="13"/>
  <c r="DZ338" i="13"/>
  <c r="DX339" i="13"/>
  <c r="DE339" i="13"/>
  <c r="DV339" i="13"/>
  <c r="DR337" i="13"/>
  <c r="DG339" i="13"/>
  <c r="CQ338" i="13"/>
  <c r="DP339" i="13"/>
  <c r="DT337" i="13"/>
  <c r="DT338" i="13"/>
  <c r="DA115" i="13"/>
  <c r="DN224" i="13"/>
  <c r="DZ272" i="13"/>
  <c r="DX131" i="13"/>
  <c r="DV268" i="13"/>
  <c r="DC268" i="13"/>
  <c r="CY286" i="13"/>
  <c r="DX91" i="13"/>
  <c r="DA238" i="13"/>
  <c r="CQ168" i="13"/>
  <c r="DL156" i="13"/>
  <c r="CW30" i="13"/>
  <c r="DE159" i="13"/>
  <c r="DT301" i="13"/>
  <c r="DZ186" i="13"/>
  <c r="DL246" i="13"/>
  <c r="CW147" i="13"/>
  <c r="DZ276" i="13"/>
  <c r="DC135" i="13"/>
  <c r="CU99" i="13"/>
  <c r="DZ97" i="13"/>
  <c r="CQ99" i="13"/>
  <c r="DL239" i="13"/>
  <c r="DZ237" i="13"/>
  <c r="DL159" i="13"/>
  <c r="CQ140" i="13"/>
  <c r="DP182" i="13"/>
  <c r="DP338" i="13"/>
  <c r="DL337" i="13"/>
  <c r="DL338" i="13"/>
  <c r="CQ339" i="13"/>
  <c r="DC338" i="13"/>
  <c r="DN339" i="13"/>
  <c r="DA338" i="13"/>
  <c r="CS339" i="13"/>
  <c r="DE338" i="13"/>
  <c r="DJ337" i="13"/>
  <c r="DX286" i="13"/>
  <c r="DX338" i="13"/>
  <c r="DN338" i="13"/>
  <c r="DR338" i="13"/>
  <c r="DX336" i="13"/>
  <c r="DZ336" i="13"/>
  <c r="DT336" i="13"/>
  <c r="DP337" i="13"/>
  <c r="DR336" i="13"/>
  <c r="DN335" i="13"/>
  <c r="DN336" i="13"/>
  <c r="DX337" i="13"/>
  <c r="DV336" i="13"/>
  <c r="DJ336" i="13"/>
  <c r="DV337" i="13"/>
  <c r="DL336" i="13"/>
  <c r="DE258" i="13"/>
  <c r="DT101" i="13"/>
  <c r="DC284" i="13"/>
  <c r="DZ284" i="13"/>
  <c r="CY336" i="13"/>
  <c r="CY337" i="13"/>
  <c r="DC337" i="13"/>
  <c r="CQ336" i="13"/>
  <c r="DA336" i="13"/>
  <c r="CW336" i="13"/>
  <c r="DL237" i="13"/>
  <c r="DJ286" i="13"/>
  <c r="DP93" i="13"/>
  <c r="DP96" i="13"/>
  <c r="DZ100" i="13"/>
  <c r="DJ96" i="13"/>
  <c r="DC99" i="13"/>
  <c r="DC336" i="13"/>
  <c r="DG337" i="13"/>
  <c r="DE336" i="13"/>
  <c r="DL157" i="13"/>
  <c r="DR224" i="13"/>
  <c r="DL207" i="13"/>
  <c r="DZ61" i="13"/>
  <c r="CQ144" i="13"/>
  <c r="CS337" i="13"/>
  <c r="DG336" i="13"/>
  <c r="DL142" i="13"/>
  <c r="DC189" i="13"/>
  <c r="DC224" i="13"/>
  <c r="CY163" i="13"/>
  <c r="DE213" i="13"/>
  <c r="DA337" i="13"/>
  <c r="DE337" i="13"/>
  <c r="CQ139" i="13"/>
  <c r="CQ67" i="13"/>
  <c r="DT230" i="13"/>
  <c r="DX230" i="13"/>
  <c r="DP163" i="13"/>
  <c r="DG192" i="13"/>
  <c r="DR254" i="13"/>
  <c r="DC43" i="13"/>
  <c r="CW337" i="13"/>
  <c r="CQ337" i="13"/>
  <c r="CU336" i="13"/>
  <c r="CS336" i="13"/>
  <c r="CS268" i="13"/>
  <c r="DP268" i="13"/>
  <c r="DV99" i="13"/>
  <c r="DL106" i="13"/>
  <c r="DP53" i="13"/>
  <c r="CQ300" i="13"/>
  <c r="DV206" i="13"/>
  <c r="DE306" i="13"/>
  <c r="CS89" i="13"/>
  <c r="DJ272" i="13"/>
  <c r="DN33" i="13"/>
  <c r="DN268" i="13"/>
  <c r="DN237" i="13"/>
  <c r="DP203" i="13"/>
  <c r="DN156" i="13"/>
  <c r="CY156" i="13"/>
  <c r="CU121" i="13"/>
  <c r="CS116" i="13"/>
  <c r="CQ116" i="13"/>
  <c r="DL222" i="13"/>
  <c r="DL30" i="13"/>
  <c r="DV30" i="13"/>
  <c r="CW131" i="13"/>
  <c r="DJ237" i="13"/>
  <c r="DE237" i="13"/>
  <c r="CW255" i="13"/>
  <c r="DT256" i="13"/>
  <c r="CW159" i="13"/>
  <c r="DV159" i="13"/>
  <c r="CW235" i="13"/>
  <c r="DV235" i="13"/>
  <c r="CU80" i="13"/>
  <c r="DT80" i="13"/>
  <c r="DN47" i="13"/>
  <c r="CS215" i="13"/>
  <c r="DC215" i="13"/>
  <c r="CW215" i="13"/>
  <c r="CY96" i="13"/>
  <c r="DT92" i="13"/>
  <c r="DP92" i="13"/>
  <c r="DE203" i="13"/>
  <c r="DL203" i="13"/>
  <c r="DX203" i="13"/>
  <c r="DG280" i="13"/>
  <c r="DR33" i="13"/>
  <c r="DG115" i="13"/>
  <c r="DP115" i="13"/>
  <c r="CS168" i="13"/>
  <c r="DJ168" i="13"/>
  <c r="DX168" i="13"/>
  <c r="DP286" i="13"/>
  <c r="DL286" i="13"/>
  <c r="DL272" i="13"/>
  <c r="DV187" i="13"/>
  <c r="CS187" i="13"/>
  <c r="DE182" i="13"/>
  <c r="DT270" i="13"/>
  <c r="CU275" i="13"/>
  <c r="DT275" i="13"/>
  <c r="DZ93" i="13"/>
  <c r="DA93" i="13"/>
  <c r="DG96" i="13"/>
  <c r="CW96" i="13"/>
  <c r="CU255" i="13"/>
  <c r="DA148" i="13"/>
  <c r="DX224" i="13"/>
  <c r="CU224" i="13"/>
  <c r="DA224" i="13"/>
  <c r="DR253" i="13"/>
  <c r="CW189" i="13"/>
  <c r="DL231" i="13"/>
  <c r="DN99" i="13"/>
  <c r="DE288" i="13"/>
  <c r="DN66" i="13"/>
  <c r="DC66" i="13"/>
  <c r="DE289" i="13"/>
  <c r="DR186" i="13"/>
  <c r="DA75" i="13"/>
  <c r="DP290" i="13"/>
  <c r="CU30" i="13"/>
  <c r="DE241" i="13"/>
  <c r="DA195" i="13"/>
  <c r="DV193" i="13"/>
  <c r="CS28" i="13"/>
  <c r="DJ143" i="13"/>
  <c r="CY249" i="13"/>
  <c r="DA160" i="13"/>
  <c r="CW303" i="13"/>
  <c r="CU303" i="13"/>
  <c r="DR24" i="13"/>
  <c r="CY24" i="13"/>
  <c r="DJ25" i="13"/>
  <c r="DP23" i="13"/>
  <c r="DN206" i="13"/>
  <c r="CU335" i="13"/>
  <c r="DA335" i="13"/>
  <c r="DN323" i="13"/>
  <c r="CS314" i="13"/>
  <c r="DR237" i="13"/>
  <c r="DT47" i="13"/>
  <c r="DV92" i="13"/>
  <c r="CQ286" i="13"/>
  <c r="CU92" i="13"/>
  <c r="DR222" i="13"/>
  <c r="CW24" i="13"/>
  <c r="CU156" i="13"/>
  <c r="CS156" i="13"/>
  <c r="DA156" i="13"/>
  <c r="DA116" i="13"/>
  <c r="DL116" i="13"/>
  <c r="DN131" i="13"/>
  <c r="DC309" i="13"/>
  <c r="DP30" i="13"/>
  <c r="DE215" i="13"/>
  <c r="DE238" i="13"/>
  <c r="CQ256" i="13"/>
  <c r="DV256" i="13"/>
  <c r="CU256" i="13"/>
  <c r="CY159" i="13"/>
  <c r="DN159" i="13"/>
  <c r="CS80" i="13"/>
  <c r="CU47" i="13"/>
  <c r="DP47" i="13"/>
  <c r="DT215" i="13"/>
  <c r="DG215" i="13"/>
  <c r="CW280" i="13"/>
  <c r="DR168" i="13"/>
  <c r="DN168" i="13"/>
  <c r="CW168" i="13"/>
  <c r="CW286" i="13"/>
  <c r="DP272" i="13"/>
  <c r="CQ272" i="13"/>
  <c r="DJ187" i="13"/>
  <c r="DN187" i="13"/>
  <c r="DJ222" i="13"/>
  <c r="DT121" i="13"/>
  <c r="DL33" i="13"/>
  <c r="CS33" i="13"/>
  <c r="CY301" i="13"/>
  <c r="DC255" i="13"/>
  <c r="DT148" i="13"/>
  <c r="DG224" i="13"/>
  <c r="DL224" i="13"/>
  <c r="CQ224" i="13"/>
  <c r="DX139" i="13"/>
  <c r="DP65" i="13"/>
  <c r="CY99" i="13"/>
  <c r="DZ22" i="13"/>
  <c r="DV57" i="13"/>
  <c r="DR284" i="13"/>
  <c r="DZ106" i="13"/>
  <c r="CW219" i="13"/>
  <c r="CY219" i="13"/>
  <c r="DE276" i="13"/>
  <c r="DN276" i="13"/>
  <c r="DA276" i="13"/>
  <c r="CQ271" i="13"/>
  <c r="CW271" i="13"/>
  <c r="DJ205" i="13"/>
  <c r="CS202" i="13"/>
  <c r="DV66" i="13"/>
  <c r="DJ48" i="13"/>
  <c r="CS298" i="13"/>
  <c r="DC80" i="13"/>
  <c r="DC191" i="13"/>
  <c r="DL191" i="13"/>
  <c r="DA244" i="13"/>
  <c r="CW42" i="13"/>
  <c r="DT42" i="13"/>
  <c r="CQ42" i="13"/>
  <c r="DV275" i="13"/>
  <c r="CS135" i="13"/>
  <c r="DP31" i="13"/>
  <c r="DN76" i="13"/>
  <c r="CY62" i="13"/>
  <c r="DP75" i="13"/>
  <c r="DX86" i="13"/>
  <c r="CY35" i="13"/>
  <c r="DE35" i="13"/>
  <c r="DE145" i="13"/>
  <c r="CS307" i="13"/>
  <c r="DJ304" i="13"/>
  <c r="DX259" i="13"/>
  <c r="DA259" i="13"/>
  <c r="DZ58" i="13"/>
  <c r="CU101" i="13"/>
  <c r="CQ101" i="13"/>
  <c r="DP204" i="13"/>
  <c r="DJ106" i="13"/>
  <c r="CQ53" i="13"/>
  <c r="CY181" i="13"/>
  <c r="DG210" i="13"/>
  <c r="DR54" i="13"/>
  <c r="DE50" i="13"/>
  <c r="DC140" i="13"/>
  <c r="CY66" i="13"/>
  <c r="DN59" i="13"/>
  <c r="CW103" i="13"/>
  <c r="DV297" i="13"/>
  <c r="DR115" i="13"/>
  <c r="CW169" i="13"/>
  <c r="DA173" i="13"/>
  <c r="DX93" i="13"/>
  <c r="DG81" i="13"/>
  <c r="DT117" i="13"/>
  <c r="CY93" i="13"/>
  <c r="DN107" i="13"/>
  <c r="DA117" i="13"/>
  <c r="CS291" i="13"/>
  <c r="CY304" i="13"/>
  <c r="DJ139" i="13"/>
  <c r="DG297" i="13"/>
  <c r="DG197" i="13"/>
  <c r="DR192" i="13"/>
  <c r="DX178" i="13"/>
  <c r="CW80" i="13"/>
  <c r="CQ156" i="13"/>
  <c r="CQ92" i="13"/>
  <c r="CQ322" i="13"/>
  <c r="DJ322" i="13"/>
  <c r="DV121" i="13"/>
  <c r="DG255" i="13"/>
  <c r="DP233" i="13"/>
  <c r="DA58" i="13"/>
  <c r="CU124" i="13"/>
  <c r="DP249" i="13"/>
  <c r="DA320" i="13"/>
  <c r="DR275" i="13"/>
  <c r="DC237" i="13"/>
  <c r="DG268" i="13"/>
  <c r="DE25" i="13"/>
  <c r="DE91" i="13"/>
  <c r="CY91" i="13"/>
  <c r="CY131" i="13"/>
  <c r="CY238" i="13"/>
  <c r="DR159" i="13"/>
  <c r="CU237" i="13"/>
  <c r="DR46" i="13"/>
  <c r="DE115" i="13"/>
  <c r="DE114" i="13"/>
  <c r="DG168" i="13"/>
  <c r="DN115" i="13"/>
  <c r="DL67" i="13"/>
  <c r="DE113" i="13"/>
  <c r="CS87" i="13"/>
  <c r="DG318" i="13"/>
  <c r="DC322" i="13"/>
  <c r="DJ255" i="13"/>
  <c r="DZ165" i="13"/>
  <c r="DL96" i="13"/>
  <c r="DL301" i="13"/>
  <c r="CY268" i="13"/>
  <c r="CQ25" i="13"/>
  <c r="CQ91" i="13"/>
  <c r="DN309" i="13"/>
  <c r="DZ131" i="13"/>
  <c r="DT156" i="13"/>
  <c r="CQ203" i="13"/>
  <c r="CY168" i="13"/>
  <c r="CY222" i="13"/>
  <c r="DN113" i="13"/>
  <c r="DR67" i="13"/>
  <c r="DE157" i="13"/>
  <c r="DE150" i="13"/>
  <c r="DJ321" i="13"/>
  <c r="DC321" i="13"/>
  <c r="DZ280" i="13"/>
  <c r="DP156" i="13"/>
  <c r="DP168" i="13"/>
  <c r="DZ235" i="13"/>
  <c r="CY33" i="13"/>
  <c r="DZ215" i="13"/>
  <c r="DX24" i="13"/>
  <c r="CW222" i="13"/>
  <c r="DN91" i="13"/>
  <c r="DA131" i="13"/>
  <c r="DJ131" i="13"/>
  <c r="DX238" i="13"/>
  <c r="DE116" i="13"/>
  <c r="DZ156" i="13"/>
  <c r="DZ159" i="13"/>
  <c r="DV162" i="13"/>
  <c r="CS99" i="13"/>
  <c r="DC219" i="13"/>
  <c r="DE69" i="13"/>
  <c r="CU307" i="13"/>
  <c r="DR99" i="13"/>
  <c r="DT276" i="13"/>
  <c r="CU145" i="13"/>
  <c r="DX105" i="13"/>
  <c r="DE105" i="13"/>
  <c r="DL103" i="13"/>
  <c r="CY220" i="13"/>
  <c r="DR220" i="13"/>
  <c r="CW220" i="13"/>
  <c r="DJ220" i="13"/>
  <c r="CU123" i="13"/>
  <c r="DV294" i="13"/>
  <c r="DR36" i="13"/>
  <c r="CY188" i="13"/>
  <c r="CW183" i="13"/>
  <c r="DR261" i="13"/>
  <c r="DZ258" i="13"/>
  <c r="DZ162" i="13"/>
  <c r="DN101" i="13"/>
  <c r="DC128" i="13"/>
  <c r="DA193" i="13"/>
  <c r="DX291" i="13"/>
  <c r="DR300" i="13"/>
  <c r="DC222" i="13"/>
  <c r="CU262" i="13"/>
  <c r="CU284" i="13"/>
  <c r="DJ284" i="13"/>
  <c r="DC105" i="13"/>
  <c r="DT139" i="13"/>
  <c r="DR139" i="13"/>
  <c r="DC62" i="13"/>
  <c r="DA239" i="13"/>
  <c r="DP239" i="13"/>
  <c r="DT239" i="13"/>
  <c r="DR239" i="13"/>
  <c r="DJ121" i="13"/>
  <c r="DR123" i="13"/>
  <c r="CQ123" i="13"/>
  <c r="DE195" i="13"/>
  <c r="DJ202" i="13"/>
  <c r="CS66" i="13"/>
  <c r="CW66" i="13"/>
  <c r="DG66" i="13"/>
  <c r="DT214" i="13"/>
  <c r="DA38" i="13"/>
  <c r="DZ38" i="13"/>
  <c r="CQ38" i="13"/>
  <c r="DL297" i="13"/>
  <c r="DJ153" i="13"/>
  <c r="DZ153" i="13"/>
  <c r="DC153" i="13"/>
  <c r="DL83" i="13"/>
  <c r="DX36" i="13"/>
  <c r="DV36" i="13"/>
  <c r="DT36" i="13"/>
  <c r="DA191" i="13"/>
  <c r="DP191" i="13"/>
  <c r="DN244" i="13"/>
  <c r="CQ244" i="13"/>
  <c r="CY244" i="13"/>
  <c r="DZ42" i="13"/>
  <c r="DG41" i="13"/>
  <c r="CS289" i="13"/>
  <c r="CU289" i="13"/>
  <c r="DX135" i="13"/>
  <c r="CQ135" i="13"/>
  <c r="DE31" i="13"/>
  <c r="DV274" i="13"/>
  <c r="DA22" i="13"/>
  <c r="DE223" i="13"/>
  <c r="DC177" i="13"/>
  <c r="CU58" i="13"/>
  <c r="DX171" i="13"/>
  <c r="CU66" i="13"/>
  <c r="CW173" i="13"/>
  <c r="DT177" i="13"/>
  <c r="DZ168" i="13"/>
  <c r="DX113" i="13"/>
  <c r="DE294" i="13"/>
  <c r="CS197" i="13"/>
  <c r="DE300" i="13"/>
  <c r="DJ309" i="13"/>
  <c r="DP138" i="13"/>
  <c r="DZ161" i="13"/>
  <c r="DE70" i="13"/>
  <c r="CY81" i="13"/>
  <c r="CQ287" i="13"/>
  <c r="DZ43" i="13"/>
  <c r="DL140" i="13"/>
  <c r="CY160" i="13"/>
  <c r="DX290" i="13"/>
  <c r="DP124" i="13"/>
  <c r="CQ198" i="13"/>
  <c r="DP300" i="13"/>
  <c r="DL302" i="13"/>
  <c r="CQ183" i="13"/>
  <c r="CS45" i="13"/>
  <c r="DN135" i="13"/>
  <c r="CW26" i="13"/>
  <c r="DJ250" i="13"/>
  <c r="DG139" i="13"/>
  <c r="DP219" i="13"/>
  <c r="DR298" i="13"/>
  <c r="CU239" i="13"/>
  <c r="DA162" i="13"/>
  <c r="DL268" i="13"/>
  <c r="DV205" i="13"/>
  <c r="DT205" i="13"/>
  <c r="DX205" i="13"/>
  <c r="DG133" i="13"/>
  <c r="DT105" i="13"/>
  <c r="DZ220" i="13"/>
  <c r="DC121" i="13"/>
  <c r="DT62" i="13"/>
  <c r="DJ38" i="13"/>
  <c r="CU191" i="13"/>
  <c r="CU134" i="13"/>
  <c r="DZ134" i="13"/>
  <c r="DA85" i="13"/>
  <c r="DA290" i="13"/>
  <c r="DR101" i="13"/>
  <c r="DR106" i="13"/>
  <c r="CU53" i="13"/>
  <c r="CQ194" i="13"/>
  <c r="DN306" i="13"/>
  <c r="CW161" i="13"/>
  <c r="DN197" i="13"/>
  <c r="CS177" i="13"/>
  <c r="DX66" i="13"/>
  <c r="DC296" i="13"/>
  <c r="DG200" i="13"/>
  <c r="DT150" i="13"/>
  <c r="DL150" i="13"/>
  <c r="DC179" i="13"/>
  <c r="CU157" i="13"/>
  <c r="DA157" i="13"/>
  <c r="DN281" i="13"/>
  <c r="DN208" i="13"/>
  <c r="DV208" i="13"/>
  <c r="DA107" i="13"/>
  <c r="CS208" i="13"/>
  <c r="DP246" i="13"/>
  <c r="DA246" i="13"/>
  <c r="DG299" i="13"/>
  <c r="CW142" i="13"/>
  <c r="CS230" i="13"/>
  <c r="DT291" i="13"/>
  <c r="DA56" i="13"/>
  <c r="DE293" i="13"/>
  <c r="CY206" i="13"/>
  <c r="DJ206" i="13"/>
  <c r="DC129" i="13"/>
  <c r="DE129" i="13"/>
  <c r="DR77" i="13"/>
  <c r="DT169" i="13"/>
  <c r="CU104" i="13"/>
  <c r="DT313" i="13"/>
  <c r="CQ225" i="13"/>
  <c r="DN225" i="13"/>
  <c r="DN97" i="13"/>
  <c r="DC70" i="13"/>
  <c r="DZ335" i="13"/>
  <c r="DT335" i="13"/>
  <c r="DR335" i="13"/>
  <c r="DT331" i="13"/>
  <c r="DP335" i="13"/>
  <c r="DV335" i="13"/>
  <c r="DX335" i="13"/>
  <c r="DJ335" i="13"/>
  <c r="DL335" i="13"/>
  <c r="DL323" i="13"/>
  <c r="DG335" i="13"/>
  <c r="DA323" i="13"/>
  <c r="CY335" i="13"/>
  <c r="CW335" i="13"/>
  <c r="DC335" i="13"/>
  <c r="DE335" i="13"/>
  <c r="CQ323" i="13"/>
  <c r="CS335" i="13"/>
  <c r="CQ335" i="13"/>
  <c r="DZ325" i="13"/>
  <c r="DG334" i="13"/>
  <c r="DG333" i="13"/>
  <c r="DA331" i="13"/>
  <c r="CY330" i="13"/>
  <c r="DE333" i="13"/>
  <c r="CS332" i="13"/>
  <c r="CS329" i="13"/>
  <c r="CY22" i="13"/>
  <c r="DR22" i="13"/>
  <c r="DP32" i="13"/>
  <c r="DZ32" i="13"/>
  <c r="DZ31" i="13"/>
  <c r="DL32" i="13"/>
  <c r="CU186" i="13"/>
  <c r="CQ186" i="13"/>
  <c r="CS186" i="13"/>
  <c r="DP76" i="13"/>
  <c r="DR76" i="13"/>
  <c r="DZ76" i="13"/>
  <c r="DV62" i="13"/>
  <c r="DV61" i="13"/>
  <c r="CQ62" i="13"/>
  <c r="DC51" i="13"/>
  <c r="CY51" i="13"/>
  <c r="DG75" i="13"/>
  <c r="DC75" i="13"/>
  <c r="DE75" i="13"/>
  <c r="DR88" i="13"/>
  <c r="DG88" i="13"/>
  <c r="DT88" i="13"/>
  <c r="DT290" i="13"/>
  <c r="DT289" i="13"/>
  <c r="DN290" i="13"/>
  <c r="CQ290" i="13"/>
  <c r="DA328" i="13"/>
  <c r="DV328" i="13"/>
  <c r="DE328" i="13"/>
  <c r="DZ328" i="13"/>
  <c r="DA35" i="13"/>
  <c r="CS35" i="13"/>
  <c r="DP35" i="13"/>
  <c r="DE263" i="13"/>
  <c r="CS263" i="13"/>
  <c r="DA263" i="13"/>
  <c r="CW262" i="13"/>
  <c r="DP262" i="13"/>
  <c r="DL262" i="13"/>
  <c r="CW145" i="13"/>
  <c r="CS145" i="13"/>
  <c r="DE316" i="13"/>
  <c r="DN307" i="13"/>
  <c r="DR307" i="13"/>
  <c r="DX90" i="13"/>
  <c r="DG90" i="13"/>
  <c r="CW90" i="13"/>
  <c r="CW89" i="13"/>
  <c r="DL304" i="13"/>
  <c r="DJ37" i="13"/>
  <c r="DJ36" i="13"/>
  <c r="DG37" i="13"/>
  <c r="DV37" i="13"/>
  <c r="CQ37" i="13"/>
  <c r="DZ296" i="13"/>
  <c r="DG296" i="13"/>
  <c r="CW259" i="13"/>
  <c r="CW258" i="13"/>
  <c r="DE259" i="13"/>
  <c r="DV259" i="13"/>
  <c r="DG259" i="13"/>
  <c r="DG258" i="13"/>
  <c r="DC162" i="13"/>
  <c r="DN58" i="13"/>
  <c r="DR58" i="13"/>
  <c r="CQ58" i="13"/>
  <c r="DV101" i="13"/>
  <c r="DE101" i="13"/>
  <c r="DZ266" i="13"/>
  <c r="DE266" i="13"/>
  <c r="DA204" i="13"/>
  <c r="DX204" i="13"/>
  <c r="DP253" i="13"/>
  <c r="DT253" i="13"/>
  <c r="CY106" i="13"/>
  <c r="CY104" i="13"/>
  <c r="CS106" i="13"/>
  <c r="DL57" i="13"/>
  <c r="CU57" i="13"/>
  <c r="DZ53" i="13"/>
  <c r="DZ52" i="13"/>
  <c r="CS53" i="13"/>
  <c r="CW53" i="13"/>
  <c r="CW52" i="13"/>
  <c r="CS181" i="13"/>
  <c r="DV181" i="13"/>
  <c r="DE312" i="13"/>
  <c r="CU312" i="13"/>
  <c r="DE214" i="13"/>
  <c r="DR214" i="13"/>
  <c r="DR213" i="13"/>
  <c r="DN214" i="13"/>
  <c r="CU65" i="13"/>
  <c r="CQ65" i="13"/>
  <c r="DN54" i="13"/>
  <c r="DG54" i="13"/>
  <c r="DL133" i="13"/>
  <c r="DE133" i="13"/>
  <c r="DP221" i="13"/>
  <c r="DZ221" i="13"/>
  <c r="DT41" i="13"/>
  <c r="DA114" i="13"/>
  <c r="CY175" i="13"/>
  <c r="CU51" i="13"/>
  <c r="DX29" i="13"/>
  <c r="DZ146" i="13"/>
  <c r="DP67" i="13"/>
  <c r="DP66" i="13"/>
  <c r="CY98" i="13"/>
  <c r="CS62" i="13"/>
  <c r="CU310" i="13"/>
  <c r="DZ197" i="13"/>
  <c r="DE292" i="13"/>
  <c r="DT266" i="13"/>
  <c r="DR191" i="13"/>
  <c r="DR190" i="13"/>
  <c r="CW72" i="13"/>
  <c r="CW77" i="13"/>
  <c r="CU177" i="13"/>
  <c r="DP324" i="13"/>
  <c r="DX324" i="13"/>
  <c r="DV324" i="13"/>
  <c r="DJ324" i="13"/>
  <c r="DZ324" i="13"/>
  <c r="CS297" i="13"/>
  <c r="DL53" i="13"/>
  <c r="DX313" i="13"/>
  <c r="DL110" i="13"/>
  <c r="DL84" i="13"/>
  <c r="DA61" i="13"/>
  <c r="DJ138" i="13"/>
  <c r="DJ137" i="13"/>
  <c r="DA32" i="13"/>
  <c r="DA101" i="13"/>
  <c r="DA100" i="13"/>
  <c r="CW310" i="13"/>
  <c r="DV213" i="13"/>
  <c r="DV212" i="13"/>
  <c r="CQ204" i="13"/>
  <c r="CW105" i="13"/>
  <c r="DG146" i="13"/>
  <c r="DZ310" i="13"/>
  <c r="DZ309" i="13"/>
  <c r="DG28" i="13"/>
  <c r="DR288" i="13"/>
  <c r="DT114" i="13"/>
  <c r="DN81" i="13"/>
  <c r="DR246" i="13"/>
  <c r="DR147" i="13"/>
  <c r="DR146" i="13"/>
  <c r="DJ147" i="13"/>
  <c r="DJ146" i="13"/>
  <c r="DC147" i="13"/>
  <c r="DC146" i="13"/>
  <c r="DX147" i="13"/>
  <c r="CS133" i="13"/>
  <c r="CS131" i="13"/>
  <c r="CW56" i="13"/>
  <c r="DL312" i="13"/>
  <c r="CW110" i="13"/>
  <c r="CY150" i="13"/>
  <c r="CW273" i="13"/>
  <c r="CW272" i="13"/>
  <c r="DJ94" i="13"/>
  <c r="CQ297" i="13"/>
  <c r="CW88" i="13"/>
  <c r="CY165" i="13"/>
  <c r="CW119" i="13"/>
  <c r="CW118" i="13"/>
  <c r="DE119" i="13"/>
  <c r="DE117" i="13"/>
  <c r="DE118" i="13"/>
  <c r="DC119" i="13"/>
  <c r="CQ119" i="13"/>
  <c r="DG205" i="13"/>
  <c r="DL94" i="13"/>
  <c r="DG94" i="13"/>
  <c r="CQ94" i="13"/>
  <c r="DX107" i="13"/>
  <c r="DX106" i="13"/>
  <c r="DJ107" i="13"/>
  <c r="DE107" i="13"/>
  <c r="CW107" i="13"/>
  <c r="DV117" i="13"/>
  <c r="DR171" i="13"/>
  <c r="DP171" i="13"/>
  <c r="DG171" i="13"/>
  <c r="DT171" i="13"/>
  <c r="DV109" i="13"/>
  <c r="DV123" i="13"/>
  <c r="CW266" i="13"/>
  <c r="DN31" i="13"/>
  <c r="CW206" i="13"/>
  <c r="DE74" i="13"/>
  <c r="DL317" i="13"/>
  <c r="DP317" i="13"/>
  <c r="CU317" i="13"/>
  <c r="DR317" i="13"/>
  <c r="CY261" i="13"/>
  <c r="DJ261" i="13"/>
  <c r="DT261" i="13"/>
  <c r="CS40" i="13"/>
  <c r="DL40" i="13"/>
  <c r="DA40" i="13"/>
  <c r="CW113" i="13"/>
  <c r="DR113" i="13"/>
  <c r="CQ113" i="13"/>
  <c r="CU78" i="13"/>
  <c r="DC78" i="13"/>
  <c r="CQ78" i="13"/>
  <c r="DZ173" i="13"/>
  <c r="DN173" i="13"/>
  <c r="CQ173" i="13"/>
  <c r="CQ298" i="13"/>
  <c r="DC27" i="13"/>
  <c r="DX27" i="13"/>
  <c r="CW27" i="13"/>
  <c r="DC211" i="13"/>
  <c r="DC210" i="13"/>
  <c r="DL211" i="13"/>
  <c r="DN211" i="13"/>
  <c r="DA211" i="13"/>
  <c r="DA210" i="13"/>
  <c r="DG307" i="13"/>
  <c r="DP177" i="13"/>
  <c r="DN177" i="13"/>
  <c r="DR177" i="13"/>
  <c r="DG117" i="13"/>
  <c r="DN117" i="13"/>
  <c r="DL291" i="13"/>
  <c r="DT298" i="13"/>
  <c r="DT228" i="13"/>
  <c r="CS228" i="13"/>
  <c r="CU228" i="13"/>
  <c r="CU227" i="13"/>
  <c r="DT153" i="13"/>
  <c r="DC279" i="13"/>
  <c r="DA279" i="13"/>
  <c r="DZ279" i="13"/>
  <c r="DG279" i="13"/>
  <c r="DL52" i="13"/>
  <c r="CY52" i="13"/>
  <c r="CQ52" i="13"/>
  <c r="DG118" i="13"/>
  <c r="CS213" i="13"/>
  <c r="DT213" i="13"/>
  <c r="DN212" i="13"/>
  <c r="CW212" i="13"/>
  <c r="DZ212" i="13"/>
  <c r="CU212" i="13"/>
  <c r="CU211" i="13"/>
  <c r="CY23" i="13"/>
  <c r="DE23" i="13"/>
  <c r="CS55" i="13"/>
  <c r="DE98" i="13"/>
  <c r="DR98" i="13"/>
  <c r="DN98" i="13"/>
  <c r="CQ98" i="13"/>
  <c r="CY41" i="13"/>
  <c r="DP41" i="13"/>
  <c r="DP40" i="13"/>
  <c r="DA293" i="13"/>
  <c r="DC28" i="13"/>
  <c r="DL28" i="13"/>
  <c r="CU28" i="13"/>
  <c r="DZ200" i="13"/>
  <c r="DC200" i="13"/>
  <c r="DJ200" i="13"/>
  <c r="CQ288" i="13"/>
  <c r="DG274" i="13"/>
  <c r="DR269" i="13"/>
  <c r="DE269" i="13"/>
  <c r="DV269" i="13"/>
  <c r="DT178" i="13"/>
  <c r="DV89" i="13"/>
  <c r="DR89" i="13"/>
  <c r="DL138" i="13"/>
  <c r="DV138" i="13"/>
  <c r="DR138" i="13"/>
  <c r="CQ199" i="13"/>
  <c r="DJ199" i="13"/>
  <c r="CU199" i="13"/>
  <c r="DR199" i="13"/>
  <c r="CS310" i="13"/>
  <c r="DT310" i="13"/>
  <c r="DT309" i="13"/>
  <c r="DT51" i="13"/>
  <c r="DG73" i="13"/>
  <c r="DG72" i="13"/>
  <c r="DC73" i="13"/>
  <c r="CW162" i="13"/>
  <c r="CU182" i="13"/>
  <c r="DL189" i="13"/>
  <c r="DE197" i="13"/>
  <c r="DN153" i="13"/>
  <c r="DN280" i="13"/>
  <c r="DG116" i="13"/>
  <c r="DT103" i="13"/>
  <c r="DL118" i="13"/>
  <c r="DG273" i="13"/>
  <c r="DA123" i="13"/>
  <c r="DA121" i="13"/>
  <c r="DA119" i="13"/>
  <c r="CS233" i="13"/>
  <c r="DV242" i="13"/>
  <c r="DV241" i="13"/>
  <c r="DV276" i="13"/>
  <c r="CQ176" i="13"/>
  <c r="DG176" i="13"/>
  <c r="DJ176" i="13"/>
  <c r="DJ175" i="13"/>
  <c r="DJ171" i="13"/>
  <c r="DL176" i="13"/>
  <c r="DZ293" i="13"/>
  <c r="DZ292" i="13"/>
  <c r="DA281" i="13"/>
  <c r="DL162" i="13"/>
  <c r="DG67" i="13"/>
  <c r="DZ67" i="13"/>
  <c r="CY67" i="13"/>
  <c r="DC67" i="13"/>
  <c r="DL175" i="13"/>
  <c r="CU175" i="13"/>
  <c r="DZ175" i="13"/>
  <c r="CS175" i="13"/>
  <c r="DJ246" i="13"/>
  <c r="DT204" i="13"/>
  <c r="DT186" i="13"/>
  <c r="CW28" i="13"/>
  <c r="DG128" i="13"/>
  <c r="DZ128" i="13"/>
  <c r="DJ223" i="13"/>
  <c r="CY223" i="13"/>
  <c r="CU223" i="13"/>
  <c r="DX223" i="13"/>
  <c r="DX222" i="13"/>
  <c r="DN106" i="13"/>
  <c r="DN195" i="13"/>
  <c r="DJ195" i="13"/>
  <c r="DJ194" i="13"/>
  <c r="CS195" i="13"/>
  <c r="DR137" i="13"/>
  <c r="CW29" i="13"/>
  <c r="DJ29" i="13"/>
  <c r="DA29" i="13"/>
  <c r="DA28" i="13"/>
  <c r="CQ143" i="13"/>
  <c r="CW143" i="13"/>
  <c r="DV143" i="13"/>
  <c r="DG69" i="13"/>
  <c r="DN252" i="13"/>
  <c r="CW252" i="13"/>
  <c r="DR252" i="13"/>
  <c r="DT252" i="13"/>
  <c r="DP43" i="13"/>
  <c r="DE43" i="13"/>
  <c r="DN43" i="13"/>
  <c r="CU43" i="13"/>
  <c r="CU140" i="13"/>
  <c r="CY140" i="13"/>
  <c r="DV140" i="13"/>
  <c r="DN160" i="13"/>
  <c r="DR160" i="13"/>
  <c r="DJ160" i="13"/>
  <c r="DJ159" i="13"/>
  <c r="DT160" i="13"/>
  <c r="DP59" i="13"/>
  <c r="DZ59" i="13"/>
  <c r="CQ59" i="13"/>
  <c r="DC297" i="13"/>
  <c r="DX197" i="13"/>
  <c r="DV197" i="13"/>
  <c r="DT157" i="13"/>
  <c r="DP192" i="13"/>
  <c r="DE192" i="13"/>
  <c r="DV192" i="13"/>
  <c r="DC150" i="13"/>
  <c r="DC148" i="13"/>
  <c r="CQ179" i="13"/>
  <c r="DE179" i="13"/>
  <c r="DE178" i="13"/>
  <c r="DZ179" i="13"/>
  <c r="DL242" i="13"/>
  <c r="DL241" i="13"/>
  <c r="CS242" i="13"/>
  <c r="DP242" i="13"/>
  <c r="DV157" i="13"/>
  <c r="DN157" i="13"/>
  <c r="DA314" i="13"/>
  <c r="DR193" i="13"/>
  <c r="CY193" i="13"/>
  <c r="DX193" i="13"/>
  <c r="CW281" i="13"/>
  <c r="DE281" i="13"/>
  <c r="DP281" i="13"/>
  <c r="DV48" i="13"/>
  <c r="CY48" i="13"/>
  <c r="DT48" i="13"/>
  <c r="DR293" i="13"/>
  <c r="DX273" i="13"/>
  <c r="DX272" i="13"/>
  <c r="DC273" i="13"/>
  <c r="DC272" i="13"/>
  <c r="DC271" i="13"/>
  <c r="DC269" i="13"/>
  <c r="DC270" i="13"/>
  <c r="DZ208" i="13"/>
  <c r="DL208" i="13"/>
  <c r="DR208" i="13"/>
  <c r="DA51" i="13"/>
  <c r="CQ303" i="13"/>
  <c r="DR303" i="13"/>
  <c r="DR301" i="13"/>
  <c r="CS111" i="13"/>
  <c r="DV111" i="13"/>
  <c r="CW111" i="13"/>
  <c r="CQ209" i="13"/>
  <c r="CY209" i="13"/>
  <c r="DT209" i="13"/>
  <c r="DE209" i="13"/>
  <c r="DV246" i="13"/>
  <c r="DX246" i="13"/>
  <c r="CU110" i="13"/>
  <c r="DG110" i="13"/>
  <c r="DT299" i="13"/>
  <c r="DP299" i="13"/>
  <c r="DP298" i="13"/>
  <c r="DC299" i="13"/>
  <c r="CS299" i="13"/>
  <c r="DA81" i="13"/>
  <c r="DV81" i="13"/>
  <c r="DV80" i="13"/>
  <c r="DZ142" i="13"/>
  <c r="DG142" i="13"/>
  <c r="DN227" i="13"/>
  <c r="DX227" i="13"/>
  <c r="DJ227" i="13"/>
  <c r="DN230" i="13"/>
  <c r="CQ230" i="13"/>
  <c r="DL230" i="13"/>
  <c r="DE291" i="13"/>
  <c r="CW291" i="13"/>
  <c r="DC56" i="13"/>
  <c r="DX56" i="13"/>
  <c r="DE56" i="13"/>
  <c r="DV293" i="13"/>
  <c r="DT293" i="13"/>
  <c r="DT292" i="13"/>
  <c r="CS189" i="13"/>
  <c r="CS188" i="13"/>
  <c r="CU206" i="13"/>
  <c r="CU205" i="13"/>
  <c r="DP206" i="13"/>
  <c r="DL206" i="13"/>
  <c r="DX70" i="13"/>
  <c r="DG70" i="13"/>
  <c r="DR118" i="13"/>
  <c r="DT118" i="13"/>
  <c r="DT116" i="13"/>
  <c r="DT100" i="13"/>
  <c r="CU100" i="13"/>
  <c r="DX100" i="13"/>
  <c r="DR100" i="13"/>
  <c r="DP120" i="13"/>
  <c r="DE120" i="13"/>
  <c r="DG120" i="13"/>
  <c r="DP277" i="13"/>
  <c r="DZ277" i="13"/>
  <c r="DN129" i="13"/>
  <c r="DZ129" i="13"/>
  <c r="CY129" i="13"/>
  <c r="CW313" i="13"/>
  <c r="DE313" i="13"/>
  <c r="DA77" i="13"/>
  <c r="DX77" i="13"/>
  <c r="DJ77" i="13"/>
  <c r="DR169" i="13"/>
  <c r="CY169" i="13"/>
  <c r="CU233" i="13"/>
  <c r="CU232" i="13"/>
  <c r="CY233" i="13"/>
  <c r="DA233" i="13"/>
  <c r="CY248" i="13"/>
  <c r="DJ248" i="13"/>
  <c r="DP248" i="13"/>
  <c r="DE229" i="13"/>
  <c r="DL229" i="13"/>
  <c r="DC229" i="13"/>
  <c r="DT104" i="13"/>
  <c r="DA104" i="13"/>
  <c r="DN104" i="13"/>
  <c r="DN103" i="13"/>
  <c r="DC300" i="13"/>
  <c r="CY210" i="13"/>
  <c r="DE210" i="13"/>
  <c r="DT210" i="13"/>
  <c r="DG241" i="13"/>
  <c r="CY241" i="13"/>
  <c r="DC134" i="13"/>
  <c r="DG134" i="13"/>
  <c r="DX109" i="13"/>
  <c r="DL109" i="13"/>
  <c r="CS109" i="13"/>
  <c r="DX137" i="13"/>
  <c r="DV137" i="13"/>
  <c r="DL314" i="13"/>
  <c r="CW314" i="13"/>
  <c r="DJ225" i="13"/>
  <c r="DJ224" i="13"/>
  <c r="CW225" i="13"/>
  <c r="CY225" i="13"/>
  <c r="DC225" i="13"/>
  <c r="DZ69" i="13"/>
  <c r="CU69" i="13"/>
  <c r="DT46" i="13"/>
  <c r="DN46" i="13"/>
  <c r="CW97" i="13"/>
  <c r="CY97" i="13"/>
  <c r="CS97" i="13"/>
  <c r="CS96" i="13"/>
  <c r="CS94" i="13"/>
  <c r="CS93" i="13"/>
  <c r="DL260" i="13"/>
  <c r="DE22" i="13"/>
  <c r="DG221" i="13"/>
  <c r="DE88" i="13"/>
  <c r="CU127" i="13"/>
  <c r="DL127" i="13"/>
  <c r="DR127" i="13"/>
  <c r="DT127" i="13"/>
  <c r="DT295" i="13"/>
  <c r="DG326" i="13"/>
  <c r="CW326" i="13"/>
  <c r="CY326" i="13"/>
  <c r="DN326" i="13"/>
  <c r="DN116" i="13"/>
  <c r="DA260" i="13"/>
  <c r="CY260" i="13"/>
  <c r="DG260" i="13"/>
  <c r="DN222" i="13"/>
  <c r="DP137" i="13"/>
  <c r="DT43" i="13"/>
  <c r="DR297" i="13"/>
  <c r="CS134" i="13"/>
  <c r="DT265" i="13"/>
  <c r="CU265" i="13"/>
  <c r="CW265" i="13"/>
  <c r="DP265" i="13"/>
  <c r="DV165" i="13"/>
  <c r="CQ51" i="13"/>
  <c r="CY282" i="13"/>
  <c r="CU282" i="13"/>
  <c r="DV282" i="13"/>
  <c r="CW282" i="13"/>
  <c r="DJ305" i="13"/>
  <c r="CW305" i="13"/>
  <c r="DX305" i="13"/>
  <c r="DL305" i="13"/>
  <c r="DR305" i="13"/>
  <c r="DL170" i="13"/>
  <c r="DZ170" i="13"/>
  <c r="DP170" i="13"/>
  <c r="DG170" i="13"/>
  <c r="DG169" i="13"/>
  <c r="DC170" i="13"/>
  <c r="DA154" i="13"/>
  <c r="DE154" i="13"/>
  <c r="DP154" i="13"/>
  <c r="DP153" i="13"/>
  <c r="DR154" i="13"/>
  <c r="DT45" i="13"/>
  <c r="DE189" i="13"/>
  <c r="DA45" i="13"/>
  <c r="DV45" i="13"/>
  <c r="DZ45" i="13"/>
  <c r="DR45" i="13"/>
  <c r="DE298" i="13"/>
  <c r="DV136" i="13"/>
  <c r="DC136" i="13"/>
  <c r="DE136" i="13"/>
  <c r="DG136" i="13"/>
  <c r="DV42" i="13"/>
  <c r="DT44" i="13"/>
  <c r="DP44" i="13"/>
  <c r="DG44" i="13"/>
  <c r="DA44" i="13"/>
  <c r="CY60" i="13"/>
  <c r="CY58" i="13"/>
  <c r="CY59" i="13"/>
  <c r="DZ60" i="13"/>
  <c r="DE60" i="13"/>
  <c r="DL60" i="13"/>
  <c r="DL59" i="13"/>
  <c r="CQ60" i="13"/>
  <c r="DA26" i="13"/>
  <c r="DV26" i="13"/>
  <c r="DC26" i="13"/>
  <c r="DN26" i="13"/>
  <c r="CQ26" i="13"/>
  <c r="DC104" i="13"/>
  <c r="DE121" i="13"/>
  <c r="CY122" i="13"/>
  <c r="DN242" i="13"/>
  <c r="DE331" i="13"/>
  <c r="CW331" i="13"/>
  <c r="DR331" i="13"/>
  <c r="DG332" i="13"/>
  <c r="DG331" i="13"/>
  <c r="CU332" i="13"/>
  <c r="DX330" i="13"/>
  <c r="DT330" i="13"/>
  <c r="CS323" i="13"/>
  <c r="DR327" i="13"/>
  <c r="DT327" i="13"/>
  <c r="DL333" i="13"/>
  <c r="CY325" i="13"/>
  <c r="CU325" i="13"/>
  <c r="CY321" i="13"/>
  <c r="DN320" i="13"/>
  <c r="CY320" i="13"/>
  <c r="CU320" i="13"/>
  <c r="DL329" i="13"/>
  <c r="DN329" i="13"/>
  <c r="CY329" i="13"/>
  <c r="CY328" i="13"/>
  <c r="CW93" i="13"/>
  <c r="CW92" i="13"/>
  <c r="CU319" i="13"/>
  <c r="DP334" i="13"/>
  <c r="CU334" i="13"/>
  <c r="DZ121" i="13"/>
  <c r="CU116" i="13"/>
  <c r="CU115" i="13"/>
  <c r="DE256" i="13"/>
  <c r="DE255" i="13"/>
  <c r="DX159" i="13"/>
  <c r="DX157" i="13"/>
  <c r="DJ235" i="13"/>
  <c r="DJ233" i="13"/>
  <c r="DE47" i="13"/>
  <c r="DE46" i="13"/>
  <c r="DL318" i="13"/>
  <c r="CY318" i="13"/>
  <c r="CY322" i="13"/>
  <c r="CY280" i="13"/>
  <c r="DR270" i="13"/>
  <c r="DN148" i="13"/>
  <c r="DC204" i="13"/>
  <c r="DR204" i="13"/>
  <c r="DR203" i="13"/>
  <c r="CY54" i="13"/>
  <c r="CY53" i="13"/>
  <c r="DL284" i="13"/>
  <c r="CU139" i="13"/>
  <c r="CU138" i="13"/>
  <c r="CU276" i="13"/>
  <c r="DN239" i="13"/>
  <c r="DN238" i="13"/>
  <c r="DJ271" i="13"/>
  <c r="DX271" i="13"/>
  <c r="DX270" i="13"/>
  <c r="DX269" i="13"/>
  <c r="DJ123" i="13"/>
  <c r="DN38" i="13"/>
  <c r="DL298" i="13"/>
  <c r="DC42" i="13"/>
  <c r="DC41" i="13"/>
  <c r="DC38" i="13"/>
  <c r="DC40" i="13"/>
  <c r="DG42" i="13"/>
  <c r="CW278" i="13"/>
  <c r="CW277" i="13"/>
  <c r="CU288" i="13"/>
  <c r="CU287" i="13"/>
  <c r="CS288" i="13"/>
  <c r="CS287" i="13"/>
  <c r="DV31" i="13"/>
  <c r="CY31" i="13"/>
  <c r="CY30" i="13"/>
  <c r="DT274" i="13"/>
  <c r="DJ274" i="13"/>
  <c r="DG294" i="13"/>
  <c r="DG292" i="13"/>
  <c r="DV331" i="13"/>
  <c r="CU331" i="13"/>
  <c r="CU323" i="13"/>
  <c r="CW332" i="13"/>
  <c r="DT332" i="13"/>
  <c r="DC330" i="13"/>
  <c r="CQ330" i="13"/>
  <c r="DE330" i="13"/>
  <c r="DV327" i="13"/>
  <c r="CQ327" i="13"/>
  <c r="CY333" i="13"/>
  <c r="DP333" i="13"/>
  <c r="DT325" i="13"/>
  <c r="DJ325" i="13"/>
  <c r="DV325" i="13"/>
  <c r="DR321" i="13"/>
  <c r="DP321" i="13"/>
  <c r="DT320" i="13"/>
  <c r="CQ320" i="13"/>
  <c r="CQ319" i="13"/>
  <c r="DN25" i="13"/>
  <c r="DT25" i="13"/>
  <c r="DE329" i="13"/>
  <c r="DJ329" i="13"/>
  <c r="CW329" i="13"/>
  <c r="DR329" i="13"/>
  <c r="CQ131" i="13"/>
  <c r="DC33" i="13"/>
  <c r="DC91" i="13"/>
  <c r="DA91" i="13"/>
  <c r="CW309" i="13"/>
  <c r="DT319" i="13"/>
  <c r="DZ319" i="13"/>
  <c r="DX319" i="13"/>
  <c r="DP319" i="13"/>
  <c r="DJ334" i="13"/>
  <c r="DN334" i="13"/>
  <c r="DV24" i="13"/>
  <c r="DV280" i="13"/>
  <c r="DV279" i="13"/>
  <c r="DV309" i="13"/>
  <c r="DZ33" i="13"/>
  <c r="DJ270" i="13"/>
  <c r="DE24" i="13"/>
  <c r="CY116" i="13"/>
  <c r="CY114" i="13"/>
  <c r="CY115" i="13"/>
  <c r="DC30" i="13"/>
  <c r="DC29" i="13"/>
  <c r="DE235" i="13"/>
  <c r="CY235" i="13"/>
  <c r="CY80" i="13"/>
  <c r="CY78" i="13"/>
  <c r="CQ80" i="13"/>
  <c r="CU215" i="13"/>
  <c r="DC318" i="13"/>
  <c r="DX318" i="13"/>
  <c r="DA318" i="13"/>
  <c r="DR92" i="13"/>
  <c r="DR91" i="13"/>
  <c r="DZ92" i="13"/>
  <c r="CY203" i="13"/>
  <c r="CY202" i="13"/>
  <c r="DC203" i="13"/>
  <c r="DG322" i="13"/>
  <c r="DP322" i="13"/>
  <c r="DL115" i="13"/>
  <c r="CU272" i="13"/>
  <c r="DZ270" i="13"/>
  <c r="DL275" i="13"/>
  <c r="DG93" i="13"/>
  <c r="DC96" i="13"/>
  <c r="DV255" i="13"/>
  <c r="DP148" i="13"/>
  <c r="DE100" i="13"/>
  <c r="DE199" i="13"/>
  <c r="DP114" i="13"/>
  <c r="DX25" i="13"/>
  <c r="DE99" i="13"/>
  <c r="DL294" i="13"/>
  <c r="DG59" i="13"/>
  <c r="DG284" i="13"/>
  <c r="DV139" i="13"/>
  <c r="DN139" i="13"/>
  <c r="DN137" i="13"/>
  <c r="DN138" i="13"/>
  <c r="CW22" i="13"/>
  <c r="DJ219" i="13"/>
  <c r="CU219" i="13"/>
  <c r="CQ219" i="13"/>
  <c r="DR276" i="13"/>
  <c r="DJ239" i="13"/>
  <c r="DJ238" i="13"/>
  <c r="DV239" i="13"/>
  <c r="DV238" i="13"/>
  <c r="CY239" i="13"/>
  <c r="DE271" i="13"/>
  <c r="DE270" i="13"/>
  <c r="CW205" i="13"/>
  <c r="DN145" i="13"/>
  <c r="DJ105" i="13"/>
  <c r="DJ104" i="13"/>
  <c r="DA105" i="13"/>
  <c r="CQ220" i="13"/>
  <c r="DA220" i="13"/>
  <c r="DA219" i="13"/>
  <c r="DX220" i="13"/>
  <c r="DG123" i="13"/>
  <c r="DA312" i="13"/>
  <c r="DX38" i="13"/>
  <c r="DG38" i="13"/>
  <c r="DX153" i="13"/>
  <c r="DC83" i="13"/>
  <c r="CS83" i="13"/>
  <c r="CS82" i="13"/>
  <c r="DJ83" i="13"/>
  <c r="DA36" i="13"/>
  <c r="DT191" i="13"/>
  <c r="DR244" i="13"/>
  <c r="DR278" i="13"/>
  <c r="CY288" i="13"/>
  <c r="CY287" i="13"/>
  <c r="DZ288" i="13"/>
  <c r="DZ287" i="13"/>
  <c r="DZ286" i="13"/>
  <c r="DG31" i="13"/>
  <c r="DT31" i="13"/>
  <c r="DT30" i="13"/>
  <c r="DT28" i="13"/>
  <c r="CS274" i="13"/>
  <c r="CQ22" i="13"/>
  <c r="DC32" i="13"/>
  <c r="DJ186" i="13"/>
  <c r="DJ185" i="13"/>
  <c r="DJ76" i="13"/>
  <c r="DV76" i="13"/>
  <c r="DV51" i="13"/>
  <c r="DL51" i="13"/>
  <c r="DL50" i="13"/>
  <c r="DV88" i="13"/>
  <c r="DZ88" i="13"/>
  <c r="DZ86" i="13"/>
  <c r="DL290" i="13"/>
  <c r="DG290" i="13"/>
  <c r="DG288" i="13"/>
  <c r="DT328" i="13"/>
  <c r="DL328" i="13"/>
  <c r="CQ263" i="13"/>
  <c r="DT263" i="13"/>
  <c r="CY262" i="13"/>
  <c r="DZ262" i="13"/>
  <c r="CY316" i="13"/>
  <c r="DC90" i="13"/>
  <c r="CQ90" i="13"/>
  <c r="DE37" i="13"/>
  <c r="DL37" i="13"/>
  <c r="DR296" i="13"/>
  <c r="CW296" i="13"/>
  <c r="CW295" i="13"/>
  <c r="DX162" i="13"/>
  <c r="DP58" i="13"/>
  <c r="DJ101" i="13"/>
  <c r="CS204" i="13"/>
  <c r="DG253" i="13"/>
  <c r="DG252" i="13"/>
  <c r="DN253" i="13"/>
  <c r="CQ106" i="13"/>
  <c r="DZ57" i="13"/>
  <c r="DE53" i="13"/>
  <c r="DE52" i="13"/>
  <c r="CY312" i="13"/>
  <c r="CW214" i="13"/>
  <c r="DN65" i="13"/>
  <c r="DN63" i="13"/>
  <c r="DA54" i="13"/>
  <c r="DA53" i="13"/>
  <c r="DN133" i="13"/>
  <c r="DX221" i="13"/>
  <c r="DJ221" i="13"/>
  <c r="DR27" i="13"/>
  <c r="DJ204" i="13"/>
  <c r="CS261" i="13"/>
  <c r="DJ269" i="13"/>
  <c r="DZ113" i="13"/>
  <c r="DZ112" i="13"/>
  <c r="DA50" i="13"/>
  <c r="DZ298" i="13"/>
  <c r="DN324" i="13"/>
  <c r="CU324" i="13"/>
  <c r="DV287" i="13"/>
  <c r="CW165" i="13"/>
  <c r="DR128" i="13"/>
  <c r="CU274" i="13"/>
  <c r="CU273" i="13"/>
  <c r="DP181" i="13"/>
  <c r="DP179" i="13"/>
  <c r="CY294" i="13"/>
  <c r="DC94" i="13"/>
  <c r="DC93" i="13"/>
  <c r="DA288" i="13"/>
  <c r="DA287" i="13"/>
  <c r="DV150" i="13"/>
  <c r="DE177" i="13"/>
  <c r="CS147" i="13"/>
  <c r="DA147" i="13"/>
  <c r="DA146" i="13"/>
  <c r="CY147" i="13"/>
  <c r="CY146" i="13"/>
  <c r="CY145" i="13"/>
  <c r="DN296" i="13"/>
  <c r="DP51" i="13"/>
  <c r="DG57" i="13"/>
  <c r="DG55" i="13"/>
  <c r="DG56" i="13"/>
  <c r="DT316" i="13"/>
  <c r="DP62" i="13"/>
  <c r="DR281" i="13"/>
  <c r="DV195" i="13"/>
  <c r="DV194" i="13"/>
  <c r="DG29" i="13"/>
  <c r="CQ29" i="13"/>
  <c r="DX143" i="13"/>
  <c r="DZ252" i="13"/>
  <c r="CU252" i="13"/>
  <c r="CU250" i="13"/>
  <c r="DL88" i="13"/>
  <c r="CQ43" i="13"/>
  <c r="CW160" i="13"/>
  <c r="CS160" i="13"/>
  <c r="CW59" i="13"/>
  <c r="CY197" i="13"/>
  <c r="DA192" i="13"/>
  <c r="DC192" i="13"/>
  <c r="DR179" i="13"/>
  <c r="DA242" i="13"/>
  <c r="DJ157" i="13"/>
  <c r="DJ156" i="13"/>
  <c r="DE193" i="13"/>
  <c r="DZ193" i="13"/>
  <c r="DZ192" i="13"/>
  <c r="DL281" i="13"/>
  <c r="DL280" i="13"/>
  <c r="DN48" i="13"/>
  <c r="DR48" i="13"/>
  <c r="DP273" i="13"/>
  <c r="CU208" i="13"/>
  <c r="DA208" i="13"/>
  <c r="DX303" i="13"/>
  <c r="DX300" i="13"/>
  <c r="DZ111" i="13"/>
  <c r="DP111" i="13"/>
  <c r="DJ111" i="13"/>
  <c r="DJ110" i="13"/>
  <c r="DX209" i="13"/>
  <c r="DX208" i="13"/>
  <c r="DV110" i="13"/>
  <c r="DZ110" i="13"/>
  <c r="DZ109" i="13"/>
  <c r="DZ299" i="13"/>
  <c r="DV299" i="13"/>
  <c r="DV298" i="13"/>
  <c r="CU81" i="13"/>
  <c r="DV142" i="13"/>
  <c r="DE227" i="13"/>
  <c r="DR230" i="13"/>
  <c r="DC291" i="13"/>
  <c r="CQ56" i="13"/>
  <c r="DC293" i="13"/>
  <c r="DP189" i="13"/>
  <c r="DT206" i="13"/>
  <c r="DL70" i="13"/>
  <c r="DL68" i="13"/>
  <c r="DL69" i="13"/>
  <c r="DC118" i="13"/>
  <c r="DL100" i="13"/>
  <c r="DC120" i="13"/>
  <c r="DX120" i="13"/>
  <c r="DV277" i="13"/>
  <c r="DA129" i="13"/>
  <c r="CQ313" i="13"/>
  <c r="CQ312" i="13"/>
  <c r="DL233" i="13"/>
  <c r="DL232" i="13"/>
  <c r="DT233" i="13"/>
  <c r="DZ248" i="13"/>
  <c r="DJ229" i="13"/>
  <c r="DP104" i="13"/>
  <c r="DG104" i="13"/>
  <c r="CU300" i="13"/>
  <c r="CU299" i="13"/>
  <c r="CU297" i="13"/>
  <c r="CW210" i="13"/>
  <c r="CS241" i="13"/>
  <c r="DJ134" i="13"/>
  <c r="DV134" i="13"/>
  <c r="DV133" i="13"/>
  <c r="CU109" i="13"/>
  <c r="CW137" i="13"/>
  <c r="DT137" i="13"/>
  <c r="DG314" i="13"/>
  <c r="DG313" i="13"/>
  <c r="CQ69" i="13"/>
  <c r="CQ46" i="13"/>
  <c r="DE97" i="13"/>
  <c r="DE96" i="13"/>
  <c r="DE94" i="13"/>
  <c r="CY204" i="13"/>
  <c r="DN127" i="13"/>
  <c r="CW127" i="13"/>
  <c r="CY127" i="13"/>
  <c r="DE62" i="13"/>
  <c r="DA326" i="13"/>
  <c r="CU326" i="13"/>
  <c r="DJ260" i="13"/>
  <c r="DJ259" i="13"/>
  <c r="DC260" i="13"/>
  <c r="CU298" i="13"/>
  <c r="DC231" i="13"/>
  <c r="CQ231" i="13"/>
  <c r="DX146" i="13"/>
  <c r="DC89" i="13"/>
  <c r="DZ267" i="13"/>
  <c r="DA267" i="13"/>
  <c r="DX79" i="13"/>
  <c r="CQ79" i="13"/>
  <c r="DJ265" i="13"/>
  <c r="DL265" i="13"/>
  <c r="DJ151" i="13"/>
  <c r="DJ150" i="13"/>
  <c r="DG151" i="13"/>
  <c r="DG150" i="13"/>
  <c r="DA151" i="13"/>
  <c r="DA150" i="13"/>
  <c r="DX124" i="13"/>
  <c r="DC124" i="13"/>
  <c r="DC249" i="13"/>
  <c r="CW95" i="13"/>
  <c r="CU95" i="13"/>
  <c r="DN70" i="13"/>
  <c r="DP198" i="13"/>
  <c r="DP196" i="13"/>
  <c r="DP197" i="13"/>
  <c r="DP194" i="13"/>
  <c r="DP195" i="13"/>
  <c r="DJ198" i="13"/>
  <c r="CY198" i="13"/>
  <c r="CS302" i="13"/>
  <c r="DC88" i="13"/>
  <c r="DN245" i="13"/>
  <c r="DE245" i="13"/>
  <c r="DN185" i="13"/>
  <c r="CQ185" i="13"/>
  <c r="DG45" i="13"/>
  <c r="DP99" i="13"/>
  <c r="DT136" i="13"/>
  <c r="CS136" i="13"/>
  <c r="CW136" i="13"/>
  <c r="CU254" i="13"/>
  <c r="DV254" i="13"/>
  <c r="DV253" i="13"/>
  <c r="DV252" i="13"/>
  <c r="DL26" i="13"/>
  <c r="DG87" i="13"/>
  <c r="DG85" i="13"/>
  <c r="DG86" i="13"/>
  <c r="DN87" i="13"/>
  <c r="CU270" i="13"/>
  <c r="CW207" i="13"/>
  <c r="DR207" i="13"/>
  <c r="DZ207" i="13"/>
  <c r="CU202" i="13"/>
  <c r="DZ278" i="13"/>
  <c r="CS216" i="13"/>
  <c r="DN216" i="13"/>
  <c r="DN215" i="13"/>
  <c r="CY216" i="13"/>
  <c r="CU216" i="13"/>
  <c r="DL216" i="13"/>
  <c r="DL215" i="13"/>
  <c r="DL331" i="13"/>
  <c r="DJ331" i="13"/>
  <c r="DT323" i="13"/>
  <c r="DP332" i="13"/>
  <c r="DJ332" i="13"/>
  <c r="DZ332" i="13"/>
  <c r="DP330" i="13"/>
  <c r="DV330" i="13"/>
  <c r="DC327" i="13"/>
  <c r="CU327" i="13"/>
  <c r="DJ327" i="13"/>
  <c r="DA333" i="13"/>
  <c r="CU333" i="13"/>
  <c r="DX325" i="13"/>
  <c r="CQ325" i="13"/>
  <c r="CQ321" i="13"/>
  <c r="DN321" i="13"/>
  <c r="DJ256" i="13"/>
  <c r="DE222" i="13"/>
  <c r="DE320" i="13"/>
  <c r="DL320" i="13"/>
  <c r="DC320" i="13"/>
  <c r="CY121" i="13"/>
  <c r="CY120" i="13"/>
  <c r="DA268" i="13"/>
  <c r="DV25" i="13"/>
  <c r="CU25" i="13"/>
  <c r="CQ329" i="13"/>
  <c r="DT329" i="13"/>
  <c r="DN121" i="13"/>
  <c r="CW91" i="13"/>
  <c r="CS91" i="13"/>
  <c r="CS90" i="13"/>
  <c r="DG301" i="13"/>
  <c r="DG300" i="13"/>
  <c r="DG319" i="13"/>
  <c r="DC319" i="13"/>
  <c r="DG131" i="13"/>
  <c r="CQ238" i="13"/>
  <c r="DA325" i="13"/>
  <c r="DA334" i="13"/>
  <c r="DL334" i="13"/>
  <c r="CQ187" i="13"/>
  <c r="CS301" i="13"/>
  <c r="DC329" i="13"/>
  <c r="CU24" i="13"/>
  <c r="DX156" i="13"/>
  <c r="DZ116" i="13"/>
  <c r="DZ115" i="13"/>
  <c r="DX116" i="13"/>
  <c r="DG30" i="13"/>
  <c r="CY237" i="13"/>
  <c r="CY256" i="13"/>
  <c r="CY255" i="13"/>
  <c r="CU159" i="13"/>
  <c r="DP159" i="13"/>
  <c r="CU235" i="13"/>
  <c r="DX235" i="13"/>
  <c r="DX233" i="13"/>
  <c r="DG80" i="13"/>
  <c r="DN80" i="13"/>
  <c r="DV47" i="13"/>
  <c r="DV46" i="13"/>
  <c r="CQ47" i="13"/>
  <c r="CW47" i="13"/>
  <c r="CW46" i="13"/>
  <c r="DX215" i="13"/>
  <c r="DX214" i="13"/>
  <c r="DJ215" i="13"/>
  <c r="CQ318" i="13"/>
  <c r="DZ318" i="13"/>
  <c r="DR318" i="13"/>
  <c r="DG92" i="13"/>
  <c r="DE92" i="13"/>
  <c r="CW322" i="13"/>
  <c r="DA280" i="13"/>
  <c r="DR280" i="13"/>
  <c r="DV286" i="13"/>
  <c r="DE286" i="13"/>
  <c r="DE272" i="13"/>
  <c r="CY187" i="13"/>
  <c r="CY186" i="13"/>
  <c r="CU222" i="13"/>
  <c r="CW270" i="13"/>
  <c r="DA33" i="13"/>
  <c r="DZ275" i="13"/>
  <c r="DT93" i="13"/>
  <c r="DZ96" i="13"/>
  <c r="DL255" i="13"/>
  <c r="DL148" i="13"/>
  <c r="DZ148" i="13"/>
  <c r="DZ147" i="13"/>
  <c r="DE148" i="13"/>
  <c r="DE224" i="13"/>
  <c r="CU286" i="13"/>
  <c r="CU89" i="13"/>
  <c r="DR153" i="13"/>
  <c r="DL202" i="13"/>
  <c r="DN286" i="13"/>
  <c r="DT229" i="13"/>
  <c r="DC117" i="13"/>
  <c r="CQ206" i="13"/>
  <c r="CQ205" i="13"/>
  <c r="DT86" i="13"/>
  <c r="CW62" i="13"/>
  <c r="CW61" i="13"/>
  <c r="DC186" i="13"/>
  <c r="CU309" i="13"/>
  <c r="CW290" i="13"/>
  <c r="CW289" i="13"/>
  <c r="CY266" i="13"/>
  <c r="DP284" i="13"/>
  <c r="CQ284" i="13"/>
  <c r="DE239" i="13"/>
  <c r="DT288" i="13"/>
  <c r="DT287" i="13"/>
  <c r="DV219" i="13"/>
  <c r="DT219" i="13"/>
  <c r="DN96" i="13"/>
  <c r="DC239" i="13"/>
  <c r="CQ239" i="13"/>
  <c r="CW239" i="13"/>
  <c r="CW237" i="13"/>
  <c r="CU271" i="13"/>
  <c r="DN271" i="13"/>
  <c r="DP205" i="13"/>
  <c r="DG105" i="13"/>
  <c r="CS105" i="13"/>
  <c r="DE220" i="13"/>
  <c r="DT220" i="13"/>
  <c r="DX123" i="13"/>
  <c r="DN262" i="13"/>
  <c r="DR202" i="13"/>
  <c r="DA202" i="13"/>
  <c r="DA200" i="13"/>
  <c r="DR66" i="13"/>
  <c r="DT66" i="13"/>
  <c r="DT65" i="13"/>
  <c r="CW38" i="13"/>
  <c r="CW37" i="13"/>
  <c r="CU38" i="13"/>
  <c r="DA153" i="13"/>
  <c r="DL153" i="13"/>
  <c r="DR83" i="13"/>
  <c r="DZ83" i="13"/>
  <c r="DZ81" i="13"/>
  <c r="DZ80" i="13"/>
  <c r="DZ82" i="13"/>
  <c r="DZ36" i="13"/>
  <c r="CW36" i="13"/>
  <c r="CU244" i="13"/>
  <c r="DE244" i="13"/>
  <c r="DA42" i="13"/>
  <c r="DP42" i="13"/>
  <c r="DN278" i="13"/>
  <c r="DV289" i="13"/>
  <c r="DE135" i="13"/>
  <c r="DL288" i="13"/>
  <c r="CW31" i="13"/>
  <c r="CQ31" i="13"/>
  <c r="CS290" i="13"/>
  <c r="DG22" i="13"/>
  <c r="CW32" i="13"/>
  <c r="DR32" i="13"/>
  <c r="CQ32" i="13"/>
  <c r="DV186" i="13"/>
  <c r="DV183" i="13"/>
  <c r="DG76" i="13"/>
  <c r="DR62" i="13"/>
  <c r="CW51" i="13"/>
  <c r="DX51" i="13"/>
  <c r="DR75" i="13"/>
  <c r="DR74" i="13"/>
  <c r="CS75" i="13"/>
  <c r="CS74" i="13"/>
  <c r="CY88" i="13"/>
  <c r="DA88" i="13"/>
  <c r="DZ290" i="13"/>
  <c r="DJ328" i="13"/>
  <c r="DG328" i="13"/>
  <c r="DX35" i="13"/>
  <c r="DP263" i="13"/>
  <c r="DC263" i="13"/>
  <c r="DT262" i="13"/>
  <c r="DA145" i="13"/>
  <c r="DC307" i="13"/>
  <c r="DZ90" i="13"/>
  <c r="DV304" i="13"/>
  <c r="DT37" i="13"/>
  <c r="DZ37" i="13"/>
  <c r="CU296" i="13"/>
  <c r="CQ259" i="13"/>
  <c r="DP259" i="13"/>
  <c r="DR259" i="13"/>
  <c r="DR258" i="13"/>
  <c r="DJ162" i="13"/>
  <c r="CW58" i="13"/>
  <c r="DR266" i="13"/>
  <c r="CW204" i="13"/>
  <c r="CY253" i="13"/>
  <c r="CY252" i="13"/>
  <c r="DA253" i="13"/>
  <c r="DE106" i="13"/>
  <c r="DP57" i="13"/>
  <c r="DP56" i="13"/>
  <c r="DN53" i="13"/>
  <c r="DZ181" i="13"/>
  <c r="DG181" i="13"/>
  <c r="DG178" i="13"/>
  <c r="CU181" i="13"/>
  <c r="CS312" i="13"/>
  <c r="DZ312" i="13"/>
  <c r="DJ214" i="13"/>
  <c r="DL214" i="13"/>
  <c r="DL213" i="13"/>
  <c r="CW65" i="13"/>
  <c r="CS65" i="13"/>
  <c r="CW54" i="13"/>
  <c r="CS54" i="13"/>
  <c r="CQ54" i="13"/>
  <c r="CQ133" i="13"/>
  <c r="DC221" i="13"/>
  <c r="DC220" i="13"/>
  <c r="DE221" i="13"/>
  <c r="DL221" i="13"/>
  <c r="DC238" i="13"/>
  <c r="DV175" i="13"/>
  <c r="DG27" i="13"/>
  <c r="DA143" i="13"/>
  <c r="DG144" i="13"/>
  <c r="DT143" i="13"/>
  <c r="CY182" i="13"/>
  <c r="DP202" i="13"/>
  <c r="DV73" i="13"/>
  <c r="DL81" i="13"/>
  <c r="DL80" i="13"/>
  <c r="CY291" i="13"/>
  <c r="CY110" i="13"/>
  <c r="DX144" i="13"/>
  <c r="DG157" i="13"/>
  <c r="DL24" i="13"/>
  <c r="DP90" i="13"/>
  <c r="CW300" i="13"/>
  <c r="CS92" i="13"/>
  <c r="DE36" i="13"/>
  <c r="DR324" i="13"/>
  <c r="DA324" i="13"/>
  <c r="DG324" i="13"/>
  <c r="CY324" i="13"/>
  <c r="DZ94" i="13"/>
  <c r="CY314" i="13"/>
  <c r="DJ62" i="13"/>
  <c r="CU103" i="13"/>
  <c r="DR241" i="13"/>
  <c r="CS244" i="13"/>
  <c r="CY40" i="13"/>
  <c r="DR114" i="13"/>
  <c r="DJ65" i="13"/>
  <c r="DX52" i="13"/>
  <c r="CQ299" i="13"/>
  <c r="DL293" i="13"/>
  <c r="DL292" i="13"/>
  <c r="DL93" i="13"/>
  <c r="DX94" i="13"/>
  <c r="DX92" i="13"/>
  <c r="DV173" i="13"/>
  <c r="DA181" i="13"/>
  <c r="CW98" i="13"/>
  <c r="CW238" i="13"/>
  <c r="DG159" i="13"/>
  <c r="DX165" i="13"/>
  <c r="CS165" i="13"/>
  <c r="DR142" i="13"/>
  <c r="CY119" i="13"/>
  <c r="CY118" i="13"/>
  <c r="CY117" i="13"/>
  <c r="CU117" i="13"/>
  <c r="DV290" i="13"/>
  <c r="CY84" i="13"/>
  <c r="DZ213" i="13"/>
  <c r="DP119" i="13"/>
  <c r="DP117" i="13"/>
  <c r="DP118" i="13"/>
  <c r="DN119" i="13"/>
  <c r="DV119" i="13"/>
  <c r="CS119" i="13"/>
  <c r="DZ230" i="13"/>
  <c r="DZ228" i="13"/>
  <c r="DZ227" i="13"/>
  <c r="DA98" i="13"/>
  <c r="CW94" i="13"/>
  <c r="DV94" i="13"/>
  <c r="CY107" i="13"/>
  <c r="DT107" i="13"/>
  <c r="DT106" i="13"/>
  <c r="DV107" i="13"/>
  <c r="DV106" i="13"/>
  <c r="DP107" i="13"/>
  <c r="DP105" i="13"/>
  <c r="DP106" i="13"/>
  <c r="DN150" i="13"/>
  <c r="DE65" i="13"/>
  <c r="DV171" i="13"/>
  <c r="DV169" i="13"/>
  <c r="CU171" i="13"/>
  <c r="DL171" i="13"/>
  <c r="DN74" i="13"/>
  <c r="DJ287" i="13"/>
  <c r="DG203" i="13"/>
  <c r="DG204" i="13"/>
  <c r="DG165" i="13"/>
  <c r="DN291" i="13"/>
  <c r="DN317" i="13"/>
  <c r="DX317" i="13"/>
  <c r="CS317" i="13"/>
  <c r="DA317" i="13"/>
  <c r="CY317" i="13"/>
  <c r="DE261" i="13"/>
  <c r="DG261" i="13"/>
  <c r="CW261" i="13"/>
  <c r="DG40" i="13"/>
  <c r="CQ40" i="13"/>
  <c r="CW55" i="13"/>
  <c r="DC113" i="13"/>
  <c r="DT113" i="13"/>
  <c r="CW193" i="13"/>
  <c r="DR78" i="13"/>
  <c r="DP78" i="13"/>
  <c r="CU173" i="13"/>
  <c r="DL173" i="13"/>
  <c r="DL27" i="13"/>
  <c r="DE27" i="13"/>
  <c r="CS27" i="13"/>
  <c r="CS25" i="13"/>
  <c r="CQ27" i="13"/>
  <c r="DT211" i="13"/>
  <c r="DV211" i="13"/>
  <c r="DE211" i="13"/>
  <c r="DX211" i="13"/>
  <c r="CY177" i="13"/>
  <c r="DL177" i="13"/>
  <c r="DZ177" i="13"/>
  <c r="DZ117" i="13"/>
  <c r="DL117" i="13"/>
  <c r="DX114" i="13"/>
  <c r="CW228" i="13"/>
  <c r="DV228" i="13"/>
  <c r="DV227" i="13"/>
  <c r="DV225" i="13"/>
  <c r="DV224" i="13"/>
  <c r="DX228" i="13"/>
  <c r="CY228" i="13"/>
  <c r="CQ279" i="13"/>
  <c r="DT279" i="13"/>
  <c r="CS279" i="13"/>
  <c r="CY279" i="13"/>
  <c r="CS52" i="13"/>
  <c r="DJ52" i="13"/>
  <c r="DP52" i="13"/>
  <c r="DE253" i="13"/>
  <c r="CY213" i="13"/>
  <c r="DJ213" i="13"/>
  <c r="DX213" i="13"/>
  <c r="DJ212" i="13"/>
  <c r="DL212" i="13"/>
  <c r="DC212" i="13"/>
  <c r="DJ23" i="13"/>
  <c r="DC23" i="13"/>
  <c r="DT23" i="13"/>
  <c r="DE55" i="13"/>
  <c r="DT98" i="13"/>
  <c r="DV98" i="13"/>
  <c r="DL98" i="13"/>
  <c r="CW41" i="13"/>
  <c r="CW40" i="13"/>
  <c r="DZ41" i="13"/>
  <c r="DZ40" i="13"/>
  <c r="CQ41" i="13"/>
  <c r="CU210" i="13"/>
  <c r="DJ28" i="13"/>
  <c r="DJ27" i="13"/>
  <c r="DN28" i="13"/>
  <c r="DN200" i="13"/>
  <c r="CW200" i="13"/>
  <c r="CU200" i="13"/>
  <c r="DE200" i="13"/>
  <c r="DJ31" i="13"/>
  <c r="CW269" i="13"/>
  <c r="CU269" i="13"/>
  <c r="DN269" i="13"/>
  <c r="DJ89" i="13"/>
  <c r="DG89" i="13"/>
  <c r="DX32" i="13"/>
  <c r="DA138" i="13"/>
  <c r="CY138" i="13"/>
  <c r="DE76" i="13"/>
  <c r="DT199" i="13"/>
  <c r="CS199" i="13"/>
  <c r="CW199" i="13"/>
  <c r="CQ310" i="13"/>
  <c r="CQ309" i="13"/>
  <c r="CQ306" i="13"/>
  <c r="CQ307" i="13"/>
  <c r="DJ310" i="13"/>
  <c r="CQ258" i="13"/>
  <c r="DZ73" i="13"/>
  <c r="CQ73" i="13"/>
  <c r="DT163" i="13"/>
  <c r="DT162" i="13"/>
  <c r="DN163" i="13"/>
  <c r="DN161" i="13"/>
  <c r="CQ163" i="13"/>
  <c r="CQ162" i="13"/>
  <c r="DR163" i="13"/>
  <c r="DR286" i="13"/>
  <c r="DR287" i="13"/>
  <c r="DV114" i="13"/>
  <c r="DV113" i="13"/>
  <c r="DA292" i="13"/>
  <c r="DA291" i="13"/>
  <c r="DL146" i="13"/>
  <c r="CW146" i="13"/>
  <c r="DR35" i="13"/>
  <c r="CU188" i="13"/>
  <c r="DT188" i="13"/>
  <c r="DJ188" i="13"/>
  <c r="CW250" i="13"/>
  <c r="CY250" i="13"/>
  <c r="DG250" i="13"/>
  <c r="DJ55" i="13"/>
  <c r="DC55" i="13"/>
  <c r="DX55" i="13"/>
  <c r="CQ55" i="13"/>
  <c r="DG63" i="13"/>
  <c r="DV63" i="13"/>
  <c r="CS63" i="13"/>
  <c r="CU63" i="13"/>
  <c r="DR312" i="13"/>
  <c r="DJ183" i="13"/>
  <c r="DX183" i="13"/>
  <c r="DP145" i="13"/>
  <c r="CS85" i="13"/>
  <c r="CS84" i="13"/>
  <c r="DR85" i="13"/>
  <c r="DE307" i="13"/>
  <c r="DE304" i="13"/>
  <c r="DR161" i="13"/>
  <c r="DA161" i="13"/>
  <c r="CU84" i="13"/>
  <c r="DV84" i="13"/>
  <c r="DR306" i="13"/>
  <c r="CW306" i="13"/>
  <c r="DZ306" i="13"/>
  <c r="DT182" i="13"/>
  <c r="DX182" i="13"/>
  <c r="DX181" i="13"/>
  <c r="DC182" i="13"/>
  <c r="DJ50" i="13"/>
  <c r="DC50" i="13"/>
  <c r="DC47" i="13"/>
  <c r="DV50" i="13"/>
  <c r="CW144" i="13"/>
  <c r="DR144" i="13"/>
  <c r="CY144" i="13"/>
  <c r="CY142" i="13"/>
  <c r="CY143" i="13"/>
  <c r="DA196" i="13"/>
  <c r="DN196" i="13"/>
  <c r="DJ196" i="13"/>
  <c r="CY196" i="13"/>
  <c r="CY195" i="13"/>
  <c r="DX58" i="13"/>
  <c r="DE72" i="13"/>
  <c r="DV72" i="13"/>
  <c r="DJ72" i="13"/>
  <c r="DZ101" i="13"/>
  <c r="DN165" i="13"/>
  <c r="DG266" i="13"/>
  <c r="DN258" i="13"/>
  <c r="CY258" i="13"/>
  <c r="CU114" i="13"/>
  <c r="CQ114" i="13"/>
  <c r="DL194" i="13"/>
  <c r="DX194" i="13"/>
  <c r="DR178" i="13"/>
  <c r="CY178" i="13"/>
  <c r="CQ178" i="13"/>
  <c r="CQ177" i="13"/>
  <c r="CY82" i="13"/>
  <c r="DE82" i="13"/>
  <c r="DC287" i="13"/>
  <c r="CW86" i="13"/>
  <c r="CW83" i="13"/>
  <c r="DV86" i="13"/>
  <c r="DV85" i="13"/>
  <c r="CQ86" i="13"/>
  <c r="DC74" i="13"/>
  <c r="CW74" i="13"/>
  <c r="CW73" i="13"/>
  <c r="DX65" i="13"/>
  <c r="DT61" i="13"/>
  <c r="DX61" i="13"/>
  <c r="DX59" i="13"/>
  <c r="DC54" i="13"/>
  <c r="DP103" i="13"/>
  <c r="CQ103" i="13"/>
  <c r="DC243" i="13"/>
  <c r="DG243" i="13"/>
  <c r="DV243" i="13"/>
  <c r="CQ295" i="13"/>
  <c r="CQ294" i="13"/>
  <c r="CU295" i="13"/>
  <c r="CU294" i="13"/>
  <c r="DX328" i="13"/>
  <c r="DL332" i="13"/>
  <c r="DR189" i="13"/>
  <c r="CU52" i="13"/>
  <c r="DA168" i="13"/>
  <c r="DZ214" i="13"/>
  <c r="DJ142" i="13"/>
  <c r="DT304" i="13"/>
  <c r="CU93" i="13"/>
  <c r="DJ69" i="13"/>
  <c r="DP312" i="13"/>
  <c r="DP310" i="13"/>
  <c r="CU195" i="13"/>
  <c r="CU194" i="13"/>
  <c r="DG35" i="13"/>
  <c r="CS281" i="13"/>
  <c r="CU37" i="13"/>
  <c r="DG316" i="13"/>
  <c r="CS36" i="13"/>
  <c r="DV261" i="13"/>
  <c r="DL41" i="13"/>
  <c r="DL42" i="13"/>
  <c r="CW23" i="13"/>
  <c r="DG310" i="13"/>
  <c r="DG202" i="13"/>
  <c r="DV70" i="13"/>
  <c r="DV69" i="13"/>
  <c r="DN142" i="13"/>
  <c r="DC142" i="13"/>
  <c r="DX189" i="13"/>
  <c r="DJ290" i="13"/>
  <c r="DA144" i="13"/>
  <c r="CS38" i="13"/>
  <c r="CS37" i="13"/>
  <c r="DC85" i="13"/>
  <c r="DX206" i="13"/>
  <c r="DA214" i="13"/>
  <c r="DA213" i="13"/>
  <c r="DN191" i="13"/>
  <c r="DR84" i="13"/>
  <c r="DR304" i="13"/>
  <c r="DZ241" i="13"/>
  <c r="CY310" i="13"/>
  <c r="DP296" i="13"/>
  <c r="DP295" i="13"/>
  <c r="DX118" i="13"/>
  <c r="DR231" i="13"/>
  <c r="CU246" i="13"/>
  <c r="DE168" i="13"/>
  <c r="DT58" i="13"/>
  <c r="DE59" i="13"/>
  <c r="CU231" i="13"/>
  <c r="CS231" i="13"/>
  <c r="DE231" i="13"/>
  <c r="DP231" i="13"/>
  <c r="CW43" i="13"/>
  <c r="DT146" i="13"/>
  <c r="DG140" i="13"/>
  <c r="DG293" i="13"/>
  <c r="DJ211" i="13"/>
  <c r="CQ132" i="13"/>
  <c r="DL218" i="13"/>
  <c r="DT286" i="13"/>
  <c r="DX282" i="13"/>
  <c r="CS267" i="13"/>
  <c r="CY267" i="13"/>
  <c r="DR267" i="13"/>
  <c r="CQ267" i="13"/>
  <c r="DN267" i="13"/>
  <c r="CS79" i="13"/>
  <c r="CS78" i="13"/>
  <c r="DP79" i="13"/>
  <c r="DL79" i="13"/>
  <c r="DR79" i="13"/>
  <c r="DC288" i="13"/>
  <c r="CW197" i="13"/>
  <c r="CW34" i="13"/>
  <c r="CW33" i="13"/>
  <c r="CU34" i="13"/>
  <c r="DL34" i="13"/>
  <c r="DP34" i="13"/>
  <c r="DG179" i="13"/>
  <c r="DL151" i="13"/>
  <c r="DR151" i="13"/>
  <c r="DT151" i="13"/>
  <c r="DE151" i="13"/>
  <c r="DJ124" i="13"/>
  <c r="DN124" i="13"/>
  <c r="DT124" i="13"/>
  <c r="CQ124" i="13"/>
  <c r="DJ249" i="13"/>
  <c r="DL249" i="13"/>
  <c r="CQ249" i="13"/>
  <c r="CQ248" i="13"/>
  <c r="CW249" i="13"/>
  <c r="DG135" i="13"/>
  <c r="DE158" i="13"/>
  <c r="DE156" i="13"/>
  <c r="DP158" i="13"/>
  <c r="DP157" i="13"/>
  <c r="DR158" i="13"/>
  <c r="DR157" i="13"/>
  <c r="CS158" i="13"/>
  <c r="CQ158" i="13"/>
  <c r="DL165" i="13"/>
  <c r="DV141" i="13"/>
  <c r="DE218" i="13"/>
  <c r="DA218" i="13"/>
  <c r="DT218" i="13"/>
  <c r="CW218" i="13"/>
  <c r="DN162" i="13"/>
  <c r="CQ222" i="13"/>
  <c r="CS153" i="13"/>
  <c r="DN270" i="13"/>
  <c r="DL251" i="13"/>
  <c r="CS251" i="13"/>
  <c r="DT251" i="13"/>
  <c r="CY251" i="13"/>
  <c r="DZ226" i="13"/>
  <c r="DG226" i="13"/>
  <c r="DG225" i="13"/>
  <c r="DL226" i="13"/>
  <c r="CY226" i="13"/>
  <c r="DN295" i="13"/>
  <c r="CQ155" i="13"/>
  <c r="DR155" i="13"/>
  <c r="CW155" i="13"/>
  <c r="DJ155" i="13"/>
  <c r="CQ291" i="13"/>
  <c r="CY300" i="13"/>
  <c r="DX292" i="13"/>
  <c r="DL130" i="13"/>
  <c r="DL209" i="13"/>
  <c r="CS286" i="13"/>
  <c r="DC216" i="13"/>
  <c r="DP216" i="13"/>
  <c r="DV216" i="13"/>
  <c r="CQ216" i="13"/>
  <c r="DG216" i="13"/>
  <c r="DN257" i="13"/>
  <c r="DC257" i="13"/>
  <c r="CS257" i="13"/>
  <c r="CS255" i="13"/>
  <c r="DG257" i="13"/>
  <c r="DA307" i="13"/>
  <c r="DX71" i="13"/>
  <c r="CS71" i="13"/>
  <c r="CS70" i="13"/>
  <c r="CW71" i="13"/>
  <c r="DC71" i="13"/>
  <c r="DC69" i="13"/>
  <c r="CQ71" i="13"/>
  <c r="DV180" i="13"/>
  <c r="DL180" i="13"/>
  <c r="CW180" i="13"/>
  <c r="CQ180" i="13"/>
  <c r="DX180" i="13"/>
  <c r="CW323" i="13"/>
  <c r="DX332" i="13"/>
  <c r="DE323" i="13"/>
  <c r="CW330" i="13"/>
  <c r="DA327" i="13"/>
  <c r="CY327" i="13"/>
  <c r="DN333" i="13"/>
  <c r="DR333" i="13"/>
  <c r="DN325" i="13"/>
  <c r="DG325" i="13"/>
  <c r="DT321" i="13"/>
  <c r="DZ320" i="13"/>
  <c r="DG25" i="13"/>
  <c r="DG24" i="13"/>
  <c r="DX329" i="13"/>
  <c r="DN319" i="13"/>
  <c r="CW319" i="13"/>
  <c r="DV319" i="13"/>
  <c r="DV318" i="13"/>
  <c r="DV334" i="13"/>
  <c r="DR334" i="13"/>
  <c r="DG47" i="13"/>
  <c r="DG46" i="13"/>
  <c r="DA25" i="13"/>
  <c r="DA23" i="13"/>
  <c r="DA24" i="13"/>
  <c r="CQ24" i="13"/>
  <c r="CW256" i="13"/>
  <c r="CW253" i="13"/>
  <c r="DL47" i="13"/>
  <c r="DL46" i="13"/>
  <c r="DT318" i="13"/>
  <c r="CW318" i="13"/>
  <c r="DN322" i="13"/>
  <c r="DG272" i="13"/>
  <c r="DE187" i="13"/>
  <c r="DE186" i="13"/>
  <c r="DT33" i="13"/>
  <c r="DT32" i="13"/>
  <c r="DG275" i="13"/>
  <c r="DZ301" i="13"/>
  <c r="DZ300" i="13"/>
  <c r="DV148" i="13"/>
  <c r="CU328" i="13"/>
  <c r="DG263" i="13"/>
  <c r="DP314" i="13"/>
  <c r="DP313" i="13"/>
  <c r="DJ99" i="13"/>
  <c r="DJ98" i="13"/>
  <c r="DL99" i="13"/>
  <c r="DT91" i="13"/>
  <c r="DJ298" i="13"/>
  <c r="DJ297" i="13"/>
  <c r="CS219" i="13"/>
  <c r="CS218" i="13"/>
  <c r="DL219" i="13"/>
  <c r="DC205" i="13"/>
  <c r="DL105" i="13"/>
  <c r="DL101" i="13"/>
  <c r="CW123" i="13"/>
  <c r="DT202" i="13"/>
  <c r="DE202" i="13"/>
  <c r="DE83" i="13"/>
  <c r="DV83" i="13"/>
  <c r="DV82" i="13"/>
  <c r="DE191" i="13"/>
  <c r="DX42" i="13"/>
  <c r="DX40" i="13"/>
  <c r="DX278" i="13"/>
  <c r="DX277" i="13"/>
  <c r="CU278" i="13"/>
  <c r="CY135" i="13"/>
  <c r="CY134" i="13"/>
  <c r="CY331" i="13"/>
  <c r="DN331" i="13"/>
  <c r="DX323" i="13"/>
  <c r="CQ332" i="13"/>
  <c r="DE332" i="13"/>
  <c r="DZ323" i="13"/>
  <c r="DZ322" i="13"/>
  <c r="DJ330" i="13"/>
  <c r="DP327" i="13"/>
  <c r="DE327" i="13"/>
  <c r="CW327" i="13"/>
  <c r="DZ333" i="13"/>
  <c r="DT333" i="13"/>
  <c r="DL325" i="13"/>
  <c r="DE321" i="13"/>
  <c r="CU321" i="13"/>
  <c r="DX321" i="13"/>
  <c r="DJ320" i="13"/>
  <c r="DP320" i="13"/>
  <c r="DV33" i="13"/>
  <c r="CW268" i="13"/>
  <c r="CY25" i="13"/>
  <c r="DT238" i="13"/>
  <c r="DC334" i="13"/>
  <c r="DZ334" i="13"/>
  <c r="DA215" i="13"/>
  <c r="DN24" i="13"/>
  <c r="DG237" i="13"/>
  <c r="DG235" i="13"/>
  <c r="DP235" i="13"/>
  <c r="DA47" i="13"/>
  <c r="DA46" i="13"/>
  <c r="DE318" i="13"/>
  <c r="DJ92" i="13"/>
  <c r="DT203" i="13"/>
  <c r="CS322" i="13"/>
  <c r="DR322" i="13"/>
  <c r="DJ280" i="13"/>
  <c r="CS280" i="13"/>
  <c r="CW115" i="13"/>
  <c r="CW114" i="13"/>
  <c r="CQ115" i="13"/>
  <c r="DX275" i="13"/>
  <c r="DP275" i="13"/>
  <c r="DP274" i="13"/>
  <c r="CY148" i="13"/>
  <c r="DR148" i="13"/>
  <c r="DT237" i="13"/>
  <c r="DR228" i="13"/>
  <c r="DX103" i="13"/>
  <c r="CU73" i="13"/>
  <c r="DA89" i="13"/>
  <c r="DJ228" i="13"/>
  <c r="DT235" i="13"/>
  <c r="DC262" i="13"/>
  <c r="DX41" i="13"/>
  <c r="CS214" i="13"/>
  <c r="CS266" i="13"/>
  <c r="DZ99" i="13"/>
  <c r="DC266" i="13"/>
  <c r="DP113" i="13"/>
  <c r="DR229" i="13"/>
  <c r="CU221" i="13"/>
  <c r="DX284" i="13"/>
  <c r="CS162" i="13"/>
  <c r="CS161" i="13"/>
  <c r="DJ276" i="13"/>
  <c r="DJ275" i="13"/>
  <c r="CW276" i="13"/>
  <c r="CW275" i="13"/>
  <c r="DG276" i="13"/>
  <c r="DG239" i="13"/>
  <c r="DG238" i="13"/>
  <c r="CS271" i="13"/>
  <c r="DZ271" i="13"/>
  <c r="DV271" i="13"/>
  <c r="DV270" i="13"/>
  <c r="DZ205" i="13"/>
  <c r="CY123" i="13"/>
  <c r="DG244" i="13"/>
  <c r="DX202" i="13"/>
  <c r="DJ54" i="13"/>
  <c r="DJ53" i="13"/>
  <c r="DL38" i="13"/>
  <c r="CY298" i="13"/>
  <c r="CY153" i="13"/>
  <c r="CY83" i="13"/>
  <c r="CU36" i="13"/>
  <c r="CQ36" i="13"/>
  <c r="CW244" i="13"/>
  <c r="CW243" i="13"/>
  <c r="CW242" i="13"/>
  <c r="DN42" i="13"/>
  <c r="DV278" i="13"/>
  <c r="CQ278" i="13"/>
  <c r="DX289" i="13"/>
  <c r="DX288" i="13"/>
  <c r="DT135" i="13"/>
  <c r="DR135" i="13"/>
  <c r="CQ274" i="13"/>
  <c r="DC274" i="13"/>
  <c r="DR294" i="13"/>
  <c r="DX22" i="13"/>
  <c r="DP22" i="13"/>
  <c r="DV32" i="13"/>
  <c r="DN32" i="13"/>
  <c r="DA186" i="13"/>
  <c r="DN51" i="13"/>
  <c r="DN50" i="13"/>
  <c r="DZ75" i="13"/>
  <c r="DZ74" i="13"/>
  <c r="DX88" i="13"/>
  <c r="DC328" i="13"/>
  <c r="DV35" i="13"/>
  <c r="CQ35" i="13"/>
  <c r="DL263" i="13"/>
  <c r="CQ262" i="13"/>
  <c r="DR316" i="13"/>
  <c r="CY307" i="13"/>
  <c r="DA90" i="13"/>
  <c r="DX37" i="13"/>
  <c r="DJ181" i="13"/>
  <c r="CU259" i="13"/>
  <c r="CU258" i="13"/>
  <c r="DN259" i="13"/>
  <c r="CQ266" i="13"/>
  <c r="CQ253" i="13"/>
  <c r="CW57" i="13"/>
  <c r="DG53" i="13"/>
  <c r="DG52" i="13"/>
  <c r="DL181" i="13"/>
  <c r="DV312" i="13"/>
  <c r="DV310" i="13"/>
  <c r="DG214" i="13"/>
  <c r="DC214" i="13"/>
  <c r="DX54" i="13"/>
  <c r="DX53" i="13"/>
  <c r="CS221" i="13"/>
  <c r="CS220" i="13"/>
  <c r="DC246" i="13"/>
  <c r="DL92" i="13"/>
  <c r="DT128" i="13"/>
  <c r="CY73" i="13"/>
  <c r="DN62" i="13"/>
  <c r="DN61" i="13"/>
  <c r="DP82" i="13"/>
  <c r="CS319" i="13"/>
  <c r="DA83" i="13"/>
  <c r="DC324" i="13"/>
  <c r="CW324" i="13"/>
  <c r="DL324" i="13"/>
  <c r="DL29" i="13"/>
  <c r="DN246" i="13"/>
  <c r="DG286" i="13"/>
  <c r="DJ313" i="13"/>
  <c r="CS138" i="13"/>
  <c r="CS137" i="13"/>
  <c r="CS179" i="13"/>
  <c r="CS178" i="13"/>
  <c r="DE205" i="13"/>
  <c r="DZ289" i="13"/>
  <c r="DP147" i="13"/>
  <c r="DP146" i="13"/>
  <c r="DP54" i="13"/>
  <c r="DZ224" i="13"/>
  <c r="DA80" i="13"/>
  <c r="DT22" i="13"/>
  <c r="CW85" i="13"/>
  <c r="DZ24" i="13"/>
  <c r="DA134" i="13"/>
  <c r="DA133" i="13"/>
  <c r="DV65" i="13"/>
  <c r="DJ67" i="13"/>
  <c r="DJ66" i="13"/>
  <c r="DV229" i="13"/>
  <c r="DZ120" i="13"/>
  <c r="DE274" i="13"/>
  <c r="DE273" i="13"/>
  <c r="DP222" i="13"/>
  <c r="DL75" i="13"/>
  <c r="DL73" i="13"/>
  <c r="DL74" i="13"/>
  <c r="CU97" i="13"/>
  <c r="DX195" i="13"/>
  <c r="CS29" i="13"/>
  <c r="DE29" i="13"/>
  <c r="DE28" i="13"/>
  <c r="DE143" i="13"/>
  <c r="DE142" i="13"/>
  <c r="DZ143" i="13"/>
  <c r="CU261" i="13"/>
  <c r="DJ252" i="13"/>
  <c r="DL43" i="13"/>
  <c r="DR43" i="13"/>
  <c r="DX140" i="13"/>
  <c r="DT140" i="13"/>
  <c r="CW101" i="13"/>
  <c r="CW100" i="13"/>
  <c r="CS59" i="13"/>
  <c r="CY297" i="13"/>
  <c r="DT192" i="13"/>
  <c r="DL179" i="13"/>
  <c r="DT242" i="13"/>
  <c r="DT241" i="13"/>
  <c r="DJ193" i="13"/>
  <c r="DG193" i="13"/>
  <c r="DG191" i="13"/>
  <c r="DN210" i="13"/>
  <c r="DN209" i="13"/>
  <c r="DL48" i="13"/>
  <c r="DR273" i="13"/>
  <c r="DR272" i="13"/>
  <c r="DV273" i="13"/>
  <c r="DA303" i="13"/>
  <c r="DA111" i="13"/>
  <c r="DA109" i="13"/>
  <c r="DA110" i="13"/>
  <c r="DA106" i="13"/>
  <c r="CS209" i="13"/>
  <c r="CU209" i="13"/>
  <c r="DC209" i="13"/>
  <c r="DC208" i="13"/>
  <c r="DN299" i="13"/>
  <c r="DN298" i="13"/>
  <c r="CS81" i="13"/>
  <c r="DT227" i="13"/>
  <c r="DL227" i="13"/>
  <c r="DP230" i="13"/>
  <c r="DN56" i="13"/>
  <c r="CQ70" i="13"/>
  <c r="DJ118" i="13"/>
  <c r="DJ117" i="13"/>
  <c r="DJ100" i="13"/>
  <c r="DC100" i="13"/>
  <c r="DR120" i="13"/>
  <c r="CQ120" i="13"/>
  <c r="DN277" i="13"/>
  <c r="DZ313" i="13"/>
  <c r="DV77" i="13"/>
  <c r="DC77" i="13"/>
  <c r="CU169" i="13"/>
  <c r="CU168" i="13"/>
  <c r="CW233" i="13"/>
  <c r="DG248" i="13"/>
  <c r="CS248" i="13"/>
  <c r="CS246" i="13"/>
  <c r="DA229" i="13"/>
  <c r="DT134" i="13"/>
  <c r="DR210" i="13"/>
  <c r="CQ241" i="13"/>
  <c r="DC241" i="13"/>
  <c r="DJ109" i="13"/>
  <c r="CQ109" i="13"/>
  <c r="DT314" i="13"/>
  <c r="DT312" i="13"/>
  <c r="DR225" i="13"/>
  <c r="DA225" i="13"/>
  <c r="DN69" i="13"/>
  <c r="CU46" i="13"/>
  <c r="DP97" i="13"/>
  <c r="DP144" i="13"/>
  <c r="DX279" i="13"/>
  <c r="DZ127" i="13"/>
  <c r="DX127" i="13"/>
  <c r="DJ161" i="13"/>
  <c r="DT326" i="13"/>
  <c r="DJ326" i="13"/>
  <c r="CS260" i="13"/>
  <c r="CS259" i="13"/>
  <c r="DP161" i="13"/>
  <c r="DV23" i="13"/>
  <c r="DG289" i="13"/>
  <c r="DT231" i="13"/>
  <c r="DX231" i="13"/>
  <c r="DX229" i="13"/>
  <c r="CS273" i="13"/>
  <c r="DJ73" i="13"/>
  <c r="DT187" i="13"/>
  <c r="CY105" i="13"/>
  <c r="DG267" i="13"/>
  <c r="DL267" i="13"/>
  <c r="CU267" i="13"/>
  <c r="CU266" i="13"/>
  <c r="DT79" i="13"/>
  <c r="DJ79" i="13"/>
  <c r="DJ78" i="13"/>
  <c r="CU33" i="13"/>
  <c r="DA265" i="13"/>
  <c r="CS265" i="13"/>
  <c r="CS264" i="13"/>
  <c r="DC258" i="13"/>
  <c r="DC151" i="13"/>
  <c r="CS124" i="13"/>
  <c r="CY124" i="13"/>
  <c r="DV249" i="13"/>
  <c r="DG129" i="13"/>
  <c r="DX110" i="13"/>
  <c r="CY95" i="13"/>
  <c r="DR95" i="13"/>
  <c r="DR93" i="13"/>
  <c r="DR94" i="13"/>
  <c r="DV198" i="13"/>
  <c r="DP302" i="13"/>
  <c r="DP301" i="13"/>
  <c r="CQ302" i="13"/>
  <c r="DJ302" i="13"/>
  <c r="DJ301" i="13"/>
  <c r="DG245" i="13"/>
  <c r="DT245" i="13"/>
  <c r="CU142" i="13"/>
  <c r="DR134" i="13"/>
  <c r="DP185" i="13"/>
  <c r="DX185" i="13"/>
  <c r="DL45" i="13"/>
  <c r="CY45" i="13"/>
  <c r="DJ45" i="13"/>
  <c r="DN136" i="13"/>
  <c r="DJ136" i="13"/>
  <c r="DN254" i="13"/>
  <c r="DA254" i="13"/>
  <c r="DA221" i="13"/>
  <c r="DA262" i="13"/>
  <c r="DZ26" i="13"/>
  <c r="DG26" i="13"/>
  <c r="DR87" i="13"/>
  <c r="DJ87" i="13"/>
  <c r="DJ86" i="13"/>
  <c r="DA207" i="13"/>
  <c r="CS331" i="13"/>
  <c r="DX331" i="13"/>
  <c r="DG323" i="13"/>
  <c r="DJ323" i="13"/>
  <c r="DV323" i="13"/>
  <c r="DA332" i="13"/>
  <c r="DA330" i="13"/>
  <c r="DN332" i="13"/>
  <c r="CU330" i="13"/>
  <c r="DG330" i="13"/>
  <c r="DG327" i="13"/>
  <c r="DN327" i="13"/>
  <c r="CQ333" i="13"/>
  <c r="DX333" i="13"/>
  <c r="DP325" i="13"/>
  <c r="CS325" i="13"/>
  <c r="DV321" i="13"/>
  <c r="CS321" i="13"/>
  <c r="DG256" i="13"/>
  <c r="DL187" i="13"/>
  <c r="DG320" i="13"/>
  <c r="CY275" i="13"/>
  <c r="DJ268" i="13"/>
  <c r="DE268" i="13"/>
  <c r="CQ268" i="13"/>
  <c r="DR25" i="13"/>
  <c r="DC25" i="13"/>
  <c r="DA329" i="13"/>
  <c r="DP329" i="13"/>
  <c r="DP238" i="13"/>
  <c r="DZ91" i="13"/>
  <c r="CY319" i="13"/>
  <c r="DL319" i="13"/>
  <c r="DV131" i="13"/>
  <c r="CQ96" i="13"/>
  <c r="DR96" i="13"/>
  <c r="DX334" i="13"/>
  <c r="DE334" i="13"/>
  <c r="DJ80" i="13"/>
  <c r="CW203" i="13"/>
  <c r="CW202" i="13"/>
  <c r="DL309" i="13"/>
  <c r="DT131" i="13"/>
  <c r="DT24" i="13"/>
  <c r="DP24" i="13"/>
  <c r="DV156" i="13"/>
  <c r="DV116" i="13"/>
  <c r="DN30" i="13"/>
  <c r="DN29" i="13"/>
  <c r="DZ256" i="13"/>
  <c r="DV301" i="13"/>
  <c r="DV300" i="13"/>
  <c r="DC256" i="13"/>
  <c r="DA235" i="13"/>
  <c r="DR47" i="13"/>
  <c r="DP215" i="13"/>
  <c r="DJ318" i="13"/>
  <c r="DA92" i="13"/>
  <c r="DN203" i="13"/>
  <c r="DZ203" i="13"/>
  <c r="DT322" i="13"/>
  <c r="DL322" i="13"/>
  <c r="DL321" i="13"/>
  <c r="CU322" i="13"/>
  <c r="DC280" i="13"/>
  <c r="DT115" i="13"/>
  <c r="DC168" i="13"/>
  <c r="CY272" i="13"/>
  <c r="DX187" i="13"/>
  <c r="DZ187" i="13"/>
  <c r="CQ121" i="13"/>
  <c r="DE33" i="13"/>
  <c r="DA275" i="13"/>
  <c r="DN275" i="13"/>
  <c r="CQ93" i="13"/>
  <c r="DT96" i="13"/>
  <c r="DT255" i="13"/>
  <c r="DX255" i="13"/>
  <c r="CW148" i="13"/>
  <c r="DT224" i="13"/>
  <c r="CY224" i="13"/>
  <c r="CW139" i="13"/>
  <c r="DT260" i="13"/>
  <c r="CU105" i="13"/>
  <c r="DC65" i="13"/>
  <c r="DN301" i="13"/>
  <c r="CU213" i="13"/>
  <c r="DX80" i="13"/>
  <c r="DT99" i="13"/>
  <c r="DX99" i="13"/>
  <c r="DP260" i="13"/>
  <c r="CW284" i="13"/>
  <c r="DP237" i="13"/>
  <c r="DA284" i="13"/>
  <c r="DE284" i="13"/>
  <c r="DZ139" i="13"/>
  <c r="DL139" i="13"/>
  <c r="CS206" i="13"/>
  <c r="DE219" i="13"/>
  <c r="DZ219" i="13"/>
  <c r="DZ307" i="13"/>
  <c r="CS276" i="13"/>
  <c r="DL276" i="13"/>
  <c r="DG271" i="13"/>
  <c r="DG270" i="13"/>
  <c r="DR271" i="13"/>
  <c r="DA271" i="13"/>
  <c r="DA270" i="13"/>
  <c r="DA269" i="13"/>
  <c r="CS205" i="13"/>
  <c r="CY205" i="13"/>
  <c r="DL278" i="13"/>
  <c r="DN36" i="13"/>
  <c r="DN35" i="13"/>
  <c r="DZ105" i="13"/>
  <c r="DL220" i="13"/>
  <c r="DG220" i="13"/>
  <c r="DC123" i="13"/>
  <c r="DZ123" i="13"/>
  <c r="DJ262" i="13"/>
  <c r="CQ66" i="13"/>
  <c r="DV38" i="13"/>
  <c r="DC298" i="13"/>
  <c r="DE153" i="13"/>
  <c r="DP83" i="13"/>
  <c r="CQ83" i="13"/>
  <c r="CS191" i="13"/>
  <c r="DV191" i="13"/>
  <c r="DX244" i="13"/>
  <c r="DP244" i="13"/>
  <c r="CY42" i="13"/>
  <c r="CS42" i="13"/>
  <c r="DA278" i="13"/>
  <c r="DE278" i="13"/>
  <c r="DN289" i="13"/>
  <c r="CU135" i="13"/>
  <c r="DZ135" i="13"/>
  <c r="DP288" i="13"/>
  <c r="DP287" i="13"/>
  <c r="DX31" i="13"/>
  <c r="DL274" i="13"/>
  <c r="CY274" i="13"/>
  <c r="DN294" i="13"/>
  <c r="DN293" i="13"/>
  <c r="DN292" i="13"/>
  <c r="DL22" i="13"/>
  <c r="DJ32" i="13"/>
  <c r="DG186" i="13"/>
  <c r="DC76" i="13"/>
  <c r="DA76" i="13"/>
  <c r="CQ76" i="13"/>
  <c r="CS51" i="13"/>
  <c r="CW75" i="13"/>
  <c r="CU88" i="13"/>
  <c r="DR328" i="13"/>
  <c r="DN328" i="13"/>
  <c r="CU35" i="13"/>
  <c r="DT35" i="13"/>
  <c r="DZ35" i="13"/>
  <c r="CU263" i="13"/>
  <c r="DG262" i="13"/>
  <c r="DX145" i="13"/>
  <c r="DA316" i="13"/>
  <c r="DX316" i="13"/>
  <c r="DT307" i="13"/>
  <c r="DV90" i="13"/>
  <c r="DN304" i="13"/>
  <c r="DN37" i="13"/>
  <c r="DA296" i="13"/>
  <c r="CY259" i="13"/>
  <c r="DR162" i="13"/>
  <c r="DE58" i="13"/>
  <c r="DP101" i="13"/>
  <c r="DL266" i="13"/>
  <c r="DV204" i="13"/>
  <c r="CU253" i="13"/>
  <c r="DR57" i="13"/>
  <c r="DR56" i="13"/>
  <c r="DR117" i="13"/>
  <c r="DR116" i="13"/>
  <c r="DP331" i="13"/>
  <c r="CQ331" i="13"/>
  <c r="DC331" i="13"/>
  <c r="DZ331" i="13"/>
  <c r="DP323" i="13"/>
  <c r="CY323" i="13"/>
  <c r="DR323" i="13"/>
  <c r="DC323" i="13"/>
  <c r="DV332" i="13"/>
  <c r="CY332" i="13"/>
  <c r="DR332" i="13"/>
  <c r="DC332" i="13"/>
  <c r="DL330" i="13"/>
  <c r="DN330" i="13"/>
  <c r="CS330" i="13"/>
  <c r="DZ330" i="13"/>
  <c r="DR330" i="13"/>
  <c r="CS327" i="13"/>
  <c r="DX327" i="13"/>
  <c r="DZ327" i="13"/>
  <c r="DL327" i="13"/>
  <c r="CW333" i="13"/>
  <c r="CS333" i="13"/>
  <c r="DV333" i="13"/>
  <c r="DJ333" i="13"/>
  <c r="DC333" i="13"/>
  <c r="CW325" i="13"/>
  <c r="DR325" i="13"/>
  <c r="DC325" i="13"/>
  <c r="DE325" i="13"/>
  <c r="DA321" i="13"/>
  <c r="CW321" i="13"/>
  <c r="DZ321" i="13"/>
  <c r="DG321" i="13"/>
  <c r="CS275" i="13"/>
  <c r="DC116" i="13"/>
  <c r="DC115" i="13"/>
  <c r="DG33" i="13"/>
  <c r="DX30" i="13"/>
  <c r="DL121" i="13"/>
  <c r="DL120" i="13"/>
  <c r="CS115" i="13"/>
  <c r="CS114" i="13"/>
  <c r="CW320" i="13"/>
  <c r="DX320" i="13"/>
  <c r="DV320" i="13"/>
  <c r="DR320" i="13"/>
  <c r="CS320" i="13"/>
  <c r="DR238" i="13"/>
  <c r="CS309" i="13"/>
  <c r="DT268" i="13"/>
  <c r="CU268" i="13"/>
  <c r="DZ268" i="13"/>
  <c r="DX268" i="13"/>
  <c r="DP25" i="13"/>
  <c r="DZ25" i="13"/>
  <c r="DL25" i="13"/>
  <c r="DV329" i="13"/>
  <c r="CU329" i="13"/>
  <c r="DG329" i="13"/>
  <c r="DZ329" i="13"/>
  <c r="DA301" i="13"/>
  <c r="DL91" i="13"/>
  <c r="DG91" i="13"/>
  <c r="CU91" i="13"/>
  <c r="CU238" i="13"/>
  <c r="DR319" i="13"/>
  <c r="DJ319" i="13"/>
  <c r="DE319" i="13"/>
  <c r="DA319" i="13"/>
  <c r="DR131" i="13"/>
  <c r="DR129" i="13"/>
  <c r="DC131" i="13"/>
  <c r="DL131" i="13"/>
  <c r="DL238" i="13"/>
  <c r="DL235" i="13"/>
  <c r="DC159" i="13"/>
  <c r="CQ334" i="13"/>
  <c r="CW334" i="13"/>
  <c r="CS334" i="13"/>
  <c r="CY334" i="13"/>
  <c r="DT334" i="13"/>
  <c r="CU280" i="13"/>
  <c r="DE30" i="13"/>
  <c r="DP91" i="13"/>
  <c r="DZ255" i="13"/>
  <c r="CW25" i="13"/>
  <c r="DR268" i="13"/>
  <c r="DA96" i="13"/>
  <c r="DV91" i="13"/>
  <c r="DJ24" i="13"/>
  <c r="CS24" i="13"/>
  <c r="DC24" i="13"/>
  <c r="DC156" i="13"/>
  <c r="CW156" i="13"/>
  <c r="DJ91" i="13"/>
  <c r="CW116" i="13"/>
  <c r="DJ116" i="13"/>
  <c r="DP116" i="13"/>
  <c r="DC301" i="13"/>
  <c r="DJ30" i="13"/>
  <c r="DA30" i="13"/>
  <c r="CQ30" i="13"/>
  <c r="DV237" i="13"/>
  <c r="DA237" i="13"/>
  <c r="DN256" i="13"/>
  <c r="DN255" i="13"/>
  <c r="DL256" i="13"/>
  <c r="DA256" i="13"/>
  <c r="DA159" i="13"/>
  <c r="DT159" i="13"/>
  <c r="DC235" i="13"/>
  <c r="DN235" i="13"/>
  <c r="CQ235" i="13"/>
  <c r="DR80" i="13"/>
  <c r="DP80" i="13"/>
  <c r="CY47" i="13"/>
  <c r="DJ47" i="13"/>
  <c r="CS47" i="13"/>
  <c r="CQ215" i="13"/>
  <c r="CQ214" i="13"/>
  <c r="CY215" i="13"/>
  <c r="DR215" i="13"/>
  <c r="DV215" i="13"/>
  <c r="CS318" i="13"/>
  <c r="CU318" i="13"/>
  <c r="DP318" i="13"/>
  <c r="DN318" i="13"/>
  <c r="CY92" i="13"/>
  <c r="DN92" i="13"/>
  <c r="DC92" i="13"/>
  <c r="DA203" i="13"/>
  <c r="DV203" i="13"/>
  <c r="DV202" i="13"/>
  <c r="CS203" i="13"/>
  <c r="CU203" i="13"/>
  <c r="DX322" i="13"/>
  <c r="DV322" i="13"/>
  <c r="DE322" i="13"/>
  <c r="DA322" i="13"/>
  <c r="DE280" i="13"/>
  <c r="DX280" i="13"/>
  <c r="DT280" i="13"/>
  <c r="DJ115" i="13"/>
  <c r="DV115" i="13"/>
  <c r="DE301" i="13"/>
  <c r="DT168" i="13"/>
  <c r="DV168" i="13"/>
  <c r="DA286" i="13"/>
  <c r="DC286" i="13"/>
  <c r="CS272" i="13"/>
  <c r="DT272" i="13"/>
  <c r="CU187" i="13"/>
  <c r="DP187" i="13"/>
  <c r="DP186" i="13"/>
  <c r="CW187" i="13"/>
  <c r="CS222" i="13"/>
  <c r="DG121" i="13"/>
  <c r="CS270" i="13"/>
  <c r="DX33" i="13"/>
  <c r="CQ33" i="13"/>
  <c r="CQ275" i="13"/>
  <c r="DC275" i="13"/>
  <c r="DE275" i="13"/>
  <c r="DV93" i="13"/>
  <c r="DX96" i="13"/>
  <c r="CU96" i="13"/>
  <c r="DV96" i="13"/>
  <c r="DA255" i="13"/>
  <c r="CQ255" i="13"/>
  <c r="DR255" i="13"/>
  <c r="DJ148" i="13"/>
  <c r="CS148" i="13"/>
  <c r="CU148" i="13"/>
  <c r="DG148" i="13"/>
  <c r="DP224" i="13"/>
  <c r="CW224" i="13"/>
  <c r="CW223" i="13"/>
  <c r="DP309" i="13"/>
  <c r="DP183" i="13"/>
  <c r="DX274" i="13"/>
  <c r="CW213" i="13"/>
  <c r="DR156" i="13"/>
  <c r="DR277" i="13"/>
  <c r="DX169" i="13"/>
  <c r="CW229" i="13"/>
  <c r="DN89" i="13"/>
  <c r="CY270" i="13"/>
  <c r="DJ103" i="13"/>
  <c r="DV272" i="13"/>
  <c r="CS123" i="13"/>
  <c r="DX23" i="13"/>
  <c r="CU62" i="13"/>
  <c r="DL296" i="13"/>
  <c r="CQ270" i="13"/>
  <c r="DJ231" i="13"/>
  <c r="DJ230" i="13"/>
  <c r="CQ148" i="13"/>
  <c r="DX46" i="13"/>
  <c r="DT85" i="13"/>
  <c r="CU82" i="13"/>
  <c r="CQ181" i="13"/>
  <c r="CS41" i="13"/>
  <c r="DG99" i="13"/>
  <c r="CW99" i="13"/>
  <c r="DA99" i="13"/>
  <c r="DX115" i="13"/>
  <c r="DX57" i="13"/>
  <c r="DX260" i="13"/>
  <c r="DG156" i="13"/>
  <c r="CS256" i="13"/>
  <c r="DG162" i="13"/>
  <c r="DR51" i="13"/>
  <c r="DR50" i="13"/>
  <c r="CY284" i="13"/>
  <c r="CS284" i="13"/>
  <c r="DV284" i="13"/>
  <c r="DT284" i="13"/>
  <c r="DV288" i="13"/>
  <c r="CY139" i="13"/>
  <c r="DE139" i="13"/>
  <c r="DE137" i="13"/>
  <c r="CW288" i="13"/>
  <c r="DC294" i="13"/>
  <c r="CY70" i="13"/>
  <c r="DR219" i="13"/>
  <c r="DG219" i="13"/>
  <c r="DX219" i="13"/>
  <c r="DN219" i="13"/>
  <c r="CQ276" i="13"/>
  <c r="DX276" i="13"/>
  <c r="DP276" i="13"/>
  <c r="CY276" i="13"/>
  <c r="DC57" i="13"/>
  <c r="CW307" i="13"/>
  <c r="CS239" i="13"/>
  <c r="CS237" i="13"/>
  <c r="CS238" i="13"/>
  <c r="CS235" i="13"/>
  <c r="DX239" i="13"/>
  <c r="DZ239" i="13"/>
  <c r="DZ238" i="13"/>
  <c r="DT222" i="13"/>
  <c r="CY271" i="13"/>
  <c r="CY269" i="13"/>
  <c r="DP271" i="13"/>
  <c r="DP269" i="13"/>
  <c r="DL271" i="13"/>
  <c r="DL270" i="13"/>
  <c r="DT271" i="13"/>
  <c r="DN72" i="13"/>
  <c r="DL205" i="13"/>
  <c r="DA205" i="13"/>
  <c r="DR205" i="13"/>
  <c r="DE138" i="13"/>
  <c r="CY90" i="13"/>
  <c r="CY89" i="13"/>
  <c r="DV105" i="13"/>
  <c r="DR105" i="13"/>
  <c r="CQ105" i="13"/>
  <c r="CU220" i="13"/>
  <c r="DP220" i="13"/>
  <c r="DV220" i="13"/>
  <c r="DP229" i="13"/>
  <c r="DN123" i="13"/>
  <c r="DP123" i="13"/>
  <c r="DP122" i="13"/>
  <c r="DP121" i="13"/>
  <c r="DT123" i="13"/>
  <c r="CW294" i="13"/>
  <c r="CW293" i="13"/>
  <c r="DN202" i="13"/>
  <c r="CQ202" i="13"/>
  <c r="DC202" i="13"/>
  <c r="DZ263" i="13"/>
  <c r="DE66" i="13"/>
  <c r="DZ66" i="13"/>
  <c r="DA65" i="13"/>
  <c r="DP38" i="13"/>
  <c r="CY38" i="13"/>
  <c r="DR38" i="13"/>
  <c r="DT38" i="13"/>
  <c r="DG298" i="13"/>
  <c r="CU153" i="13"/>
  <c r="DG153" i="13"/>
  <c r="CW153" i="13"/>
  <c r="CU83" i="13"/>
  <c r="DT83" i="13"/>
  <c r="DT82" i="13"/>
  <c r="DG83" i="13"/>
  <c r="CY36" i="13"/>
  <c r="DC36" i="13"/>
  <c r="DL36" i="13"/>
  <c r="CY191" i="13"/>
  <c r="DJ191" i="13"/>
  <c r="DZ191" i="13"/>
  <c r="DZ244" i="13"/>
  <c r="DV244" i="13"/>
  <c r="DJ244" i="13"/>
  <c r="DL244" i="13"/>
  <c r="DE42" i="13"/>
  <c r="DR42" i="13"/>
  <c r="DJ42" i="13"/>
  <c r="CS57" i="13"/>
  <c r="DG278" i="13"/>
  <c r="DG277" i="13"/>
  <c r="CY278" i="13"/>
  <c r="CS278" i="13"/>
  <c r="CS277" i="13"/>
  <c r="DJ289" i="13"/>
  <c r="DP289" i="13"/>
  <c r="DV135" i="13"/>
  <c r="DA135" i="13"/>
  <c r="DV307" i="13"/>
  <c r="DN288" i="13"/>
  <c r="DA31" i="13"/>
  <c r="DL31" i="13"/>
  <c r="CS31" i="13"/>
  <c r="CS30" i="13"/>
  <c r="DR31" i="13"/>
  <c r="DR30" i="13"/>
  <c r="DR29" i="13"/>
  <c r="DZ274" i="13"/>
  <c r="DA274" i="13"/>
  <c r="CS294" i="13"/>
  <c r="DJ22" i="13"/>
  <c r="DV22" i="13"/>
  <c r="DN22" i="13"/>
  <c r="CS32" i="13"/>
  <c r="CU32" i="13"/>
  <c r="CU31" i="13"/>
  <c r="DE32" i="13"/>
  <c r="CW186" i="13"/>
  <c r="DN186" i="13"/>
  <c r="DL186" i="13"/>
  <c r="CW76" i="13"/>
  <c r="CY76" i="13"/>
  <c r="CU76" i="13"/>
  <c r="DL62" i="13"/>
  <c r="DX62" i="13"/>
  <c r="DZ51" i="13"/>
  <c r="DG51" i="13"/>
  <c r="DJ75" i="13"/>
  <c r="CY75" i="13"/>
  <c r="DV75" i="13"/>
  <c r="CQ75" i="13"/>
  <c r="DJ88" i="13"/>
  <c r="DP88" i="13"/>
  <c r="CQ88" i="13"/>
  <c r="DR290" i="13"/>
  <c r="CY290" i="13"/>
  <c r="CY289" i="13"/>
  <c r="DP328" i="13"/>
  <c r="CW328" i="13"/>
  <c r="CS328" i="13"/>
  <c r="CQ328" i="13"/>
  <c r="DL35" i="13"/>
  <c r="CW35" i="13"/>
  <c r="DJ35" i="13"/>
  <c r="DX263" i="13"/>
  <c r="CY263" i="13"/>
  <c r="DR263" i="13"/>
  <c r="DR262" i="13"/>
  <c r="DX101" i="13"/>
  <c r="DX262" i="13"/>
  <c r="DV262" i="13"/>
  <c r="CQ145" i="13"/>
  <c r="DC145" i="13"/>
  <c r="CQ316" i="13"/>
  <c r="DN316" i="13"/>
  <c r="DN314" i="13"/>
  <c r="DP307" i="13"/>
  <c r="DR90" i="13"/>
  <c r="DJ90" i="13"/>
  <c r="DE90" i="13"/>
  <c r="DE89" i="13"/>
  <c r="CS304" i="13"/>
  <c r="CS303" i="13"/>
  <c r="DA304" i="13"/>
  <c r="DA37" i="13"/>
  <c r="DC37" i="13"/>
  <c r="DP37" i="13"/>
  <c r="CQ296" i="13"/>
  <c r="DJ296" i="13"/>
  <c r="DC259" i="13"/>
  <c r="DL259" i="13"/>
  <c r="DL258" i="13"/>
  <c r="DZ259" i="13"/>
  <c r="DT259" i="13"/>
  <c r="DC58" i="13"/>
  <c r="CS58" i="13"/>
  <c r="DV58" i="13"/>
  <c r="CS101" i="13"/>
  <c r="DA266" i="13"/>
  <c r="DP266" i="13"/>
  <c r="DE204" i="13"/>
  <c r="CU204" i="13"/>
  <c r="DC253" i="13"/>
  <c r="DL253" i="13"/>
  <c r="DG106" i="13"/>
  <c r="CW106" i="13"/>
  <c r="CY57" i="13"/>
  <c r="DN57" i="13"/>
  <c r="CQ57" i="13"/>
  <c r="DT53" i="13"/>
  <c r="DC53" i="13"/>
  <c r="DC52" i="13"/>
  <c r="DN181" i="13"/>
  <c r="DE181" i="13"/>
  <c r="DT181" i="13"/>
  <c r="DG312" i="13"/>
  <c r="DJ312" i="13"/>
  <c r="DP214" i="13"/>
  <c r="CU214" i="13"/>
  <c r="DR65" i="13"/>
  <c r="DG65" i="13"/>
  <c r="DT54" i="13"/>
  <c r="DZ54" i="13"/>
  <c r="DT133" i="13"/>
  <c r="DR133" i="13"/>
  <c r="DN221" i="13"/>
  <c r="DN220" i="13"/>
  <c r="DR221" i="13"/>
  <c r="DT221" i="13"/>
  <c r="DE51" i="13"/>
  <c r="DN23" i="13"/>
  <c r="DC144" i="13"/>
  <c r="DZ56" i="13"/>
  <c r="DP33" i="13"/>
  <c r="DV59" i="13"/>
  <c r="DP61" i="13"/>
  <c r="DJ266" i="13"/>
  <c r="DE303" i="13"/>
  <c r="DN297" i="13"/>
  <c r="DL193" i="13"/>
  <c r="DC109" i="13"/>
  <c r="DC107" i="13"/>
  <c r="DA241" i="13"/>
  <c r="DP280" i="13"/>
  <c r="DZ138" i="13"/>
  <c r="DX121" i="13"/>
  <c r="CU301" i="13"/>
  <c r="DP135" i="13"/>
  <c r="DP134" i="13"/>
  <c r="DP133" i="13"/>
  <c r="DP129" i="13"/>
  <c r="DP131" i="13"/>
  <c r="DV292" i="13"/>
  <c r="DE324" i="13"/>
  <c r="CQ324" i="13"/>
  <c r="DT324" i="13"/>
  <c r="CS324" i="13"/>
  <c r="DG213" i="13"/>
  <c r="DJ165" i="13"/>
  <c r="DC86" i="13"/>
  <c r="DC84" i="13"/>
  <c r="DC292" i="13"/>
  <c r="CW227" i="13"/>
  <c r="DV176" i="13"/>
  <c r="DP261" i="13"/>
  <c r="DA243" i="13"/>
  <c r="DE54" i="13"/>
  <c r="CU113" i="13"/>
  <c r="DC230" i="13"/>
  <c r="DG101" i="13"/>
  <c r="DC295" i="13"/>
  <c r="CS300" i="13"/>
  <c r="CY32" i="13"/>
  <c r="DR173" i="13"/>
  <c r="DE144" i="13"/>
  <c r="DN128" i="13"/>
  <c r="DZ242" i="13"/>
  <c r="DG114" i="13"/>
  <c r="DL66" i="13"/>
  <c r="DL65" i="13"/>
  <c r="CW316" i="13"/>
  <c r="DL82" i="13"/>
  <c r="CY293" i="13"/>
  <c r="DZ303" i="13"/>
  <c r="CU147" i="13"/>
  <c r="DL147" i="13"/>
  <c r="DE147" i="13"/>
  <c r="DT147" i="13"/>
  <c r="DL58" i="13"/>
  <c r="DN205" i="13"/>
  <c r="DN204" i="13"/>
  <c r="DA48" i="13"/>
  <c r="DG82" i="13"/>
  <c r="CW150" i="13"/>
  <c r="DA57" i="13"/>
  <c r="DL197" i="13"/>
  <c r="DG98" i="13"/>
  <c r="DG97" i="13"/>
  <c r="DV145" i="13"/>
  <c r="DA306" i="13"/>
  <c r="DT119" i="13"/>
  <c r="DG119" i="13"/>
  <c r="DR119" i="13"/>
  <c r="DX119" i="13"/>
  <c r="DE41" i="13"/>
  <c r="CY94" i="13"/>
  <c r="CU94" i="13"/>
  <c r="DP94" i="13"/>
  <c r="DR107" i="13"/>
  <c r="CS107" i="13"/>
  <c r="CQ107" i="13"/>
  <c r="CU230" i="13"/>
  <c r="DV258" i="13"/>
  <c r="DZ171" i="13"/>
  <c r="CQ171" i="13"/>
  <c r="CW171" i="13"/>
  <c r="CS143" i="13"/>
  <c r="CS142" i="13"/>
  <c r="DG36" i="13"/>
  <c r="DX78" i="13"/>
  <c r="DR150" i="13"/>
  <c r="DC261" i="13"/>
  <c r="DZ202" i="13"/>
  <c r="DG317" i="13"/>
  <c r="CQ317" i="13"/>
  <c r="DV317" i="13"/>
  <c r="DV316" i="13"/>
  <c r="CW317" i="13"/>
  <c r="DZ261" i="13"/>
  <c r="CQ261" i="13"/>
  <c r="DL261" i="13"/>
  <c r="DN40" i="13"/>
  <c r="CU40" i="13"/>
  <c r="DE40" i="13"/>
  <c r="CS113" i="13"/>
  <c r="DJ113" i="13"/>
  <c r="DA113" i="13"/>
  <c r="DE78" i="13"/>
  <c r="DE77" i="13"/>
  <c r="DT78" i="13"/>
  <c r="DV78" i="13"/>
  <c r="DT173" i="13"/>
  <c r="DC173" i="13"/>
  <c r="DG173" i="13"/>
  <c r="CS173" i="13"/>
  <c r="DZ27" i="13"/>
  <c r="DN27" i="13"/>
  <c r="DP27" i="13"/>
  <c r="DN266" i="13"/>
  <c r="CQ211" i="13"/>
  <c r="CQ210" i="13"/>
  <c r="DP211" i="13"/>
  <c r="DP210" i="13"/>
  <c r="DP209" i="13"/>
  <c r="DZ211" i="13"/>
  <c r="CY211" i="13"/>
  <c r="DX177" i="13"/>
  <c r="DJ177" i="13"/>
  <c r="DV177" i="13"/>
  <c r="CS117" i="13"/>
  <c r="CQ117" i="13"/>
  <c r="DL199" i="13"/>
  <c r="DE228" i="13"/>
  <c r="DP228" i="13"/>
  <c r="DL228" i="13"/>
  <c r="CQ228" i="13"/>
  <c r="DP279" i="13"/>
  <c r="DP278" i="13"/>
  <c r="CW279" i="13"/>
  <c r="DN279" i="13"/>
  <c r="CU279" i="13"/>
  <c r="DT52" i="13"/>
  <c r="DV52" i="13"/>
  <c r="DA52" i="13"/>
  <c r="CQ191" i="13"/>
  <c r="CQ189" i="13"/>
  <c r="DP213" i="13"/>
  <c r="DP212" i="13"/>
  <c r="DN213" i="13"/>
  <c r="DX212" i="13"/>
  <c r="DG212" i="13"/>
  <c r="CY212" i="13"/>
  <c r="DR212" i="13"/>
  <c r="CS23" i="13"/>
  <c r="DR23" i="13"/>
  <c r="CQ23" i="13"/>
  <c r="DT278" i="13"/>
  <c r="DX98" i="13"/>
  <c r="DP98" i="13"/>
  <c r="DZ98" i="13"/>
  <c r="DV41" i="13"/>
  <c r="DV40" i="13"/>
  <c r="DR41" i="13"/>
  <c r="DL289" i="13"/>
  <c r="DJ135" i="13"/>
  <c r="DV28" i="13"/>
  <c r="DZ28" i="13"/>
  <c r="DR200" i="13"/>
  <c r="DX200" i="13"/>
  <c r="CS200" i="13"/>
  <c r="DL200" i="13"/>
  <c r="DC183" i="13"/>
  <c r="CS269" i="13"/>
  <c r="DL269" i="13"/>
  <c r="DZ269" i="13"/>
  <c r="DR292" i="13"/>
  <c r="DR291" i="13"/>
  <c r="DX89" i="13"/>
  <c r="DP89" i="13"/>
  <c r="DT81" i="13"/>
  <c r="DG138" i="13"/>
  <c r="DX138" i="13"/>
  <c r="DZ199" i="13"/>
  <c r="DV199" i="13"/>
  <c r="DC199" i="13"/>
  <c r="DN199" i="13"/>
  <c r="DR310" i="13"/>
  <c r="DR309" i="13"/>
  <c r="DX310" i="13"/>
  <c r="DX309" i="13"/>
  <c r="DL90" i="13"/>
  <c r="DL89" i="13"/>
  <c r="CS73" i="13"/>
  <c r="DE73" i="13"/>
  <c r="DA73" i="13"/>
  <c r="DG163" i="13"/>
  <c r="CS163" i="13"/>
  <c r="DC163" i="13"/>
  <c r="DJ163" i="13"/>
  <c r="DZ304" i="13"/>
  <c r="DZ133" i="13"/>
  <c r="CS292" i="13"/>
  <c r="CQ146" i="13"/>
  <c r="DN146" i="13"/>
  <c r="DC188" i="13"/>
  <c r="DC187" i="13"/>
  <c r="CW188" i="13"/>
  <c r="DG188" i="13"/>
  <c r="DG187" i="13"/>
  <c r="DE188" i="13"/>
  <c r="CQ250" i="13"/>
  <c r="DL250" i="13"/>
  <c r="DZ250" i="13"/>
  <c r="DZ55" i="13"/>
  <c r="CY55" i="13"/>
  <c r="DV55" i="13"/>
  <c r="DV54" i="13"/>
  <c r="DE262" i="13"/>
  <c r="DR63" i="13"/>
  <c r="DP63" i="13"/>
  <c r="DA63" i="13"/>
  <c r="DL63" i="13"/>
  <c r="CY183" i="13"/>
  <c r="DN183" i="13"/>
  <c r="DT183" i="13"/>
  <c r="CY313" i="13"/>
  <c r="DP85" i="13"/>
  <c r="DP84" i="13"/>
  <c r="DJ85" i="13"/>
  <c r="DJ84" i="13"/>
  <c r="DT90" i="13"/>
  <c r="DE161" i="13"/>
  <c r="DE160" i="13"/>
  <c r="DV161" i="13"/>
  <c r="DX161" i="13"/>
  <c r="DE84" i="13"/>
  <c r="DN84" i="13"/>
  <c r="DV306" i="13"/>
  <c r="CY306" i="13"/>
  <c r="DT306" i="13"/>
  <c r="DV182" i="13"/>
  <c r="CQ182" i="13"/>
  <c r="DG304" i="13"/>
  <c r="DG303" i="13"/>
  <c r="DP50" i="13"/>
  <c r="CW50" i="13"/>
  <c r="CQ50" i="13"/>
  <c r="CS144" i="13"/>
  <c r="DL144" i="13"/>
  <c r="DL143" i="13"/>
  <c r="DV296" i="13"/>
  <c r="CQ196" i="13"/>
  <c r="DX196" i="13"/>
  <c r="CS196" i="13"/>
  <c r="DV196" i="13"/>
  <c r="DZ72" i="13"/>
  <c r="CS72" i="13"/>
  <c r="DA72" i="13"/>
  <c r="DA70" i="13"/>
  <c r="DR72" i="13"/>
  <c r="CQ165" i="13"/>
  <c r="DA165" i="13"/>
  <c r="DP258" i="13"/>
  <c r="DP256" i="13"/>
  <c r="CS258" i="13"/>
  <c r="DZ204" i="13"/>
  <c r="DJ114" i="13"/>
  <c r="DX253" i="13"/>
  <c r="DC194" i="13"/>
  <c r="DT194" i="13"/>
  <c r="CW178" i="13"/>
  <c r="DP178" i="13"/>
  <c r="DV53" i="13"/>
  <c r="DR82" i="13"/>
  <c r="CQ82" i="13"/>
  <c r="DL287" i="13"/>
  <c r="DN287" i="13"/>
  <c r="DN284" i="13"/>
  <c r="DN86" i="13"/>
  <c r="DN85" i="13"/>
  <c r="DR86" i="13"/>
  <c r="DJ74" i="13"/>
  <c r="DP74" i="13"/>
  <c r="DV74" i="13"/>
  <c r="CS61" i="13"/>
  <c r="CU61" i="13"/>
  <c r="DE61" i="13"/>
  <c r="DV103" i="13"/>
  <c r="DA103" i="13"/>
  <c r="DX133" i="13"/>
  <c r="DL243" i="13"/>
  <c r="DX243" i="13"/>
  <c r="DP243" i="13"/>
  <c r="DJ295" i="13"/>
  <c r="DJ293" i="13"/>
  <c r="DJ292" i="13"/>
  <c r="DJ294" i="13"/>
  <c r="DR295" i="13"/>
  <c r="DZ30" i="13"/>
  <c r="DA299" i="13"/>
  <c r="DA298" i="13"/>
  <c r="DA297" i="13"/>
  <c r="DN105" i="13"/>
  <c r="DR28" i="13"/>
  <c r="DE85" i="13"/>
  <c r="DV214" i="13"/>
  <c r="DN263" i="13"/>
  <c r="DE38" i="13"/>
  <c r="CS296" i="13"/>
  <c r="CS295" i="13"/>
  <c r="CQ153" i="13"/>
  <c r="DL310" i="13"/>
  <c r="DG58" i="13"/>
  <c r="DP176" i="13"/>
  <c r="DZ176" i="13"/>
  <c r="CY176" i="13"/>
  <c r="DX176" i="13"/>
  <c r="CU242" i="13"/>
  <c r="DJ189" i="13"/>
  <c r="CU137" i="13"/>
  <c r="DL204" i="13"/>
  <c r="DP109" i="13"/>
  <c r="DG208" i="13"/>
  <c r="CQ175" i="13"/>
  <c r="DG175" i="13"/>
  <c r="CW175" i="13"/>
  <c r="CW69" i="13"/>
  <c r="DE93" i="13"/>
  <c r="DV153" i="13"/>
  <c r="DG309" i="13"/>
  <c r="DR181" i="13"/>
  <c r="DC313" i="13"/>
  <c r="DC278" i="13"/>
  <c r="DC277" i="13"/>
  <c r="DC276" i="13"/>
  <c r="DX128" i="13"/>
  <c r="CU128" i="13"/>
  <c r="CQ128" i="13"/>
  <c r="DV223" i="13"/>
  <c r="DV222" i="13"/>
  <c r="DT223" i="13"/>
  <c r="DA223" i="13"/>
  <c r="DA222" i="13"/>
  <c r="DL223" i="13"/>
  <c r="DP193" i="13"/>
  <c r="DV120" i="13"/>
  <c r="DX256" i="13"/>
  <c r="DP70" i="13"/>
  <c r="CQ260" i="13"/>
  <c r="CY246" i="13"/>
  <c r="DR289" i="13"/>
  <c r="DL145" i="13"/>
  <c r="DX241" i="13"/>
  <c r="DL137" i="13"/>
  <c r="CQ237" i="13"/>
  <c r="DX237" i="13"/>
  <c r="DC48" i="13"/>
  <c r="DT297" i="13"/>
  <c r="DP73" i="13"/>
  <c r="DG84" i="13"/>
  <c r="DE80" i="13"/>
  <c r="CU50" i="13"/>
  <c r="DG32" i="13"/>
  <c r="DE131" i="13"/>
  <c r="CW133" i="13"/>
  <c r="DP270" i="13"/>
  <c r="DZ65" i="13"/>
  <c r="CS159" i="13"/>
  <c r="CQ169" i="13"/>
  <c r="CW138" i="13"/>
  <c r="DP306" i="13"/>
  <c r="DX312" i="13"/>
  <c r="CU129" i="13"/>
  <c r="CU150" i="13"/>
  <c r="CU281" i="13"/>
  <c r="CQ301" i="13"/>
  <c r="DE264" i="13"/>
  <c r="DJ264" i="13"/>
  <c r="DJ263" i="13"/>
  <c r="DX264" i="13"/>
  <c r="DV264" i="13"/>
  <c r="DR34" i="13"/>
  <c r="DZ34" i="13"/>
  <c r="DJ34" i="13"/>
  <c r="DJ33" i="13"/>
  <c r="DG34" i="13"/>
  <c r="DA34" i="13"/>
  <c r="DJ288" i="13"/>
  <c r="CW68" i="13"/>
  <c r="DV68" i="13"/>
  <c r="DV67" i="13"/>
  <c r="CS68" i="13"/>
  <c r="CS67" i="13"/>
  <c r="DA68" i="13"/>
  <c r="DC167" i="13"/>
  <c r="DP167" i="13"/>
  <c r="DL167" i="13"/>
  <c r="DJ167" i="13"/>
  <c r="CY184" i="13"/>
  <c r="DE282" i="13"/>
  <c r="DA282" i="13"/>
  <c r="DR282" i="13"/>
  <c r="DP282" i="13"/>
  <c r="DX129" i="13"/>
  <c r="DT179" i="13"/>
  <c r="DZ229" i="13"/>
  <c r="CQ280" i="13"/>
  <c r="CW84" i="13"/>
  <c r="DR218" i="13"/>
  <c r="DJ218" i="13"/>
  <c r="DP218" i="13"/>
  <c r="DN218" i="13"/>
  <c r="DP166" i="13"/>
  <c r="DL104" i="13"/>
  <c r="CS104" i="13"/>
  <c r="DJ251" i="13"/>
  <c r="DR251" i="13"/>
  <c r="DR248" i="13"/>
  <c r="DR250" i="13"/>
  <c r="CW251" i="13"/>
  <c r="DN251" i="13"/>
  <c r="DN250" i="13"/>
  <c r="DV251" i="13"/>
  <c r="DV250" i="13"/>
  <c r="DJ169" i="13"/>
  <c r="DR132" i="13"/>
  <c r="DJ132" i="13"/>
  <c r="DZ132" i="13"/>
  <c r="DG132" i="13"/>
  <c r="DR109" i="13"/>
  <c r="DG295" i="13"/>
  <c r="DV295" i="13"/>
  <c r="DX47" i="13"/>
  <c r="CQ200" i="13"/>
  <c r="CQ157" i="13"/>
  <c r="DT49" i="13"/>
  <c r="DX49" i="13"/>
  <c r="DX48" i="13"/>
  <c r="DV49" i="13"/>
  <c r="DR49" i="13"/>
  <c r="DL54" i="13"/>
  <c r="DJ283" i="13"/>
  <c r="DA283" i="13"/>
  <c r="DP283" i="13"/>
  <c r="DZ283" i="13"/>
  <c r="CY285" i="13"/>
  <c r="DP285" i="13"/>
  <c r="DG285" i="13"/>
  <c r="CW285" i="13"/>
  <c r="CQ285" i="13"/>
  <c r="DJ125" i="13"/>
  <c r="DC125" i="13"/>
  <c r="DG125" i="13"/>
  <c r="DL125" i="13"/>
  <c r="DX125" i="13"/>
  <c r="DJ93" i="13"/>
  <c r="CS69" i="13"/>
  <c r="DT180" i="13"/>
  <c r="DN180" i="13"/>
  <c r="DC180" i="13"/>
  <c r="DA180" i="13"/>
  <c r="CU180" i="13"/>
  <c r="CU178" i="13"/>
  <c r="CU179" i="13"/>
  <c r="DX43" i="13"/>
  <c r="DX307" i="13"/>
  <c r="DX306" i="13"/>
  <c r="DN147" i="13"/>
  <c r="DG147" i="13"/>
  <c r="DV147" i="13"/>
  <c r="CQ147" i="13"/>
  <c r="DE248" i="13"/>
  <c r="DE246" i="13"/>
  <c r="DZ62" i="13"/>
  <c r="CU290" i="13"/>
  <c r="DN111" i="13"/>
  <c r="CY296" i="13"/>
  <c r="CY295" i="13"/>
  <c r="DC233" i="13"/>
  <c r="DA289" i="13"/>
  <c r="DR69" i="13"/>
  <c r="DZ23" i="13"/>
  <c r="DL119" i="13"/>
  <c r="CU119" i="13"/>
  <c r="DJ119" i="13"/>
  <c r="DZ119" i="13"/>
  <c r="CU86" i="13"/>
  <c r="DZ78" i="13"/>
  <c r="DT94" i="13"/>
  <c r="DN94" i="13"/>
  <c r="DN93" i="13"/>
  <c r="DZ107" i="13"/>
  <c r="DG107" i="13"/>
  <c r="DL107" i="13"/>
  <c r="CU107" i="13"/>
  <c r="DJ145" i="13"/>
  <c r="DE250" i="13"/>
  <c r="DE249" i="13"/>
  <c r="DA171" i="13"/>
  <c r="CY171" i="13"/>
  <c r="DN171" i="13"/>
  <c r="CS171" i="13"/>
  <c r="CW48" i="13"/>
  <c r="DJ307" i="13"/>
  <c r="DJ306" i="13"/>
  <c r="DE212" i="13"/>
  <c r="CY86" i="13"/>
  <c r="CS110" i="13"/>
  <c r="DE317" i="13"/>
  <c r="DC317" i="13"/>
  <c r="DZ317" i="13"/>
  <c r="DJ317" i="13"/>
  <c r="DT317" i="13"/>
  <c r="DA261" i="13"/>
  <c r="DN261" i="13"/>
  <c r="DX261" i="13"/>
  <c r="DJ40" i="13"/>
  <c r="DT40" i="13"/>
  <c r="DR40" i="13"/>
  <c r="DG113" i="13"/>
  <c r="CY113" i="13"/>
  <c r="CU314" i="13"/>
  <c r="DL78" i="13"/>
  <c r="DG78" i="13"/>
  <c r="DA82" i="13"/>
  <c r="DP173" i="13"/>
  <c r="DE173" i="13"/>
  <c r="CY173" i="13"/>
  <c r="DA27" i="13"/>
  <c r="DT27" i="13"/>
  <c r="CU27" i="13"/>
  <c r="DV27" i="13"/>
  <c r="DR211" i="13"/>
  <c r="DG211" i="13"/>
  <c r="CW211" i="13"/>
  <c r="CS211" i="13"/>
  <c r="DN100" i="13"/>
  <c r="DA177" i="13"/>
  <c r="CW177" i="13"/>
  <c r="DG177" i="13"/>
  <c r="CW117" i="13"/>
  <c r="DX117" i="13"/>
  <c r="DX298" i="13"/>
  <c r="DX297" i="13"/>
  <c r="DX294" i="13"/>
  <c r="DJ316" i="13"/>
  <c r="DG228" i="13"/>
  <c r="DC228" i="13"/>
  <c r="DA228" i="13"/>
  <c r="DE279" i="13"/>
  <c r="DL279" i="13"/>
  <c r="DR279" i="13"/>
  <c r="DJ279" i="13"/>
  <c r="DN83" i="13"/>
  <c r="DN82" i="13"/>
  <c r="DN52" i="13"/>
  <c r="DR52" i="13"/>
  <c r="DP36" i="13"/>
  <c r="DT244" i="13"/>
  <c r="CQ213" i="13"/>
  <c r="CQ212" i="13"/>
  <c r="DC213" i="13"/>
  <c r="DT212" i="13"/>
  <c r="CS212" i="13"/>
  <c r="DA212" i="13"/>
  <c r="CU23" i="13"/>
  <c r="CU22" i="13"/>
  <c r="DL23" i="13"/>
  <c r="DG23" i="13"/>
  <c r="DT145" i="13"/>
  <c r="CS98" i="13"/>
  <c r="CU98" i="13"/>
  <c r="DC98" i="13"/>
  <c r="DN41" i="13"/>
  <c r="DA41" i="13"/>
  <c r="DJ41" i="13"/>
  <c r="DE290" i="13"/>
  <c r="CY28" i="13"/>
  <c r="CY27" i="13"/>
  <c r="DX28" i="13"/>
  <c r="CQ28" i="13"/>
  <c r="DT200" i="13"/>
  <c r="DP200" i="13"/>
  <c r="DV200" i="13"/>
  <c r="CY161" i="13"/>
  <c r="DN134" i="13"/>
  <c r="DG269" i="13"/>
  <c r="CQ269" i="13"/>
  <c r="DT269" i="13"/>
  <c r="DZ89" i="13"/>
  <c r="DT89" i="13"/>
  <c r="CQ89" i="13"/>
  <c r="CQ138" i="13"/>
  <c r="DT138" i="13"/>
  <c r="DX186" i="13"/>
  <c r="DX199" i="13"/>
  <c r="DG199" i="13"/>
  <c r="DP199" i="13"/>
  <c r="DA62" i="13"/>
  <c r="DN310" i="13"/>
  <c r="DA310" i="13"/>
  <c r="DC103" i="13"/>
  <c r="DC101" i="13"/>
  <c r="DR73" i="13"/>
  <c r="DN73" i="13"/>
  <c r="DR206" i="13"/>
  <c r="DE163" i="13"/>
  <c r="DA163" i="13"/>
  <c r="DV163" i="13"/>
  <c r="DN88" i="13"/>
  <c r="DC290" i="13"/>
  <c r="DP292" i="13"/>
  <c r="DV56" i="13"/>
  <c r="DV146" i="13"/>
  <c r="CS146" i="13"/>
  <c r="DZ188" i="13"/>
  <c r="DA188" i="13"/>
  <c r="DA187" i="13"/>
  <c r="DV188" i="13"/>
  <c r="DX188" i="13"/>
  <c r="CS250" i="13"/>
  <c r="DX250" i="13"/>
  <c r="DC304" i="13"/>
  <c r="DC303" i="13"/>
  <c r="DA55" i="13"/>
  <c r="DP55" i="13"/>
  <c r="DN55" i="13"/>
  <c r="DT63" i="13"/>
  <c r="CY63" i="13"/>
  <c r="CW63" i="13"/>
  <c r="DE63" i="13"/>
  <c r="CS46" i="13"/>
  <c r="DA183" i="13"/>
  <c r="CS183" i="13"/>
  <c r="CS182" i="13"/>
  <c r="DL183" i="13"/>
  <c r="DL182" i="13"/>
  <c r="DL85" i="13"/>
  <c r="CU85" i="13"/>
  <c r="CU316" i="13"/>
  <c r="DE277" i="13"/>
  <c r="DL161" i="13"/>
  <c r="CQ161" i="13"/>
  <c r="DX84" i="13"/>
  <c r="DZ84" i="13"/>
  <c r="CQ84" i="13"/>
  <c r="DC306" i="13"/>
  <c r="CS306" i="13"/>
  <c r="DJ182" i="13"/>
  <c r="DR182" i="13"/>
  <c r="DA182" i="13"/>
  <c r="DZ50" i="13"/>
  <c r="DG50" i="13"/>
  <c r="DT50" i="13"/>
  <c r="DT144" i="13"/>
  <c r="DV144" i="13"/>
  <c r="DJ144" i="13"/>
  <c r="CU162" i="13"/>
  <c r="CU161" i="13"/>
  <c r="CW196" i="13"/>
  <c r="DZ196" i="13"/>
  <c r="DC196" i="13"/>
  <c r="DE196" i="13"/>
  <c r="DP72" i="13"/>
  <c r="DX72" i="13"/>
  <c r="CY72" i="13"/>
  <c r="CU72" i="13"/>
  <c r="DP165" i="13"/>
  <c r="DP162" i="13"/>
  <c r="DE165" i="13"/>
  <c r="DT258" i="13"/>
  <c r="DA258" i="13"/>
  <c r="DZ114" i="13"/>
  <c r="DC114" i="13"/>
  <c r="DA194" i="13"/>
  <c r="CS194" i="13"/>
  <c r="DE57" i="13"/>
  <c r="DC178" i="13"/>
  <c r="DL178" i="13"/>
  <c r="CW82" i="13"/>
  <c r="DJ82" i="13"/>
  <c r="DJ81" i="13"/>
  <c r="DE287" i="13"/>
  <c r="CW287" i="13"/>
  <c r="DC312" i="13"/>
  <c r="DE86" i="13"/>
  <c r="CS86" i="13"/>
  <c r="DA74" i="13"/>
  <c r="DG74" i="13"/>
  <c r="CY74" i="13"/>
  <c r="DR61" i="13"/>
  <c r="DC61" i="13"/>
  <c r="CQ61" i="13"/>
  <c r="CY103" i="13"/>
  <c r="DG103" i="13"/>
  <c r="DE243" i="13"/>
  <c r="CS243" i="13"/>
  <c r="DZ243" i="13"/>
  <c r="CQ221" i="13"/>
  <c r="DL295" i="13"/>
  <c r="DZ295" i="13"/>
  <c r="DJ51" i="13"/>
  <c r="CS192" i="13"/>
  <c r="CU42" i="13"/>
  <c r="CU41" i="13"/>
  <c r="DC197" i="13"/>
  <c r="CY221" i="13"/>
  <c r="DJ210" i="13"/>
  <c r="CW312" i="13"/>
  <c r="DC310" i="13"/>
  <c r="DE109" i="13"/>
  <c r="DJ133" i="13"/>
  <c r="DG160" i="13"/>
  <c r="DJ278" i="13"/>
  <c r="CU77" i="13"/>
  <c r="DA313" i="13"/>
  <c r="DT142" i="13"/>
  <c r="CU248" i="13"/>
  <c r="DG227" i="13"/>
  <c r="CY179" i="13"/>
  <c r="DV281" i="13"/>
  <c r="CY281" i="13"/>
  <c r="DA273" i="13"/>
  <c r="DA272" i="13"/>
  <c r="CS176" i="13"/>
  <c r="CW176" i="13"/>
  <c r="DT176" i="13"/>
  <c r="DA176" i="13"/>
  <c r="DJ140" i="13"/>
  <c r="CY37" i="13"/>
  <c r="CS88" i="13"/>
  <c r="DE67" i="13"/>
  <c r="CU67" i="13"/>
  <c r="DT67" i="13"/>
  <c r="DA67" i="13"/>
  <c r="DE208" i="13"/>
  <c r="DV104" i="13"/>
  <c r="DX175" i="13"/>
  <c r="DC175" i="13"/>
  <c r="DA175" i="13"/>
  <c r="DE175" i="13"/>
  <c r="DX304" i="13"/>
  <c r="DG77" i="13"/>
  <c r="CW192" i="13"/>
  <c r="DV303" i="13"/>
  <c r="DL303" i="13"/>
  <c r="DX83" i="13"/>
  <c r="DC46" i="13"/>
  <c r="DV248" i="13"/>
  <c r="CY128" i="13"/>
  <c r="CW128" i="13"/>
  <c r="DV128" i="13"/>
  <c r="DC223" i="13"/>
  <c r="DG223" i="13"/>
  <c r="DN223" i="13"/>
  <c r="CQ223" i="13"/>
  <c r="DA169" i="13"/>
  <c r="CY277" i="13"/>
  <c r="DL195" i="13"/>
  <c r="DT195" i="13"/>
  <c r="CW195" i="13"/>
  <c r="CW194" i="13"/>
  <c r="CU54" i="13"/>
  <c r="DT29" i="13"/>
  <c r="CU29" i="13"/>
  <c r="DZ29" i="13"/>
  <c r="DR37" i="13"/>
  <c r="DG143" i="13"/>
  <c r="DR143" i="13"/>
  <c r="CU143" i="13"/>
  <c r="DX252" i="13"/>
  <c r="DC252" i="13"/>
  <c r="DE252" i="13"/>
  <c r="DL252" i="13"/>
  <c r="CW135" i="13"/>
  <c r="DV43" i="13"/>
  <c r="DJ43" i="13"/>
  <c r="CS43" i="13"/>
  <c r="CW140" i="13"/>
  <c r="DR140" i="13"/>
  <c r="DN140" i="13"/>
  <c r="DC160" i="13"/>
  <c r="DL160" i="13"/>
  <c r="DV160" i="13"/>
  <c r="DZ160" i="13"/>
  <c r="CU59" i="13"/>
  <c r="DT59" i="13"/>
  <c r="DT57" i="13"/>
  <c r="DJ59" i="13"/>
  <c r="DP304" i="13"/>
  <c r="DP297" i="13"/>
  <c r="DR197" i="13"/>
  <c r="DJ197" i="13"/>
  <c r="CQ197" i="13"/>
  <c r="DJ192" i="13"/>
  <c r="CU192" i="13"/>
  <c r="CQ192" i="13"/>
  <c r="DZ70" i="13"/>
  <c r="DX150" i="13"/>
  <c r="CW179" i="13"/>
  <c r="DJ179" i="13"/>
  <c r="DJ178" i="13"/>
  <c r="DN179" i="13"/>
  <c r="CQ242" i="13"/>
  <c r="DE242" i="13"/>
  <c r="DX242" i="13"/>
  <c r="CY157" i="13"/>
  <c r="DC157" i="13"/>
  <c r="DE225" i="13"/>
  <c r="CS193" i="13"/>
  <c r="DN193" i="13"/>
  <c r="DT193" i="13"/>
  <c r="CQ281" i="13"/>
  <c r="DC281" i="13"/>
  <c r="DX281" i="13"/>
  <c r="CS48" i="13"/>
  <c r="DE48" i="13"/>
  <c r="CU48" i="13"/>
  <c r="DX97" i="13"/>
  <c r="DL273" i="13"/>
  <c r="DT273" i="13"/>
  <c r="CQ273" i="13"/>
  <c r="DJ208" i="13"/>
  <c r="DP208" i="13"/>
  <c r="CY208" i="13"/>
  <c r="DN303" i="13"/>
  <c r="DJ303" i="13"/>
  <c r="DG111" i="13"/>
  <c r="DT111" i="13"/>
  <c r="CU111" i="13"/>
  <c r="CQ111" i="13"/>
  <c r="DR209" i="13"/>
  <c r="CW209" i="13"/>
  <c r="DG209" i="13"/>
  <c r="CW246" i="13"/>
  <c r="DZ246" i="13"/>
  <c r="DN110" i="13"/>
  <c r="DE110" i="13"/>
  <c r="CQ110" i="13"/>
  <c r="DE299" i="13"/>
  <c r="CW299" i="13"/>
  <c r="DJ299" i="13"/>
  <c r="DP81" i="13"/>
  <c r="DR81" i="13"/>
  <c r="CQ233" i="13"/>
  <c r="DX142" i="13"/>
  <c r="DP227" i="13"/>
  <c r="DR227" i="13"/>
  <c r="DA227" i="13"/>
  <c r="DV230" i="13"/>
  <c r="DG230" i="13"/>
  <c r="DE230" i="13"/>
  <c r="DG291" i="13"/>
  <c r="DV291" i="13"/>
  <c r="DJ56" i="13"/>
  <c r="DL56" i="13"/>
  <c r="CU56" i="13"/>
  <c r="CU55" i="13"/>
  <c r="CS293" i="13"/>
  <c r="CU293" i="13"/>
  <c r="CU292" i="13"/>
  <c r="CU291" i="13"/>
  <c r="DV189" i="13"/>
  <c r="DT189" i="13"/>
  <c r="DE206" i="13"/>
  <c r="DA206" i="13"/>
  <c r="DR70" i="13"/>
  <c r="CW70" i="13"/>
  <c r="CU118" i="13"/>
  <c r="CS118" i="13"/>
  <c r="CQ118" i="13"/>
  <c r="CY100" i="13"/>
  <c r="DG100" i="13"/>
  <c r="CQ100" i="13"/>
  <c r="DJ120" i="13"/>
  <c r="CS120" i="13"/>
  <c r="DT120" i="13"/>
  <c r="CU277" i="13"/>
  <c r="DT277" i="13"/>
  <c r="DV129" i="13"/>
  <c r="CW129" i="13"/>
  <c r="CS129" i="13"/>
  <c r="CQ129" i="13"/>
  <c r="DN313" i="13"/>
  <c r="CS313" i="13"/>
  <c r="DP77" i="13"/>
  <c r="CS77" i="13"/>
  <c r="CS76" i="13"/>
  <c r="DN169" i="13"/>
  <c r="DL169" i="13"/>
  <c r="DL168" i="13"/>
  <c r="DP169" i="13"/>
  <c r="DG233" i="13"/>
  <c r="DV233" i="13"/>
  <c r="DZ233" i="13"/>
  <c r="CW248" i="13"/>
  <c r="DX248" i="13"/>
  <c r="DC248" i="13"/>
  <c r="DG229" i="13"/>
  <c r="CQ229" i="13"/>
  <c r="DR104" i="13"/>
  <c r="DR103" i="13"/>
  <c r="DZ104" i="13"/>
  <c r="CQ104" i="13"/>
  <c r="DA300" i="13"/>
  <c r="DV210" i="13"/>
  <c r="DV209" i="13"/>
  <c r="DL210" i="13"/>
  <c r="DZ210" i="13"/>
  <c r="DJ241" i="13"/>
  <c r="DN241" i="13"/>
  <c r="DX134" i="13"/>
  <c r="CW134" i="13"/>
  <c r="CQ134" i="13"/>
  <c r="DG109" i="13"/>
  <c r="DT109" i="13"/>
  <c r="DG137" i="13"/>
  <c r="DA137" i="13"/>
  <c r="DR314" i="13"/>
  <c r="DR313" i="13"/>
  <c r="DV314" i="13"/>
  <c r="DJ314" i="13"/>
  <c r="DX225" i="13"/>
  <c r="DL225" i="13"/>
  <c r="CS225" i="13"/>
  <c r="CS224" i="13"/>
  <c r="DA69" i="13"/>
  <c r="DX69" i="13"/>
  <c r="CY46" i="13"/>
  <c r="DJ46" i="13"/>
  <c r="DC97" i="13"/>
  <c r="DA97" i="13"/>
  <c r="DT97" i="13"/>
  <c r="CQ97" i="13"/>
  <c r="CU260" i="13"/>
  <c r="DN75" i="13"/>
  <c r="CS253" i="13"/>
  <c r="DA66" i="13"/>
  <c r="DN231" i="13"/>
  <c r="DC35" i="13"/>
  <c r="DX76" i="13"/>
  <c r="DE296" i="13"/>
  <c r="CW298" i="13"/>
  <c r="CW297" i="13"/>
  <c r="CS262" i="13"/>
  <c r="DV127" i="13"/>
  <c r="DG127" i="13"/>
  <c r="DP127" i="13"/>
  <c r="DJ127" i="13"/>
  <c r="DN312" i="13"/>
  <c r="DP316" i="13"/>
  <c r="DE162" i="13"/>
  <c r="CU133" i="13"/>
  <c r="CU131" i="13"/>
  <c r="DZ326" i="13"/>
  <c r="DL326" i="13"/>
  <c r="DX326" i="13"/>
  <c r="DC326" i="13"/>
  <c r="DP326" i="13"/>
  <c r="CW260" i="13"/>
  <c r="DZ260" i="13"/>
  <c r="DR260" i="13"/>
  <c r="DX173" i="13"/>
  <c r="CY231" i="13"/>
  <c r="DA231" i="13"/>
  <c r="DA230" i="13"/>
  <c r="DZ231" i="13"/>
  <c r="DG48" i="13"/>
  <c r="DP160" i="13"/>
  <c r="DZ103" i="13"/>
  <c r="DA309" i="13"/>
  <c r="CS128" i="13"/>
  <c r="DR311" i="13"/>
  <c r="CW166" i="13"/>
  <c r="DT264" i="13"/>
  <c r="DA264" i="13"/>
  <c r="DG264" i="13"/>
  <c r="CY264" i="13"/>
  <c r="CS34" i="13"/>
  <c r="DN34" i="13"/>
  <c r="CY34" i="13"/>
  <c r="DV34" i="13"/>
  <c r="CW151" i="13"/>
  <c r="CQ151" i="13"/>
  <c r="CQ150" i="13"/>
  <c r="CU151" i="13"/>
  <c r="CY151" i="13"/>
  <c r="DP151" i="13"/>
  <c r="DP150" i="13"/>
  <c r="DG124" i="13"/>
  <c r="DA124" i="13"/>
  <c r="CW124" i="13"/>
  <c r="DE124" i="13"/>
  <c r="DE123" i="13"/>
  <c r="DG249" i="13"/>
  <c r="CS249" i="13"/>
  <c r="DA249" i="13"/>
  <c r="DZ249" i="13"/>
  <c r="DX68" i="13"/>
  <c r="DG68" i="13"/>
  <c r="DR68" i="13"/>
  <c r="DP68" i="13"/>
  <c r="DN167" i="13"/>
  <c r="DA167" i="13"/>
  <c r="DZ167" i="13"/>
  <c r="CQ167" i="13"/>
  <c r="DX167" i="13"/>
  <c r="DT95" i="13"/>
  <c r="CS95" i="13"/>
  <c r="DL95" i="13"/>
  <c r="CQ95" i="13"/>
  <c r="DX95" i="13"/>
  <c r="CU305" i="13"/>
  <c r="CU304" i="13"/>
  <c r="DN305" i="13"/>
  <c r="DT305" i="13"/>
  <c r="DV305" i="13"/>
  <c r="CQ305" i="13"/>
  <c r="CQ304" i="13"/>
  <c r="CQ170" i="13"/>
  <c r="DX170" i="13"/>
  <c r="CY170" i="13"/>
  <c r="DN170" i="13"/>
  <c r="DA170" i="13"/>
  <c r="DX301" i="13"/>
  <c r="CY154" i="13"/>
  <c r="CU154" i="13"/>
  <c r="DC154" i="13"/>
  <c r="DN154" i="13"/>
  <c r="DL154" i="13"/>
  <c r="DZ166" i="13"/>
  <c r="DJ166" i="13"/>
  <c r="DR166" i="13"/>
  <c r="DR165" i="13"/>
  <c r="DC166" i="13"/>
  <c r="DL308" i="13"/>
  <c r="DA308" i="13"/>
  <c r="CU308" i="13"/>
  <c r="DJ308" i="13"/>
  <c r="DP308" i="13"/>
  <c r="DT315" i="13"/>
  <c r="DL315" i="13"/>
  <c r="DR315" i="13"/>
  <c r="DX315" i="13"/>
  <c r="DC232" i="13"/>
  <c r="CY232" i="13"/>
  <c r="DA232" i="13"/>
  <c r="DR232" i="13"/>
  <c r="CU313" i="13"/>
  <c r="CS172" i="13"/>
  <c r="DA172" i="13"/>
  <c r="CU172" i="13"/>
  <c r="DE172" i="13"/>
  <c r="DE171" i="13"/>
  <c r="DX296" i="13"/>
  <c r="DL190" i="13"/>
  <c r="DV190" i="13"/>
  <c r="CY190" i="13"/>
  <c r="DT190" i="13"/>
  <c r="DT243" i="13"/>
  <c r="CY201" i="13"/>
  <c r="CY199" i="13"/>
  <c r="CY200" i="13"/>
  <c r="DT201" i="13"/>
  <c r="DR201" i="13"/>
  <c r="DN201" i="13"/>
  <c r="DJ58" i="13"/>
  <c r="DE226" i="13"/>
  <c r="CY112" i="13"/>
  <c r="DC112" i="13"/>
  <c r="DT112" i="13"/>
  <c r="DJ112" i="13"/>
  <c r="CS226" i="13"/>
  <c r="CU226" i="13"/>
  <c r="DP226" i="13"/>
  <c r="DP225" i="13"/>
  <c r="CQ226" i="13"/>
  <c r="DT226" i="13"/>
  <c r="CS155" i="13"/>
  <c r="DG155" i="13"/>
  <c r="DX155" i="13"/>
  <c r="DX154" i="13"/>
  <c r="DV155" i="13"/>
  <c r="DX87" i="13"/>
  <c r="DX85" i="13"/>
  <c r="DZ87" i="13"/>
  <c r="CY87" i="13"/>
  <c r="DP87" i="13"/>
  <c r="DP86" i="13"/>
  <c r="DN132" i="13"/>
  <c r="CY132" i="13"/>
  <c r="DT132" i="13"/>
  <c r="CW132" i="13"/>
  <c r="DG222" i="13"/>
  <c r="DE169" i="13"/>
  <c r="DJ207" i="13"/>
  <c r="DP207" i="13"/>
  <c r="CU207" i="13"/>
  <c r="CQ207" i="13"/>
  <c r="DT207" i="13"/>
  <c r="CS122" i="13"/>
  <c r="CS121" i="13"/>
  <c r="DC122" i="13"/>
  <c r="CU122" i="13"/>
  <c r="DG122" i="13"/>
  <c r="DE122" i="13"/>
  <c r="DE141" i="13"/>
  <c r="DZ141" i="13"/>
  <c r="DG141" i="13"/>
  <c r="DT141" i="13"/>
  <c r="DJ311" i="13"/>
  <c r="DC126" i="13"/>
  <c r="CW126" i="13"/>
  <c r="DZ126" i="13"/>
  <c r="DA126" i="13"/>
  <c r="DX75" i="13"/>
  <c r="CU283" i="13"/>
  <c r="DE283" i="13"/>
  <c r="DX283" i="13"/>
  <c r="CY283" i="13"/>
  <c r="DV283" i="13"/>
  <c r="DJ285" i="13"/>
  <c r="DL285" i="13"/>
  <c r="DN285" i="13"/>
  <c r="DV285" i="13"/>
  <c r="DA102" i="13"/>
  <c r="DP102" i="13"/>
  <c r="DZ102" i="13"/>
  <c r="DN102" i="13"/>
  <c r="CQ102" i="13"/>
  <c r="DV174" i="13"/>
  <c r="DJ236" i="13"/>
  <c r="DZ236" i="13"/>
  <c r="CS236" i="13"/>
  <c r="DE236" i="13"/>
  <c r="DX236" i="13"/>
  <c r="CU240" i="13"/>
  <c r="DV240" i="13"/>
  <c r="CY240" i="13"/>
  <c r="DP240" i="13"/>
  <c r="DL39" i="13"/>
  <c r="DN39" i="13"/>
  <c r="DA39" i="13"/>
  <c r="DX39" i="13"/>
  <c r="CU75" i="13"/>
  <c r="CU74" i="13"/>
  <c r="CW163" i="13"/>
  <c r="CU163" i="13"/>
  <c r="DL163" i="13"/>
  <c r="DZ163" i="13"/>
  <c r="CY299" i="13"/>
  <c r="CY292" i="13"/>
  <c r="CW292" i="13"/>
  <c r="DE146" i="13"/>
  <c r="CU146" i="13"/>
  <c r="CQ188" i="13"/>
  <c r="DR188" i="13"/>
  <c r="DR187" i="13"/>
  <c r="DL188" i="13"/>
  <c r="DP188" i="13"/>
  <c r="DT250" i="13"/>
  <c r="DC250" i="13"/>
  <c r="DN90" i="13"/>
  <c r="DL55" i="13"/>
  <c r="DR55" i="13"/>
  <c r="DT55" i="13"/>
  <c r="CY243" i="13"/>
  <c r="DX63" i="13"/>
  <c r="DC63" i="13"/>
  <c r="DZ63" i="13"/>
  <c r="CQ63" i="13"/>
  <c r="DZ183" i="13"/>
  <c r="DZ182" i="13"/>
  <c r="DG183" i="13"/>
  <c r="CU183" i="13"/>
  <c r="DZ85" i="13"/>
  <c r="CY85" i="13"/>
  <c r="CQ85" i="13"/>
  <c r="DR243" i="13"/>
  <c r="DR242" i="13"/>
  <c r="DG161" i="13"/>
  <c r="DT161" i="13"/>
  <c r="DC161" i="13"/>
  <c r="DT84" i="13"/>
  <c r="DA84" i="13"/>
  <c r="CU306" i="13"/>
  <c r="DG306" i="13"/>
  <c r="DL306" i="13"/>
  <c r="DG182" i="13"/>
  <c r="DN182" i="13"/>
  <c r="DX50" i="13"/>
  <c r="CY50" i="13"/>
  <c r="CS50" i="13"/>
  <c r="DJ57" i="13"/>
  <c r="DN144" i="13"/>
  <c r="CU144" i="13"/>
  <c r="CY65" i="13"/>
  <c r="DG196" i="13"/>
  <c r="DL196" i="13"/>
  <c r="DR196" i="13"/>
  <c r="CU196" i="13"/>
  <c r="DC72" i="13"/>
  <c r="DT72" i="13"/>
  <c r="DL72" i="13"/>
  <c r="CQ72" i="13"/>
  <c r="DC165" i="13"/>
  <c r="DT165" i="13"/>
  <c r="DX258" i="13"/>
  <c r="DJ258" i="13"/>
  <c r="DN114" i="13"/>
  <c r="DL114" i="13"/>
  <c r="DL113" i="13"/>
  <c r="DE194" i="13"/>
  <c r="CY194" i="13"/>
  <c r="DN194" i="13"/>
  <c r="DN178" i="13"/>
  <c r="DZ178" i="13"/>
  <c r="DX82" i="13"/>
  <c r="DX81" i="13"/>
  <c r="DC82" i="13"/>
  <c r="DC181" i="13"/>
  <c r="DG287" i="13"/>
  <c r="DX287" i="13"/>
  <c r="DL86" i="13"/>
  <c r="DA86" i="13"/>
  <c r="DT74" i="13"/>
  <c r="DT73" i="13"/>
  <c r="DX74" i="13"/>
  <c r="DX73" i="13"/>
  <c r="CQ74" i="13"/>
  <c r="CY61" i="13"/>
  <c r="DJ61" i="13"/>
  <c r="DL61" i="13"/>
  <c r="CS103" i="13"/>
  <c r="DE103" i="13"/>
  <c r="DJ243" i="13"/>
  <c r="DN243" i="13"/>
  <c r="CU243" i="13"/>
  <c r="CQ243" i="13"/>
  <c r="DA295" i="13"/>
  <c r="DA294" i="13"/>
  <c r="DE295" i="13"/>
  <c r="DV263" i="13"/>
  <c r="DE128" i="13"/>
  <c r="DE111" i="13"/>
  <c r="CY227" i="13"/>
  <c r="DR195" i="13"/>
  <c r="DR194" i="13"/>
  <c r="CW274" i="13"/>
  <c r="DZ273" i="13"/>
  <c r="DR176" i="13"/>
  <c r="DC22" i="13"/>
  <c r="DR274" i="13"/>
  <c r="DZ297" i="13"/>
  <c r="CU120" i="13"/>
  <c r="CY214" i="13"/>
  <c r="DN274" i="13"/>
  <c r="DC289" i="13"/>
  <c r="DZ291" i="13"/>
  <c r="DG145" i="13"/>
  <c r="DX293" i="13"/>
  <c r="DC31" i="13"/>
  <c r="DZ145" i="13"/>
  <c r="DZ144" i="13"/>
  <c r="DV266" i="13"/>
  <c r="DE176" i="13"/>
  <c r="CU176" i="13"/>
  <c r="DC176" i="13"/>
  <c r="DN176" i="13"/>
  <c r="DT294" i="13"/>
  <c r="DA277" i="13"/>
  <c r="CS22" i="13"/>
  <c r="DX67" i="13"/>
  <c r="DN67" i="13"/>
  <c r="CW67" i="13"/>
  <c r="DL135" i="13"/>
  <c r="DN175" i="13"/>
  <c r="DT175" i="13"/>
  <c r="DR175" i="13"/>
  <c r="DP175" i="13"/>
  <c r="DE81" i="13"/>
  <c r="CW304" i="13"/>
  <c r="DR53" i="13"/>
  <c r="DL300" i="13"/>
  <c r="DN228" i="13"/>
  <c r="DN229" i="13"/>
  <c r="DC316" i="13"/>
  <c r="DJ242" i="13"/>
  <c r="CY133" i="13"/>
  <c r="DL307" i="13"/>
  <c r="DC133" i="13"/>
  <c r="DA128" i="13"/>
  <c r="DJ128" i="13"/>
  <c r="DL128" i="13"/>
  <c r="DP223" i="13"/>
  <c r="DZ223" i="13"/>
  <c r="DZ222" i="13"/>
  <c r="CS223" i="13"/>
  <c r="DR223" i="13"/>
  <c r="DR145" i="13"/>
  <c r="DP294" i="13"/>
  <c r="CY162" i="13"/>
  <c r="DC195" i="13"/>
  <c r="DG195" i="13"/>
  <c r="DG194" i="13"/>
  <c r="DZ195" i="13"/>
  <c r="DZ194" i="13"/>
  <c r="CQ195" i="13"/>
  <c r="DP29" i="13"/>
  <c r="DP28" i="13"/>
  <c r="CY29" i="13"/>
  <c r="DV29" i="13"/>
  <c r="CS316" i="13"/>
  <c r="DP143" i="13"/>
  <c r="DP141" i="13"/>
  <c r="DP139" i="13"/>
  <c r="DP142" i="13"/>
  <c r="DN143" i="13"/>
  <c r="DC143" i="13"/>
  <c r="DC137" i="13"/>
  <c r="DC139" i="13"/>
  <c r="DP252" i="13"/>
  <c r="DP250" i="13"/>
  <c r="CS252" i="13"/>
  <c r="CQ252" i="13"/>
  <c r="DA252" i="13"/>
  <c r="DA250" i="13"/>
  <c r="CY101" i="13"/>
  <c r="CY43" i="13"/>
  <c r="DA43" i="13"/>
  <c r="DG43" i="13"/>
  <c r="DZ140" i="13"/>
  <c r="DA140" i="13"/>
  <c r="CS140" i="13"/>
  <c r="CS139" i="13"/>
  <c r="DE140" i="13"/>
  <c r="DX160" i="13"/>
  <c r="CU160" i="13"/>
  <c r="CQ160" i="13"/>
  <c r="DA59" i="13"/>
  <c r="DC59" i="13"/>
  <c r="DR59" i="13"/>
  <c r="DG62" i="13"/>
  <c r="DG61" i="13"/>
  <c r="DE297" i="13"/>
  <c r="CU197" i="13"/>
  <c r="DA197" i="13"/>
  <c r="DT197" i="13"/>
  <c r="DT196" i="13"/>
  <c r="CY192" i="13"/>
  <c r="DN192" i="13"/>
  <c r="DX192" i="13"/>
  <c r="DL192" i="13"/>
  <c r="DZ150" i="13"/>
  <c r="CY242" i="13"/>
  <c r="DV179" i="13"/>
  <c r="DV178" i="13"/>
  <c r="DA179" i="13"/>
  <c r="DA178" i="13"/>
  <c r="DX179" i="13"/>
  <c r="DG242" i="13"/>
  <c r="DC242" i="13"/>
  <c r="CW157" i="13"/>
  <c r="CS157" i="13"/>
  <c r="DZ157" i="13"/>
  <c r="CU193" i="13"/>
  <c r="CQ193" i="13"/>
  <c r="DC193" i="13"/>
  <c r="DG281" i="13"/>
  <c r="DT281" i="13"/>
  <c r="DJ281" i="13"/>
  <c r="DZ118" i="13"/>
  <c r="DZ48" i="13"/>
  <c r="DZ47" i="13"/>
  <c r="DP48" i="13"/>
  <c r="CQ48" i="13"/>
  <c r="CY273" i="13"/>
  <c r="DJ273" i="13"/>
  <c r="DN273" i="13"/>
  <c r="DN272" i="13"/>
  <c r="DT208" i="13"/>
  <c r="CQ208" i="13"/>
  <c r="CW208" i="13"/>
  <c r="DP303" i="13"/>
  <c r="DT303" i="13"/>
  <c r="DC111" i="13"/>
  <c r="DC110" i="13"/>
  <c r="DL111" i="13"/>
  <c r="DX111" i="13"/>
  <c r="CY111" i="13"/>
  <c r="DA209" i="13"/>
  <c r="DJ209" i="13"/>
  <c r="DZ209" i="13"/>
  <c r="CU189" i="13"/>
  <c r="CQ246" i="13"/>
  <c r="DR110" i="13"/>
  <c r="DP110" i="13"/>
  <c r="DT110" i="13"/>
  <c r="DL299" i="13"/>
  <c r="DR299" i="13"/>
  <c r="DX299" i="13"/>
  <c r="DC81" i="13"/>
  <c r="CW81" i="13"/>
  <c r="CQ81" i="13"/>
  <c r="CQ142" i="13"/>
  <c r="DA142" i="13"/>
  <c r="CQ227" i="13"/>
  <c r="CS227" i="13"/>
  <c r="DC227" i="13"/>
  <c r="CY230" i="13"/>
  <c r="CY229" i="13"/>
  <c r="CW230" i="13"/>
  <c r="DJ291" i="13"/>
  <c r="DP291" i="13"/>
  <c r="CY56" i="13"/>
  <c r="CS56" i="13"/>
  <c r="DT56" i="13"/>
  <c r="DP293" i="13"/>
  <c r="CQ293" i="13"/>
  <c r="CQ292" i="13"/>
  <c r="CY189" i="13"/>
  <c r="DA189" i="13"/>
  <c r="DC206" i="13"/>
  <c r="DZ206" i="13"/>
  <c r="DT70" i="13"/>
  <c r="DJ70" i="13"/>
  <c r="DZ77" i="13"/>
  <c r="DN118" i="13"/>
  <c r="DV118" i="13"/>
  <c r="DP100" i="13"/>
  <c r="DV100" i="13"/>
  <c r="CS100" i="13"/>
  <c r="DN120" i="13"/>
  <c r="DA120" i="13"/>
  <c r="DA118" i="13"/>
  <c r="CW120" i="13"/>
  <c r="DL277" i="13"/>
  <c r="CQ277" i="13"/>
  <c r="DJ277" i="13"/>
  <c r="DL129" i="13"/>
  <c r="DJ129" i="13"/>
  <c r="DT129" i="13"/>
  <c r="DL313" i="13"/>
  <c r="DV313" i="13"/>
  <c r="DT77" i="13"/>
  <c r="DT75" i="13"/>
  <c r="DT76" i="13"/>
  <c r="DL77" i="13"/>
  <c r="CQ77" i="13"/>
  <c r="DC169" i="13"/>
  <c r="DZ169" i="13"/>
  <c r="DE233" i="13"/>
  <c r="DR233" i="13"/>
  <c r="DN233" i="13"/>
  <c r="DL248" i="13"/>
  <c r="DA248" i="13"/>
  <c r="DN248" i="13"/>
  <c r="CU229" i="13"/>
  <c r="CS229" i="13"/>
  <c r="DE104" i="13"/>
  <c r="DX104" i="13"/>
  <c r="CW104" i="13"/>
  <c r="DJ300" i="13"/>
  <c r="DT300" i="13"/>
  <c r="CS210" i="13"/>
  <c r="DX210" i="13"/>
  <c r="CU241" i="13"/>
  <c r="DP241" i="13"/>
  <c r="CW241" i="13"/>
  <c r="DL134" i="13"/>
  <c r="DE134" i="13"/>
  <c r="CY109" i="13"/>
  <c r="DN109" i="13"/>
  <c r="CQ137" i="13"/>
  <c r="CY137" i="13"/>
  <c r="DZ137" i="13"/>
  <c r="DX314" i="13"/>
  <c r="DZ314" i="13"/>
  <c r="DZ225" i="13"/>
  <c r="CU225" i="13"/>
  <c r="DT225" i="13"/>
  <c r="DP69" i="13"/>
  <c r="DT69" i="13"/>
  <c r="DP46" i="13"/>
  <c r="DZ46" i="13"/>
  <c r="DJ97" i="13"/>
  <c r="DV97" i="13"/>
  <c r="DL97" i="13"/>
  <c r="DR97" i="13"/>
  <c r="CU90" i="13"/>
  <c r="DZ253" i="13"/>
  <c r="DV221" i="13"/>
  <c r="CQ289" i="13"/>
  <c r="DA139" i="13"/>
  <c r="DC127" i="13"/>
  <c r="DA127" i="13"/>
  <c r="CS127" i="13"/>
  <c r="DE127" i="13"/>
  <c r="CQ127" i="13"/>
  <c r="CW181" i="13"/>
  <c r="DT296" i="13"/>
  <c r="DZ316" i="13"/>
  <c r="DC106" i="13"/>
  <c r="DL316" i="13"/>
  <c r="DE326" i="13"/>
  <c r="CS326" i="13"/>
  <c r="DR326" i="13"/>
  <c r="DV326" i="13"/>
  <c r="CQ326" i="13"/>
  <c r="DN260" i="13"/>
  <c r="DE260" i="13"/>
  <c r="DV260" i="13"/>
  <c r="CW221" i="13"/>
  <c r="DX191" i="13"/>
  <c r="CW231" i="13"/>
  <c r="DV231" i="13"/>
  <c r="DG231" i="13"/>
  <c r="CW191" i="13"/>
  <c r="DZ264" i="13"/>
  <c r="DP264" i="13"/>
  <c r="CQ264" i="13"/>
  <c r="DR264" i="13"/>
  <c r="CW264" i="13"/>
  <c r="CW263" i="13"/>
  <c r="DX267" i="13"/>
  <c r="DX266" i="13"/>
  <c r="DT267" i="13"/>
  <c r="CW267" i="13"/>
  <c r="DP267" i="13"/>
  <c r="DC79" i="13"/>
  <c r="DZ79" i="13"/>
  <c r="CW79" i="13"/>
  <c r="CW78" i="13"/>
  <c r="DE79" i="13"/>
  <c r="DA79" i="13"/>
  <c r="DA78" i="13"/>
  <c r="DG265" i="13"/>
  <c r="DZ265" i="13"/>
  <c r="CY265" i="13"/>
  <c r="DE265" i="13"/>
  <c r="CU70" i="13"/>
  <c r="DZ68" i="13"/>
  <c r="DC68" i="13"/>
  <c r="DN68" i="13"/>
  <c r="DJ68" i="13"/>
  <c r="DT68" i="13"/>
  <c r="CW167" i="13"/>
  <c r="DV167" i="13"/>
  <c r="CS167" i="13"/>
  <c r="CU167" i="13"/>
  <c r="DX295" i="13"/>
  <c r="DN282" i="13"/>
  <c r="DZ282" i="13"/>
  <c r="DZ281" i="13"/>
  <c r="DJ282" i="13"/>
  <c r="CS282" i="13"/>
  <c r="DA95" i="13"/>
  <c r="DA94" i="13"/>
  <c r="DG95" i="13"/>
  <c r="DV95" i="13"/>
  <c r="DZ95" i="13"/>
  <c r="DE95" i="13"/>
  <c r="CY158" i="13"/>
  <c r="DG158" i="13"/>
  <c r="DZ158" i="13"/>
  <c r="DV158" i="13"/>
  <c r="DN198" i="13"/>
  <c r="DG198" i="13"/>
  <c r="DZ198" i="13"/>
  <c r="DL198" i="13"/>
  <c r="DA198" i="13"/>
  <c r="DN302" i="13"/>
  <c r="DN300" i="13"/>
  <c r="CU302" i="13"/>
  <c r="CY302" i="13"/>
  <c r="DG302" i="13"/>
  <c r="DZ302" i="13"/>
  <c r="DR245" i="13"/>
  <c r="CY245" i="13"/>
  <c r="DP245" i="13"/>
  <c r="DC245" i="13"/>
  <c r="DC244" i="13"/>
  <c r="CU245" i="13"/>
  <c r="DL166" i="13"/>
  <c r="DN166" i="13"/>
  <c r="DT166" i="13"/>
  <c r="DA166" i="13"/>
  <c r="DE308" i="13"/>
  <c r="DC308" i="13"/>
  <c r="DV308" i="13"/>
  <c r="DZ308" i="13"/>
  <c r="DR308" i="13"/>
  <c r="DG315" i="13"/>
  <c r="CW315" i="13"/>
  <c r="DC315" i="13"/>
  <c r="DC314" i="13"/>
  <c r="DE315" i="13"/>
  <c r="DE314" i="13"/>
  <c r="DN232" i="13"/>
  <c r="CQ232" i="13"/>
  <c r="DZ232" i="13"/>
  <c r="CW232" i="13"/>
  <c r="DX172" i="13"/>
  <c r="DJ172" i="13"/>
  <c r="CQ172" i="13"/>
  <c r="DG172" i="13"/>
  <c r="DZ190" i="13"/>
  <c r="DZ189" i="13"/>
  <c r="DJ190" i="13"/>
  <c r="DN190" i="13"/>
  <c r="DN188" i="13"/>
  <c r="CW190" i="13"/>
  <c r="DG185" i="13"/>
  <c r="CS185" i="13"/>
  <c r="CW185" i="13"/>
  <c r="CU185" i="13"/>
  <c r="DV185" i="13"/>
  <c r="DL76" i="13"/>
  <c r="DC201" i="13"/>
  <c r="CS201" i="13"/>
  <c r="DL201" i="13"/>
  <c r="DX201" i="13"/>
  <c r="DE201" i="13"/>
  <c r="DP140" i="13"/>
  <c r="DP112" i="13"/>
  <c r="CS112" i="13"/>
  <c r="DR112" i="13"/>
  <c r="DR111" i="13"/>
  <c r="DX112" i="13"/>
  <c r="DJ254" i="13"/>
  <c r="DJ253" i="13"/>
  <c r="CQ254" i="13"/>
  <c r="CS254" i="13"/>
  <c r="DT254" i="13"/>
  <c r="DJ44" i="13"/>
  <c r="DZ44" i="13"/>
  <c r="DV44" i="13"/>
  <c r="DC44" i="13"/>
  <c r="CW60" i="13"/>
  <c r="DA60" i="13"/>
  <c r="DT60" i="13"/>
  <c r="CU60" i="13"/>
  <c r="DT246" i="13"/>
  <c r="CU106" i="13"/>
  <c r="DZ294" i="13"/>
  <c r="DN189" i="13"/>
  <c r="DL141" i="13"/>
  <c r="DA141" i="13"/>
  <c r="CW141" i="13"/>
  <c r="CU141" i="13"/>
  <c r="DE126" i="13"/>
  <c r="CY126" i="13"/>
  <c r="DJ126" i="13"/>
  <c r="DN126" i="13"/>
  <c r="DR125" i="13"/>
  <c r="DA125" i="13"/>
  <c r="DV125" i="13"/>
  <c r="CQ125" i="13"/>
  <c r="DR257" i="13"/>
  <c r="DR256" i="13"/>
  <c r="CU257" i="13"/>
  <c r="DA257" i="13"/>
  <c r="DE257" i="13"/>
  <c r="DA236" i="13"/>
  <c r="DR236" i="13"/>
  <c r="DR235" i="13"/>
  <c r="CU236" i="13"/>
  <c r="DC236" i="13"/>
  <c r="DN236" i="13"/>
  <c r="DR240" i="13"/>
  <c r="DL240" i="13"/>
  <c r="CW240" i="13"/>
  <c r="DA240" i="13"/>
  <c r="CY39" i="13"/>
  <c r="CS39" i="13"/>
  <c r="DE39" i="13"/>
  <c r="DZ39" i="13"/>
  <c r="DA164" i="13"/>
  <c r="DX164" i="13"/>
  <c r="DX163" i="13"/>
  <c r="CQ164" i="13"/>
  <c r="DG164" i="13"/>
  <c r="CU174" i="13"/>
  <c r="DJ174" i="13"/>
  <c r="DJ173" i="13"/>
  <c r="DN174" i="13"/>
  <c r="CQ174" i="13"/>
  <c r="DZ174" i="13"/>
  <c r="DL158" i="13"/>
  <c r="DV265" i="13"/>
  <c r="DC264" i="13"/>
  <c r="DL264" i="13"/>
  <c r="CU264" i="13"/>
  <c r="DN264" i="13"/>
  <c r="DJ267" i="13"/>
  <c r="DC267" i="13"/>
  <c r="DV267" i="13"/>
  <c r="DE267" i="13"/>
  <c r="DN79" i="13"/>
  <c r="DN78" i="13"/>
  <c r="DG79" i="13"/>
  <c r="DV79" i="13"/>
  <c r="CY79" i="13"/>
  <c r="CY77" i="13"/>
  <c r="CU79" i="13"/>
  <c r="DX265" i="13"/>
  <c r="DC265" i="13"/>
  <c r="DN265" i="13"/>
  <c r="DR265" i="13"/>
  <c r="CQ265" i="13"/>
  <c r="DT34" i="13"/>
  <c r="DE34" i="13"/>
  <c r="DC34" i="13"/>
  <c r="DX34" i="13"/>
  <c r="CQ34" i="13"/>
  <c r="DV151" i="13"/>
  <c r="DX151" i="13"/>
  <c r="DZ151" i="13"/>
  <c r="DN151" i="13"/>
  <c r="CS151" i="13"/>
  <c r="CS150" i="13"/>
  <c r="DR124" i="13"/>
  <c r="DV124" i="13"/>
  <c r="DL124" i="13"/>
  <c r="DZ124" i="13"/>
  <c r="DX249" i="13"/>
  <c r="DN249" i="13"/>
  <c r="CU249" i="13"/>
  <c r="DR249" i="13"/>
  <c r="DT249" i="13"/>
  <c r="DT248" i="13"/>
  <c r="CY68" i="13"/>
  <c r="CU68" i="13"/>
  <c r="DE68" i="13"/>
  <c r="CQ68" i="13"/>
  <c r="DT167" i="13"/>
  <c r="CY167" i="13"/>
  <c r="DR167" i="13"/>
  <c r="DE167" i="13"/>
  <c r="DG167" i="13"/>
  <c r="DG282" i="13"/>
  <c r="DT282" i="13"/>
  <c r="DC282" i="13"/>
  <c r="CQ282" i="13"/>
  <c r="DL282" i="13"/>
  <c r="DC95" i="13"/>
  <c r="DP95" i="13"/>
  <c r="DJ95" i="13"/>
  <c r="DN95" i="13"/>
  <c r="DC158" i="13"/>
  <c r="DN158" i="13"/>
  <c r="DA158" i="13"/>
  <c r="DX158" i="13"/>
  <c r="DA305" i="13"/>
  <c r="CS305" i="13"/>
  <c r="CY305" i="13"/>
  <c r="CY303" i="13"/>
  <c r="DG305" i="13"/>
  <c r="DR198" i="13"/>
  <c r="DX198" i="13"/>
  <c r="CW198" i="13"/>
  <c r="DE198" i="13"/>
  <c r="DE170" i="13"/>
  <c r="DV170" i="13"/>
  <c r="DJ170" i="13"/>
  <c r="DR170" i="13"/>
  <c r="DE302" i="13"/>
  <c r="DC302" i="13"/>
  <c r="CW302" i="13"/>
  <c r="CW301" i="13"/>
  <c r="DA302" i="13"/>
  <c r="DV154" i="13"/>
  <c r="DJ154" i="13"/>
  <c r="CW154" i="13"/>
  <c r="CS154" i="13"/>
  <c r="CQ245" i="13"/>
  <c r="CS245" i="13"/>
  <c r="DZ245" i="13"/>
  <c r="DV245" i="13"/>
  <c r="CS166" i="13"/>
  <c r="CY166" i="13"/>
  <c r="DG166" i="13"/>
  <c r="CQ166" i="13"/>
  <c r="CY308" i="13"/>
  <c r="CS308" i="13"/>
  <c r="CQ308" i="13"/>
  <c r="DX308" i="13"/>
  <c r="DV315" i="13"/>
  <c r="CS315" i="13"/>
  <c r="CQ315" i="13"/>
  <c r="DN315" i="13"/>
  <c r="DZ315" i="13"/>
  <c r="DX232" i="13"/>
  <c r="DT232" i="13"/>
  <c r="CS232" i="13"/>
  <c r="DE232" i="13"/>
  <c r="CY172" i="13"/>
  <c r="DL172" i="13"/>
  <c r="DN172" i="13"/>
  <c r="DT172" i="13"/>
  <c r="CW172" i="13"/>
  <c r="DP190" i="13"/>
  <c r="CQ190" i="13"/>
  <c r="DG190" i="13"/>
  <c r="DA190" i="13"/>
  <c r="DA185" i="13"/>
  <c r="DC185" i="13"/>
  <c r="DT185" i="13"/>
  <c r="DL185" i="13"/>
  <c r="CW45" i="13"/>
  <c r="DP45" i="13"/>
  <c r="DN45" i="13"/>
  <c r="DC45" i="13"/>
  <c r="CU201" i="13"/>
  <c r="DV201" i="13"/>
  <c r="DG201" i="13"/>
  <c r="DJ201" i="13"/>
  <c r="DZ201" i="13"/>
  <c r="CQ136" i="13"/>
  <c r="CY136" i="13"/>
  <c r="DA136" i="13"/>
  <c r="DX136" i="13"/>
  <c r="DG112" i="13"/>
  <c r="CW112" i="13"/>
  <c r="CU112" i="13"/>
  <c r="DA112" i="13"/>
  <c r="CQ112" i="13"/>
  <c r="DZ218" i="13"/>
  <c r="DC218" i="13"/>
  <c r="CY218" i="13"/>
  <c r="CU218" i="13"/>
  <c r="DP254" i="13"/>
  <c r="DE254" i="13"/>
  <c r="CW254" i="13"/>
  <c r="CY254" i="13"/>
  <c r="DG254" i="13"/>
  <c r="DN44" i="13"/>
  <c r="DX44" i="13"/>
  <c r="DL44" i="13"/>
  <c r="CU44" i="13"/>
  <c r="DV60" i="13"/>
  <c r="DN60" i="13"/>
  <c r="CS60" i="13"/>
  <c r="DC60" i="13"/>
  <c r="DP60" i="13"/>
  <c r="CY26" i="13"/>
  <c r="DE26" i="13"/>
  <c r="CU26" i="13"/>
  <c r="DT26" i="13"/>
  <c r="DR26" i="13"/>
  <c r="DA251" i="13"/>
  <c r="DC251" i="13"/>
  <c r="DG251" i="13"/>
  <c r="DP251" i="13"/>
  <c r="DV226" i="13"/>
  <c r="CW226" i="13"/>
  <c r="DR226" i="13"/>
  <c r="DC226" i="13"/>
  <c r="DZ155" i="13"/>
  <c r="DN155" i="13"/>
  <c r="DP155" i="13"/>
  <c r="CU155" i="13"/>
  <c r="DC155" i="13"/>
  <c r="DC87" i="13"/>
  <c r="CU87" i="13"/>
  <c r="DV87" i="13"/>
  <c r="DT87" i="13"/>
  <c r="DA132" i="13"/>
  <c r="DP132" i="13"/>
  <c r="DP128" i="13"/>
  <c r="DL132" i="13"/>
  <c r="CU132" i="13"/>
  <c r="DV132" i="13"/>
  <c r="DN207" i="13"/>
  <c r="DG207" i="13"/>
  <c r="DG206" i="13"/>
  <c r="DE207" i="13"/>
  <c r="DV207" i="13"/>
  <c r="DX122" i="13"/>
  <c r="DZ122" i="13"/>
  <c r="DV122" i="13"/>
  <c r="DR122" i="13"/>
  <c r="DR121" i="13"/>
  <c r="CY247" i="13"/>
  <c r="DT247" i="13"/>
  <c r="DC247" i="13"/>
  <c r="DZ247" i="13"/>
  <c r="DE234" i="13"/>
  <c r="CQ234" i="13"/>
  <c r="DZ234" i="13"/>
  <c r="CY234" i="13"/>
  <c r="DR234" i="13"/>
  <c r="DV64" i="13"/>
  <c r="DA64" i="13"/>
  <c r="DE64" i="13"/>
  <c r="DR64" i="13"/>
  <c r="DP49" i="13"/>
  <c r="DC49" i="13"/>
  <c r="DA49" i="13"/>
  <c r="DN49" i="13"/>
  <c r="CQ49" i="13"/>
  <c r="CU102" i="13"/>
  <c r="DR102" i="13"/>
  <c r="DG102" i="13"/>
  <c r="DL102" i="13"/>
  <c r="CS102" i="13"/>
  <c r="DV184" i="13"/>
  <c r="DR184" i="13"/>
  <c r="DR183" i="13"/>
  <c r="DA184" i="13"/>
  <c r="DT184" i="13"/>
  <c r="CU311" i="13"/>
  <c r="CW311" i="13"/>
  <c r="DZ311" i="13"/>
  <c r="DL311" i="13"/>
  <c r="DL149" i="13"/>
  <c r="DC149" i="13"/>
  <c r="DT149" i="13"/>
  <c r="CY149" i="13"/>
  <c r="DN149" i="13"/>
  <c r="CU108" i="13"/>
  <c r="CS108" i="13"/>
  <c r="DC108" i="13"/>
  <c r="DL108" i="13"/>
  <c r="DL152" i="13"/>
  <c r="DE152" i="13"/>
  <c r="DT152" i="13"/>
  <c r="CU152" i="13"/>
  <c r="DV164" i="13"/>
  <c r="DT164" i="13"/>
  <c r="CU164" i="13"/>
  <c r="DN164" i="13"/>
  <c r="DP164" i="13"/>
  <c r="DE174" i="13"/>
  <c r="CW174" i="13"/>
  <c r="DP174" i="13"/>
  <c r="CY174" i="13"/>
  <c r="DX217" i="13"/>
  <c r="DZ217" i="13"/>
  <c r="CW217" i="13"/>
  <c r="CS217" i="13"/>
  <c r="CQ130" i="13"/>
  <c r="DA130" i="13"/>
  <c r="DR130" i="13"/>
  <c r="CY130" i="13"/>
  <c r="CU158" i="13"/>
  <c r="DJ158" i="13"/>
  <c r="DT158" i="13"/>
  <c r="CW158" i="13"/>
  <c r="DP305" i="13"/>
  <c r="DE305" i="13"/>
  <c r="DZ305" i="13"/>
  <c r="DC305" i="13"/>
  <c r="DT198" i="13"/>
  <c r="CS198" i="13"/>
  <c r="CU198" i="13"/>
  <c r="DC198" i="13"/>
  <c r="DT170" i="13"/>
  <c r="CW170" i="13"/>
  <c r="CU170" i="13"/>
  <c r="CS170" i="13"/>
  <c r="CS169" i="13"/>
  <c r="DR302" i="13"/>
  <c r="DT302" i="13"/>
  <c r="DX302" i="13"/>
  <c r="DV302" i="13"/>
  <c r="CQ154" i="13"/>
  <c r="DZ154" i="13"/>
  <c r="DG154" i="13"/>
  <c r="DT154" i="13"/>
  <c r="CW245" i="13"/>
  <c r="DL245" i="13"/>
  <c r="DX245" i="13"/>
  <c r="DA245" i="13"/>
  <c r="DJ245" i="13"/>
  <c r="CU166" i="13"/>
  <c r="CU165" i="13"/>
  <c r="DE166" i="13"/>
  <c r="DV166" i="13"/>
  <c r="DX166" i="13"/>
  <c r="DG308" i="13"/>
  <c r="DT308" i="13"/>
  <c r="CW308" i="13"/>
  <c r="DN308" i="13"/>
  <c r="CY315" i="13"/>
  <c r="DP315" i="13"/>
  <c r="DA315" i="13"/>
  <c r="DJ315" i="13"/>
  <c r="CU315" i="13"/>
  <c r="DJ232" i="13"/>
  <c r="DV232" i="13"/>
  <c r="DP232" i="13"/>
  <c r="DG232" i="13"/>
  <c r="DZ172" i="13"/>
  <c r="DC172" i="13"/>
  <c r="DC171" i="13"/>
  <c r="DV172" i="13"/>
  <c r="DP172" i="13"/>
  <c r="DR172" i="13"/>
  <c r="DE190" i="13"/>
  <c r="DC190" i="13"/>
  <c r="CS190" i="13"/>
  <c r="CU190" i="13"/>
  <c r="DX190" i="13"/>
  <c r="DR185" i="13"/>
  <c r="CY185" i="13"/>
  <c r="DE185" i="13"/>
  <c r="DZ185" i="13"/>
  <c r="CU45" i="13"/>
  <c r="DX45" i="13"/>
  <c r="DE45" i="13"/>
  <c r="CQ45" i="13"/>
  <c r="DN77" i="13"/>
  <c r="DL123" i="13"/>
  <c r="CQ201" i="13"/>
  <c r="DP201" i="13"/>
  <c r="CW201" i="13"/>
  <c r="DA201" i="13"/>
  <c r="DA199" i="13"/>
  <c r="DP136" i="13"/>
  <c r="CU136" i="13"/>
  <c r="DR136" i="13"/>
  <c r="DL136" i="13"/>
  <c r="DZ136" i="13"/>
  <c r="DE112" i="13"/>
  <c r="DN112" i="13"/>
  <c r="DV112" i="13"/>
  <c r="DL112" i="13"/>
  <c r="DV218" i="13"/>
  <c r="DG218" i="13"/>
  <c r="DX218" i="13"/>
  <c r="CQ218" i="13"/>
  <c r="DL254" i="13"/>
  <c r="DC254" i="13"/>
  <c r="DX254" i="13"/>
  <c r="DZ254" i="13"/>
  <c r="CY44" i="13"/>
  <c r="CS44" i="13"/>
  <c r="DR44" i="13"/>
  <c r="DE44" i="13"/>
  <c r="CQ44" i="13"/>
  <c r="DJ60" i="13"/>
  <c r="DG60" i="13"/>
  <c r="DR60" i="13"/>
  <c r="DX60" i="13"/>
  <c r="DX26" i="13"/>
  <c r="DJ26" i="13"/>
  <c r="DP26" i="13"/>
  <c r="CS26" i="13"/>
  <c r="CQ251" i="13"/>
  <c r="DZ251" i="13"/>
  <c r="DE251" i="13"/>
  <c r="CU251" i="13"/>
  <c r="DX251" i="13"/>
  <c r="DA226" i="13"/>
  <c r="DJ226" i="13"/>
  <c r="DN226" i="13"/>
  <c r="DX226" i="13"/>
  <c r="DE155" i="13"/>
  <c r="DL155" i="13"/>
  <c r="DT155" i="13"/>
  <c r="DA155" i="13"/>
  <c r="CY155" i="13"/>
  <c r="DA87" i="13"/>
  <c r="CW87" i="13"/>
  <c r="DE87" i="13"/>
  <c r="DL87" i="13"/>
  <c r="CQ87" i="13"/>
  <c r="DE132" i="13"/>
  <c r="DX132" i="13"/>
  <c r="DC132" i="13"/>
  <c r="CS132" i="13"/>
  <c r="DX207" i="13"/>
  <c r="DR247" i="13"/>
  <c r="DG247" i="13"/>
  <c r="DG246" i="13"/>
  <c r="DJ247" i="13"/>
  <c r="DE247" i="13"/>
  <c r="DA247" i="13"/>
  <c r="DJ234" i="13"/>
  <c r="CW234" i="13"/>
  <c r="DP234" i="13"/>
  <c r="DT234" i="13"/>
  <c r="CU64" i="13"/>
  <c r="CS64" i="13"/>
  <c r="DT64" i="13"/>
  <c r="DC64" i="13"/>
  <c r="CQ64" i="13"/>
  <c r="DP184" i="13"/>
  <c r="DG184" i="13"/>
  <c r="DC184" i="13"/>
  <c r="DL184" i="13"/>
  <c r="DG189" i="13"/>
  <c r="DN311" i="13"/>
  <c r="DE311" i="13"/>
  <c r="DE309" i="13"/>
  <c r="DE310" i="13"/>
  <c r="DT311" i="13"/>
  <c r="CY311" i="13"/>
  <c r="CY309" i="13"/>
  <c r="DV149" i="13"/>
  <c r="DG149" i="13"/>
  <c r="CW149" i="13"/>
  <c r="DA149" i="13"/>
  <c r="DV108" i="13"/>
  <c r="DA108" i="13"/>
  <c r="DP108" i="13"/>
  <c r="CW108" i="13"/>
  <c r="CU71" i="13"/>
  <c r="DT71" i="13"/>
  <c r="DG71" i="13"/>
  <c r="CY71" i="13"/>
  <c r="CY69" i="13"/>
  <c r="DX152" i="13"/>
  <c r="CQ152" i="13"/>
  <c r="CY152" i="13"/>
  <c r="DA152" i="13"/>
  <c r="DN152" i="13"/>
  <c r="CQ314" i="13"/>
  <c r="DE217" i="13"/>
  <c r="CY217" i="13"/>
  <c r="CU217" i="13"/>
  <c r="DG217" i="13"/>
  <c r="DP217" i="13"/>
  <c r="DE130" i="13"/>
  <c r="DX130" i="13"/>
  <c r="CW130" i="13"/>
  <c r="CS130" i="13"/>
  <c r="CW44" i="13"/>
  <c r="DC207" i="13"/>
  <c r="CS207" i="13"/>
  <c r="CY207" i="13"/>
  <c r="DJ122" i="13"/>
  <c r="DA122" i="13"/>
  <c r="DT122" i="13"/>
  <c r="DN122" i="13"/>
  <c r="DN247" i="13"/>
  <c r="CS247" i="13"/>
  <c r="DP247" i="13"/>
  <c r="DV247" i="13"/>
  <c r="CU247" i="13"/>
  <c r="DN141" i="13"/>
  <c r="CS141" i="13"/>
  <c r="DC141" i="13"/>
  <c r="DC138" i="13"/>
  <c r="DR141" i="13"/>
  <c r="DX234" i="13"/>
  <c r="DG234" i="13"/>
  <c r="DV234" i="13"/>
  <c r="DC234" i="13"/>
  <c r="DG64" i="13"/>
  <c r="DX64" i="13"/>
  <c r="DN64" i="13"/>
  <c r="DP64" i="13"/>
  <c r="DZ64" i="13"/>
  <c r="CS126" i="13"/>
  <c r="DX126" i="13"/>
  <c r="DV126" i="13"/>
  <c r="DL126" i="13"/>
  <c r="CQ126" i="13"/>
  <c r="DA216" i="13"/>
  <c r="DE216" i="13"/>
  <c r="DX216" i="13"/>
  <c r="DJ216" i="13"/>
  <c r="CS49" i="13"/>
  <c r="DG49" i="13"/>
  <c r="CU49" i="13"/>
  <c r="DJ49" i="13"/>
  <c r="CY49" i="13"/>
  <c r="CW283" i="13"/>
  <c r="DG283" i="13"/>
  <c r="CS283" i="13"/>
  <c r="DT283" i="13"/>
  <c r="DN283" i="13"/>
  <c r="CU285" i="13"/>
  <c r="DE285" i="13"/>
  <c r="DC285" i="13"/>
  <c r="DA285" i="13"/>
  <c r="DV102" i="13"/>
  <c r="DT102" i="13"/>
  <c r="DC102" i="13"/>
  <c r="DJ102" i="13"/>
  <c r="DX184" i="13"/>
  <c r="DZ184" i="13"/>
  <c r="CW184" i="13"/>
  <c r="CW182" i="13"/>
  <c r="CQ184" i="13"/>
  <c r="DJ184" i="13"/>
  <c r="DC311" i="13"/>
  <c r="DP311" i="13"/>
  <c r="DA311" i="13"/>
  <c r="CS311" i="13"/>
  <c r="CS149" i="13"/>
  <c r="CU149" i="13"/>
  <c r="DX149" i="13"/>
  <c r="DR149" i="13"/>
  <c r="CW125" i="13"/>
  <c r="CY125" i="13"/>
  <c r="DP125" i="13"/>
  <c r="CU125" i="13"/>
  <c r="DT125" i="13"/>
  <c r="DL257" i="13"/>
  <c r="CY257" i="13"/>
  <c r="DJ257" i="13"/>
  <c r="DV257" i="13"/>
  <c r="CW257" i="13"/>
  <c r="DR108" i="13"/>
  <c r="DT108" i="13"/>
  <c r="DZ108" i="13"/>
  <c r="DE108" i="13"/>
  <c r="CQ108" i="13"/>
  <c r="DR71" i="13"/>
  <c r="DE71" i="13"/>
  <c r="DL71" i="13"/>
  <c r="DA71" i="13"/>
  <c r="DV71" i="13"/>
  <c r="DG152" i="13"/>
  <c r="CW152" i="13"/>
  <c r="DC152" i="13"/>
  <c r="DZ152" i="13"/>
  <c r="DP152" i="13"/>
  <c r="DZ180" i="13"/>
  <c r="DP180" i="13"/>
  <c r="DE180" i="13"/>
  <c r="DR180" i="13"/>
  <c r="CW236" i="13"/>
  <c r="CQ236" i="13"/>
  <c r="CY236" i="13"/>
  <c r="DL236" i="13"/>
  <c r="DE240" i="13"/>
  <c r="DZ240" i="13"/>
  <c r="CS240" i="13"/>
  <c r="CQ240" i="13"/>
  <c r="DT240" i="13"/>
  <c r="CW39" i="13"/>
  <c r="DT39" i="13"/>
  <c r="DC39" i="13"/>
  <c r="DV39" i="13"/>
  <c r="CQ39" i="13"/>
  <c r="CW164" i="13"/>
  <c r="DJ164" i="13"/>
  <c r="DL164" i="13"/>
  <c r="CY164" i="13"/>
  <c r="DR164" i="13"/>
  <c r="CS174" i="13"/>
  <c r="DR174" i="13"/>
  <c r="DX174" i="13"/>
  <c r="DA174" i="13"/>
  <c r="DN217" i="13"/>
  <c r="DV217" i="13"/>
  <c r="DT217" i="13"/>
  <c r="DL217" i="13"/>
  <c r="DA217" i="13"/>
  <c r="DN130" i="13"/>
  <c r="DV130" i="13"/>
  <c r="DP130" i="13"/>
  <c r="DC130" i="13"/>
  <c r="CQ122" i="13"/>
  <c r="DL122" i="13"/>
  <c r="CW122" i="13"/>
  <c r="CW121" i="13"/>
  <c r="DL247" i="13"/>
  <c r="DX247" i="13"/>
  <c r="CQ247" i="13"/>
  <c r="CW247" i="13"/>
  <c r="DJ141" i="13"/>
  <c r="DX141" i="13"/>
  <c r="CQ141" i="13"/>
  <c r="CY141" i="13"/>
  <c r="DL234" i="13"/>
  <c r="CS234" i="13"/>
  <c r="DN234" i="13"/>
  <c r="CU234" i="13"/>
  <c r="DA234" i="13"/>
  <c r="DJ64" i="13"/>
  <c r="DJ63" i="13"/>
  <c r="CW64" i="13"/>
  <c r="CY64" i="13"/>
  <c r="DL64" i="13"/>
  <c r="DP126" i="13"/>
  <c r="DG126" i="13"/>
  <c r="CU126" i="13"/>
  <c r="DT126" i="13"/>
  <c r="DR126" i="13"/>
  <c r="CW216" i="13"/>
  <c r="DT216" i="13"/>
  <c r="DR216" i="13"/>
  <c r="DZ216" i="13"/>
  <c r="DE49" i="13"/>
  <c r="CW49" i="13"/>
  <c r="DL49" i="13"/>
  <c r="DZ49" i="13"/>
  <c r="DL283" i="13"/>
  <c r="CQ283" i="13"/>
  <c r="DC283" i="13"/>
  <c r="DR283" i="13"/>
  <c r="DX285" i="13"/>
  <c r="DZ285" i="13"/>
  <c r="DR285" i="13"/>
  <c r="CS285" i="13"/>
  <c r="DT285" i="13"/>
  <c r="DX102" i="13"/>
  <c r="DE102" i="13"/>
  <c r="CW102" i="13"/>
  <c r="CY102" i="13"/>
  <c r="CS184" i="13"/>
  <c r="DE184" i="13"/>
  <c r="DE183" i="13"/>
  <c r="DN184" i="13"/>
  <c r="CU184" i="13"/>
  <c r="DV311" i="13"/>
  <c r="DG311" i="13"/>
  <c r="CQ311" i="13"/>
  <c r="DX311" i="13"/>
  <c r="DE149" i="13"/>
  <c r="DZ149" i="13"/>
  <c r="DP149" i="13"/>
  <c r="CQ149" i="13"/>
  <c r="DJ149" i="13"/>
  <c r="DZ125" i="13"/>
  <c r="DE125" i="13"/>
  <c r="CS125" i="13"/>
  <c r="DN125" i="13"/>
  <c r="DZ257" i="13"/>
  <c r="CQ257" i="13"/>
  <c r="DP257" i="13"/>
  <c r="DT257" i="13"/>
  <c r="DX257" i="13"/>
  <c r="DX148" i="13"/>
  <c r="DJ108" i="13"/>
  <c r="DG108" i="13"/>
  <c r="CY108" i="13"/>
  <c r="DX108" i="13"/>
  <c r="DN108" i="13"/>
  <c r="DJ71" i="13"/>
  <c r="DP71" i="13"/>
  <c r="DN71" i="13"/>
  <c r="DZ71" i="13"/>
  <c r="DR152" i="13"/>
  <c r="DJ152" i="13"/>
  <c r="CS152" i="13"/>
  <c r="DV152" i="13"/>
  <c r="DJ180" i="13"/>
  <c r="CS180" i="13"/>
  <c r="DG180" i="13"/>
  <c r="CY180" i="13"/>
  <c r="DV236" i="13"/>
  <c r="DT236" i="13"/>
  <c r="DP236" i="13"/>
  <c r="DG236" i="13"/>
  <c r="DJ240" i="13"/>
  <c r="DG240" i="13"/>
  <c r="DC240" i="13"/>
  <c r="DN240" i="13"/>
  <c r="DX240" i="13"/>
  <c r="DR39" i="13"/>
  <c r="DP39" i="13"/>
  <c r="CU39" i="13"/>
  <c r="DJ39" i="13"/>
  <c r="DG39" i="13"/>
  <c r="DZ164" i="13"/>
  <c r="CS164" i="13"/>
  <c r="DE164" i="13"/>
  <c r="DC164" i="13"/>
  <c r="DL174" i="13"/>
  <c r="DC174" i="13"/>
  <c r="DT174" i="13"/>
  <c r="DG174" i="13"/>
  <c r="CQ217" i="13"/>
  <c r="DC217" i="13"/>
  <c r="DJ217" i="13"/>
  <c r="DR217" i="13"/>
  <c r="DT130" i="13"/>
  <c r="CU130" i="13"/>
  <c r="DG130" i="13"/>
  <c r="DJ130" i="13"/>
  <c r="DZ130" i="13"/>
  <c r="J87" i="22"/>
  <c r="E58" i="22"/>
  <c r="G62" i="22" s="1"/>
  <c r="D63" i="22"/>
  <c r="D61" i="22"/>
  <c r="D58" i="22"/>
  <c r="D62" i="22"/>
  <c r="D60" i="22"/>
  <c r="D59" i="22"/>
  <c r="D64" i="22"/>
  <c r="D65" i="22"/>
  <c r="C59" i="22"/>
  <c r="C60" i="22"/>
  <c r="C58" i="22"/>
  <c r="C61" i="22"/>
  <c r="G60" i="22" l="1"/>
  <c r="F61" i="22"/>
  <c r="EU61" i="22" s="1"/>
  <c r="G64" i="22"/>
  <c r="G58" i="22"/>
  <c r="ET61" i="22"/>
  <c r="EQ61" i="22"/>
  <c r="F59" i="22"/>
  <c r="G65" i="22"/>
  <c r="G61" i="22"/>
  <c r="F58" i="22"/>
  <c r="G59" i="22"/>
  <c r="G63" i="22"/>
  <c r="F60" i="22"/>
  <c r="EK61" i="22" l="1"/>
  <c r="EV61" i="22"/>
  <c r="EX61" i="22"/>
  <c r="EM61" i="22"/>
  <c r="EI61" i="22"/>
  <c r="EJ61" i="22"/>
  <c r="EZ61" i="22"/>
  <c r="EN61" i="22"/>
  <c r="EH61" i="22"/>
  <c r="EY61" i="22"/>
  <c r="ES61" i="22"/>
  <c r="EW61" i="22"/>
  <c r="ER61" i="22"/>
  <c r="EG61" i="22"/>
  <c r="EL61" i="22"/>
  <c r="EO61" i="22"/>
  <c r="EP61" i="22"/>
  <c r="EZ58" i="22"/>
  <c r="EG58" i="22"/>
  <c r="EY58" i="22"/>
  <c r="EJ58" i="22"/>
  <c r="EO58" i="22"/>
  <c r="EP58" i="22"/>
  <c r="EV58" i="22"/>
  <c r="EQ58" i="22"/>
  <c r="EI58" i="22"/>
  <c r="ER58" i="22"/>
  <c r="ET58" i="22"/>
  <c r="EU58" i="22"/>
  <c r="EH58" i="22"/>
  <c r="EN58" i="22"/>
  <c r="ES58" i="22"/>
  <c r="EM58" i="22"/>
  <c r="EL58" i="22"/>
  <c r="EW58" i="22"/>
  <c r="EX58" i="22"/>
  <c r="EK58" i="22"/>
  <c r="EK59" i="22"/>
  <c r="EG59" i="22"/>
  <c r="EP59" i="22"/>
  <c r="EV59" i="22"/>
  <c r="EW59" i="22"/>
  <c r="EI59" i="22"/>
  <c r="EN59" i="22"/>
  <c r="EM59" i="22"/>
  <c r="EY59" i="22"/>
  <c r="ET59" i="22"/>
  <c r="EU59" i="22"/>
  <c r="EX59" i="22"/>
  <c r="EO59" i="22"/>
  <c r="EL59" i="22"/>
  <c r="ES59" i="22"/>
  <c r="EQ59" i="22"/>
  <c r="ER59" i="22"/>
  <c r="EZ59" i="22"/>
  <c r="EJ59" i="22"/>
  <c r="EH59" i="22"/>
  <c r="EN60" i="22"/>
  <c r="ET60" i="22"/>
  <c r="EL60" i="22"/>
  <c r="EW60" i="22"/>
  <c r="EY60" i="22"/>
  <c r="EJ60" i="22"/>
  <c r="EH60" i="22"/>
  <c r="EP60" i="22"/>
  <c r="ES60" i="22"/>
  <c r="EZ60" i="22"/>
  <c r="EO60" i="22"/>
  <c r="EI60" i="22"/>
  <c r="EU60" i="22"/>
  <c r="EK60" i="22"/>
  <c r="EQ60" i="22"/>
  <c r="EX60" i="22"/>
  <c r="EG60" i="22"/>
  <c r="EV60" i="22"/>
  <c r="ER60" i="22"/>
  <c r="EM60" i="22"/>
</calcChain>
</file>

<file path=xl/sharedStrings.xml><?xml version="1.0" encoding="utf-8"?>
<sst xmlns="http://schemas.openxmlformats.org/spreadsheetml/2006/main" count="6506" uniqueCount="1139">
  <si>
    <t xml:space="preserve">GDP </t>
  </si>
  <si>
    <t>Labour</t>
  </si>
  <si>
    <t>Incomes</t>
  </si>
  <si>
    <t>Nominal Income, by ethnicity - Auckland</t>
  </si>
  <si>
    <t>Nominal Income, by ethnicity - (RoNZ weighted average)</t>
  </si>
  <si>
    <t>Real Income, by ethnicity - Auckland</t>
  </si>
  <si>
    <t>A</t>
  </si>
  <si>
    <t>B</t>
  </si>
  <si>
    <t>C</t>
  </si>
  <si>
    <t>D</t>
  </si>
  <si>
    <t>E</t>
  </si>
  <si>
    <t>F</t>
  </si>
  <si>
    <t>G</t>
  </si>
  <si>
    <t>H</t>
  </si>
  <si>
    <t xml:space="preserve">I </t>
  </si>
  <si>
    <t>J</t>
  </si>
  <si>
    <t xml:space="preserve">K </t>
  </si>
  <si>
    <t>L</t>
  </si>
  <si>
    <t>M</t>
  </si>
  <si>
    <t>N</t>
  </si>
  <si>
    <t>O</t>
  </si>
  <si>
    <t xml:space="preserve">P </t>
  </si>
  <si>
    <t>Q</t>
  </si>
  <si>
    <t>R</t>
  </si>
  <si>
    <t>S</t>
  </si>
  <si>
    <t>T</t>
  </si>
  <si>
    <t>Auckland</t>
  </si>
  <si>
    <t>New Zealand</t>
  </si>
  <si>
    <t>RoNZ</t>
  </si>
  <si>
    <t>Total</t>
  </si>
  <si>
    <t>Agriculture, Forestry and Fishing </t>
  </si>
  <si>
    <t>Mining </t>
  </si>
  <si>
    <t>Manufacturing </t>
  </si>
  <si>
    <t>Electricity, Gas, Water and Waste Services </t>
  </si>
  <si>
    <t>Construction </t>
  </si>
  <si>
    <t>Wholesale Trade </t>
  </si>
  <si>
    <t>Retail Trade </t>
  </si>
  <si>
    <t>Accommodation and Food Services </t>
  </si>
  <si>
    <t>Transport, Postal and Warehousing </t>
  </si>
  <si>
    <t>Information Media and Telecommunications </t>
  </si>
  <si>
    <t>Financial and Insurance Services </t>
  </si>
  <si>
    <t>Rental, Hiring and Real Estate Services </t>
  </si>
  <si>
    <t>Professional, Scientific and Technical Services </t>
  </si>
  <si>
    <t>Administrative and Support Services </t>
  </si>
  <si>
    <t>Public Administration and Safety </t>
  </si>
  <si>
    <t>Education and Training </t>
  </si>
  <si>
    <t>Health Care and Social Assistance </t>
  </si>
  <si>
    <t>Arts and Recreation Services </t>
  </si>
  <si>
    <t>Other Services </t>
  </si>
  <si>
    <t>Unallocated </t>
  </si>
  <si>
    <t>15-19</t>
  </si>
  <si>
    <t>20-24</t>
  </si>
  <si>
    <t>25-39</t>
  </si>
  <si>
    <t>40-54</t>
  </si>
  <si>
    <t>55+</t>
  </si>
  <si>
    <t>European</t>
  </si>
  <si>
    <t>Mäori</t>
  </si>
  <si>
    <t>Pacific Peoples</t>
  </si>
  <si>
    <t xml:space="preserve"> Asian</t>
  </si>
  <si>
    <t>MELAA/Other</t>
  </si>
  <si>
    <t xml:space="preserve"> Rodney </t>
  </si>
  <si>
    <t>North Shore City </t>
  </si>
  <si>
    <t>Waitakere City </t>
  </si>
  <si>
    <t>Auckland City </t>
  </si>
  <si>
    <t>Manukau City </t>
  </si>
  <si>
    <t>Papakura </t>
  </si>
  <si>
    <t>Franklin </t>
  </si>
  <si>
    <t>Waikato</t>
  </si>
  <si>
    <t>Wellington</t>
  </si>
  <si>
    <t>Canterbury</t>
  </si>
  <si>
    <t>Southern</t>
  </si>
  <si>
    <t>Agriculture and Mining</t>
  </si>
  <si>
    <t>Manufacturing</t>
  </si>
  <si>
    <t>Utilities and Construction</t>
  </si>
  <si>
    <t>Wholesale and Retail</t>
  </si>
  <si>
    <t>Accommodation and Food Services</t>
  </si>
  <si>
    <t>Transport, Postal and Warehousing</t>
  </si>
  <si>
    <t>Information Media and Telecommunications</t>
  </si>
  <si>
    <t>Financial and Insurance Services</t>
  </si>
  <si>
    <t>Other Business Services</t>
  </si>
  <si>
    <t>Education and Training</t>
  </si>
  <si>
    <t>Health Care and Social Assistance</t>
  </si>
  <si>
    <t>Other Services</t>
  </si>
  <si>
    <t>Total Employed (incl Not Specified)</t>
  </si>
  <si>
    <t>Multiplier</t>
  </si>
  <si>
    <t>Total Ethnic Groups</t>
  </si>
  <si>
    <t>Maori</t>
  </si>
  <si>
    <t>Asian</t>
  </si>
  <si>
    <t>MELAA</t>
  </si>
  <si>
    <t>Other Ethnicity</t>
  </si>
  <si>
    <t>QSBO</t>
  </si>
  <si>
    <t>General Business Situation (%)</t>
  </si>
  <si>
    <t>Ease of finding labour</t>
  </si>
  <si>
    <t>Numbers employed</t>
  </si>
  <si>
    <t xml:space="preserve">Limiting factor </t>
  </si>
  <si>
    <t>Overtime worked</t>
  </si>
  <si>
    <t>Labour turnover</t>
  </si>
  <si>
    <t>Average costs</t>
  </si>
  <si>
    <t>Average selling prices</t>
  </si>
  <si>
    <t>Profitability</t>
  </si>
  <si>
    <t>Domestic trading activity</t>
  </si>
  <si>
    <t>Past 3 months</t>
  </si>
  <si>
    <t>Next 3 months</t>
  </si>
  <si>
    <t>Sales</t>
  </si>
  <si>
    <t>Materials</t>
  </si>
  <si>
    <t>Finance</t>
  </si>
  <si>
    <t>Capacity</t>
  </si>
  <si>
    <t>Other</t>
  </si>
  <si>
    <t>Migration</t>
  </si>
  <si>
    <t>Australia</t>
  </si>
  <si>
    <t>Other Countries</t>
  </si>
  <si>
    <t>Population</t>
  </si>
  <si>
    <t>NZ Total</t>
  </si>
  <si>
    <t>CPI</t>
  </si>
  <si>
    <t>Tradable inflation</t>
  </si>
  <si>
    <t>Non-tradable inflation</t>
  </si>
  <si>
    <t>CPI petrol index</t>
  </si>
  <si>
    <t>CPI less Govt. charges food and fuel</t>
  </si>
  <si>
    <t>CPI ex-energy &amp; fuel</t>
  </si>
  <si>
    <t>Producer price index</t>
  </si>
  <si>
    <t>Labour cost index</t>
  </si>
  <si>
    <t>PPI Inputs</t>
  </si>
  <si>
    <t>PPI Outputs</t>
  </si>
  <si>
    <t>(Q/Q%)</t>
  </si>
  <si>
    <t xml:space="preserve">  (Y/Y%)</t>
  </si>
  <si>
    <t>..</t>
  </si>
  <si>
    <t>Inflation</t>
  </si>
  <si>
    <t>Index</t>
  </si>
  <si>
    <t>Exports + Imports</t>
  </si>
  <si>
    <t>Airport</t>
  </si>
  <si>
    <t>Seaport</t>
  </si>
  <si>
    <t xml:space="preserve"> NZ Total</t>
  </si>
  <si>
    <t xml:space="preserve">   USA</t>
  </si>
  <si>
    <t xml:space="preserve">    UK</t>
  </si>
  <si>
    <t>Aust.</t>
  </si>
  <si>
    <t>Japan</t>
  </si>
  <si>
    <t>Euro</t>
  </si>
  <si>
    <t>Canada</t>
  </si>
  <si>
    <t>Korea</t>
  </si>
  <si>
    <t>China</t>
  </si>
  <si>
    <t>Malaysia</t>
  </si>
  <si>
    <t>Hong Kong</t>
  </si>
  <si>
    <t>Indonesia</t>
  </si>
  <si>
    <t>Thailand</t>
  </si>
  <si>
    <t>Singapore</t>
  </si>
  <si>
    <t>Taiwan</t>
  </si>
  <si>
    <t>TWI 5</t>
  </si>
  <si>
    <t>TWI 14</t>
  </si>
  <si>
    <t>Real TWI 5</t>
  </si>
  <si>
    <t>Real TWI 14</t>
  </si>
  <si>
    <t>Average monthly mid rates quoted to (NZ$1)</t>
  </si>
  <si>
    <t>Interest rates</t>
  </si>
  <si>
    <t>Floating rate</t>
  </si>
  <si>
    <t>2-year fixed</t>
  </si>
  <si>
    <t>Mortgage</t>
  </si>
  <si>
    <t>90 day bank bill</t>
  </si>
  <si>
    <t>unemployment + Inflation</t>
  </si>
  <si>
    <t>Current account balance</t>
  </si>
  <si>
    <t>Business Demographics</t>
  </si>
  <si>
    <t>Local Board</t>
  </si>
  <si>
    <t>Employment Count</t>
  </si>
  <si>
    <t>NZ</t>
  </si>
  <si>
    <t xml:space="preserve">Total - Business Demographics </t>
  </si>
  <si>
    <t>Retail Trade</t>
  </si>
  <si>
    <t>Total NZ</t>
  </si>
  <si>
    <t>Vehicle Registrations</t>
  </si>
  <si>
    <t>troy ounce</t>
  </si>
  <si>
    <t>tonne</t>
  </si>
  <si>
    <t>3-month</t>
  </si>
  <si>
    <t>TED spread</t>
  </si>
  <si>
    <t>US</t>
  </si>
  <si>
    <t>Av TED Spread</t>
  </si>
  <si>
    <t>Country</t>
  </si>
  <si>
    <t>Currency Code</t>
  </si>
  <si>
    <t>Big Mac 
Price in Local Currency</t>
  </si>
  <si>
    <t>Big Mac Price In Dollars</t>
  </si>
  <si>
    <t>Implied PPP of the Dollar</t>
  </si>
  <si>
    <t>Actual Dollar Exchange Rate March 27, 2012</t>
  </si>
  <si>
    <t>Under(-)/Over(+) valuation against the Dollar, %</t>
  </si>
  <si>
    <t>Argentina</t>
  </si>
  <si>
    <t>ARS</t>
  </si>
  <si>
    <t>AUD</t>
  </si>
  <si>
    <t>Brazil</t>
  </si>
  <si>
    <t>BRL</t>
  </si>
  <si>
    <t>Great Britain</t>
  </si>
  <si>
    <t>GBP</t>
  </si>
  <si>
    <t>CAD</t>
  </si>
  <si>
    <t>Colombia</t>
  </si>
  <si>
    <t>COP</t>
  </si>
  <si>
    <t>Czech Republic</t>
  </si>
  <si>
    <t>CZK</t>
  </si>
  <si>
    <t>Denmark</t>
  </si>
  <si>
    <t>DKK</t>
  </si>
  <si>
    <t>Egypt</t>
  </si>
  <si>
    <t>EGP</t>
  </si>
  <si>
    <t>Euro Area</t>
  </si>
  <si>
    <t>EUR</t>
  </si>
  <si>
    <t>HKD</t>
  </si>
  <si>
    <t>Hungary</t>
  </si>
  <si>
    <t>HUF</t>
  </si>
  <si>
    <t>Chile</t>
  </si>
  <si>
    <t>CLP</t>
  </si>
  <si>
    <t>CNY</t>
  </si>
  <si>
    <t>IDR</t>
  </si>
  <si>
    <t>Israel</t>
  </si>
  <si>
    <t>ILS</t>
  </si>
  <si>
    <t>JPY</t>
  </si>
  <si>
    <t>MYR</t>
  </si>
  <si>
    <t>Mexico</t>
  </si>
  <si>
    <t>MXN</t>
  </si>
  <si>
    <t>NZD</t>
  </si>
  <si>
    <t>Norway</t>
  </si>
  <si>
    <t>NOK</t>
  </si>
  <si>
    <t>Pakistan</t>
  </si>
  <si>
    <t>PKR</t>
  </si>
  <si>
    <t>Peru</t>
  </si>
  <si>
    <t>PEN</t>
  </si>
  <si>
    <t>Philippines</t>
  </si>
  <si>
    <t>PHP</t>
  </si>
  <si>
    <t>Poland</t>
  </si>
  <si>
    <t>PLN</t>
  </si>
  <si>
    <t>Russia</t>
  </si>
  <si>
    <t>RUB</t>
  </si>
  <si>
    <t>Saudi Arabia</t>
  </si>
  <si>
    <t>SAR</t>
  </si>
  <si>
    <t>SGD</t>
  </si>
  <si>
    <t>South Africa</t>
  </si>
  <si>
    <t>ZAR</t>
  </si>
  <si>
    <t>South Korea</t>
  </si>
  <si>
    <t>KRW</t>
  </si>
  <si>
    <t>Sweden</t>
  </si>
  <si>
    <t>SEK</t>
  </si>
  <si>
    <t>Switzerland</t>
  </si>
  <si>
    <t>CHF</t>
  </si>
  <si>
    <t>TWD</t>
  </si>
  <si>
    <t>THB</t>
  </si>
  <si>
    <t>Turkey</t>
  </si>
  <si>
    <t>TRY</t>
  </si>
  <si>
    <t>United Arab Emirates</t>
  </si>
  <si>
    <t>AED</t>
  </si>
  <si>
    <t>United States</t>
  </si>
  <si>
    <t>USD</t>
  </si>
  <si>
    <t>Big Mac Price Local Currency</t>
  </si>
  <si>
    <t>Actual Dollar Exchange Rate March 25, 2011</t>
  </si>
  <si>
    <t>Costa Rica</t>
  </si>
  <si>
    <t>Latvia</t>
  </si>
  <si>
    <t>Lithuania</t>
  </si>
  <si>
    <t>Sri Lanka</t>
  </si>
  <si>
    <t>Ukraine</t>
  </si>
  <si>
    <t>Uruguay</t>
  </si>
  <si>
    <t>Britian</t>
  </si>
  <si>
    <t>Costa_Rica</t>
  </si>
  <si>
    <t>Czech_Republic</t>
  </si>
  <si>
    <t>Estonia</t>
  </si>
  <si>
    <t>Euro_Area</t>
  </si>
  <si>
    <t>Hong_Kong</t>
  </si>
  <si>
    <t>New_Zealand</t>
  </si>
  <si>
    <t>Saudi_Arabia</t>
  </si>
  <si>
    <t>South_Africa</t>
  </si>
  <si>
    <t>South_Korea</t>
  </si>
  <si>
    <t>Sri_Lanka</t>
  </si>
  <si>
    <t>UAE</t>
  </si>
  <si>
    <t>United_States</t>
  </si>
  <si>
    <t>-</t>
  </si>
  <si>
    <t>Bond Rates</t>
  </si>
  <si>
    <t>ANZ Commodity Index</t>
  </si>
  <si>
    <t>World Price Index</t>
  </si>
  <si>
    <t xml:space="preserve">Meat, Skins and Wool </t>
  </si>
  <si>
    <t xml:space="preserve">Dairy Products </t>
  </si>
  <si>
    <t xml:space="preserve">Horticultural products </t>
  </si>
  <si>
    <t xml:space="preserve">Forestry Products </t>
  </si>
  <si>
    <t>Seafood</t>
  </si>
  <si>
    <t>Aluminium</t>
  </si>
  <si>
    <t xml:space="preserve">World Price Index Expressed in US$ </t>
  </si>
  <si>
    <t xml:space="preserve">World Price Index Expressed in SDRs </t>
  </si>
  <si>
    <t>UK</t>
  </si>
  <si>
    <t>Germany</t>
  </si>
  <si>
    <t>France</t>
  </si>
  <si>
    <t>Spain</t>
  </si>
  <si>
    <t>Portugal</t>
  </si>
  <si>
    <t>Italy</t>
  </si>
  <si>
    <t xml:space="preserve">Ireland </t>
  </si>
  <si>
    <t>Greece</t>
  </si>
  <si>
    <t>Cargo price index</t>
  </si>
  <si>
    <t>Commercial Accomodation</t>
  </si>
  <si>
    <t>Domestic</t>
  </si>
  <si>
    <t>International</t>
  </si>
  <si>
    <t>Auckland next 3 months</t>
  </si>
  <si>
    <t>Auckland annual</t>
  </si>
  <si>
    <t>RoNZ annual</t>
  </si>
  <si>
    <t xml:space="preserve"> </t>
  </si>
  <si>
    <t>Economic Indicators database</t>
  </si>
  <si>
    <t>Labour in Auckland and New Zealand</t>
  </si>
  <si>
    <t>Commodities and Exports</t>
  </si>
  <si>
    <t>Gross Domestic Product</t>
  </si>
  <si>
    <t>Migration and Tourism</t>
  </si>
  <si>
    <t>Asia-Pacific -</t>
  </si>
  <si>
    <t>Americas -</t>
  </si>
  <si>
    <t>Europe -</t>
  </si>
  <si>
    <t>Trade Data</t>
  </si>
  <si>
    <t>Retail and Car Registrations</t>
  </si>
  <si>
    <t>Macroeconomic Indicators</t>
  </si>
  <si>
    <t>Interest and Exhange Rate Data</t>
  </si>
  <si>
    <t>Inflation Data</t>
  </si>
  <si>
    <t>Bond Rate and Risk Data</t>
  </si>
  <si>
    <t>Metal Price Data</t>
  </si>
  <si>
    <t>Big Mac Index Data</t>
  </si>
  <si>
    <t>press ctrl+l at any time to go to the local board graphs page</t>
  </si>
  <si>
    <t>press ctrl+p at any time to return to this page</t>
  </si>
  <si>
    <t>press ctrl+g at any time to go to graphs page</t>
  </si>
  <si>
    <t>Navigation Shortcuts</t>
  </si>
  <si>
    <t>The sections are hyperlinked, use them to explore the database</t>
  </si>
  <si>
    <t xml:space="preserve"> Economic Indicators Database - Contents</t>
  </si>
  <si>
    <t>Last Update:</t>
  </si>
  <si>
    <t>at</t>
  </si>
  <si>
    <t>Statistics New Zealand, Population Estimates</t>
  </si>
  <si>
    <t xml:space="preserve">http://www.stats.govt.nz/infoshare/ </t>
  </si>
  <si>
    <t>Statistics New Zealand, Household Labour Force Survey</t>
  </si>
  <si>
    <t xml:space="preserve"> Economic Indicators Database - References</t>
  </si>
  <si>
    <t xml:space="preserve">Work, Income and Spending -&gt; Household Labour Force Survey </t>
  </si>
  <si>
    <t>Sourced from:</t>
  </si>
  <si>
    <t>[1] Population estimates:</t>
  </si>
  <si>
    <t>Note: Unemployment Rate by TA is no longer available on Statistics New Zealand Website</t>
  </si>
  <si>
    <t>Statistics New Zealand, Quarterly Employment Survey</t>
  </si>
  <si>
    <t xml:space="preserve">New Zealand data from: </t>
  </si>
  <si>
    <t>Custom Auckland dataset produced for Auckland Council</t>
  </si>
  <si>
    <t>Work, Income and Spending -&gt; Earnings and Employment Survey - &gt; Average Weekly Earnings (FTEs) by Regional Council</t>
  </si>
  <si>
    <t>[3] Wages:</t>
  </si>
  <si>
    <t>Statistics New Zealand, New Zealand Income Survey</t>
  </si>
  <si>
    <t>http://wdmzpub01.stats.govt.nz/wds/TableViewer/tableView.aspx?ReportName=Business Statistics/Detailed industry by region-(ANZSIC 06)</t>
  </si>
  <si>
    <t>Statistics New Zealand, Business Demographics</t>
  </si>
  <si>
    <t>Statistics New Zealand, Labour Cost Index</t>
  </si>
  <si>
    <t>[5] Incomes:</t>
  </si>
  <si>
    <t>[6] Business Demographics:</t>
  </si>
  <si>
    <t>[7] Employment Forecasts:</t>
  </si>
  <si>
    <t>Ministry of Business, Innovation and Employment. Employment Forecasts</t>
  </si>
  <si>
    <t>Statistics New Zealand, Consumer Price Index</t>
  </si>
  <si>
    <t>[9] Quarterly Survey of Business Opinion:</t>
  </si>
  <si>
    <t>New Zealand Institute of Economic Research, Quarterly Survey of Business Opinion</t>
  </si>
  <si>
    <t>http://nzier.org.nz/</t>
  </si>
  <si>
    <t>For more information visit:</t>
  </si>
  <si>
    <t>http://www.anz.co.nz/commercial-institutional/economic-markets-research/commodity-price-index/</t>
  </si>
  <si>
    <t>ANZ, Commodity Price Index</t>
  </si>
  <si>
    <t>[10] ANZ Commodity Price Index:</t>
  </si>
  <si>
    <t>[11] Cargo Price Index:</t>
  </si>
  <si>
    <t>The Baltic Exchange, Baltic Dry Index</t>
  </si>
  <si>
    <t>Download from Bloomberg Analytics</t>
  </si>
  <si>
    <t>http://www.balticexchange.com/</t>
  </si>
  <si>
    <t>[12] Gross Domestic Product:</t>
  </si>
  <si>
    <t>Infometrics, Regional GDP Estimates</t>
  </si>
  <si>
    <t>[2] Employment Statistics:</t>
  </si>
  <si>
    <t>[13] Migration Estimates:</t>
  </si>
  <si>
    <t>Statistics New Zealand, International Travel and Migration</t>
  </si>
  <si>
    <t>[14] Exports and Imports:</t>
  </si>
  <si>
    <t>Statistics New Zealand, Overseas Cargo Statistics</t>
  </si>
  <si>
    <t>Imports and Exports -&gt; Overseas Cargo Statistics-&gt; Total Exports (or Imports) by NZ Port</t>
  </si>
  <si>
    <t>Statistics New Zealand, Quarterly Accomodation Survey</t>
  </si>
  <si>
    <t>Tourism -&gt; Accomodation Survey -&gt; Guest Nights By Region</t>
  </si>
  <si>
    <t>[15] Guest Nights:</t>
  </si>
  <si>
    <t>Statistics New Zealand, Retail Trade Survey</t>
  </si>
  <si>
    <t>Infometrics, Regional Economic Indicators Database</t>
  </si>
  <si>
    <t>Reserve Bank of New Zealand, Exchange Rates</t>
  </si>
  <si>
    <t>Exchange Rates -&gt; 1999 - Current</t>
  </si>
  <si>
    <t>World Gold Council, Gold Price Statistics</t>
  </si>
  <si>
    <t>http://www.gold.org/investment/statistics/gold_price_chart/</t>
  </si>
  <si>
    <t>London Metal Exchange, Copper Prices</t>
  </si>
  <si>
    <t>http://www.lme.com/copper.asp</t>
  </si>
  <si>
    <t>US Treasury, 3 month T-Bill and Eurobond Rates</t>
  </si>
  <si>
    <t>http://www.federalreserve.gov/releases/h15/data.htm</t>
  </si>
  <si>
    <t>Bloomberg Analytics, 10-Year Government Bond Rates</t>
  </si>
  <si>
    <t>www.Maxi-Pedia.com</t>
  </si>
  <si>
    <t>The Economist, Big Mac Index</t>
  </si>
  <si>
    <t>Reserve Bank of New Zealand, Trade Weighted Index</t>
  </si>
  <si>
    <t>and</t>
  </si>
  <si>
    <t>Statistics New Zealand, Producer Price Index</t>
  </si>
  <si>
    <t>[8] Price Indices:</t>
  </si>
  <si>
    <t xml:space="preserve">and </t>
  </si>
  <si>
    <t xml:space="preserve"> and </t>
  </si>
  <si>
    <t>[4] Business Price Indices:</t>
  </si>
  <si>
    <t>Statistics New Zealand, Balance of Payments</t>
  </si>
  <si>
    <t>Series</t>
  </si>
  <si>
    <t>Source:</t>
  </si>
  <si>
    <t>Last Modifed:</t>
  </si>
  <si>
    <t>Date of next update:</t>
  </si>
  <si>
    <t>Reference:</t>
  </si>
  <si>
    <t>Statistics New Zealand, Household Labour Force Survey + Consumer Price Index</t>
  </si>
  <si>
    <t>References:</t>
  </si>
  <si>
    <t xml:space="preserve">New Zealand Institute of Economic Research, Quarterly Survey of Business Opinion </t>
  </si>
  <si>
    <t xml:space="preserve">ANZ, Commodity Price Index </t>
  </si>
  <si>
    <t xml:space="preserve">The Baltic Exchange, Baltic Dry Index,  </t>
  </si>
  <si>
    <t>New Zealand Annual</t>
  </si>
  <si>
    <t>Infometrics, Regional  GDP Estimates</t>
  </si>
  <si>
    <t>Series Notes</t>
  </si>
  <si>
    <t>Auckland Proportional GDP Data</t>
  </si>
  <si>
    <t xml:space="preserve">Annual Guest Nights </t>
  </si>
  <si>
    <t xml:space="preserve">Annual Population estimates </t>
  </si>
  <si>
    <t>Annual RoNZ GDP Proportions - 1  digit ANZSIC 2006 (%)</t>
  </si>
  <si>
    <t>Annual NZ GDP Proportions - 1  digit ANZSIC 2006 (%)</t>
  </si>
  <si>
    <t xml:space="preserve">Monthly World Price Index (Jan 1986 = 100) </t>
  </si>
  <si>
    <t>Quarterly Unemployment Rate (%)</t>
  </si>
  <si>
    <t>Quarterly Employment (000s)</t>
  </si>
  <si>
    <t>Quarterly Unemployment Rate (%) By Age</t>
  </si>
  <si>
    <t>Quarterly Unemployment Rate (%) By Ethnicity</t>
  </si>
  <si>
    <t xml:space="preserve">Quarterly Unemployment Rate (%) By TA </t>
  </si>
  <si>
    <t>Quarterly Misery Index</t>
  </si>
  <si>
    <t>YE ($bn)</t>
  </si>
  <si>
    <t>Infometrics, Regional Economic Indicators</t>
  </si>
  <si>
    <t>Statistics New Zealand,  Price Indices</t>
  </si>
  <si>
    <t>Statistics New Zealand,  Balance of Payments</t>
  </si>
  <si>
    <t>Reserve Bank of New Zealand,  Exchange Rates and TWI</t>
  </si>
  <si>
    <t>Reserve Bank of New Zealand,  Interest Rates</t>
  </si>
  <si>
    <t>Reserve Bank of New Zealand, Interest Rates</t>
  </si>
  <si>
    <t>World Gold Council,  Gold Prices; London Metals Exhange, Copper Prices</t>
  </si>
  <si>
    <t>Bloomberg analytics, 10 year government bond rates</t>
  </si>
  <si>
    <t>Note:</t>
  </si>
  <si>
    <t>Income is measured through a survey of approx 6000 households (whether they are employed or not) and measures income from all sources (employment, investments).</t>
  </si>
  <si>
    <t>Quarterly Working Age Population (000s)</t>
  </si>
  <si>
    <t>Quarterly Labour Force Participation Rate (%)</t>
  </si>
  <si>
    <t>Offical Cash Rate</t>
  </si>
  <si>
    <t>Investment Intentions - Building</t>
  </si>
  <si>
    <t xml:space="preserve"> Economic Data</t>
  </si>
  <si>
    <t>[16] Retail Trade Survey:</t>
  </si>
  <si>
    <t>[17] Vehicle Registrations:</t>
  </si>
  <si>
    <t>[18] Exchange Rates and TWI:</t>
  </si>
  <si>
    <t>[19] Interest Rates:</t>
  </si>
  <si>
    <t>[20] Gold Price:</t>
  </si>
  <si>
    <t>[21] Copper Price:</t>
  </si>
  <si>
    <t>[22] TED Spread:</t>
  </si>
  <si>
    <t>[23] 10-Year Government Bond Rates:</t>
  </si>
  <si>
    <t>[24] Big Mac Index:</t>
  </si>
  <si>
    <t>[25] Current Account Balance:</t>
  </si>
  <si>
    <t>This is a more robust measure of Employment when compared to the HLFS survey, as the data is collected from business tax returns.</t>
  </si>
  <si>
    <t>This measures wages of those who are in paid employment (full and part time).</t>
  </si>
  <si>
    <t xml:space="preserve">Quarterly New car registrations </t>
  </si>
  <si>
    <t xml:space="preserve">Annual New car registrations </t>
  </si>
  <si>
    <t xml:space="preserve">Quarterly Commercial registrations </t>
  </si>
  <si>
    <t xml:space="preserve">Annual Commercial registrations </t>
  </si>
  <si>
    <t>Underemployed workers are those who are employed part-time but would prefer to work more hours.</t>
  </si>
  <si>
    <t>This is the percentage point difference between Interbank loan rates and US Treasury bonds</t>
  </si>
  <si>
    <t>10-Year Government Bond Rates (nominal, monthly average) - Asia/Pacific and Americas</t>
  </si>
  <si>
    <t>Research, Investigations and Monitoring Unit (RIMU)</t>
  </si>
  <si>
    <t>Population and Labour Data</t>
  </si>
  <si>
    <t>Population and Labour Graphs (Auckland and New Zealand)</t>
  </si>
  <si>
    <t>Population and Labour Graphs (Local Boards)</t>
  </si>
  <si>
    <t>Quarterly Survey of Business Opinion, Auckland and Rest of New Zealand (QSBO)</t>
  </si>
  <si>
    <t>QSBO Data</t>
  </si>
  <si>
    <t>QSBO Graphs (Auckland and New Zealand)</t>
  </si>
  <si>
    <t>Commodities and Trade</t>
  </si>
  <si>
    <t>Commodity Price and Trade graphs (Auckland and New Zealand)</t>
  </si>
  <si>
    <t>Commodity Prices Data</t>
  </si>
  <si>
    <t>Gross Domestic Product (GDP)</t>
  </si>
  <si>
    <t>GDP Data</t>
  </si>
  <si>
    <t>GDP Graphs (Auckland and New Zealand)</t>
  </si>
  <si>
    <t>Migration and Tourism Data</t>
  </si>
  <si>
    <t>Migration and Tourism Graphs (Auckland and New Zealand</t>
  </si>
  <si>
    <t>Retail and Registration Data</t>
  </si>
  <si>
    <t>Retail and Registration Graphs (Auckland and New Zealand)</t>
  </si>
  <si>
    <t>Interest and Exchange Rate Graphs (New Zealand)</t>
  </si>
  <si>
    <t>Inflation Graph (New Zealand)</t>
  </si>
  <si>
    <t>Metal Price Graph (World Prices)</t>
  </si>
  <si>
    <t>Bond Rate and Risk Graphs (Selected Countries)</t>
  </si>
  <si>
    <t>Big Mac Index Graph (Selected Countries)</t>
  </si>
  <si>
    <t>Permanent and Long Term Migration Monthly Arrivals</t>
  </si>
  <si>
    <t>Permanent and Long Term Migration Monthly Departures</t>
  </si>
  <si>
    <t xml:space="preserve">Permanent and Long Term Migration - Annual Net Migration </t>
  </si>
  <si>
    <t>Permanent and Long Term Migration - Monthly Net Migration</t>
  </si>
  <si>
    <t>Average weekly income</t>
  </si>
  <si>
    <t xml:space="preserve">Tourism -&gt; International Travel and Migration -&gt; </t>
  </si>
  <si>
    <t xml:space="preserve">Table: Permanent &amp; long-term migration by ctry of residence, citizenship and NZ area </t>
  </si>
  <si>
    <t>Gold price in a range of currencies since December 1978</t>
  </si>
  <si>
    <t>$US (nominal)</t>
  </si>
  <si>
    <t>Average Official &amp; Settlement Prices, US$ per tonne,</t>
  </si>
  <si>
    <t>cash mean</t>
  </si>
  <si>
    <t>"Economy Wide" (all respondent types)</t>
  </si>
  <si>
    <t>Auckland: Auckland data</t>
  </si>
  <si>
    <t>RONZ: Auckland analysis</t>
  </si>
  <si>
    <t>NZ: NZIER website</t>
  </si>
  <si>
    <t>QSBO_-_Detailed_results_7 All NZ.xls</t>
  </si>
  <si>
    <t>[nominal, not seasonally adjusted]</t>
  </si>
  <si>
    <t>Consumer Price Index -&gt; Historical A3</t>
  </si>
  <si>
    <t>and Tradable Inflation</t>
  </si>
  <si>
    <t>Population -&gt; Population Estimates DPE -&gt; Estimated Resident Pop for Regional Council Areas</t>
  </si>
  <si>
    <t xml:space="preserve">Monthly Guest Nights </t>
  </si>
  <si>
    <t>Wholesale Short term</t>
  </si>
  <si>
    <t>Employee Count</t>
  </si>
  <si>
    <t>Geographic Units</t>
  </si>
  <si>
    <t>2000</t>
  </si>
  <si>
    <t>Graph Data: Auckland Employee Count</t>
  </si>
  <si>
    <t>Graph Data: Auckland Business Count</t>
  </si>
  <si>
    <t>Short-term employment prospects: 2012-14, Department of Labour</t>
  </si>
  <si>
    <t>statistics=&gt; Economic Indicators =&gt; A3 Income and prices</t>
  </si>
  <si>
    <t>Treasury bills (secondary market)</t>
  </si>
  <si>
    <t>Eurodollar deposits (London)</t>
  </si>
  <si>
    <t>Total (Ordinary Time + Overtime) Weekly</t>
  </si>
  <si>
    <t>Gold monthly average</t>
  </si>
  <si>
    <t>Metal Prices</t>
  </si>
  <si>
    <t>=&gt;historical series (index for publication)</t>
  </si>
  <si>
    <t>10-year government bond rates - Nominal (monthly average of close of day bid yields)</t>
  </si>
  <si>
    <t>LME Free Data Service - Non ferrous metals - monthly averages</t>
  </si>
  <si>
    <t>Copper monthly average</t>
  </si>
  <si>
    <t>10-Year Government Bond Rates (nominal, monthly average) - Europe (Largest)</t>
  </si>
  <si>
    <t>10-Year Government Bond Rates (nominal, monthly average) - Europe (PIIGS)</t>
  </si>
  <si>
    <t>All industries</t>
  </si>
  <si>
    <t xml:space="preserve">Auckland Skilled </t>
  </si>
  <si>
    <t>Auckland Unskilled</t>
  </si>
  <si>
    <t xml:space="preserve">NZ Skilled </t>
  </si>
  <si>
    <t>NZ Unskilled</t>
  </si>
  <si>
    <t>Non-tradable inflation less housing items</t>
  </si>
  <si>
    <t>Britain</t>
  </si>
  <si>
    <t>Euro area</t>
  </si>
  <si>
    <t>India</t>
  </si>
  <si>
    <t>Venezuela</t>
  </si>
  <si>
    <t>Austria</t>
  </si>
  <si>
    <t>Belgium</t>
  </si>
  <si>
    <t>Finland</t>
  </si>
  <si>
    <t>Ireland</t>
  </si>
  <si>
    <t>Netherlands</t>
  </si>
  <si>
    <t>Actual Dollar Exchange Rate 2013</t>
  </si>
  <si>
    <t>http://kottke.org/13/02/the-updated-big-mac-index</t>
  </si>
  <si>
    <t>Labour Force Status by Sex by Age Group</t>
  </si>
  <si>
    <t>Industry Sectors -&gt; Retail Trade ANZSIC06 -&gt; Sales By Region In Current Prices Quarterly</t>
  </si>
  <si>
    <t>Current account balance to GDP</t>
  </si>
  <si>
    <t>Investment Intentions - Plant</t>
  </si>
  <si>
    <t>Rest of NZ</t>
  </si>
  <si>
    <t xml:space="preserve">RoNZ Skilled </t>
  </si>
  <si>
    <t>RoNZ Unskilled</t>
  </si>
  <si>
    <t>SE9NS1410</t>
  </si>
  <si>
    <t>A B Agriculture and Mining</t>
  </si>
  <si>
    <t>C Manufacturing</t>
  </si>
  <si>
    <t>D E Utilities and Construction</t>
  </si>
  <si>
    <t>F G Wholesale and Retail</t>
  </si>
  <si>
    <t>H Accommodation and Food Services</t>
  </si>
  <si>
    <t>I Transport, Postal and Warehousing</t>
  </si>
  <si>
    <t>J Information Media and Telecommunications</t>
  </si>
  <si>
    <t>K Financial and Insurance Services</t>
  </si>
  <si>
    <t>L M N Other Business Services</t>
  </si>
  <si>
    <t>P Education and Training</t>
  </si>
  <si>
    <t>Q Health Care and Social Assistance</t>
  </si>
  <si>
    <t>O R S Other Services</t>
  </si>
  <si>
    <t>Work, Income and Spending -&gt; Labour Cost Index - &gt; All Sectors Combined and Industry Group (All Salary and Wages) Base June 2009</t>
  </si>
  <si>
    <t>Official Cash Rate</t>
  </si>
  <si>
    <t>Overnight interbank</t>
  </si>
  <si>
    <t>Quarterly Retail Trade Survey ($m nominal)</t>
  </si>
  <si>
    <t>Auckland - Australia</t>
  </si>
  <si>
    <t>Auckland - Other Countries</t>
  </si>
  <si>
    <t>RoNZ - Australia</t>
  </si>
  <si>
    <t>RoNZ - Other Countries</t>
  </si>
  <si>
    <t>NZ Total Australia</t>
  </si>
  <si>
    <t>NZ Total Other Countries</t>
  </si>
  <si>
    <t>NZ Total Migration</t>
  </si>
  <si>
    <t>Auckland Total</t>
  </si>
  <si>
    <t>RoNZ Total</t>
  </si>
  <si>
    <t>HS8 SSRE6.1 and E6.5</t>
  </si>
  <si>
    <t>E6 New customer average rate % (end of month)  on balance sheet</t>
  </si>
  <si>
    <t>[B1]</t>
  </si>
  <si>
    <t>Monthly average; USD</t>
  </si>
  <si>
    <t>NOTE latest revised data differs back to March 2000</t>
  </si>
  <si>
    <t>SE9NS6520?</t>
  </si>
  <si>
    <t>NOTE: All data revised 18 October 2013; NZ data compatible with Auckland and Rest of NZ</t>
  </si>
  <si>
    <t>Quarterly Nominal wages, QES (RoNZ = weighted average)</t>
  </si>
  <si>
    <t>Quarterly Unemployment Rate, By Legacy Council Area (2001-2012; discontinued)</t>
  </si>
  <si>
    <t>Note: data series revised 28 June 2013</t>
  </si>
  <si>
    <t>GDP Expenditure</t>
  </si>
  <si>
    <t>Auckland Y/Y%</t>
  </si>
  <si>
    <t>New Zealand Y/Y%</t>
  </si>
  <si>
    <t>Rest of NZ Y/Y%</t>
  </si>
  <si>
    <t>SE9A</t>
  </si>
  <si>
    <t>SE9NS6000</t>
  </si>
  <si>
    <t>SE9NS6500</t>
  </si>
  <si>
    <t xml:space="preserve">  (Q vs 4Q Ago%)</t>
  </si>
  <si>
    <t>Real wages, QES (RoNZ = weighted average)</t>
  </si>
  <si>
    <t>mortgage rates</t>
  </si>
  <si>
    <t>FRB H15</t>
  </si>
  <si>
    <t>http://www.lme.com/metals/non-ferrous/</t>
  </si>
  <si>
    <t xml:space="preserve">&gt; pricing and data &gt; </t>
  </si>
  <si>
    <t>World Gold and Copper Prices (nominal, monthly average, 2002-2014)</t>
  </si>
  <si>
    <t>local_price</t>
  </si>
  <si>
    <t>dollar_ex</t>
  </si>
  <si>
    <t>dollar_price</t>
  </si>
  <si>
    <t>dollar_ppp</t>
  </si>
  <si>
    <t>dollar_valuation</t>
  </si>
  <si>
    <t>2014 raw data</t>
  </si>
  <si>
    <t>2014 data sorted</t>
  </si>
  <si>
    <t>Quarterly NZ Real GDP - By Industry - 1  digit ANZSIC 2006 (2010$m)</t>
  </si>
  <si>
    <t>NOTE: All data revised 7 April 2014; NZ data compatible with Auckland and Rest of NZ</t>
  </si>
  <si>
    <t>Note: all data revised 18 October 2013 and 7 April 2014; NZ series from custom economy-wide series consistent with Auckland and RoNZ</t>
  </si>
  <si>
    <t>RAW DATA FOR CALCULATIONS FOR GRAPH:</t>
  </si>
  <si>
    <t>sorted DATA FOR FORMATTING FOR GRAPH:</t>
  </si>
  <si>
    <t>Quarterly RoNZ Real GDP - By Industry - 1  digit ANZSIC 2006 (2014$m)</t>
  </si>
  <si>
    <t>Quarterly NZ Real GDP - By Industry - 1  digit ANZSIC 2006 (2014$m)</t>
  </si>
  <si>
    <t>Exchange Rates and TWI</t>
  </si>
  <si>
    <t>GRAPHdata</t>
  </si>
  <si>
    <t>http://www.stats.govt.nz/browse_for_stats/economic_indicators/CPI_inflation/</t>
  </si>
  <si>
    <t>NOTE: all data NOT seasonally adjusted</t>
  </si>
  <si>
    <t>PPI019AA</t>
  </si>
  <si>
    <t>PPI022AA</t>
  </si>
  <si>
    <t>Statistics New Zealand,  Price Indices, LCI</t>
  </si>
  <si>
    <t>Statistics New Zealand,  Price Indices, PPI</t>
  </si>
  <si>
    <t>(Q vs 4Q Ago%)</t>
  </si>
  <si>
    <t>This is an annual measure of all people's total incomes (including those employed, unemployed and not in workforce).</t>
  </si>
  <si>
    <t>domestic; international; Auckland; NZ</t>
  </si>
  <si>
    <t>Actual (not SA or trend)</t>
  </si>
  <si>
    <t>[discontinued]</t>
  </si>
  <si>
    <t>Table: BPM6 Quarterly, Key international ratios (Qrtly-Mar/Jun/Sep/Dec)</t>
  </si>
  <si>
    <t>Economic Indicators -&gt; Balance of Payments-&gt; BPM6</t>
  </si>
  <si>
    <t>Note: revised 2014 sept 17 to BPM6</t>
  </si>
  <si>
    <t xml:space="preserve">http://nzdotstat.stats.govt.nz/wbos/Index.aspx </t>
  </si>
  <si>
    <t>Incomes/Income by region and total response ethnic group(2008 onwards)</t>
  </si>
  <si>
    <t>(RONZ calculated as weighted average)</t>
  </si>
  <si>
    <t>http://www.rbnz.govt.nz/statistics/tables/b1/</t>
  </si>
  <si>
    <t>Quarterly Consumer Price Index - CPI</t>
  </si>
  <si>
    <t>Quarterly average weekly earnings of FTEs</t>
  </si>
  <si>
    <t>Working data for sorting:</t>
  </si>
  <si>
    <t>2014</t>
  </si>
  <si>
    <t>Annual Average y/y 3 years y/e March</t>
  </si>
  <si>
    <t>2012-15</t>
  </si>
  <si>
    <t>wholesale interest and OCR: hb2 monthly</t>
  </si>
  <si>
    <t>Annual Average for Y/E Dec</t>
  </si>
  <si>
    <t>Persons underemployed by sex</t>
  </si>
  <si>
    <t>Note December 2014 revision of basis</t>
  </si>
  <si>
    <t>SNE173AA</t>
  </si>
  <si>
    <t>"SNA 2008 SNE" (revised 2014)</t>
  </si>
  <si>
    <t>Infoshare/ Economic Ind./ National acc./ Implicit price deflator (SA quarterly)</t>
  </si>
  <si>
    <t>2015 raw data</t>
  </si>
  <si>
    <t>dollar_adj_valuation</t>
  </si>
  <si>
    <t>Vietnam</t>
  </si>
  <si>
    <t>2015 sorted</t>
  </si>
  <si>
    <t>2015 Graph</t>
  </si>
  <si>
    <t>2015 Big Mac Index (calculated January 2015)</t>
  </si>
  <si>
    <t>Quarter; NZ Total as % of GDP</t>
  </si>
  <si>
    <t>Monthly (and annualised year ending) nominal goods Exports (NZ$000) - FOB</t>
  </si>
  <si>
    <t>Monthly (and annualised year ending) nominal goods Imports (NZ$000) - CIF</t>
  </si>
  <si>
    <t>http://ecoprofile.infometrics.co.nz/Auckland</t>
  </si>
  <si>
    <t>https://ecoprofile.infometrics.co.nz/auckland/QuarterlyEconomicMonitor/Overview</t>
  </si>
  <si>
    <t>See also:</t>
  </si>
  <si>
    <t>[toolikit has data]</t>
  </si>
  <si>
    <t>[data download]</t>
  </si>
  <si>
    <t>[may need Google Chrome]</t>
  </si>
  <si>
    <t>ITM95AA</t>
  </si>
  <si>
    <t xml:space="preserve">Permanent and Long Term Migration - Annual Auckland Migration </t>
  </si>
  <si>
    <t>Arrivals Australia</t>
  </si>
  <si>
    <t>Departures  Australia</t>
  </si>
  <si>
    <t>Net Migration  Australia</t>
  </si>
  <si>
    <t>Net Migration  \Australia</t>
  </si>
  <si>
    <t>Arrivals Other Countries</t>
  </si>
  <si>
    <t>Departures Other Countries</t>
  </si>
  <si>
    <t>Net Migration Other Countries</t>
  </si>
  <si>
    <t>Arrivals Total</t>
  </si>
  <si>
    <t>Departures Total</t>
  </si>
  <si>
    <t>Net Migration Total</t>
  </si>
  <si>
    <t>Quarterly Not In Labour Force (000s)</t>
  </si>
  <si>
    <t>Rebased March 2015 by Stats NZ to 2013 Census</t>
  </si>
  <si>
    <t>Asians in MELAA till Dec 2007</t>
  </si>
  <si>
    <t>Quarterly Underemployment (000s and %)</t>
  </si>
  <si>
    <t>NZ total (%)</t>
  </si>
  <si>
    <t>Auckland (000)</t>
  </si>
  <si>
    <t>Auckland Rate (%)</t>
  </si>
  <si>
    <t>New Zealand Rate (%)</t>
  </si>
  <si>
    <t>New Zealand (000)</t>
  </si>
  <si>
    <t>NZ Males (000)</t>
  </si>
  <si>
    <t>NZ Females (000)</t>
  </si>
  <si>
    <t>TWI - New</t>
  </si>
  <si>
    <t>TWI Nominal</t>
  </si>
  <si>
    <t>TED spread (bp)</t>
  </si>
  <si>
    <t>US (%)</t>
  </si>
  <si>
    <t>Euro (%)</t>
  </si>
  <si>
    <t>Auckland Proportional GDP Data  ^</t>
  </si>
  <si>
    <t>y/e</t>
  </si>
  <si>
    <t>Auckland annual average</t>
  </si>
  <si>
    <t>Auckland 4Qvs 4Q-4</t>
  </si>
  <si>
    <t>Auckland QvsQ-4</t>
  </si>
  <si>
    <t>Auckland QvsQ-4(%)</t>
  </si>
  <si>
    <t>Auckland 4Qvs 4Q-4(%)</t>
  </si>
  <si>
    <t>[data subject to frequent revision by source (Infometrics)]</t>
  </si>
  <si>
    <t>Phillipines</t>
  </si>
  <si>
    <t xml:space="preserve">TWI-Historic </t>
  </si>
  <si>
    <t>TWI17 (June 1979 = 100)</t>
  </si>
  <si>
    <t>Old Analytical series</t>
  </si>
  <si>
    <t>Higher TWI  = NZ$ buys more forex</t>
  </si>
  <si>
    <t>GDP deflator (SA, expenditure)</t>
  </si>
  <si>
    <t>Note: recent periods subject to revision</t>
  </si>
  <si>
    <t>Underemployment rate is as % of labour force (employed + unemployed), as is unemployment rate</t>
  </si>
  <si>
    <t>Detailed breakdowns sourced from:</t>
  </si>
  <si>
    <t>NZ from Infoshare; Auckland from Table 20 HLFS custom data for Auckland</t>
  </si>
  <si>
    <t>seeTWI17</t>
  </si>
  <si>
    <t>Note that this graph has a different scale for the vertical axis</t>
  </si>
  <si>
    <t>Dec2010=1000</t>
  </si>
  <si>
    <t>June 2009=1000; All salary&amp;wage</t>
  </si>
  <si>
    <t>[DISCONTINUED]</t>
  </si>
  <si>
    <t>Latest quarter</t>
  </si>
  <si>
    <t>Warning-do not automate</t>
  </si>
  <si>
    <t xml:space="preserve">Employment Forecast (%), By selected region  </t>
  </si>
  <si>
    <t>RONZ next 3 months</t>
  </si>
  <si>
    <t>Note TWI real subject to revision</t>
  </si>
  <si>
    <t>Note December 2014 RBNZ revision of TWI basis, affected all data to 1999; data also available now for India Phillipines Vietnam (TWI17)</t>
  </si>
  <si>
    <t>Anuual Population estimates at 30 June</t>
  </si>
  <si>
    <t>Real Annual Growth Retail year on year</t>
  </si>
  <si>
    <t>Nominal Annual Growth Retail year on year</t>
  </si>
  <si>
    <t>Real Income, by ethnicity - RoNZ (weighted average)</t>
  </si>
  <si>
    <t>Average Real Weekly Incomes, Auckland (By Ethnicity)  - 2008 to 2015</t>
  </si>
  <si>
    <t>NOTE: SERIES DISCONTINUED (REPLACED BY ANNUAL); quarterly data series revised by Infometrics May 2015 for 2014 Q4 backdated to June 2000</t>
  </si>
  <si>
    <t>Economic Indicators &gt; Producers Price Index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</si>
  <si>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</si>
  <si>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</si>
  <si>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</si>
  <si>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</si>
  <si>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</si>
  <si>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</si>
  <si>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</si>
  <si>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</si>
  <si>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</si>
  <si>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</si>
  <si>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</si>
  <si>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</si>
  <si>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</si>
  <si>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2015</t>
  </si>
  <si>
    <t>http://nzdotstat.stats.govt.nz/wbos/Index.aspx#</t>
  </si>
  <si>
    <t>2015:</t>
  </si>
  <si>
    <t>[in Chrome not IE]</t>
  </si>
  <si>
    <t>Rodney</t>
  </si>
  <si>
    <t>Hibiscus and Bays</t>
  </si>
  <si>
    <t>Upper Harbour</t>
  </si>
  <si>
    <t>Kaipatiki</t>
  </si>
  <si>
    <t>Devonport-Takapuna</t>
  </si>
  <si>
    <t>Henderson-Massey</t>
  </si>
  <si>
    <t>Waitakere Ranges</t>
  </si>
  <si>
    <t>Great Barrier</t>
  </si>
  <si>
    <t>Waiheke</t>
  </si>
  <si>
    <t>Waitemata</t>
  </si>
  <si>
    <t>Whau</t>
  </si>
  <si>
    <t>Albert-Eden</t>
  </si>
  <si>
    <t>Puketapapa</t>
  </si>
  <si>
    <t>Orakei</t>
  </si>
  <si>
    <t>Maungakiekie-Tamaki</t>
  </si>
  <si>
    <t>Howick</t>
  </si>
  <si>
    <t>Mangere-Otahuhu</t>
  </si>
  <si>
    <t>Otara-Papatoetoe</t>
  </si>
  <si>
    <t>Manurewa</t>
  </si>
  <si>
    <t>Papakura</t>
  </si>
  <si>
    <t>Franklin</t>
  </si>
  <si>
    <t>As at February. Note: prior years are also revised annually</t>
  </si>
  <si>
    <t>NOTE: recent months subject to revision</t>
  </si>
  <si>
    <t>http://www.rbnz.govt.nz/statistics/s8</t>
  </si>
  <si>
    <t>NOTE: Infometrics frequently change backdata</t>
  </si>
  <si>
    <t>discontinued/tbc</t>
  </si>
  <si>
    <t>Note: all data NOT SA; all revised 18 October 2013 and 7 April 2014; NZ series from custom economy-wide series consistent with Auckland and RoNZ</t>
  </si>
  <si>
    <t>Westpac McDermott Miller, Consumer Confidence Index</t>
  </si>
  <si>
    <t>Consumer Confidence Index</t>
  </si>
  <si>
    <t>http://www.westpac.co.nz/assets/Business/Economic-Updates/2016/Bulletins-2016/Q4-Regional-Economic-Confidence-January-2016.pdf</t>
  </si>
  <si>
    <t>CCI</t>
  </si>
  <si>
    <t>CCI Change (points)</t>
  </si>
  <si>
    <t>http://www.westpac.co.nz/business/economic-updates/economic-research-and-market-strategy/</t>
  </si>
  <si>
    <t>Regional Economic Confidence quarterly reports</t>
  </si>
  <si>
    <t>(CCI reports not always to Auckland level)</t>
  </si>
  <si>
    <t>annual % change</t>
  </si>
  <si>
    <t>y/y annual average % change</t>
  </si>
  <si>
    <t>RONZ QvsQ-4(%)</t>
  </si>
  <si>
    <t>RONZ</t>
  </si>
  <si>
    <t>Quarterly results (ie not Seasonally Adjusted; not moving annual average)</t>
  </si>
  <si>
    <t>Quarterly Survey of Business Opinion, Auckland and Rest of New Zealand</t>
  </si>
  <si>
    <t>NOTE: different axis scale</t>
  </si>
  <si>
    <t>NOT in NZ$ (but NZ$ series available on request from RIMU). Note that most underlying prices are US$ or a mix including Euros and/or GBP, Aus$, JPY.</t>
  </si>
  <si>
    <t>Labour in Auckland Local Boards - as at February</t>
  </si>
  <si>
    <t>Source: Statistics New Zealand - Business Demographics</t>
  </si>
  <si>
    <t>http://www.rbnz.govt.nz/statistics/b2</t>
  </si>
  <si>
    <t>below is latest</t>
  </si>
  <si>
    <t>http://www.mbie.govt.nz/info-services/employment-skills/labour-market-reports/forecasting/short-term-employment-forecasts/</t>
  </si>
  <si>
    <t>(note this site includes breakdowns by industry and occupation for each region)</t>
  </si>
  <si>
    <t>Otago</t>
  </si>
  <si>
    <t>They source from NZTA</t>
  </si>
  <si>
    <t>New registrations of new and used vehicles imported from overseas</t>
  </si>
  <si>
    <t>LCI043AA</t>
  </si>
  <si>
    <t>B2 monthly</t>
  </si>
  <si>
    <t>www.rbnz.govt.nz/statistics/s8</t>
  </si>
  <si>
    <t>[might bounce, try b2 first then modify url or drop http prefix?]</t>
  </si>
  <si>
    <t>http://www.rbnz.govt.nz/statistics/m1</t>
  </si>
  <si>
    <t>[Brexit 23 June 2016]</t>
  </si>
  <si>
    <t>NOTE: rebased by Stats NZ for March 2016 and earlier, no effect on total employed</t>
  </si>
  <si>
    <t>“The change in employment this quarter [June 2016] is influenced by both changes to the survey and by real increases in the number of people employed"</t>
  </si>
  <si>
    <t>new from infos old data From Custom Auckland data</t>
  </si>
  <si>
    <t>Consumer Price Index (CPI)</t>
  </si>
  <si>
    <t>Average weekly income $June 2015</t>
  </si>
  <si>
    <t>RoNZ median can not be calculated, only average</t>
  </si>
  <si>
    <t>Note: data is obtained from ANZ by request;</t>
  </si>
  <si>
    <t>Here is a link to the sample errors for the June 2016 quarter.</t>
  </si>
  <si>
    <t>http://datainfoplus.stats.govt.nz/Item/nz.govt.stats/6dc5bb0b-5069-49ca-a40e-3761f4bbcefe#/nz.govt.stats/ed4c7b13-3a50-44b5-a76e-3aa3c065d62b</t>
  </si>
  <si>
    <t>At the 95 percent confidence interval limit</t>
  </si>
  <si>
    <t>Region</t>
  </si>
  <si>
    <t>Level (relative percent)</t>
  </si>
  <si>
    <t>Movement (absolute percent)</t>
  </si>
  <si>
    <t>Retail Trade Survey: June 2016 quarter sample errors, by region</t>
  </si>
  <si>
    <t>NZ level: there is a 95 percent chance that the true value of total retail trade sales lies within 3 percent of the published estimate.</t>
  </si>
  <si>
    <t>(NZ level error margin June 2016: 1.8%)</t>
  </si>
  <si>
    <t>[Japan negative interest rates on 10 year bonds March 2016 onwards]</t>
  </si>
  <si>
    <t>[Germany negative interest rates on 10 year bonds July-Sept 2016]; Brexit late June 2016]</t>
  </si>
  <si>
    <t>Brexit June 2016</t>
  </si>
  <si>
    <t>Trump Nov 2016</t>
  </si>
  <si>
    <t>?2016 change in basis of calculation cf sources - drops investment income?</t>
  </si>
  <si>
    <t>discontinued</t>
  </si>
  <si>
    <t>"The Retail Trade Survey is designed at a national level. Use caution when interpreting regional-level figures."</t>
  </si>
  <si>
    <t xml:space="preserve">for new income series (backdated) see </t>
  </si>
  <si>
    <t>Income by region, sex, age groups and ethnic groups </t>
  </si>
  <si>
    <t>Eg</t>
  </si>
  <si>
    <t>The above series has been discontinued by Stats NZ and backdata replaced</t>
  </si>
  <si>
    <t>Note: Auckland Total = Airport + Seaport; NZ Total = Airport + Seaport + Parcel Post</t>
  </si>
  <si>
    <t>https://www.federalreserve.gov/datadownload/Choose.aspx?rel=H15</t>
  </si>
  <si>
    <t>Old site:</t>
  </si>
  <si>
    <t>H15/H15/RIFSGFSM03_N.M</t>
  </si>
  <si>
    <t>discontinued on October 11, 2016</t>
  </si>
  <si>
    <t>https://www.federalreserve.gov/releases/h15/h15_technical_qa.htm#h151</t>
  </si>
  <si>
    <t>NOTE: rebased late 2016 by Stats NZ for March 2016 and earlier, uploaded here 14 Feb 2017</t>
  </si>
  <si>
    <t>2009Q1-2016Q1 revised 7 December 2016</t>
  </si>
  <si>
    <t>blank = n/a (suppressed)</t>
  </si>
  <si>
    <t>Data prior to 2004 not available;</t>
  </si>
  <si>
    <t>this series commenced in March 2010 quarter; rebased and backdated to March 2009 in March 2015 and revised Dec 2016</t>
  </si>
  <si>
    <t>AKL 2009Q1-2016Q2 revised 7 Dec 2016</t>
  </si>
  <si>
    <t>graphdata</t>
  </si>
  <si>
    <t>yoy</t>
  </si>
  <si>
    <t>yoy %</t>
  </si>
  <si>
    <t>note data also available by industry and occupation</t>
  </si>
  <si>
    <t>see above</t>
  </si>
  <si>
    <t>March 2016 version</t>
  </si>
  <si>
    <t>published twice-yearly for years ending March</t>
  </si>
  <si>
    <t>Businesses (Geographic Units)</t>
  </si>
  <si>
    <t>OLD BELOW</t>
  </si>
  <si>
    <t>discontinued December 2016; can be extended if required</t>
  </si>
  <si>
    <t>Latest months are provisional and subject to sunsequent revision (usually minor)</t>
  </si>
  <si>
    <t>B2 is average not close</t>
  </si>
  <si>
    <t>statistics - registered banks - assets and liabilities - s8 (banks - mortgage lending)</t>
  </si>
  <si>
    <t>Above is Rolling annual total</t>
  </si>
  <si>
    <t>Monthly Average TED Spread (2002-2016) [Discontinued - data unavailable]</t>
  </si>
  <si>
    <t>Note this is number, whereas Stats NZ data is in '000s</t>
  </si>
  <si>
    <t>https://www.bloomberg.com/quote/BDIY:IND</t>
  </si>
  <si>
    <t>https://www.investing.com/indices/baltic-dry-historical-data</t>
  </si>
  <si>
    <t>https://www.quandl.com/data/LLOYDS/BDI-Baltic-Dry-Index</t>
  </si>
  <si>
    <t>Baltic Dry Index (BADI)</t>
  </si>
  <si>
    <t>London</t>
  </si>
  <si>
    <r>
      <rPr>
        <sz val="11"/>
        <rFont val="Arial"/>
        <family val="2"/>
      </rPr>
      <t>Currency in </t>
    </r>
    <r>
      <rPr>
        <b/>
        <sz val="8"/>
        <rFont val="Arial"/>
        <family val="2"/>
      </rPr>
      <t>USD</t>
    </r>
  </si>
  <si>
    <t>Last day of month</t>
  </si>
  <si>
    <t>End of Month Baltic Dry Index USD</t>
  </si>
  <si>
    <t>BDI index (USD)</t>
  </si>
  <si>
    <t>Data here starts July 1999</t>
  </si>
  <si>
    <t>Note this series is USD and as at end of month (not monthly average)</t>
  </si>
  <si>
    <t>Quarterly linear interpolations highlighted in yellow</t>
  </si>
  <si>
    <t>RBNZ HB2 monthly average</t>
  </si>
  <si>
    <t>E6 (B20) New customer average rate % (end of month) on balance sheet</t>
  </si>
  <si>
    <t>RBNZ B20 S8 E6 EOM New Customer</t>
  </si>
  <si>
    <t>http://www.rbnz.govt.nz/statistics/b20-new-customer-average-rate</t>
  </si>
  <si>
    <t>2017 April+</t>
  </si>
  <si>
    <t>E6 = B20 = EOM</t>
  </si>
  <si>
    <t>NOT SA - unlike Stats NZ headlines</t>
  </si>
  <si>
    <t>Note this series is USD nominal (not deflated) and as at end of month (not monthly average)</t>
  </si>
  <si>
    <t>Regional Industry Employment Levels</t>
  </si>
  <si>
    <t>May 2017 Update</t>
  </si>
  <si>
    <t>"employment forecasts for 2017 to 2020 (March years)."</t>
  </si>
  <si>
    <t>Latest is May 2017 for 2017 - 2020</t>
  </si>
  <si>
    <t>2017to2020</t>
  </si>
  <si>
    <t>2017to2020CAGR</t>
  </si>
  <si>
    <t>Employment Growth Forecast By Selected Region (2017-2020 AAPC)</t>
  </si>
  <si>
    <t>Years ended March</t>
  </si>
  <si>
    <t>3-year annual average y/e March</t>
  </si>
  <si>
    <t>Latest is May 2017 for 2017-2020</t>
  </si>
  <si>
    <t>[note data not seasonally adjusted]</t>
  </si>
  <si>
    <t>[old]</t>
  </si>
  <si>
    <t>Misery index is measured by adding the unemployment and inflation rate together</t>
  </si>
  <si>
    <t>Underemployment rate here is underemployed as % of total employed plus unemployed</t>
  </si>
  <si>
    <t>TWI-Real</t>
  </si>
  <si>
    <t>CPI Total</t>
  </si>
  <si>
    <t>CPI Non-tradeable</t>
  </si>
  <si>
    <t>CPI Tradeable</t>
  </si>
  <si>
    <t>Inflation Q vs 4Q ago</t>
  </si>
  <si>
    <t>2013Q1-2017q1 revised 6/10/17</t>
  </si>
  <si>
    <t>GDP is measured in constant 2010 prices .</t>
  </si>
  <si>
    <t>March years (eg. 2016 refers to the 12 months to March 2016)</t>
  </si>
  <si>
    <t xml:space="preserve">Unallocated items include taxes levied on the purchaser rather than the producing industry (such as GST, import duties, and taxes on capital transactions), </t>
  </si>
  <si>
    <t xml:space="preserve"> and items that cannot easily be allocated to a specific industry (such as the seasonal adjustment balancing item).</t>
  </si>
  <si>
    <t>LL21</t>
  </si>
  <si>
    <t>Owner-Occupied Property Operation</t>
  </si>
  <si>
    <t>Auckland Annual Real GDP Growth - By Industry - 1  digit ANZSIC06 (2010$m)</t>
  </si>
  <si>
    <t>Auckland Annual Real GDP Growth - By Industry - 1  digit ANZSIC06 (%)</t>
  </si>
  <si>
    <t>Auckland Annual Real GDP Shares - By Industry - 1  digit ANZSIC06 (%)</t>
  </si>
  <si>
    <t>Note Total includes LL21 Owner occupied, and T Unallocated</t>
  </si>
  <si>
    <t>Quarterly discontinued at industry level - replaced by annual</t>
  </si>
  <si>
    <t>1.COPY</t>
  </si>
  <si>
    <t>2. 123</t>
  </si>
  <si>
    <t>3. TRANSPOSE</t>
  </si>
  <si>
    <t>4.sort by size</t>
  </si>
  <si>
    <t>5.swap columns</t>
  </si>
  <si>
    <t>Proportion of GDP by Industry, Auckland (Years Ending March 2000 and March 2016)</t>
  </si>
  <si>
    <t>https://ecoprofile.infometrics.co.nz/Auckland/Gdp/Structure</t>
  </si>
  <si>
    <t>GDP - See also Infometrics various datasets and graphs</t>
  </si>
  <si>
    <t>Backdata revised annually by Stats NZ</t>
  </si>
  <si>
    <t>Number of Businesses, Northern and Western Local Boards (2000-2017)</t>
  </si>
  <si>
    <t>Number of Businesses, Central and Eastern Local Boards (2000-2017)</t>
  </si>
  <si>
    <t>Number of Businesses, Southern Local Boards (2000-2017)</t>
  </si>
  <si>
    <t>Number of Businesses, Gulf Local Boards (2000-2017)</t>
  </si>
  <si>
    <t>Number of Employees, Northern and Western Local Boards (2000-2017)</t>
  </si>
  <si>
    <t>Number of Employees, Central and Eastern Local Boards (2000-2017)</t>
  </si>
  <si>
    <t>Number of Employees, Southern Local Boards (2000-2017)</t>
  </si>
  <si>
    <t>Number of Employees, Gulf Local Boards (2000-2017)</t>
  </si>
  <si>
    <t>NOTE: In Nov 2017 SNZ switched to SAFC and backdated from 2011 Q2 onwards; the old basis omits approx 1% of sales</t>
  </si>
  <si>
    <t>All industries; current $, actual SAFC see note</t>
  </si>
  <si>
    <t>CPI rebased in Dec 2017 to 2017Q2=1000</t>
  </si>
  <si>
    <t>CPI All Groups for New Zealand (Qrtly-Mar/Jun/Sep/Dec)</t>
  </si>
  <si>
    <t>All groups</t>
  </si>
  <si>
    <t>the above is still old basis</t>
  </si>
  <si>
    <t>Old: June 2006=1000</t>
  </si>
  <si>
    <t>Tradable inflation-OLD</t>
  </si>
  <si>
    <t>OLD Non-tradable inflation</t>
  </si>
  <si>
    <t>no longer tracked; OLD BASIS</t>
  </si>
  <si>
    <t>GDP deflator y/e March 2010=1000</t>
  </si>
  <si>
    <t>2015Q1-2017Q2 revised 19/2/18</t>
  </si>
  <si>
    <t>Annual Long Term Net Migration, Auckland, Rest of New Zealand (RoNZ) and New Zealand (1991-2018)</t>
  </si>
  <si>
    <t>All quarters subject to repeated subsequent revisions by Infometrics &amp; StatsNZ</t>
  </si>
  <si>
    <t>?Mortgages 2017 revised 14/3/2018</t>
  </si>
  <si>
    <t>[recent years subject to revision by SNZ/Infometrics]</t>
  </si>
  <si>
    <t>SNZ &amp; Infometrics, Regional  GDP Estimates</t>
  </si>
  <si>
    <t>2015Q1-2017Q3 re-revised by SNZ 14/3/18</t>
  </si>
  <si>
    <t>June 2017=1000</t>
  </si>
  <si>
    <t>From Table 10 (or 12) HLFS custom data for Auckland</t>
  </si>
  <si>
    <t>PPI for latest quarter might be absent due to announcement timings</t>
  </si>
  <si>
    <t>Note: TWI Real has one month lag or more</t>
  </si>
  <si>
    <t>Retail sales and Car Registrations</t>
  </si>
  <si>
    <t>17/7/2018 Access to QEM via ATEED (1 JULY 2016  RIMU SUBSCRIPTION CANCELLED)</t>
  </si>
  <si>
    <t>https://ecoprofile.infometrics.co.nz/auckland/QuarterlyEconomicMonitor/Data</t>
  </si>
  <si>
    <t>Average weekly earnings of FTEs - Total (Ordinary Time + Overtime)</t>
  </si>
  <si>
    <t>US cents per NZ$</t>
  </si>
  <si>
    <t>Above is quarterly CAB as % of quarterly GDP</t>
  </si>
  <si>
    <t>Source NZ.stat - remember to go into custom table option - "unfreeze pane"</t>
  </si>
  <si>
    <t>Auckland - Business count by ANZSIC06</t>
  </si>
  <si>
    <t>Auckland - Employee count by ANZSIC 06</t>
  </si>
  <si>
    <t>https://www.freightwaves.com/news/2018/2/5/baltic-dry-index-re-weighted-for-futures-investors</t>
  </si>
  <si>
    <t>Change in March 2018 (backdated to 2012? New weights Capesize rates at 40%, Panamax rates at 30%, and Supramax rates at 30%.</t>
  </si>
  <si>
    <t>Old included Handysize, all four at 25%; Handysize contributions makes no statistical difference</t>
  </si>
  <si>
    <t>https://www.hellenicshippingnews.com/baltic-exchange-applies-changes-to-bdi-scraps-handysize-index/</t>
  </si>
  <si>
    <t>Mortgage rates for latest month might be absent due to announcement timings</t>
  </si>
  <si>
    <t>NOTE: Auckland gender split now available</t>
  </si>
  <si>
    <t>QEX - Average Weekly Earnings (FTEs) by Regional Council and Sex (Qrtly-Mar/Jun/Sep/Dec)</t>
  </si>
  <si>
    <t>Wages are measured through a survey of 18,000 businesses and measures the wages of those employed .  (FTE) is defined as the number of full time employees plus half the number of part time employees, where full time is defined as working 30 hours or more per week.</t>
  </si>
  <si>
    <t>???</t>
  </si>
  <si>
    <t>From 1/11/2018 Stats NZ stopped collecting cards</t>
  </si>
  <si>
    <t>SNZ as at (cf Infom MAA)</t>
  </si>
  <si>
    <t>Real GDP Per Capita (2000-2018)</t>
  </si>
  <si>
    <t>Previously used</t>
  </si>
  <si>
    <t>y/e dec 2018</t>
  </si>
  <si>
    <t>y/e dec 2017</t>
  </si>
  <si>
    <t>DATA FOR GRAPH: [but replaced by bus dem?]</t>
  </si>
  <si>
    <t>This is a less robust measure  of employment compared to business demographics as it is calculated from a sample survey (but includes self-employed and is more timely). Under 30,000 in sector means confidence range exceeds +/- 10% (3,000); Over 100,000 is better than +/- 5.5% (5,500)</t>
  </si>
  <si>
    <t>Annual Employment in Auckland By Industry Sector (Y/E December 2018 vs 2017)</t>
  </si>
  <si>
    <t>???????</t>
  </si>
  <si>
    <t>Monthly Baltic Dry Index (1999-2019) [USD]</t>
  </si>
  <si>
    <t xml:space="preserve">Note pre-October 2012 data is different ships basis </t>
  </si>
  <si>
    <t>Annual Guest Nights, Auckland, Rest of New Zealand (RoNZ) and New Zealand (2008-2019)</t>
  </si>
  <si>
    <t>akl</t>
  </si>
  <si>
    <t>ronz</t>
  </si>
  <si>
    <t>employed</t>
  </si>
  <si>
    <t>unemployed</t>
  </si>
  <si>
    <t>UER</t>
  </si>
  <si>
    <t>June 2017 error margins % &amp; PP</t>
  </si>
  <si>
    <t>PP</t>
  </si>
  <si>
    <t>%</t>
  </si>
  <si>
    <t>NZ here = NI+SI excluding "non-retail" (3% approx) as does Auckland</t>
  </si>
  <si>
    <t>Go to QEM Data download</t>
  </si>
  <si>
    <t>https://ecoprofile.infometrics.co.nz/Auckland/QuarterlyEconomicMonitor/Data</t>
  </si>
  <si>
    <t>https://portal.infometrics.co.nz/</t>
  </si>
  <si>
    <t>5 June 2019. The Accommodation Survey will end in November 2019 with publication of September 2019 data. For more information see Four surveys to end.</t>
  </si>
  <si>
    <t>https://www.stats.govt.nz/topics/accommodation</t>
  </si>
  <si>
    <t>From August 2019 the above don't offer free data</t>
  </si>
  <si>
    <t>From 5 August BDI data not available</t>
  </si>
  <si>
    <t>Total NZ (excl non-retail)</t>
  </si>
  <si>
    <t>Auckland; North island+South Island (excl "non-retail activities")</t>
  </si>
  <si>
    <t>Note: NZ Total = Parcel Post + Airport + Seaport; Auckland Total = Airport + Seaport</t>
  </si>
  <si>
    <t>last five years subject to minor revision</t>
  </si>
  <si>
    <t>On 22/10/2019 Stats NZ semi-revised June18 but not 2014-2017;</t>
  </si>
  <si>
    <t>therefore 2014-2017 outdated and not compatible with the rest</t>
  </si>
  <si>
    <t>https://www.stats.govt.nz/methods/summary-of-changes-to-subnational-population-estimates-at-30-june-2019-provisional</t>
  </si>
  <si>
    <t>https://www.stats.govt.nz/news/net-migration-remains-around-50000</t>
  </si>
  <si>
    <t>TWI Real subject to delays and revisions; TWI: June 1979 = 100</t>
  </si>
  <si>
    <t>USD is UScents per NZ$;</t>
  </si>
  <si>
    <t>2013Q2-2019Q2 Rebased 22/10/2019 NOT for fine age groups</t>
  </si>
  <si>
    <t>rebased 22/10/2019 2007Q4-2019Q2</t>
  </si>
  <si>
    <t>Data from above GUs</t>
  </si>
  <si>
    <t>Graph data as below GUs:</t>
  </si>
  <si>
    <t>Graphdata Ecs:</t>
  </si>
  <si>
    <t>Data from above Ecs</t>
  </si>
  <si>
    <t>Working data for sorting-sorted GUs:</t>
  </si>
  <si>
    <t>Working data for sorting-sorted Ecs:</t>
  </si>
  <si>
    <t>2019</t>
  </si>
  <si>
    <t>Auckland Employee Count, By Industry Sector  - (As at February 2000 and 2019)</t>
  </si>
  <si>
    <t>Auckland Business Count, By Industry Sector  - (As at February 2000 and 2019)</t>
  </si>
  <si>
    <t>Business Count in Auckland, Rest of New Zealand (RoNZ) and New Zealand (As at February 2000-2019)</t>
  </si>
  <si>
    <t>Employee Count in Auckland, Rest of New Zealand (RoNZ) and New Zealand (As at February 2000-2019)</t>
  </si>
  <si>
    <t>[excl. Non-retail]</t>
  </si>
  <si>
    <t>QEX - Full-Time Equivalent Employees, QES</t>
  </si>
  <si>
    <t>QEX FTEs added 27/11/2019 and used for RONZ earnings</t>
  </si>
  <si>
    <t>Number of FTEs (Full timers + half part timers)</t>
  </si>
  <si>
    <t>14 November 2019. The accommodation survey is no longer produced by Stats NZ. The last results published were for the September 2019 month.</t>
  </si>
  <si>
    <t>https://www.stats.govt.nz/news/four-surveys-to-end</t>
  </si>
  <si>
    <t>Discontinued</t>
  </si>
  <si>
    <t>-DISCONTINUED</t>
  </si>
  <si>
    <t>BELOW: Discontinued series</t>
  </si>
  <si>
    <t>2014Q1-2019Q3 revised 10/2/2020</t>
  </si>
  <si>
    <t>17/7/2018+ Access to QEM via ATEED (1 JULY 2016  RIMU SUBSCRIPTION merged)</t>
  </si>
  <si>
    <t>NOTE: 1. excludes non-retail; 2. In Nov 2017 SNZ switched to SAFC and backdated from 2011 Q2 onwards; the old basis omits approx 1% of sales</t>
  </si>
  <si>
    <t>For 27/2/2020 onwards $2019; (previously was in $2010)</t>
  </si>
  <si>
    <r>
      <t xml:space="preserve">Annual Auckland Real GDP - By Industry - 1  digit ANZSIC06 </t>
    </r>
    <r>
      <rPr>
        <b/>
        <i/>
        <sz val="10"/>
        <color rgb="FFFF0000"/>
        <rFont val="Arial"/>
        <family val="2"/>
      </rPr>
      <t>(2010$m)</t>
    </r>
  </si>
  <si>
    <t>Covid L4 March 2020</t>
  </si>
  <si>
    <t>2018Q4-2019Q4 revised 6/5/20</t>
  </si>
  <si>
    <t>https://ecoprofile.infometrics.co.nz/Auckland/QuarterlyEconomicMonitor/TechnicalNotes</t>
  </si>
  <si>
    <t>production based GDP</t>
  </si>
  <si>
    <t>[not 2020 onwards]</t>
  </si>
  <si>
    <t>Jun20vsJun19</t>
  </si>
  <si>
    <t>Mar20vsMar19</t>
  </si>
  <si>
    <t>Dec19vsDec18</t>
  </si>
  <si>
    <t>Mar20vsDec19</t>
  </si>
  <si>
    <t>Jun20vsMar20</t>
  </si>
  <si>
    <t>Dec19vsSep19</t>
  </si>
  <si>
    <t>AKL/NZ</t>
  </si>
  <si>
    <t>Note: on 22/10/2020 Stats NZ published estimates for 2020</t>
  </si>
  <si>
    <t>Note: on 23/9/2020 Stats NZ revised national and subnational population estimates for 2013–2020 to match 2018 census.</t>
  </si>
  <si>
    <t>NOTE: on 22/10/2019, 2018 population was revised  and 2019 population released,</t>
  </si>
  <si>
    <t>but neither is consistent with 2014-2017 backdata;</t>
  </si>
  <si>
    <t>In March 2020 [delayed to 22/10/20] the 2014-2019 backdata will be re-revised to match 2018 census.</t>
  </si>
  <si>
    <t>Population in Auckland, Rest of New Zealand (RoNZ) and New Zealand (1999-2020)</t>
  </si>
  <si>
    <t>graph prone to disappearing 23/11/2020</t>
  </si>
  <si>
    <t>Quarterly Average Real Weekly Wages, (Full Time Equivalents) - 1999-2020</t>
  </si>
  <si>
    <t>Converted to today's $ using quarterly CPI</t>
  </si>
  <si>
    <t>Note recent quarters minor revisions</t>
  </si>
  <si>
    <t>WARNING: This graph being restructured in 2021</t>
  </si>
  <si>
    <t>NEEDS UPDATING</t>
  </si>
  <si>
    <t>World price (NOT in NZ$). Nominal not deflated. Note that most underlying prices are US$ or a mix including Euros and/or GBP, Aus$, JPY. Seafood n/a 2017+</t>
  </si>
  <si>
    <t>[26/2/2021 QEM backdata to 1999Q2 converted to $2020]</t>
  </si>
  <si>
    <t>AKL Past 3 months</t>
  </si>
  <si>
    <t>AKL next 3 months</t>
  </si>
  <si>
    <t>RONZ Past 3 months</t>
  </si>
  <si>
    <t>Rate (%)</t>
  </si>
  <si>
    <t>Number (000)</t>
  </si>
  <si>
    <t>Auckland Total (%)</t>
  </si>
  <si>
    <t>Auckland Females (%)</t>
  </si>
  <si>
    <t>Auckland Males (%)</t>
  </si>
  <si>
    <t>Quarterly Underemployment in Auckland and New Zealand (2004-2021)</t>
  </si>
  <si>
    <t>Data prior to 2000 not available.</t>
  </si>
  <si>
    <t>Wages - series terminated at 2020Q4</t>
  </si>
  <si>
    <t>QEX replaced 2021 Q1 by QEM, which drops regional data</t>
  </si>
  <si>
    <t>For 19/5/2021 onwards $2020; (previously was in $2019)</t>
  </si>
  <si>
    <t>Westpac MM CCI Confidence Data</t>
  </si>
  <si>
    <t>Business Demographics in Auckland and New Zealand</t>
  </si>
  <si>
    <t>Business demographics data</t>
  </si>
  <si>
    <t>Annual Commercial Vehicle Registrations, Auckland, Rest of New Zealand (RoNZ) and New Zealand (2001-2021)</t>
  </si>
  <si>
    <t>Annual New Car Registrations, Auckland, Rest of New Zealand (RoNZ) and New Zealand (2001-2021)</t>
  </si>
  <si>
    <t>Quarterly New Zealand Current Account Balance, Percentage of GDP (1988-2021)</t>
  </si>
  <si>
    <t>CPI Index uses inflation tab; multiplier calculated here</t>
  </si>
  <si>
    <t>Mar quarter 2013</t>
  </si>
  <si>
    <t>June Quarter 2013</t>
  </si>
  <si>
    <t>Sept quarter 2013</t>
  </si>
  <si>
    <t>Dec quarter 2013</t>
  </si>
  <si>
    <t>Mar quarter 2014</t>
  </si>
  <si>
    <t>June Quarter 2014</t>
  </si>
  <si>
    <t>Sept quarter 2014</t>
  </si>
  <si>
    <t>Dec quarter 2014</t>
  </si>
  <si>
    <t>Mar quarter 2015</t>
  </si>
  <si>
    <t>June Quarter 2015</t>
  </si>
  <si>
    <t>Sept quarter 2015</t>
  </si>
  <si>
    <t>Dec quarter 2015</t>
  </si>
  <si>
    <t>Mar quarter 2016</t>
  </si>
  <si>
    <t>June quarter 2016</t>
  </si>
  <si>
    <t>Sept quarter 2016</t>
  </si>
  <si>
    <t>Dec quarter 2016</t>
  </si>
  <si>
    <t>Mar quarter 2017</t>
  </si>
  <si>
    <t>June quarter 2017</t>
  </si>
  <si>
    <t>Sept quarter 2017</t>
  </si>
  <si>
    <t>Dec quarter 2017</t>
  </si>
  <si>
    <t>Mar quarter 2018</t>
  </si>
  <si>
    <t>June quarter 2018</t>
  </si>
  <si>
    <t>Sept quarter 2018</t>
  </si>
  <si>
    <t>Dec quarter 2018</t>
  </si>
  <si>
    <t>Mar quarter 2019</t>
  </si>
  <si>
    <t>June quarter 2019</t>
  </si>
  <si>
    <t>Sept quarter 2019</t>
  </si>
  <si>
    <t>Dec quarter 2019</t>
  </si>
  <si>
    <t>Mar quarter 2020</t>
  </si>
  <si>
    <t>June quarter 2020</t>
  </si>
  <si>
    <t>Sept quarter 2020</t>
  </si>
  <si>
    <t>Dec quarter 2020</t>
  </si>
  <si>
    <t>Mar quarter 2021</t>
  </si>
  <si>
    <t>June quarter 2021</t>
  </si>
  <si>
    <t>Quarterly Unemployment Rate in Auckland, Rest of New Zealand (RoNZ) and New Zealand (1999-2021)</t>
  </si>
  <si>
    <t>Quarterly Employment in Auckland, Rest of New Zealand (RoNZ) and New Zealand (1999-2021)</t>
  </si>
  <si>
    <t>Quarterly Unemployment Rate in Auckland, By Age  (1999-2021)</t>
  </si>
  <si>
    <t>Quarterly Unemployment Rate in Auckland, By Ethnicity  (1999-2021)</t>
  </si>
  <si>
    <t>Quarterly Misery Index, New Zealand (1999-2021)</t>
  </si>
  <si>
    <t>?NEEDS UPDATING?</t>
  </si>
  <si>
    <t>Quarterly New Car Registrations, Auckland, Rest of New Zealand (RoNZ) and New Zealand (2000-2021)</t>
  </si>
  <si>
    <t>Quarterly Commercial Vehicle Registrations, Auckland, Rest of New Zealand (RoNZ) and New Zealand (2000-2021)</t>
  </si>
  <si>
    <t>4Q vs 4Q a year earlier</t>
  </si>
  <si>
    <t>BPM6 Key international ratios</t>
  </si>
  <si>
    <t>Balance of payments ratios; Current account balance to GDP</t>
  </si>
  <si>
    <t>Note: on 22/10/2021 Stats NZ published estimates for 2021 and minor mods to 2020 and 2019</t>
  </si>
  <si>
    <t>Boundaries at 1 January 2020. Data from NZ.stat</t>
  </si>
  <si>
    <t xml:space="preserve">quarterly economic monitor: </t>
  </si>
  <si>
    <t>https://data.infometrics.co.nz/</t>
  </si>
  <si>
    <t>https://qem.infometrics.co.nz/auckland</t>
  </si>
  <si>
    <t>Annual Retail Sales, Auckland, Rest of New Zealand (RoNZ) and New Zealand (2004-2021)</t>
  </si>
  <si>
    <t>Quarterly Real Retail Trade Survey ($2021m)</t>
  </si>
  <si>
    <t>Annualised Real Retail Trade Survey ($2021m)</t>
  </si>
  <si>
    <t>cpi needs updating</t>
  </si>
  <si>
    <t>Data available on request from Stats NZ; NZ.Stat closed Feb 2022</t>
  </si>
  <si>
    <t>PPI All industries</t>
  </si>
  <si>
    <t>[SERIES converted to $2021)</t>
  </si>
  <si>
    <t>Annual Real GDP (2021$m)</t>
  </si>
  <si>
    <t>Quarterly and Annual Real GDP (2021$m)</t>
  </si>
  <si>
    <t>Annual Real GDP (2001-2021)</t>
  </si>
  <si>
    <t>Annual Average Real GDP Growth Rate (2002-2021)</t>
  </si>
  <si>
    <t>Quarterly Retail Sales, Auckland, Rest of New Zealand (RoNZ) and New Zealand (2003-2021)</t>
  </si>
  <si>
    <t>Consumer Confidence Index, Auckland, 1989-2022 (Westpac McDermott Miller)</t>
  </si>
  <si>
    <t>From 2021Q4</t>
  </si>
  <si>
    <t>Parcel post is typically &lt; 0.1% of total</t>
  </si>
  <si>
    <t>Real GDP per capita (2021$)</t>
  </si>
  <si>
    <t>QEM GDP y/e June / StatsNZ population as at June 30th</t>
  </si>
  <si>
    <t>Ukraine Feb 2022</t>
  </si>
  <si>
    <t>Annual Inflation Rates, New Zealand (1988-2022)</t>
  </si>
  <si>
    <t>Monthly Average Trade Weighted Index and USD, New Zealand (1999-2022)</t>
  </si>
  <si>
    <t>Monthly Average Short Term Interest Rates and OCR, New Zealand (1999-2022)</t>
  </si>
  <si>
    <t>Monthly (and annualised year ending) Real goods Exports ($000 - 2022 dollars) - FOB</t>
  </si>
  <si>
    <t>Monthly (and annualised year ending) Real goods Imports ($000 - 2022 dollars) - CIF</t>
  </si>
  <si>
    <t>Total Annual Goods Imports (1991-2021; CIF $NZ bn 2022)</t>
  </si>
  <si>
    <t>Total Annual Goods Exports (1991-2021; FOB $NZ bn 2022)</t>
  </si>
  <si>
    <t>Monthly Commodity Price Index (1986-2022)</t>
  </si>
  <si>
    <t>General Business Situation (1987-2022)</t>
  </si>
  <si>
    <t>Ease of Finding Labour (1987-2022)</t>
  </si>
  <si>
    <t>Employment next 3 months(1987-2022)</t>
  </si>
  <si>
    <t>Limiting Factor - Auckland (1987-2022); note axis starts at 0% for Sales</t>
  </si>
  <si>
    <t>Overtime Worked next 3 months (1987-2022)</t>
  </si>
  <si>
    <t>Labour Turnover (1987-2022)</t>
  </si>
  <si>
    <t>Average Costs (1987-2022)</t>
  </si>
  <si>
    <t>Average Selling Prices (1987-2022)</t>
  </si>
  <si>
    <t>Profitability (1987-2022)</t>
  </si>
  <si>
    <t>Domestic Trading Activity (1987-2022)</t>
  </si>
  <si>
    <t>Building Investment Intentions (1987-2022)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</si>
</sst>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"/>
    <numFmt numFmtId="165" formatCode="#,##0.0"/>
    <numFmt numFmtId="166" formatCode="0.0%"/>
    <numFmt numFmtId="167" formatCode="General_)"/>
    <numFmt numFmtId="168" formatCode="[$$-409]#,##0.00"/>
    <numFmt numFmtId="169" formatCode="0.0000"/>
    <numFmt numFmtId="170" formatCode="[$-F400]h:mm:ss\ AM/PM"/>
    <numFmt numFmtId="171" formatCode="_-* #,##0_-;\-* #,##0_-;_-* &quot;-&quot;??_-;_-@_-"/>
    <numFmt numFmtId="172" formatCode="mmm"/>
    <numFmt numFmtId="173" formatCode="#,##0.000"/>
    <numFmt numFmtId="174" formatCode="[$-10409]#,##0.00;\-#,##0.00"/>
    <numFmt numFmtId="175" formatCode="0.000"/>
    <numFmt numFmtId="176" formatCode="_(* #,##0.00_);_(* \(#,##0.00\);_(* &quot;-&quot;??_);_(@_)"/>
    <numFmt numFmtId="177" formatCode="0.000%"/>
    <numFmt numFmtId="178" formatCode="0.000000"/>
    <numFmt numFmtId="179" formatCode="mmm\-yyyy"/>
    <numFmt numFmtId="180" formatCode="0.0_)"/>
    <numFmt numFmtId="181" formatCode="0_ ;\-0\ "/>
    <numFmt numFmtId="182" formatCode="#,##0.0000"/>
    <numFmt numFmtId="183" formatCode="[$-10409]#,##0.00000;\-#,##0.00000"/>
  </numFmts>
  <fonts count="194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10"/>
      <name val="Courier"/>
      <family val="3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sz val="8"/>
      <color rgb="FF666666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8"/>
      <name val="Arial Mäori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u/>
      <sz val="10"/>
      <color indexed="12"/>
      <name val="Arial"/>
      <family val="2"/>
    </font>
    <font>
      <b/>
      <u/>
      <sz val="20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0"/>
      <name val="MS Sans Serif"/>
      <family val="2"/>
    </font>
    <font>
      <sz val="8"/>
      <name val="Arial Mäori"/>
    </font>
    <font>
      <b/>
      <sz val="8"/>
      <color rgb="FF666666"/>
      <name val="Tahoma"/>
      <family val="2"/>
    </font>
    <font>
      <b/>
      <sz val="11"/>
      <color rgb="FF000000"/>
      <name val="Calibri"/>
      <family val="2"/>
      <scheme val="minor"/>
    </font>
    <font>
      <b/>
      <sz val="9.35"/>
      <color rgb="FF000000"/>
      <name val="Verdana"/>
      <family val="2"/>
    </font>
    <font>
      <b/>
      <sz val="10.75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 Mäori"/>
      <family val="2"/>
    </font>
    <font>
      <b/>
      <sz val="10"/>
      <color indexed="63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8"/>
      <color indexed="56"/>
      <name val="Cambria"/>
      <family val="2"/>
    </font>
    <font>
      <sz val="10"/>
      <color indexed="10"/>
      <name val="Arial"/>
      <family val="2"/>
    </font>
    <font>
      <u/>
      <sz val="10"/>
      <color theme="10"/>
      <name val="Arial Mäo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000000"/>
      <name val="Verdana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Geneva"/>
    </font>
    <font>
      <sz val="11"/>
      <color rgb="FF1F497D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i/>
      <u/>
      <sz val="12"/>
      <color rgb="FFFF00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0"/>
      <name val="Verdana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0"/>
      <name val="Helv"/>
    </font>
    <font>
      <sz val="12"/>
      <name val="Helv"/>
    </font>
    <font>
      <u/>
      <sz val="9"/>
      <color indexed="12"/>
      <name val="Helv"/>
    </font>
    <font>
      <b/>
      <i/>
      <sz val="10"/>
      <color theme="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sz val="11"/>
      <color theme="0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Optimum"/>
    </font>
    <font>
      <b/>
      <i/>
      <sz val="14"/>
      <color rgb="FFFF0000"/>
      <name val="Calibri"/>
      <family val="2"/>
      <scheme val="minor"/>
    </font>
    <font>
      <sz val="10"/>
      <name val="Arial"/>
      <family val="2"/>
    </font>
    <font>
      <b/>
      <i/>
      <sz val="10"/>
      <color rgb="FFFF0000"/>
      <name val="Arial"/>
      <family val="2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sz val="13"/>
      <color rgb="FF666666"/>
      <name val="Arial"/>
      <family val="2"/>
    </font>
    <font>
      <b/>
      <i/>
      <sz val="12"/>
      <color rgb="FFFF0000"/>
      <name val="Calibri"/>
      <family val="2"/>
      <scheme val="minor"/>
    </font>
    <font>
      <sz val="11"/>
      <color rgb="FF000000"/>
      <name val="Arial"/>
      <family val="2"/>
    </font>
    <font>
      <sz val="15.4"/>
      <color rgb="FF000000"/>
      <name val="Times New Roman"/>
      <family val="1"/>
    </font>
    <font>
      <sz val="10"/>
      <name val="Arial"/>
      <family val="2"/>
    </font>
    <font>
      <b/>
      <sz val="11"/>
      <color rgb="FFFF0000"/>
      <name val="Arial"/>
      <family val="2"/>
    </font>
    <font>
      <u/>
      <sz val="10"/>
      <color indexed="12"/>
      <name val="Times New Roman"/>
      <family val="1"/>
    </font>
    <font>
      <b/>
      <sz val="15"/>
      <color theme="3"/>
      <name val="Arial Mäori"/>
      <family val="2"/>
    </font>
    <font>
      <b/>
      <sz val="11"/>
      <color theme="3"/>
      <name val="Arial Mäori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Arial"/>
      <family val="2"/>
    </font>
    <font>
      <b/>
      <i/>
      <sz val="8"/>
      <color rgb="FFFF0000"/>
      <name val="Arial"/>
      <family val="2"/>
    </font>
    <font>
      <sz val="11"/>
      <name val="Arial"/>
      <family val="2"/>
    </font>
    <font>
      <b/>
      <sz val="8"/>
      <name val="Arial"/>
      <family val="2"/>
    </font>
    <font>
      <b/>
      <sz val="17"/>
      <color rgb="FF333333"/>
      <name val="Arial"/>
      <family val="2"/>
    </font>
    <font>
      <sz val="9"/>
      <name val="Inherit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Arial Mäori"/>
      <family val="2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Arial Mäori"/>
      <family val="2"/>
    </font>
    <font>
      <sz val="10"/>
      <name val="Arial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i/>
      <sz val="11"/>
      <color rgb="FFFF0000"/>
      <name val="Calibri"/>
      <family val="2"/>
      <scheme val="minor"/>
    </font>
    <font>
      <sz val="12"/>
      <color rgb="FF336666"/>
      <name val="Verdana"/>
      <family val="2"/>
    </font>
    <font>
      <b/>
      <i/>
      <u/>
      <sz val="14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</font>
    <font>
      <sz val="10"/>
      <color theme="1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EEEE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rgb="FFE8EEF4"/>
      </left>
      <right style="medium">
        <color rgb="FFE8EEF4"/>
      </right>
      <top style="medium">
        <color rgb="FFE8EEF4"/>
      </top>
      <bottom style="medium">
        <color rgb="FFE8EEF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DADADA"/>
      </top>
      <bottom/>
      <diagonal/>
    </border>
    <border>
      <left/>
      <right/>
      <top style="medium">
        <color rgb="FFBABABA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D6E2E2"/>
      </left>
      <right style="medium">
        <color rgb="FFD6E2E2"/>
      </right>
      <top/>
      <bottom style="medium">
        <color rgb="FF9ACCCB"/>
      </bottom>
      <diagonal/>
    </border>
  </borders>
  <cellStyleXfs count="802">
    <xf numFmtId="0" fontId="0" fillId="0" borderId="0"/>
    <xf numFmtId="9" fontId="1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ill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8" fillId="0" borderId="0" applyNumberFormat="0" applyFill="0" applyBorder="0" applyAlignment="0" applyProtection="0"/>
    <xf numFmtId="0" fontId="19" fillId="2" borderId="0" applyNumberFormat="0" applyBorder="0" applyAlignment="0" applyProtection="0"/>
    <xf numFmtId="0" fontId="20" fillId="3" borderId="0" applyNumberFormat="0" applyBorder="0" applyAlignment="0" applyProtection="0"/>
    <xf numFmtId="0" fontId="21" fillId="4" borderId="0" applyNumberFormat="0" applyBorder="0" applyAlignment="0" applyProtection="0"/>
    <xf numFmtId="0" fontId="22" fillId="5" borderId="4" applyNumberFormat="0" applyAlignment="0" applyProtection="0"/>
    <xf numFmtId="0" fontId="23" fillId="6" borderId="5" applyNumberFormat="0" applyAlignment="0" applyProtection="0"/>
    <xf numFmtId="0" fontId="24" fillId="6" borderId="4" applyNumberFormat="0" applyAlignment="0" applyProtection="0"/>
    <xf numFmtId="0" fontId="25" fillId="0" borderId="6" applyNumberFormat="0" applyFill="0" applyAlignment="0" applyProtection="0"/>
    <xf numFmtId="0" fontId="26" fillId="7" borderId="7" applyNumberFormat="0" applyAlignment="0" applyProtection="0"/>
    <xf numFmtId="0" fontId="27" fillId="0" borderId="0" applyNumberFormat="0" applyFill="0" applyBorder="0" applyAlignment="0" applyProtection="0"/>
    <xf numFmtId="0" fontId="14" fillId="8" borderId="8" applyNumberFormat="0" applyFont="0" applyAlignment="0" applyProtection="0"/>
    <xf numFmtId="0" fontId="28" fillId="0" borderId="0" applyNumberFormat="0" applyFill="0" applyBorder="0" applyAlignment="0" applyProtection="0"/>
    <xf numFmtId="0" fontId="29" fillId="0" borderId="9" applyNumberFormat="0" applyFill="0" applyAlignment="0" applyProtection="0"/>
    <xf numFmtId="0" fontId="30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30" fillId="28" borderId="0" applyNumberFormat="0" applyBorder="0" applyAlignment="0" applyProtection="0"/>
    <xf numFmtId="0" fontId="30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30" fillId="32" borderId="0" applyNumberFormat="0" applyBorder="0" applyAlignment="0" applyProtection="0"/>
    <xf numFmtId="0" fontId="31" fillId="0" borderId="0"/>
    <xf numFmtId="9" fontId="35" fillId="0" borderId="0" applyFont="0" applyFill="0" applyBorder="0" applyAlignment="0" applyProtection="0"/>
    <xf numFmtId="0" fontId="32" fillId="0" borderId="0"/>
    <xf numFmtId="0" fontId="32" fillId="0" borderId="0"/>
    <xf numFmtId="167" fontId="39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0" fillId="0" borderId="0"/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0" fontId="46" fillId="0" borderId="0">
      <alignment wrapText="1"/>
    </xf>
    <xf numFmtId="43" fontId="1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32" fillId="0" borderId="0">
      <alignment wrapText="1"/>
    </xf>
    <xf numFmtId="0" fontId="32" fillId="0" borderId="0"/>
    <xf numFmtId="0" fontId="32" fillId="0" borderId="0">
      <alignment wrapText="1"/>
    </xf>
    <xf numFmtId="0" fontId="32" fillId="0" borderId="0"/>
    <xf numFmtId="0" fontId="32" fillId="0" borderId="0">
      <alignment wrapText="1"/>
    </xf>
    <xf numFmtId="0" fontId="32" fillId="0" borderId="0">
      <alignment wrapText="1"/>
    </xf>
    <xf numFmtId="9" fontId="32" fillId="0" borderId="0" applyFont="0" applyFill="0" applyBorder="0" applyAlignment="0" applyProtection="0"/>
    <xf numFmtId="0" fontId="32" fillId="0" borderId="0">
      <alignment wrapText="1"/>
    </xf>
    <xf numFmtId="0" fontId="32" fillId="0" borderId="0">
      <alignment wrapText="1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/>
    <xf numFmtId="0" fontId="32" fillId="0" borderId="0"/>
    <xf numFmtId="0" fontId="32" fillId="0" borderId="0"/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172" fontId="64" fillId="0" borderId="0"/>
    <xf numFmtId="0" fontId="3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>
      <alignment wrapText="1"/>
    </xf>
    <xf numFmtId="0" fontId="32" fillId="0" borderId="0"/>
    <xf numFmtId="0" fontId="32" fillId="0" borderId="0"/>
    <xf numFmtId="0" fontId="32" fillId="0" borderId="0">
      <alignment wrapText="1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9" fontId="32" fillId="0" borderId="0" applyFont="0" applyFill="0" applyBorder="0" applyAlignment="0" applyProtection="0"/>
    <xf numFmtId="0" fontId="32" fillId="0" borderId="0">
      <alignment wrapText="1"/>
    </xf>
    <xf numFmtId="0" fontId="32" fillId="0" borderId="0"/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32" fillId="0" borderId="0">
      <alignment wrapText="1"/>
    </xf>
    <xf numFmtId="0" fontId="73" fillId="0" borderId="0"/>
    <xf numFmtId="0" fontId="33" fillId="0" borderId="0"/>
    <xf numFmtId="0" fontId="74" fillId="0" borderId="0"/>
    <xf numFmtId="0" fontId="71" fillId="54" borderId="0" applyNumberFormat="0" applyBorder="0" applyAlignment="0" applyProtection="0"/>
    <xf numFmtId="0" fontId="71" fillId="55" borderId="0" applyNumberFormat="0" applyBorder="0" applyAlignment="0" applyProtection="0"/>
    <xf numFmtId="0" fontId="71" fillId="56" borderId="0" applyNumberFormat="0" applyBorder="0" applyAlignment="0" applyProtection="0"/>
    <xf numFmtId="0" fontId="71" fillId="57" borderId="0" applyNumberFormat="0" applyBorder="0" applyAlignment="0" applyProtection="0"/>
    <xf numFmtId="0" fontId="71" fillId="58" borderId="0" applyNumberFormat="0" applyBorder="0" applyAlignment="0" applyProtection="0"/>
    <xf numFmtId="0" fontId="71" fillId="59" borderId="0" applyNumberFormat="0" applyBorder="0" applyAlignment="0" applyProtection="0"/>
    <xf numFmtId="0" fontId="71" fillId="60" borderId="0" applyNumberFormat="0" applyBorder="0" applyAlignment="0" applyProtection="0"/>
    <xf numFmtId="0" fontId="71" fillId="61" borderId="0" applyNumberFormat="0" applyBorder="0" applyAlignment="0" applyProtection="0"/>
    <xf numFmtId="0" fontId="71" fillId="62" borderId="0" applyNumberFormat="0" applyBorder="0" applyAlignment="0" applyProtection="0"/>
    <xf numFmtId="0" fontId="71" fillId="57" borderId="0" applyNumberFormat="0" applyBorder="0" applyAlignment="0" applyProtection="0"/>
    <xf numFmtId="0" fontId="71" fillId="60" borderId="0" applyNumberFormat="0" applyBorder="0" applyAlignment="0" applyProtection="0"/>
    <xf numFmtId="0" fontId="71" fillId="63" borderId="0" applyNumberFormat="0" applyBorder="0" applyAlignment="0" applyProtection="0"/>
    <xf numFmtId="0" fontId="76" fillId="64" borderId="0" applyNumberFormat="0" applyBorder="0" applyAlignment="0" applyProtection="0"/>
    <xf numFmtId="0" fontId="76" fillId="61" borderId="0" applyNumberFormat="0" applyBorder="0" applyAlignment="0" applyProtection="0"/>
    <xf numFmtId="0" fontId="76" fillId="62" borderId="0" applyNumberFormat="0" applyBorder="0" applyAlignment="0" applyProtection="0"/>
    <xf numFmtId="0" fontId="76" fillId="65" borderId="0" applyNumberFormat="0" applyBorder="0" applyAlignment="0" applyProtection="0"/>
    <xf numFmtId="0" fontId="76" fillId="66" borderId="0" applyNumberFormat="0" applyBorder="0" applyAlignment="0" applyProtection="0"/>
    <xf numFmtId="0" fontId="76" fillId="67" borderId="0" applyNumberFormat="0" applyBorder="0" applyAlignment="0" applyProtection="0"/>
    <xf numFmtId="0" fontId="76" fillId="68" borderId="0" applyNumberFormat="0" applyBorder="0" applyAlignment="0" applyProtection="0"/>
    <xf numFmtId="0" fontId="76" fillId="69" borderId="0" applyNumberFormat="0" applyBorder="0" applyAlignment="0" applyProtection="0"/>
    <xf numFmtId="0" fontId="76" fillId="70" borderId="0" applyNumberFormat="0" applyBorder="0" applyAlignment="0" applyProtection="0"/>
    <xf numFmtId="0" fontId="76" fillId="65" borderId="0" applyNumberFormat="0" applyBorder="0" applyAlignment="0" applyProtection="0"/>
    <xf numFmtId="0" fontId="76" fillId="66" borderId="0" applyNumberFormat="0" applyBorder="0" applyAlignment="0" applyProtection="0"/>
    <xf numFmtId="0" fontId="76" fillId="71" borderId="0" applyNumberFormat="0" applyBorder="0" applyAlignment="0" applyProtection="0"/>
    <xf numFmtId="0" fontId="77" fillId="55" borderId="0" applyNumberFormat="0" applyBorder="0" applyAlignment="0" applyProtection="0"/>
    <xf numFmtId="0" fontId="78" fillId="72" borderId="45" applyNumberFormat="0" applyAlignment="0" applyProtection="0"/>
    <xf numFmtId="0" fontId="79" fillId="73" borderId="46" applyNumberFormat="0" applyAlignment="0" applyProtection="0"/>
    <xf numFmtId="0" fontId="31" fillId="0" borderId="0" applyFont="0" applyFill="0" applyBorder="0" applyAlignment="0" applyProtection="0"/>
    <xf numFmtId="176" fontId="31" fillId="0" borderId="0" applyFont="0" applyFill="0" applyBorder="0" applyAlignment="0" applyProtection="0"/>
    <xf numFmtId="0" fontId="80" fillId="0" borderId="0" applyNumberFormat="0" applyFill="0" applyBorder="0" applyAlignment="0" applyProtection="0"/>
    <xf numFmtId="0" fontId="81" fillId="56" borderId="0" applyNumberFormat="0" applyBorder="0" applyAlignment="0" applyProtection="0"/>
    <xf numFmtId="0" fontId="82" fillId="0" borderId="47" applyNumberFormat="0" applyFill="0" applyAlignment="0" applyProtection="0"/>
    <xf numFmtId="0" fontId="83" fillId="0" borderId="48" applyNumberFormat="0" applyFill="0" applyAlignment="0" applyProtection="0"/>
    <xf numFmtId="0" fontId="84" fillId="0" borderId="49" applyNumberFormat="0" applyFill="0" applyAlignment="0" applyProtection="0"/>
    <xf numFmtId="0" fontId="84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>
      <alignment vertical="top"/>
      <protection locked="0"/>
    </xf>
    <xf numFmtId="0" fontId="85" fillId="59" borderId="45" applyNumberFormat="0" applyAlignment="0" applyProtection="0"/>
    <xf numFmtId="0" fontId="86" fillId="0" borderId="50" applyNumberFormat="0" applyFill="0" applyAlignment="0" applyProtection="0"/>
    <xf numFmtId="0" fontId="87" fillId="74" borderId="0" applyNumberFormat="0" applyBorder="0" applyAlignment="0" applyProtection="0"/>
    <xf numFmtId="0" fontId="74" fillId="0" borderId="0"/>
    <xf numFmtId="0" fontId="74" fillId="0" borderId="0"/>
    <xf numFmtId="0" fontId="31" fillId="0" borderId="0"/>
    <xf numFmtId="0" fontId="31" fillId="0" borderId="0"/>
    <xf numFmtId="0" fontId="31" fillId="0" borderId="0"/>
    <xf numFmtId="0" fontId="14" fillId="0" borderId="0"/>
    <xf numFmtId="0" fontId="14" fillId="0" borderId="0"/>
    <xf numFmtId="0" fontId="31" fillId="0" borderId="0"/>
    <xf numFmtId="0" fontId="74" fillId="0" borderId="0"/>
    <xf numFmtId="0" fontId="74" fillId="0" borderId="0"/>
    <xf numFmtId="0" fontId="74" fillId="0" borderId="0"/>
    <xf numFmtId="0" fontId="31" fillId="0" borderId="0"/>
    <xf numFmtId="0" fontId="31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1" fillId="75" borderId="51" applyNumberFormat="0" applyFont="0" applyAlignment="0" applyProtection="0"/>
    <xf numFmtId="0" fontId="75" fillId="72" borderId="52" applyNumberFormat="0" applyAlignment="0" applyProtection="0"/>
    <xf numFmtId="9" fontId="74" fillId="0" borderId="0" applyFont="0" applyFill="0" applyBorder="0" applyAlignment="0" applyProtection="0"/>
    <xf numFmtId="0" fontId="88" fillId="0" borderId="0" applyNumberFormat="0" applyFill="0" applyBorder="0" applyAlignment="0" applyProtection="0"/>
    <xf numFmtId="0" fontId="70" fillId="0" borderId="53" applyNumberFormat="0" applyFill="0" applyAlignment="0" applyProtection="0"/>
    <xf numFmtId="0" fontId="89" fillId="0" borderId="0" applyNumberFormat="0" applyFill="0" applyBorder="0" applyAlignment="0" applyProtection="0"/>
    <xf numFmtId="0" fontId="92" fillId="0" borderId="0"/>
    <xf numFmtId="0" fontId="90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14" fillId="0" borderId="0"/>
    <xf numFmtId="0" fontId="93" fillId="0" borderId="0"/>
    <xf numFmtId="0" fontId="14" fillId="10" borderId="0" applyNumberFormat="0" applyBorder="0" applyAlignment="0" applyProtection="0"/>
    <xf numFmtId="0" fontId="14" fillId="14" borderId="0" applyNumberFormat="0" applyBorder="0" applyAlignment="0" applyProtection="0"/>
    <xf numFmtId="0" fontId="14" fillId="18" borderId="0" applyNumberFormat="0" applyBorder="0" applyAlignment="0" applyProtection="0"/>
    <xf numFmtId="0" fontId="14" fillId="22" borderId="0" applyNumberFormat="0" applyBorder="0" applyAlignment="0" applyProtection="0"/>
    <xf numFmtId="0" fontId="14" fillId="26" borderId="0" applyNumberFormat="0" applyBorder="0" applyAlignment="0" applyProtection="0"/>
    <xf numFmtId="0" fontId="14" fillId="30" borderId="0" applyNumberFormat="0" applyBorder="0" applyAlignment="0" applyProtection="0"/>
    <xf numFmtId="0" fontId="14" fillId="11" borderId="0" applyNumberFormat="0" applyBorder="0" applyAlignment="0" applyProtection="0"/>
    <xf numFmtId="0" fontId="14" fillId="15" borderId="0" applyNumberFormat="0" applyBorder="0" applyAlignment="0" applyProtection="0"/>
    <xf numFmtId="0" fontId="14" fillId="19" borderId="0" applyNumberFormat="0" applyBorder="0" applyAlignment="0" applyProtection="0"/>
    <xf numFmtId="0" fontId="14" fillId="23" borderId="0" applyNumberFormat="0" applyBorder="0" applyAlignment="0" applyProtection="0"/>
    <xf numFmtId="0" fontId="14" fillId="27" borderId="0" applyNumberFormat="0" applyBorder="0" applyAlignment="0" applyProtection="0"/>
    <xf numFmtId="0" fontId="14" fillId="31" borderId="0" applyNumberFormat="0" applyBorder="0" applyAlignment="0" applyProtection="0"/>
    <xf numFmtId="0" fontId="30" fillId="12" borderId="0" applyNumberFormat="0" applyBorder="0" applyAlignment="0" applyProtection="0"/>
    <xf numFmtId="0" fontId="30" fillId="16" borderId="0" applyNumberFormat="0" applyBorder="0" applyAlignment="0" applyProtection="0"/>
    <xf numFmtId="0" fontId="30" fillId="20" borderId="0" applyNumberFormat="0" applyBorder="0" applyAlignment="0" applyProtection="0"/>
    <xf numFmtId="0" fontId="30" fillId="24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9" borderId="0" applyNumberFormat="0" applyBorder="0" applyAlignment="0" applyProtection="0"/>
    <xf numFmtId="0" fontId="30" fillId="13" borderId="0" applyNumberFormat="0" applyBorder="0" applyAlignment="0" applyProtection="0"/>
    <xf numFmtId="0" fontId="30" fillId="17" borderId="0" applyNumberFormat="0" applyBorder="0" applyAlignment="0" applyProtection="0"/>
    <xf numFmtId="0" fontId="30" fillId="21" borderId="0" applyNumberFormat="0" applyBorder="0" applyAlignment="0" applyProtection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20" fillId="3" borderId="0" applyNumberFormat="0" applyBorder="0" applyAlignment="0" applyProtection="0"/>
    <xf numFmtId="0" fontId="24" fillId="6" borderId="4" applyNumberFormat="0" applyAlignment="0" applyProtection="0"/>
    <xf numFmtId="0" fontId="26" fillId="7" borderId="7" applyNumberFormat="0" applyAlignment="0" applyProtection="0"/>
    <xf numFmtId="43" fontId="74" fillId="0" borderId="0" applyFont="0" applyFill="0" applyBorder="0" applyAlignment="0" applyProtection="0"/>
    <xf numFmtId="43" fontId="74" fillId="0" borderId="0" applyFont="0" applyFill="0" applyBorder="0" applyAlignment="0" applyProtection="0"/>
    <xf numFmtId="43" fontId="74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2" borderId="0" applyNumberFormat="0" applyBorder="0" applyAlignment="0" applyProtection="0"/>
    <xf numFmtId="0" fontId="16" fillId="0" borderId="1" applyNumberFormat="0" applyFill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8" fillId="0" borderId="0" applyNumberFormat="0" applyFill="0" applyBorder="0" applyAlignment="0" applyProtection="0"/>
    <xf numFmtId="179" fontId="94" fillId="0" borderId="0">
      <alignment vertical="center"/>
    </xf>
    <xf numFmtId="0" fontId="22" fillId="5" borderId="4" applyNumberFormat="0" applyAlignment="0" applyProtection="0"/>
    <xf numFmtId="0" fontId="25" fillId="0" borderId="6" applyNumberFormat="0" applyFill="0" applyAlignment="0" applyProtection="0"/>
    <xf numFmtId="0" fontId="21" fillId="4" borderId="0" applyNumberFormat="0" applyBorder="0" applyAlignment="0" applyProtection="0"/>
    <xf numFmtId="0" fontId="95" fillId="0" borderId="0"/>
    <xf numFmtId="0" fontId="74" fillId="0" borderId="0"/>
    <xf numFmtId="0" fontId="31" fillId="0" borderId="0"/>
    <xf numFmtId="0" fontId="31" fillId="0" borderId="0"/>
    <xf numFmtId="0" fontId="74" fillId="0" borderId="0"/>
    <xf numFmtId="0" fontId="31" fillId="0" borderId="0"/>
    <xf numFmtId="0" fontId="31" fillId="0" borderId="0"/>
    <xf numFmtId="0" fontId="7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8" borderId="8" applyNumberFormat="0" applyFont="0" applyAlignment="0" applyProtection="0"/>
    <xf numFmtId="0" fontId="14" fillId="0" borderId="0"/>
    <xf numFmtId="0" fontId="23" fillId="6" borderId="5" applyNumberFormat="0" applyAlignment="0" applyProtection="0"/>
    <xf numFmtId="0" fontId="94" fillId="0" borderId="0">
      <alignment vertical="center" wrapText="1"/>
    </xf>
    <xf numFmtId="0" fontId="29" fillId="0" borderId="9" applyNumberFormat="0" applyFill="0" applyAlignment="0" applyProtection="0"/>
    <xf numFmtId="0" fontId="27" fillId="0" borderId="0" applyNumberFormat="0" applyFill="0" applyBorder="0" applyAlignment="0" applyProtection="0"/>
    <xf numFmtId="0" fontId="96" fillId="0" borderId="0"/>
    <xf numFmtId="0" fontId="97" fillId="0" borderId="0"/>
    <xf numFmtId="0" fontId="100" fillId="0" borderId="0"/>
    <xf numFmtId="9" fontId="100" fillId="0" borderId="0" applyFont="0" applyFill="0" applyBorder="0" applyAlignment="0" applyProtection="0"/>
    <xf numFmtId="0" fontId="101" fillId="0" borderId="0" applyNumberFormat="0" applyFill="0" applyBorder="0" applyAlignment="0" applyProtection="0"/>
    <xf numFmtId="0" fontId="105" fillId="0" borderId="0"/>
    <xf numFmtId="0" fontId="107" fillId="0" borderId="0"/>
    <xf numFmtId="0" fontId="14" fillId="0" borderId="0"/>
    <xf numFmtId="0" fontId="108" fillId="0" borderId="0"/>
    <xf numFmtId="0" fontId="110" fillId="0" borderId="0"/>
    <xf numFmtId="0" fontId="111" fillId="0" borderId="0"/>
    <xf numFmtId="0" fontId="112" fillId="54" borderId="0" applyNumberFormat="0" applyBorder="0" applyAlignment="0" applyProtection="0"/>
    <xf numFmtId="0" fontId="112" fillId="55" borderId="0" applyNumberFormat="0" applyBorder="0" applyAlignment="0" applyProtection="0"/>
    <xf numFmtId="0" fontId="112" fillId="56" borderId="0" applyNumberFormat="0" applyBorder="0" applyAlignment="0" applyProtection="0"/>
    <xf numFmtId="0" fontId="112" fillId="57" borderId="0" applyNumberFormat="0" applyBorder="0" applyAlignment="0" applyProtection="0"/>
    <xf numFmtId="0" fontId="112" fillId="58" borderId="0" applyNumberFormat="0" applyBorder="0" applyAlignment="0" applyProtection="0"/>
    <xf numFmtId="0" fontId="112" fillId="59" borderId="0" applyNumberFormat="0" applyBorder="0" applyAlignment="0" applyProtection="0"/>
    <xf numFmtId="0" fontId="112" fillId="60" borderId="0" applyNumberFormat="0" applyBorder="0" applyAlignment="0" applyProtection="0"/>
    <xf numFmtId="0" fontId="112" fillId="61" borderId="0" applyNumberFormat="0" applyBorder="0" applyAlignment="0" applyProtection="0"/>
    <xf numFmtId="0" fontId="112" fillId="62" borderId="0" applyNumberFormat="0" applyBorder="0" applyAlignment="0" applyProtection="0"/>
    <xf numFmtId="0" fontId="112" fillId="57" borderId="0" applyNumberFormat="0" applyBorder="0" applyAlignment="0" applyProtection="0"/>
    <xf numFmtId="0" fontId="112" fillId="60" borderId="0" applyNumberFormat="0" applyBorder="0" applyAlignment="0" applyProtection="0"/>
    <xf numFmtId="0" fontId="112" fillId="63" borderId="0" applyNumberFormat="0" applyBorder="0" applyAlignment="0" applyProtection="0"/>
    <xf numFmtId="0" fontId="113" fillId="64" borderId="0" applyNumberFormat="0" applyBorder="0" applyAlignment="0" applyProtection="0"/>
    <xf numFmtId="0" fontId="113" fillId="61" borderId="0" applyNumberFormat="0" applyBorder="0" applyAlignment="0" applyProtection="0"/>
    <xf numFmtId="0" fontId="113" fillId="62" borderId="0" applyNumberFormat="0" applyBorder="0" applyAlignment="0" applyProtection="0"/>
    <xf numFmtId="0" fontId="113" fillId="65" borderId="0" applyNumberFormat="0" applyBorder="0" applyAlignment="0" applyProtection="0"/>
    <xf numFmtId="0" fontId="113" fillId="66" borderId="0" applyNumberFormat="0" applyBorder="0" applyAlignment="0" applyProtection="0"/>
    <xf numFmtId="0" fontId="113" fillId="67" borderId="0" applyNumberFormat="0" applyBorder="0" applyAlignment="0" applyProtection="0"/>
    <xf numFmtId="0" fontId="113" fillId="68" borderId="0" applyNumberFormat="0" applyBorder="0" applyAlignment="0" applyProtection="0"/>
    <xf numFmtId="0" fontId="113" fillId="69" borderId="0" applyNumberFormat="0" applyBorder="0" applyAlignment="0" applyProtection="0"/>
    <xf numFmtId="0" fontId="113" fillId="70" borderId="0" applyNumberFormat="0" applyBorder="0" applyAlignment="0" applyProtection="0"/>
    <xf numFmtId="0" fontId="113" fillId="65" borderId="0" applyNumberFormat="0" applyBorder="0" applyAlignment="0" applyProtection="0"/>
    <xf numFmtId="0" fontId="113" fillId="66" borderId="0" applyNumberFormat="0" applyBorder="0" applyAlignment="0" applyProtection="0"/>
    <xf numFmtId="0" fontId="113" fillId="71" borderId="0" applyNumberFormat="0" applyBorder="0" applyAlignment="0" applyProtection="0"/>
    <xf numFmtId="0" fontId="117" fillId="55" borderId="0" applyNumberFormat="0" applyBorder="0" applyAlignment="0" applyProtection="0"/>
    <xf numFmtId="0" fontId="118" fillId="72" borderId="45" applyNumberFormat="0" applyAlignment="0" applyProtection="0"/>
    <xf numFmtId="0" fontId="114" fillId="73" borderId="46" applyNumberFormat="0" applyAlignment="0" applyProtection="0"/>
    <xf numFmtId="43" fontId="31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119" fillId="0" borderId="0" applyNumberFormat="0" applyFill="0" applyBorder="0" applyAlignment="0" applyProtection="0"/>
    <xf numFmtId="0" fontId="120" fillId="56" borderId="0" applyNumberFormat="0" applyBorder="0" applyAlignment="0" applyProtection="0"/>
    <xf numFmtId="0" fontId="121" fillId="0" borderId="47" applyNumberFormat="0" applyFill="0" applyAlignment="0" applyProtection="0"/>
    <xf numFmtId="0" fontId="122" fillId="0" borderId="48" applyNumberFormat="0" applyFill="0" applyAlignment="0" applyProtection="0"/>
    <xf numFmtId="0" fontId="123" fillId="0" borderId="49" applyNumberFormat="0" applyFill="0" applyAlignment="0" applyProtection="0"/>
    <xf numFmtId="0" fontId="123" fillId="0" borderId="0" applyNumberFormat="0" applyFill="0" applyBorder="0" applyAlignment="0" applyProtection="0"/>
    <xf numFmtId="0" fontId="131" fillId="0" borderId="0" applyNumberFormat="0" applyFill="0" applyBorder="0" applyAlignment="0" applyProtection="0">
      <alignment vertical="top"/>
      <protection locked="0"/>
    </xf>
    <xf numFmtId="0" fontId="101" fillId="0" borderId="0" applyNumberFormat="0" applyFill="0" applyBorder="0" applyAlignment="0" applyProtection="0"/>
    <xf numFmtId="0" fontId="124" fillId="59" borderId="45" applyNumberFormat="0" applyAlignment="0" applyProtection="0"/>
    <xf numFmtId="0" fontId="125" fillId="0" borderId="50" applyNumberFormat="0" applyFill="0" applyAlignment="0" applyProtection="0"/>
    <xf numFmtId="0" fontId="126" fillId="74" borderId="0" applyNumberFormat="0" applyBorder="0" applyAlignment="0" applyProtection="0"/>
    <xf numFmtId="0" fontId="116" fillId="0" borderId="0"/>
    <xf numFmtId="0" fontId="14" fillId="0" borderId="0"/>
    <xf numFmtId="0" fontId="116" fillId="0" borderId="0"/>
    <xf numFmtId="180" fontId="130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6" fillId="0" borderId="0"/>
    <xf numFmtId="0" fontId="112" fillId="75" borderId="51" applyNumberFormat="0" applyFont="0" applyAlignment="0" applyProtection="0"/>
    <xf numFmtId="0" fontId="129" fillId="0" borderId="21"/>
    <xf numFmtId="0" fontId="127" fillId="72" borderId="52" applyNumberFormat="0" applyAlignment="0" applyProtection="0"/>
    <xf numFmtId="9" fontId="31" fillId="0" borderId="0" applyFont="0" applyFill="0" applyBorder="0" applyAlignment="0" applyProtection="0"/>
    <xf numFmtId="9" fontId="116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15" fillId="0" borderId="53" applyNumberFormat="0" applyFill="0" applyAlignment="0" applyProtection="0"/>
    <xf numFmtId="0" fontId="128" fillId="0" borderId="0" applyNumberFormat="0" applyFill="0" applyBorder="0" applyAlignment="0" applyProtection="0"/>
    <xf numFmtId="0" fontId="134" fillId="0" borderId="0"/>
    <xf numFmtId="0" fontId="135" fillId="0" borderId="1" applyNumberFormat="0" applyFill="0" applyAlignment="0" applyProtection="0"/>
    <xf numFmtId="0" fontId="136" fillId="0" borderId="2" applyNumberFormat="0" applyFill="0" applyAlignment="0" applyProtection="0"/>
    <xf numFmtId="0" fontId="137" fillId="0" borderId="3" applyNumberFormat="0" applyFill="0" applyAlignment="0" applyProtection="0"/>
    <xf numFmtId="0" fontId="137" fillId="0" borderId="0" applyNumberFormat="0" applyFill="0" applyBorder="0" applyAlignment="0" applyProtection="0"/>
    <xf numFmtId="0" fontId="138" fillId="2" borderId="0" applyNumberFormat="0" applyBorder="0" applyAlignment="0" applyProtection="0"/>
    <xf numFmtId="0" fontId="139" fillId="3" borderId="0" applyNumberFormat="0" applyBorder="0" applyAlignment="0" applyProtection="0"/>
    <xf numFmtId="0" fontId="140" fillId="4" borderId="0" applyNumberFormat="0" applyBorder="0" applyAlignment="0" applyProtection="0"/>
    <xf numFmtId="0" fontId="141" fillId="5" borderId="4" applyNumberFormat="0" applyAlignment="0" applyProtection="0"/>
    <xf numFmtId="0" fontId="142" fillId="6" borderId="5" applyNumberFormat="0" applyAlignment="0" applyProtection="0"/>
    <xf numFmtId="0" fontId="143" fillId="6" borderId="4" applyNumberFormat="0" applyAlignment="0" applyProtection="0"/>
    <xf numFmtId="0" fontId="144" fillId="0" borderId="6" applyNumberFormat="0" applyFill="0" applyAlignment="0" applyProtection="0"/>
    <xf numFmtId="0" fontId="145" fillId="7" borderId="7" applyNumberFormat="0" applyAlignment="0" applyProtection="0"/>
    <xf numFmtId="0" fontId="146" fillId="0" borderId="0" applyNumberFormat="0" applyFill="0" applyBorder="0" applyAlignment="0" applyProtection="0"/>
    <xf numFmtId="0" fontId="12" fillId="8" borderId="8" applyNumberFormat="0" applyFont="0" applyAlignment="0" applyProtection="0"/>
    <xf numFmtId="0" fontId="147" fillId="0" borderId="0" applyNumberFormat="0" applyFill="0" applyBorder="0" applyAlignment="0" applyProtection="0"/>
    <xf numFmtId="0" fontId="104" fillId="0" borderId="9" applyNumberFormat="0" applyFill="0" applyAlignment="0" applyProtection="0"/>
    <xf numFmtId="0" fontId="148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48" fillId="12" borderId="0" applyNumberFormat="0" applyBorder="0" applyAlignment="0" applyProtection="0"/>
    <xf numFmtId="0" fontId="148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48" fillId="16" borderId="0" applyNumberFormat="0" applyBorder="0" applyAlignment="0" applyProtection="0"/>
    <xf numFmtId="0" fontId="148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48" fillId="20" borderId="0" applyNumberFormat="0" applyBorder="0" applyAlignment="0" applyProtection="0"/>
    <xf numFmtId="0" fontId="148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48" fillId="24" borderId="0" applyNumberFormat="0" applyBorder="0" applyAlignment="0" applyProtection="0"/>
    <xf numFmtId="0" fontId="148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48" fillId="28" borderId="0" applyNumberFormat="0" applyBorder="0" applyAlignment="0" applyProtection="0"/>
    <xf numFmtId="0" fontId="148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48" fillId="32" borderId="0" applyNumberFormat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52" fillId="0" borderId="0"/>
    <xf numFmtId="0" fontId="154" fillId="0" borderId="0"/>
    <xf numFmtId="0" fontId="161" fillId="0" borderId="0"/>
    <xf numFmtId="0" fontId="164" fillId="0" borderId="1" applyNumberFormat="0" applyFill="0" applyAlignment="0" applyProtection="0"/>
    <xf numFmtId="0" fontId="164" fillId="0" borderId="1" applyNumberFormat="0" applyFill="0" applyAlignment="0" applyProtection="0"/>
    <xf numFmtId="0" fontId="165" fillId="0" borderId="3" applyNumberFormat="0" applyFill="0" applyAlignment="0" applyProtection="0"/>
    <xf numFmtId="0" fontId="165" fillId="0" borderId="3" applyNumberFormat="0" applyFill="0" applyAlignment="0" applyProtection="0"/>
    <xf numFmtId="0" fontId="163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64" fillId="0" borderId="0"/>
    <xf numFmtId="0" fontId="8" fillId="0" borderId="0"/>
    <xf numFmtId="0" fontId="8" fillId="8" borderId="8" applyNumberFormat="0" applyFont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167" fillId="0" borderId="0" applyNumberFormat="0" applyFill="0" applyBorder="0" applyAlignment="0" applyProtection="0"/>
    <xf numFmtId="0" fontId="7" fillId="0" borderId="0"/>
    <xf numFmtId="0" fontId="175" fillId="0" borderId="0"/>
    <xf numFmtId="0" fontId="6" fillId="8" borderId="8" applyNumberFormat="0" applyFont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176" fillId="0" borderId="0"/>
    <xf numFmtId="0" fontId="177" fillId="0" borderId="0"/>
    <xf numFmtId="0" fontId="180" fillId="0" borderId="0"/>
    <xf numFmtId="0" fontId="182" fillId="0" borderId="0"/>
    <xf numFmtId="0" fontId="31" fillId="0" borderId="0" applyFont="0" applyFill="0" applyBorder="0" applyAlignment="0" applyProtection="0"/>
    <xf numFmtId="176" fontId="31" fillId="0" borderId="0" applyFont="0" applyFill="0" applyBorder="0" applyAlignment="0" applyProtection="0"/>
    <xf numFmtId="0" fontId="90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14" fillId="0" borderId="0"/>
    <xf numFmtId="0" fontId="14" fillId="0" borderId="0"/>
    <xf numFmtId="0" fontId="31" fillId="0" borderId="0"/>
    <xf numFmtId="0" fontId="31" fillId="0" borderId="0"/>
    <xf numFmtId="0" fontId="4" fillId="0" borderId="0"/>
    <xf numFmtId="0" fontId="183" fillId="0" borderId="0"/>
    <xf numFmtId="0" fontId="183" fillId="0" borderId="0"/>
    <xf numFmtId="0" fontId="31" fillId="0" borderId="0"/>
    <xf numFmtId="0" fontId="74" fillId="0" borderId="0"/>
    <xf numFmtId="0" fontId="7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84" fillId="0" borderId="0"/>
    <xf numFmtId="0" fontId="58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31" fillId="0" borderId="0"/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/>
    <xf numFmtId="0" fontId="31" fillId="0" borderId="0"/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>
      <alignment wrapText="1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186" fillId="0" borderId="0" applyNumberFormat="0" applyFill="0" applyBorder="0" applyAlignment="0" applyProtection="0">
      <alignment vertical="top"/>
      <protection locked="0"/>
    </xf>
    <xf numFmtId="183" fontId="14" fillId="0" borderId="0"/>
    <xf numFmtId="0" fontId="31" fillId="0" borderId="0"/>
    <xf numFmtId="183" fontId="58" fillId="0" borderId="0" applyNumberFormat="0" applyFill="0" applyBorder="0" applyAlignment="0" applyProtection="0">
      <alignment vertical="top"/>
      <protection locked="0"/>
    </xf>
    <xf numFmtId="176" fontId="40" fillId="0" borderId="0" applyFont="0" applyFill="0" applyBorder="0" applyAlignment="0" applyProtection="0"/>
    <xf numFmtId="0" fontId="186" fillId="0" borderId="0" applyNumberFormat="0" applyFill="0" applyBorder="0" applyAlignment="0" applyProtection="0">
      <alignment vertical="top"/>
      <protection locked="0"/>
    </xf>
    <xf numFmtId="183" fontId="40" fillId="0" borderId="0"/>
    <xf numFmtId="183" fontId="40" fillId="0" borderId="0"/>
    <xf numFmtId="183" fontId="40" fillId="0" borderId="0"/>
    <xf numFmtId="183" fontId="40" fillId="0" borderId="0"/>
    <xf numFmtId="0" fontId="31" fillId="0" borderId="0"/>
    <xf numFmtId="183" fontId="31" fillId="0" borderId="0"/>
    <xf numFmtId="0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31" fillId="0" borderId="0"/>
    <xf numFmtId="183" fontId="40" fillId="0" borderId="0"/>
    <xf numFmtId="183" fontId="40" fillId="0" borderId="0"/>
    <xf numFmtId="183" fontId="74" fillId="0" borderId="0"/>
    <xf numFmtId="183" fontId="40" fillId="0" borderId="0"/>
    <xf numFmtId="183" fontId="74" fillId="0" borderId="0"/>
    <xf numFmtId="183" fontId="74" fillId="0" borderId="0"/>
    <xf numFmtId="183" fontId="74" fillId="0" borderId="0"/>
    <xf numFmtId="183" fontId="40" fillId="0" borderId="0"/>
    <xf numFmtId="183" fontId="40" fillId="0" borderId="0"/>
    <xf numFmtId="183" fontId="74" fillId="0" borderId="0"/>
    <xf numFmtId="183" fontId="74" fillId="0" borderId="0"/>
    <xf numFmtId="183" fontId="74" fillId="0" borderId="0"/>
    <xf numFmtId="183" fontId="74" fillId="0" borderId="0"/>
    <xf numFmtId="183" fontId="74" fillId="0" borderId="0"/>
    <xf numFmtId="183" fontId="74" fillId="0" borderId="0"/>
    <xf numFmtId="183" fontId="74" fillId="0" borderId="0"/>
    <xf numFmtId="183" fontId="40" fillId="0" borderId="0"/>
    <xf numFmtId="183" fontId="74" fillId="0" borderId="0"/>
    <xf numFmtId="183" fontId="40" fillId="0" borderId="0"/>
    <xf numFmtId="183" fontId="40" fillId="0" borderId="0"/>
    <xf numFmtId="183" fontId="40" fillId="0" borderId="0"/>
    <xf numFmtId="183" fontId="74" fillId="0" borderId="0"/>
    <xf numFmtId="183" fontId="74" fillId="0" borderId="0"/>
    <xf numFmtId="183" fontId="40" fillId="0" borderId="0"/>
    <xf numFmtId="183" fontId="40" fillId="0" borderId="0"/>
    <xf numFmtId="183" fontId="74" fillId="0" borderId="0"/>
    <xf numFmtId="183" fontId="74" fillId="0" borderId="0"/>
    <xf numFmtId="183" fontId="74" fillId="0" borderId="0"/>
    <xf numFmtId="183" fontId="38" fillId="0" borderId="0"/>
    <xf numFmtId="183" fontId="38" fillId="0" borderId="0"/>
    <xf numFmtId="183" fontId="31" fillId="0" borderId="0"/>
    <xf numFmtId="183" fontId="31" fillId="0" borderId="0"/>
    <xf numFmtId="183" fontId="31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183" fontId="40" fillId="0" borderId="0"/>
    <xf numFmtId="0" fontId="14" fillId="0" borderId="0"/>
    <xf numFmtId="0" fontId="14" fillId="0" borderId="0"/>
    <xf numFmtId="0" fontId="31" fillId="0" borderId="0"/>
    <xf numFmtId="0" fontId="31" fillId="0" borderId="0"/>
    <xf numFmtId="0" fontId="33" fillId="0" borderId="0"/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>
      <alignment vertical="top"/>
      <protection locked="0"/>
    </xf>
    <xf numFmtId="0" fontId="74" fillId="0" borderId="0"/>
    <xf numFmtId="0" fontId="74" fillId="0" borderId="0"/>
    <xf numFmtId="0" fontId="14" fillId="0" borderId="0"/>
    <xf numFmtId="0" fontId="14" fillId="0" borderId="0"/>
    <xf numFmtId="0" fontId="31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9" fontId="74" fillId="0" borderId="0" applyFont="0" applyFill="0" applyBorder="0" applyAlignment="0" applyProtection="0"/>
    <xf numFmtId="0" fontId="31" fillId="0" borderId="0"/>
    <xf numFmtId="0" fontId="3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7" fillId="0" borderId="0" applyNumberFormat="0" applyFill="0" applyBorder="0" applyAlignment="0" applyProtection="0"/>
    <xf numFmtId="0" fontId="74" fillId="0" borderId="0"/>
    <xf numFmtId="43" fontId="7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1" fillId="0" borderId="0"/>
    <xf numFmtId="0" fontId="74" fillId="0" borderId="0"/>
    <xf numFmtId="0" fontId="1" fillId="0" borderId="0"/>
    <xf numFmtId="0" fontId="190" fillId="0" borderId="0" applyNumberFormat="0" applyFill="0" applyBorder="0" applyAlignment="0" applyProtection="0"/>
    <xf numFmtId="0" fontId="191" fillId="4" borderId="0" applyNumberFormat="0" applyBorder="0" applyAlignment="0" applyProtection="0"/>
    <xf numFmtId="0" fontId="14" fillId="12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44" fontId="14" fillId="0" borderId="0" applyFont="0" applyFill="0" applyBorder="0" applyAlignment="0" applyProtection="0"/>
    <xf numFmtId="43" fontId="116" fillId="0" borderId="0" applyFont="0" applyFill="0" applyBorder="0" applyAlignment="0" applyProtection="0"/>
    <xf numFmtId="0" fontId="192" fillId="0" borderId="0"/>
    <xf numFmtId="43" fontId="11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14" fillId="0" borderId="0"/>
  </cellStyleXfs>
  <cellXfs count="869">
    <xf numFmtId="0" fontId="0" fillId="0" borderId="0" xfId="0"/>
    <xf numFmtId="0" fontId="0" fillId="0" borderId="0" xfId="0"/>
    <xf numFmtId="0" fontId="36" fillId="0" borderId="0" xfId="0" applyFont="1"/>
    <xf numFmtId="0" fontId="34" fillId="34" borderId="0" xfId="0" applyFont="1" applyFill="1" applyBorder="1"/>
    <xf numFmtId="0" fontId="33" fillId="34" borderId="0" xfId="0" applyFont="1" applyFill="1"/>
    <xf numFmtId="0" fontId="34" fillId="35" borderId="0" xfId="0" applyFont="1" applyFill="1" applyBorder="1"/>
    <xf numFmtId="0" fontId="33" fillId="35" borderId="0" xfId="0" applyFont="1" applyFill="1"/>
    <xf numFmtId="0" fontId="36" fillId="35" borderId="0" xfId="0" applyFont="1" applyFill="1"/>
    <xf numFmtId="17" fontId="33" fillId="0" borderId="12" xfId="0" applyNumberFormat="1" applyFont="1" applyBorder="1"/>
    <xf numFmtId="166" fontId="36" fillId="0" borderId="0" xfId="1" applyNumberFormat="1" applyFont="1"/>
    <xf numFmtId="165" fontId="38" fillId="0" borderId="0" xfId="43" applyNumberFormat="1" applyFont="1" applyFill="1" applyAlignment="1">
      <alignment horizontal="right" wrapText="1"/>
    </xf>
    <xf numFmtId="4" fontId="0" fillId="0" borderId="0" xfId="0" applyNumberFormat="1"/>
    <xf numFmtId="2" fontId="36" fillId="0" borderId="0" xfId="0" applyNumberFormat="1" applyFont="1"/>
    <xf numFmtId="0" fontId="36" fillId="34" borderId="0" xfId="0" applyFont="1" applyFill="1"/>
    <xf numFmtId="165" fontId="38" fillId="34" borderId="0" xfId="43" applyNumberFormat="1" applyFont="1" applyFill="1" applyAlignment="1">
      <alignment horizontal="right" wrapText="1"/>
    </xf>
    <xf numFmtId="1" fontId="36" fillId="0" borderId="0" xfId="0" applyNumberFormat="1" applyFont="1"/>
    <xf numFmtId="0" fontId="0" fillId="34" borderId="0" xfId="0" applyFill="1"/>
    <xf numFmtId="0" fontId="34" fillId="36" borderId="0" xfId="0" applyFont="1" applyFill="1" applyBorder="1"/>
    <xf numFmtId="0" fontId="33" fillId="36" borderId="0" xfId="0" applyFont="1" applyFill="1"/>
    <xf numFmtId="0" fontId="36" fillId="36" borderId="0" xfId="0" applyFont="1" applyFill="1"/>
    <xf numFmtId="0" fontId="0" fillId="36" borderId="0" xfId="0" applyFill="1"/>
    <xf numFmtId="165" fontId="38" fillId="36" borderId="0" xfId="43" applyNumberFormat="1" applyFont="1" applyFill="1" applyAlignment="1">
      <alignment horizontal="right" wrapText="1"/>
    </xf>
    <xf numFmtId="0" fontId="36" fillId="0" borderId="11" xfId="0" applyFont="1" applyBorder="1" applyAlignment="1">
      <alignment horizontal="center" vertical="center"/>
    </xf>
    <xf numFmtId="0" fontId="0" fillId="38" borderId="0" xfId="0" applyFill="1"/>
    <xf numFmtId="0" fontId="0" fillId="33" borderId="0" xfId="0" applyFill="1"/>
    <xf numFmtId="0" fontId="0" fillId="0" borderId="10" xfId="0" applyBorder="1"/>
    <xf numFmtId="0" fontId="37" fillId="0" borderId="10" xfId="0" applyFont="1" applyBorder="1" applyAlignment="1">
      <alignment horizontal="center" wrapText="1"/>
    </xf>
    <xf numFmtId="0" fontId="37" fillId="0" borderId="10" xfId="0" applyFont="1" applyFill="1" applyBorder="1" applyAlignment="1">
      <alignment horizontal="center" wrapText="1"/>
    </xf>
    <xf numFmtId="0" fontId="0" fillId="0" borderId="0" xfId="0" applyBorder="1"/>
    <xf numFmtId="0" fontId="0" fillId="0" borderId="12" xfId="0" applyBorder="1"/>
    <xf numFmtId="0" fontId="0" fillId="0" borderId="18" xfId="0" applyBorder="1"/>
    <xf numFmtId="0" fontId="0" fillId="35" borderId="10" xfId="0" applyFill="1" applyBorder="1"/>
    <xf numFmtId="0" fontId="0" fillId="35" borderId="0" xfId="0" applyFill="1"/>
    <xf numFmtId="0" fontId="0" fillId="34" borderId="10" xfId="0" applyFill="1" applyBorder="1"/>
    <xf numFmtId="0" fontId="0" fillId="36" borderId="10" xfId="0" applyFill="1" applyBorder="1"/>
    <xf numFmtId="0" fontId="0" fillId="0" borderId="19" xfId="0" applyBorder="1"/>
    <xf numFmtId="0" fontId="0" fillId="33" borderId="11" xfId="0" applyFill="1" applyBorder="1"/>
    <xf numFmtId="0" fontId="36" fillId="0" borderId="11" xfId="0" applyFont="1" applyBorder="1" applyAlignment="1">
      <alignment horizontal="center" vertical="center" wrapText="1"/>
    </xf>
    <xf numFmtId="0" fontId="0" fillId="35" borderId="11" xfId="0" applyFill="1" applyBorder="1"/>
    <xf numFmtId="0" fontId="36" fillId="0" borderId="11" xfId="0" applyFont="1" applyFill="1" applyBorder="1" applyAlignment="1">
      <alignment horizontal="center" vertical="center" wrapText="1"/>
    </xf>
    <xf numFmtId="0" fontId="0" fillId="34" borderId="11" xfId="0" applyFill="1" applyBorder="1"/>
    <xf numFmtId="0" fontId="0" fillId="36" borderId="11" xfId="0" applyFill="1" applyBorder="1"/>
    <xf numFmtId="0" fontId="0" fillId="37" borderId="0" xfId="0" applyFill="1"/>
    <xf numFmtId="0" fontId="0" fillId="0" borderId="22" xfId="0" applyBorder="1"/>
    <xf numFmtId="0" fontId="0" fillId="0" borderId="21" xfId="0" applyBorder="1"/>
    <xf numFmtId="0" fontId="0" fillId="0" borderId="20" xfId="0" applyBorder="1"/>
    <xf numFmtId="0" fontId="34" fillId="37" borderId="0" xfId="0" applyFont="1" applyFill="1" applyBorder="1"/>
    <xf numFmtId="0" fontId="33" fillId="37" borderId="0" xfId="0" applyFont="1" applyFill="1"/>
    <xf numFmtId="0" fontId="37" fillId="0" borderId="14" xfId="0" applyFont="1" applyBorder="1" applyAlignment="1">
      <alignment horizontal="center" wrapText="1"/>
    </xf>
    <xf numFmtId="0" fontId="36" fillId="37" borderId="14" xfId="0" applyFont="1" applyFill="1" applyBorder="1"/>
    <xf numFmtId="0" fontId="36" fillId="0" borderId="10" xfId="0" applyFont="1" applyBorder="1" applyAlignment="1">
      <alignment horizontal="center" vertical="center"/>
    </xf>
    <xf numFmtId="0" fontId="36" fillId="37" borderId="10" xfId="0" applyFont="1" applyFill="1" applyBorder="1"/>
    <xf numFmtId="0" fontId="33" fillId="37" borderId="10" xfId="0" applyFont="1" applyFill="1" applyBorder="1"/>
    <xf numFmtId="0" fontId="34" fillId="37" borderId="10" xfId="0" applyFont="1" applyFill="1" applyBorder="1"/>
    <xf numFmtId="1" fontId="39" fillId="0" borderId="0" xfId="47" applyNumberFormat="1" applyFill="1"/>
    <xf numFmtId="0" fontId="36" fillId="0" borderId="0" xfId="0" applyFont="1"/>
    <xf numFmtId="165" fontId="38" fillId="0" borderId="0" xfId="43" applyNumberFormat="1" applyFont="1" applyAlignment="1">
      <alignment horizontal="right" wrapText="1"/>
    </xf>
    <xf numFmtId="0" fontId="34" fillId="33" borderId="0" xfId="0" applyFont="1" applyFill="1" applyBorder="1"/>
    <xf numFmtId="0" fontId="33" fillId="33" borderId="0" xfId="0" applyFont="1" applyFill="1"/>
    <xf numFmtId="0" fontId="33" fillId="35" borderId="0" xfId="0" applyFont="1" applyFill="1"/>
    <xf numFmtId="165" fontId="38" fillId="33" borderId="0" xfId="43" applyNumberFormat="1" applyFont="1" applyFill="1" applyAlignment="1">
      <alignment horizontal="right" wrapText="1"/>
    </xf>
    <xf numFmtId="17" fontId="33" fillId="0" borderId="12" xfId="0" applyNumberFormat="1" applyFont="1" applyBorder="1"/>
    <xf numFmtId="164" fontId="36" fillId="0" borderId="0" xfId="0" applyNumberFormat="1" applyFont="1"/>
    <xf numFmtId="165" fontId="38" fillId="35" borderId="0" xfId="43" applyNumberFormat="1" applyFont="1" applyFill="1" applyAlignment="1">
      <alignment horizontal="right" wrapText="1"/>
    </xf>
    <xf numFmtId="166" fontId="36" fillId="0" borderId="0" xfId="1" applyNumberFormat="1" applyFont="1"/>
    <xf numFmtId="0" fontId="36" fillId="0" borderId="0" xfId="1" applyNumberFormat="1" applyFont="1"/>
    <xf numFmtId="0" fontId="37" fillId="0" borderId="14" xfId="0" applyFont="1" applyBorder="1" applyAlignment="1">
      <alignment horizontal="center" wrapText="1"/>
    </xf>
    <xf numFmtId="0" fontId="36" fillId="0" borderId="10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3" fontId="36" fillId="0" borderId="0" xfId="0" applyNumberFormat="1" applyFont="1"/>
    <xf numFmtId="0" fontId="36" fillId="0" borderId="0" xfId="0" applyNumberFormat="1" applyFont="1"/>
    <xf numFmtId="0" fontId="0" fillId="0" borderId="0" xfId="0" applyFill="1"/>
    <xf numFmtId="0" fontId="0" fillId="0" borderId="0" xfId="0"/>
    <xf numFmtId="0" fontId="34" fillId="38" borderId="10" xfId="0" applyFont="1" applyFill="1" applyBorder="1"/>
    <xf numFmtId="0" fontId="36" fillId="38" borderId="14" xfId="0" applyFont="1" applyFill="1" applyBorder="1"/>
    <xf numFmtId="0" fontId="36" fillId="38" borderId="10" xfId="0" applyFont="1" applyFill="1" applyBorder="1"/>
    <xf numFmtId="0" fontId="34" fillId="38" borderId="0" xfId="0" applyFont="1" applyFill="1" applyBorder="1"/>
    <xf numFmtId="0" fontId="33" fillId="38" borderId="10" xfId="0" applyFont="1" applyFill="1" applyBorder="1"/>
    <xf numFmtId="0" fontId="34" fillId="39" borderId="11" xfId="0" applyFont="1" applyFill="1" applyBorder="1" applyAlignment="1">
      <alignment vertical="center" wrapText="1"/>
    </xf>
    <xf numFmtId="166" fontId="36" fillId="0" borderId="0" xfId="1" applyNumberFormat="1" applyFont="1" applyFill="1"/>
    <xf numFmtId="0" fontId="34" fillId="39" borderId="13" xfId="0" applyFont="1" applyFill="1" applyBorder="1" applyAlignment="1">
      <alignment vertical="center"/>
    </xf>
    <xf numFmtId="3" fontId="42" fillId="0" borderId="0" xfId="0" applyNumberFormat="1" applyFont="1" applyFill="1" applyAlignment="1">
      <alignment horizontal="right"/>
    </xf>
    <xf numFmtId="165" fontId="42" fillId="0" borderId="0" xfId="0" applyNumberFormat="1" applyFont="1" applyFill="1" applyAlignment="1">
      <alignment horizontal="right"/>
    </xf>
    <xf numFmtId="0" fontId="37" fillId="0" borderId="0" xfId="0" applyFont="1" applyBorder="1" applyAlignment="1">
      <alignment horizontal="center" wrapText="1"/>
    </xf>
    <xf numFmtId="1" fontId="36" fillId="0" borderId="0" xfId="1" applyNumberFormat="1" applyFont="1"/>
    <xf numFmtId="166" fontId="40" fillId="0" borderId="0" xfId="1" applyNumberFormat="1" applyFont="1" applyFill="1" applyAlignment="1">
      <alignment horizontal="right"/>
    </xf>
    <xf numFmtId="0" fontId="34" fillId="40" borderId="0" xfId="0" applyFont="1" applyFill="1" applyBorder="1"/>
    <xf numFmtId="0" fontId="0" fillId="40" borderId="0" xfId="0" applyFill="1"/>
    <xf numFmtId="0" fontId="34" fillId="36" borderId="10" xfId="0" applyFont="1" applyFill="1" applyBorder="1"/>
    <xf numFmtId="0" fontId="0" fillId="39" borderId="0" xfId="0" applyFill="1"/>
    <xf numFmtId="0" fontId="34" fillId="41" borderId="0" xfId="0" applyFont="1" applyFill="1" applyBorder="1"/>
    <xf numFmtId="0" fontId="0" fillId="41" borderId="0" xfId="0" applyFill="1"/>
    <xf numFmtId="0" fontId="34" fillId="42" borderId="0" xfId="0" applyFont="1" applyFill="1" applyBorder="1"/>
    <xf numFmtId="0" fontId="0" fillId="42" borderId="0" xfId="0" applyFill="1"/>
    <xf numFmtId="0" fontId="34" fillId="43" borderId="0" xfId="0" applyFont="1" applyFill="1" applyBorder="1"/>
    <xf numFmtId="0" fontId="33" fillId="43" borderId="0" xfId="0" applyFont="1" applyFill="1" applyBorder="1"/>
    <xf numFmtId="0" fontId="0" fillId="43" borderId="0" xfId="0" applyFill="1"/>
    <xf numFmtId="0" fontId="40" fillId="43" borderId="0" xfId="0" applyFont="1" applyFill="1"/>
    <xf numFmtId="0" fontId="36" fillId="43" borderId="14" xfId="0" applyFont="1" applyFill="1" applyBorder="1"/>
    <xf numFmtId="0" fontId="36" fillId="43" borderId="10" xfId="0" applyFont="1" applyFill="1" applyBorder="1"/>
    <xf numFmtId="0" fontId="36" fillId="36" borderId="14" xfId="0" applyFont="1" applyFill="1" applyBorder="1"/>
    <xf numFmtId="0" fontId="34" fillId="0" borderId="11" xfId="0" applyFont="1" applyFill="1" applyBorder="1" applyAlignment="1">
      <alignment vertical="center" wrapText="1"/>
    </xf>
    <xf numFmtId="0" fontId="36" fillId="0" borderId="10" xfId="0" applyFont="1" applyFill="1" applyBorder="1" applyAlignment="1">
      <alignment horizontal="center" vertical="center"/>
    </xf>
    <xf numFmtId="0" fontId="36" fillId="0" borderId="0" xfId="0" applyFont="1" applyFill="1" applyBorder="1"/>
    <xf numFmtId="0" fontId="34" fillId="0" borderId="0" xfId="0" applyFont="1" applyBorder="1" applyAlignment="1">
      <alignment vertical="center" wrapText="1"/>
    </xf>
    <xf numFmtId="0" fontId="0" fillId="0" borderId="0" xfId="0" applyFill="1" applyBorder="1"/>
    <xf numFmtId="0" fontId="0" fillId="0" borderId="11" xfId="0" applyFill="1" applyBorder="1"/>
    <xf numFmtId="0" fontId="42" fillId="0" borderId="0" xfId="0" applyFont="1" applyFill="1" applyBorder="1"/>
    <xf numFmtId="3" fontId="42" fillId="0" borderId="12" xfId="0" applyNumberFormat="1" applyFont="1" applyFill="1" applyBorder="1" applyAlignment="1">
      <alignment horizontal="right"/>
    </xf>
    <xf numFmtId="0" fontId="36" fillId="0" borderId="18" xfId="0" applyFont="1" applyFill="1" applyBorder="1" applyAlignment="1">
      <alignment horizontal="center" vertical="center"/>
    </xf>
    <xf numFmtId="0" fontId="0" fillId="45" borderId="0" xfId="0" applyFill="1"/>
    <xf numFmtId="0" fontId="36" fillId="42" borderId="14" xfId="0" applyFont="1" applyFill="1" applyBorder="1"/>
    <xf numFmtId="0" fontId="36" fillId="42" borderId="10" xfId="0" applyFont="1" applyFill="1" applyBorder="1"/>
    <xf numFmtId="0" fontId="36" fillId="0" borderId="17" xfId="0" applyFont="1" applyFill="1" applyBorder="1" applyAlignment="1">
      <alignment horizontal="center" vertical="center"/>
    </xf>
    <xf numFmtId="2" fontId="40" fillId="0" borderId="0" xfId="78" applyNumberFormat="1" applyFont="1" applyAlignment="1">
      <alignment horizontal="right"/>
    </xf>
    <xf numFmtId="166" fontId="40" fillId="0" borderId="0" xfId="1" applyNumberFormat="1" applyFont="1" applyAlignment="1">
      <alignment horizontal="right"/>
    </xf>
    <xf numFmtId="0" fontId="33" fillId="39" borderId="0" xfId="0" applyFont="1" applyFill="1"/>
    <xf numFmtId="0" fontId="33" fillId="41" borderId="0" xfId="0" applyFont="1" applyFill="1"/>
    <xf numFmtId="0" fontId="36" fillId="41" borderId="0" xfId="0" applyFont="1" applyFill="1"/>
    <xf numFmtId="0" fontId="34" fillId="41" borderId="0" xfId="0" applyFont="1" applyFill="1" applyBorder="1" applyAlignment="1">
      <alignment vertical="center" wrapText="1"/>
    </xf>
    <xf numFmtId="0" fontId="0" fillId="41" borderId="10" xfId="0" applyFill="1" applyBorder="1"/>
    <xf numFmtId="165" fontId="38" fillId="41" borderId="0" xfId="43" applyNumberFormat="1" applyFont="1" applyFill="1" applyAlignment="1">
      <alignment horizontal="right" wrapText="1"/>
    </xf>
    <xf numFmtId="0" fontId="37" fillId="0" borderId="0" xfId="0" applyFont="1" applyFill="1" applyBorder="1" applyAlignment="1">
      <alignment horizontal="center" wrapText="1"/>
    </xf>
    <xf numFmtId="3" fontId="38" fillId="0" borderId="0" xfId="0" applyNumberFormat="1" applyFont="1" applyFill="1" applyAlignment="1">
      <alignment horizontal="right"/>
    </xf>
    <xf numFmtId="165" fontId="38" fillId="0" borderId="0" xfId="0" applyNumberFormat="1" applyFont="1" applyFill="1" applyAlignment="1">
      <alignment horizontal="right"/>
    </xf>
    <xf numFmtId="0" fontId="36" fillId="43" borderId="0" xfId="0" applyFont="1" applyFill="1"/>
    <xf numFmtId="166" fontId="38" fillId="0" borderId="0" xfId="1" applyNumberFormat="1" applyFont="1" applyFill="1" applyAlignment="1">
      <alignment horizontal="right"/>
    </xf>
    <xf numFmtId="0" fontId="34" fillId="46" borderId="0" xfId="0" applyFont="1" applyFill="1" applyBorder="1"/>
    <xf numFmtId="0" fontId="33" fillId="46" borderId="0" xfId="0" applyFont="1" applyFill="1" applyBorder="1"/>
    <xf numFmtId="0" fontId="36" fillId="46" borderId="0" xfId="0" applyFont="1" applyFill="1" applyBorder="1"/>
    <xf numFmtId="0" fontId="36" fillId="0" borderId="13" xfId="0" applyFont="1" applyBorder="1" applyAlignment="1">
      <alignment horizontal="center" vertical="center"/>
    </xf>
    <xf numFmtId="0" fontId="36" fillId="0" borderId="0" xfId="0" applyFont="1" applyFill="1" applyBorder="1" applyAlignment="1">
      <alignment vertical="center" wrapText="1"/>
    </xf>
    <xf numFmtId="165" fontId="42" fillId="0" borderId="0" xfId="0" applyNumberFormat="1" applyFont="1" applyFill="1" applyBorder="1" applyAlignment="1"/>
    <xf numFmtId="0" fontId="0" fillId="39" borderId="10" xfId="0" applyFill="1" applyBorder="1"/>
    <xf numFmtId="0" fontId="0" fillId="39" borderId="11" xfId="0" applyFill="1" applyBorder="1"/>
    <xf numFmtId="165" fontId="38" fillId="39" borderId="0" xfId="43" applyNumberFormat="1" applyFont="1" applyFill="1" applyAlignment="1">
      <alignment horizontal="right" wrapText="1"/>
    </xf>
    <xf numFmtId="0" fontId="36" fillId="40" borderId="0" xfId="0" applyFont="1" applyFill="1" applyBorder="1"/>
    <xf numFmtId="0" fontId="36" fillId="0" borderId="11" xfId="0" applyFont="1" applyBorder="1" applyAlignment="1">
      <alignment horizontal="center" vertical="center"/>
    </xf>
    <xf numFmtId="0" fontId="44" fillId="0" borderId="23" xfId="0" applyFont="1" applyFill="1" applyBorder="1" applyAlignment="1">
      <alignment wrapText="1"/>
    </xf>
    <xf numFmtId="0" fontId="45" fillId="0" borderId="24" xfId="0" applyFont="1" applyFill="1" applyBorder="1" applyAlignment="1"/>
    <xf numFmtId="2" fontId="45" fillId="0" borderId="24" xfId="0" applyNumberFormat="1" applyFont="1" applyFill="1" applyBorder="1" applyAlignment="1"/>
    <xf numFmtId="168" fontId="45" fillId="0" borderId="24" xfId="0" applyNumberFormat="1" applyFont="1" applyFill="1" applyBorder="1" applyAlignment="1"/>
    <xf numFmtId="2" fontId="45" fillId="0" borderId="24" xfId="0" applyNumberFormat="1" applyFont="1" applyFill="1" applyBorder="1" applyAlignment="1">
      <alignment horizontal="right"/>
    </xf>
    <xf numFmtId="169" fontId="45" fillId="0" borderId="24" xfId="0" applyNumberFormat="1" applyFont="1" applyFill="1" applyBorder="1" applyAlignment="1">
      <alignment horizontal="right"/>
    </xf>
    <xf numFmtId="9" fontId="45" fillId="0" borderId="24" xfId="44" applyFont="1" applyFill="1" applyBorder="1" applyAlignment="1">
      <alignment horizontal="right"/>
    </xf>
    <xf numFmtId="0" fontId="45" fillId="0" borderId="25" xfId="0" applyFont="1" applyFill="1" applyBorder="1" applyAlignment="1"/>
    <xf numFmtId="2" fontId="45" fillId="0" borderId="25" xfId="0" applyNumberFormat="1" applyFont="1" applyFill="1" applyBorder="1" applyAlignment="1"/>
    <xf numFmtId="168" fontId="45" fillId="0" borderId="25" xfId="0" applyNumberFormat="1" applyFont="1" applyFill="1" applyBorder="1" applyAlignment="1"/>
    <xf numFmtId="169" fontId="45" fillId="0" borderId="25" xfId="0" applyNumberFormat="1" applyFont="1" applyFill="1" applyBorder="1" applyAlignment="1"/>
    <xf numFmtId="9" fontId="45" fillId="0" borderId="25" xfId="44" applyFont="1" applyFill="1" applyBorder="1" applyAlignment="1"/>
    <xf numFmtId="0" fontId="45" fillId="0" borderId="26" xfId="0" applyFont="1" applyFill="1" applyBorder="1" applyAlignment="1"/>
    <xf numFmtId="2" fontId="45" fillId="0" borderId="26" xfId="0" applyNumberFormat="1" applyFont="1" applyFill="1" applyBorder="1" applyAlignment="1"/>
    <xf numFmtId="168" fontId="45" fillId="0" borderId="26" xfId="0" applyNumberFormat="1" applyFont="1" applyFill="1" applyBorder="1" applyAlignment="1"/>
    <xf numFmtId="169" fontId="45" fillId="0" borderId="26" xfId="0" applyNumberFormat="1" applyFont="1" applyFill="1" applyBorder="1" applyAlignment="1"/>
    <xf numFmtId="9" fontId="45" fillId="0" borderId="26" xfId="44" applyFont="1" applyFill="1" applyBorder="1" applyAlignment="1"/>
    <xf numFmtId="0" fontId="44" fillId="0" borderId="10" xfId="0" applyFont="1" applyFill="1" applyBorder="1" applyAlignment="1">
      <alignment wrapText="1"/>
    </xf>
    <xf numFmtId="0" fontId="45" fillId="0" borderId="27" xfId="0" applyFont="1" applyFill="1" applyBorder="1" applyAlignment="1"/>
    <xf numFmtId="2" fontId="45" fillId="0" borderId="27" xfId="0" applyNumberFormat="1" applyFont="1" applyFill="1" applyBorder="1" applyAlignment="1"/>
    <xf numFmtId="168" fontId="45" fillId="0" borderId="27" xfId="0" applyNumberFormat="1" applyFont="1" applyFill="1" applyBorder="1" applyAlignment="1"/>
    <xf numFmtId="2" fontId="45" fillId="0" borderId="27" xfId="0" applyNumberFormat="1" applyFont="1" applyFill="1" applyBorder="1" applyAlignment="1">
      <alignment horizontal="right"/>
    </xf>
    <xf numFmtId="169" fontId="45" fillId="0" borderId="27" xfId="0" applyNumberFormat="1" applyFont="1" applyFill="1" applyBorder="1" applyAlignment="1">
      <alignment horizontal="right"/>
    </xf>
    <xf numFmtId="9" fontId="45" fillId="0" borderId="27" xfId="44" applyFont="1" applyFill="1" applyBorder="1" applyAlignment="1">
      <alignment horizontal="right"/>
    </xf>
    <xf numFmtId="0" fontId="45" fillId="0" borderId="28" xfId="0" applyFont="1" applyFill="1" applyBorder="1" applyAlignment="1"/>
    <xf numFmtId="2" fontId="45" fillId="0" borderId="28" xfId="0" applyNumberFormat="1" applyFont="1" applyFill="1" applyBorder="1" applyAlignment="1"/>
    <xf numFmtId="168" fontId="45" fillId="0" borderId="28" xfId="0" applyNumberFormat="1" applyFont="1" applyFill="1" applyBorder="1" applyAlignment="1"/>
    <xf numFmtId="169" fontId="45" fillId="0" borderId="28" xfId="0" applyNumberFormat="1" applyFont="1" applyFill="1" applyBorder="1" applyAlignment="1"/>
    <xf numFmtId="9" fontId="45" fillId="0" borderId="28" xfId="44" applyFont="1" applyFill="1" applyBorder="1" applyAlignment="1"/>
    <xf numFmtId="0" fontId="45" fillId="0" borderId="29" xfId="0" applyFont="1" applyFill="1" applyBorder="1" applyAlignment="1"/>
    <xf numFmtId="2" fontId="45" fillId="0" borderId="29" xfId="0" applyNumberFormat="1" applyFont="1" applyFill="1" applyBorder="1" applyAlignment="1"/>
    <xf numFmtId="168" fontId="45" fillId="0" borderId="29" xfId="0" applyNumberFormat="1" applyFont="1" applyFill="1" applyBorder="1" applyAlignment="1"/>
    <xf numFmtId="169" fontId="45" fillId="0" borderId="29" xfId="0" applyNumberFormat="1" applyFont="1" applyFill="1" applyBorder="1" applyAlignment="1"/>
    <xf numFmtId="9" fontId="45" fillId="0" borderId="29" xfId="44" applyFont="1" applyFill="1" applyBorder="1" applyAlignment="1"/>
    <xf numFmtId="9" fontId="45" fillId="0" borderId="27" xfId="1" applyFont="1" applyFill="1" applyBorder="1" applyAlignment="1"/>
    <xf numFmtId="9" fontId="45" fillId="0" borderId="28" xfId="1" applyFont="1" applyFill="1" applyBorder="1" applyAlignment="1"/>
    <xf numFmtId="0" fontId="45" fillId="0" borderId="30" xfId="0" applyFont="1" applyFill="1" applyBorder="1" applyAlignment="1"/>
    <xf numFmtId="2" fontId="45" fillId="0" borderId="30" xfId="0" applyNumberFormat="1" applyFont="1" applyFill="1" applyBorder="1" applyAlignment="1"/>
    <xf numFmtId="168" fontId="45" fillId="0" borderId="30" xfId="0" applyNumberFormat="1" applyFont="1" applyFill="1" applyBorder="1" applyAlignment="1"/>
    <xf numFmtId="9" fontId="45" fillId="0" borderId="30" xfId="1" applyFont="1" applyFill="1" applyBorder="1" applyAlignment="1"/>
    <xf numFmtId="0" fontId="45" fillId="0" borderId="10" xfId="0" applyFont="1" applyFill="1" applyBorder="1" applyAlignment="1">
      <alignment wrapText="1"/>
    </xf>
    <xf numFmtId="9" fontId="45" fillId="0" borderId="10" xfId="1" applyFont="1" applyFill="1" applyBorder="1" applyAlignment="1">
      <alignment wrapText="1"/>
    </xf>
    <xf numFmtId="0" fontId="34" fillId="47" borderId="0" xfId="0" applyFont="1" applyFill="1" applyBorder="1"/>
    <xf numFmtId="0" fontId="33" fillId="47" borderId="0" xfId="0" applyFont="1" applyFill="1"/>
    <xf numFmtId="0" fontId="34" fillId="47" borderId="10" xfId="0" applyFont="1" applyFill="1" applyBorder="1"/>
    <xf numFmtId="0" fontId="0" fillId="47" borderId="0" xfId="0" applyFill="1"/>
    <xf numFmtId="0" fontId="36" fillId="47" borderId="14" xfId="0" applyFont="1" applyFill="1" applyBorder="1"/>
    <xf numFmtId="0" fontId="0" fillId="48" borderId="0" xfId="0" applyFill="1"/>
    <xf numFmtId="0" fontId="0" fillId="49" borderId="0" xfId="0" applyFill="1"/>
    <xf numFmtId="0" fontId="34" fillId="48" borderId="0" xfId="0" applyFont="1" applyFill="1" applyBorder="1"/>
    <xf numFmtId="0" fontId="34" fillId="48" borderId="11" xfId="0" applyFont="1" applyFill="1" applyBorder="1" applyAlignment="1">
      <alignment vertical="center" wrapText="1"/>
    </xf>
    <xf numFmtId="0" fontId="36" fillId="48" borderId="0" xfId="0" applyFont="1" applyFill="1" applyBorder="1"/>
    <xf numFmtId="0" fontId="36" fillId="48" borderId="11" xfId="0" applyFont="1" applyFill="1" applyBorder="1"/>
    <xf numFmtId="0" fontId="36" fillId="48" borderId="0" xfId="1" applyNumberFormat="1" applyFont="1" applyFill="1"/>
    <xf numFmtId="0" fontId="34" fillId="49" borderId="0" xfId="0" applyFont="1" applyFill="1" applyBorder="1"/>
    <xf numFmtId="0" fontId="34" fillId="49" borderId="11" xfId="0" applyFont="1" applyFill="1" applyBorder="1" applyAlignment="1">
      <alignment vertical="center" wrapText="1"/>
    </xf>
    <xf numFmtId="0" fontId="36" fillId="49" borderId="0" xfId="0" applyFont="1" applyFill="1" applyBorder="1"/>
    <xf numFmtId="0" fontId="36" fillId="49" borderId="11" xfId="0" applyFont="1" applyFill="1" applyBorder="1"/>
    <xf numFmtId="0" fontId="34" fillId="50" borderId="0" xfId="0" applyFont="1" applyFill="1" applyBorder="1"/>
    <xf numFmtId="0" fontId="34" fillId="50" borderId="11" xfId="0" applyFont="1" applyFill="1" applyBorder="1" applyAlignment="1">
      <alignment vertical="center" wrapText="1"/>
    </xf>
    <xf numFmtId="0" fontId="36" fillId="50" borderId="0" xfId="0" applyFont="1" applyFill="1" applyBorder="1"/>
    <xf numFmtId="0" fontId="36" fillId="50" borderId="11" xfId="0" applyFont="1" applyFill="1" applyBorder="1"/>
    <xf numFmtId="0" fontId="36" fillId="50" borderId="0" xfId="1" applyNumberFormat="1" applyFont="1" applyFill="1"/>
    <xf numFmtId="0" fontId="0" fillId="50" borderId="0" xfId="0" applyFill="1"/>
    <xf numFmtId="0" fontId="43" fillId="50" borderId="0" xfId="0" applyFont="1" applyFill="1" applyAlignment="1">
      <alignment wrapText="1"/>
    </xf>
    <xf numFmtId="3" fontId="0" fillId="0" borderId="0" xfId="0" applyNumberFormat="1"/>
    <xf numFmtId="0" fontId="34" fillId="41" borderId="10" xfId="0" applyFont="1" applyFill="1" applyBorder="1"/>
    <xf numFmtId="0" fontId="36" fillId="41" borderId="14" xfId="0" applyFont="1" applyFill="1" applyBorder="1"/>
    <xf numFmtId="0" fontId="36" fillId="41" borderId="10" xfId="0" applyFont="1" applyFill="1" applyBorder="1"/>
    <xf numFmtId="0" fontId="37" fillId="0" borderId="23" xfId="0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165" fontId="0" fillId="0" borderId="0" xfId="0" applyNumberFormat="1"/>
    <xf numFmtId="0" fontId="36" fillId="0" borderId="11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wrapText="1"/>
    </xf>
    <xf numFmtId="17" fontId="33" fillId="0" borderId="12" xfId="0" applyNumberFormat="1" applyFont="1" applyFill="1" applyBorder="1"/>
    <xf numFmtId="0" fontId="48" fillId="0" borderId="0" xfId="0" applyFont="1"/>
    <xf numFmtId="0" fontId="49" fillId="0" borderId="0" xfId="0" applyFont="1" applyAlignment="1">
      <alignment vertical="top"/>
    </xf>
    <xf numFmtId="166" fontId="36" fillId="35" borderId="0" xfId="1" applyNumberFormat="1" applyFont="1" applyFill="1"/>
    <xf numFmtId="0" fontId="50" fillId="0" borderId="0" xfId="0" applyFont="1"/>
    <xf numFmtId="0" fontId="0" fillId="0" borderId="16" xfId="0" applyBorder="1" applyAlignment="1"/>
    <xf numFmtId="0" fontId="0" fillId="0" borderId="0" xfId="0" applyAlignment="1"/>
    <xf numFmtId="0" fontId="0" fillId="0" borderId="12" xfId="0" applyBorder="1" applyAlignment="1"/>
    <xf numFmtId="0" fontId="27" fillId="41" borderId="0" xfId="0" applyFont="1" applyFill="1"/>
    <xf numFmtId="0" fontId="51" fillId="41" borderId="0" xfId="0" applyFont="1" applyFill="1" applyBorder="1" applyAlignment="1">
      <alignment horizontal="center" vertical="center" wrapText="1"/>
    </xf>
    <xf numFmtId="0" fontId="52" fillId="41" borderId="23" xfId="0" applyFont="1" applyFill="1" applyBorder="1" applyAlignment="1">
      <alignment horizontal="center" wrapText="1"/>
    </xf>
    <xf numFmtId="0" fontId="53" fillId="41" borderId="11" xfId="0" applyFont="1" applyFill="1" applyBorder="1" applyAlignment="1">
      <alignment horizontal="center" vertical="center" wrapText="1"/>
    </xf>
    <xf numFmtId="1" fontId="53" fillId="41" borderId="0" xfId="0" applyNumberFormat="1" applyFont="1" applyFill="1"/>
    <xf numFmtId="0" fontId="50" fillId="0" borderId="0" xfId="0" applyFont="1" applyAlignment="1"/>
    <xf numFmtId="0" fontId="54" fillId="0" borderId="0" xfId="0" applyFont="1"/>
    <xf numFmtId="0" fontId="55" fillId="0" borderId="0" xfId="0" applyFont="1"/>
    <xf numFmtId="0" fontId="36" fillId="0" borderId="23" xfId="0" applyFont="1" applyBorder="1" applyAlignment="1">
      <alignment horizontal="center" vertical="center"/>
    </xf>
    <xf numFmtId="0" fontId="34" fillId="36" borderId="23" xfId="0" applyFont="1" applyFill="1" applyBorder="1"/>
    <xf numFmtId="0" fontId="36" fillId="0" borderId="14" xfId="0" applyFont="1" applyBorder="1" applyAlignment="1">
      <alignment horizontal="center" vertical="center"/>
    </xf>
    <xf numFmtId="166" fontId="0" fillId="0" borderId="0" xfId="0" applyNumberFormat="1"/>
    <xf numFmtId="0" fontId="34" fillId="38" borderId="23" xfId="0" applyFont="1" applyFill="1" applyBorder="1"/>
    <xf numFmtId="0" fontId="36" fillId="0" borderId="0" xfId="0" applyNumberFormat="1" applyFont="1" applyFill="1"/>
    <xf numFmtId="0" fontId="36" fillId="0" borderId="3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33" fillId="0" borderId="0" xfId="0" applyFont="1"/>
    <xf numFmtId="0" fontId="34" fillId="0" borderId="0" xfId="0" applyFont="1"/>
    <xf numFmtId="0" fontId="58" fillId="0" borderId="0" xfId="97" applyFont="1" applyAlignment="1" applyProtection="1"/>
    <xf numFmtId="0" fontId="58" fillId="0" borderId="0" xfId="97" applyAlignment="1" applyProtection="1"/>
    <xf numFmtId="0" fontId="48" fillId="0" borderId="0" xfId="0" applyFont="1" applyAlignment="1"/>
    <xf numFmtId="0" fontId="59" fillId="0" borderId="0" xfId="0" applyFont="1" applyAlignment="1"/>
    <xf numFmtId="0" fontId="60" fillId="0" borderId="0" xfId="0" applyFont="1"/>
    <xf numFmtId="0" fontId="0" fillId="51" borderId="33" xfId="0" applyFill="1" applyBorder="1"/>
    <xf numFmtId="0" fontId="0" fillId="51" borderId="34" xfId="0" applyFill="1" applyBorder="1"/>
    <xf numFmtId="0" fontId="0" fillId="51" borderId="35" xfId="0" applyFill="1" applyBorder="1"/>
    <xf numFmtId="0" fontId="0" fillId="51" borderId="0" xfId="0" applyFill="1" applyBorder="1"/>
    <xf numFmtId="0" fontId="0" fillId="51" borderId="36" xfId="0" applyFill="1" applyBorder="1"/>
    <xf numFmtId="0" fontId="0" fillId="51" borderId="37" xfId="0" applyFill="1" applyBorder="1"/>
    <xf numFmtId="0" fontId="0" fillId="51" borderId="38" xfId="0" applyFill="1" applyBorder="1"/>
    <xf numFmtId="0" fontId="0" fillId="51" borderId="39" xfId="0" applyFill="1" applyBorder="1"/>
    <xf numFmtId="0" fontId="61" fillId="51" borderId="32" xfId="0" applyFont="1" applyFill="1" applyBorder="1"/>
    <xf numFmtId="0" fontId="0" fillId="51" borderId="40" xfId="0" applyFill="1" applyBorder="1"/>
    <xf numFmtId="14" fontId="0" fillId="51" borderId="41" xfId="0" applyNumberFormat="1" applyFill="1" applyBorder="1"/>
    <xf numFmtId="0" fontId="0" fillId="51" borderId="41" xfId="0" applyFill="1" applyBorder="1"/>
    <xf numFmtId="170" fontId="0" fillId="51" borderId="42" xfId="0" applyNumberFormat="1" applyFill="1" applyBorder="1"/>
    <xf numFmtId="0" fontId="62" fillId="0" borderId="0" xfId="0" applyFont="1"/>
    <xf numFmtId="0" fontId="63" fillId="0" borderId="0" xfId="0" applyFont="1"/>
    <xf numFmtId="0" fontId="36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0" fillId="52" borderId="31" xfId="0" applyFill="1" applyBorder="1"/>
    <xf numFmtId="0" fontId="29" fillId="0" borderId="0" xfId="0" applyFont="1" applyFill="1" applyBorder="1" applyAlignment="1"/>
    <xf numFmtId="0" fontId="0" fillId="0" borderId="0" xfId="0" applyFill="1" applyBorder="1" applyAlignment="1">
      <alignment wrapText="1"/>
    </xf>
    <xf numFmtId="15" fontId="0" fillId="0" borderId="0" xfId="0" applyNumberFormat="1" applyFill="1" applyBorder="1" applyAlignment="1"/>
    <xf numFmtId="0" fontId="58" fillId="0" borderId="0" xfId="97" applyFill="1" applyBorder="1" applyAlignment="1" applyProtection="1">
      <alignment vertical="center" wrapText="1"/>
    </xf>
    <xf numFmtId="0" fontId="0" fillId="52" borderId="31" xfId="0" applyFill="1" applyBorder="1" applyAlignment="1">
      <alignment horizontal="center" wrapText="1"/>
    </xf>
    <xf numFmtId="4" fontId="38" fillId="0" borderId="14" xfId="43" applyNumberFormat="1" applyFont="1" applyFill="1" applyBorder="1" applyAlignment="1">
      <alignment wrapText="1"/>
    </xf>
    <xf numFmtId="4" fontId="38" fillId="0" borderId="0" xfId="43" applyNumberFormat="1" applyFont="1" applyFill="1" applyBorder="1" applyAlignment="1">
      <alignment wrapText="1"/>
    </xf>
    <xf numFmtId="0" fontId="0" fillId="0" borderId="31" xfId="0" applyFill="1" applyBorder="1" applyAlignment="1">
      <alignment horizontal="center" wrapText="1"/>
    </xf>
    <xf numFmtId="0" fontId="58" fillId="0" borderId="31" xfId="97" applyFill="1" applyBorder="1" applyAlignment="1" applyProtection="1">
      <alignment horizontal="center" vertical="center" wrapText="1"/>
    </xf>
    <xf numFmtId="0" fontId="58" fillId="0" borderId="0" xfId="97" applyFill="1" applyBorder="1" applyAlignment="1" applyProtection="1">
      <alignment horizontal="center" vertical="center" wrapText="1"/>
    </xf>
    <xf numFmtId="0" fontId="0" fillId="0" borderId="0" xfId="0" applyFill="1" applyBorder="1" applyAlignment="1">
      <alignment vertical="center"/>
    </xf>
    <xf numFmtId="0" fontId="0" fillId="52" borderId="31" xfId="0" applyFill="1" applyBorder="1" applyAlignment="1">
      <alignment vertical="center"/>
    </xf>
    <xf numFmtId="0" fontId="0" fillId="0" borderId="23" xfId="0" applyBorder="1"/>
    <xf numFmtId="0" fontId="0" fillId="52" borderId="31" xfId="0" applyFill="1" applyBorder="1" applyAlignment="1">
      <alignment horizontal="center" vertical="center"/>
    </xf>
    <xf numFmtId="0" fontId="33" fillId="53" borderId="0" xfId="0" applyFont="1" applyFill="1"/>
    <xf numFmtId="0" fontId="33" fillId="38" borderId="0" xfId="0" applyFont="1" applyFill="1"/>
    <xf numFmtId="0" fontId="34" fillId="38" borderId="11" xfId="0" applyFont="1" applyFill="1" applyBorder="1" applyAlignment="1">
      <alignment horizontal="center" vertical="center" wrapText="1"/>
    </xf>
    <xf numFmtId="0" fontId="0" fillId="33" borderId="23" xfId="0" applyFill="1" applyBorder="1"/>
    <xf numFmtId="0" fontId="34" fillId="0" borderId="23" xfId="0" applyFont="1" applyBorder="1" applyAlignment="1">
      <alignment horizontal="center" wrapText="1"/>
    </xf>
    <xf numFmtId="0" fontId="37" fillId="0" borderId="23" xfId="0" applyFont="1" applyFill="1" applyBorder="1" applyAlignment="1">
      <alignment horizontal="center" wrapText="1"/>
    </xf>
    <xf numFmtId="0" fontId="0" fillId="53" borderId="23" xfId="0" applyFill="1" applyBorder="1"/>
    <xf numFmtId="0" fontId="37" fillId="38" borderId="23" xfId="0" applyFont="1" applyFill="1" applyBorder="1" applyAlignment="1">
      <alignment horizontal="center" wrapText="1"/>
    </xf>
    <xf numFmtId="0" fontId="0" fillId="38" borderId="23" xfId="0" applyFill="1" applyBorder="1"/>
    <xf numFmtId="0" fontId="0" fillId="53" borderId="11" xfId="0" applyFill="1" applyBorder="1"/>
    <xf numFmtId="0" fontId="36" fillId="38" borderId="11" xfId="0" applyFont="1" applyFill="1" applyBorder="1" applyAlignment="1">
      <alignment horizontal="center" vertical="center" wrapText="1"/>
    </xf>
    <xf numFmtId="0" fontId="0" fillId="38" borderId="11" xfId="0" applyFill="1" applyBorder="1"/>
    <xf numFmtId="1" fontId="0" fillId="0" borderId="0" xfId="0" applyNumberFormat="1"/>
    <xf numFmtId="165" fontId="38" fillId="53" borderId="0" xfId="43" applyNumberFormat="1" applyFont="1" applyFill="1" applyAlignment="1">
      <alignment horizontal="right" wrapText="1"/>
    </xf>
    <xf numFmtId="0" fontId="36" fillId="38" borderId="0" xfId="0" applyFont="1" applyFill="1"/>
    <xf numFmtId="165" fontId="38" fillId="38" borderId="0" xfId="43" applyNumberFormat="1" applyFont="1" applyFill="1" applyAlignment="1">
      <alignment horizontal="right" wrapText="1"/>
    </xf>
    <xf numFmtId="0" fontId="0" fillId="53" borderId="0" xfId="0" applyFill="1"/>
    <xf numFmtId="166" fontId="36" fillId="38" borderId="0" xfId="1" applyNumberFormat="1" applyFont="1" applyFill="1"/>
    <xf numFmtId="171" fontId="36" fillId="0" borderId="0" xfId="96" applyNumberFormat="1" applyFont="1"/>
    <xf numFmtId="0" fontId="0" fillId="39" borderId="23" xfId="0" applyFill="1" applyBorder="1"/>
    <xf numFmtId="0" fontId="36" fillId="0" borderId="23" xfId="0" applyFont="1" applyBorder="1" applyAlignment="1">
      <alignment horizontal="center" vertical="center" wrapText="1"/>
    </xf>
    <xf numFmtId="0" fontId="34" fillId="43" borderId="23" xfId="0" applyFont="1" applyFill="1" applyBorder="1"/>
    <xf numFmtId="0" fontId="36" fillId="43" borderId="23" xfId="0" applyFont="1" applyFill="1" applyBorder="1"/>
    <xf numFmtId="0" fontId="36" fillId="43" borderId="0" xfId="0" applyFont="1" applyFill="1" applyBorder="1"/>
    <xf numFmtId="0" fontId="0" fillId="43" borderId="0" xfId="0" applyFill="1" applyBorder="1"/>
    <xf numFmtId="0" fontId="0" fillId="0" borderId="0" xfId="0" applyFill="1" applyBorder="1" applyAlignment="1">
      <alignment horizontal="center" vertical="center"/>
    </xf>
    <xf numFmtId="0" fontId="36" fillId="36" borderId="23" xfId="0" applyFont="1" applyFill="1" applyBorder="1"/>
    <xf numFmtId="0" fontId="34" fillId="0" borderId="11" xfId="0" applyFont="1" applyBorder="1" applyAlignment="1">
      <alignment horizontal="center" vertical="center" wrapText="1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36" fillId="0" borderId="11" xfId="0" applyFont="1" applyBorder="1" applyAlignment="1">
      <alignment horizontal="center" vertical="center"/>
    </xf>
    <xf numFmtId="0" fontId="0" fillId="52" borderId="19" xfId="0" applyFill="1" applyBorder="1" applyAlignment="1">
      <alignment horizontal="center"/>
    </xf>
    <xf numFmtId="0" fontId="36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wrapText="1"/>
    </xf>
    <xf numFmtId="0" fontId="36" fillId="0" borderId="23" xfId="0" applyFont="1" applyBorder="1" applyAlignment="1">
      <alignment horizontal="center" vertical="center"/>
    </xf>
    <xf numFmtId="3" fontId="41" fillId="33" borderId="0" xfId="0" applyNumberFormat="1" applyFont="1" applyFill="1" applyBorder="1" applyAlignment="1">
      <alignment horizontal="center"/>
    </xf>
    <xf numFmtId="0" fontId="0" fillId="33" borderId="0" xfId="0" applyFill="1" applyBorder="1"/>
    <xf numFmtId="0" fontId="36" fillId="33" borderId="0" xfId="0" applyFont="1" applyFill="1" applyBorder="1"/>
    <xf numFmtId="0" fontId="36" fillId="0" borderId="23" xfId="0" applyFont="1" applyFill="1" applyBorder="1" applyAlignment="1">
      <alignment horizontal="center" vertical="center"/>
    </xf>
    <xf numFmtId="0" fontId="0" fillId="46" borderId="0" xfId="0" applyFill="1" applyBorder="1"/>
    <xf numFmtId="0" fontId="34" fillId="46" borderId="0" xfId="0" applyFont="1" applyFill="1" applyBorder="1" applyAlignment="1">
      <alignment vertical="center" wrapText="1"/>
    </xf>
    <xf numFmtId="0" fontId="36" fillId="46" borderId="0" xfId="1" applyNumberFormat="1" applyFont="1" applyFill="1" applyBorder="1"/>
    <xf numFmtId="3" fontId="41" fillId="43" borderId="0" xfId="0" applyNumberFormat="1" applyFont="1" applyFill="1" applyBorder="1" applyAlignment="1"/>
    <xf numFmtId="3" fontId="41" fillId="43" borderId="0" xfId="0" applyNumberFormat="1" applyFont="1" applyFill="1" applyBorder="1" applyAlignment="1">
      <alignment horizontal="center"/>
    </xf>
    <xf numFmtId="3" fontId="41" fillId="42" borderId="0" xfId="0" applyNumberFormat="1" applyFont="1" applyFill="1" applyBorder="1" applyAlignment="1">
      <alignment horizontal="center"/>
    </xf>
    <xf numFmtId="0" fontId="0" fillId="42" borderId="0" xfId="0" applyFill="1" applyBorder="1"/>
    <xf numFmtId="0" fontId="36" fillId="0" borderId="11" xfId="0" applyFont="1" applyBorder="1" applyAlignment="1">
      <alignment vertical="center"/>
    </xf>
    <xf numFmtId="0" fontId="34" fillId="40" borderId="0" xfId="0" applyFont="1" applyFill="1" applyBorder="1" applyAlignment="1">
      <alignment vertical="center" wrapText="1"/>
    </xf>
    <xf numFmtId="0" fontId="36" fillId="40" borderId="0" xfId="1" applyNumberFormat="1" applyFont="1" applyFill="1" applyBorder="1"/>
    <xf numFmtId="0" fontId="0" fillId="40" borderId="0" xfId="0" applyFill="1" applyBorder="1"/>
    <xf numFmtId="0" fontId="29" fillId="40" borderId="0" xfId="0" applyFont="1" applyFill="1" applyBorder="1" applyAlignment="1">
      <alignment horizontal="center"/>
    </xf>
    <xf numFmtId="0" fontId="0" fillId="40" borderId="0" xfId="0" applyFill="1" applyBorder="1" applyAlignment="1">
      <alignment horizontal="center" wrapText="1"/>
    </xf>
    <xf numFmtId="15" fontId="0" fillId="40" borderId="0" xfId="0" applyNumberFormat="1" applyFill="1" applyBorder="1" applyAlignment="1">
      <alignment horizontal="center"/>
    </xf>
    <xf numFmtId="0" fontId="58" fillId="40" borderId="0" xfId="97" applyFill="1" applyBorder="1" applyAlignment="1" applyProtection="1">
      <alignment horizontal="center" vertical="center" wrapText="1"/>
    </xf>
    <xf numFmtId="0" fontId="58" fillId="0" borderId="0" xfId="97" applyFill="1" applyAlignment="1" applyProtection="1"/>
    <xf numFmtId="164" fontId="38" fillId="35" borderId="0" xfId="43" applyNumberFormat="1" applyFont="1" applyFill="1" applyAlignment="1">
      <alignment horizontal="right" wrapText="1"/>
    </xf>
    <xf numFmtId="164" fontId="0" fillId="35" borderId="0" xfId="0" applyNumberFormat="1" applyFill="1"/>
    <xf numFmtId="166" fontId="36" fillId="0" borderId="0" xfId="1" applyNumberFormat="1" applyFont="1" applyFill="1" applyBorder="1"/>
    <xf numFmtId="0" fontId="34" fillId="43" borderId="10" xfId="0" applyFont="1" applyFill="1" applyBorder="1"/>
    <xf numFmtId="0" fontId="34" fillId="0" borderId="0" xfId="0" applyFont="1" applyFill="1" applyBorder="1" applyAlignment="1">
      <alignment horizontal="center" vertical="center" wrapText="1"/>
    </xf>
    <xf numFmtId="0" fontId="0" fillId="52" borderId="19" xfId="0" applyFill="1" applyBorder="1" applyAlignment="1">
      <alignment horizontal="center" wrapText="1"/>
    </xf>
    <xf numFmtId="0" fontId="0" fillId="52" borderId="19" xfId="0" applyFill="1" applyBorder="1" applyAlignment="1">
      <alignment vertical="center"/>
    </xf>
    <xf numFmtId="0" fontId="36" fillId="0" borderId="43" xfId="0" applyFont="1" applyFill="1" applyBorder="1" applyAlignment="1">
      <alignment horizontal="center" vertical="center"/>
    </xf>
    <xf numFmtId="0" fontId="0" fillId="0" borderId="0" xfId="0"/>
    <xf numFmtId="1" fontId="36" fillId="0" borderId="0" xfId="1" applyNumberFormat="1" applyFont="1"/>
    <xf numFmtId="17" fontId="31" fillId="0" borderId="0" xfId="125" applyNumberFormat="1"/>
    <xf numFmtId="164" fontId="31" fillId="0" borderId="0" xfId="125" applyNumberFormat="1"/>
    <xf numFmtId="0" fontId="36" fillId="0" borderId="44" xfId="0" applyFont="1" applyBorder="1" applyAlignment="1">
      <alignment horizontal="center" vertical="center"/>
    </xf>
    <xf numFmtId="0" fontId="36" fillId="47" borderId="43" xfId="0" applyFont="1" applyFill="1" applyBorder="1"/>
    <xf numFmtId="0" fontId="36" fillId="0" borderId="43" xfId="0" applyFont="1" applyBorder="1" applyAlignment="1">
      <alignment horizontal="center" vertical="center"/>
    </xf>
    <xf numFmtId="0" fontId="36" fillId="38" borderId="43" xfId="0" applyFont="1" applyFill="1" applyBorder="1"/>
    <xf numFmtId="0" fontId="36" fillId="0" borderId="11" xfId="0" applyFont="1" applyBorder="1" applyAlignment="1">
      <alignment horizontal="center" vertic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165" fontId="42" fillId="0" borderId="15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66" fillId="0" borderId="0" xfId="0" applyFont="1"/>
    <xf numFmtId="2" fontId="0" fillId="0" borderId="0" xfId="0" applyNumberFormat="1"/>
    <xf numFmtId="169" fontId="0" fillId="0" borderId="0" xfId="0" applyNumberFormat="1"/>
    <xf numFmtId="3" fontId="47" fillId="0" borderId="0" xfId="66" applyNumberFormat="1" applyFont="1" applyFill="1" applyBorder="1"/>
    <xf numFmtId="49" fontId="0" fillId="0" borderId="0" xfId="0" applyNumberFormat="1" applyAlignment="1">
      <alignment vertical="center" wrapText="1"/>
    </xf>
    <xf numFmtId="49" fontId="67" fillId="0" borderId="0" xfId="0" applyNumberFormat="1" applyFont="1" applyAlignment="1">
      <alignment horizontal="center" vertical="center" wrapText="1"/>
    </xf>
    <xf numFmtId="0" fontId="0" fillId="0" borderId="0" xfId="0" applyFont="1"/>
    <xf numFmtId="3" fontId="0" fillId="0" borderId="0" xfId="0" applyNumberFormat="1" applyFont="1"/>
    <xf numFmtId="0" fontId="36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/>
    </xf>
    <xf numFmtId="0" fontId="68" fillId="0" borderId="0" xfId="0" applyFont="1"/>
    <xf numFmtId="0" fontId="69" fillId="0" borderId="0" xfId="0" applyFont="1"/>
    <xf numFmtId="0" fontId="0" fillId="0" borderId="0" xfId="0" quotePrefix="1"/>
    <xf numFmtId="0" fontId="36" fillId="0" borderId="0" xfId="1" applyNumberFormat="1" applyFont="1" applyFill="1"/>
    <xf numFmtId="2" fontId="0" fillId="0" borderId="14" xfId="0" applyNumberFormat="1" applyBorder="1"/>
    <xf numFmtId="2" fontId="0" fillId="0" borderId="0" xfId="0" applyNumberFormat="1" applyBorder="1"/>
    <xf numFmtId="0" fontId="40" fillId="0" borderId="0" xfId="0" applyFont="1"/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166" fontId="0" fillId="0" borderId="0" xfId="1" applyNumberFormat="1" applyFont="1"/>
    <xf numFmtId="10" fontId="0" fillId="0" borderId="0" xfId="1" applyNumberFormat="1" applyFont="1"/>
    <xf numFmtId="0" fontId="36" fillId="0" borderId="11" xfId="0" applyFont="1" applyBorder="1" applyAlignment="1">
      <alignment horizontal="center" vertical="center"/>
    </xf>
    <xf numFmtId="10" fontId="40" fillId="0" borderId="0" xfId="0" applyNumberFormat="1" applyFont="1"/>
    <xf numFmtId="164" fontId="40" fillId="0" borderId="0" xfId="0" applyNumberFormat="1" applyFont="1"/>
    <xf numFmtId="165" fontId="40" fillId="0" borderId="0" xfId="0" applyNumberFormat="1" applyFont="1" applyFill="1" applyAlignment="1">
      <alignment horizontal="right"/>
    </xf>
    <xf numFmtId="173" fontId="36" fillId="0" borderId="0" xfId="0" applyNumberFormat="1" applyFont="1"/>
    <xf numFmtId="174" fontId="71" fillId="0" borderId="0" xfId="0" applyNumberFormat="1" applyFont="1" applyAlignment="1" applyProtection="1">
      <alignment horizontal="right" vertical="top" wrapText="1" readingOrder="1"/>
      <protection locked="0"/>
    </xf>
    <xf numFmtId="4" fontId="0" fillId="0" borderId="0" xfId="0" applyNumberFormat="1" applyAlignment="1">
      <alignment horizontal="right" wrapText="1"/>
    </xf>
    <xf numFmtId="3" fontId="0" fillId="0" borderId="0" xfId="0" applyNumberFormat="1" applyAlignment="1">
      <alignment horizontal="right" wrapText="1"/>
    </xf>
    <xf numFmtId="166" fontId="65" fillId="0" borderId="0" xfId="1" applyNumberFormat="1" applyFont="1"/>
    <xf numFmtId="1" fontId="65" fillId="0" borderId="0" xfId="55" applyNumberFormat="1" applyFont="1"/>
    <xf numFmtId="171" fontId="0" fillId="0" borderId="0" xfId="96" applyNumberFormat="1" applyFont="1"/>
    <xf numFmtId="10" fontId="40" fillId="0" borderId="0" xfId="1" applyNumberFormat="1" applyFont="1" applyAlignment="1">
      <alignment horizontal="right"/>
    </xf>
    <xf numFmtId="0" fontId="29" fillId="0" borderId="0" xfId="0" applyFont="1"/>
    <xf numFmtId="0" fontId="0" fillId="52" borderId="31" xfId="0" applyFill="1" applyBorder="1" applyAlignment="1">
      <alignment horizontal="center" wrapText="1"/>
    </xf>
    <xf numFmtId="0" fontId="0" fillId="52" borderId="31" xfId="0" applyFill="1" applyBorder="1" applyAlignment="1">
      <alignment horizontal="center"/>
    </xf>
    <xf numFmtId="0" fontId="36" fillId="0" borderId="11" xfId="0" applyFont="1" applyBorder="1" applyAlignment="1">
      <alignment horizontal="center" vertical="center"/>
    </xf>
    <xf numFmtId="0" fontId="36" fillId="0" borderId="44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175" fontId="0" fillId="0" borderId="0" xfId="0" applyNumberFormat="1"/>
    <xf numFmtId="1" fontId="65" fillId="0" borderId="0" xfId="55" applyNumberFormat="1" applyFont="1" applyFill="1"/>
    <xf numFmtId="0" fontId="36" fillId="0" borderId="11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164" fontId="36" fillId="0" borderId="0" xfId="1" applyNumberFormat="1" applyFont="1"/>
    <xf numFmtId="0" fontId="36" fillId="0" borderId="43" xfId="0" applyFont="1" applyBorder="1" applyAlignment="1">
      <alignment horizontal="center" vertical="center" wrapText="1"/>
    </xf>
    <xf numFmtId="0" fontId="0" fillId="0" borderId="12" xfId="0" applyFill="1" applyBorder="1"/>
    <xf numFmtId="0" fontId="27" fillId="0" borderId="0" xfId="0" applyFont="1" applyFill="1"/>
    <xf numFmtId="1" fontId="36" fillId="0" borderId="0" xfId="0" applyNumberFormat="1" applyFont="1" applyFill="1"/>
    <xf numFmtId="3" fontId="0" fillId="0" borderId="0" xfId="0" applyNumberFormat="1" applyFont="1" applyFill="1"/>
    <xf numFmtId="2" fontId="31" fillId="0" borderId="0" xfId="57" applyNumberFormat="1" applyFill="1"/>
    <xf numFmtId="2" fontId="0" fillId="0" borderId="0" xfId="0" applyNumberFormat="1" applyFill="1"/>
    <xf numFmtId="3" fontId="36" fillId="0" borderId="0" xfId="0" applyNumberFormat="1" applyFont="1" applyFill="1"/>
    <xf numFmtId="0" fontId="40" fillId="0" borderId="0" xfId="0" applyFont="1" applyFill="1"/>
    <xf numFmtId="164" fontId="40" fillId="0" borderId="0" xfId="0" applyNumberFormat="1" applyFont="1" applyFill="1"/>
    <xf numFmtId="164" fontId="36" fillId="0" borderId="0" xfId="1" applyNumberFormat="1" applyFont="1" applyFill="1" applyAlignment="1">
      <alignment horizontal="center"/>
    </xf>
    <xf numFmtId="164" fontId="36" fillId="0" borderId="0" xfId="1" applyNumberFormat="1" applyFont="1" applyAlignment="1">
      <alignment horizontal="center"/>
    </xf>
    <xf numFmtId="164" fontId="36" fillId="0" borderId="0" xfId="1" applyNumberFormat="1" applyFont="1" applyAlignment="1">
      <alignment horizontal="center"/>
    </xf>
    <xf numFmtId="0" fontId="33" fillId="0" borderId="0" xfId="185"/>
    <xf numFmtId="166" fontId="0" fillId="0" borderId="0" xfId="1" applyNumberFormat="1" applyFont="1" applyFill="1" applyBorder="1"/>
    <xf numFmtId="164" fontId="36" fillId="0" borderId="0" xfId="1" applyNumberFormat="1" applyFont="1" applyAlignment="1">
      <alignment horizontal="center"/>
    </xf>
    <xf numFmtId="164" fontId="36" fillId="0" borderId="0" xfId="1" applyNumberFormat="1" applyFont="1" applyAlignment="1">
      <alignment horizontal="center"/>
    </xf>
    <xf numFmtId="0" fontId="0" fillId="44" borderId="0" xfId="0" applyFill="1"/>
    <xf numFmtId="165" fontId="36" fillId="0" borderId="0" xfId="0" applyNumberFormat="1" applyFont="1"/>
    <xf numFmtId="9" fontId="0" fillId="0" borderId="0" xfId="1" applyNumberFormat="1" applyFont="1"/>
    <xf numFmtId="0" fontId="29" fillId="44" borderId="0" xfId="0" applyFont="1" applyFill="1"/>
    <xf numFmtId="164" fontId="36" fillId="0" borderId="0" xfId="1" applyNumberFormat="1" applyFont="1" applyFill="1" applyAlignment="1">
      <alignment horizontal="center"/>
    </xf>
    <xf numFmtId="0" fontId="36" fillId="0" borderId="11" xfId="0" applyFont="1" applyBorder="1" applyAlignment="1">
      <alignment horizontal="center" vertical="center" wrapText="1"/>
    </xf>
    <xf numFmtId="174" fontId="70" fillId="0" borderId="0" xfId="0" applyNumberFormat="1" applyFont="1" applyAlignment="1" applyProtection="1">
      <alignment horizontal="right" vertical="top" wrapText="1" readingOrder="1"/>
      <protection locked="0"/>
    </xf>
    <xf numFmtId="0" fontId="0" fillId="0" borderId="0" xfId="0" applyAlignment="1">
      <alignment horizontal="right" wrapText="1"/>
    </xf>
    <xf numFmtId="0" fontId="0" fillId="0" borderId="0" xfId="0"/>
    <xf numFmtId="10" fontId="72" fillId="0" borderId="16" xfId="1" applyNumberFormat="1" applyFont="1" applyBorder="1"/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3" fontId="41" fillId="43" borderId="0" xfId="0" applyNumberFormat="1" applyFont="1" applyFill="1" applyBorder="1" applyAlignment="1">
      <alignment horizontal="center"/>
    </xf>
    <xf numFmtId="10" fontId="36" fillId="44" borderId="0" xfId="1" applyNumberFormat="1" applyFont="1" applyFill="1"/>
    <xf numFmtId="10" fontId="36" fillId="0" borderId="0" xfId="1" applyNumberFormat="1" applyFont="1" applyFill="1"/>
    <xf numFmtId="178" fontId="0" fillId="0" borderId="0" xfId="0" applyNumberFormat="1"/>
    <xf numFmtId="0" fontId="0" fillId="0" borderId="0" xfId="0" applyAlignment="1">
      <alignment horizontal="left" vertical="top"/>
    </xf>
    <xf numFmtId="0" fontId="58" fillId="0" borderId="0" xfId="97" applyAlignment="1" applyProtection="1">
      <alignment vertical="center"/>
    </xf>
    <xf numFmtId="0" fontId="36" fillId="0" borderId="11" xfId="0" applyFont="1" applyBorder="1" applyAlignment="1">
      <alignment horizontal="center" vertical="center" wrapText="1"/>
    </xf>
    <xf numFmtId="164" fontId="36" fillId="0" borderId="0" xfId="0" applyNumberFormat="1" applyFont="1" applyAlignment="1">
      <alignment horizontal="center"/>
    </xf>
    <xf numFmtId="0" fontId="0" fillId="0" borderId="0" xfId="0" applyAlignment="1"/>
    <xf numFmtId="177" fontId="0" fillId="0" borderId="0" xfId="0" applyNumberFormat="1" applyFill="1"/>
    <xf numFmtId="10" fontId="72" fillId="0" borderId="0" xfId="1" applyNumberFormat="1" applyFont="1"/>
    <xf numFmtId="10" fontId="0" fillId="37" borderId="0" xfId="0" applyNumberFormat="1" applyFill="1"/>
    <xf numFmtId="10" fontId="0" fillId="0" borderId="0" xfId="0" applyNumberFormat="1" applyFill="1"/>
    <xf numFmtId="0" fontId="34" fillId="0" borderId="11" xfId="0" applyFont="1" applyFill="1" applyBorder="1" applyAlignment="1">
      <alignment vertic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right"/>
    </xf>
    <xf numFmtId="0" fontId="98" fillId="0" borderId="0" xfId="0" applyNumberFormat="1" applyFont="1" applyFill="1" applyBorder="1" applyAlignment="1">
      <alignment horizontal="left" vertical="center"/>
    </xf>
    <xf numFmtId="0" fontId="98" fillId="0" borderId="0" xfId="0" applyFont="1" applyFill="1" applyBorder="1" applyAlignment="1">
      <alignment horizontal="left" vertical="center"/>
    </xf>
    <xf numFmtId="0" fontId="31" fillId="0" borderId="0" xfId="0" applyFont="1"/>
    <xf numFmtId="2" fontId="31" fillId="0" borderId="0" xfId="0" applyNumberFormat="1" applyFont="1"/>
    <xf numFmtId="0" fontId="31" fillId="0" borderId="0" xfId="0" applyFont="1" applyFill="1"/>
    <xf numFmtId="0" fontId="31" fillId="44" borderId="0" xfId="0" applyFont="1" applyFill="1"/>
    <xf numFmtId="1" fontId="0" fillId="44" borderId="0" xfId="0" applyNumberFormat="1" applyFill="1"/>
    <xf numFmtId="0" fontId="99" fillId="0" borderId="0" xfId="0" applyFont="1" applyAlignment="1">
      <alignment vertical="center"/>
    </xf>
    <xf numFmtId="0" fontId="0" fillId="0" borderId="0" xfId="0"/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36" fillId="0" borderId="43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29" fillId="37" borderId="0" xfId="0" applyFont="1" applyFill="1" applyBorder="1" applyAlignment="1">
      <alignment horizontal="center"/>
    </xf>
    <xf numFmtId="0" fontId="34" fillId="0" borderId="44" xfId="0" applyFont="1" applyBorder="1" applyAlignment="1">
      <alignment horizontal="center" vertical="center" wrapText="1"/>
    </xf>
    <xf numFmtId="0" fontId="36" fillId="0" borderId="43" xfId="0" applyFont="1" applyBorder="1" applyAlignment="1">
      <alignment horizontal="center" vertical="center" wrapText="1"/>
    </xf>
    <xf numFmtId="0" fontId="36" fillId="0" borderId="43" xfId="0" applyFont="1" applyBorder="1" applyAlignment="1">
      <alignment horizontal="center" vertical="center"/>
    </xf>
    <xf numFmtId="0" fontId="102" fillId="44" borderId="0" xfId="0" applyFont="1" applyFill="1" applyBorder="1"/>
    <xf numFmtId="3" fontId="42" fillId="0" borderId="0" xfId="0" applyNumberFormat="1" applyFont="1" applyFill="1" applyBorder="1" applyAlignment="1">
      <alignment horizontal="right"/>
    </xf>
    <xf numFmtId="0" fontId="103" fillId="0" borderId="0" xfId="0" applyFont="1"/>
    <xf numFmtId="173" fontId="13" fillId="0" borderId="0" xfId="0" applyNumberFormat="1" applyFont="1"/>
    <xf numFmtId="0" fontId="36" fillId="0" borderId="11" xfId="0" applyFont="1" applyBorder="1" applyAlignment="1">
      <alignment horizontal="center" vertical="center" wrapText="1"/>
    </xf>
    <xf numFmtId="0" fontId="34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37" fillId="0" borderId="43" xfId="0" applyFont="1" applyFill="1" applyBorder="1" applyAlignment="1">
      <alignment horizontal="center" wrapText="1"/>
    </xf>
    <xf numFmtId="0" fontId="36" fillId="0" borderId="44" xfId="0" applyFont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 wrapText="1"/>
    </xf>
    <xf numFmtId="0" fontId="37" fillId="0" borderId="43" xfId="0" applyFont="1" applyBorder="1" applyAlignment="1">
      <alignment horizontal="center" wrapText="1"/>
    </xf>
    <xf numFmtId="175" fontId="0" fillId="0" borderId="0" xfId="96" applyNumberFormat="1" applyFont="1"/>
    <xf numFmtId="0" fontId="36" fillId="0" borderId="0" xfId="0" applyFont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center" vertical="center"/>
    </xf>
    <xf numFmtId="0" fontId="0" fillId="0" borderId="0" xfId="0" applyNumberFormat="1"/>
    <xf numFmtId="0" fontId="106" fillId="0" borderId="0" xfId="0" applyFont="1"/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34" fillId="44" borderId="0" xfId="0" applyFont="1" applyFill="1" applyBorder="1" applyAlignment="1">
      <alignment horizontal="center" vertical="center" wrapText="1"/>
    </xf>
    <xf numFmtId="169" fontId="65" fillId="0" borderId="0" xfId="233" applyNumberFormat="1" applyFont="1" applyFill="1" applyAlignment="1">
      <alignment horizontal="right"/>
    </xf>
    <xf numFmtId="0" fontId="109" fillId="44" borderId="0" xfId="0" applyFont="1" applyFill="1"/>
    <xf numFmtId="0" fontId="36" fillId="0" borderId="11" xfId="0" applyFont="1" applyBorder="1" applyAlignment="1">
      <alignment horizontal="center" vertical="center"/>
    </xf>
    <xf numFmtId="2" fontId="65" fillId="0" borderId="0" xfId="0" applyNumberFormat="1" applyFont="1"/>
    <xf numFmtId="166" fontId="38" fillId="0" borderId="0" xfId="1" applyNumberFormat="1" applyFont="1" applyFill="1" applyAlignment="1">
      <alignment horizontal="center"/>
    </xf>
    <xf numFmtId="0" fontId="36" fillId="0" borderId="11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wrapText="1"/>
    </xf>
    <xf numFmtId="3" fontId="0" fillId="0" borderId="0" xfId="0" applyNumberFormat="1" applyFill="1" applyAlignment="1">
      <alignment horizontal="right" wrapText="1"/>
    </xf>
    <xf numFmtId="0" fontId="0" fillId="0" borderId="0" xfId="96" quotePrefix="1" applyNumberFormat="1" applyFont="1"/>
    <xf numFmtId="0" fontId="149" fillId="0" borderId="31" xfId="0" applyFont="1" applyBorder="1" applyAlignment="1">
      <alignment wrapText="1"/>
    </xf>
    <xf numFmtId="0" fontId="38" fillId="0" borderId="54" xfId="0" applyNumberFormat="1" applyFont="1" applyBorder="1" applyAlignment="1">
      <alignment horizontal="right"/>
    </xf>
    <xf numFmtId="0" fontId="38" fillId="76" borderId="54" xfId="0" applyNumberFormat="1" applyFont="1" applyFill="1" applyBorder="1" applyAlignment="1">
      <alignment horizontal="right"/>
    </xf>
    <xf numFmtId="10" fontId="36" fillId="0" borderId="0" xfId="1" applyNumberFormat="1" applyFont="1"/>
    <xf numFmtId="10" fontId="133" fillId="0" borderId="0" xfId="1" applyNumberFormat="1" applyFont="1" applyAlignment="1" applyProtection="1">
      <alignment horizontal="right" vertical="top" wrapText="1" readingOrder="1"/>
      <protection locked="0"/>
    </xf>
    <xf numFmtId="10" fontId="133" fillId="44" borderId="0" xfId="1" applyNumberFormat="1" applyFont="1" applyFill="1" applyAlignment="1" applyProtection="1">
      <alignment horizontal="right" vertical="top" wrapText="1" readingOrder="1"/>
      <protection locked="0"/>
    </xf>
    <xf numFmtId="0" fontId="36" fillId="0" borderId="11" xfId="0" applyFont="1" applyBorder="1" applyAlignment="1">
      <alignment horizontal="center" vertical="center"/>
    </xf>
    <xf numFmtId="169" fontId="36" fillId="0" borderId="0" xfId="1" applyNumberFormat="1" applyFont="1"/>
    <xf numFmtId="0" fontId="36" fillId="0" borderId="11" xfId="0" applyFont="1" applyBorder="1" applyAlignment="1">
      <alignment horizontal="center" vertic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36" fillId="0" borderId="11" xfId="0" applyFont="1" applyBorder="1" applyAlignment="1">
      <alignment horizontal="center" vertical="center" wrapText="1"/>
    </xf>
    <xf numFmtId="0" fontId="34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wrapText="1"/>
    </xf>
    <xf numFmtId="164" fontId="0" fillId="0" borderId="0" xfId="0" applyNumberFormat="1"/>
    <xf numFmtId="164" fontId="150" fillId="0" borderId="0" xfId="0" applyNumberFormat="1" applyFont="1"/>
    <xf numFmtId="3" fontId="33" fillId="0" borderId="0" xfId="0" applyNumberFormat="1" applyFont="1"/>
    <xf numFmtId="0" fontId="151" fillId="0" borderId="0" xfId="0" applyFont="1" applyAlignment="1"/>
    <xf numFmtId="173" fontId="33" fillId="0" borderId="0" xfId="0" applyNumberFormat="1" applyFont="1"/>
    <xf numFmtId="165" fontId="33" fillId="0" borderId="0" xfId="0" applyNumberFormat="1" applyFont="1"/>
    <xf numFmtId="0" fontId="27" fillId="35" borderId="0" xfId="0" applyFont="1" applyFill="1" applyAlignment="1">
      <alignment horizontal="right"/>
    </xf>
    <xf numFmtId="0" fontId="27" fillId="35" borderId="0" xfId="0" applyFont="1" applyFill="1"/>
    <xf numFmtId="0" fontId="103" fillId="0" borderId="0" xfId="0" applyFont="1" applyFill="1"/>
    <xf numFmtId="0" fontId="11" fillId="0" borderId="0" xfId="0" applyFont="1" applyAlignment="1">
      <alignment horizontal="left" vertical="center"/>
    </xf>
    <xf numFmtId="10" fontId="0" fillId="44" borderId="0" xfId="0" applyNumberFormat="1" applyFill="1"/>
    <xf numFmtId="0" fontId="103" fillId="44" borderId="0" xfId="0" applyFont="1" applyFill="1"/>
    <xf numFmtId="0" fontId="0" fillId="44" borderId="0" xfId="0" applyFill="1" applyBorder="1"/>
    <xf numFmtId="0" fontId="102" fillId="0" borderId="0" xfId="0" applyFont="1" applyFill="1" applyBorder="1"/>
    <xf numFmtId="166" fontId="0" fillId="44" borderId="0" xfId="1" applyNumberFormat="1" applyFont="1" applyFill="1"/>
    <xf numFmtId="0" fontId="0" fillId="52" borderId="31" xfId="0" applyFill="1" applyBorder="1" applyAlignment="1">
      <alignment horizontal="center"/>
    </xf>
    <xf numFmtId="1" fontId="36" fillId="0" borderId="0" xfId="0" applyNumberFormat="1" applyFont="1" applyAlignment="1">
      <alignment horizontal="center"/>
    </xf>
    <xf numFmtId="0" fontId="0" fillId="52" borderId="31" xfId="0" applyFill="1" applyBorder="1" applyAlignment="1">
      <alignment horizontal="center" wrapText="1"/>
    </xf>
    <xf numFmtId="0" fontId="37" fillId="0" borderId="10" xfId="0" applyFont="1" applyBorder="1" applyAlignment="1">
      <alignment horizontal="center" wrapText="1"/>
    </xf>
    <xf numFmtId="0" fontId="0" fillId="36" borderId="43" xfId="0" applyFill="1" applyBorder="1"/>
    <xf numFmtId="0" fontId="0" fillId="36" borderId="44" xfId="0" applyFill="1" applyBorder="1"/>
    <xf numFmtId="164" fontId="153" fillId="0" borderId="0" xfId="0" applyNumberFormat="1" applyFont="1" applyAlignment="1">
      <alignment horizontal="left" vertical="top"/>
    </xf>
    <xf numFmtId="0" fontId="95" fillId="0" borderId="0" xfId="0" applyFont="1" applyAlignment="1">
      <alignment vertical="center"/>
    </xf>
    <xf numFmtId="0" fontId="155" fillId="77" borderId="55" xfId="0" applyFont="1" applyFill="1" applyBorder="1" applyAlignment="1">
      <alignment vertical="center" wrapText="1"/>
    </xf>
    <xf numFmtId="0" fontId="156" fillId="77" borderId="55" xfId="0" applyFont="1" applyFill="1" applyBorder="1" applyAlignment="1">
      <alignment vertical="center" wrapText="1"/>
    </xf>
    <xf numFmtId="0" fontId="156" fillId="77" borderId="55" xfId="0" applyFont="1" applyFill="1" applyBorder="1" applyAlignment="1">
      <alignment horizontal="center" vertical="center" wrapText="1"/>
    </xf>
    <xf numFmtId="164" fontId="0" fillId="44" borderId="0" xfId="0" applyNumberFormat="1" applyFill="1"/>
    <xf numFmtId="1" fontId="33" fillId="0" borderId="0" xfId="0" applyNumberFormat="1" applyFont="1"/>
    <xf numFmtId="1" fontId="33" fillId="0" borderId="0" xfId="0" applyNumberFormat="1" applyFont="1" applyFill="1"/>
    <xf numFmtId="164" fontId="36" fillId="0" borderId="0" xfId="0" applyNumberFormat="1" applyFont="1" applyFill="1"/>
    <xf numFmtId="0" fontId="157" fillId="44" borderId="0" xfId="0" applyFont="1" applyFill="1" applyAlignment="1">
      <alignment vertical="center"/>
    </xf>
    <xf numFmtId="0" fontId="158" fillId="44" borderId="0" xfId="0" applyFont="1" applyFill="1"/>
    <xf numFmtId="0" fontId="153" fillId="44" borderId="0" xfId="0" applyFont="1" applyFill="1" applyBorder="1" applyAlignment="1">
      <alignment horizontal="left"/>
    </xf>
    <xf numFmtId="0" fontId="159" fillId="0" borderId="0" xfId="0" applyFont="1"/>
    <xf numFmtId="0" fontId="160" fillId="0" borderId="0" xfId="0" applyFont="1" applyAlignment="1">
      <alignment vertical="center"/>
    </xf>
    <xf numFmtId="2" fontId="0" fillId="44" borderId="0" xfId="0" applyNumberFormat="1" applyFill="1"/>
    <xf numFmtId="166" fontId="0" fillId="0" borderId="0" xfId="400" applyNumberFormat="1" applyFont="1"/>
    <xf numFmtId="0" fontId="51" fillId="0" borderId="0" xfId="0" applyFont="1" applyFill="1"/>
    <xf numFmtId="166" fontId="0" fillId="0" borderId="0" xfId="1" applyNumberFormat="1" applyFont="1" applyFill="1"/>
    <xf numFmtId="0" fontId="34" fillId="0" borderId="0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51" fillId="44" borderId="0" xfId="0" applyFont="1" applyFill="1"/>
    <xf numFmtId="0" fontId="0" fillId="52" borderId="0" xfId="0" applyFill="1" applyBorder="1" applyAlignment="1">
      <alignment horizontal="center"/>
    </xf>
    <xf numFmtId="0" fontId="0" fillId="52" borderId="0" xfId="0" applyFill="1" applyBorder="1" applyAlignment="1">
      <alignment horizontal="center" wrapText="1"/>
    </xf>
    <xf numFmtId="0" fontId="0" fillId="52" borderId="0" xfId="0" applyFill="1" applyBorder="1"/>
    <xf numFmtId="0" fontId="0" fillId="0" borderId="0" xfId="0" applyBorder="1" applyAlignment="1"/>
    <xf numFmtId="166" fontId="9" fillId="0" borderId="0" xfId="1" applyNumberFormat="1" applyFont="1"/>
    <xf numFmtId="181" fontId="162" fillId="0" borderId="56" xfId="96" applyNumberFormat="1" applyFont="1" applyBorder="1"/>
    <xf numFmtId="181" fontId="162" fillId="0" borderId="57" xfId="96" applyNumberFormat="1" applyFont="1" applyBorder="1"/>
    <xf numFmtId="171" fontId="104" fillId="0" borderId="40" xfId="0" applyNumberFormat="1" applyFont="1" applyBorder="1"/>
    <xf numFmtId="171" fontId="104" fillId="0" borderId="41" xfId="0" applyNumberFormat="1" applyFont="1" applyBorder="1"/>
    <xf numFmtId="166" fontId="104" fillId="0" borderId="41" xfId="1" applyNumberFormat="1" applyFont="1" applyBorder="1"/>
    <xf numFmtId="0" fontId="104" fillId="0" borderId="58" xfId="0" applyFont="1" applyBorder="1"/>
    <xf numFmtId="0" fontId="162" fillId="0" borderId="40" xfId="0" applyFont="1" applyBorder="1"/>
    <xf numFmtId="0" fontId="166" fillId="44" borderId="0" xfId="0" applyFont="1" applyFill="1"/>
    <xf numFmtId="1" fontId="33" fillId="0" borderId="12" xfId="0" applyNumberFormat="1" applyFont="1" applyBorder="1" applyAlignment="1">
      <alignment horizontal="left" vertical="top"/>
    </xf>
    <xf numFmtId="1" fontId="53" fillId="44" borderId="0" xfId="0" applyNumberFormat="1" applyFont="1" applyFill="1"/>
    <xf numFmtId="0" fontId="36" fillId="44" borderId="0" xfId="0" applyFont="1" applyFill="1"/>
    <xf numFmtId="17" fontId="33" fillId="44" borderId="12" xfId="0" applyNumberFormat="1" applyFont="1" applyFill="1" applyBorder="1"/>
    <xf numFmtId="164" fontId="36" fillId="0" borderId="0" xfId="0" applyNumberFormat="1" applyFont="1" applyAlignment="1">
      <alignment horizontal="center"/>
    </xf>
    <xf numFmtId="164" fontId="153" fillId="0" borderId="0" xfId="0" applyNumberFormat="1" applyFont="1" applyAlignment="1">
      <alignment horizontal="left" vertical="top"/>
    </xf>
    <xf numFmtId="164" fontId="168" fillId="0" borderId="0" xfId="0" applyNumberFormat="1" applyFont="1" applyAlignment="1">
      <alignment horizontal="center"/>
    </xf>
    <xf numFmtId="0" fontId="7" fillId="0" borderId="0" xfId="475"/>
    <xf numFmtId="0" fontId="169" fillId="0" borderId="0" xfId="475" applyFont="1"/>
    <xf numFmtId="0" fontId="171" fillId="0" borderId="0" xfId="475" applyFont="1" applyAlignment="1">
      <alignment horizontal="left" vertical="center"/>
    </xf>
    <xf numFmtId="4" fontId="172" fillId="77" borderId="60" xfId="475" applyNumberFormat="1" applyFont="1" applyFill="1" applyBorder="1" applyAlignment="1">
      <alignment horizontal="right" vertical="center" wrapText="1" readingOrder="1"/>
    </xf>
    <xf numFmtId="4" fontId="172" fillId="77" borderId="59" xfId="475" applyNumberFormat="1" applyFont="1" applyFill="1" applyBorder="1" applyAlignment="1">
      <alignment horizontal="right" vertical="center" wrapText="1" readingOrder="1"/>
    </xf>
    <xf numFmtId="0" fontId="172" fillId="77" borderId="59" xfId="475" applyFont="1" applyFill="1" applyBorder="1" applyAlignment="1">
      <alignment horizontal="right" vertical="center" wrapText="1" readingOrder="1"/>
    </xf>
    <xf numFmtId="0" fontId="172" fillId="77" borderId="60" xfId="475" applyFont="1" applyFill="1" applyBorder="1" applyAlignment="1">
      <alignment horizontal="right" vertical="center" wrapText="1" readingOrder="1"/>
    </xf>
    <xf numFmtId="0" fontId="7" fillId="0" borderId="0" xfId="475"/>
    <xf numFmtId="1" fontId="0" fillId="35" borderId="0" xfId="0" applyNumberFormat="1" applyFill="1"/>
    <xf numFmtId="0" fontId="173" fillId="0" borderId="0" xfId="0" applyFont="1"/>
    <xf numFmtId="3" fontId="0" fillId="44" borderId="0" xfId="0" applyNumberFormat="1" applyFill="1"/>
    <xf numFmtId="0" fontId="0" fillId="44" borderId="0" xfId="0" applyFill="1" applyAlignment="1">
      <alignment horizontal="center"/>
    </xf>
    <xf numFmtId="0" fontId="166" fillId="0" borderId="0" xfId="0" applyFont="1" applyBorder="1"/>
    <xf numFmtId="0" fontId="162" fillId="0" borderId="10" xfId="0" applyFont="1" applyBorder="1" applyAlignment="1">
      <alignment horizontal="left"/>
    </xf>
    <xf numFmtId="3" fontId="169" fillId="77" borderId="59" xfId="475" applyNumberFormat="1" applyFont="1" applyFill="1" applyBorder="1" applyAlignment="1">
      <alignment horizontal="right" vertical="center" wrapText="1" readingOrder="1"/>
    </xf>
    <xf numFmtId="181" fontId="162" fillId="0" borderId="61" xfId="96" applyNumberFormat="1" applyFont="1" applyBorder="1"/>
    <xf numFmtId="181" fontId="162" fillId="0" borderId="62" xfId="96" applyNumberFormat="1" applyFont="1" applyBorder="1"/>
    <xf numFmtId="0" fontId="166" fillId="0" borderId="0" xfId="0" applyFont="1"/>
    <xf numFmtId="181" fontId="162" fillId="44" borderId="57" xfId="96" applyNumberFormat="1" applyFont="1" applyFill="1" applyBorder="1"/>
    <xf numFmtId="181" fontId="0" fillId="35" borderId="0" xfId="0" applyNumberFormat="1" applyFill="1"/>
    <xf numFmtId="4" fontId="174" fillId="0" borderId="0" xfId="0" applyNumberFormat="1" applyFont="1" applyAlignment="1">
      <alignment horizontal="right" vertical="top" wrapText="1"/>
    </xf>
    <xf numFmtId="17" fontId="0" fillId="35" borderId="0" xfId="0" applyNumberFormat="1" applyFill="1" applyAlignment="1">
      <alignment horizontal="right"/>
    </xf>
    <xf numFmtId="0" fontId="36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166" fontId="36" fillId="44" borderId="0" xfId="1" applyNumberFormat="1" applyFont="1" applyFill="1"/>
    <xf numFmtId="0" fontId="36" fillId="0" borderId="11" xfId="0" applyFont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167" fillId="0" borderId="0" xfId="474"/>
    <xf numFmtId="0" fontId="37" fillId="44" borderId="23" xfId="0" applyFont="1" applyFill="1" applyBorder="1" applyAlignment="1">
      <alignment horizontal="center" wrapText="1"/>
    </xf>
    <xf numFmtId="0" fontId="36" fillId="44" borderId="11" xfId="0" applyFont="1" applyFill="1" applyBorder="1" applyAlignment="1">
      <alignment horizontal="center" vertical="center" wrapText="1"/>
    </xf>
    <xf numFmtId="0" fontId="36" fillId="0" borderId="43" xfId="0" applyFont="1" applyBorder="1" applyAlignment="1">
      <alignment horizontal="center" vertical="center"/>
    </xf>
    <xf numFmtId="0" fontId="158" fillId="0" borderId="0" xfId="0" applyFont="1"/>
    <xf numFmtId="0" fontId="36" fillId="44" borderId="0" xfId="1" applyNumberFormat="1" applyFont="1" applyFill="1"/>
    <xf numFmtId="0" fontId="36" fillId="44" borderId="0" xfId="1" applyNumberFormat="1" applyFont="1" applyFill="1" applyBorder="1"/>
    <xf numFmtId="164" fontId="36" fillId="44" borderId="0" xfId="1" applyNumberFormat="1" applyFont="1" applyFill="1"/>
    <xf numFmtId="165" fontId="5" fillId="0" borderId="0" xfId="0" applyNumberFormat="1" applyFont="1"/>
    <xf numFmtId="0" fontId="34" fillId="44" borderId="11" xfId="0" applyFont="1" applyFill="1" applyBorder="1" applyAlignment="1">
      <alignment horizontal="center" vertical="center" wrapText="1"/>
    </xf>
    <xf numFmtId="175" fontId="36" fillId="0" borderId="0" xfId="1" applyNumberFormat="1" applyFont="1" applyAlignment="1">
      <alignment horizontal="center"/>
    </xf>
    <xf numFmtId="165" fontId="29" fillId="44" borderId="0" xfId="0" applyNumberFormat="1" applyFont="1" applyFill="1" applyAlignment="1">
      <alignment horizontal="left"/>
    </xf>
    <xf numFmtId="165" fontId="29" fillId="44" borderId="0" xfId="0" applyNumberFormat="1" applyFont="1" applyFill="1" applyAlignment="1">
      <alignment horizontal="right"/>
    </xf>
    <xf numFmtId="10" fontId="0" fillId="44" borderId="0" xfId="1" applyNumberFormat="1" applyFont="1" applyFill="1"/>
    <xf numFmtId="1" fontId="177" fillId="0" borderId="0" xfId="0" applyNumberFormat="1" applyFont="1" applyAlignment="1">
      <alignment horizontal="right" vertical="top" wrapText="1"/>
    </xf>
    <xf numFmtId="1" fontId="36" fillId="44" borderId="0" xfId="1" applyNumberFormat="1" applyFont="1" applyFill="1"/>
    <xf numFmtId="1" fontId="65" fillId="44" borderId="0" xfId="55" applyNumberFormat="1" applyFont="1" applyFill="1"/>
    <xf numFmtId="166" fontId="65" fillId="44" borderId="0" xfId="1" applyNumberFormat="1" applyFont="1" applyFill="1"/>
    <xf numFmtId="166" fontId="40" fillId="44" borderId="0" xfId="1" applyNumberFormat="1" applyFont="1" applyFill="1" applyAlignment="1">
      <alignment horizontal="right"/>
    </xf>
    <xf numFmtId="1" fontId="177" fillId="44" borderId="0" xfId="0" applyNumberFormat="1" applyFont="1" applyFill="1" applyAlignment="1">
      <alignment horizontal="right" vertical="top" wrapText="1"/>
    </xf>
    <xf numFmtId="165" fontId="177" fillId="0" borderId="0" xfId="0" applyNumberFormat="1" applyFont="1" applyAlignment="1">
      <alignment horizontal="right" vertical="top" wrapText="1"/>
    </xf>
    <xf numFmtId="166" fontId="0" fillId="44" borderId="0" xfId="1" applyNumberFormat="1" applyFont="1" applyFill="1" applyBorder="1"/>
    <xf numFmtId="3" fontId="10" fillId="0" borderId="0" xfId="446" applyNumberFormat="1"/>
    <xf numFmtId="0" fontId="37" fillId="0" borderId="23" xfId="0" applyFont="1" applyBorder="1" applyAlignment="1">
      <alignment horizontal="center"/>
    </xf>
    <xf numFmtId="0" fontId="37" fillId="0" borderId="23" xfId="0" applyFont="1" applyBorder="1" applyAlignment="1">
      <alignment horizontal="left"/>
    </xf>
    <xf numFmtId="165" fontId="104" fillId="0" borderId="0" xfId="0" applyNumberFormat="1" applyFont="1"/>
    <xf numFmtId="4" fontId="31" fillId="0" borderId="0" xfId="490" applyNumberFormat="1" applyFont="1" applyAlignment="1">
      <alignment horizontal="right" vertical="top" wrapText="1"/>
    </xf>
    <xf numFmtId="4" fontId="31" fillId="0" borderId="0" xfId="490" applyNumberFormat="1" applyFont="1" applyAlignment="1">
      <alignment horizontal="right" vertical="top" wrapText="1"/>
    </xf>
    <xf numFmtId="0" fontId="31" fillId="0" borderId="0" xfId="490" applyFont="1" applyAlignment="1">
      <alignment horizontal="right" wrapText="1"/>
    </xf>
    <xf numFmtId="0" fontId="178" fillId="0" borderId="0" xfId="490" applyFont="1" applyAlignment="1">
      <alignment horizontal="right" wrapText="1"/>
    </xf>
    <xf numFmtId="0" fontId="31" fillId="0" borderId="0" xfId="490" applyFont="1" applyAlignment="1">
      <alignment horizontal="right" wrapText="1"/>
    </xf>
    <xf numFmtId="0" fontId="178" fillId="0" borderId="0" xfId="490" applyFont="1" applyAlignment="1">
      <alignment horizontal="right" wrapText="1"/>
    </xf>
    <xf numFmtId="4" fontId="31" fillId="0" borderId="0" xfId="490" applyNumberFormat="1" applyFont="1" applyAlignment="1">
      <alignment horizontal="right" vertical="top" wrapText="1"/>
    </xf>
    <xf numFmtId="4" fontId="31" fillId="0" borderId="0" xfId="490" applyNumberFormat="1" applyFont="1" applyAlignment="1">
      <alignment horizontal="right" vertical="top" wrapText="1"/>
    </xf>
    <xf numFmtId="0" fontId="27" fillId="0" borderId="0" xfId="0" applyFont="1"/>
    <xf numFmtId="169" fontId="0" fillId="0" borderId="0" xfId="0" applyNumberFormat="1" applyFill="1"/>
    <xf numFmtId="0" fontId="36" fillId="44" borderId="10" xfId="0" applyFont="1" applyFill="1" applyBorder="1" applyAlignment="1">
      <alignment horizontal="center" vertical="center"/>
    </xf>
    <xf numFmtId="0" fontId="179" fillId="0" borderId="0" xfId="0" applyFont="1" applyAlignment="1">
      <alignment horizontal="left"/>
    </xf>
    <xf numFmtId="164" fontId="0" fillId="0" borderId="0" xfId="0" applyNumberFormat="1" applyFill="1"/>
    <xf numFmtId="0" fontId="36" fillId="0" borderId="11" xfId="0" applyFont="1" applyBorder="1" applyAlignment="1">
      <alignment horizontal="center" vertical="center" wrapText="1"/>
    </xf>
    <xf numFmtId="0" fontId="181" fillId="44" borderId="0" xfId="0" applyFont="1" applyFill="1"/>
    <xf numFmtId="0" fontId="50" fillId="44" borderId="0" xfId="0" applyFont="1" applyFill="1"/>
    <xf numFmtId="0" fontId="33" fillId="44" borderId="23" xfId="0" applyFont="1" applyFill="1" applyBorder="1" applyAlignment="1">
      <alignment horizontal="left" vertical="center"/>
    </xf>
    <xf numFmtId="0" fontId="50" fillId="44" borderId="0" xfId="0" applyFont="1" applyFill="1" applyAlignment="1"/>
    <xf numFmtId="0" fontId="3" fillId="0" borderId="0" xfId="475" applyFont="1"/>
    <xf numFmtId="17" fontId="0" fillId="0" borderId="0" xfId="0" applyNumberFormat="1" applyFill="1"/>
    <xf numFmtId="4" fontId="0" fillId="0" borderId="0" xfId="0" applyNumberFormat="1" applyFill="1"/>
    <xf numFmtId="17" fontId="33" fillId="0" borderId="12" xfId="0" applyNumberFormat="1" applyFont="1" applyBorder="1" applyAlignment="1">
      <alignment horizontal="right"/>
    </xf>
    <xf numFmtId="10" fontId="36" fillId="35" borderId="0" xfId="1" applyNumberFormat="1" applyFont="1" applyFill="1"/>
    <xf numFmtId="10" fontId="36" fillId="39" borderId="0" xfId="1" applyNumberFormat="1" applyFont="1" applyFill="1"/>
    <xf numFmtId="0" fontId="2" fillId="0" borderId="0" xfId="475" applyFont="1"/>
    <xf numFmtId="0" fontId="162" fillId="44" borderId="0" xfId="475" applyFont="1" applyFill="1"/>
    <xf numFmtId="3" fontId="162" fillId="44" borderId="59" xfId="475" applyNumberFormat="1" applyFont="1" applyFill="1" applyBorder="1" applyAlignment="1">
      <alignment horizontal="left" vertical="center" readingOrder="1"/>
    </xf>
    <xf numFmtId="4" fontId="0" fillId="0" borderId="0" xfId="0" applyNumberFormat="1" applyFill="1" applyBorder="1"/>
    <xf numFmtId="0" fontId="102" fillId="44" borderId="0" xfId="0" applyFont="1" applyFill="1"/>
    <xf numFmtId="10" fontId="0" fillId="78" borderId="0" xfId="0" applyNumberFormat="1" applyFill="1"/>
    <xf numFmtId="1" fontId="36" fillId="44" borderId="0" xfId="0" applyNumberFormat="1" applyFont="1" applyFill="1" applyAlignment="1">
      <alignment horizontal="center"/>
    </xf>
    <xf numFmtId="169" fontId="0" fillId="44" borderId="0" xfId="0" applyNumberFormat="1" applyFill="1"/>
    <xf numFmtId="3" fontId="36" fillId="44" borderId="0" xfId="0" applyNumberFormat="1" applyFont="1" applyFill="1"/>
    <xf numFmtId="49" fontId="0" fillId="44" borderId="0" xfId="0" applyNumberFormat="1" applyFill="1" applyAlignment="1">
      <alignment vertical="center" wrapText="1"/>
    </xf>
    <xf numFmtId="3" fontId="0" fillId="0" borderId="0" xfId="0" applyNumberFormat="1" applyFill="1"/>
    <xf numFmtId="0" fontId="0" fillId="0" borderId="0" xfId="0"/>
    <xf numFmtId="0" fontId="0" fillId="44" borderId="0" xfId="0" applyFill="1"/>
    <xf numFmtId="3" fontId="33" fillId="0" borderId="0" xfId="0" applyNumberFormat="1" applyFont="1"/>
    <xf numFmtId="164" fontId="0" fillId="0" borderId="0" xfId="0" applyNumberFormat="1" applyFill="1"/>
    <xf numFmtId="0" fontId="51" fillId="0" borderId="0" xfId="0" applyNumberFormat="1" applyFont="1" applyBorder="1"/>
    <xf numFmtId="0" fontId="36" fillId="0" borderId="11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wrapText="1"/>
    </xf>
    <xf numFmtId="0" fontId="31" fillId="0" borderId="54" xfId="0" applyNumberFormat="1" applyFont="1" applyBorder="1" applyAlignment="1">
      <alignment horizontal="right"/>
    </xf>
    <xf numFmtId="0" fontId="31" fillId="76" borderId="54" xfId="0" applyNumberFormat="1" applyFont="1" applyFill="1" applyBorder="1" applyAlignment="1">
      <alignment horizontal="right"/>
    </xf>
    <xf numFmtId="0" fontId="0" fillId="52" borderId="31" xfId="0" applyFill="1" applyBorder="1" applyAlignment="1">
      <alignment horizontal="center" wrapText="1"/>
    </xf>
    <xf numFmtId="0" fontId="0" fillId="52" borderId="31" xfId="0" applyFill="1" applyBorder="1" applyAlignment="1">
      <alignment horizontal="center"/>
    </xf>
    <xf numFmtId="0" fontId="36" fillId="0" borderId="11" xfId="0" applyFont="1" applyBorder="1" applyAlignment="1">
      <alignment horizontal="center" vertical="center"/>
    </xf>
    <xf numFmtId="0" fontId="33" fillId="44" borderId="0" xfId="97" applyFont="1" applyFill="1" applyBorder="1" applyAlignment="1" applyProtection="1">
      <alignment horizontal="center" vertical="center" wrapText="1"/>
    </xf>
    <xf numFmtId="166" fontId="38" fillId="0" borderId="0" xfId="1" applyNumberFormat="1" applyFont="1" applyFill="1" applyAlignment="1">
      <alignment horizontal="center"/>
    </xf>
    <xf numFmtId="0" fontId="187" fillId="44" borderId="0" xfId="0" applyFont="1" applyFill="1"/>
    <xf numFmtId="0" fontId="151" fillId="44" borderId="0" xfId="0" applyFont="1" applyFill="1" applyAlignment="1"/>
    <xf numFmtId="0" fontId="188" fillId="77" borderId="63" xfId="0" applyFont="1" applyFill="1" applyBorder="1" applyAlignment="1">
      <alignment horizontal="right" vertical="center"/>
    </xf>
    <xf numFmtId="0" fontId="189" fillId="44" borderId="0" xfId="0" applyFont="1" applyFill="1"/>
    <xf numFmtId="166" fontId="0" fillId="0" borderId="0" xfId="400" applyNumberFormat="1" applyFont="1" applyFill="1"/>
    <xf numFmtId="166" fontId="0" fillId="0" borderId="0" xfId="400" applyNumberFormat="1" applyFont="1" applyFill="1" applyBorder="1"/>
    <xf numFmtId="166" fontId="0" fillId="0" borderId="0" xfId="400" applyNumberFormat="1" applyFont="1" applyBorder="1"/>
    <xf numFmtId="10" fontId="0" fillId="41" borderId="0" xfId="0" applyNumberFormat="1" applyFill="1"/>
    <xf numFmtId="10" fontId="36" fillId="78" borderId="0" xfId="1" applyNumberFormat="1" applyFont="1" applyFill="1"/>
    <xf numFmtId="10" fontId="133" fillId="78" borderId="0" xfId="1" applyNumberFormat="1" applyFont="1" applyFill="1" applyAlignment="1" applyProtection="1">
      <alignment horizontal="right" vertical="top" wrapText="1" readingOrder="1"/>
      <protection locked="0"/>
    </xf>
    <xf numFmtId="10" fontId="133" fillId="41" borderId="0" xfId="1" applyNumberFormat="1" applyFont="1" applyFill="1" applyAlignment="1" applyProtection="1">
      <alignment horizontal="right" vertical="top" wrapText="1" readingOrder="1"/>
      <protection locked="0"/>
    </xf>
    <xf numFmtId="0" fontId="153" fillId="44" borderId="0" xfId="0" applyFont="1" applyFill="1" applyBorder="1" applyAlignment="1">
      <alignment horizontal="right"/>
    </xf>
    <xf numFmtId="0" fontId="0" fillId="0" borderId="0" xfId="0"/>
    <xf numFmtId="0" fontId="0" fillId="0" borderId="0" xfId="0" applyAlignment="1">
      <alignment wrapText="1"/>
    </xf>
    <xf numFmtId="4" fontId="13" fillId="0" borderId="0" xfId="0" applyNumberFormat="1" applyFont="1"/>
    <xf numFmtId="4" fontId="33" fillId="0" borderId="0" xfId="0" applyNumberFormat="1" applyFont="1"/>
    <xf numFmtId="0" fontId="36" fillId="0" borderId="11" xfId="0" applyFont="1" applyBorder="1" applyAlignment="1">
      <alignment horizontal="center" vertical="center"/>
    </xf>
    <xf numFmtId="175" fontId="33" fillId="44" borderId="0" xfId="1" applyNumberFormat="1" applyFont="1" applyFill="1" applyAlignment="1">
      <alignment horizontal="center"/>
    </xf>
    <xf numFmtId="0" fontId="0" fillId="0" borderId="0" xfId="0"/>
    <xf numFmtId="10" fontId="0" fillId="39" borderId="0" xfId="1" applyNumberFormat="1" applyFont="1" applyFill="1"/>
    <xf numFmtId="14" fontId="103" fillId="44" borderId="0" xfId="0" applyNumberFormat="1" applyFont="1" applyFill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3" fontId="0" fillId="0" borderId="0" xfId="0" applyNumberFormat="1"/>
    <xf numFmtId="166" fontId="34" fillId="0" borderId="0" xfId="1" applyNumberFormat="1" applyFont="1" applyBorder="1" applyAlignment="1">
      <alignment vertical="center" wrapText="1"/>
    </xf>
    <xf numFmtId="164" fontId="0" fillId="0" borderId="0" xfId="0" applyNumberFormat="1" applyAlignment="1">
      <alignment horizontal="right"/>
    </xf>
    <xf numFmtId="0" fontId="0" fillId="0" borderId="0" xfId="0"/>
    <xf numFmtId="0" fontId="0" fillId="0" borderId="0" xfId="0"/>
    <xf numFmtId="1" fontId="185" fillId="0" borderId="0" xfId="0" applyNumberFormat="1" applyFont="1" applyAlignment="1">
      <alignment horizontal="center"/>
    </xf>
    <xf numFmtId="0" fontId="0" fillId="0" borderId="0" xfId="0"/>
    <xf numFmtId="0" fontId="0" fillId="0" borderId="0" xfId="0"/>
    <xf numFmtId="3" fontId="0" fillId="0" borderId="0" xfId="0" applyNumberFormat="1"/>
    <xf numFmtId="3" fontId="0" fillId="0" borderId="0" xfId="0" applyNumberFormat="1"/>
    <xf numFmtId="166" fontId="0" fillId="44" borderId="0" xfId="400" applyNumberFormat="1" applyFont="1" applyFill="1" applyBorder="1"/>
    <xf numFmtId="165" fontId="27" fillId="44" borderId="0" xfId="0" applyNumberFormat="1" applyFont="1" applyFill="1"/>
    <xf numFmtId="0" fontId="0" fillId="0" borderId="0" xfId="0"/>
    <xf numFmtId="164" fontId="36" fillId="44" borderId="0" xfId="0" applyNumberFormat="1" applyFont="1" applyFill="1"/>
    <xf numFmtId="165" fontId="38" fillId="44" borderId="0" xfId="43" applyNumberFormat="1" applyFont="1" applyFill="1" applyAlignment="1">
      <alignment horizontal="right" wrapText="1"/>
    </xf>
    <xf numFmtId="3" fontId="10" fillId="44" borderId="0" xfId="446" applyNumberFormat="1" applyFill="1"/>
    <xf numFmtId="171" fontId="0" fillId="79" borderId="0" xfId="96" applyNumberFormat="1" applyFont="1" applyFill="1"/>
    <xf numFmtId="17" fontId="0" fillId="0" borderId="0" xfId="0" applyNumberFormat="1" applyFill="1" applyAlignment="1">
      <alignment horizontal="right"/>
    </xf>
    <xf numFmtId="166" fontId="0" fillId="0" borderId="0" xfId="1" applyNumberFormat="1" applyFont="1" applyFill="1" applyAlignment="1">
      <alignment horizontal="right"/>
    </xf>
    <xf numFmtId="1" fontId="185" fillId="0" borderId="0" xfId="0" applyNumberFormat="1" applyFont="1" applyAlignment="1">
      <alignment horizontal="center"/>
    </xf>
    <xf numFmtId="1" fontId="185" fillId="0" borderId="0" xfId="0" applyNumberFormat="1" applyFont="1" applyAlignment="1">
      <alignment horizontal="center"/>
    </xf>
    <xf numFmtId="0" fontId="33" fillId="44" borderId="0" xfId="0" applyFont="1" applyFill="1"/>
    <xf numFmtId="0" fontId="193" fillId="44" borderId="0" xfId="0" applyFont="1" applyFill="1"/>
    <xf numFmtId="166" fontId="33" fillId="44" borderId="0" xfId="1" applyNumberFormat="1" applyFont="1" applyFill="1"/>
    <xf numFmtId="164" fontId="33" fillId="0" borderId="0" xfId="0" applyNumberFormat="1" applyFont="1"/>
    <xf numFmtId="166" fontId="33" fillId="0" borderId="0" xfId="1" applyNumberFormat="1" applyFont="1"/>
    <xf numFmtId="165" fontId="31" fillId="44" borderId="0" xfId="43" applyNumberFormat="1" applyFont="1" applyFill="1" applyAlignment="1">
      <alignment horizontal="right" wrapText="1"/>
    </xf>
    <xf numFmtId="1" fontId="33" fillId="44" borderId="0" xfId="0" applyNumberFormat="1" applyFont="1" applyFill="1"/>
    <xf numFmtId="0" fontId="178" fillId="0" borderId="21" xfId="0" applyFont="1" applyBorder="1" applyAlignment="1">
      <alignment horizontal="centerContinuous" vertical="center" wrapText="1"/>
    </xf>
    <xf numFmtId="0" fontId="0" fillId="0" borderId="0" xfId="0"/>
    <xf numFmtId="2" fontId="36" fillId="0" borderId="0" xfId="1" applyNumberFormat="1" applyFont="1" applyFill="1"/>
    <xf numFmtId="0" fontId="0" fillId="0" borderId="0" xfId="0"/>
    <xf numFmtId="3" fontId="0" fillId="0" borderId="0" xfId="0" applyNumberFormat="1"/>
    <xf numFmtId="1" fontId="185" fillId="0" borderId="0" xfId="0" applyNumberFormat="1" applyFont="1" applyAlignment="1">
      <alignment horizontal="center"/>
    </xf>
    <xf numFmtId="0" fontId="36" fillId="44" borderId="43" xfId="0" applyFont="1" applyFill="1" applyBorder="1" applyAlignment="1">
      <alignment horizontal="center" vertical="center"/>
    </xf>
    <xf numFmtId="166" fontId="52" fillId="0" borderId="0" xfId="1" applyNumberFormat="1" applyFont="1" applyFill="1"/>
    <xf numFmtId="1" fontId="185" fillId="0" borderId="0" xfId="0" applyNumberFormat="1" applyFont="1" applyAlignment="1">
      <alignment horizontal="center"/>
    </xf>
    <xf numFmtId="0" fontId="0" fillId="0" borderId="0" xfId="0"/>
    <xf numFmtId="4" fontId="192" fillId="0" borderId="0" xfId="0" applyNumberFormat="1" applyFont="1" applyAlignment="1">
      <alignment horizontal="right" vertical="top" wrapText="1"/>
    </xf>
    <xf numFmtId="182" fontId="192" fillId="0" borderId="0" xfId="0" applyNumberFormat="1" applyFont="1" applyAlignment="1">
      <alignment horizontal="right" vertical="top" wrapText="1"/>
    </xf>
    <xf numFmtId="4" fontId="192" fillId="0" borderId="0" xfId="490" applyNumberFormat="1" applyFont="1" applyAlignment="1">
      <alignment horizontal="right" vertical="top" wrapText="1"/>
    </xf>
    <xf numFmtId="0" fontId="36" fillId="0" borderId="44" xfId="0" applyFont="1" applyBorder="1" applyAlignment="1">
      <alignment horizontal="center" vertical="center"/>
    </xf>
    <xf numFmtId="164" fontId="103" fillId="0" borderId="0" xfId="0" applyNumberFormat="1" applyFont="1"/>
    <xf numFmtId="0" fontId="36" fillId="37" borderId="43" xfId="0" applyFont="1" applyFill="1" applyBorder="1"/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/>
    </xf>
    <xf numFmtId="0" fontId="36" fillId="0" borderId="11" xfId="0" applyFont="1" applyBorder="1" applyAlignment="1">
      <alignment horizontal="center" vertical="center"/>
    </xf>
    <xf numFmtId="0" fontId="0" fillId="0" borderId="0" xfId="0" applyAlignment="1">
      <alignment wrapText="1"/>
    </xf>
    <xf numFmtId="1" fontId="185" fillId="0" borderId="0" xfId="0" applyNumberFormat="1" applyFont="1" applyAlignment="1">
      <alignment horizontal="center"/>
    </xf>
    <xf numFmtId="0" fontId="37" fillId="0" borderId="11" xfId="0" applyFont="1" applyBorder="1" applyAlignment="1">
      <alignment horizontal="center" wrapText="1"/>
    </xf>
    <xf numFmtId="0" fontId="37" fillId="0" borderId="44" xfId="0" applyFont="1" applyBorder="1" applyAlignment="1">
      <alignment horizontal="center" wrapText="1"/>
    </xf>
    <xf numFmtId="0" fontId="34" fillId="0" borderId="23" xfId="0" applyFont="1" applyBorder="1" applyAlignment="1">
      <alignment horizontal="center" vertical="center" wrapText="1"/>
    </xf>
    <xf numFmtId="1" fontId="36" fillId="0" borderId="14" xfId="0" applyNumberFormat="1" applyFont="1" applyBorder="1" applyAlignment="1">
      <alignment horizontal="center"/>
    </xf>
    <xf numFmtId="4" fontId="38" fillId="0" borderId="0" xfId="43" applyNumberFormat="1" applyFont="1" applyFill="1" applyBorder="1" applyAlignment="1">
      <alignment horizontal="center" wrapText="1"/>
    </xf>
    <xf numFmtId="0" fontId="36" fillId="0" borderId="11" xfId="0" applyFont="1" applyBorder="1" applyAlignment="1">
      <alignment horizontal="center" vertical="center" wrapText="1"/>
    </xf>
    <xf numFmtId="0" fontId="34" fillId="0" borderId="13" xfId="0" applyFont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 wrapText="1"/>
    </xf>
    <xf numFmtId="0" fontId="34" fillId="0" borderId="44" xfId="0" applyFont="1" applyBorder="1" applyAlignment="1">
      <alignment horizontal="center" vertical="center" wrapText="1"/>
    </xf>
    <xf numFmtId="0" fontId="29" fillId="37" borderId="31" xfId="0" applyFont="1" applyFill="1" applyBorder="1" applyAlignment="1">
      <alignment horizontal="center"/>
    </xf>
    <xf numFmtId="0" fontId="0" fillId="0" borderId="13" xfId="0" applyFill="1" applyBorder="1" applyAlignment="1">
      <alignment horizontal="center" wrapText="1"/>
    </xf>
    <xf numFmtId="0" fontId="0" fillId="0" borderId="19" xfId="0" applyFill="1" applyBorder="1" applyAlignment="1">
      <alignment horizontal="center" wrapText="1"/>
    </xf>
    <xf numFmtId="15" fontId="0" fillId="0" borderId="13" xfId="0" applyNumberFormat="1" applyFill="1" applyBorder="1" applyAlignment="1">
      <alignment horizontal="center"/>
    </xf>
    <xf numFmtId="15" fontId="0" fillId="0" borderId="19" xfId="0" applyNumberFormat="1" applyFill="1" applyBorder="1" applyAlignment="1">
      <alignment horizontal="center"/>
    </xf>
    <xf numFmtId="0" fontId="58" fillId="0" borderId="13" xfId="97" applyFill="1" applyBorder="1" applyAlignment="1" applyProtection="1">
      <alignment horizontal="center" vertical="center" wrapText="1"/>
    </xf>
    <xf numFmtId="0" fontId="58" fillId="0" borderId="19" xfId="97" applyFill="1" applyBorder="1" applyAlignment="1" applyProtection="1">
      <alignment horizontal="center" vertical="center" wrapText="1"/>
    </xf>
    <xf numFmtId="0" fontId="0" fillId="0" borderId="31" xfId="0" applyFill="1" applyBorder="1" applyAlignment="1">
      <alignment horizontal="center" wrapText="1"/>
    </xf>
    <xf numFmtId="0" fontId="58" fillId="0" borderId="31" xfId="97" applyFill="1" applyBorder="1" applyAlignment="1" applyProtection="1">
      <alignment horizontal="center" vertical="center" wrapText="1"/>
    </xf>
    <xf numFmtId="15" fontId="0" fillId="0" borderId="31" xfId="0" applyNumberFormat="1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15" fontId="0" fillId="44" borderId="13" xfId="0" applyNumberFormat="1" applyFill="1" applyBorder="1" applyAlignment="1">
      <alignment horizontal="center"/>
    </xf>
    <xf numFmtId="15" fontId="0" fillId="44" borderId="19" xfId="0" applyNumberFormat="1" applyFill="1" applyBorder="1" applyAlignment="1">
      <alignment horizontal="center"/>
    </xf>
    <xf numFmtId="0" fontId="0" fillId="52" borderId="13" xfId="0" applyFill="1" applyBorder="1" applyAlignment="1">
      <alignment horizontal="center"/>
    </xf>
    <xf numFmtId="0" fontId="0" fillId="52" borderId="19" xfId="0" applyFill="1" applyBorder="1" applyAlignment="1">
      <alignment horizontal="center"/>
    </xf>
    <xf numFmtId="0" fontId="0" fillId="52" borderId="31" xfId="0" applyFill="1" applyBorder="1" applyAlignment="1">
      <alignment horizontal="center"/>
    </xf>
    <xf numFmtId="0" fontId="0" fillId="52" borderId="31" xfId="0" applyFill="1" applyBorder="1" applyAlignment="1">
      <alignment horizontal="center" vertical="center"/>
    </xf>
    <xf numFmtId="0" fontId="29" fillId="37" borderId="13" xfId="0" applyFont="1" applyFill="1" applyBorder="1" applyAlignment="1">
      <alignment horizontal="center"/>
    </xf>
    <xf numFmtId="0" fontId="29" fillId="37" borderId="11" xfId="0" applyFont="1" applyFill="1" applyBorder="1" applyAlignment="1">
      <alignment horizontal="center"/>
    </xf>
    <xf numFmtId="0" fontId="29" fillId="37" borderId="19" xfId="0" applyFont="1" applyFill="1" applyBorder="1" applyAlignment="1">
      <alignment horizontal="center"/>
    </xf>
    <xf numFmtId="15" fontId="0" fillId="44" borderId="31" xfId="0" applyNumberFormat="1" applyFill="1" applyBorder="1" applyAlignment="1">
      <alignment horizontal="center"/>
    </xf>
    <xf numFmtId="0" fontId="0" fillId="44" borderId="13" xfId="0" applyFill="1" applyBorder="1" applyAlignment="1">
      <alignment horizontal="center" wrapText="1"/>
    </xf>
    <xf numFmtId="0" fontId="0" fillId="44" borderId="11" xfId="0" applyFill="1" applyBorder="1" applyAlignment="1">
      <alignment horizontal="center" wrapText="1"/>
    </xf>
    <xf numFmtId="0" fontId="0" fillId="44" borderId="19" xfId="0" applyFill="1" applyBorder="1" applyAlignment="1">
      <alignment horizontal="center" wrapText="1"/>
    </xf>
    <xf numFmtId="0" fontId="0" fillId="52" borderId="31" xfId="0" applyFill="1" applyBorder="1" applyAlignment="1">
      <alignment horizontal="center" wrapText="1"/>
    </xf>
    <xf numFmtId="0" fontId="33" fillId="44" borderId="31" xfId="97" applyFont="1" applyFill="1" applyBorder="1" applyAlignment="1" applyProtection="1">
      <alignment horizontal="center" vertical="center" wrapText="1"/>
    </xf>
    <xf numFmtId="15" fontId="0" fillId="39" borderId="13" xfId="0" applyNumberFormat="1" applyFill="1" applyBorder="1" applyAlignment="1">
      <alignment horizontal="center"/>
    </xf>
    <xf numFmtId="15" fontId="0" fillId="39" borderId="19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 wrapText="1"/>
    </xf>
    <xf numFmtId="0" fontId="0" fillId="0" borderId="44" xfId="0" applyBorder="1" applyAlignment="1">
      <alignment horizontal="center" vertical="center" wrapText="1"/>
    </xf>
    <xf numFmtId="0" fontId="37" fillId="0" borderId="31" xfId="0" applyFont="1" applyBorder="1" applyAlignment="1">
      <alignment horizontal="center" wrapText="1"/>
    </xf>
    <xf numFmtId="0" fontId="37" fillId="0" borderId="11" xfId="0" applyFont="1" applyFill="1" applyBorder="1" applyAlignment="1">
      <alignment horizontal="center" wrapText="1"/>
    </xf>
    <xf numFmtId="0" fontId="34" fillId="44" borderId="11" xfId="0" applyFont="1" applyFill="1" applyBorder="1" applyAlignment="1">
      <alignment horizontal="center" vertical="center" wrapText="1"/>
    </xf>
    <xf numFmtId="0" fontId="0" fillId="52" borderId="20" xfId="0" applyFill="1" applyBorder="1" applyAlignment="1">
      <alignment horizontal="center" vertical="center"/>
    </xf>
    <xf numFmtId="0" fontId="0" fillId="52" borderId="22" xfId="0" applyFill="1" applyBorder="1" applyAlignment="1">
      <alignment horizontal="center" vertical="center"/>
    </xf>
    <xf numFmtId="1" fontId="185" fillId="44" borderId="0" xfId="0" applyNumberFormat="1" applyFont="1" applyFill="1" applyAlignment="1">
      <alignment horizontal="center"/>
    </xf>
    <xf numFmtId="1" fontId="185" fillId="0" borderId="0" xfId="0" applyNumberFormat="1" applyFont="1" applyFill="1" applyAlignment="1">
      <alignment horizontal="center"/>
    </xf>
    <xf numFmtId="0" fontId="34" fillId="0" borderId="0" xfId="0" applyFont="1" applyBorder="1" applyAlignment="1">
      <alignment horizontal="center" vertical="center" wrapText="1"/>
    </xf>
    <xf numFmtId="0" fontId="37" fillId="0" borderId="13" xfId="0" applyFont="1" applyBorder="1" applyAlignment="1">
      <alignment horizontal="center" wrapText="1"/>
    </xf>
    <xf numFmtId="0" fontId="37" fillId="0" borderId="19" xfId="0" applyFont="1" applyBorder="1" applyAlignment="1">
      <alignment horizontal="center" wrapText="1"/>
    </xf>
    <xf numFmtId="0" fontId="37" fillId="0" borderId="10" xfId="0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34" fillId="0" borderId="14" xfId="0" applyFont="1" applyBorder="1" applyAlignment="1">
      <alignment horizontal="center" vertical="center" wrapText="1"/>
    </xf>
    <xf numFmtId="0" fontId="36" fillId="44" borderId="11" xfId="0" applyFont="1" applyFill="1" applyBorder="1" applyAlignment="1">
      <alignment horizontal="center" vertical="center"/>
    </xf>
    <xf numFmtId="0" fontId="36" fillId="0" borderId="15" xfId="0" applyFont="1" applyBorder="1" applyAlignment="1">
      <alignment horizontal="center" vertical="center" wrapText="1"/>
    </xf>
    <xf numFmtId="0" fontId="36" fillId="0" borderId="17" xfId="0" applyFont="1" applyBorder="1" applyAlignment="1">
      <alignment horizontal="center" vertical="center" wrapText="1"/>
    </xf>
    <xf numFmtId="0" fontId="36" fillId="0" borderId="14" xfId="0" applyFont="1" applyBorder="1" applyAlignment="1">
      <alignment horizontal="center" vertical="center" wrapText="1"/>
    </xf>
    <xf numFmtId="0" fontId="36" fillId="0" borderId="43" xfId="0" applyFont="1" applyBorder="1" applyAlignment="1">
      <alignment horizontal="center" vertical="center" wrapText="1"/>
    </xf>
    <xf numFmtId="0" fontId="34" fillId="0" borderId="44" xfId="0" applyFont="1" applyBorder="1" applyAlignment="1">
      <alignment horizontal="center"/>
    </xf>
    <xf numFmtId="0" fontId="153" fillId="0" borderId="44" xfId="0" applyFont="1" applyFill="1" applyBorder="1" applyAlignment="1">
      <alignment horizontal="center" wrapText="1"/>
    </xf>
    <xf numFmtId="0" fontId="36" fillId="0" borderId="44" xfId="0" applyFont="1" applyBorder="1" applyAlignment="1">
      <alignment horizontal="center" vertical="center"/>
    </xf>
    <xf numFmtId="164" fontId="36" fillId="0" borderId="0" xfId="0" applyNumberFormat="1" applyFont="1" applyFill="1" applyAlignment="1">
      <alignment horizontal="center"/>
    </xf>
    <xf numFmtId="0" fontId="0" fillId="44" borderId="31" xfId="0" applyFill="1" applyBorder="1" applyAlignment="1">
      <alignment horizontal="center"/>
    </xf>
    <xf numFmtId="0" fontId="58" fillId="0" borderId="31" xfId="97" applyFill="1" applyBorder="1" applyAlignment="1" applyProtection="1">
      <alignment horizontal="center" wrapText="1"/>
    </xf>
    <xf numFmtId="0" fontId="34" fillId="39" borderId="0" xfId="0" applyFont="1" applyFill="1" applyBorder="1" applyAlignment="1">
      <alignment horizontal="center" vertical="center" wrapText="1"/>
    </xf>
    <xf numFmtId="0" fontId="34" fillId="0" borderId="11" xfId="0" applyFont="1" applyFill="1" applyBorder="1" applyAlignment="1">
      <alignment horizontal="center"/>
    </xf>
    <xf numFmtId="0" fontId="34" fillId="0" borderId="11" xfId="0" applyFont="1" applyFill="1" applyBorder="1" applyAlignment="1">
      <alignment horizontal="center" vertical="center" wrapText="1"/>
    </xf>
    <xf numFmtId="0" fontId="0" fillId="44" borderId="31" xfId="0" applyFill="1" applyBorder="1" applyAlignment="1">
      <alignment horizontal="center" wrapText="1"/>
    </xf>
    <xf numFmtId="0" fontId="132" fillId="0" borderId="31" xfId="97" applyFont="1" applyFill="1" applyBorder="1" applyAlignment="1" applyProtection="1">
      <alignment horizontal="center" wrapText="1"/>
    </xf>
    <xf numFmtId="15" fontId="0" fillId="44" borderId="44" xfId="0" applyNumberFormat="1" applyFill="1" applyBorder="1" applyAlignment="1">
      <alignment horizontal="center"/>
    </xf>
    <xf numFmtId="0" fontId="34" fillId="0" borderId="17" xfId="0" applyFont="1" applyBorder="1" applyAlignment="1">
      <alignment horizontal="center" vertical="center" wrapText="1"/>
    </xf>
    <xf numFmtId="0" fontId="34" fillId="0" borderId="43" xfId="0" applyFont="1" applyBorder="1" applyAlignment="1">
      <alignment horizontal="center" vertical="center" wrapText="1"/>
    </xf>
    <xf numFmtId="15" fontId="0" fillId="0" borderId="44" xfId="0" applyNumberFormat="1" applyFill="1" applyBorder="1" applyAlignment="1">
      <alignment horizontal="center"/>
    </xf>
    <xf numFmtId="0" fontId="58" fillId="0" borderId="13" xfId="97" applyFill="1" applyBorder="1" applyAlignment="1" applyProtection="1">
      <alignment horizontal="center" wrapText="1"/>
    </xf>
    <xf numFmtId="0" fontId="58" fillId="0" borderId="44" xfId="97" applyFill="1" applyBorder="1" applyAlignment="1" applyProtection="1">
      <alignment horizontal="center" wrapText="1"/>
    </xf>
    <xf numFmtId="0" fontId="58" fillId="0" borderId="19" xfId="97" applyFill="1" applyBorder="1" applyAlignment="1" applyProtection="1">
      <alignment horizontal="center" wrapText="1"/>
    </xf>
    <xf numFmtId="0" fontId="36" fillId="0" borderId="13" xfId="0" applyFont="1" applyBorder="1" applyAlignment="1">
      <alignment horizontal="center" wrapText="1"/>
    </xf>
    <xf numFmtId="0" fontId="36" fillId="0" borderId="44" xfId="0" applyFont="1" applyBorder="1" applyAlignment="1">
      <alignment horizontal="center" wrapText="1"/>
    </xf>
    <xf numFmtId="0" fontId="36" fillId="0" borderId="11" xfId="0" applyFont="1" applyBorder="1" applyAlignment="1">
      <alignment horizontal="center" wrapText="1"/>
    </xf>
    <xf numFmtId="0" fontId="0" fillId="44" borderId="16" xfId="0" applyFill="1" applyBorder="1" applyAlignment="1">
      <alignment horizontal="center" wrapText="1"/>
    </xf>
    <xf numFmtId="0" fontId="0" fillId="44" borderId="0" xfId="0" applyFill="1" applyAlignment="1">
      <alignment horizontal="center" wrapText="1"/>
    </xf>
    <xf numFmtId="0" fontId="36" fillId="0" borderId="43" xfId="0" applyFont="1" applyBorder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15" fontId="0" fillId="0" borderId="0" xfId="0" applyNumberFormat="1" applyFill="1" applyBorder="1" applyAlignment="1">
      <alignment horizontal="center"/>
    </xf>
    <xf numFmtId="0" fontId="58" fillId="0" borderId="0" xfId="97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166" fontId="38" fillId="0" borderId="0" xfId="1" applyNumberFormat="1" applyFont="1" applyFill="1" applyAlignment="1">
      <alignment horizontal="center"/>
    </xf>
    <xf numFmtId="0" fontId="34" fillId="0" borderId="16" xfId="0" applyFont="1" applyBorder="1" applyAlignment="1">
      <alignment horizontal="center" vertical="center" wrapText="1"/>
    </xf>
    <xf numFmtId="0" fontId="36" fillId="0" borderId="0" xfId="0" applyFont="1" applyBorder="1" applyAlignment="1">
      <alignment horizontal="center" vertical="center"/>
    </xf>
    <xf numFmtId="0" fontId="34" fillId="45" borderId="15" xfId="0" applyFont="1" applyFill="1" applyBorder="1" applyAlignment="1">
      <alignment horizontal="center" vertical="center" wrapText="1"/>
    </xf>
    <xf numFmtId="0" fontId="34" fillId="45" borderId="14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0" borderId="0" xfId="0" applyAlignment="1"/>
    <xf numFmtId="0" fontId="34" fillId="44" borderId="13" xfId="0" applyFont="1" applyFill="1" applyBorder="1" applyAlignment="1">
      <alignment horizontal="center" vertical="center" wrapText="1"/>
    </xf>
    <xf numFmtId="3" fontId="41" fillId="43" borderId="0" xfId="0" applyNumberFormat="1" applyFont="1" applyFill="1" applyBorder="1" applyAlignment="1">
      <alignment horizontal="center"/>
    </xf>
    <xf numFmtId="165" fontId="42" fillId="0" borderId="0" xfId="0" applyNumberFormat="1" applyFont="1" applyFill="1" applyBorder="1" applyAlignment="1">
      <alignment horizontal="center"/>
    </xf>
    <xf numFmtId="0" fontId="34" fillId="0" borderId="19" xfId="0" applyFont="1" applyBorder="1" applyAlignment="1">
      <alignment horizontal="center" vertical="center" wrapText="1"/>
    </xf>
    <xf numFmtId="165" fontId="42" fillId="0" borderId="16" xfId="0" applyNumberFormat="1" applyFont="1" applyFill="1" applyBorder="1" applyAlignment="1">
      <alignment horizontal="center"/>
    </xf>
    <xf numFmtId="165" fontId="42" fillId="0" borderId="12" xfId="0" applyNumberFormat="1" applyFont="1" applyFill="1" applyBorder="1" applyAlignment="1">
      <alignment horizontal="center"/>
    </xf>
    <xf numFmtId="0" fontId="34" fillId="0" borderId="13" xfId="0" applyFont="1" applyFill="1" applyBorder="1" applyAlignment="1">
      <alignment horizontal="center" vertical="center" wrapText="1"/>
    </xf>
    <xf numFmtId="0" fontId="34" fillId="0" borderId="19" xfId="0" applyFont="1" applyFill="1" applyBorder="1" applyAlignment="1">
      <alignment horizontal="center" vertical="center" wrapText="1"/>
    </xf>
    <xf numFmtId="0" fontId="58" fillId="0" borderId="14" xfId="97" applyFill="1" applyBorder="1" applyAlignment="1" applyProtection="1">
      <alignment horizontal="center" vertical="center" wrapText="1"/>
    </xf>
    <xf numFmtId="0" fontId="58" fillId="0" borderId="11" xfId="97" applyFill="1" applyBorder="1" applyAlignment="1" applyProtection="1">
      <alignment horizontal="center" vertical="center" wrapText="1"/>
    </xf>
    <xf numFmtId="164" fontId="36" fillId="0" borderId="0" xfId="1" applyNumberFormat="1" applyFont="1" applyAlignment="1">
      <alignment horizontal="center"/>
    </xf>
    <xf numFmtId="164" fontId="36" fillId="0" borderId="0" xfId="1" applyNumberFormat="1" applyFont="1" applyFill="1" applyAlignment="1">
      <alignment horizontal="center"/>
    </xf>
    <xf numFmtId="0" fontId="29" fillId="0" borderId="0" xfId="0" applyFont="1" applyAlignment="1">
      <alignment horizontal="center"/>
    </xf>
    <xf numFmtId="10" fontId="0" fillId="80" borderId="0" xfId="0" applyNumberFormat="1" applyFill="1"/>
    <xf numFmtId="175" fontId="33" fillId="0" borderId="0" xfId="1" applyNumberFormat="1" applyFont="1" applyFill="1" applyAlignment="1">
      <alignment horizontal="center"/>
    </xf>
  </cellXfs>
  <cellStyles count="802">
    <cellStyle name="20% - Accent1" xfId="20" builtinId="30" customBuiltin="1"/>
    <cellStyle name="20% - Accent1 2" xfId="187" xr:uid="{00000000-0005-0000-0000-000001000000}"/>
    <cellStyle name="20% - Accent1 2 2" xfId="273" xr:uid="{00000000-0005-0000-0000-000002000000}"/>
    <cellStyle name="20% - Accent1 2 3" xfId="342" xr:uid="{00000000-0005-0000-0000-000003000000}"/>
    <cellStyle name="20% - Accent1 3" xfId="423" xr:uid="{00000000-0005-0000-0000-000004000000}"/>
    <cellStyle name="20% - Accent1 3 2" xfId="745" xr:uid="{00000000-0005-0000-0000-000005000000}"/>
    <cellStyle name="20% - Accent1 4" xfId="462" xr:uid="{00000000-0005-0000-0000-000006000000}"/>
    <cellStyle name="20% - Accent1 4 2" xfId="763" xr:uid="{00000000-0005-0000-0000-000007000000}"/>
    <cellStyle name="20% - Accent1 5" xfId="478" xr:uid="{00000000-0005-0000-0000-000008000000}"/>
    <cellStyle name="20% - Accent2" xfId="24" builtinId="34" customBuiltin="1"/>
    <cellStyle name="20% - Accent2 2" xfId="188" xr:uid="{00000000-0005-0000-0000-00000A000000}"/>
    <cellStyle name="20% - Accent2 2 2" xfId="274" xr:uid="{00000000-0005-0000-0000-00000B000000}"/>
    <cellStyle name="20% - Accent2 2 3" xfId="343" xr:uid="{00000000-0005-0000-0000-00000C000000}"/>
    <cellStyle name="20% - Accent2 3" xfId="427" xr:uid="{00000000-0005-0000-0000-00000D000000}"/>
    <cellStyle name="20% - Accent2 3 2" xfId="747" xr:uid="{00000000-0005-0000-0000-00000E000000}"/>
    <cellStyle name="20% - Accent2 4" xfId="464" xr:uid="{00000000-0005-0000-0000-00000F000000}"/>
    <cellStyle name="20% - Accent2 4 2" xfId="765" xr:uid="{00000000-0005-0000-0000-000010000000}"/>
    <cellStyle name="20% - Accent2 5" xfId="480" xr:uid="{00000000-0005-0000-0000-000011000000}"/>
    <cellStyle name="20% - Accent3" xfId="28" builtinId="38" customBuiltin="1"/>
    <cellStyle name="20% - Accent3 2" xfId="189" xr:uid="{00000000-0005-0000-0000-000013000000}"/>
    <cellStyle name="20% - Accent3 2 2" xfId="275" xr:uid="{00000000-0005-0000-0000-000014000000}"/>
    <cellStyle name="20% - Accent3 2 3" xfId="344" xr:uid="{00000000-0005-0000-0000-000015000000}"/>
    <cellStyle name="20% - Accent3 3" xfId="431" xr:uid="{00000000-0005-0000-0000-000016000000}"/>
    <cellStyle name="20% - Accent3 3 2" xfId="749" xr:uid="{00000000-0005-0000-0000-000017000000}"/>
    <cellStyle name="20% - Accent3 4" xfId="466" xr:uid="{00000000-0005-0000-0000-000018000000}"/>
    <cellStyle name="20% - Accent3 4 2" xfId="767" xr:uid="{00000000-0005-0000-0000-000019000000}"/>
    <cellStyle name="20% - Accent3 5" xfId="482" xr:uid="{00000000-0005-0000-0000-00001A000000}"/>
    <cellStyle name="20% - Accent4" xfId="32" builtinId="42" customBuiltin="1"/>
    <cellStyle name="20% - Accent4 2" xfId="190" xr:uid="{00000000-0005-0000-0000-00001C000000}"/>
    <cellStyle name="20% - Accent4 2 2" xfId="276" xr:uid="{00000000-0005-0000-0000-00001D000000}"/>
    <cellStyle name="20% - Accent4 2 3" xfId="345" xr:uid="{00000000-0005-0000-0000-00001E000000}"/>
    <cellStyle name="20% - Accent4 3" xfId="435" xr:uid="{00000000-0005-0000-0000-00001F000000}"/>
    <cellStyle name="20% - Accent4 3 2" xfId="751" xr:uid="{00000000-0005-0000-0000-000020000000}"/>
    <cellStyle name="20% - Accent4 4" xfId="468" xr:uid="{00000000-0005-0000-0000-000021000000}"/>
    <cellStyle name="20% - Accent4 4 2" xfId="769" xr:uid="{00000000-0005-0000-0000-000022000000}"/>
    <cellStyle name="20% - Accent4 5" xfId="484" xr:uid="{00000000-0005-0000-0000-000023000000}"/>
    <cellStyle name="20% - Accent5" xfId="36" builtinId="46" customBuiltin="1"/>
    <cellStyle name="20% - Accent5 2" xfId="191" xr:uid="{00000000-0005-0000-0000-000025000000}"/>
    <cellStyle name="20% - Accent5 2 2" xfId="277" xr:uid="{00000000-0005-0000-0000-000026000000}"/>
    <cellStyle name="20% - Accent5 2 3" xfId="346" xr:uid="{00000000-0005-0000-0000-000027000000}"/>
    <cellStyle name="20% - Accent5 3" xfId="439" xr:uid="{00000000-0005-0000-0000-000028000000}"/>
    <cellStyle name="20% - Accent5 3 2" xfId="753" xr:uid="{00000000-0005-0000-0000-000029000000}"/>
    <cellStyle name="20% - Accent5 4" xfId="470" xr:uid="{00000000-0005-0000-0000-00002A000000}"/>
    <cellStyle name="20% - Accent5 4 2" xfId="771" xr:uid="{00000000-0005-0000-0000-00002B000000}"/>
    <cellStyle name="20% - Accent5 5" xfId="486" xr:uid="{00000000-0005-0000-0000-00002C000000}"/>
    <cellStyle name="20% - Accent6" xfId="40" builtinId="50" customBuiltin="1"/>
    <cellStyle name="20% - Accent6 2" xfId="192" xr:uid="{00000000-0005-0000-0000-00002E000000}"/>
    <cellStyle name="20% - Accent6 2 2" xfId="278" xr:uid="{00000000-0005-0000-0000-00002F000000}"/>
    <cellStyle name="20% - Accent6 2 3" xfId="347" xr:uid="{00000000-0005-0000-0000-000030000000}"/>
    <cellStyle name="20% - Accent6 3" xfId="443" xr:uid="{00000000-0005-0000-0000-000031000000}"/>
    <cellStyle name="20% - Accent6 3 2" xfId="755" xr:uid="{00000000-0005-0000-0000-000032000000}"/>
    <cellStyle name="20% - Accent6 4" xfId="472" xr:uid="{00000000-0005-0000-0000-000033000000}"/>
    <cellStyle name="20% - Accent6 4 2" xfId="773" xr:uid="{00000000-0005-0000-0000-000034000000}"/>
    <cellStyle name="20% - Accent6 5" xfId="488" xr:uid="{00000000-0005-0000-0000-000035000000}"/>
    <cellStyle name="40% - Accent1" xfId="21" builtinId="31" customBuiltin="1"/>
    <cellStyle name="40% - Accent1 2" xfId="193" xr:uid="{00000000-0005-0000-0000-000037000000}"/>
    <cellStyle name="40% - Accent1 2 2" xfId="279" xr:uid="{00000000-0005-0000-0000-000038000000}"/>
    <cellStyle name="40% - Accent1 2 3" xfId="348" xr:uid="{00000000-0005-0000-0000-000039000000}"/>
    <cellStyle name="40% - Accent1 3" xfId="424" xr:uid="{00000000-0005-0000-0000-00003A000000}"/>
    <cellStyle name="40% - Accent1 3 2" xfId="746" xr:uid="{00000000-0005-0000-0000-00003B000000}"/>
    <cellStyle name="40% - Accent1 4" xfId="463" xr:uid="{00000000-0005-0000-0000-00003C000000}"/>
    <cellStyle name="40% - Accent1 4 2" xfId="764" xr:uid="{00000000-0005-0000-0000-00003D000000}"/>
    <cellStyle name="40% - Accent1 5" xfId="479" xr:uid="{00000000-0005-0000-0000-00003E000000}"/>
    <cellStyle name="40% - Accent2" xfId="25" builtinId="35" customBuiltin="1"/>
    <cellStyle name="40% - Accent2 2" xfId="194" xr:uid="{00000000-0005-0000-0000-000040000000}"/>
    <cellStyle name="40% - Accent2 2 2" xfId="280" xr:uid="{00000000-0005-0000-0000-000041000000}"/>
    <cellStyle name="40% - Accent2 2 3" xfId="349" xr:uid="{00000000-0005-0000-0000-000042000000}"/>
    <cellStyle name="40% - Accent2 3" xfId="428" xr:uid="{00000000-0005-0000-0000-000043000000}"/>
    <cellStyle name="40% - Accent2 3 2" xfId="748" xr:uid="{00000000-0005-0000-0000-000044000000}"/>
    <cellStyle name="40% - Accent2 4" xfId="465" xr:uid="{00000000-0005-0000-0000-000045000000}"/>
    <cellStyle name="40% - Accent2 4 2" xfId="766" xr:uid="{00000000-0005-0000-0000-000046000000}"/>
    <cellStyle name="40% - Accent2 5" xfId="481" xr:uid="{00000000-0005-0000-0000-000047000000}"/>
    <cellStyle name="40% - Accent3" xfId="29" builtinId="39" customBuiltin="1"/>
    <cellStyle name="40% - Accent3 2" xfId="195" xr:uid="{00000000-0005-0000-0000-000049000000}"/>
    <cellStyle name="40% - Accent3 2 2" xfId="281" xr:uid="{00000000-0005-0000-0000-00004A000000}"/>
    <cellStyle name="40% - Accent3 2 3" xfId="350" xr:uid="{00000000-0005-0000-0000-00004B000000}"/>
    <cellStyle name="40% - Accent3 3" xfId="432" xr:uid="{00000000-0005-0000-0000-00004C000000}"/>
    <cellStyle name="40% - Accent3 3 2" xfId="750" xr:uid="{00000000-0005-0000-0000-00004D000000}"/>
    <cellStyle name="40% - Accent3 4" xfId="467" xr:uid="{00000000-0005-0000-0000-00004E000000}"/>
    <cellStyle name="40% - Accent3 4 2" xfId="768" xr:uid="{00000000-0005-0000-0000-00004F000000}"/>
    <cellStyle name="40% - Accent3 5" xfId="483" xr:uid="{00000000-0005-0000-0000-000050000000}"/>
    <cellStyle name="40% - Accent4" xfId="33" builtinId="43" customBuiltin="1"/>
    <cellStyle name="40% - Accent4 2" xfId="196" xr:uid="{00000000-0005-0000-0000-000052000000}"/>
    <cellStyle name="40% - Accent4 2 2" xfId="282" xr:uid="{00000000-0005-0000-0000-000053000000}"/>
    <cellStyle name="40% - Accent4 2 3" xfId="351" xr:uid="{00000000-0005-0000-0000-000054000000}"/>
    <cellStyle name="40% - Accent4 3" xfId="436" xr:uid="{00000000-0005-0000-0000-000055000000}"/>
    <cellStyle name="40% - Accent4 3 2" xfId="752" xr:uid="{00000000-0005-0000-0000-000056000000}"/>
    <cellStyle name="40% - Accent4 4" xfId="469" xr:uid="{00000000-0005-0000-0000-000057000000}"/>
    <cellStyle name="40% - Accent4 4 2" xfId="770" xr:uid="{00000000-0005-0000-0000-000058000000}"/>
    <cellStyle name="40% - Accent4 5" xfId="485" xr:uid="{00000000-0005-0000-0000-000059000000}"/>
    <cellStyle name="40% - Accent5" xfId="37" builtinId="47" customBuiltin="1"/>
    <cellStyle name="40% - Accent5 2" xfId="197" xr:uid="{00000000-0005-0000-0000-00005B000000}"/>
    <cellStyle name="40% - Accent5 2 2" xfId="283" xr:uid="{00000000-0005-0000-0000-00005C000000}"/>
    <cellStyle name="40% - Accent5 2 3" xfId="352" xr:uid="{00000000-0005-0000-0000-00005D000000}"/>
    <cellStyle name="40% - Accent5 3" xfId="440" xr:uid="{00000000-0005-0000-0000-00005E000000}"/>
    <cellStyle name="40% - Accent5 3 2" xfId="754" xr:uid="{00000000-0005-0000-0000-00005F000000}"/>
    <cellStyle name="40% - Accent5 4" xfId="471" xr:uid="{00000000-0005-0000-0000-000060000000}"/>
    <cellStyle name="40% - Accent5 4 2" xfId="772" xr:uid="{00000000-0005-0000-0000-000061000000}"/>
    <cellStyle name="40% - Accent5 5" xfId="487" xr:uid="{00000000-0005-0000-0000-000062000000}"/>
    <cellStyle name="40% - Accent6" xfId="41" builtinId="51" customBuiltin="1"/>
    <cellStyle name="40% - Accent6 2" xfId="198" xr:uid="{00000000-0005-0000-0000-000064000000}"/>
    <cellStyle name="40% - Accent6 2 2" xfId="284" xr:uid="{00000000-0005-0000-0000-000065000000}"/>
    <cellStyle name="40% - Accent6 2 3" xfId="353" xr:uid="{00000000-0005-0000-0000-000066000000}"/>
    <cellStyle name="40% - Accent6 3" xfId="444" xr:uid="{00000000-0005-0000-0000-000067000000}"/>
    <cellStyle name="40% - Accent6 3 2" xfId="756" xr:uid="{00000000-0005-0000-0000-000068000000}"/>
    <cellStyle name="40% - Accent6 4" xfId="473" xr:uid="{00000000-0005-0000-0000-000069000000}"/>
    <cellStyle name="40% - Accent6 4 2" xfId="774" xr:uid="{00000000-0005-0000-0000-00006A000000}"/>
    <cellStyle name="40% - Accent6 5" xfId="489" xr:uid="{00000000-0005-0000-0000-00006B000000}"/>
    <cellStyle name="60% - Accent1" xfId="22" builtinId="32" customBuiltin="1"/>
    <cellStyle name="60% - Accent1 2" xfId="199" xr:uid="{00000000-0005-0000-0000-00006D000000}"/>
    <cellStyle name="60% - Accent1 2 2" xfId="285" xr:uid="{00000000-0005-0000-0000-00006E000000}"/>
    <cellStyle name="60% - Accent1 2 3" xfId="354" xr:uid="{00000000-0005-0000-0000-00006F000000}"/>
    <cellStyle name="60% - Accent1 3" xfId="425" xr:uid="{00000000-0005-0000-0000-000070000000}"/>
    <cellStyle name="60% - Accent1 4" xfId="780" xr:uid="{C54E7BD1-1623-4348-96CD-3694D6B0D23D}"/>
    <cellStyle name="60% - Accent2" xfId="26" builtinId="36" customBuiltin="1"/>
    <cellStyle name="60% - Accent2 2" xfId="200" xr:uid="{00000000-0005-0000-0000-000072000000}"/>
    <cellStyle name="60% - Accent2 2 2" xfId="286" xr:uid="{00000000-0005-0000-0000-000073000000}"/>
    <cellStyle name="60% - Accent2 2 3" xfId="355" xr:uid="{00000000-0005-0000-0000-000074000000}"/>
    <cellStyle name="60% - Accent2 3" xfId="429" xr:uid="{00000000-0005-0000-0000-000075000000}"/>
    <cellStyle name="60% - Accent2 4" xfId="781" xr:uid="{8A4FE99E-5E3C-44FD-A248-D1FF4E19C943}"/>
    <cellStyle name="60% - Accent3" xfId="30" builtinId="40" customBuiltin="1"/>
    <cellStyle name="60% - Accent3 2" xfId="201" xr:uid="{00000000-0005-0000-0000-000077000000}"/>
    <cellStyle name="60% - Accent3 2 2" xfId="287" xr:uid="{00000000-0005-0000-0000-000078000000}"/>
    <cellStyle name="60% - Accent3 2 3" xfId="356" xr:uid="{00000000-0005-0000-0000-000079000000}"/>
    <cellStyle name="60% - Accent3 3" xfId="433" xr:uid="{00000000-0005-0000-0000-00007A000000}"/>
    <cellStyle name="60% - Accent3 4" xfId="782" xr:uid="{5007BEC6-01C0-4B40-99B4-8A3E01D59EA7}"/>
    <cellStyle name="60% - Accent4" xfId="34" builtinId="44" customBuiltin="1"/>
    <cellStyle name="60% - Accent4 2" xfId="202" xr:uid="{00000000-0005-0000-0000-00007C000000}"/>
    <cellStyle name="60% - Accent4 2 2" xfId="288" xr:uid="{00000000-0005-0000-0000-00007D000000}"/>
    <cellStyle name="60% - Accent4 2 3" xfId="357" xr:uid="{00000000-0005-0000-0000-00007E000000}"/>
    <cellStyle name="60% - Accent4 3" xfId="437" xr:uid="{00000000-0005-0000-0000-00007F000000}"/>
    <cellStyle name="60% - Accent4 4" xfId="783" xr:uid="{564C9A8A-668F-4B33-A8D1-73915079D4C6}"/>
    <cellStyle name="60% - Accent5" xfId="38" builtinId="48" customBuiltin="1"/>
    <cellStyle name="60% - Accent5 2" xfId="203" xr:uid="{00000000-0005-0000-0000-000081000000}"/>
    <cellStyle name="60% - Accent5 2 2" xfId="289" xr:uid="{00000000-0005-0000-0000-000082000000}"/>
    <cellStyle name="60% - Accent5 2 3" xfId="358" xr:uid="{00000000-0005-0000-0000-000083000000}"/>
    <cellStyle name="60% - Accent5 3" xfId="441" xr:uid="{00000000-0005-0000-0000-000084000000}"/>
    <cellStyle name="60% - Accent5 4" xfId="784" xr:uid="{1689AF93-5A2B-4F86-A2D9-0C0A6DAD34CA}"/>
    <cellStyle name="60% - Accent6" xfId="42" builtinId="52" customBuiltin="1"/>
    <cellStyle name="60% - Accent6 2" xfId="204" xr:uid="{00000000-0005-0000-0000-000086000000}"/>
    <cellStyle name="60% - Accent6 2 2" xfId="290" xr:uid="{00000000-0005-0000-0000-000087000000}"/>
    <cellStyle name="60% - Accent6 2 3" xfId="359" xr:uid="{00000000-0005-0000-0000-000088000000}"/>
    <cellStyle name="60% - Accent6 3" xfId="445" xr:uid="{00000000-0005-0000-0000-000089000000}"/>
    <cellStyle name="60% - Accent6 4" xfId="785" xr:uid="{8EE25C1C-661F-40C3-81AF-8F7C24E5A8FA}"/>
    <cellStyle name="Accent1" xfId="19" builtinId="29" customBuiltin="1"/>
    <cellStyle name="Accent1 2" xfId="205" xr:uid="{00000000-0005-0000-0000-00008B000000}"/>
    <cellStyle name="Accent1 2 2" xfId="291" xr:uid="{00000000-0005-0000-0000-00008C000000}"/>
    <cellStyle name="Accent1 2 3" xfId="360" xr:uid="{00000000-0005-0000-0000-00008D000000}"/>
    <cellStyle name="Accent1 3" xfId="422" xr:uid="{00000000-0005-0000-0000-00008E000000}"/>
    <cellStyle name="Accent2" xfId="23" builtinId="33" customBuiltin="1"/>
    <cellStyle name="Accent2 2" xfId="206" xr:uid="{00000000-0005-0000-0000-000090000000}"/>
    <cellStyle name="Accent2 2 2" xfId="292" xr:uid="{00000000-0005-0000-0000-000091000000}"/>
    <cellStyle name="Accent2 2 3" xfId="361" xr:uid="{00000000-0005-0000-0000-000092000000}"/>
    <cellStyle name="Accent2 3" xfId="426" xr:uid="{00000000-0005-0000-0000-000093000000}"/>
    <cellStyle name="Accent3" xfId="27" builtinId="37" customBuiltin="1"/>
    <cellStyle name="Accent3 2" xfId="207" xr:uid="{00000000-0005-0000-0000-000095000000}"/>
    <cellStyle name="Accent3 2 2" xfId="293" xr:uid="{00000000-0005-0000-0000-000096000000}"/>
    <cellStyle name="Accent3 2 3" xfId="362" xr:uid="{00000000-0005-0000-0000-000097000000}"/>
    <cellStyle name="Accent3 3" xfId="430" xr:uid="{00000000-0005-0000-0000-000098000000}"/>
    <cellStyle name="Accent4" xfId="31" builtinId="41" customBuiltin="1"/>
    <cellStyle name="Accent4 2" xfId="208" xr:uid="{00000000-0005-0000-0000-00009A000000}"/>
    <cellStyle name="Accent4 2 2" xfId="294" xr:uid="{00000000-0005-0000-0000-00009B000000}"/>
    <cellStyle name="Accent4 2 3" xfId="363" xr:uid="{00000000-0005-0000-0000-00009C000000}"/>
    <cellStyle name="Accent4 3" xfId="434" xr:uid="{00000000-0005-0000-0000-00009D000000}"/>
    <cellStyle name="Accent5" xfId="35" builtinId="45" customBuiltin="1"/>
    <cellStyle name="Accent5 2" xfId="209" xr:uid="{00000000-0005-0000-0000-00009F000000}"/>
    <cellStyle name="Accent5 2 2" xfId="295" xr:uid="{00000000-0005-0000-0000-0000A0000000}"/>
    <cellStyle name="Accent5 2 3" xfId="364" xr:uid="{00000000-0005-0000-0000-0000A1000000}"/>
    <cellStyle name="Accent5 3" xfId="438" xr:uid="{00000000-0005-0000-0000-0000A2000000}"/>
    <cellStyle name="Accent6" xfId="39" builtinId="49" customBuiltin="1"/>
    <cellStyle name="Accent6 2" xfId="210" xr:uid="{00000000-0005-0000-0000-0000A4000000}"/>
    <cellStyle name="Accent6 2 2" xfId="296" xr:uid="{00000000-0005-0000-0000-0000A5000000}"/>
    <cellStyle name="Accent6 2 3" xfId="365" xr:uid="{00000000-0005-0000-0000-0000A6000000}"/>
    <cellStyle name="Accent6 3" xfId="442" xr:uid="{00000000-0005-0000-0000-0000A7000000}"/>
    <cellStyle name="Bad" xfId="8" builtinId="27" customBuiltin="1"/>
    <cellStyle name="Bad 2" xfId="211" xr:uid="{00000000-0005-0000-0000-0000A9000000}"/>
    <cellStyle name="Bad 2 2" xfId="297" xr:uid="{00000000-0005-0000-0000-0000AA000000}"/>
    <cellStyle name="Bad 2 3" xfId="366" xr:uid="{00000000-0005-0000-0000-0000AB000000}"/>
    <cellStyle name="Bad 3" xfId="411" xr:uid="{00000000-0005-0000-0000-0000AC000000}"/>
    <cellStyle name="Calculation" xfId="12" builtinId="22" customBuiltin="1"/>
    <cellStyle name="Calculation 2" xfId="212" xr:uid="{00000000-0005-0000-0000-0000AE000000}"/>
    <cellStyle name="Calculation 2 2" xfId="298" xr:uid="{00000000-0005-0000-0000-0000AF000000}"/>
    <cellStyle name="Calculation 2 3" xfId="367" xr:uid="{00000000-0005-0000-0000-0000B0000000}"/>
    <cellStyle name="Calculation 3" xfId="415" xr:uid="{00000000-0005-0000-0000-0000B1000000}"/>
    <cellStyle name="Check Cell" xfId="14" builtinId="23" customBuiltin="1"/>
    <cellStyle name="Check Cell 2" xfId="213" xr:uid="{00000000-0005-0000-0000-0000B3000000}"/>
    <cellStyle name="Check Cell 2 2" xfId="299" xr:uid="{00000000-0005-0000-0000-0000B4000000}"/>
    <cellStyle name="Check Cell 2 3" xfId="368" xr:uid="{00000000-0005-0000-0000-0000B5000000}"/>
    <cellStyle name="Check Cell 3" xfId="417" xr:uid="{00000000-0005-0000-0000-0000B6000000}"/>
    <cellStyle name="Comma" xfId="96" builtinId="3"/>
    <cellStyle name="Comma 2" xfId="214" xr:uid="{00000000-0005-0000-0000-0000B8000000}"/>
    <cellStyle name="Comma 2 2" xfId="370" xr:uid="{00000000-0005-0000-0000-0000B9000000}"/>
    <cellStyle name="Comma 2 2 2" xfId="494" xr:uid="{00000000-0005-0000-0000-0000BA000000}"/>
    <cellStyle name="Comma 2 2 3" xfId="789" xr:uid="{035B68DC-BD38-47F6-AA07-1926702C7F16}"/>
    <cellStyle name="Comma 2 2 4" xfId="795" xr:uid="{2F6E0FBC-7EB0-4B17-8841-F44715343152}"/>
    <cellStyle name="Comma 2 3" xfId="369" xr:uid="{00000000-0005-0000-0000-0000BB000000}"/>
    <cellStyle name="Comma 2 3 2" xfId="759" xr:uid="{00000000-0005-0000-0000-0000BC000000}"/>
    <cellStyle name="Comma 2 4" xfId="649" xr:uid="{00000000-0005-0000-0000-0000BD000000}"/>
    <cellStyle name="Comma 2 5" xfId="791" xr:uid="{AB6E341D-80B2-4034-B33F-69155D4BA08E}"/>
    <cellStyle name="Comma 2 6" xfId="794" xr:uid="{BCE9A7E9-AE75-48A8-B7E4-B0B1CFD0A200}"/>
    <cellStyle name="Comma 3" xfId="215" xr:uid="{00000000-0005-0000-0000-0000BE000000}"/>
    <cellStyle name="Comma 3 2" xfId="371" xr:uid="{00000000-0005-0000-0000-0000BF000000}"/>
    <cellStyle name="Comma 3 2 2" xfId="495" xr:uid="{00000000-0005-0000-0000-0000C0000000}"/>
    <cellStyle name="Comma 3 3" xfId="793" xr:uid="{FE2EEAC1-E79E-41F6-B7C7-5074B1C76E6F}"/>
    <cellStyle name="Comma 3 4" xfId="796" xr:uid="{9E6F0431-B00F-4985-82B1-73F2905BA01C}"/>
    <cellStyle name="Comma 4" xfId="301" xr:uid="{00000000-0005-0000-0000-0000C1000000}"/>
    <cellStyle name="Comma 4 2" xfId="372" xr:uid="{00000000-0005-0000-0000-0000C2000000}"/>
    <cellStyle name="Comma 4 3" xfId="787" xr:uid="{A5C08D79-D11C-4FC5-BF45-3784030F9BAC}"/>
    <cellStyle name="Comma 4 4" xfId="797" xr:uid="{688D2350-E9F4-4AC0-BF70-69D15A4ABCE5}"/>
    <cellStyle name="Comma 5" xfId="302" xr:uid="{00000000-0005-0000-0000-0000C3000000}"/>
    <cellStyle name="Comma 5 2" xfId="373" xr:uid="{00000000-0005-0000-0000-0000C4000000}"/>
    <cellStyle name="Comma 5 3" xfId="792" xr:uid="{EE0A2514-B4D5-49CF-9ADB-143DC1C34135}"/>
    <cellStyle name="Comma 5 4" xfId="798" xr:uid="{6E516457-0E1C-438C-9C25-8EB3F57E5390}"/>
    <cellStyle name="Comma 6" xfId="300" xr:uid="{00000000-0005-0000-0000-0000C5000000}"/>
    <cellStyle name="Comma 6 2" xfId="374" xr:uid="{00000000-0005-0000-0000-0000C6000000}"/>
    <cellStyle name="Comma 6 3" xfId="790" xr:uid="{FCDD1AD6-B631-42A2-97F4-8625AB6FB7DC}"/>
    <cellStyle name="Comma 6 4" xfId="799" xr:uid="{483D6211-29D0-470D-8BA3-5939739587E6}"/>
    <cellStyle name="Comma 7" xfId="447" xr:uid="{00000000-0005-0000-0000-0000C7000000}"/>
    <cellStyle name="Currency 2" xfId="375" xr:uid="{00000000-0005-0000-0000-0000C8000000}"/>
    <cellStyle name="Currency 2 2" xfId="786" xr:uid="{229F776F-41CC-4C71-89C0-F360DE48E883}"/>
    <cellStyle name="Currency 2 3" xfId="800" xr:uid="{CF71D634-3100-4F7E-B932-FA14B6C5EC27}"/>
    <cellStyle name="Explanatory Text" xfId="17" builtinId="53" customBuiltin="1"/>
    <cellStyle name="Explanatory Text 2" xfId="216" xr:uid="{00000000-0005-0000-0000-0000CA000000}"/>
    <cellStyle name="Explanatory Text 2 2" xfId="303" xr:uid="{00000000-0005-0000-0000-0000CB000000}"/>
    <cellStyle name="Explanatory Text 2 3" xfId="376" xr:uid="{00000000-0005-0000-0000-0000CC000000}"/>
    <cellStyle name="Explanatory Text 3" xfId="420" xr:uid="{00000000-0005-0000-0000-0000CD000000}"/>
    <cellStyle name="Good" xfId="7" builtinId="26" customBuiltin="1"/>
    <cellStyle name="Good 2" xfId="217" xr:uid="{00000000-0005-0000-0000-0000CF000000}"/>
    <cellStyle name="Good 2 2" xfId="304" xr:uid="{00000000-0005-0000-0000-0000D0000000}"/>
    <cellStyle name="Good 2 3" xfId="377" xr:uid="{00000000-0005-0000-0000-0000D1000000}"/>
    <cellStyle name="Good 3" xfId="410" xr:uid="{00000000-0005-0000-0000-0000D2000000}"/>
    <cellStyle name="Heading 1" xfId="3" builtinId="16" customBuiltin="1"/>
    <cellStyle name="Heading 1 2" xfId="218" xr:uid="{00000000-0005-0000-0000-0000D4000000}"/>
    <cellStyle name="Heading 1 2 2" xfId="305" xr:uid="{00000000-0005-0000-0000-0000D5000000}"/>
    <cellStyle name="Heading 1 2 3" xfId="378" xr:uid="{00000000-0005-0000-0000-0000D6000000}"/>
    <cellStyle name="Heading 1 2 4" xfId="453" xr:uid="{00000000-0005-0000-0000-0000D7000000}"/>
    <cellStyle name="Heading 1 3" xfId="406" xr:uid="{00000000-0005-0000-0000-0000D8000000}"/>
    <cellStyle name="Heading 1 4" xfId="452" xr:uid="{00000000-0005-0000-0000-0000D9000000}"/>
    <cellStyle name="Heading 2" xfId="4" builtinId="17" customBuiltin="1"/>
    <cellStyle name="Heading 2 2" xfId="219" xr:uid="{00000000-0005-0000-0000-0000DB000000}"/>
    <cellStyle name="Heading 2 2 2" xfId="306" xr:uid="{00000000-0005-0000-0000-0000DC000000}"/>
    <cellStyle name="Heading 2 2 3" xfId="379" xr:uid="{00000000-0005-0000-0000-0000DD000000}"/>
    <cellStyle name="Heading 2 3" xfId="407" xr:uid="{00000000-0005-0000-0000-0000DE000000}"/>
    <cellStyle name="Heading 3" xfId="5" builtinId="18" customBuiltin="1"/>
    <cellStyle name="Heading 3 2" xfId="220" xr:uid="{00000000-0005-0000-0000-0000E0000000}"/>
    <cellStyle name="Heading 3 2 2" xfId="307" xr:uid="{00000000-0005-0000-0000-0000E1000000}"/>
    <cellStyle name="Heading 3 2 3" xfId="380" xr:uid="{00000000-0005-0000-0000-0000E2000000}"/>
    <cellStyle name="Heading 3 2 4" xfId="455" xr:uid="{00000000-0005-0000-0000-0000E3000000}"/>
    <cellStyle name="Heading 3 3" xfId="408" xr:uid="{00000000-0005-0000-0000-0000E4000000}"/>
    <cellStyle name="Heading 3 4" xfId="454" xr:uid="{00000000-0005-0000-0000-0000E5000000}"/>
    <cellStyle name="Heading 4" xfId="6" builtinId="19" customBuiltin="1"/>
    <cellStyle name="Heading 4 2" xfId="221" xr:uid="{00000000-0005-0000-0000-0000E7000000}"/>
    <cellStyle name="Heading 4 2 2" xfId="308" xr:uid="{00000000-0005-0000-0000-0000E8000000}"/>
    <cellStyle name="Heading 4 2 3" xfId="381" xr:uid="{00000000-0005-0000-0000-0000E9000000}"/>
    <cellStyle name="Heading 4 3" xfId="409" xr:uid="{00000000-0005-0000-0000-0000EA000000}"/>
    <cellStyle name="Hyperlink" xfId="97" builtinId="8"/>
    <cellStyle name="Hyperlink 2" xfId="223" xr:uid="{00000000-0005-0000-0000-0000EC000000}"/>
    <cellStyle name="Hyperlink 2 2" xfId="382" xr:uid="{00000000-0005-0000-0000-0000ED000000}"/>
    <cellStyle name="Hyperlink 2 2 2" xfId="727" xr:uid="{00000000-0005-0000-0000-0000EE000000}"/>
    <cellStyle name="Hyperlink 2 3" xfId="496" xr:uid="{00000000-0005-0000-0000-0000EF000000}"/>
    <cellStyle name="Hyperlink 2 4" xfId="525" xr:uid="{00000000-0005-0000-0000-0000F0000000}"/>
    <cellStyle name="Hyperlink 3" xfId="222" xr:uid="{00000000-0005-0000-0000-0000F1000000}"/>
    <cellStyle name="Hyperlink 3 2" xfId="383" xr:uid="{00000000-0005-0000-0000-0000F2000000}"/>
    <cellStyle name="Hyperlink 3 2 2" xfId="726" xr:uid="{00000000-0005-0000-0000-0000F3000000}"/>
    <cellStyle name="Hyperlink 3 3" xfId="648" xr:uid="{00000000-0005-0000-0000-0000F4000000}"/>
    <cellStyle name="Hyperlink 4" xfId="269" xr:uid="{00000000-0005-0000-0000-0000F5000000}"/>
    <cellStyle name="Hyperlink 4 2" xfId="650" xr:uid="{00000000-0005-0000-0000-0000F6000000}"/>
    <cellStyle name="Hyperlink 5" xfId="335" xr:uid="{00000000-0005-0000-0000-0000F7000000}"/>
    <cellStyle name="Hyperlink 5 2" xfId="757" xr:uid="{00000000-0005-0000-0000-0000F8000000}"/>
    <cellStyle name="Hyperlink 6" xfId="456" xr:uid="{00000000-0005-0000-0000-0000F9000000}"/>
    <cellStyle name="Hyperlink 7" xfId="474" xr:uid="{00000000-0005-0000-0000-0000FA000000}"/>
    <cellStyle name="Hyperlink 8" xfId="645" xr:uid="{00000000-0005-0000-0000-0000FB000000}"/>
    <cellStyle name="IdentifierStyle" xfId="309" xr:uid="{00000000-0005-0000-0000-0000FC000000}"/>
    <cellStyle name="Input" xfId="10" builtinId="20" customBuiltin="1"/>
    <cellStyle name="Input 2" xfId="224" xr:uid="{00000000-0005-0000-0000-0000FE000000}"/>
    <cellStyle name="Input 2 2" xfId="310" xr:uid="{00000000-0005-0000-0000-0000FF000000}"/>
    <cellStyle name="Input 2 3" xfId="384" xr:uid="{00000000-0005-0000-0000-000000010000}"/>
    <cellStyle name="Input 3" xfId="413" xr:uid="{00000000-0005-0000-0000-000001010000}"/>
    <cellStyle name="Linked Cell" xfId="13" builtinId="24" customBuiltin="1"/>
    <cellStyle name="Linked Cell 2" xfId="225" xr:uid="{00000000-0005-0000-0000-000003010000}"/>
    <cellStyle name="Linked Cell 2 2" xfId="311" xr:uid="{00000000-0005-0000-0000-000004010000}"/>
    <cellStyle name="Linked Cell 2 3" xfId="385" xr:uid="{00000000-0005-0000-0000-000005010000}"/>
    <cellStyle name="Linked Cell 3" xfId="416" xr:uid="{00000000-0005-0000-0000-000006010000}"/>
    <cellStyle name="mmm" xfId="124" xr:uid="{00000000-0005-0000-0000-000007010000}"/>
    <cellStyle name="Neutral" xfId="9" builtinId="28" customBuiltin="1"/>
    <cellStyle name="Neutral 2" xfId="226" xr:uid="{00000000-0005-0000-0000-000009010000}"/>
    <cellStyle name="Neutral 2 2" xfId="312" xr:uid="{00000000-0005-0000-0000-00000A010000}"/>
    <cellStyle name="Neutral 2 3" xfId="386" xr:uid="{00000000-0005-0000-0000-00000B010000}"/>
    <cellStyle name="Neutral 3" xfId="412" xr:uid="{00000000-0005-0000-0000-00000C010000}"/>
    <cellStyle name="Neutral 4" xfId="779" xr:uid="{3B19B889-F5D4-4B5D-A73E-168B4F053A02}"/>
    <cellStyle name="Normal" xfId="0" builtinId="0"/>
    <cellStyle name="Normal 10" xfId="56" xr:uid="{00000000-0005-0000-0000-00000E010000}"/>
    <cellStyle name="Normal 10 2" xfId="136" xr:uid="{00000000-0005-0000-0000-00000F010000}"/>
    <cellStyle name="Normal 10 2 2" xfId="228" xr:uid="{00000000-0005-0000-0000-000010010000}"/>
    <cellStyle name="Normal 10 2 2 2" xfId="729" xr:uid="{00000000-0005-0000-0000-000011010000}"/>
    <cellStyle name="Normal 10 2 2 3" xfId="651" xr:uid="{00000000-0005-0000-0000-000012010000}"/>
    <cellStyle name="Normal 10 2 3" xfId="526" xr:uid="{00000000-0005-0000-0000-000013010000}"/>
    <cellStyle name="Normal 10 3" xfId="127" xr:uid="{00000000-0005-0000-0000-000014010000}"/>
    <cellStyle name="Normal 10 3 2" xfId="527" xr:uid="{00000000-0005-0000-0000-000015010000}"/>
    <cellStyle name="Normal 10 4" xfId="141" xr:uid="{00000000-0005-0000-0000-000016010000}"/>
    <cellStyle name="Normal 10 4 2" xfId="528" xr:uid="{00000000-0005-0000-0000-000017010000}"/>
    <cellStyle name="Normal 10 5" xfId="227" xr:uid="{00000000-0005-0000-0000-000018010000}"/>
    <cellStyle name="Normal 10 5 2" xfId="728" xr:uid="{00000000-0005-0000-0000-000019010000}"/>
    <cellStyle name="Normal 10 5 3" xfId="652" xr:uid="{00000000-0005-0000-0000-00001A010000}"/>
    <cellStyle name="Normal 10 6" xfId="313" xr:uid="{00000000-0005-0000-0000-00001B010000}"/>
    <cellStyle name="Normal 10 6 2" xfId="653" xr:uid="{00000000-0005-0000-0000-00001C010000}"/>
    <cellStyle name="Normal 10 7" xfId="654" xr:uid="{00000000-0005-0000-0000-00001D010000}"/>
    <cellStyle name="Normal 100" xfId="722" xr:uid="{00000000-0005-0000-0000-00001E010000}"/>
    <cellStyle name="Normal 11" xfId="92" xr:uid="{00000000-0005-0000-0000-00001F010000}"/>
    <cellStyle name="Normal 11 2" xfId="114" xr:uid="{00000000-0005-0000-0000-000020010000}"/>
    <cellStyle name="Normal 11 2 2" xfId="497" xr:uid="{00000000-0005-0000-0000-000021010000}"/>
    <cellStyle name="Normal 11 2 3" xfId="530" xr:uid="{00000000-0005-0000-0000-000022010000}"/>
    <cellStyle name="Normal 11 3" xfId="163" xr:uid="{00000000-0005-0000-0000-000023010000}"/>
    <cellStyle name="Normal 11 3 2" xfId="531" xr:uid="{00000000-0005-0000-0000-000024010000}"/>
    <cellStyle name="Normal 11 4" xfId="180" xr:uid="{00000000-0005-0000-0000-000025010000}"/>
    <cellStyle name="Normal 11 4 2" xfId="532" xr:uid="{00000000-0005-0000-0000-000026010000}"/>
    <cellStyle name="Normal 11 5" xfId="229" xr:uid="{00000000-0005-0000-0000-000027010000}"/>
    <cellStyle name="Normal 11 6" xfId="314" xr:uid="{00000000-0005-0000-0000-000028010000}"/>
    <cellStyle name="Normal 11 7" xfId="529" xr:uid="{00000000-0005-0000-0000-000029010000}"/>
    <cellStyle name="Normal 12" xfId="93" xr:uid="{00000000-0005-0000-0000-00002A010000}"/>
    <cellStyle name="Normal 12 2" xfId="130" xr:uid="{00000000-0005-0000-0000-00002B010000}"/>
    <cellStyle name="Normal 12 2 2" xfId="315" xr:uid="{00000000-0005-0000-0000-00002C010000}"/>
    <cellStyle name="Normal 12 2 3" xfId="534" xr:uid="{00000000-0005-0000-0000-00002D010000}"/>
    <cellStyle name="Normal 12 3" xfId="164" xr:uid="{00000000-0005-0000-0000-00002E010000}"/>
    <cellStyle name="Normal 12 3 2" xfId="316" xr:uid="{00000000-0005-0000-0000-00002F010000}"/>
    <cellStyle name="Normal 12 3 3" xfId="535" xr:uid="{00000000-0005-0000-0000-000030010000}"/>
    <cellStyle name="Normal 12 4" xfId="181" xr:uid="{00000000-0005-0000-0000-000031010000}"/>
    <cellStyle name="Normal 12 4 2" xfId="536" xr:uid="{00000000-0005-0000-0000-000032010000}"/>
    <cellStyle name="Normal 12 5" xfId="230" xr:uid="{00000000-0005-0000-0000-000033010000}"/>
    <cellStyle name="Normal 12 6" xfId="533" xr:uid="{00000000-0005-0000-0000-000034010000}"/>
    <cellStyle name="Normal 13" xfId="79" xr:uid="{00000000-0005-0000-0000-000035010000}"/>
    <cellStyle name="Normal 13 2" xfId="105" xr:uid="{00000000-0005-0000-0000-000036010000}"/>
    <cellStyle name="Normal 13 2 2" xfId="499" xr:uid="{00000000-0005-0000-0000-000037010000}"/>
    <cellStyle name="Normal 13 2 3" xfId="523" xr:uid="{00000000-0005-0000-0000-000038010000}"/>
    <cellStyle name="Normal 13 2 4" xfId="498" xr:uid="{00000000-0005-0000-0000-000039010000}"/>
    <cellStyle name="Normal 13 2 5" xfId="538" xr:uid="{00000000-0005-0000-0000-00003A010000}"/>
    <cellStyle name="Normal 13 3" xfId="150" xr:uid="{00000000-0005-0000-0000-00003B010000}"/>
    <cellStyle name="Normal 13 3 2" xfId="539" xr:uid="{00000000-0005-0000-0000-00003C010000}"/>
    <cellStyle name="Normal 13 4" xfId="167" xr:uid="{00000000-0005-0000-0000-00003D010000}"/>
    <cellStyle name="Normal 13 4 2" xfId="540" xr:uid="{00000000-0005-0000-0000-00003E010000}"/>
    <cellStyle name="Normal 13 5" xfId="231" xr:uid="{00000000-0005-0000-0000-00003F010000}"/>
    <cellStyle name="Normal 13 6" xfId="317" xr:uid="{00000000-0005-0000-0000-000040010000}"/>
    <cellStyle name="Normal 13 7" xfId="537" xr:uid="{00000000-0005-0000-0000-000041010000}"/>
    <cellStyle name="Normal 14" xfId="57" xr:uid="{00000000-0005-0000-0000-000042010000}"/>
    <cellStyle name="Normal 14 2" xfId="110" xr:uid="{00000000-0005-0000-0000-000043010000}"/>
    <cellStyle name="Normal 14 2 2" xfId="318" xr:uid="{00000000-0005-0000-0000-000044010000}"/>
    <cellStyle name="Normal 14 2 3" xfId="522" xr:uid="{00000000-0005-0000-0000-000045010000}"/>
    <cellStyle name="Normal 14 3" xfId="144" xr:uid="{00000000-0005-0000-0000-000046010000}"/>
    <cellStyle name="Normal 14 3 2" xfId="541" xr:uid="{00000000-0005-0000-0000-000047010000}"/>
    <cellStyle name="Normal 14 4" xfId="107" xr:uid="{00000000-0005-0000-0000-000048010000}"/>
    <cellStyle name="Normal 14 4 2" xfId="542" xr:uid="{00000000-0005-0000-0000-000049010000}"/>
    <cellStyle name="Normal 14 5" xfId="232" xr:uid="{00000000-0005-0000-0000-00004A010000}"/>
    <cellStyle name="Normal 14 5 2" xfId="730" xr:uid="{00000000-0005-0000-0000-00004B010000}"/>
    <cellStyle name="Normal 14 5 3" xfId="655" xr:uid="{00000000-0005-0000-0000-00004C010000}"/>
    <cellStyle name="Normal 15" xfId="80" xr:uid="{00000000-0005-0000-0000-00004D010000}"/>
    <cellStyle name="Normal 15 2" xfId="120" xr:uid="{00000000-0005-0000-0000-00004E010000}"/>
    <cellStyle name="Normal 15 2 2" xfId="544" xr:uid="{00000000-0005-0000-0000-00004F010000}"/>
    <cellStyle name="Normal 15 3" xfId="151" xr:uid="{00000000-0005-0000-0000-000050010000}"/>
    <cellStyle name="Normal 15 3 2" xfId="545" xr:uid="{00000000-0005-0000-0000-000051010000}"/>
    <cellStyle name="Normal 15 4" xfId="168" xr:uid="{00000000-0005-0000-0000-000052010000}"/>
    <cellStyle name="Normal 15 4 2" xfId="546" xr:uid="{00000000-0005-0000-0000-000053010000}"/>
    <cellStyle name="Normal 15 5" xfId="500" xr:uid="{00000000-0005-0000-0000-000054010000}"/>
    <cellStyle name="Normal 15 6" xfId="543" xr:uid="{00000000-0005-0000-0000-000055010000}"/>
    <cellStyle name="Normal 16" xfId="81" xr:uid="{00000000-0005-0000-0000-000056010000}"/>
    <cellStyle name="Normal 16 2" xfId="122" xr:uid="{00000000-0005-0000-0000-000057010000}"/>
    <cellStyle name="Normal 16 2 2" xfId="548" xr:uid="{00000000-0005-0000-0000-000058010000}"/>
    <cellStyle name="Normal 16 3" xfId="152" xr:uid="{00000000-0005-0000-0000-000059010000}"/>
    <cellStyle name="Normal 16 3 2" xfId="549" xr:uid="{00000000-0005-0000-0000-00005A010000}"/>
    <cellStyle name="Normal 16 4" xfId="169" xr:uid="{00000000-0005-0000-0000-00005B010000}"/>
    <cellStyle name="Normal 16 4 2" xfId="550" xr:uid="{00000000-0005-0000-0000-00005C010000}"/>
    <cellStyle name="Normal 16 5" xfId="501" xr:uid="{00000000-0005-0000-0000-00005D010000}"/>
    <cellStyle name="Normal 16 6" xfId="547" xr:uid="{00000000-0005-0000-0000-00005E010000}"/>
    <cellStyle name="Normal 17" xfId="82" xr:uid="{00000000-0005-0000-0000-00005F010000}"/>
    <cellStyle name="Normal 17 2" xfId="103" xr:uid="{00000000-0005-0000-0000-000060010000}"/>
    <cellStyle name="Normal 17 2 2" xfId="552" xr:uid="{00000000-0005-0000-0000-000061010000}"/>
    <cellStyle name="Normal 17 3" xfId="153" xr:uid="{00000000-0005-0000-0000-000062010000}"/>
    <cellStyle name="Normal 17 3 2" xfId="553" xr:uid="{00000000-0005-0000-0000-000063010000}"/>
    <cellStyle name="Normal 17 4" xfId="170" xr:uid="{00000000-0005-0000-0000-000064010000}"/>
    <cellStyle name="Normal 17 4 2" xfId="554" xr:uid="{00000000-0005-0000-0000-000065010000}"/>
    <cellStyle name="Normal 17 5" xfId="502" xr:uid="{00000000-0005-0000-0000-000066010000}"/>
    <cellStyle name="Normal 17 6" xfId="551" xr:uid="{00000000-0005-0000-0000-000067010000}"/>
    <cellStyle name="Normal 18" xfId="83" xr:uid="{00000000-0005-0000-0000-000068010000}"/>
    <cellStyle name="Normal 18 2" xfId="123" xr:uid="{00000000-0005-0000-0000-000069010000}"/>
    <cellStyle name="Normal 18 2 2" xfId="556" xr:uid="{00000000-0005-0000-0000-00006A010000}"/>
    <cellStyle name="Normal 18 3" xfId="154" xr:uid="{00000000-0005-0000-0000-00006B010000}"/>
    <cellStyle name="Normal 18 3 2" xfId="557" xr:uid="{00000000-0005-0000-0000-00006C010000}"/>
    <cellStyle name="Normal 18 4" xfId="171" xr:uid="{00000000-0005-0000-0000-00006D010000}"/>
    <cellStyle name="Normal 18 4 2" xfId="558" xr:uid="{00000000-0005-0000-0000-00006E010000}"/>
    <cellStyle name="Normal 18 5" xfId="555" xr:uid="{00000000-0005-0000-0000-00006F010000}"/>
    <cellStyle name="Normal 19" xfId="46" xr:uid="{00000000-0005-0000-0000-000070010000}"/>
    <cellStyle name="Normal 19 2" xfId="319" xr:uid="{00000000-0005-0000-0000-000071010000}"/>
    <cellStyle name="Normal 2" xfId="48" xr:uid="{00000000-0005-0000-0000-000072010000}"/>
    <cellStyle name="Normal 2 10" xfId="66" xr:uid="{00000000-0005-0000-0000-000073010000}"/>
    <cellStyle name="Normal 2 10 2" xfId="656" xr:uid="{00000000-0005-0000-0000-000074010000}"/>
    <cellStyle name="Normal 2 10 3" xfId="657" xr:uid="{00000000-0005-0000-0000-000075010000}"/>
    <cellStyle name="Normal 2 10 4" xfId="560" xr:uid="{00000000-0005-0000-0000-000076010000}"/>
    <cellStyle name="Normal 2 11" xfId="67" xr:uid="{00000000-0005-0000-0000-000077010000}"/>
    <cellStyle name="Normal 2 11 2" xfId="561" xr:uid="{00000000-0005-0000-0000-000078010000}"/>
    <cellStyle name="Normal 2 12" xfId="68" xr:uid="{00000000-0005-0000-0000-000079010000}"/>
    <cellStyle name="Normal 2 12 2" xfId="562" xr:uid="{00000000-0005-0000-0000-00007A010000}"/>
    <cellStyle name="Normal 2 13" xfId="61" xr:uid="{00000000-0005-0000-0000-00007B010000}"/>
    <cellStyle name="Normal 2 13 2" xfId="563" xr:uid="{00000000-0005-0000-0000-00007C010000}"/>
    <cellStyle name="Normal 2 14" xfId="70" xr:uid="{00000000-0005-0000-0000-00007D010000}"/>
    <cellStyle name="Normal 2 14 2" xfId="564" xr:uid="{00000000-0005-0000-0000-00007E010000}"/>
    <cellStyle name="Normal 2 15" xfId="69" xr:uid="{00000000-0005-0000-0000-00007F010000}"/>
    <cellStyle name="Normal 2 15 2" xfId="565" xr:uid="{00000000-0005-0000-0000-000080010000}"/>
    <cellStyle name="Normal 2 16" xfId="71" xr:uid="{00000000-0005-0000-0000-000081010000}"/>
    <cellStyle name="Normal 2 16 2" xfId="566" xr:uid="{00000000-0005-0000-0000-000082010000}"/>
    <cellStyle name="Normal 2 17" xfId="72" xr:uid="{00000000-0005-0000-0000-000083010000}"/>
    <cellStyle name="Normal 2 17 2" xfId="567" xr:uid="{00000000-0005-0000-0000-000084010000}"/>
    <cellStyle name="Normal 2 18" xfId="73" xr:uid="{00000000-0005-0000-0000-000085010000}"/>
    <cellStyle name="Normal 2 18 2" xfId="568" xr:uid="{00000000-0005-0000-0000-000086010000}"/>
    <cellStyle name="Normal 2 19" xfId="74" xr:uid="{00000000-0005-0000-0000-000087010000}"/>
    <cellStyle name="Normal 2 19 2" xfId="569" xr:uid="{00000000-0005-0000-0000-000088010000}"/>
    <cellStyle name="Normal 2 2" xfId="45" xr:uid="{00000000-0005-0000-0000-000089010000}"/>
    <cellStyle name="Normal 2 2 2" xfId="234" xr:uid="{00000000-0005-0000-0000-00008A010000}"/>
    <cellStyle name="Normal 2 2 2 2" xfId="659" xr:uid="{00000000-0005-0000-0000-00008B010000}"/>
    <cellStyle name="Normal 2 2 2 2 2" xfId="660" xr:uid="{00000000-0005-0000-0000-00008C010000}"/>
    <cellStyle name="Normal 2 2 2 2 3" xfId="661" xr:uid="{00000000-0005-0000-0000-00008D010000}"/>
    <cellStyle name="Normal 2 2 2 2 4" xfId="662" xr:uid="{00000000-0005-0000-0000-00008E010000}"/>
    <cellStyle name="Normal 2 2 2 3" xfId="663" xr:uid="{00000000-0005-0000-0000-00008F010000}"/>
    <cellStyle name="Normal 2 2 2 4" xfId="664" xr:uid="{00000000-0005-0000-0000-000090010000}"/>
    <cellStyle name="Normal 2 2 2 5" xfId="732" xr:uid="{00000000-0005-0000-0000-000091010000}"/>
    <cellStyle name="Normal 2 2 2 6" xfId="658" xr:uid="{00000000-0005-0000-0000-000092010000}"/>
    <cellStyle name="Normal 2 2 3" xfId="388" xr:uid="{00000000-0005-0000-0000-000093010000}"/>
    <cellStyle name="Normal 2 2 3 2" xfId="665" xr:uid="{00000000-0005-0000-0000-000094010000}"/>
    <cellStyle name="Normal 2 2 4" xfId="666" xr:uid="{00000000-0005-0000-0000-000095010000}"/>
    <cellStyle name="Normal 2 2 5" xfId="667" xr:uid="{00000000-0005-0000-0000-000096010000}"/>
    <cellStyle name="Normal 2 2 6" xfId="668" xr:uid="{00000000-0005-0000-0000-000097010000}"/>
    <cellStyle name="Normal 2 2 7" xfId="669" xr:uid="{00000000-0005-0000-0000-000098010000}"/>
    <cellStyle name="Normal 2 20" xfId="75" xr:uid="{00000000-0005-0000-0000-000099010000}"/>
    <cellStyle name="Normal 2 20 2" xfId="570" xr:uid="{00000000-0005-0000-0000-00009A010000}"/>
    <cellStyle name="Normal 2 21" xfId="76" xr:uid="{00000000-0005-0000-0000-00009B010000}"/>
    <cellStyle name="Normal 2 21 2" xfId="571" xr:uid="{00000000-0005-0000-0000-00009C010000}"/>
    <cellStyle name="Normal 2 22" xfId="77" xr:uid="{00000000-0005-0000-0000-00009D010000}"/>
    <cellStyle name="Normal 2 22 2" xfId="572" xr:uid="{00000000-0005-0000-0000-00009E010000}"/>
    <cellStyle name="Normal 2 23" xfId="99" xr:uid="{00000000-0005-0000-0000-00009F010000}"/>
    <cellStyle name="Normal 2 23 2" xfId="573" xr:uid="{00000000-0005-0000-0000-0000A0010000}"/>
    <cellStyle name="Normal 2 24" xfId="126" xr:uid="{00000000-0005-0000-0000-0000A1010000}"/>
    <cellStyle name="Normal 2 24 2" xfId="574" xr:uid="{00000000-0005-0000-0000-0000A2010000}"/>
    <cellStyle name="Normal 2 25" xfId="112" xr:uid="{00000000-0005-0000-0000-0000A3010000}"/>
    <cellStyle name="Normal 2 25 2" xfId="575" xr:uid="{00000000-0005-0000-0000-0000A4010000}"/>
    <cellStyle name="Normal 2 26" xfId="233" xr:uid="{00000000-0005-0000-0000-0000A5010000}"/>
    <cellStyle name="Normal 2 26 2" xfId="731" xr:uid="{00000000-0005-0000-0000-0000A6010000}"/>
    <cellStyle name="Normal 2 26 3" xfId="644" xr:uid="{00000000-0005-0000-0000-0000A7010000}"/>
    <cellStyle name="Normal 2 27" xfId="387" xr:uid="{00000000-0005-0000-0000-0000A8010000}"/>
    <cellStyle name="Normal 2 27 2" xfId="723" xr:uid="{00000000-0005-0000-0000-0000A9010000}"/>
    <cellStyle name="Normal 2 28" xfId="503" xr:uid="{00000000-0005-0000-0000-0000AA010000}"/>
    <cellStyle name="Normal 2 29" xfId="559" xr:uid="{00000000-0005-0000-0000-0000AB010000}"/>
    <cellStyle name="Normal 2 3" xfId="59" xr:uid="{00000000-0005-0000-0000-0000AC010000}"/>
    <cellStyle name="Normal 2 3 2" xfId="270" xr:uid="{00000000-0005-0000-0000-0000AD010000}"/>
    <cellStyle name="Normal 2 3 2 2" xfId="458" xr:uid="{00000000-0005-0000-0000-0000AE010000}"/>
    <cellStyle name="Normal 2 3 2 2 2" xfId="517" xr:uid="{00000000-0005-0000-0000-0000AF010000}"/>
    <cellStyle name="Normal 2 3 2 3" xfId="518" xr:uid="{00000000-0005-0000-0000-0000B0010000}"/>
    <cellStyle name="Normal 2 3 2 4" xfId="776" xr:uid="{00000000-0005-0000-0000-0000B1010000}"/>
    <cellStyle name="Normal 2 3 3" xfId="320" xr:uid="{00000000-0005-0000-0000-0000B2010000}"/>
    <cellStyle name="Normal 2 3 4" xfId="457" xr:uid="{00000000-0005-0000-0000-0000B3010000}"/>
    <cellStyle name="Normal 2 4" xfId="58" xr:uid="{00000000-0005-0000-0000-0000B4010000}"/>
    <cellStyle name="Normal 2 4 2" xfId="321" xr:uid="{00000000-0005-0000-0000-0000B5010000}"/>
    <cellStyle name="Normal 2 4 3" xfId="504" xr:uid="{00000000-0005-0000-0000-0000B6010000}"/>
    <cellStyle name="Normal 2 4 4" xfId="576" xr:uid="{00000000-0005-0000-0000-0000B7010000}"/>
    <cellStyle name="Normal 2 5" xfId="62" xr:uid="{00000000-0005-0000-0000-0000B8010000}"/>
    <cellStyle name="Normal 2 5 2" xfId="577" xr:uid="{00000000-0005-0000-0000-0000B9010000}"/>
    <cellStyle name="Normal 2 6" xfId="60" xr:uid="{00000000-0005-0000-0000-0000BA010000}"/>
    <cellStyle name="Normal 2 6 2" xfId="578" xr:uid="{00000000-0005-0000-0000-0000BB010000}"/>
    <cellStyle name="Normal 2 7" xfId="63" xr:uid="{00000000-0005-0000-0000-0000BC010000}"/>
    <cellStyle name="Normal 2 7 2" xfId="670" xr:uid="{00000000-0005-0000-0000-0000BD010000}"/>
    <cellStyle name="Normal 2 7 2 2" xfId="671" xr:uid="{00000000-0005-0000-0000-0000BE010000}"/>
    <cellStyle name="Normal 2 7 2 3" xfId="672" xr:uid="{00000000-0005-0000-0000-0000BF010000}"/>
    <cellStyle name="Normal 2 7 2 4" xfId="673" xr:uid="{00000000-0005-0000-0000-0000C0010000}"/>
    <cellStyle name="Normal 2 7 3" xfId="674" xr:uid="{00000000-0005-0000-0000-0000C1010000}"/>
    <cellStyle name="Normal 2 7 4" xfId="675" xr:uid="{00000000-0005-0000-0000-0000C2010000}"/>
    <cellStyle name="Normal 2 7 5" xfId="579" xr:uid="{00000000-0005-0000-0000-0000C3010000}"/>
    <cellStyle name="Normal 2 8" xfId="64" xr:uid="{00000000-0005-0000-0000-0000C4010000}"/>
    <cellStyle name="Normal 2 8 2" xfId="580" xr:uid="{00000000-0005-0000-0000-0000C5010000}"/>
    <cellStyle name="Normal 2 9" xfId="65" xr:uid="{00000000-0005-0000-0000-0000C6010000}"/>
    <cellStyle name="Normal 2 9 2" xfId="581" xr:uid="{00000000-0005-0000-0000-0000C7010000}"/>
    <cellStyle name="Normal 20" xfId="84" xr:uid="{00000000-0005-0000-0000-0000C8010000}"/>
    <cellStyle name="Normal 20 2" xfId="121" xr:uid="{00000000-0005-0000-0000-0000C9010000}"/>
    <cellStyle name="Normal 20 2 2" xfId="583" xr:uid="{00000000-0005-0000-0000-0000CA010000}"/>
    <cellStyle name="Normal 20 3" xfId="155" xr:uid="{00000000-0005-0000-0000-0000CB010000}"/>
    <cellStyle name="Normal 20 3 2" xfId="584" xr:uid="{00000000-0005-0000-0000-0000CC010000}"/>
    <cellStyle name="Normal 20 4" xfId="172" xr:uid="{00000000-0005-0000-0000-0000CD010000}"/>
    <cellStyle name="Normal 20 4 2" xfId="585" xr:uid="{00000000-0005-0000-0000-0000CE010000}"/>
    <cellStyle name="Normal 20 5" xfId="582" xr:uid="{00000000-0005-0000-0000-0000CF010000}"/>
    <cellStyle name="Normal 21" xfId="85" xr:uid="{00000000-0005-0000-0000-0000D0010000}"/>
    <cellStyle name="Normal 21 2" xfId="102" xr:uid="{00000000-0005-0000-0000-0000D1010000}"/>
    <cellStyle name="Normal 21 2 2" xfId="587" xr:uid="{00000000-0005-0000-0000-0000D2010000}"/>
    <cellStyle name="Normal 21 3" xfId="156" xr:uid="{00000000-0005-0000-0000-0000D3010000}"/>
    <cellStyle name="Normal 21 3 2" xfId="588" xr:uid="{00000000-0005-0000-0000-0000D4010000}"/>
    <cellStyle name="Normal 21 4" xfId="173" xr:uid="{00000000-0005-0000-0000-0000D5010000}"/>
    <cellStyle name="Normal 21 4 2" xfId="589" xr:uid="{00000000-0005-0000-0000-0000D6010000}"/>
    <cellStyle name="Normal 21 5" xfId="586" xr:uid="{00000000-0005-0000-0000-0000D7010000}"/>
    <cellStyle name="Normal 22" xfId="86" xr:uid="{00000000-0005-0000-0000-0000D8010000}"/>
    <cellStyle name="Normal 22 2" xfId="133" xr:uid="{00000000-0005-0000-0000-0000D9010000}"/>
    <cellStyle name="Normal 22 2 2" xfId="591" xr:uid="{00000000-0005-0000-0000-0000DA010000}"/>
    <cellStyle name="Normal 22 3" xfId="157" xr:uid="{00000000-0005-0000-0000-0000DB010000}"/>
    <cellStyle name="Normal 22 3 2" xfId="592" xr:uid="{00000000-0005-0000-0000-0000DC010000}"/>
    <cellStyle name="Normal 22 4" xfId="174" xr:uid="{00000000-0005-0000-0000-0000DD010000}"/>
    <cellStyle name="Normal 22 4 2" xfId="593" xr:uid="{00000000-0005-0000-0000-0000DE010000}"/>
    <cellStyle name="Normal 22 5" xfId="590" xr:uid="{00000000-0005-0000-0000-0000DF010000}"/>
    <cellStyle name="Normal 23" xfId="87" xr:uid="{00000000-0005-0000-0000-0000E0010000}"/>
    <cellStyle name="Normal 23 2" xfId="106" xr:uid="{00000000-0005-0000-0000-0000E1010000}"/>
    <cellStyle name="Normal 23 2 2" xfId="595" xr:uid="{00000000-0005-0000-0000-0000E2010000}"/>
    <cellStyle name="Normal 23 3" xfId="158" xr:uid="{00000000-0005-0000-0000-0000E3010000}"/>
    <cellStyle name="Normal 23 3 2" xfId="596" xr:uid="{00000000-0005-0000-0000-0000E4010000}"/>
    <cellStyle name="Normal 23 4" xfId="175" xr:uid="{00000000-0005-0000-0000-0000E5010000}"/>
    <cellStyle name="Normal 23 4 2" xfId="597" xr:uid="{00000000-0005-0000-0000-0000E6010000}"/>
    <cellStyle name="Normal 23 5" xfId="594" xr:uid="{00000000-0005-0000-0000-0000E7010000}"/>
    <cellStyle name="Normal 24" xfId="88" xr:uid="{00000000-0005-0000-0000-0000E8010000}"/>
    <cellStyle name="Normal 24 2" xfId="148" xr:uid="{00000000-0005-0000-0000-0000E9010000}"/>
    <cellStyle name="Normal 24 2 2" xfId="599" xr:uid="{00000000-0005-0000-0000-0000EA010000}"/>
    <cellStyle name="Normal 24 3" xfId="159" xr:uid="{00000000-0005-0000-0000-0000EB010000}"/>
    <cellStyle name="Normal 24 3 2" xfId="600" xr:uid="{00000000-0005-0000-0000-0000EC010000}"/>
    <cellStyle name="Normal 24 4" xfId="176" xr:uid="{00000000-0005-0000-0000-0000ED010000}"/>
    <cellStyle name="Normal 24 4 2" xfId="601" xr:uid="{00000000-0005-0000-0000-0000EE010000}"/>
    <cellStyle name="Normal 24 5" xfId="598" xr:uid="{00000000-0005-0000-0000-0000EF010000}"/>
    <cellStyle name="Normal 25" xfId="89" xr:uid="{00000000-0005-0000-0000-0000F0010000}"/>
    <cellStyle name="Normal 25 2" xfId="116" xr:uid="{00000000-0005-0000-0000-0000F1010000}"/>
    <cellStyle name="Normal 25 2 2" xfId="603" xr:uid="{00000000-0005-0000-0000-0000F2010000}"/>
    <cellStyle name="Normal 25 3" xfId="160" xr:uid="{00000000-0005-0000-0000-0000F3010000}"/>
    <cellStyle name="Normal 25 3 2" xfId="604" xr:uid="{00000000-0005-0000-0000-0000F4010000}"/>
    <cellStyle name="Normal 25 4" xfId="177" xr:uid="{00000000-0005-0000-0000-0000F5010000}"/>
    <cellStyle name="Normal 25 4 2" xfId="605" xr:uid="{00000000-0005-0000-0000-0000F6010000}"/>
    <cellStyle name="Normal 25 5" xfId="602" xr:uid="{00000000-0005-0000-0000-0000F7010000}"/>
    <cellStyle name="Normal 26" xfId="90" xr:uid="{00000000-0005-0000-0000-0000F8010000}"/>
    <cellStyle name="Normal 26 2" xfId="115" xr:uid="{00000000-0005-0000-0000-0000F9010000}"/>
    <cellStyle name="Normal 26 2 2" xfId="607" xr:uid="{00000000-0005-0000-0000-0000FA010000}"/>
    <cellStyle name="Normal 26 3" xfId="161" xr:uid="{00000000-0005-0000-0000-0000FB010000}"/>
    <cellStyle name="Normal 26 3 2" xfId="608" xr:uid="{00000000-0005-0000-0000-0000FC010000}"/>
    <cellStyle name="Normal 26 4" xfId="178" xr:uid="{00000000-0005-0000-0000-0000FD010000}"/>
    <cellStyle name="Normal 26 4 2" xfId="609" xr:uid="{00000000-0005-0000-0000-0000FE010000}"/>
    <cellStyle name="Normal 26 5" xfId="606" xr:uid="{00000000-0005-0000-0000-0000FF010000}"/>
    <cellStyle name="Normal 27" xfId="94" xr:uid="{00000000-0005-0000-0000-000000020000}"/>
    <cellStyle name="Normal 27 2" xfId="98" xr:uid="{00000000-0005-0000-0000-000001020000}"/>
    <cellStyle name="Normal 27 2 2" xfId="611" xr:uid="{00000000-0005-0000-0000-000002020000}"/>
    <cellStyle name="Normal 27 3" xfId="165" xr:uid="{00000000-0005-0000-0000-000003020000}"/>
    <cellStyle name="Normal 27 3 2" xfId="612" xr:uid="{00000000-0005-0000-0000-000004020000}"/>
    <cellStyle name="Normal 27 4" xfId="182" xr:uid="{00000000-0005-0000-0000-000005020000}"/>
    <cellStyle name="Normal 27 4 2" xfId="613" xr:uid="{00000000-0005-0000-0000-000006020000}"/>
    <cellStyle name="Normal 27 5" xfId="610" xr:uid="{00000000-0005-0000-0000-000007020000}"/>
    <cellStyle name="Normal 28" xfId="95" xr:uid="{00000000-0005-0000-0000-000008020000}"/>
    <cellStyle name="Normal 28 2" xfId="113" xr:uid="{00000000-0005-0000-0000-000009020000}"/>
    <cellStyle name="Normal 28 2 2" xfId="615" xr:uid="{00000000-0005-0000-0000-00000A020000}"/>
    <cellStyle name="Normal 28 3" xfId="166" xr:uid="{00000000-0005-0000-0000-00000B020000}"/>
    <cellStyle name="Normal 28 3 2" xfId="616" xr:uid="{00000000-0005-0000-0000-00000C020000}"/>
    <cellStyle name="Normal 28 4" xfId="183" xr:uid="{00000000-0005-0000-0000-00000D020000}"/>
    <cellStyle name="Normal 28 4 2" xfId="617" xr:uid="{00000000-0005-0000-0000-00000E020000}"/>
    <cellStyle name="Normal 28 5" xfId="614" xr:uid="{00000000-0005-0000-0000-00000F020000}"/>
    <cellStyle name="Normal 29" xfId="91" xr:uid="{00000000-0005-0000-0000-000010020000}"/>
    <cellStyle name="Normal 29 2" xfId="100" xr:uid="{00000000-0005-0000-0000-000011020000}"/>
    <cellStyle name="Normal 29 2 2" xfId="619" xr:uid="{00000000-0005-0000-0000-000012020000}"/>
    <cellStyle name="Normal 29 3" xfId="162" xr:uid="{00000000-0005-0000-0000-000013020000}"/>
    <cellStyle name="Normal 29 3 2" xfId="620" xr:uid="{00000000-0005-0000-0000-000014020000}"/>
    <cellStyle name="Normal 29 4" xfId="179" xr:uid="{00000000-0005-0000-0000-000015020000}"/>
    <cellStyle name="Normal 29 4 2" xfId="621" xr:uid="{00000000-0005-0000-0000-000016020000}"/>
    <cellStyle name="Normal 29 5" xfId="618" xr:uid="{00000000-0005-0000-0000-000017020000}"/>
    <cellStyle name="Normal 3" xfId="49" xr:uid="{00000000-0005-0000-0000-000018020000}"/>
    <cellStyle name="Normal 3 2" xfId="131" xr:uid="{00000000-0005-0000-0000-000019020000}"/>
    <cellStyle name="Normal 3 2 2" xfId="237" xr:uid="{00000000-0005-0000-0000-00001A020000}"/>
    <cellStyle name="Normal 3 2 2 2" xfId="505" xr:uid="{00000000-0005-0000-0000-00001B020000}"/>
    <cellStyle name="Normal 3 2 3" xfId="238" xr:uid="{00000000-0005-0000-0000-00001C020000}"/>
    <cellStyle name="Normal 3 2 4" xfId="236" xr:uid="{00000000-0005-0000-0000-00001D020000}"/>
    <cellStyle name="Normal 3 2 5" xfId="322" xr:uid="{00000000-0005-0000-0000-00001E020000}"/>
    <cellStyle name="Normal 3 2 6" xfId="390" xr:uid="{00000000-0005-0000-0000-00001F020000}"/>
    <cellStyle name="Normal 3 3" xfId="135" xr:uid="{00000000-0005-0000-0000-000020020000}"/>
    <cellStyle name="Normal 3 3 2" xfId="239" xr:uid="{00000000-0005-0000-0000-000021020000}"/>
    <cellStyle name="Normal 3 3 2 2" xfId="507" xr:uid="{00000000-0005-0000-0000-000022020000}"/>
    <cellStyle name="Normal 3 3 3" xfId="506" xr:uid="{00000000-0005-0000-0000-000023020000}"/>
    <cellStyle name="Normal 3 4" xfId="143" xr:uid="{00000000-0005-0000-0000-000024020000}"/>
    <cellStyle name="Normal 3 4 2" xfId="622" xr:uid="{00000000-0005-0000-0000-000025020000}"/>
    <cellStyle name="Normal 3 5" xfId="235" xr:uid="{00000000-0005-0000-0000-000026020000}"/>
    <cellStyle name="Normal 3 5 2" xfId="733" xr:uid="{00000000-0005-0000-0000-000027020000}"/>
    <cellStyle name="Normal 3 5 3" xfId="676" xr:uid="{00000000-0005-0000-0000-000028020000}"/>
    <cellStyle name="Normal 3 6" xfId="389" xr:uid="{00000000-0005-0000-0000-000029020000}"/>
    <cellStyle name="Normal 3 6 2" xfId="677" xr:uid="{00000000-0005-0000-0000-00002A020000}"/>
    <cellStyle name="Normal 3 7" xfId="678" xr:uid="{00000000-0005-0000-0000-00002B020000}"/>
    <cellStyle name="Normal 30" xfId="125" xr:uid="{00000000-0005-0000-0000-00002C020000}"/>
    <cellStyle name="Normal 31" xfId="184" xr:uid="{00000000-0005-0000-0000-00002D020000}"/>
    <cellStyle name="Normal 31 2" xfId="724" xr:uid="{00000000-0005-0000-0000-00002E020000}"/>
    <cellStyle name="Normal 31 3" xfId="758" xr:uid="{00000000-0005-0000-0000-00002F020000}"/>
    <cellStyle name="Normal 31 4" xfId="646" xr:uid="{00000000-0005-0000-0000-000030020000}"/>
    <cellStyle name="Normal 32" xfId="185" xr:uid="{00000000-0005-0000-0000-000031020000}"/>
    <cellStyle name="Normal 32 2" xfId="725" xr:uid="{00000000-0005-0000-0000-000032020000}"/>
    <cellStyle name="Normal 32 3" xfId="647" xr:uid="{00000000-0005-0000-0000-000033020000}"/>
    <cellStyle name="Normal 33" xfId="186" xr:uid="{00000000-0005-0000-0000-000034020000}"/>
    <cellStyle name="Normal 34" xfId="268" xr:uid="{00000000-0005-0000-0000-000035020000}"/>
    <cellStyle name="Normal 34 2" xfId="741" xr:uid="{00000000-0005-0000-0000-000036020000}"/>
    <cellStyle name="Normal 35" xfId="272" xr:uid="{00000000-0005-0000-0000-000037020000}"/>
    <cellStyle name="Normal 35 2" xfId="742" xr:uid="{00000000-0005-0000-0000-000038020000}"/>
    <cellStyle name="Normal 36" xfId="331" xr:uid="{00000000-0005-0000-0000-000039020000}"/>
    <cellStyle name="Normal 36 2" xfId="743" xr:uid="{00000000-0005-0000-0000-00003A020000}"/>
    <cellStyle name="Normal 37" xfId="332" xr:uid="{00000000-0005-0000-0000-00003B020000}"/>
    <cellStyle name="Normal 37 2" xfId="760" xr:uid="{00000000-0005-0000-0000-00003C020000}"/>
    <cellStyle name="Normal 38" xfId="333" xr:uid="{00000000-0005-0000-0000-00003D020000}"/>
    <cellStyle name="Normal 38 2" xfId="775" xr:uid="{00000000-0005-0000-0000-00003E020000}"/>
    <cellStyle name="Normal 39" xfId="336" xr:uid="{00000000-0005-0000-0000-00003F020000}"/>
    <cellStyle name="Normal 4" xfId="50" xr:uid="{00000000-0005-0000-0000-000040020000}"/>
    <cellStyle name="Normal 4 10" xfId="679" xr:uid="{00000000-0005-0000-0000-000041020000}"/>
    <cellStyle name="Normal 4 11" xfId="680" xr:uid="{00000000-0005-0000-0000-000042020000}"/>
    <cellStyle name="Normal 4 2" xfId="139" xr:uid="{00000000-0005-0000-0000-000043020000}"/>
    <cellStyle name="Normal 4 2 2" xfId="241" xr:uid="{00000000-0005-0000-0000-000044020000}"/>
    <cellStyle name="Normal 4 2 2 2" xfId="682" xr:uid="{00000000-0005-0000-0000-000045020000}"/>
    <cellStyle name="Normal 4 2 2 2 2" xfId="683" xr:uid="{00000000-0005-0000-0000-000046020000}"/>
    <cellStyle name="Normal 4 2 2 2 3" xfId="684" xr:uid="{00000000-0005-0000-0000-000047020000}"/>
    <cellStyle name="Normal 4 2 2 2 4" xfId="685" xr:uid="{00000000-0005-0000-0000-000048020000}"/>
    <cellStyle name="Normal 4 2 2 3" xfId="686" xr:uid="{00000000-0005-0000-0000-000049020000}"/>
    <cellStyle name="Normal 4 2 2 4" xfId="687" xr:uid="{00000000-0005-0000-0000-00004A020000}"/>
    <cellStyle name="Normal 4 2 2 5" xfId="735" xr:uid="{00000000-0005-0000-0000-00004B020000}"/>
    <cellStyle name="Normal 4 2 2 6" xfId="681" xr:uid="{00000000-0005-0000-0000-00004C020000}"/>
    <cellStyle name="Normal 4 2 3" xfId="323" xr:uid="{00000000-0005-0000-0000-00004D020000}"/>
    <cellStyle name="Normal 4 2 3 2" xfId="688" xr:uid="{00000000-0005-0000-0000-00004E020000}"/>
    <cellStyle name="Normal 4 2 4" xfId="392" xr:uid="{00000000-0005-0000-0000-00004F020000}"/>
    <cellStyle name="Normal 4 2 4 2" xfId="689" xr:uid="{00000000-0005-0000-0000-000050020000}"/>
    <cellStyle name="Normal 4 2 5" xfId="690" xr:uid="{00000000-0005-0000-0000-000051020000}"/>
    <cellStyle name="Normal 4 2 6" xfId="691" xr:uid="{00000000-0005-0000-0000-000052020000}"/>
    <cellStyle name="Normal 4 2 7" xfId="692" xr:uid="{00000000-0005-0000-0000-000053020000}"/>
    <cellStyle name="Normal 4 2 8" xfId="623" xr:uid="{00000000-0005-0000-0000-000054020000}"/>
    <cellStyle name="Normal 4 3" xfId="142" xr:uid="{00000000-0005-0000-0000-000055020000}"/>
    <cellStyle name="Normal 4 3 2" xfId="242" xr:uid="{00000000-0005-0000-0000-000056020000}"/>
    <cellStyle name="Normal 4 3 3" xfId="624" xr:uid="{00000000-0005-0000-0000-000057020000}"/>
    <cellStyle name="Normal 4 4" xfId="108" xr:uid="{00000000-0005-0000-0000-000058020000}"/>
    <cellStyle name="Normal 4 4 2" xfId="625" xr:uid="{00000000-0005-0000-0000-000059020000}"/>
    <cellStyle name="Normal 4 5" xfId="240" xr:uid="{00000000-0005-0000-0000-00005A020000}"/>
    <cellStyle name="Normal 4 5 2" xfId="734" xr:uid="{00000000-0005-0000-0000-00005B020000}"/>
    <cellStyle name="Normal 4 5 3" xfId="693" xr:uid="{00000000-0005-0000-0000-00005C020000}"/>
    <cellStyle name="Normal 4 6" xfId="391" xr:uid="{00000000-0005-0000-0000-00005D020000}"/>
    <cellStyle name="Normal 4 6 2" xfId="694" xr:uid="{00000000-0005-0000-0000-00005E020000}"/>
    <cellStyle name="Normal 4 7" xfId="459" xr:uid="{00000000-0005-0000-0000-00005F020000}"/>
    <cellStyle name="Normal 4 7 2" xfId="696" xr:uid="{00000000-0005-0000-0000-000060020000}"/>
    <cellStyle name="Normal 4 7 2 2" xfId="697" xr:uid="{00000000-0005-0000-0000-000061020000}"/>
    <cellStyle name="Normal 4 7 2 3" xfId="698" xr:uid="{00000000-0005-0000-0000-000062020000}"/>
    <cellStyle name="Normal 4 7 2 4" xfId="699" xr:uid="{00000000-0005-0000-0000-000063020000}"/>
    <cellStyle name="Normal 4 7 3" xfId="700" xr:uid="{00000000-0005-0000-0000-000064020000}"/>
    <cellStyle name="Normal 4 7 4" xfId="701" xr:uid="{00000000-0005-0000-0000-000065020000}"/>
    <cellStyle name="Normal 4 7 5" xfId="695" xr:uid="{00000000-0005-0000-0000-000066020000}"/>
    <cellStyle name="Normal 4 8" xfId="702" xr:uid="{00000000-0005-0000-0000-000067020000}"/>
    <cellStyle name="Normal 4 9" xfId="703" xr:uid="{00000000-0005-0000-0000-000068020000}"/>
    <cellStyle name="Normal 40" xfId="337" xr:uid="{00000000-0005-0000-0000-000069020000}"/>
    <cellStyle name="Normal 41" xfId="339" xr:uid="{00000000-0005-0000-0000-00006A020000}"/>
    <cellStyle name="Normal 42" xfId="340" xr:uid="{00000000-0005-0000-0000-00006B020000}"/>
    <cellStyle name="Normal 43" xfId="341" xr:uid="{00000000-0005-0000-0000-00006C020000}"/>
    <cellStyle name="Normal 44" xfId="405" xr:uid="{00000000-0005-0000-0000-00006D020000}"/>
    <cellStyle name="Normal 45" xfId="446" xr:uid="{00000000-0005-0000-0000-00006E020000}"/>
    <cellStyle name="Normal 45 2" xfId="777" xr:uid="{00000000-0005-0000-0000-00006F020000}"/>
    <cellStyle name="Normal 46" xfId="449" xr:uid="{00000000-0005-0000-0000-000070020000}"/>
    <cellStyle name="Normal 47" xfId="450" xr:uid="{00000000-0005-0000-0000-000071020000}"/>
    <cellStyle name="Normal 48" xfId="451" xr:uid="{00000000-0005-0000-0000-000072020000}"/>
    <cellStyle name="Normal 49" xfId="460" xr:uid="{00000000-0005-0000-0000-000073020000}"/>
    <cellStyle name="Normal 5" xfId="51" xr:uid="{00000000-0005-0000-0000-000074020000}"/>
    <cellStyle name="Normal 5 2" xfId="137" xr:uid="{00000000-0005-0000-0000-000075020000}"/>
    <cellStyle name="Normal 5 2 2" xfId="244" xr:uid="{00000000-0005-0000-0000-000076020000}"/>
    <cellStyle name="Normal 5 2 3" xfId="393" xr:uid="{00000000-0005-0000-0000-000077020000}"/>
    <cellStyle name="Normal 5 2 4" xfId="626" xr:uid="{00000000-0005-0000-0000-000078020000}"/>
    <cellStyle name="Normal 5 3" xfId="109" xr:uid="{00000000-0005-0000-0000-000079020000}"/>
    <cellStyle name="Normal 5 3 2" xfId="245" xr:uid="{00000000-0005-0000-0000-00007A020000}"/>
    <cellStyle name="Normal 5 3 3" xfId="394" xr:uid="{00000000-0005-0000-0000-00007B020000}"/>
    <cellStyle name="Normal 5 3 4" xfId="627" xr:uid="{00000000-0005-0000-0000-00007C020000}"/>
    <cellStyle name="Normal 5 4" xfId="111" xr:uid="{00000000-0005-0000-0000-00007D020000}"/>
    <cellStyle name="Normal 5 4 2" xfId="508" xr:uid="{00000000-0005-0000-0000-00007E020000}"/>
    <cellStyle name="Normal 5 4 3" xfId="628" xr:uid="{00000000-0005-0000-0000-00007F020000}"/>
    <cellStyle name="Normal 5 5" xfId="243" xr:uid="{00000000-0005-0000-0000-000080020000}"/>
    <cellStyle name="Normal 5 5 2" xfId="736" xr:uid="{00000000-0005-0000-0000-000081020000}"/>
    <cellStyle name="Normal 5 5 3" xfId="704" xr:uid="{00000000-0005-0000-0000-000082020000}"/>
    <cellStyle name="Normal 5 6" xfId="705" xr:uid="{00000000-0005-0000-0000-000083020000}"/>
    <cellStyle name="Normal 5 7" xfId="706" xr:uid="{00000000-0005-0000-0000-000084020000}"/>
    <cellStyle name="Normal 50" xfId="475" xr:uid="{00000000-0005-0000-0000-000085020000}"/>
    <cellStyle name="Normal 51" xfId="476" xr:uid="{00000000-0005-0000-0000-000086020000}"/>
    <cellStyle name="Normal 52" xfId="490" xr:uid="{00000000-0005-0000-0000-000087020000}"/>
    <cellStyle name="Normal 53" xfId="491" xr:uid="{00000000-0005-0000-0000-000088020000}"/>
    <cellStyle name="Normal 54" xfId="492" xr:uid="{00000000-0005-0000-0000-000089020000}"/>
    <cellStyle name="Normal 55" xfId="493" xr:uid="{00000000-0005-0000-0000-00008A020000}"/>
    <cellStyle name="Normal 55 2" xfId="707" xr:uid="{00000000-0005-0000-0000-00008B020000}"/>
    <cellStyle name="Normal 56" xfId="524" xr:uid="{00000000-0005-0000-0000-00008C020000}"/>
    <cellStyle name="Normal 56 2" xfId="708" xr:uid="{00000000-0005-0000-0000-00008D020000}"/>
    <cellStyle name="Normal 57" xfId="788" xr:uid="{4C7B9554-2DD8-44CD-A04D-808909F86516}"/>
    <cellStyle name="Normal 6" xfId="52" xr:uid="{00000000-0005-0000-0000-00008E020000}"/>
    <cellStyle name="Normal 6 2" xfId="134" xr:uid="{00000000-0005-0000-0000-00008F020000}"/>
    <cellStyle name="Normal 6 2 2" xfId="247" xr:uid="{00000000-0005-0000-0000-000090020000}"/>
    <cellStyle name="Normal 6 2 3" xfId="629" xr:uid="{00000000-0005-0000-0000-000091020000}"/>
    <cellStyle name="Normal 6 3" xfId="128" xr:uid="{00000000-0005-0000-0000-000092020000}"/>
    <cellStyle name="Normal 6 3 2" xfId="248" xr:uid="{00000000-0005-0000-0000-000093020000}"/>
    <cellStyle name="Normal 6 3 3" xfId="630" xr:uid="{00000000-0005-0000-0000-000094020000}"/>
    <cellStyle name="Normal 6 4" xfId="146" xr:uid="{00000000-0005-0000-0000-000095020000}"/>
    <cellStyle name="Normal 6 4 2" xfId="509" xr:uid="{00000000-0005-0000-0000-000096020000}"/>
    <cellStyle name="Normal 6 4 3" xfId="631" xr:uid="{00000000-0005-0000-0000-000097020000}"/>
    <cellStyle name="Normal 6 5" xfId="246" xr:uid="{00000000-0005-0000-0000-000098020000}"/>
    <cellStyle name="Normal 6 5 2" xfId="737" xr:uid="{00000000-0005-0000-0000-000099020000}"/>
    <cellStyle name="Normal 6 5 3" xfId="709" xr:uid="{00000000-0005-0000-0000-00009A020000}"/>
    <cellStyle name="Normal 6 6" xfId="395" xr:uid="{00000000-0005-0000-0000-00009B020000}"/>
    <cellStyle name="Normal 6 6 2" xfId="710" xr:uid="{00000000-0005-0000-0000-00009C020000}"/>
    <cellStyle name="Normal 6 7" xfId="711" xr:uid="{00000000-0005-0000-0000-00009D020000}"/>
    <cellStyle name="Normal 67" xfId="801" xr:uid="{3CDDEF09-8E0B-4790-AE2C-93DCD4105D10}"/>
    <cellStyle name="Normal 7" xfId="53" xr:uid="{00000000-0005-0000-0000-00009E020000}"/>
    <cellStyle name="Normal 7 2" xfId="117" xr:uid="{00000000-0005-0000-0000-00009F020000}"/>
    <cellStyle name="Normal 7 2 2" xfId="250" xr:uid="{00000000-0005-0000-0000-0000A0020000}"/>
    <cellStyle name="Normal 7 2 3" xfId="632" xr:uid="{00000000-0005-0000-0000-0000A1020000}"/>
    <cellStyle name="Normal 7 3" xfId="132" xr:uid="{00000000-0005-0000-0000-0000A2020000}"/>
    <cellStyle name="Normal 7 3 2" xfId="251" xr:uid="{00000000-0005-0000-0000-0000A3020000}"/>
    <cellStyle name="Normal 7 3 3" xfId="633" xr:uid="{00000000-0005-0000-0000-0000A4020000}"/>
    <cellStyle name="Normal 7 4" xfId="149" xr:uid="{00000000-0005-0000-0000-0000A5020000}"/>
    <cellStyle name="Normal 7 4 2" xfId="252" xr:uid="{00000000-0005-0000-0000-0000A6020000}"/>
    <cellStyle name="Normal 7 4 3" xfId="634" xr:uid="{00000000-0005-0000-0000-0000A7020000}"/>
    <cellStyle name="Normal 7 5" xfId="249" xr:uid="{00000000-0005-0000-0000-0000A8020000}"/>
    <cellStyle name="Normal 7 5 2" xfId="738" xr:uid="{00000000-0005-0000-0000-0000A9020000}"/>
    <cellStyle name="Normal 7 5 3" xfId="712" xr:uid="{00000000-0005-0000-0000-0000AA020000}"/>
    <cellStyle name="Normal 7 6" xfId="396" xr:uid="{00000000-0005-0000-0000-0000AB020000}"/>
    <cellStyle name="Normal 7 6 2" xfId="713" xr:uid="{00000000-0005-0000-0000-0000AC020000}"/>
    <cellStyle name="Normal 7 7" xfId="714" xr:uid="{00000000-0005-0000-0000-0000AD020000}"/>
    <cellStyle name="Normal 8" xfId="54" xr:uid="{00000000-0005-0000-0000-0000AE020000}"/>
    <cellStyle name="Normal 8 2" xfId="145" xr:uid="{00000000-0005-0000-0000-0000AF020000}"/>
    <cellStyle name="Normal 8 2 2" xfId="635" xr:uid="{00000000-0005-0000-0000-0000B0020000}"/>
    <cellStyle name="Normal 8 3" xfId="129" xr:uid="{00000000-0005-0000-0000-0000B1020000}"/>
    <cellStyle name="Normal 8 3 2" xfId="636" xr:uid="{00000000-0005-0000-0000-0000B2020000}"/>
    <cellStyle name="Normal 8 4" xfId="118" xr:uid="{00000000-0005-0000-0000-0000B3020000}"/>
    <cellStyle name="Normal 8 4 2" xfId="637" xr:uid="{00000000-0005-0000-0000-0000B4020000}"/>
    <cellStyle name="Normal 8 5" xfId="253" xr:uid="{00000000-0005-0000-0000-0000B5020000}"/>
    <cellStyle name="Normal 8 5 2" xfId="739" xr:uid="{00000000-0005-0000-0000-0000B6020000}"/>
    <cellStyle name="Normal 8 5 3" xfId="715" xr:uid="{00000000-0005-0000-0000-0000B7020000}"/>
    <cellStyle name="Normal 8 6" xfId="324" xr:uid="{00000000-0005-0000-0000-0000B8020000}"/>
    <cellStyle name="Normal 8 6 2" xfId="716" xr:uid="{00000000-0005-0000-0000-0000B9020000}"/>
    <cellStyle name="Normal 8 7" xfId="717" xr:uid="{00000000-0005-0000-0000-0000BA020000}"/>
    <cellStyle name="Normal 9" xfId="55" xr:uid="{00000000-0005-0000-0000-0000BB020000}"/>
    <cellStyle name="Normal 9 10" xfId="338" xr:uid="{00000000-0005-0000-0000-0000BC020000}"/>
    <cellStyle name="Normal 9 11" xfId="521" xr:uid="{00000000-0005-0000-0000-0000BD020000}"/>
    <cellStyle name="Normal 9 2" xfId="138" xr:uid="{00000000-0005-0000-0000-0000BE020000}"/>
    <cellStyle name="Normal 9 2 2" xfId="254" xr:uid="{00000000-0005-0000-0000-0000BF020000}"/>
    <cellStyle name="Normal 9 2 3" xfId="638" xr:uid="{00000000-0005-0000-0000-0000C0020000}"/>
    <cellStyle name="Normal 9 3" xfId="101" xr:uid="{00000000-0005-0000-0000-0000C1020000}"/>
    <cellStyle name="Normal 9 3 2" xfId="256" xr:uid="{00000000-0005-0000-0000-0000C2020000}"/>
    <cellStyle name="Normal 9 3 2 2" xfId="271" xr:uid="{00000000-0005-0000-0000-0000C3020000}"/>
    <cellStyle name="Normal 9 3 2 2 2" xfId="510" xr:uid="{00000000-0005-0000-0000-0000C4020000}"/>
    <cellStyle name="Normal 9 3 2 2 2 2" xfId="519" xr:uid="{00000000-0005-0000-0000-0000C5020000}"/>
    <cellStyle name="Normal 9 3 3" xfId="255" xr:uid="{00000000-0005-0000-0000-0000C6020000}"/>
    <cellStyle name="Normal 9 3 3 2" xfId="511" xr:uid="{00000000-0005-0000-0000-0000C7020000}"/>
    <cellStyle name="Normal 9 3 3 2 2" xfId="520" xr:uid="{00000000-0005-0000-0000-0000C8020000}"/>
    <cellStyle name="Normal 9 3 4" xfId="512" xr:uid="{00000000-0005-0000-0000-0000C9020000}"/>
    <cellStyle name="Normal 9 3 5" xfId="639" xr:uid="{00000000-0005-0000-0000-0000CA020000}"/>
    <cellStyle name="Normal 9 4" xfId="119" xr:uid="{00000000-0005-0000-0000-0000CB020000}"/>
    <cellStyle name="Normal 9 4 2" xfId="257" xr:uid="{00000000-0005-0000-0000-0000CC020000}"/>
    <cellStyle name="Normal 9 5" xfId="258" xr:uid="{00000000-0005-0000-0000-0000CD020000}"/>
    <cellStyle name="Normal 9 5 2" xfId="259" xr:uid="{00000000-0005-0000-0000-0000CE020000}"/>
    <cellStyle name="Normal 9 5 3" xfId="513" xr:uid="{00000000-0005-0000-0000-0000CF020000}"/>
    <cellStyle name="Normal 9 5 4" xfId="718" xr:uid="{00000000-0005-0000-0000-0000D0020000}"/>
    <cellStyle name="Normal 9 6" xfId="260" xr:uid="{00000000-0005-0000-0000-0000D1020000}"/>
    <cellStyle name="Normal 9 6 2" xfId="261" xr:uid="{00000000-0005-0000-0000-0000D2020000}"/>
    <cellStyle name="Normal 9 6 3" xfId="719" xr:uid="{00000000-0005-0000-0000-0000D3020000}"/>
    <cellStyle name="Normal 9 7" xfId="514" xr:uid="{00000000-0005-0000-0000-0000D4020000}"/>
    <cellStyle name="Normal 9 7 2" xfId="720" xr:uid="{00000000-0005-0000-0000-0000D5020000}"/>
    <cellStyle name="Normal 9 8" xfId="515" xr:uid="{00000000-0005-0000-0000-0000D6020000}"/>
    <cellStyle name="Normal 9 9" xfId="516" xr:uid="{00000000-0005-0000-0000-0000D7020000}"/>
    <cellStyle name="Normal 99" xfId="721" xr:uid="{00000000-0005-0000-0000-0000D8020000}"/>
    <cellStyle name="Normal_Auckland_GDP" xfId="43" xr:uid="{00000000-0005-0000-0000-0000D9020000}"/>
    <cellStyle name="Normal_ECONWIDE" xfId="47" xr:uid="{00000000-0005-0000-0000-0000DA020000}"/>
    <cellStyle name="Normal_HB2_macro" xfId="78" xr:uid="{00000000-0005-0000-0000-0000DB020000}"/>
    <cellStyle name="Note" xfId="16" builtinId="10" customBuiltin="1"/>
    <cellStyle name="Note 2" xfId="262" xr:uid="{00000000-0005-0000-0000-0000DD020000}"/>
    <cellStyle name="Note 2 2" xfId="325" xr:uid="{00000000-0005-0000-0000-0000DE020000}"/>
    <cellStyle name="Note 2 3" xfId="397" xr:uid="{00000000-0005-0000-0000-0000DF020000}"/>
    <cellStyle name="Note 3" xfId="419" xr:uid="{00000000-0005-0000-0000-0000E0020000}"/>
    <cellStyle name="Note 3 2" xfId="744" xr:uid="{00000000-0005-0000-0000-0000E1020000}"/>
    <cellStyle name="Note 4" xfId="461" xr:uid="{00000000-0005-0000-0000-0000E2020000}"/>
    <cellStyle name="Note 4 2" xfId="762" xr:uid="{00000000-0005-0000-0000-0000E3020000}"/>
    <cellStyle name="Note 5" xfId="477" xr:uid="{00000000-0005-0000-0000-0000E4020000}"/>
    <cellStyle name="Notes" xfId="398" xr:uid="{00000000-0005-0000-0000-0000E5020000}"/>
    <cellStyle name="NumericCellStyle" xfId="326" xr:uid="{00000000-0005-0000-0000-0000E6020000}"/>
    <cellStyle name="Output" xfId="11" builtinId="21" customBuiltin="1"/>
    <cellStyle name="Output 2" xfId="263" xr:uid="{00000000-0005-0000-0000-0000E8020000}"/>
    <cellStyle name="Output 2 2" xfId="327" xr:uid="{00000000-0005-0000-0000-0000E9020000}"/>
    <cellStyle name="Output 2 3" xfId="399" xr:uid="{00000000-0005-0000-0000-0000EA020000}"/>
    <cellStyle name="Output 3" xfId="414" xr:uid="{00000000-0005-0000-0000-0000EB020000}"/>
    <cellStyle name="Percent" xfId="1" builtinId="5"/>
    <cellStyle name="Percent 2" xfId="264" xr:uid="{00000000-0005-0000-0000-0000ED020000}"/>
    <cellStyle name="Percent 2 2" xfId="401" xr:uid="{00000000-0005-0000-0000-0000EE020000}"/>
    <cellStyle name="Percent 2 2 2" xfId="740" xr:uid="{00000000-0005-0000-0000-0000EF020000}"/>
    <cellStyle name="Percent 2 3" xfId="400" xr:uid="{00000000-0005-0000-0000-0000F0020000}"/>
    <cellStyle name="Percent 3" xfId="334" xr:uid="{00000000-0005-0000-0000-0000F1020000}"/>
    <cellStyle name="Percent 3 2" xfId="402" xr:uid="{00000000-0005-0000-0000-0000F2020000}"/>
    <cellStyle name="Percent 3 3" xfId="761" xr:uid="{00000000-0005-0000-0000-0000F3020000}"/>
    <cellStyle name="Percent 4" xfId="448" xr:uid="{00000000-0005-0000-0000-0000F4020000}"/>
    <cellStyle name="procent" xfId="44" xr:uid="{00000000-0005-0000-0000-0000F5020000}"/>
    <cellStyle name="procent 2" xfId="140" xr:uid="{00000000-0005-0000-0000-0000F6020000}"/>
    <cellStyle name="procent 2 2" xfId="641" xr:uid="{00000000-0005-0000-0000-0000F7020000}"/>
    <cellStyle name="procent 3" xfId="147" xr:uid="{00000000-0005-0000-0000-0000F8020000}"/>
    <cellStyle name="procent 3 2" xfId="642" xr:uid="{00000000-0005-0000-0000-0000F9020000}"/>
    <cellStyle name="procent 4" xfId="104" xr:uid="{00000000-0005-0000-0000-0000FA020000}"/>
    <cellStyle name="procent 4 2" xfId="643" xr:uid="{00000000-0005-0000-0000-0000FB020000}"/>
    <cellStyle name="procent 5" xfId="640" xr:uid="{00000000-0005-0000-0000-0000FC020000}"/>
    <cellStyle name="Title" xfId="2" builtinId="15" customBuiltin="1"/>
    <cellStyle name="Title 2" xfId="265" xr:uid="{00000000-0005-0000-0000-0000FE020000}"/>
    <cellStyle name="Title 3" xfId="778" xr:uid="{0921E079-BE69-4B48-B98C-318231248435}"/>
    <cellStyle name="TitleStyle" xfId="328" xr:uid="{00000000-0005-0000-0000-0000FF020000}"/>
    <cellStyle name="Total" xfId="18" builtinId="25" customBuiltin="1"/>
    <cellStyle name="Total 2" xfId="266" xr:uid="{00000000-0005-0000-0000-000001030000}"/>
    <cellStyle name="Total 2 2" xfId="329" xr:uid="{00000000-0005-0000-0000-000002030000}"/>
    <cellStyle name="Total 2 3" xfId="403" xr:uid="{00000000-0005-0000-0000-000003030000}"/>
    <cellStyle name="Total 3" xfId="421" xr:uid="{00000000-0005-0000-0000-000004030000}"/>
    <cellStyle name="Warning Text" xfId="15" builtinId="11" customBuiltin="1"/>
    <cellStyle name="Warning Text 2" xfId="267" xr:uid="{00000000-0005-0000-0000-000006030000}"/>
    <cellStyle name="Warning Text 2 2" xfId="330" xr:uid="{00000000-0005-0000-0000-000007030000}"/>
    <cellStyle name="Warning Text 2 3" xfId="404" xr:uid="{00000000-0005-0000-0000-000008030000}"/>
    <cellStyle name="Warning Text 3" xfId="418" xr:uid="{00000000-0005-0000-0000-00000903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dem'!$C$11</c:f>
              <c:strCache>
                <c:ptCount val="1"/>
                <c:pt idx="0">
                  <c:v>Rodney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dem'!$C$12:$C$29</c:f>
              <c:numCache>
                <c:formatCode>General</c:formatCode>
                <c:ptCount val="18"/>
                <c:pt idx="0">
                  <c:v>6657</c:v>
                </c:pt>
                <c:pt idx="1">
                  <c:v>6618</c:v>
                </c:pt>
                <c:pt idx="2">
                  <c:v>6693</c:v>
                </c:pt>
                <c:pt idx="3">
                  <c:v>7017</c:v>
                </c:pt>
                <c:pt idx="4">
                  <c:v>7776</c:v>
                </c:pt>
                <c:pt idx="5">
                  <c:v>8169</c:v>
                </c:pt>
                <c:pt idx="6">
                  <c:v>8478</c:v>
                </c:pt>
                <c:pt idx="7">
                  <c:v>8697</c:v>
                </c:pt>
                <c:pt idx="8">
                  <c:v>9009</c:v>
                </c:pt>
                <c:pt idx="9">
                  <c:v>8982</c:v>
                </c:pt>
                <c:pt idx="10">
                  <c:v>8937</c:v>
                </c:pt>
                <c:pt idx="11">
                  <c:v>8877</c:v>
                </c:pt>
                <c:pt idx="12">
                  <c:v>8865</c:v>
                </c:pt>
                <c:pt idx="13">
                  <c:v>8781</c:v>
                </c:pt>
                <c:pt idx="14">
                  <c:v>9066</c:v>
                </c:pt>
                <c:pt idx="15">
                  <c:v>9336</c:v>
                </c:pt>
                <c:pt idx="16">
                  <c:v>9591</c:v>
                </c:pt>
                <c:pt idx="17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4-44ED-81C2-B196B3545505}"/>
            </c:ext>
          </c:extLst>
        </c:ser>
        <c:ser>
          <c:idx val="1"/>
          <c:order val="1"/>
          <c:tx>
            <c:strRef>
              <c:f>'Bus dem'!$D$11</c:f>
              <c:strCache>
                <c:ptCount val="1"/>
                <c:pt idx="0">
                  <c:v>Hibiscus and Bays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dem'!$D$12:$D$29</c:f>
              <c:numCache>
                <c:formatCode>General</c:formatCode>
                <c:ptCount val="18"/>
                <c:pt idx="0">
                  <c:v>6981</c:v>
                </c:pt>
                <c:pt idx="1">
                  <c:v>6795</c:v>
                </c:pt>
                <c:pt idx="2">
                  <c:v>6777</c:v>
                </c:pt>
                <c:pt idx="3">
                  <c:v>7164</c:v>
                </c:pt>
                <c:pt idx="4">
                  <c:v>8130</c:v>
                </c:pt>
                <c:pt idx="5">
                  <c:v>8706</c:v>
                </c:pt>
                <c:pt idx="6">
                  <c:v>9048</c:v>
                </c:pt>
                <c:pt idx="7">
                  <c:v>9237</c:v>
                </c:pt>
                <c:pt idx="8">
                  <c:v>9450</c:v>
                </c:pt>
                <c:pt idx="9">
                  <c:v>9552</c:v>
                </c:pt>
                <c:pt idx="10">
                  <c:v>9477</c:v>
                </c:pt>
                <c:pt idx="11">
                  <c:v>9561</c:v>
                </c:pt>
                <c:pt idx="12">
                  <c:v>9603</c:v>
                </c:pt>
                <c:pt idx="13">
                  <c:v>9732</c:v>
                </c:pt>
                <c:pt idx="14">
                  <c:v>10224</c:v>
                </c:pt>
                <c:pt idx="15">
                  <c:v>10635</c:v>
                </c:pt>
                <c:pt idx="16">
                  <c:v>11061</c:v>
                </c:pt>
                <c:pt idx="17">
                  <c:v>11583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A4-44ED-81C2-B196B3545505}"/>
            </c:ext>
          </c:extLst>
        </c:ser>
        <c:ser>
          <c:idx val="2"/>
          <c:order val="2"/>
          <c:tx>
            <c:strRef>
              <c:f>'Bus dem'!$E$11</c:f>
              <c:strCache>
                <c:ptCount val="1"/>
                <c:pt idx="0">
                  <c:v>Upper Harbour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dem'!$E$12:$E$29</c:f>
              <c:numCache>
                <c:formatCode>General</c:formatCode>
                <c:ptCount val="18"/>
                <c:pt idx="0">
                  <c:v>4005</c:v>
                </c:pt>
                <c:pt idx="1">
                  <c:v>4227</c:v>
                </c:pt>
                <c:pt idx="2">
                  <c:v>4545</c:v>
                </c:pt>
                <c:pt idx="3">
                  <c:v>5040</c:v>
                </c:pt>
                <c:pt idx="4">
                  <c:v>5847</c:v>
                </c:pt>
                <c:pt idx="5">
                  <c:v>6549</c:v>
                </c:pt>
                <c:pt idx="6">
                  <c:v>6981</c:v>
                </c:pt>
                <c:pt idx="7">
                  <c:v>7311</c:v>
                </c:pt>
                <c:pt idx="8">
                  <c:v>7803</c:v>
                </c:pt>
                <c:pt idx="9">
                  <c:v>7935</c:v>
                </c:pt>
                <c:pt idx="10">
                  <c:v>8103</c:v>
                </c:pt>
                <c:pt idx="11">
                  <c:v>8427</c:v>
                </c:pt>
                <c:pt idx="12">
                  <c:v>8643</c:v>
                </c:pt>
                <c:pt idx="13">
                  <c:v>8898</c:v>
                </c:pt>
                <c:pt idx="14">
                  <c:v>9450</c:v>
                </c:pt>
                <c:pt idx="15">
                  <c:v>9819</c:v>
                </c:pt>
                <c:pt idx="16">
                  <c:v>10272</c:v>
                </c:pt>
                <c:pt idx="17">
                  <c:v>10809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A4-44ED-81C2-B196B3545505}"/>
            </c:ext>
          </c:extLst>
        </c:ser>
        <c:ser>
          <c:idx val="3"/>
          <c:order val="3"/>
          <c:tx>
            <c:strRef>
              <c:f>'Bus dem'!$F$11</c:f>
              <c:strCache>
                <c:ptCount val="1"/>
                <c:pt idx="0">
                  <c:v>Kaipatiki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dem'!$F$12:$F$29</c:f>
              <c:numCache>
                <c:formatCode>General</c:formatCode>
                <c:ptCount val="18"/>
                <c:pt idx="0">
                  <c:v>6960</c:v>
                </c:pt>
                <c:pt idx="1">
                  <c:v>6756</c:v>
                </c:pt>
                <c:pt idx="2">
                  <c:v>6708</c:v>
                </c:pt>
                <c:pt idx="3">
                  <c:v>6993</c:v>
                </c:pt>
                <c:pt idx="4">
                  <c:v>7572</c:v>
                </c:pt>
                <c:pt idx="5">
                  <c:v>7992</c:v>
                </c:pt>
                <c:pt idx="6">
                  <c:v>8127</c:v>
                </c:pt>
                <c:pt idx="7">
                  <c:v>8136</c:v>
                </c:pt>
                <c:pt idx="8">
                  <c:v>8238</c:v>
                </c:pt>
                <c:pt idx="9">
                  <c:v>8283</c:v>
                </c:pt>
                <c:pt idx="10">
                  <c:v>8004</c:v>
                </c:pt>
                <c:pt idx="11">
                  <c:v>8142</c:v>
                </c:pt>
                <c:pt idx="12">
                  <c:v>8238</c:v>
                </c:pt>
                <c:pt idx="13">
                  <c:v>8352</c:v>
                </c:pt>
                <c:pt idx="14">
                  <c:v>8766</c:v>
                </c:pt>
                <c:pt idx="15">
                  <c:v>8997</c:v>
                </c:pt>
                <c:pt idx="16">
                  <c:v>9231</c:v>
                </c:pt>
                <c:pt idx="17">
                  <c:v>9540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A4-44ED-81C2-B196B3545505}"/>
            </c:ext>
          </c:extLst>
        </c:ser>
        <c:ser>
          <c:idx val="4"/>
          <c:order val="4"/>
          <c:tx>
            <c:strRef>
              <c:f>'Bus dem'!$G$11</c:f>
              <c:strCache>
                <c:ptCount val="1"/>
                <c:pt idx="0">
                  <c:v>Devonport-Takapuna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dem'!$G$12:$G$29</c:f>
              <c:numCache>
                <c:formatCode>General</c:formatCode>
                <c:ptCount val="18"/>
                <c:pt idx="0">
                  <c:v>6294</c:v>
                </c:pt>
                <c:pt idx="1">
                  <c:v>6054</c:v>
                </c:pt>
                <c:pt idx="2">
                  <c:v>6066</c:v>
                </c:pt>
                <c:pt idx="3">
                  <c:v>6303</c:v>
                </c:pt>
                <c:pt idx="4">
                  <c:v>7029</c:v>
                </c:pt>
                <c:pt idx="5">
                  <c:v>7326</c:v>
                </c:pt>
                <c:pt idx="6">
                  <c:v>7527</c:v>
                </c:pt>
                <c:pt idx="7">
                  <c:v>7698</c:v>
                </c:pt>
                <c:pt idx="8">
                  <c:v>7911</c:v>
                </c:pt>
                <c:pt idx="9">
                  <c:v>8019</c:v>
                </c:pt>
                <c:pt idx="10">
                  <c:v>7986</c:v>
                </c:pt>
                <c:pt idx="11">
                  <c:v>8109</c:v>
                </c:pt>
                <c:pt idx="12">
                  <c:v>8136</c:v>
                </c:pt>
                <c:pt idx="13">
                  <c:v>8241</c:v>
                </c:pt>
                <c:pt idx="14">
                  <c:v>8625</c:v>
                </c:pt>
                <c:pt idx="15">
                  <c:v>8811</c:v>
                </c:pt>
                <c:pt idx="16">
                  <c:v>9030</c:v>
                </c:pt>
                <c:pt idx="17">
                  <c:v>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A4-44ED-81C2-B196B3545505}"/>
            </c:ext>
          </c:extLst>
        </c:ser>
        <c:ser>
          <c:idx val="5"/>
          <c:order val="5"/>
          <c:tx>
            <c:strRef>
              <c:f>'Bus dem'!$H$11</c:f>
              <c:strCache>
                <c:ptCount val="1"/>
                <c:pt idx="0">
                  <c:v>Henderson-Massey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dem'!$H$12:$H$29</c:f>
              <c:numCache>
                <c:formatCode>General</c:formatCode>
                <c:ptCount val="18"/>
                <c:pt idx="0">
                  <c:v>5871</c:v>
                </c:pt>
                <c:pt idx="1">
                  <c:v>5646</c:v>
                </c:pt>
                <c:pt idx="2">
                  <c:v>5616</c:v>
                </c:pt>
                <c:pt idx="3">
                  <c:v>5961</c:v>
                </c:pt>
                <c:pt idx="4">
                  <c:v>6630</c:v>
                </c:pt>
                <c:pt idx="5">
                  <c:v>7032</c:v>
                </c:pt>
                <c:pt idx="6">
                  <c:v>7329</c:v>
                </c:pt>
                <c:pt idx="7">
                  <c:v>7332</c:v>
                </c:pt>
                <c:pt idx="8">
                  <c:v>7554</c:v>
                </c:pt>
                <c:pt idx="9">
                  <c:v>7506</c:v>
                </c:pt>
                <c:pt idx="10">
                  <c:v>7293</c:v>
                </c:pt>
                <c:pt idx="11">
                  <c:v>7386</c:v>
                </c:pt>
                <c:pt idx="12">
                  <c:v>7353</c:v>
                </c:pt>
                <c:pt idx="13">
                  <c:v>7479</c:v>
                </c:pt>
                <c:pt idx="14">
                  <c:v>7830</c:v>
                </c:pt>
                <c:pt idx="15">
                  <c:v>8190</c:v>
                </c:pt>
                <c:pt idx="16">
                  <c:v>8580</c:v>
                </c:pt>
                <c:pt idx="17">
                  <c:v>8922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A4-44ED-81C2-B196B3545505}"/>
            </c:ext>
          </c:extLst>
        </c:ser>
        <c:ser>
          <c:idx val="6"/>
          <c:order val="6"/>
          <c:tx>
            <c:strRef>
              <c:f>'Bus dem'!$I$11</c:f>
              <c:strCache>
                <c:ptCount val="1"/>
                <c:pt idx="0">
                  <c:v>Waitakere Ranges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dem'!$I$12:$I$29</c:f>
              <c:numCache>
                <c:formatCode>General</c:formatCode>
                <c:ptCount val="18"/>
                <c:pt idx="0">
                  <c:v>3432</c:v>
                </c:pt>
                <c:pt idx="1">
                  <c:v>3264</c:v>
                </c:pt>
                <c:pt idx="2">
                  <c:v>3207</c:v>
                </c:pt>
                <c:pt idx="3">
                  <c:v>3378</c:v>
                </c:pt>
                <c:pt idx="4">
                  <c:v>3795</c:v>
                </c:pt>
                <c:pt idx="5">
                  <c:v>3975</c:v>
                </c:pt>
                <c:pt idx="6">
                  <c:v>4095</c:v>
                </c:pt>
                <c:pt idx="7">
                  <c:v>4155</c:v>
                </c:pt>
                <c:pt idx="8">
                  <c:v>4230</c:v>
                </c:pt>
                <c:pt idx="9">
                  <c:v>4248</c:v>
                </c:pt>
                <c:pt idx="10">
                  <c:v>4137</c:v>
                </c:pt>
                <c:pt idx="11">
                  <c:v>4179</c:v>
                </c:pt>
                <c:pt idx="12">
                  <c:v>4164</c:v>
                </c:pt>
                <c:pt idx="13">
                  <c:v>4203</c:v>
                </c:pt>
                <c:pt idx="14">
                  <c:v>4377</c:v>
                </c:pt>
                <c:pt idx="15">
                  <c:v>4512</c:v>
                </c:pt>
                <c:pt idx="16">
                  <c:v>4665</c:v>
                </c:pt>
                <c:pt idx="17">
                  <c:v>4908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A4-44ED-81C2-B196B3545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751232"/>
        <c:axId val="228814848"/>
      </c:lineChart>
      <c:catAx>
        <c:axId val="22875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8814848"/>
        <c:crosses val="autoZero"/>
        <c:auto val="1"/>
        <c:lblAlgn val="ctr"/>
        <c:lblOffset val="100"/>
        <c:tickLblSkip val="1"/>
        <c:noMultiLvlLbl val="0"/>
      </c:catAx>
      <c:valAx>
        <c:axId val="228814848"/>
        <c:scaling>
          <c:orientation val="minMax"/>
          <c:max val="12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28751232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dem'!$L$11</c:f>
              <c:strCache>
                <c:ptCount val="1"/>
                <c:pt idx="0">
                  <c:v>Waitemata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dem'!$L$12:$L$29</c:f>
              <c:numCache>
                <c:formatCode>General</c:formatCode>
                <c:ptCount val="18"/>
                <c:pt idx="0">
                  <c:v>20052</c:v>
                </c:pt>
                <c:pt idx="1">
                  <c:v>20088</c:v>
                </c:pt>
                <c:pt idx="2">
                  <c:v>20424</c:v>
                </c:pt>
                <c:pt idx="3">
                  <c:v>21279</c:v>
                </c:pt>
                <c:pt idx="4">
                  <c:v>23094</c:v>
                </c:pt>
                <c:pt idx="5">
                  <c:v>23886</c:v>
                </c:pt>
                <c:pt idx="6">
                  <c:v>24690</c:v>
                </c:pt>
                <c:pt idx="7">
                  <c:v>25296</c:v>
                </c:pt>
                <c:pt idx="8">
                  <c:v>25734</c:v>
                </c:pt>
                <c:pt idx="9">
                  <c:v>25890</c:v>
                </c:pt>
                <c:pt idx="10">
                  <c:v>25224</c:v>
                </c:pt>
                <c:pt idx="11">
                  <c:v>25317</c:v>
                </c:pt>
                <c:pt idx="12">
                  <c:v>25344</c:v>
                </c:pt>
                <c:pt idx="13">
                  <c:v>25590</c:v>
                </c:pt>
                <c:pt idx="14">
                  <c:v>26745</c:v>
                </c:pt>
                <c:pt idx="15">
                  <c:v>27624</c:v>
                </c:pt>
                <c:pt idx="16">
                  <c:v>28533</c:v>
                </c:pt>
                <c:pt idx="17">
                  <c:v>29532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3-4C9F-BD10-3DF2CD5D4C9E}"/>
            </c:ext>
          </c:extLst>
        </c:ser>
        <c:ser>
          <c:idx val="1"/>
          <c:order val="1"/>
          <c:tx>
            <c:strRef>
              <c:f>'Bus dem'!$M$11</c:f>
              <c:strCache>
                <c:ptCount val="1"/>
                <c:pt idx="0">
                  <c:v>Whau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dem'!$M$12:$M$29</c:f>
              <c:numCache>
                <c:formatCode>General</c:formatCode>
                <c:ptCount val="18"/>
                <c:pt idx="0">
                  <c:v>4752</c:v>
                </c:pt>
                <c:pt idx="1">
                  <c:v>4695</c:v>
                </c:pt>
                <c:pt idx="2">
                  <c:v>4656</c:v>
                </c:pt>
                <c:pt idx="3">
                  <c:v>4830</c:v>
                </c:pt>
                <c:pt idx="4">
                  <c:v>5286</c:v>
                </c:pt>
                <c:pt idx="5">
                  <c:v>5499</c:v>
                </c:pt>
                <c:pt idx="6">
                  <c:v>5598</c:v>
                </c:pt>
                <c:pt idx="7">
                  <c:v>5631</c:v>
                </c:pt>
                <c:pt idx="8">
                  <c:v>5775</c:v>
                </c:pt>
                <c:pt idx="9">
                  <c:v>5814</c:v>
                </c:pt>
                <c:pt idx="10">
                  <c:v>5796</c:v>
                </c:pt>
                <c:pt idx="11">
                  <c:v>5811</c:v>
                </c:pt>
                <c:pt idx="12">
                  <c:v>5763</c:v>
                </c:pt>
                <c:pt idx="13">
                  <c:v>5871</c:v>
                </c:pt>
                <c:pt idx="14">
                  <c:v>6156</c:v>
                </c:pt>
                <c:pt idx="15">
                  <c:v>6393</c:v>
                </c:pt>
                <c:pt idx="16">
                  <c:v>6684</c:v>
                </c:pt>
                <c:pt idx="17">
                  <c:v>7026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23-4C9F-BD10-3DF2CD5D4C9E}"/>
            </c:ext>
          </c:extLst>
        </c:ser>
        <c:ser>
          <c:idx val="2"/>
          <c:order val="2"/>
          <c:tx>
            <c:strRef>
              <c:f>'Bus dem'!$N$11</c:f>
              <c:strCache>
                <c:ptCount val="1"/>
                <c:pt idx="0">
                  <c:v>Albert-Eden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dem'!$N$12:$N$29</c:f>
              <c:numCache>
                <c:formatCode>General</c:formatCode>
                <c:ptCount val="18"/>
                <c:pt idx="0">
                  <c:v>8799</c:v>
                </c:pt>
                <c:pt idx="1">
                  <c:v>8538</c:v>
                </c:pt>
                <c:pt idx="2">
                  <c:v>8640</c:v>
                </c:pt>
                <c:pt idx="3">
                  <c:v>9141</c:v>
                </c:pt>
                <c:pt idx="4">
                  <c:v>10281</c:v>
                </c:pt>
                <c:pt idx="5">
                  <c:v>10836</c:v>
                </c:pt>
                <c:pt idx="6">
                  <c:v>11052</c:v>
                </c:pt>
                <c:pt idx="7">
                  <c:v>11385</c:v>
                </c:pt>
                <c:pt idx="8">
                  <c:v>11553</c:v>
                </c:pt>
                <c:pt idx="9">
                  <c:v>11805</c:v>
                </c:pt>
                <c:pt idx="10">
                  <c:v>11610</c:v>
                </c:pt>
                <c:pt idx="11">
                  <c:v>11928</c:v>
                </c:pt>
                <c:pt idx="12">
                  <c:v>12084</c:v>
                </c:pt>
                <c:pt idx="13">
                  <c:v>12243</c:v>
                </c:pt>
                <c:pt idx="14">
                  <c:v>12888</c:v>
                </c:pt>
                <c:pt idx="15">
                  <c:v>13404</c:v>
                </c:pt>
                <c:pt idx="16">
                  <c:v>13914</c:v>
                </c:pt>
                <c:pt idx="17">
                  <c:v>14523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23-4C9F-BD10-3DF2CD5D4C9E}"/>
            </c:ext>
          </c:extLst>
        </c:ser>
        <c:ser>
          <c:idx val="3"/>
          <c:order val="3"/>
          <c:tx>
            <c:strRef>
              <c:f>'Bus dem'!$O$11</c:f>
              <c:strCache>
                <c:ptCount val="1"/>
                <c:pt idx="0">
                  <c:v>Puketapapa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dem'!$O$12:$O$29</c:f>
              <c:numCache>
                <c:formatCode>General</c:formatCode>
                <c:ptCount val="18"/>
                <c:pt idx="0">
                  <c:v>3036</c:v>
                </c:pt>
                <c:pt idx="1">
                  <c:v>2910</c:v>
                </c:pt>
                <c:pt idx="2">
                  <c:v>2898</c:v>
                </c:pt>
                <c:pt idx="3">
                  <c:v>3024</c:v>
                </c:pt>
                <c:pt idx="4">
                  <c:v>3462</c:v>
                </c:pt>
                <c:pt idx="5">
                  <c:v>3600</c:v>
                </c:pt>
                <c:pt idx="6">
                  <c:v>3723</c:v>
                </c:pt>
                <c:pt idx="7">
                  <c:v>3720</c:v>
                </c:pt>
                <c:pt idx="8">
                  <c:v>3936</c:v>
                </c:pt>
                <c:pt idx="9">
                  <c:v>4002</c:v>
                </c:pt>
                <c:pt idx="10">
                  <c:v>3981</c:v>
                </c:pt>
                <c:pt idx="11">
                  <c:v>4068</c:v>
                </c:pt>
                <c:pt idx="12">
                  <c:v>4098</c:v>
                </c:pt>
                <c:pt idx="13">
                  <c:v>4164</c:v>
                </c:pt>
                <c:pt idx="14">
                  <c:v>4326</c:v>
                </c:pt>
                <c:pt idx="15">
                  <c:v>4503</c:v>
                </c:pt>
                <c:pt idx="16">
                  <c:v>4755</c:v>
                </c:pt>
                <c:pt idx="17">
                  <c:v>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23-4C9F-BD10-3DF2CD5D4C9E}"/>
            </c:ext>
          </c:extLst>
        </c:ser>
        <c:ser>
          <c:idx val="4"/>
          <c:order val="4"/>
          <c:tx>
            <c:strRef>
              <c:f>'Bus dem'!$P$11</c:f>
              <c:strCache>
                <c:ptCount val="1"/>
                <c:pt idx="0">
                  <c:v>Orakei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dem'!$P$12:$P$29</c:f>
              <c:numCache>
                <c:formatCode>General</c:formatCode>
                <c:ptCount val="18"/>
                <c:pt idx="0">
                  <c:v>7944</c:v>
                </c:pt>
                <c:pt idx="1">
                  <c:v>7722</c:v>
                </c:pt>
                <c:pt idx="2">
                  <c:v>7626</c:v>
                </c:pt>
                <c:pt idx="3">
                  <c:v>8061</c:v>
                </c:pt>
                <c:pt idx="4">
                  <c:v>9558</c:v>
                </c:pt>
                <c:pt idx="5">
                  <c:v>10107</c:v>
                </c:pt>
                <c:pt idx="6">
                  <c:v>10533</c:v>
                </c:pt>
                <c:pt idx="7">
                  <c:v>10707</c:v>
                </c:pt>
                <c:pt idx="8">
                  <c:v>11082</c:v>
                </c:pt>
                <c:pt idx="9">
                  <c:v>11295</c:v>
                </c:pt>
                <c:pt idx="10">
                  <c:v>11241</c:v>
                </c:pt>
                <c:pt idx="11">
                  <c:v>11421</c:v>
                </c:pt>
                <c:pt idx="12">
                  <c:v>11433</c:v>
                </c:pt>
                <c:pt idx="13">
                  <c:v>11577</c:v>
                </c:pt>
                <c:pt idx="14">
                  <c:v>12165</c:v>
                </c:pt>
                <c:pt idx="15">
                  <c:v>12540</c:v>
                </c:pt>
                <c:pt idx="16">
                  <c:v>12825</c:v>
                </c:pt>
                <c:pt idx="17">
                  <c:v>13293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23-4C9F-BD10-3DF2CD5D4C9E}"/>
            </c:ext>
          </c:extLst>
        </c:ser>
        <c:ser>
          <c:idx val="5"/>
          <c:order val="5"/>
          <c:tx>
            <c:strRef>
              <c:f>'Bus dem'!$Q$11</c:f>
              <c:strCache>
                <c:ptCount val="1"/>
                <c:pt idx="0">
                  <c:v>Maungakiekie-Tamaki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dem'!$Q$12:$Q$29</c:f>
              <c:numCache>
                <c:formatCode>General</c:formatCode>
                <c:ptCount val="18"/>
                <c:pt idx="0">
                  <c:v>7986</c:v>
                </c:pt>
                <c:pt idx="1">
                  <c:v>7857</c:v>
                </c:pt>
                <c:pt idx="2">
                  <c:v>7920</c:v>
                </c:pt>
                <c:pt idx="3">
                  <c:v>8253</c:v>
                </c:pt>
                <c:pt idx="4">
                  <c:v>8925</c:v>
                </c:pt>
                <c:pt idx="5">
                  <c:v>9180</c:v>
                </c:pt>
                <c:pt idx="6">
                  <c:v>9396</c:v>
                </c:pt>
                <c:pt idx="7">
                  <c:v>9579</c:v>
                </c:pt>
                <c:pt idx="8">
                  <c:v>9720</c:v>
                </c:pt>
                <c:pt idx="9">
                  <c:v>9804</c:v>
                </c:pt>
                <c:pt idx="10">
                  <c:v>9591</c:v>
                </c:pt>
                <c:pt idx="11">
                  <c:v>9561</c:v>
                </c:pt>
                <c:pt idx="12">
                  <c:v>9579</c:v>
                </c:pt>
                <c:pt idx="13">
                  <c:v>9714</c:v>
                </c:pt>
                <c:pt idx="14">
                  <c:v>10065</c:v>
                </c:pt>
                <c:pt idx="15">
                  <c:v>10209</c:v>
                </c:pt>
                <c:pt idx="16">
                  <c:v>10434</c:v>
                </c:pt>
                <c:pt idx="17">
                  <c:v>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23-4C9F-BD10-3DF2CD5D4C9E}"/>
            </c:ext>
          </c:extLst>
        </c:ser>
        <c:ser>
          <c:idx val="6"/>
          <c:order val="6"/>
          <c:tx>
            <c:strRef>
              <c:f>'Bus dem'!$R$11</c:f>
              <c:strCache>
                <c:ptCount val="1"/>
                <c:pt idx="0">
                  <c:v>Howick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dem'!$R$12:$R$29</c:f>
              <c:numCache>
                <c:formatCode>General</c:formatCode>
                <c:ptCount val="18"/>
                <c:pt idx="0">
                  <c:v>8463</c:v>
                </c:pt>
                <c:pt idx="1">
                  <c:v>8472</c:v>
                </c:pt>
                <c:pt idx="2">
                  <c:v>8709</c:v>
                </c:pt>
                <c:pt idx="3">
                  <c:v>9447</c:v>
                </c:pt>
                <c:pt idx="4">
                  <c:v>10890</c:v>
                </c:pt>
                <c:pt idx="5">
                  <c:v>11493</c:v>
                </c:pt>
                <c:pt idx="6">
                  <c:v>12012</c:v>
                </c:pt>
                <c:pt idx="7">
                  <c:v>12333</c:v>
                </c:pt>
                <c:pt idx="8">
                  <c:v>12723</c:v>
                </c:pt>
                <c:pt idx="9">
                  <c:v>12867</c:v>
                </c:pt>
                <c:pt idx="10">
                  <c:v>13023</c:v>
                </c:pt>
                <c:pt idx="11">
                  <c:v>13287</c:v>
                </c:pt>
                <c:pt idx="12">
                  <c:v>13386</c:v>
                </c:pt>
                <c:pt idx="13">
                  <c:v>13719</c:v>
                </c:pt>
                <c:pt idx="14">
                  <c:v>14490</c:v>
                </c:pt>
                <c:pt idx="15">
                  <c:v>15219</c:v>
                </c:pt>
                <c:pt idx="16">
                  <c:v>15873</c:v>
                </c:pt>
                <c:pt idx="17">
                  <c:v>16836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23-4C9F-BD10-3DF2CD5D4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77728"/>
        <c:axId val="45579264"/>
      </c:lineChart>
      <c:catAx>
        <c:axId val="4557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79264"/>
        <c:crosses val="autoZero"/>
        <c:auto val="1"/>
        <c:lblAlgn val="ctr"/>
        <c:lblOffset val="100"/>
        <c:tickLblSkip val="1"/>
        <c:noMultiLvlLbl val="0"/>
      </c:catAx>
      <c:valAx>
        <c:axId val="45579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577728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dem'!$S$11</c:f>
              <c:strCache>
                <c:ptCount val="1"/>
                <c:pt idx="0">
                  <c:v>Mangere-Otahuhu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dem'!$S$12:$S$29</c:f>
              <c:numCache>
                <c:formatCode>General</c:formatCode>
                <c:ptCount val="18"/>
                <c:pt idx="0">
                  <c:v>3243</c:v>
                </c:pt>
                <c:pt idx="1">
                  <c:v>3264</c:v>
                </c:pt>
                <c:pt idx="2">
                  <c:v>3279</c:v>
                </c:pt>
                <c:pt idx="3">
                  <c:v>3396</c:v>
                </c:pt>
                <c:pt idx="4">
                  <c:v>3651</c:v>
                </c:pt>
                <c:pt idx="5">
                  <c:v>3747</c:v>
                </c:pt>
                <c:pt idx="6">
                  <c:v>3840</c:v>
                </c:pt>
                <c:pt idx="7">
                  <c:v>3858</c:v>
                </c:pt>
                <c:pt idx="8">
                  <c:v>3942</c:v>
                </c:pt>
                <c:pt idx="9">
                  <c:v>4020</c:v>
                </c:pt>
                <c:pt idx="10">
                  <c:v>3897</c:v>
                </c:pt>
                <c:pt idx="11">
                  <c:v>3915</c:v>
                </c:pt>
                <c:pt idx="12">
                  <c:v>3906</c:v>
                </c:pt>
                <c:pt idx="13">
                  <c:v>3906</c:v>
                </c:pt>
                <c:pt idx="14">
                  <c:v>4011</c:v>
                </c:pt>
                <c:pt idx="15">
                  <c:v>4206</c:v>
                </c:pt>
                <c:pt idx="16">
                  <c:v>4425</c:v>
                </c:pt>
                <c:pt idx="17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F-4738-8C99-E0410E720C75}"/>
            </c:ext>
          </c:extLst>
        </c:ser>
        <c:ser>
          <c:idx val="1"/>
          <c:order val="1"/>
          <c:tx>
            <c:strRef>
              <c:f>'Bus dem'!$T$11</c:f>
              <c:strCache>
                <c:ptCount val="1"/>
                <c:pt idx="0">
                  <c:v>Otara-Papatoetoe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dem'!$T$12:$T$29</c:f>
              <c:numCache>
                <c:formatCode>General</c:formatCode>
                <c:ptCount val="18"/>
                <c:pt idx="0">
                  <c:v>4140</c:v>
                </c:pt>
                <c:pt idx="1">
                  <c:v>3831</c:v>
                </c:pt>
                <c:pt idx="2">
                  <c:v>3843</c:v>
                </c:pt>
                <c:pt idx="3">
                  <c:v>3960</c:v>
                </c:pt>
                <c:pt idx="4">
                  <c:v>4236</c:v>
                </c:pt>
                <c:pt idx="5">
                  <c:v>4443</c:v>
                </c:pt>
                <c:pt idx="6">
                  <c:v>4590</c:v>
                </c:pt>
                <c:pt idx="7">
                  <c:v>4674</c:v>
                </c:pt>
                <c:pt idx="8">
                  <c:v>4791</c:v>
                </c:pt>
                <c:pt idx="9">
                  <c:v>4815</c:v>
                </c:pt>
                <c:pt idx="10">
                  <c:v>4686</c:v>
                </c:pt>
                <c:pt idx="11">
                  <c:v>4776</c:v>
                </c:pt>
                <c:pt idx="12">
                  <c:v>4854</c:v>
                </c:pt>
                <c:pt idx="13">
                  <c:v>4947</c:v>
                </c:pt>
                <c:pt idx="14">
                  <c:v>5199</c:v>
                </c:pt>
                <c:pt idx="15">
                  <c:v>5457</c:v>
                </c:pt>
                <c:pt idx="16">
                  <c:v>5790</c:v>
                </c:pt>
                <c:pt idx="17">
                  <c:v>6171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6F-4738-8C99-E0410E720C75}"/>
            </c:ext>
          </c:extLst>
        </c:ser>
        <c:ser>
          <c:idx val="2"/>
          <c:order val="2"/>
          <c:tx>
            <c:strRef>
              <c:f>'Bus dem'!$U$11</c:f>
              <c:strCache>
                <c:ptCount val="1"/>
                <c:pt idx="0">
                  <c:v>Manurewa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dem'!$U$12:$U$29</c:f>
              <c:numCache>
                <c:formatCode>General</c:formatCode>
                <c:ptCount val="18"/>
                <c:pt idx="0">
                  <c:v>3240</c:v>
                </c:pt>
                <c:pt idx="1">
                  <c:v>3054</c:v>
                </c:pt>
                <c:pt idx="2">
                  <c:v>3060</c:v>
                </c:pt>
                <c:pt idx="3">
                  <c:v>3150</c:v>
                </c:pt>
                <c:pt idx="4">
                  <c:v>3567</c:v>
                </c:pt>
                <c:pt idx="5">
                  <c:v>3888</c:v>
                </c:pt>
                <c:pt idx="6">
                  <c:v>4044</c:v>
                </c:pt>
                <c:pt idx="7">
                  <c:v>4029</c:v>
                </c:pt>
                <c:pt idx="8">
                  <c:v>4095</c:v>
                </c:pt>
                <c:pt idx="9">
                  <c:v>4080</c:v>
                </c:pt>
                <c:pt idx="10">
                  <c:v>3948</c:v>
                </c:pt>
                <c:pt idx="11">
                  <c:v>3969</c:v>
                </c:pt>
                <c:pt idx="12">
                  <c:v>3963</c:v>
                </c:pt>
                <c:pt idx="13">
                  <c:v>4032</c:v>
                </c:pt>
                <c:pt idx="14">
                  <c:v>4266</c:v>
                </c:pt>
                <c:pt idx="15">
                  <c:v>4395</c:v>
                </c:pt>
                <c:pt idx="16">
                  <c:v>4641</c:v>
                </c:pt>
                <c:pt idx="17">
                  <c:v>4866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6F-4738-8C99-E0410E720C75}"/>
            </c:ext>
          </c:extLst>
        </c:ser>
        <c:ser>
          <c:idx val="3"/>
          <c:order val="3"/>
          <c:tx>
            <c:strRef>
              <c:f>'Bus dem'!$V$11</c:f>
              <c:strCache>
                <c:ptCount val="1"/>
                <c:pt idx="0">
                  <c:v>Papakura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dem'!$V$12:$V$29</c:f>
              <c:numCache>
                <c:formatCode>General</c:formatCode>
                <c:ptCount val="18"/>
                <c:pt idx="0">
                  <c:v>3279</c:v>
                </c:pt>
                <c:pt idx="1">
                  <c:v>3150</c:v>
                </c:pt>
                <c:pt idx="2">
                  <c:v>3123</c:v>
                </c:pt>
                <c:pt idx="3">
                  <c:v>3204</c:v>
                </c:pt>
                <c:pt idx="4">
                  <c:v>3456</c:v>
                </c:pt>
                <c:pt idx="5">
                  <c:v>3585</c:v>
                </c:pt>
                <c:pt idx="6">
                  <c:v>3645</c:v>
                </c:pt>
                <c:pt idx="7">
                  <c:v>3654</c:v>
                </c:pt>
                <c:pt idx="8">
                  <c:v>3699</c:v>
                </c:pt>
                <c:pt idx="9">
                  <c:v>3699</c:v>
                </c:pt>
                <c:pt idx="10">
                  <c:v>3534</c:v>
                </c:pt>
                <c:pt idx="11">
                  <c:v>3558</c:v>
                </c:pt>
                <c:pt idx="12">
                  <c:v>3579</c:v>
                </c:pt>
                <c:pt idx="13">
                  <c:v>3606</c:v>
                </c:pt>
                <c:pt idx="14">
                  <c:v>3771</c:v>
                </c:pt>
                <c:pt idx="15">
                  <c:v>3906</c:v>
                </c:pt>
                <c:pt idx="16">
                  <c:v>4050</c:v>
                </c:pt>
                <c:pt idx="17">
                  <c:v>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F-4738-8C99-E0410E720C75}"/>
            </c:ext>
          </c:extLst>
        </c:ser>
        <c:ser>
          <c:idx val="4"/>
          <c:order val="4"/>
          <c:tx>
            <c:strRef>
              <c:f>'Bus dem'!$W$11</c:f>
              <c:strCache>
                <c:ptCount val="1"/>
                <c:pt idx="0">
                  <c:v>Franklin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dem'!$W$12:$W$29</c:f>
              <c:numCache>
                <c:formatCode>General</c:formatCode>
                <c:ptCount val="18"/>
                <c:pt idx="0">
                  <c:v>7089</c:v>
                </c:pt>
                <c:pt idx="1">
                  <c:v>7086</c:v>
                </c:pt>
                <c:pt idx="2">
                  <c:v>7125</c:v>
                </c:pt>
                <c:pt idx="3">
                  <c:v>7350</c:v>
                </c:pt>
                <c:pt idx="4">
                  <c:v>7947</c:v>
                </c:pt>
                <c:pt idx="5">
                  <c:v>8298</c:v>
                </c:pt>
                <c:pt idx="6">
                  <c:v>8580</c:v>
                </c:pt>
                <c:pt idx="7">
                  <c:v>8934</c:v>
                </c:pt>
                <c:pt idx="8">
                  <c:v>9192</c:v>
                </c:pt>
                <c:pt idx="9">
                  <c:v>9315</c:v>
                </c:pt>
                <c:pt idx="10">
                  <c:v>9186</c:v>
                </c:pt>
                <c:pt idx="11">
                  <c:v>9078</c:v>
                </c:pt>
                <c:pt idx="12">
                  <c:v>9054</c:v>
                </c:pt>
                <c:pt idx="13">
                  <c:v>9066</c:v>
                </c:pt>
                <c:pt idx="14">
                  <c:v>9423</c:v>
                </c:pt>
                <c:pt idx="15">
                  <c:v>9756</c:v>
                </c:pt>
                <c:pt idx="16">
                  <c:v>9909</c:v>
                </c:pt>
                <c:pt idx="17">
                  <c:v>10143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6F-4738-8C99-E0410E720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20224"/>
        <c:axId val="45622016"/>
      </c:lineChart>
      <c:catAx>
        <c:axId val="4562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22016"/>
        <c:crosses val="autoZero"/>
        <c:auto val="1"/>
        <c:lblAlgn val="ctr"/>
        <c:lblOffset val="100"/>
        <c:tickLblSkip val="1"/>
        <c:noMultiLvlLbl val="0"/>
      </c:catAx>
      <c:valAx>
        <c:axId val="45622016"/>
        <c:scaling>
          <c:orientation val="minMax"/>
          <c:max val="12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620224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88795637072288"/>
          <c:y val="3.136304995773833E-2"/>
          <c:w val="0.53460857811935192"/>
          <c:h val="0.78584679033764837"/>
        </c:manualLayout>
      </c:layout>
      <c:lineChart>
        <c:grouping val="standard"/>
        <c:varyColors val="0"/>
        <c:ser>
          <c:idx val="0"/>
          <c:order val="0"/>
          <c:tx>
            <c:strRef>
              <c:f>'Bus dem'!$J$11</c:f>
              <c:strCache>
                <c:ptCount val="1"/>
                <c:pt idx="0">
                  <c:v>Great Barrier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dem'!$J$12:$J$29</c:f>
              <c:numCache>
                <c:formatCode>General</c:formatCode>
                <c:ptCount val="18"/>
                <c:pt idx="0">
                  <c:v>123</c:v>
                </c:pt>
                <c:pt idx="1">
                  <c:v>120</c:v>
                </c:pt>
                <c:pt idx="2">
                  <c:v>123</c:v>
                </c:pt>
                <c:pt idx="3">
                  <c:v>132</c:v>
                </c:pt>
                <c:pt idx="4">
                  <c:v>138</c:v>
                </c:pt>
                <c:pt idx="5">
                  <c:v>150</c:v>
                </c:pt>
                <c:pt idx="6">
                  <c:v>150</c:v>
                </c:pt>
                <c:pt idx="7">
                  <c:v>156</c:v>
                </c:pt>
                <c:pt idx="8">
                  <c:v>162</c:v>
                </c:pt>
                <c:pt idx="9">
                  <c:v>150</c:v>
                </c:pt>
                <c:pt idx="10">
                  <c:v>147</c:v>
                </c:pt>
                <c:pt idx="11">
                  <c:v>147</c:v>
                </c:pt>
                <c:pt idx="12">
                  <c:v>147</c:v>
                </c:pt>
                <c:pt idx="13">
                  <c:v>147</c:v>
                </c:pt>
                <c:pt idx="14">
                  <c:v>141</c:v>
                </c:pt>
                <c:pt idx="15">
                  <c:v>147</c:v>
                </c:pt>
                <c:pt idx="16">
                  <c:v>138</c:v>
                </c:pt>
                <c:pt idx="17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C6-4158-AA7E-EA44A618CA9F}"/>
            </c:ext>
          </c:extLst>
        </c:ser>
        <c:ser>
          <c:idx val="1"/>
          <c:order val="1"/>
          <c:tx>
            <c:strRef>
              <c:f>'Bus dem'!$K$11</c:f>
              <c:strCache>
                <c:ptCount val="1"/>
                <c:pt idx="0">
                  <c:v>Waiheke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dem'!$K$12:$K$29</c:f>
              <c:numCache>
                <c:formatCode>General</c:formatCode>
                <c:ptCount val="18"/>
                <c:pt idx="0">
                  <c:v>786</c:v>
                </c:pt>
                <c:pt idx="1">
                  <c:v>777</c:v>
                </c:pt>
                <c:pt idx="2">
                  <c:v>765</c:v>
                </c:pt>
                <c:pt idx="3">
                  <c:v>849</c:v>
                </c:pt>
                <c:pt idx="4">
                  <c:v>1008</c:v>
                </c:pt>
                <c:pt idx="5">
                  <c:v>1080</c:v>
                </c:pt>
                <c:pt idx="6">
                  <c:v>1128</c:v>
                </c:pt>
                <c:pt idx="7">
                  <c:v>1173</c:v>
                </c:pt>
                <c:pt idx="8">
                  <c:v>1215</c:v>
                </c:pt>
                <c:pt idx="9">
                  <c:v>1203</c:v>
                </c:pt>
                <c:pt idx="10">
                  <c:v>1176</c:v>
                </c:pt>
                <c:pt idx="11">
                  <c:v>1227</c:v>
                </c:pt>
                <c:pt idx="12">
                  <c:v>1206</c:v>
                </c:pt>
                <c:pt idx="13">
                  <c:v>1239</c:v>
                </c:pt>
                <c:pt idx="14">
                  <c:v>1281</c:v>
                </c:pt>
                <c:pt idx="15">
                  <c:v>1335</c:v>
                </c:pt>
                <c:pt idx="16">
                  <c:v>1404</c:v>
                </c:pt>
                <c:pt idx="17">
                  <c:v>1440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C6-4158-AA7E-EA44A618C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31360"/>
        <c:axId val="45632896"/>
      </c:lineChart>
      <c:catAx>
        <c:axId val="4563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32896"/>
        <c:crosses val="autoZero"/>
        <c:auto val="1"/>
        <c:lblAlgn val="ctr"/>
        <c:lblOffset val="100"/>
        <c:noMultiLvlLbl val="0"/>
      </c:catAx>
      <c:valAx>
        <c:axId val="45632896"/>
        <c:scaling>
          <c:orientation val="minMax"/>
          <c:max val="12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631360"/>
        <c:crosses val="autoZero"/>
        <c:crossBetween val="midCat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99" l="0.70000000000000062" r="0.70000000000000062" t="0.75000000000001299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dem'!$Y$11</c:f>
              <c:strCache>
                <c:ptCount val="1"/>
                <c:pt idx="0">
                  <c:v>Rodney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dem'!$Y$12:$Y$29</c:f>
              <c:numCache>
                <c:formatCode>General</c:formatCode>
                <c:ptCount val="18"/>
                <c:pt idx="0">
                  <c:v>10300</c:v>
                </c:pt>
                <c:pt idx="1">
                  <c:v>10600</c:v>
                </c:pt>
                <c:pt idx="2">
                  <c:v>10800</c:v>
                </c:pt>
                <c:pt idx="3">
                  <c:v>11700</c:v>
                </c:pt>
                <c:pt idx="4">
                  <c:v>12500</c:v>
                </c:pt>
                <c:pt idx="5">
                  <c:v>12500</c:v>
                </c:pt>
                <c:pt idx="6">
                  <c:v>12800</c:v>
                </c:pt>
                <c:pt idx="7">
                  <c:v>13200</c:v>
                </c:pt>
                <c:pt idx="8">
                  <c:v>13800</c:v>
                </c:pt>
                <c:pt idx="9">
                  <c:v>12900</c:v>
                </c:pt>
                <c:pt idx="10">
                  <c:v>12400</c:v>
                </c:pt>
                <c:pt idx="11">
                  <c:v>12900</c:v>
                </c:pt>
                <c:pt idx="12">
                  <c:v>13100</c:v>
                </c:pt>
                <c:pt idx="13">
                  <c:v>13400</c:v>
                </c:pt>
                <c:pt idx="14">
                  <c:v>14100</c:v>
                </c:pt>
                <c:pt idx="15">
                  <c:v>14000</c:v>
                </c:pt>
                <c:pt idx="16">
                  <c:v>14800</c:v>
                </c:pt>
                <c:pt idx="17">
                  <c:v>15500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C-4094-A514-AEDDD77C84E2}"/>
            </c:ext>
          </c:extLst>
        </c:ser>
        <c:ser>
          <c:idx val="1"/>
          <c:order val="1"/>
          <c:tx>
            <c:strRef>
              <c:f>'Bus dem'!$Z$11</c:f>
              <c:strCache>
                <c:ptCount val="1"/>
                <c:pt idx="0">
                  <c:v>Hibiscus and Bays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dem'!$Z$12:$Z$29</c:f>
              <c:numCache>
                <c:formatCode>General</c:formatCode>
                <c:ptCount val="18"/>
                <c:pt idx="0">
                  <c:v>12500</c:v>
                </c:pt>
                <c:pt idx="1">
                  <c:v>12000</c:v>
                </c:pt>
                <c:pt idx="2">
                  <c:v>12500</c:v>
                </c:pt>
                <c:pt idx="3">
                  <c:v>13100</c:v>
                </c:pt>
                <c:pt idx="4">
                  <c:v>13700</c:v>
                </c:pt>
                <c:pt idx="5">
                  <c:v>15000</c:v>
                </c:pt>
                <c:pt idx="6">
                  <c:v>15900</c:v>
                </c:pt>
                <c:pt idx="7">
                  <c:v>15900</c:v>
                </c:pt>
                <c:pt idx="8">
                  <c:v>16400</c:v>
                </c:pt>
                <c:pt idx="9">
                  <c:v>15400</c:v>
                </c:pt>
                <c:pt idx="10">
                  <c:v>15500</c:v>
                </c:pt>
                <c:pt idx="11">
                  <c:v>15500</c:v>
                </c:pt>
                <c:pt idx="12">
                  <c:v>15400</c:v>
                </c:pt>
                <c:pt idx="13">
                  <c:v>16200</c:v>
                </c:pt>
                <c:pt idx="14">
                  <c:v>16400</c:v>
                </c:pt>
                <c:pt idx="15">
                  <c:v>17000</c:v>
                </c:pt>
                <c:pt idx="16">
                  <c:v>17900</c:v>
                </c:pt>
                <c:pt idx="17">
                  <c:v>19300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C-4094-A514-AEDDD77C84E2}"/>
            </c:ext>
          </c:extLst>
        </c:ser>
        <c:ser>
          <c:idx val="2"/>
          <c:order val="2"/>
          <c:tx>
            <c:strRef>
              <c:f>'Bus dem'!$AA$11</c:f>
              <c:strCache>
                <c:ptCount val="1"/>
                <c:pt idx="0">
                  <c:v>Upper Harbour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dem'!$AA$12:$AA$29</c:f>
              <c:numCache>
                <c:formatCode>General</c:formatCode>
                <c:ptCount val="18"/>
                <c:pt idx="0">
                  <c:v>18100</c:v>
                </c:pt>
                <c:pt idx="1">
                  <c:v>19100</c:v>
                </c:pt>
                <c:pt idx="2">
                  <c:v>20900</c:v>
                </c:pt>
                <c:pt idx="3">
                  <c:v>23300</c:v>
                </c:pt>
                <c:pt idx="4">
                  <c:v>26100</c:v>
                </c:pt>
                <c:pt idx="5">
                  <c:v>28500</c:v>
                </c:pt>
                <c:pt idx="6">
                  <c:v>30200</c:v>
                </c:pt>
                <c:pt idx="7">
                  <c:v>31700</c:v>
                </c:pt>
                <c:pt idx="8">
                  <c:v>34600</c:v>
                </c:pt>
                <c:pt idx="9">
                  <c:v>34200</c:v>
                </c:pt>
                <c:pt idx="10">
                  <c:v>34000</c:v>
                </c:pt>
                <c:pt idx="11">
                  <c:v>36500</c:v>
                </c:pt>
                <c:pt idx="12">
                  <c:v>37600</c:v>
                </c:pt>
                <c:pt idx="13">
                  <c:v>38200</c:v>
                </c:pt>
                <c:pt idx="14">
                  <c:v>39300</c:v>
                </c:pt>
                <c:pt idx="15">
                  <c:v>40300</c:v>
                </c:pt>
                <c:pt idx="16">
                  <c:v>42400</c:v>
                </c:pt>
                <c:pt idx="17">
                  <c:v>43700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7C-4094-A514-AEDDD77C84E2}"/>
            </c:ext>
          </c:extLst>
        </c:ser>
        <c:ser>
          <c:idx val="3"/>
          <c:order val="3"/>
          <c:tx>
            <c:strRef>
              <c:f>'Bus dem'!$AB$11</c:f>
              <c:strCache>
                <c:ptCount val="1"/>
                <c:pt idx="0">
                  <c:v>Kaipatiki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dem'!$AB$12:$AB$29</c:f>
              <c:numCache>
                <c:formatCode>General</c:formatCode>
                <c:ptCount val="18"/>
                <c:pt idx="0">
                  <c:v>22200</c:v>
                </c:pt>
                <c:pt idx="1">
                  <c:v>22600</c:v>
                </c:pt>
                <c:pt idx="2">
                  <c:v>23600</c:v>
                </c:pt>
                <c:pt idx="3">
                  <c:v>24500</c:v>
                </c:pt>
                <c:pt idx="4">
                  <c:v>25900</c:v>
                </c:pt>
                <c:pt idx="5">
                  <c:v>27100</c:v>
                </c:pt>
                <c:pt idx="6">
                  <c:v>27200</c:v>
                </c:pt>
                <c:pt idx="7">
                  <c:v>27500</c:v>
                </c:pt>
                <c:pt idx="8">
                  <c:v>26800</c:v>
                </c:pt>
                <c:pt idx="9">
                  <c:v>25200</c:v>
                </c:pt>
                <c:pt idx="10">
                  <c:v>24800</c:v>
                </c:pt>
                <c:pt idx="11">
                  <c:v>23400</c:v>
                </c:pt>
                <c:pt idx="12">
                  <c:v>23100</c:v>
                </c:pt>
                <c:pt idx="13">
                  <c:v>23300</c:v>
                </c:pt>
                <c:pt idx="14">
                  <c:v>23700</c:v>
                </c:pt>
                <c:pt idx="15">
                  <c:v>24500</c:v>
                </c:pt>
                <c:pt idx="16">
                  <c:v>25600</c:v>
                </c:pt>
                <c:pt idx="17">
                  <c:v>27300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7C-4094-A514-AEDDD77C84E2}"/>
            </c:ext>
          </c:extLst>
        </c:ser>
        <c:ser>
          <c:idx val="4"/>
          <c:order val="4"/>
          <c:tx>
            <c:strRef>
              <c:f>'Bus dem'!$AC$11</c:f>
              <c:strCache>
                <c:ptCount val="1"/>
                <c:pt idx="0">
                  <c:v>Devonport-Takapuna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dem'!$AC$12:$AC$29</c:f>
              <c:numCache>
                <c:formatCode>General</c:formatCode>
                <c:ptCount val="18"/>
                <c:pt idx="0">
                  <c:v>25900</c:v>
                </c:pt>
                <c:pt idx="1">
                  <c:v>23800</c:v>
                </c:pt>
                <c:pt idx="2">
                  <c:v>24900</c:v>
                </c:pt>
                <c:pt idx="3">
                  <c:v>24700</c:v>
                </c:pt>
                <c:pt idx="4">
                  <c:v>24800</c:v>
                </c:pt>
                <c:pt idx="5">
                  <c:v>24200</c:v>
                </c:pt>
                <c:pt idx="6">
                  <c:v>24000</c:v>
                </c:pt>
                <c:pt idx="7">
                  <c:v>25000</c:v>
                </c:pt>
                <c:pt idx="8">
                  <c:v>25500</c:v>
                </c:pt>
                <c:pt idx="9">
                  <c:v>25400</c:v>
                </c:pt>
                <c:pt idx="10">
                  <c:v>25400</c:v>
                </c:pt>
                <c:pt idx="11">
                  <c:v>25900</c:v>
                </c:pt>
                <c:pt idx="12">
                  <c:v>26400</c:v>
                </c:pt>
                <c:pt idx="13">
                  <c:v>27100</c:v>
                </c:pt>
                <c:pt idx="14">
                  <c:v>28500</c:v>
                </c:pt>
                <c:pt idx="15">
                  <c:v>28700</c:v>
                </c:pt>
                <c:pt idx="16">
                  <c:v>28900</c:v>
                </c:pt>
                <c:pt idx="17">
                  <c:v>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7C-4094-A514-AEDDD77C84E2}"/>
            </c:ext>
          </c:extLst>
        </c:ser>
        <c:ser>
          <c:idx val="5"/>
          <c:order val="5"/>
          <c:tx>
            <c:strRef>
              <c:f>'Bus dem'!$AD$11</c:f>
              <c:strCache>
                <c:ptCount val="1"/>
                <c:pt idx="0">
                  <c:v>Henderson-Massey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dem'!$AD$12:$AD$29</c:f>
              <c:numCache>
                <c:formatCode>General</c:formatCode>
                <c:ptCount val="18"/>
                <c:pt idx="0">
                  <c:v>23000</c:v>
                </c:pt>
                <c:pt idx="1">
                  <c:v>23000</c:v>
                </c:pt>
                <c:pt idx="2">
                  <c:v>24100</c:v>
                </c:pt>
                <c:pt idx="3">
                  <c:v>24800</c:v>
                </c:pt>
                <c:pt idx="4">
                  <c:v>26900</c:v>
                </c:pt>
                <c:pt idx="5">
                  <c:v>27900</c:v>
                </c:pt>
                <c:pt idx="6">
                  <c:v>28200</c:v>
                </c:pt>
                <c:pt idx="7">
                  <c:v>29500</c:v>
                </c:pt>
                <c:pt idx="8">
                  <c:v>30200</c:v>
                </c:pt>
                <c:pt idx="9">
                  <c:v>28700</c:v>
                </c:pt>
                <c:pt idx="10">
                  <c:v>28900</c:v>
                </c:pt>
                <c:pt idx="11">
                  <c:v>28300</c:v>
                </c:pt>
                <c:pt idx="12">
                  <c:v>29100</c:v>
                </c:pt>
                <c:pt idx="13">
                  <c:v>28500</c:v>
                </c:pt>
                <c:pt idx="14">
                  <c:v>29100</c:v>
                </c:pt>
                <c:pt idx="15">
                  <c:v>29400</c:v>
                </c:pt>
                <c:pt idx="16">
                  <c:v>30300</c:v>
                </c:pt>
                <c:pt idx="17">
                  <c:v>32400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7C-4094-A514-AEDDD77C84E2}"/>
            </c:ext>
          </c:extLst>
        </c:ser>
        <c:ser>
          <c:idx val="6"/>
          <c:order val="6"/>
          <c:tx>
            <c:strRef>
              <c:f>'Bus dem'!$AE$11</c:f>
              <c:strCache>
                <c:ptCount val="1"/>
                <c:pt idx="0">
                  <c:v>Waitakere Ranges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dem'!$AE$12:$AE$29</c:f>
              <c:numCache>
                <c:formatCode>General</c:formatCode>
                <c:ptCount val="18"/>
                <c:pt idx="0">
                  <c:v>4100</c:v>
                </c:pt>
                <c:pt idx="1">
                  <c:v>4300</c:v>
                </c:pt>
                <c:pt idx="2">
                  <c:v>4500</c:v>
                </c:pt>
                <c:pt idx="3">
                  <c:v>4600</c:v>
                </c:pt>
                <c:pt idx="4">
                  <c:v>4800</c:v>
                </c:pt>
                <c:pt idx="5">
                  <c:v>4850</c:v>
                </c:pt>
                <c:pt idx="6">
                  <c:v>4950</c:v>
                </c:pt>
                <c:pt idx="7">
                  <c:v>5100</c:v>
                </c:pt>
                <c:pt idx="8">
                  <c:v>5200</c:v>
                </c:pt>
                <c:pt idx="9">
                  <c:v>5200</c:v>
                </c:pt>
                <c:pt idx="10">
                  <c:v>5100</c:v>
                </c:pt>
                <c:pt idx="11">
                  <c:v>5200</c:v>
                </c:pt>
                <c:pt idx="12">
                  <c:v>4950</c:v>
                </c:pt>
                <c:pt idx="13">
                  <c:v>5000</c:v>
                </c:pt>
                <c:pt idx="14">
                  <c:v>5300</c:v>
                </c:pt>
                <c:pt idx="15">
                  <c:v>5600</c:v>
                </c:pt>
                <c:pt idx="16">
                  <c:v>6100</c:v>
                </c:pt>
                <c:pt idx="17">
                  <c:v>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7C-4094-A514-AEDDD77C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50688"/>
        <c:axId val="45652224"/>
      </c:lineChart>
      <c:catAx>
        <c:axId val="4565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52224"/>
        <c:crosses val="autoZero"/>
        <c:auto val="1"/>
        <c:lblAlgn val="ctr"/>
        <c:lblOffset val="100"/>
        <c:tickLblSkip val="1"/>
        <c:noMultiLvlLbl val="0"/>
      </c:catAx>
      <c:valAx>
        <c:axId val="45652224"/>
        <c:scaling>
          <c:orientation val="minMax"/>
          <c:max val="5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650688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dem'!$AH$11</c:f>
              <c:strCache>
                <c:ptCount val="1"/>
                <c:pt idx="0">
                  <c:v>Waitemata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dem'!$AH$12:$AH$29</c:f>
              <c:numCache>
                <c:formatCode>General</c:formatCode>
                <c:ptCount val="18"/>
                <c:pt idx="0">
                  <c:v>129400</c:v>
                </c:pt>
                <c:pt idx="1">
                  <c:v>129700</c:v>
                </c:pt>
                <c:pt idx="2">
                  <c:v>129100</c:v>
                </c:pt>
                <c:pt idx="3">
                  <c:v>132500</c:v>
                </c:pt>
                <c:pt idx="4">
                  <c:v>135200</c:v>
                </c:pt>
                <c:pt idx="5">
                  <c:v>138200</c:v>
                </c:pt>
                <c:pt idx="6">
                  <c:v>143500</c:v>
                </c:pt>
                <c:pt idx="7">
                  <c:v>144400</c:v>
                </c:pt>
                <c:pt idx="8">
                  <c:v>150400</c:v>
                </c:pt>
                <c:pt idx="9">
                  <c:v>144700</c:v>
                </c:pt>
                <c:pt idx="10">
                  <c:v>141800</c:v>
                </c:pt>
                <c:pt idx="11">
                  <c:v>148700</c:v>
                </c:pt>
                <c:pt idx="12">
                  <c:v>154400</c:v>
                </c:pt>
                <c:pt idx="13">
                  <c:v>160100</c:v>
                </c:pt>
                <c:pt idx="14">
                  <c:v>164200</c:v>
                </c:pt>
                <c:pt idx="15">
                  <c:v>170300</c:v>
                </c:pt>
                <c:pt idx="16">
                  <c:v>177300</c:v>
                </c:pt>
                <c:pt idx="17">
                  <c:v>182700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0E-4222-A097-0D0CBFCA3DAF}"/>
            </c:ext>
          </c:extLst>
        </c:ser>
        <c:ser>
          <c:idx val="1"/>
          <c:order val="1"/>
          <c:tx>
            <c:strRef>
              <c:f>'Bus dem'!$AI$11</c:f>
              <c:strCache>
                <c:ptCount val="1"/>
                <c:pt idx="0">
                  <c:v>Whau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dem'!$AI$12:$AI$29</c:f>
              <c:numCache>
                <c:formatCode>General</c:formatCode>
                <c:ptCount val="18"/>
                <c:pt idx="0">
                  <c:v>21100</c:v>
                </c:pt>
                <c:pt idx="1">
                  <c:v>20600</c:v>
                </c:pt>
                <c:pt idx="2">
                  <c:v>20700</c:v>
                </c:pt>
                <c:pt idx="3">
                  <c:v>22300</c:v>
                </c:pt>
                <c:pt idx="4">
                  <c:v>22500</c:v>
                </c:pt>
                <c:pt idx="5">
                  <c:v>23400</c:v>
                </c:pt>
                <c:pt idx="6">
                  <c:v>23900</c:v>
                </c:pt>
                <c:pt idx="7">
                  <c:v>24100</c:v>
                </c:pt>
                <c:pt idx="8">
                  <c:v>24100</c:v>
                </c:pt>
                <c:pt idx="9">
                  <c:v>23000</c:v>
                </c:pt>
                <c:pt idx="10">
                  <c:v>22600</c:v>
                </c:pt>
                <c:pt idx="11">
                  <c:v>23100</c:v>
                </c:pt>
                <c:pt idx="12">
                  <c:v>22800</c:v>
                </c:pt>
                <c:pt idx="13">
                  <c:v>22400</c:v>
                </c:pt>
                <c:pt idx="14">
                  <c:v>23100</c:v>
                </c:pt>
                <c:pt idx="15">
                  <c:v>23600</c:v>
                </c:pt>
                <c:pt idx="16">
                  <c:v>24400</c:v>
                </c:pt>
                <c:pt idx="17">
                  <c:v>25400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0E-4222-A097-0D0CBFCA3DAF}"/>
            </c:ext>
          </c:extLst>
        </c:ser>
        <c:ser>
          <c:idx val="2"/>
          <c:order val="2"/>
          <c:tx>
            <c:strRef>
              <c:f>'Bus dem'!$AJ$11</c:f>
              <c:strCache>
                <c:ptCount val="1"/>
                <c:pt idx="0">
                  <c:v>Albert-Eden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dem'!$AJ$12:$AJ$29</c:f>
              <c:numCache>
                <c:formatCode>General</c:formatCode>
                <c:ptCount val="18"/>
                <c:pt idx="0">
                  <c:v>34400</c:v>
                </c:pt>
                <c:pt idx="1">
                  <c:v>33600</c:v>
                </c:pt>
                <c:pt idx="2">
                  <c:v>36000</c:v>
                </c:pt>
                <c:pt idx="3">
                  <c:v>37900</c:v>
                </c:pt>
                <c:pt idx="4">
                  <c:v>38800</c:v>
                </c:pt>
                <c:pt idx="5">
                  <c:v>41000</c:v>
                </c:pt>
                <c:pt idx="6">
                  <c:v>41400</c:v>
                </c:pt>
                <c:pt idx="7">
                  <c:v>42100</c:v>
                </c:pt>
                <c:pt idx="8">
                  <c:v>42000</c:v>
                </c:pt>
                <c:pt idx="9">
                  <c:v>39700</c:v>
                </c:pt>
                <c:pt idx="10">
                  <c:v>37200</c:v>
                </c:pt>
                <c:pt idx="11">
                  <c:v>36500</c:v>
                </c:pt>
                <c:pt idx="12">
                  <c:v>38500</c:v>
                </c:pt>
                <c:pt idx="13">
                  <c:v>39000</c:v>
                </c:pt>
                <c:pt idx="14">
                  <c:v>39800</c:v>
                </c:pt>
                <c:pt idx="15">
                  <c:v>39600</c:v>
                </c:pt>
                <c:pt idx="16">
                  <c:v>40000</c:v>
                </c:pt>
                <c:pt idx="17">
                  <c:v>42500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0E-4222-A097-0D0CBFCA3DAF}"/>
            </c:ext>
          </c:extLst>
        </c:ser>
        <c:ser>
          <c:idx val="3"/>
          <c:order val="3"/>
          <c:tx>
            <c:strRef>
              <c:f>'Bus dem'!$AK$11</c:f>
              <c:strCache>
                <c:ptCount val="1"/>
                <c:pt idx="0">
                  <c:v>Puketapapa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dem'!$AK$12:$AK$29</c:f>
              <c:numCache>
                <c:formatCode>General</c:formatCode>
                <c:ptCount val="18"/>
                <c:pt idx="0">
                  <c:v>8700</c:v>
                </c:pt>
                <c:pt idx="1">
                  <c:v>9300</c:v>
                </c:pt>
                <c:pt idx="2">
                  <c:v>9600</c:v>
                </c:pt>
                <c:pt idx="3">
                  <c:v>9700</c:v>
                </c:pt>
                <c:pt idx="4">
                  <c:v>10100</c:v>
                </c:pt>
                <c:pt idx="5">
                  <c:v>10100</c:v>
                </c:pt>
                <c:pt idx="6">
                  <c:v>9900</c:v>
                </c:pt>
                <c:pt idx="7">
                  <c:v>10200</c:v>
                </c:pt>
                <c:pt idx="8">
                  <c:v>10100</c:v>
                </c:pt>
                <c:pt idx="9">
                  <c:v>9600</c:v>
                </c:pt>
                <c:pt idx="10">
                  <c:v>9800</c:v>
                </c:pt>
                <c:pt idx="11">
                  <c:v>9900</c:v>
                </c:pt>
                <c:pt idx="12">
                  <c:v>10100</c:v>
                </c:pt>
                <c:pt idx="13">
                  <c:v>9300</c:v>
                </c:pt>
                <c:pt idx="14">
                  <c:v>9800</c:v>
                </c:pt>
                <c:pt idx="15">
                  <c:v>9900</c:v>
                </c:pt>
                <c:pt idx="16">
                  <c:v>10500</c:v>
                </c:pt>
                <c:pt idx="17">
                  <c:v>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0E-4222-A097-0D0CBFCA3DAF}"/>
            </c:ext>
          </c:extLst>
        </c:ser>
        <c:ser>
          <c:idx val="4"/>
          <c:order val="4"/>
          <c:tx>
            <c:strRef>
              <c:f>'Bus dem'!$AL$11</c:f>
              <c:strCache>
                <c:ptCount val="1"/>
                <c:pt idx="0">
                  <c:v>Orakei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dem'!$AL$12:$AL$29</c:f>
              <c:numCache>
                <c:formatCode>General</c:formatCode>
                <c:ptCount val="18"/>
                <c:pt idx="0">
                  <c:v>14500</c:v>
                </c:pt>
                <c:pt idx="1">
                  <c:v>14800</c:v>
                </c:pt>
                <c:pt idx="2">
                  <c:v>14400</c:v>
                </c:pt>
                <c:pt idx="3">
                  <c:v>14700</c:v>
                </c:pt>
                <c:pt idx="4">
                  <c:v>16100</c:v>
                </c:pt>
                <c:pt idx="5">
                  <c:v>16200</c:v>
                </c:pt>
                <c:pt idx="6">
                  <c:v>16200</c:v>
                </c:pt>
                <c:pt idx="7">
                  <c:v>16500</c:v>
                </c:pt>
                <c:pt idx="8">
                  <c:v>17000</c:v>
                </c:pt>
                <c:pt idx="9">
                  <c:v>16200</c:v>
                </c:pt>
                <c:pt idx="10">
                  <c:v>15900</c:v>
                </c:pt>
                <c:pt idx="11">
                  <c:v>16200</c:v>
                </c:pt>
                <c:pt idx="12">
                  <c:v>16500</c:v>
                </c:pt>
                <c:pt idx="13">
                  <c:v>16700</c:v>
                </c:pt>
                <c:pt idx="14">
                  <c:v>16700</c:v>
                </c:pt>
                <c:pt idx="15">
                  <c:v>17400</c:v>
                </c:pt>
                <c:pt idx="16">
                  <c:v>18300</c:v>
                </c:pt>
                <c:pt idx="17">
                  <c:v>19200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0E-4222-A097-0D0CBFCA3DAF}"/>
            </c:ext>
          </c:extLst>
        </c:ser>
        <c:ser>
          <c:idx val="5"/>
          <c:order val="5"/>
          <c:tx>
            <c:strRef>
              <c:f>'Bus dem'!$AM$11</c:f>
              <c:strCache>
                <c:ptCount val="1"/>
                <c:pt idx="0">
                  <c:v>Maungakiekie-Tamaki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dem'!$AM$12:$AM$29</c:f>
              <c:numCache>
                <c:formatCode>General</c:formatCode>
                <c:ptCount val="18"/>
                <c:pt idx="0">
                  <c:v>66800</c:v>
                </c:pt>
                <c:pt idx="1">
                  <c:v>66900</c:v>
                </c:pt>
                <c:pt idx="2">
                  <c:v>66100</c:v>
                </c:pt>
                <c:pt idx="3">
                  <c:v>69500</c:v>
                </c:pt>
                <c:pt idx="4">
                  <c:v>73200</c:v>
                </c:pt>
                <c:pt idx="5">
                  <c:v>75700</c:v>
                </c:pt>
                <c:pt idx="6">
                  <c:v>76600</c:v>
                </c:pt>
                <c:pt idx="7">
                  <c:v>78600</c:v>
                </c:pt>
                <c:pt idx="8">
                  <c:v>80100</c:v>
                </c:pt>
                <c:pt idx="9">
                  <c:v>77900</c:v>
                </c:pt>
                <c:pt idx="10">
                  <c:v>77800</c:v>
                </c:pt>
                <c:pt idx="11">
                  <c:v>79200</c:v>
                </c:pt>
                <c:pt idx="12">
                  <c:v>79500</c:v>
                </c:pt>
                <c:pt idx="13">
                  <c:v>80100</c:v>
                </c:pt>
                <c:pt idx="14">
                  <c:v>81900</c:v>
                </c:pt>
                <c:pt idx="15">
                  <c:v>86900</c:v>
                </c:pt>
                <c:pt idx="16">
                  <c:v>89200</c:v>
                </c:pt>
                <c:pt idx="17">
                  <c:v>92600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0E-4222-A097-0D0CBFCA3DAF}"/>
            </c:ext>
          </c:extLst>
        </c:ser>
        <c:ser>
          <c:idx val="6"/>
          <c:order val="6"/>
          <c:tx>
            <c:strRef>
              <c:f>'Bus dem'!$AN$11</c:f>
              <c:strCache>
                <c:ptCount val="1"/>
                <c:pt idx="0">
                  <c:v>Howick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dem'!$AN$12:$AN$29</c:f>
              <c:numCache>
                <c:formatCode>General</c:formatCode>
                <c:ptCount val="18"/>
                <c:pt idx="0">
                  <c:v>27600</c:v>
                </c:pt>
                <c:pt idx="1">
                  <c:v>29400</c:v>
                </c:pt>
                <c:pt idx="2">
                  <c:v>32000</c:v>
                </c:pt>
                <c:pt idx="3">
                  <c:v>34300</c:v>
                </c:pt>
                <c:pt idx="4">
                  <c:v>36800</c:v>
                </c:pt>
                <c:pt idx="5">
                  <c:v>38400</c:v>
                </c:pt>
                <c:pt idx="6">
                  <c:v>39900</c:v>
                </c:pt>
                <c:pt idx="7">
                  <c:v>41400</c:v>
                </c:pt>
                <c:pt idx="8">
                  <c:v>41900</c:v>
                </c:pt>
                <c:pt idx="9">
                  <c:v>41200</c:v>
                </c:pt>
                <c:pt idx="10">
                  <c:v>41800</c:v>
                </c:pt>
                <c:pt idx="11">
                  <c:v>42100</c:v>
                </c:pt>
                <c:pt idx="12">
                  <c:v>43500</c:v>
                </c:pt>
                <c:pt idx="13">
                  <c:v>44100</c:v>
                </c:pt>
                <c:pt idx="14">
                  <c:v>45400</c:v>
                </c:pt>
                <c:pt idx="15">
                  <c:v>47600</c:v>
                </c:pt>
                <c:pt idx="16">
                  <c:v>50800</c:v>
                </c:pt>
                <c:pt idx="17">
                  <c:v>53200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0E-4222-A097-0D0CBFCA3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70400"/>
        <c:axId val="45671936"/>
      </c:lineChart>
      <c:catAx>
        <c:axId val="4567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71936"/>
        <c:crosses val="autoZero"/>
        <c:auto val="1"/>
        <c:lblAlgn val="ctr"/>
        <c:lblOffset val="100"/>
        <c:tickLblSkip val="1"/>
        <c:noMultiLvlLbl val="0"/>
      </c:catAx>
      <c:valAx>
        <c:axId val="45671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5670400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dem'!$AO$11</c:f>
              <c:strCache>
                <c:ptCount val="1"/>
                <c:pt idx="0">
                  <c:v>Mangere-Otahuhu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dem'!$AO$12:$AO$29</c:f>
              <c:numCache>
                <c:formatCode>General</c:formatCode>
                <c:ptCount val="18"/>
                <c:pt idx="0">
                  <c:v>29000</c:v>
                </c:pt>
                <c:pt idx="1">
                  <c:v>29200</c:v>
                </c:pt>
                <c:pt idx="2">
                  <c:v>30000</c:v>
                </c:pt>
                <c:pt idx="3">
                  <c:v>30500</c:v>
                </c:pt>
                <c:pt idx="4">
                  <c:v>31300</c:v>
                </c:pt>
                <c:pt idx="5">
                  <c:v>33400</c:v>
                </c:pt>
                <c:pt idx="6">
                  <c:v>34300</c:v>
                </c:pt>
                <c:pt idx="7">
                  <c:v>35700</c:v>
                </c:pt>
                <c:pt idx="8">
                  <c:v>37400</c:v>
                </c:pt>
                <c:pt idx="9">
                  <c:v>37700</c:v>
                </c:pt>
                <c:pt idx="10">
                  <c:v>37300</c:v>
                </c:pt>
                <c:pt idx="11">
                  <c:v>37600</c:v>
                </c:pt>
                <c:pt idx="12">
                  <c:v>38300</c:v>
                </c:pt>
                <c:pt idx="13">
                  <c:v>37700</c:v>
                </c:pt>
                <c:pt idx="14">
                  <c:v>39300</c:v>
                </c:pt>
                <c:pt idx="15">
                  <c:v>41400</c:v>
                </c:pt>
                <c:pt idx="16">
                  <c:v>42700</c:v>
                </c:pt>
                <c:pt idx="17">
                  <c:v>46600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0-44DC-82C4-E1B8C51CD984}"/>
            </c:ext>
          </c:extLst>
        </c:ser>
        <c:ser>
          <c:idx val="1"/>
          <c:order val="1"/>
          <c:tx>
            <c:strRef>
              <c:f>'Bus dem'!$AP$11</c:f>
              <c:strCache>
                <c:ptCount val="1"/>
                <c:pt idx="0">
                  <c:v>Otara-Papatoetoe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dem'!$AP$12:$AP$29</c:f>
              <c:numCache>
                <c:formatCode>General</c:formatCode>
                <c:ptCount val="18"/>
                <c:pt idx="0">
                  <c:v>31100</c:v>
                </c:pt>
                <c:pt idx="1">
                  <c:v>30800</c:v>
                </c:pt>
                <c:pt idx="2">
                  <c:v>30400</c:v>
                </c:pt>
                <c:pt idx="3">
                  <c:v>31700</c:v>
                </c:pt>
                <c:pt idx="4">
                  <c:v>33900</c:v>
                </c:pt>
                <c:pt idx="5">
                  <c:v>34500</c:v>
                </c:pt>
                <c:pt idx="6">
                  <c:v>36100</c:v>
                </c:pt>
                <c:pt idx="7">
                  <c:v>37100</c:v>
                </c:pt>
                <c:pt idx="8">
                  <c:v>37400</c:v>
                </c:pt>
                <c:pt idx="9">
                  <c:v>36000</c:v>
                </c:pt>
                <c:pt idx="10">
                  <c:v>35800</c:v>
                </c:pt>
                <c:pt idx="11">
                  <c:v>36900</c:v>
                </c:pt>
                <c:pt idx="12">
                  <c:v>37100</c:v>
                </c:pt>
                <c:pt idx="13">
                  <c:v>37200</c:v>
                </c:pt>
                <c:pt idx="14">
                  <c:v>38500</c:v>
                </c:pt>
                <c:pt idx="15">
                  <c:v>40200</c:v>
                </c:pt>
                <c:pt idx="16">
                  <c:v>43000</c:v>
                </c:pt>
                <c:pt idx="17">
                  <c:v>44400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0-44DC-82C4-E1B8C51CD984}"/>
            </c:ext>
          </c:extLst>
        </c:ser>
        <c:ser>
          <c:idx val="2"/>
          <c:order val="2"/>
          <c:tx>
            <c:strRef>
              <c:f>'Bus dem'!$AQ$11</c:f>
              <c:strCache>
                <c:ptCount val="1"/>
                <c:pt idx="0">
                  <c:v>Manurewa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dem'!$AQ$12:$AQ$29</c:f>
              <c:numCache>
                <c:formatCode>General</c:formatCode>
                <c:ptCount val="18"/>
                <c:pt idx="0">
                  <c:v>15300</c:v>
                </c:pt>
                <c:pt idx="1">
                  <c:v>14600</c:v>
                </c:pt>
                <c:pt idx="2">
                  <c:v>15500</c:v>
                </c:pt>
                <c:pt idx="3">
                  <c:v>15900</c:v>
                </c:pt>
                <c:pt idx="4">
                  <c:v>16800</c:v>
                </c:pt>
                <c:pt idx="5">
                  <c:v>18100</c:v>
                </c:pt>
                <c:pt idx="6">
                  <c:v>18200</c:v>
                </c:pt>
                <c:pt idx="7">
                  <c:v>19100</c:v>
                </c:pt>
                <c:pt idx="8">
                  <c:v>19500</c:v>
                </c:pt>
                <c:pt idx="9">
                  <c:v>18600</c:v>
                </c:pt>
                <c:pt idx="10">
                  <c:v>18500</c:v>
                </c:pt>
                <c:pt idx="11">
                  <c:v>18300</c:v>
                </c:pt>
                <c:pt idx="12">
                  <c:v>19600</c:v>
                </c:pt>
                <c:pt idx="13">
                  <c:v>19400</c:v>
                </c:pt>
                <c:pt idx="14">
                  <c:v>19800</c:v>
                </c:pt>
                <c:pt idx="15">
                  <c:v>21700</c:v>
                </c:pt>
                <c:pt idx="16">
                  <c:v>22300</c:v>
                </c:pt>
                <c:pt idx="17">
                  <c:v>23400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0-44DC-82C4-E1B8C51CD984}"/>
            </c:ext>
          </c:extLst>
        </c:ser>
        <c:ser>
          <c:idx val="3"/>
          <c:order val="3"/>
          <c:tx>
            <c:strRef>
              <c:f>'Bus dem'!$AR$11</c:f>
              <c:strCache>
                <c:ptCount val="1"/>
                <c:pt idx="0">
                  <c:v>Papakura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dem'!$AR$12:$AR$29</c:f>
              <c:numCache>
                <c:formatCode>General</c:formatCode>
                <c:ptCount val="18"/>
                <c:pt idx="0">
                  <c:v>11400</c:v>
                </c:pt>
                <c:pt idx="1">
                  <c:v>11700</c:v>
                </c:pt>
                <c:pt idx="2">
                  <c:v>12500</c:v>
                </c:pt>
                <c:pt idx="3">
                  <c:v>13200</c:v>
                </c:pt>
                <c:pt idx="4">
                  <c:v>14000</c:v>
                </c:pt>
                <c:pt idx="5">
                  <c:v>15000</c:v>
                </c:pt>
                <c:pt idx="6">
                  <c:v>14500</c:v>
                </c:pt>
                <c:pt idx="7">
                  <c:v>14300</c:v>
                </c:pt>
                <c:pt idx="8">
                  <c:v>14600</c:v>
                </c:pt>
                <c:pt idx="9">
                  <c:v>14000</c:v>
                </c:pt>
                <c:pt idx="10">
                  <c:v>13900</c:v>
                </c:pt>
                <c:pt idx="11">
                  <c:v>13900</c:v>
                </c:pt>
                <c:pt idx="12">
                  <c:v>14200</c:v>
                </c:pt>
                <c:pt idx="13">
                  <c:v>13900</c:v>
                </c:pt>
                <c:pt idx="14">
                  <c:v>14600</c:v>
                </c:pt>
                <c:pt idx="15">
                  <c:v>15100</c:v>
                </c:pt>
                <c:pt idx="16">
                  <c:v>15800</c:v>
                </c:pt>
                <c:pt idx="17">
                  <c:v>16700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E0-44DC-82C4-E1B8C51CD984}"/>
            </c:ext>
          </c:extLst>
        </c:ser>
        <c:ser>
          <c:idx val="4"/>
          <c:order val="4"/>
          <c:tx>
            <c:strRef>
              <c:f>'Bus dem'!$AS$11</c:f>
              <c:strCache>
                <c:ptCount val="1"/>
                <c:pt idx="0">
                  <c:v>Franklin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dem'!$AS$12:$AS$29</c:f>
              <c:numCache>
                <c:formatCode>General</c:formatCode>
                <c:ptCount val="18"/>
                <c:pt idx="0">
                  <c:v>15400</c:v>
                </c:pt>
                <c:pt idx="1">
                  <c:v>16000</c:v>
                </c:pt>
                <c:pt idx="2">
                  <c:v>16600</c:v>
                </c:pt>
                <c:pt idx="3">
                  <c:v>17000</c:v>
                </c:pt>
                <c:pt idx="4">
                  <c:v>16900</c:v>
                </c:pt>
                <c:pt idx="5">
                  <c:v>17600</c:v>
                </c:pt>
                <c:pt idx="6">
                  <c:v>18300</c:v>
                </c:pt>
                <c:pt idx="7">
                  <c:v>19200</c:v>
                </c:pt>
                <c:pt idx="8">
                  <c:v>20000</c:v>
                </c:pt>
                <c:pt idx="9">
                  <c:v>19300</c:v>
                </c:pt>
                <c:pt idx="10">
                  <c:v>18800</c:v>
                </c:pt>
                <c:pt idx="11">
                  <c:v>18800</c:v>
                </c:pt>
                <c:pt idx="12">
                  <c:v>19500</c:v>
                </c:pt>
                <c:pt idx="13">
                  <c:v>19800</c:v>
                </c:pt>
                <c:pt idx="14">
                  <c:v>20400</c:v>
                </c:pt>
                <c:pt idx="15">
                  <c:v>20900</c:v>
                </c:pt>
                <c:pt idx="16">
                  <c:v>21300</c:v>
                </c:pt>
                <c:pt idx="17">
                  <c:v>22600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E0-44DC-82C4-E1B8C51CD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19040"/>
        <c:axId val="46520576"/>
      </c:lineChart>
      <c:catAx>
        <c:axId val="4651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520576"/>
        <c:crosses val="autoZero"/>
        <c:auto val="1"/>
        <c:lblAlgn val="ctr"/>
        <c:lblOffset val="100"/>
        <c:tickLblSkip val="1"/>
        <c:noMultiLvlLbl val="0"/>
      </c:catAx>
      <c:valAx>
        <c:axId val="46520576"/>
        <c:scaling>
          <c:orientation val="minMax"/>
          <c:max val="5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6519040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0883587156394"/>
          <c:y val="3.136304995773833E-2"/>
          <c:w val="0.49907036321059955"/>
          <c:h val="0.76042306152410188"/>
        </c:manualLayout>
      </c:layout>
      <c:lineChart>
        <c:grouping val="standard"/>
        <c:varyColors val="0"/>
        <c:ser>
          <c:idx val="0"/>
          <c:order val="0"/>
          <c:tx>
            <c:strRef>
              <c:f>'Bus dem'!$AF$11</c:f>
              <c:strCache>
                <c:ptCount val="1"/>
                <c:pt idx="0">
                  <c:v>Great Barrier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dem'!$AF$12:$AF$29</c:f>
              <c:numCache>
                <c:formatCode>General</c:formatCode>
                <c:ptCount val="18"/>
                <c:pt idx="0">
                  <c:v>180</c:v>
                </c:pt>
                <c:pt idx="1">
                  <c:v>190</c:v>
                </c:pt>
                <c:pt idx="2">
                  <c:v>190</c:v>
                </c:pt>
                <c:pt idx="3">
                  <c:v>220</c:v>
                </c:pt>
                <c:pt idx="4">
                  <c:v>230</c:v>
                </c:pt>
                <c:pt idx="5">
                  <c:v>220</c:v>
                </c:pt>
                <c:pt idx="6">
                  <c:v>200</c:v>
                </c:pt>
                <c:pt idx="7">
                  <c:v>220</c:v>
                </c:pt>
                <c:pt idx="8">
                  <c:v>220</c:v>
                </c:pt>
                <c:pt idx="9">
                  <c:v>230</c:v>
                </c:pt>
                <c:pt idx="10">
                  <c:v>250</c:v>
                </c:pt>
                <c:pt idx="11">
                  <c:v>210</c:v>
                </c:pt>
                <c:pt idx="12">
                  <c:v>260</c:v>
                </c:pt>
                <c:pt idx="13">
                  <c:v>250</c:v>
                </c:pt>
                <c:pt idx="14">
                  <c:v>250</c:v>
                </c:pt>
                <c:pt idx="15">
                  <c:v>260</c:v>
                </c:pt>
                <c:pt idx="16">
                  <c:v>220</c:v>
                </c:pt>
                <c:pt idx="17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6C-4525-9A27-4496A853B075}"/>
            </c:ext>
          </c:extLst>
        </c:ser>
        <c:ser>
          <c:idx val="1"/>
          <c:order val="1"/>
          <c:tx>
            <c:strRef>
              <c:f>'Bus dem'!$AG$11</c:f>
              <c:strCache>
                <c:ptCount val="1"/>
                <c:pt idx="0">
                  <c:v>Waiheke</c:v>
                </c:pt>
              </c:strCache>
            </c:strRef>
          </c:tx>
          <c:marker>
            <c:symbol val="none"/>
          </c:marker>
          <c:cat>
            <c:strRef>
              <c:f>'Bus dem'!$A$12:$A$29</c:f>
              <c:strCach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strCache>
            </c:strRef>
          </c:cat>
          <c:val>
            <c:numRef>
              <c:f>'Bus dem'!$AG$12:$AG$29</c:f>
              <c:numCache>
                <c:formatCode>General</c:formatCode>
                <c:ptCount val="18"/>
                <c:pt idx="0">
                  <c:v>1350</c:v>
                </c:pt>
                <c:pt idx="1">
                  <c:v>1500</c:v>
                </c:pt>
                <c:pt idx="2">
                  <c:v>1650</c:v>
                </c:pt>
                <c:pt idx="3">
                  <c:v>1700</c:v>
                </c:pt>
                <c:pt idx="4">
                  <c:v>2100</c:v>
                </c:pt>
                <c:pt idx="5">
                  <c:v>1950</c:v>
                </c:pt>
                <c:pt idx="6">
                  <c:v>2050</c:v>
                </c:pt>
                <c:pt idx="7">
                  <c:v>2050</c:v>
                </c:pt>
                <c:pt idx="8">
                  <c:v>2100</c:v>
                </c:pt>
                <c:pt idx="9">
                  <c:v>2050</c:v>
                </c:pt>
                <c:pt idx="10">
                  <c:v>1950</c:v>
                </c:pt>
                <c:pt idx="11">
                  <c:v>2150</c:v>
                </c:pt>
                <c:pt idx="12">
                  <c:v>2200</c:v>
                </c:pt>
                <c:pt idx="13">
                  <c:v>2250</c:v>
                </c:pt>
                <c:pt idx="14">
                  <c:v>2450</c:v>
                </c:pt>
                <c:pt idx="15">
                  <c:v>2650</c:v>
                </c:pt>
                <c:pt idx="16">
                  <c:v>2800</c:v>
                </c:pt>
                <c:pt idx="17">
                  <c:v>2900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6C-4525-9A27-4496A853B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9920"/>
        <c:axId val="46929024"/>
      </c:lineChart>
      <c:catAx>
        <c:axId val="4652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29024"/>
        <c:crosses val="autoZero"/>
        <c:auto val="1"/>
        <c:lblAlgn val="ctr"/>
        <c:lblOffset val="100"/>
        <c:tickLblSkip val="1"/>
        <c:noMultiLvlLbl val="0"/>
      </c:catAx>
      <c:valAx>
        <c:axId val="46929024"/>
        <c:scaling>
          <c:orientation val="minMax"/>
          <c:max val="5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Businesses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6529920"/>
        <c:crosses val="autoZero"/>
        <c:crossBetween val="between"/>
      </c:valAx>
    </c:plotArea>
    <c:legend>
      <c:legendPos val="r"/>
      <c:overlay val="0"/>
    </c:legend>
    <c:plotVisOnly val="0"/>
    <c:dispBlanksAs val="span"/>
    <c:showDLblsOverMax val="0"/>
  </c:chart>
  <c:printSettings>
    <c:headerFooter/>
    <c:pageMargins b="0.75000000000001232" l="0.70000000000000062" r="0.70000000000000062" t="0.75000000000001232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3837128254"/>
          <c:y val="3.6886807944710692E-2"/>
          <c:w val="0.85669252566803133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Incomes'!$B$11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Incomes'!$CX$13:$CX$64</c:f>
              <c:numCache>
                <c:formatCode>0.0</c:formatCode>
                <c:ptCount val="52"/>
                <c:pt idx="0">
                  <c:v>1077.5117247987766</c:v>
                </c:pt>
                <c:pt idx="1">
                  <c:v>1085.9338366756292</c:v>
                </c:pt>
                <c:pt idx="2">
                  <c:v>1079.754741596053</c:v>
                </c:pt>
                <c:pt idx="3">
                  <c:v>1080.9585457849503</c:v>
                </c:pt>
                <c:pt idx="4">
                  <c:v>1076.8424391504257</c:v>
                </c:pt>
                <c:pt idx="5">
                  <c:v>1080.1691794199037</c:v>
                </c:pt>
                <c:pt idx="6">
                  <c:v>1086.9471674980077</c:v>
                </c:pt>
                <c:pt idx="7">
                  <c:v>1099.7543700611282</c:v>
                </c:pt>
                <c:pt idx="8">
                  <c:v>1098.8728232062201</c:v>
                </c:pt>
                <c:pt idx="9">
                  <c:v>1098.1770512427736</c:v>
                </c:pt>
                <c:pt idx="10">
                  <c:v>1107.135346618533</c:v>
                </c:pt>
                <c:pt idx="11">
                  <c:v>1091.4807150966878</c:v>
                </c:pt>
                <c:pt idx="12">
                  <c:v>1110.2351686263582</c:v>
                </c:pt>
                <c:pt idx="13">
                  <c:v>1115.812924587816</c:v>
                </c:pt>
                <c:pt idx="14">
                  <c:v>1122.4504904398409</c:v>
                </c:pt>
                <c:pt idx="15">
                  <c:v>1120.2190350437049</c:v>
                </c:pt>
                <c:pt idx="16">
                  <c:v>1122.3850952084406</c:v>
                </c:pt>
                <c:pt idx="17">
                  <c:v>1130.1900247726737</c:v>
                </c:pt>
                <c:pt idx="18">
                  <c:v>1126.5834159459562</c:v>
                </c:pt>
                <c:pt idx="19">
                  <c:v>1126.2820816646099</c:v>
                </c:pt>
                <c:pt idx="20">
                  <c:v>1115.1441704633075</c:v>
                </c:pt>
                <c:pt idx="21">
                  <c:v>1131.2621965125586</c:v>
                </c:pt>
                <c:pt idx="22">
                  <c:v>1134.2520439093514</c:v>
                </c:pt>
                <c:pt idx="23">
                  <c:v>1132.958662071451</c:v>
                </c:pt>
                <c:pt idx="24">
                  <c:v>1126.8207919081121</c:v>
                </c:pt>
                <c:pt idx="25">
                  <c:v>1131.9568987114624</c:v>
                </c:pt>
                <c:pt idx="26">
                  <c:v>1147.2368504725093</c:v>
                </c:pt>
                <c:pt idx="27">
                  <c:v>1131.783714695039</c:v>
                </c:pt>
                <c:pt idx="28">
                  <c:v>1154.6663160980338</c:v>
                </c:pt>
                <c:pt idx="29">
                  <c:v>1169.5857740883912</c:v>
                </c:pt>
                <c:pt idx="30">
                  <c:v>1178.2959515736895</c:v>
                </c:pt>
                <c:pt idx="31">
                  <c:v>1172.6119907999662</c:v>
                </c:pt>
                <c:pt idx="32">
                  <c:v>1177.2659382338425</c:v>
                </c:pt>
                <c:pt idx="33">
                  <c:v>1178.5542367461871</c:v>
                </c:pt>
                <c:pt idx="34">
                  <c:v>1194.3056104807404</c:v>
                </c:pt>
                <c:pt idx="35">
                  <c:v>1182.8299978008149</c:v>
                </c:pt>
                <c:pt idx="36">
                  <c:v>1178.16878807127</c:v>
                </c:pt>
                <c:pt idx="37">
                  <c:v>1192.6990272675828</c:v>
                </c:pt>
                <c:pt idx="38">
                  <c:v>1212.8009631985171</c:v>
                </c:pt>
                <c:pt idx="39">
                  <c:v>1214.7770185962117</c:v>
                </c:pt>
                <c:pt idx="40">
                  <c:v>1200.9648787947849</c:v>
                </c:pt>
                <c:pt idx="41">
                  <c:v>1208.543453571715</c:v>
                </c:pt>
                <c:pt idx="42">
                  <c:v>1209.5336348305379</c:v>
                </c:pt>
                <c:pt idx="43">
                  <c:v>1200.3977956127324</c:v>
                </c:pt>
                <c:pt idx="44">
                  <c:v>1203.5824964767869</c:v>
                </c:pt>
                <c:pt idx="45">
                  <c:v>1196.7967447239373</c:v>
                </c:pt>
                <c:pt idx="46">
                  <c:v>1187.3864883534893</c:v>
                </c:pt>
                <c:pt idx="47">
                  <c:v>1183.2232807952209</c:v>
                </c:pt>
                <c:pt idx="48">
                  <c:v>1191.8862547670456</c:v>
                </c:pt>
                <c:pt idx="49">
                  <c:v>1201.0037979817823</c:v>
                </c:pt>
                <c:pt idx="50">
                  <c:v>1212.5480303668569</c:v>
                </c:pt>
                <c:pt idx="51">
                  <c:v>1223.7798381948712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60-4830-A266-16DC6267DA59}"/>
            </c:ext>
          </c:extLst>
        </c:ser>
        <c:ser>
          <c:idx val="1"/>
          <c:order val="1"/>
          <c:tx>
            <c:strRef>
              <c:f>'Pop, Employ, Incomes'!$G$11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Incomes'!$CY$13:$CY$64</c:f>
              <c:numCache>
                <c:formatCode>0.0</c:formatCode>
                <c:ptCount val="52"/>
                <c:pt idx="0">
                  <c:v>1004.2149724469068</c:v>
                </c:pt>
                <c:pt idx="1">
                  <c:v>1009.9641008612193</c:v>
                </c:pt>
                <c:pt idx="2">
                  <c:v>1009.1116136517505</c:v>
                </c:pt>
                <c:pt idx="3">
                  <c:v>997.59692225838523</c:v>
                </c:pt>
                <c:pt idx="4">
                  <c:v>989.77973599103632</c:v>
                </c:pt>
                <c:pt idx="5">
                  <c:v>991.51273974986782</c:v>
                </c:pt>
                <c:pt idx="6">
                  <c:v>999.15114415837229</c:v>
                </c:pt>
                <c:pt idx="7">
                  <c:v>1001.4484408319239</c:v>
                </c:pt>
                <c:pt idx="8">
                  <c:v>1003.0591743944598</c:v>
                </c:pt>
                <c:pt idx="9">
                  <c:v>1008.7984298283758</c:v>
                </c:pt>
                <c:pt idx="10">
                  <c:v>1024.6595975254888</c:v>
                </c:pt>
                <c:pt idx="11">
                  <c:v>1005.8797553496935</c:v>
                </c:pt>
                <c:pt idx="12">
                  <c:v>1020.1645026610361</c:v>
                </c:pt>
                <c:pt idx="13">
                  <c:v>1018.9166102014989</c:v>
                </c:pt>
                <c:pt idx="14">
                  <c:v>1028.1395480059871</c:v>
                </c:pt>
                <c:pt idx="15">
                  <c:v>1031.177341418841</c:v>
                </c:pt>
                <c:pt idx="16">
                  <c:v>1033.4920253561568</c:v>
                </c:pt>
                <c:pt idx="17">
                  <c:v>1032.9875714950051</c:v>
                </c:pt>
                <c:pt idx="18">
                  <c:v>1053.3152397963136</c:v>
                </c:pt>
                <c:pt idx="19">
                  <c:v>1039.148410019498</c:v>
                </c:pt>
                <c:pt idx="20">
                  <c:v>1035.1156168924697</c:v>
                </c:pt>
                <c:pt idx="21">
                  <c:v>1036.1288869674322</c:v>
                </c:pt>
                <c:pt idx="22">
                  <c:v>1054.5147105775145</c:v>
                </c:pt>
                <c:pt idx="23">
                  <c:v>1054.878685914895</c:v>
                </c:pt>
                <c:pt idx="24">
                  <c:v>1025.6274797709382</c:v>
                </c:pt>
                <c:pt idx="25">
                  <c:v>1036.107086674976</c:v>
                </c:pt>
                <c:pt idx="26">
                  <c:v>1056.6643566129699</c:v>
                </c:pt>
                <c:pt idx="27">
                  <c:v>1048.2731191718051</c:v>
                </c:pt>
                <c:pt idx="28">
                  <c:v>1050.2062066558738</c:v>
                </c:pt>
                <c:pt idx="29">
                  <c:v>1070.2926781061244</c:v>
                </c:pt>
                <c:pt idx="30">
                  <c:v>1083.0077687940138</c:v>
                </c:pt>
                <c:pt idx="31">
                  <c:v>1069.8337153945627</c:v>
                </c:pt>
                <c:pt idx="32">
                  <c:v>1068.3475643114346</c:v>
                </c:pt>
                <c:pt idx="33">
                  <c:v>1072.7111770667523</c:v>
                </c:pt>
                <c:pt idx="34">
                  <c:v>1088.7289100563962</c:v>
                </c:pt>
                <c:pt idx="35">
                  <c:v>1076.9984886622901</c:v>
                </c:pt>
                <c:pt idx="36">
                  <c:v>1069.864277151509</c:v>
                </c:pt>
                <c:pt idx="37">
                  <c:v>1089.3549693993721</c:v>
                </c:pt>
                <c:pt idx="38">
                  <c:v>1113.4777823279289</c:v>
                </c:pt>
                <c:pt idx="39">
                  <c:v>1101.9905975619847</c:v>
                </c:pt>
                <c:pt idx="40">
                  <c:v>1092.3661497813155</c:v>
                </c:pt>
                <c:pt idx="41">
                  <c:v>1095.9025728283102</c:v>
                </c:pt>
                <c:pt idx="42">
                  <c:v>1095.65930023547</c:v>
                </c:pt>
                <c:pt idx="43">
                  <c:v>1107.8170872164867</c:v>
                </c:pt>
                <c:pt idx="44">
                  <c:v>1099.9173495399752</c:v>
                </c:pt>
                <c:pt idx="45">
                  <c:v>1096.0564686106109</c:v>
                </c:pt>
                <c:pt idx="46">
                  <c:v>1098.1785976506844</c:v>
                </c:pt>
                <c:pt idx="47">
                  <c:v>1099.9511647803627</c:v>
                </c:pt>
                <c:pt idx="48">
                  <c:v>1097.6569428316529</c:v>
                </c:pt>
                <c:pt idx="49">
                  <c:v>1105.2211130086971</c:v>
                </c:pt>
                <c:pt idx="50">
                  <c:v>1116.1602379079586</c:v>
                </c:pt>
                <c:pt idx="51">
                  <c:v>1114.0502772432044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60-4830-A266-16DC6267DA59}"/>
            </c:ext>
          </c:extLst>
        </c:ser>
        <c:ser>
          <c:idx val="2"/>
          <c:order val="2"/>
          <c:tx>
            <c:v>New Zealand</c:v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Incomes'!$CZ$13:$CZ$64</c:f>
              <c:numCache>
                <c:formatCode>0.0</c:formatCode>
                <c:ptCount val="52"/>
                <c:pt idx="0">
                  <c:v>1030.709344519076</c:v>
                </c:pt>
                <c:pt idx="1">
                  <c:v>1037.285390748159</c:v>
                </c:pt>
                <c:pt idx="2">
                  <c:v>1034.539010421181</c:v>
                </c:pt>
                <c:pt idx="3">
                  <c:v>1027.4851325633624</c:v>
                </c:pt>
                <c:pt idx="4">
                  <c:v>1021.5876293487534</c:v>
                </c:pt>
                <c:pt idx="5">
                  <c:v>1023.9518633236289</c:v>
                </c:pt>
                <c:pt idx="6">
                  <c:v>1031.0556547318961</c:v>
                </c:pt>
                <c:pt idx="7">
                  <c:v>1037.1378049575869</c:v>
                </c:pt>
                <c:pt idx="8">
                  <c:v>1037.8341573747621</c:v>
                </c:pt>
                <c:pt idx="9">
                  <c:v>1041.0284116120299</c:v>
                </c:pt>
                <c:pt idx="10">
                  <c:v>1054.0371470518323</c:v>
                </c:pt>
                <c:pt idx="11">
                  <c:v>1036.2972963195498</c:v>
                </c:pt>
                <c:pt idx="12">
                  <c:v>1052.6782665945334</c:v>
                </c:pt>
                <c:pt idx="13">
                  <c:v>1053.8597728173625</c:v>
                </c:pt>
                <c:pt idx="14">
                  <c:v>1061.4905401594101</c:v>
                </c:pt>
                <c:pt idx="15">
                  <c:v>1062.8549969621429</c:v>
                </c:pt>
                <c:pt idx="16">
                  <c:v>1065.1113095917128</c:v>
                </c:pt>
                <c:pt idx="17">
                  <c:v>1067.134020830237</c:v>
                </c:pt>
                <c:pt idx="18">
                  <c:v>1079.0376796031551</c:v>
                </c:pt>
                <c:pt idx="19">
                  <c:v>1069.8145558552437</c:v>
                </c:pt>
                <c:pt idx="20">
                  <c:v>1063.4830128576725</c:v>
                </c:pt>
                <c:pt idx="21">
                  <c:v>1069.5632028181062</c:v>
                </c:pt>
                <c:pt idx="22">
                  <c:v>1082.4227772436575</c:v>
                </c:pt>
                <c:pt idx="23">
                  <c:v>1082.5767438029113</c:v>
                </c:pt>
                <c:pt idx="24">
                  <c:v>1062.5279141393314</c:v>
                </c:pt>
                <c:pt idx="25">
                  <c:v>1070.7528383116576</c:v>
                </c:pt>
                <c:pt idx="26">
                  <c:v>1088.9253369384569</c:v>
                </c:pt>
                <c:pt idx="27">
                  <c:v>1078.2534038648682</c:v>
                </c:pt>
                <c:pt idx="28">
                  <c:v>1087.8672251983394</c:v>
                </c:pt>
                <c:pt idx="29">
                  <c:v>1105.4571176435775</c:v>
                </c:pt>
                <c:pt idx="30">
                  <c:v>1116.2330154147821</c:v>
                </c:pt>
                <c:pt idx="31">
                  <c:v>1105.4932145172982</c:v>
                </c:pt>
                <c:pt idx="32">
                  <c:v>1106.2692350877869</c:v>
                </c:pt>
                <c:pt idx="33">
                  <c:v>1109.4433044818488</c:v>
                </c:pt>
                <c:pt idx="34">
                  <c:v>1125.1357473527778</c:v>
                </c:pt>
                <c:pt idx="35">
                  <c:v>1113.7894659669605</c:v>
                </c:pt>
                <c:pt idx="36">
                  <c:v>1108.2733328136551</c:v>
                </c:pt>
                <c:pt idx="37">
                  <c:v>1125.7355133684127</c:v>
                </c:pt>
                <c:pt idx="38">
                  <c:v>1148.5485271390844</c:v>
                </c:pt>
                <c:pt idx="39">
                  <c:v>1141.2367865992908</c:v>
                </c:pt>
                <c:pt idx="40">
                  <c:v>1130.534705624804</c:v>
                </c:pt>
                <c:pt idx="41">
                  <c:v>1134.9197195290233</c:v>
                </c:pt>
                <c:pt idx="42">
                  <c:v>1135.1605185817723</c:v>
                </c:pt>
                <c:pt idx="43">
                  <c:v>1140.3601851678557</c:v>
                </c:pt>
                <c:pt idx="44">
                  <c:v>1136.7025191257628</c:v>
                </c:pt>
                <c:pt idx="45">
                  <c:v>1131.6745037198095</c:v>
                </c:pt>
                <c:pt idx="46">
                  <c:v>1129.9810923733819</c:v>
                </c:pt>
                <c:pt idx="47">
                  <c:v>1129.8760047866049</c:v>
                </c:pt>
                <c:pt idx="48">
                  <c:v>1131.8411005750936</c:v>
                </c:pt>
                <c:pt idx="49">
                  <c:v>1140.1906406497199</c:v>
                </c:pt>
                <c:pt idx="50">
                  <c:v>1150.8213950372137</c:v>
                </c:pt>
                <c:pt idx="51">
                  <c:v>1153.8276475763912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60-4830-A266-16DC6267D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49056"/>
        <c:axId val="47150592"/>
      </c:lineChart>
      <c:catAx>
        <c:axId val="4714905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15059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47150592"/>
        <c:scaling>
          <c:orientation val="minMax"/>
          <c:min val="6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Real Average Weekly Incomes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5469353606769301E-2"/>
              <c:y val="0.20675243634683296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14905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2515764570278682"/>
          <c:y val="0.89314538646167263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3837128254"/>
          <c:y val="3.6886807944710692E-2"/>
          <c:w val="0.85669252566803133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Incomes'!$B$11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Incomes'!$CX$13:$CX$64</c:f>
              <c:numCache>
                <c:formatCode>0.0</c:formatCode>
                <c:ptCount val="52"/>
                <c:pt idx="0">
                  <c:v>1077.5117247987766</c:v>
                </c:pt>
                <c:pt idx="1">
                  <c:v>1085.9338366756292</c:v>
                </c:pt>
                <c:pt idx="2">
                  <c:v>1079.754741596053</c:v>
                </c:pt>
                <c:pt idx="3">
                  <c:v>1080.9585457849503</c:v>
                </c:pt>
                <c:pt idx="4">
                  <c:v>1076.8424391504257</c:v>
                </c:pt>
                <c:pt idx="5">
                  <c:v>1080.1691794199037</c:v>
                </c:pt>
                <c:pt idx="6">
                  <c:v>1086.9471674980077</c:v>
                </c:pt>
                <c:pt idx="7">
                  <c:v>1099.7543700611282</c:v>
                </c:pt>
                <c:pt idx="8">
                  <c:v>1098.8728232062201</c:v>
                </c:pt>
                <c:pt idx="9">
                  <c:v>1098.1770512427736</c:v>
                </c:pt>
                <c:pt idx="10">
                  <c:v>1107.135346618533</c:v>
                </c:pt>
                <c:pt idx="11">
                  <c:v>1091.4807150966878</c:v>
                </c:pt>
                <c:pt idx="12">
                  <c:v>1110.2351686263582</c:v>
                </c:pt>
                <c:pt idx="13">
                  <c:v>1115.812924587816</c:v>
                </c:pt>
                <c:pt idx="14">
                  <c:v>1122.4504904398409</c:v>
                </c:pt>
                <c:pt idx="15">
                  <c:v>1120.2190350437049</c:v>
                </c:pt>
                <c:pt idx="16">
                  <c:v>1122.3850952084406</c:v>
                </c:pt>
                <c:pt idx="17">
                  <c:v>1130.1900247726737</c:v>
                </c:pt>
                <c:pt idx="18">
                  <c:v>1126.5834159459562</c:v>
                </c:pt>
                <c:pt idx="19">
                  <c:v>1126.2820816646099</c:v>
                </c:pt>
                <c:pt idx="20">
                  <c:v>1115.1441704633075</c:v>
                </c:pt>
                <c:pt idx="21">
                  <c:v>1131.2621965125586</c:v>
                </c:pt>
                <c:pt idx="22">
                  <c:v>1134.2520439093514</c:v>
                </c:pt>
                <c:pt idx="23">
                  <c:v>1132.958662071451</c:v>
                </c:pt>
                <c:pt idx="24">
                  <c:v>1126.8207919081121</c:v>
                </c:pt>
                <c:pt idx="25">
                  <c:v>1131.9568987114624</c:v>
                </c:pt>
                <c:pt idx="26">
                  <c:v>1147.2368504725093</c:v>
                </c:pt>
                <c:pt idx="27">
                  <c:v>1131.783714695039</c:v>
                </c:pt>
                <c:pt idx="28">
                  <c:v>1154.6663160980338</c:v>
                </c:pt>
                <c:pt idx="29">
                  <c:v>1169.5857740883912</c:v>
                </c:pt>
                <c:pt idx="30">
                  <c:v>1178.2959515736895</c:v>
                </c:pt>
                <c:pt idx="31">
                  <c:v>1172.6119907999662</c:v>
                </c:pt>
                <c:pt idx="32">
                  <c:v>1177.2659382338425</c:v>
                </c:pt>
                <c:pt idx="33">
                  <c:v>1178.5542367461871</c:v>
                </c:pt>
                <c:pt idx="34">
                  <c:v>1194.3056104807404</c:v>
                </c:pt>
                <c:pt idx="35">
                  <c:v>1182.8299978008149</c:v>
                </c:pt>
                <c:pt idx="36">
                  <c:v>1178.16878807127</c:v>
                </c:pt>
                <c:pt idx="37">
                  <c:v>1192.6990272675828</c:v>
                </c:pt>
                <c:pt idx="38">
                  <c:v>1212.8009631985171</c:v>
                </c:pt>
                <c:pt idx="39">
                  <c:v>1214.7770185962117</c:v>
                </c:pt>
                <c:pt idx="40">
                  <c:v>1200.9648787947849</c:v>
                </c:pt>
                <c:pt idx="41">
                  <c:v>1208.543453571715</c:v>
                </c:pt>
                <c:pt idx="42">
                  <c:v>1209.5336348305379</c:v>
                </c:pt>
                <c:pt idx="43">
                  <c:v>1200.3977956127324</c:v>
                </c:pt>
                <c:pt idx="44">
                  <c:v>1203.5824964767869</c:v>
                </c:pt>
                <c:pt idx="45">
                  <c:v>1196.7967447239373</c:v>
                </c:pt>
                <c:pt idx="46">
                  <c:v>1187.3864883534893</c:v>
                </c:pt>
                <c:pt idx="47">
                  <c:v>1183.2232807952209</c:v>
                </c:pt>
                <c:pt idx="48">
                  <c:v>1191.8862547670456</c:v>
                </c:pt>
                <c:pt idx="49">
                  <c:v>1201.0037979817823</c:v>
                </c:pt>
                <c:pt idx="50">
                  <c:v>1212.5480303668569</c:v>
                </c:pt>
                <c:pt idx="51">
                  <c:v>1223.7798381948712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761-8A4D-D95006636E86}"/>
            </c:ext>
          </c:extLst>
        </c:ser>
        <c:ser>
          <c:idx val="1"/>
          <c:order val="1"/>
          <c:tx>
            <c:strRef>
              <c:f>'Pop, Employ, Incomes'!$G$11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Incomes'!$CY$13:$CY$64</c:f>
              <c:numCache>
                <c:formatCode>0.0</c:formatCode>
                <c:ptCount val="52"/>
                <c:pt idx="0">
                  <c:v>1004.2149724469068</c:v>
                </c:pt>
                <c:pt idx="1">
                  <c:v>1009.9641008612193</c:v>
                </c:pt>
                <c:pt idx="2">
                  <c:v>1009.1116136517505</c:v>
                </c:pt>
                <c:pt idx="3">
                  <c:v>997.59692225838523</c:v>
                </c:pt>
                <c:pt idx="4">
                  <c:v>989.77973599103632</c:v>
                </c:pt>
                <c:pt idx="5">
                  <c:v>991.51273974986782</c:v>
                </c:pt>
                <c:pt idx="6">
                  <c:v>999.15114415837229</c:v>
                </c:pt>
                <c:pt idx="7">
                  <c:v>1001.4484408319239</c:v>
                </c:pt>
                <c:pt idx="8">
                  <c:v>1003.0591743944598</c:v>
                </c:pt>
                <c:pt idx="9">
                  <c:v>1008.7984298283758</c:v>
                </c:pt>
                <c:pt idx="10">
                  <c:v>1024.6595975254888</c:v>
                </c:pt>
                <c:pt idx="11">
                  <c:v>1005.8797553496935</c:v>
                </c:pt>
                <c:pt idx="12">
                  <c:v>1020.1645026610361</c:v>
                </c:pt>
                <c:pt idx="13">
                  <c:v>1018.9166102014989</c:v>
                </c:pt>
                <c:pt idx="14">
                  <c:v>1028.1395480059871</c:v>
                </c:pt>
                <c:pt idx="15">
                  <c:v>1031.177341418841</c:v>
                </c:pt>
                <c:pt idx="16">
                  <c:v>1033.4920253561568</c:v>
                </c:pt>
                <c:pt idx="17">
                  <c:v>1032.9875714950051</c:v>
                </c:pt>
                <c:pt idx="18">
                  <c:v>1053.3152397963136</c:v>
                </c:pt>
                <c:pt idx="19">
                  <c:v>1039.148410019498</c:v>
                </c:pt>
                <c:pt idx="20">
                  <c:v>1035.1156168924697</c:v>
                </c:pt>
                <c:pt idx="21">
                  <c:v>1036.1288869674322</c:v>
                </c:pt>
                <c:pt idx="22">
                  <c:v>1054.5147105775145</c:v>
                </c:pt>
                <c:pt idx="23">
                  <c:v>1054.878685914895</c:v>
                </c:pt>
                <c:pt idx="24">
                  <c:v>1025.6274797709382</c:v>
                </c:pt>
                <c:pt idx="25">
                  <c:v>1036.107086674976</c:v>
                </c:pt>
                <c:pt idx="26">
                  <c:v>1056.6643566129699</c:v>
                </c:pt>
                <c:pt idx="27">
                  <c:v>1048.2731191718051</c:v>
                </c:pt>
                <c:pt idx="28">
                  <c:v>1050.2062066558738</c:v>
                </c:pt>
                <c:pt idx="29">
                  <c:v>1070.2926781061244</c:v>
                </c:pt>
                <c:pt idx="30">
                  <c:v>1083.0077687940138</c:v>
                </c:pt>
                <c:pt idx="31">
                  <c:v>1069.8337153945627</c:v>
                </c:pt>
                <c:pt idx="32">
                  <c:v>1068.3475643114346</c:v>
                </c:pt>
                <c:pt idx="33">
                  <c:v>1072.7111770667523</c:v>
                </c:pt>
                <c:pt idx="34">
                  <c:v>1088.7289100563962</c:v>
                </c:pt>
                <c:pt idx="35">
                  <c:v>1076.9984886622901</c:v>
                </c:pt>
                <c:pt idx="36">
                  <c:v>1069.864277151509</c:v>
                </c:pt>
                <c:pt idx="37">
                  <c:v>1089.3549693993721</c:v>
                </c:pt>
                <c:pt idx="38">
                  <c:v>1113.4777823279289</c:v>
                </c:pt>
                <c:pt idx="39">
                  <c:v>1101.9905975619847</c:v>
                </c:pt>
                <c:pt idx="40">
                  <c:v>1092.3661497813155</c:v>
                </c:pt>
                <c:pt idx="41">
                  <c:v>1095.9025728283102</c:v>
                </c:pt>
                <c:pt idx="42">
                  <c:v>1095.65930023547</c:v>
                </c:pt>
                <c:pt idx="43">
                  <c:v>1107.8170872164867</c:v>
                </c:pt>
                <c:pt idx="44">
                  <c:v>1099.9173495399752</c:v>
                </c:pt>
                <c:pt idx="45">
                  <c:v>1096.0564686106109</c:v>
                </c:pt>
                <c:pt idx="46">
                  <c:v>1098.1785976506844</c:v>
                </c:pt>
                <c:pt idx="47">
                  <c:v>1099.9511647803627</c:v>
                </c:pt>
                <c:pt idx="48">
                  <c:v>1097.6569428316529</c:v>
                </c:pt>
                <c:pt idx="49">
                  <c:v>1105.2211130086971</c:v>
                </c:pt>
                <c:pt idx="50">
                  <c:v>1116.1602379079586</c:v>
                </c:pt>
                <c:pt idx="51">
                  <c:v>1114.0502772432044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C4-4761-8A4D-D95006636E86}"/>
            </c:ext>
          </c:extLst>
        </c:ser>
        <c:ser>
          <c:idx val="2"/>
          <c:order val="2"/>
          <c:tx>
            <c:v>New Zealand</c:v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Incomes'!$A$14:$A$64</c:f>
              <c:numCache>
                <c:formatCode>mmm\-yy</c:formatCode>
                <c:ptCount val="51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</c:numCache>
            </c:numRef>
          </c:cat>
          <c:val>
            <c:numRef>
              <c:f>'Pop, Employ, Incomes'!$CZ$13:$CZ$64</c:f>
              <c:numCache>
                <c:formatCode>0.0</c:formatCode>
                <c:ptCount val="52"/>
                <c:pt idx="0">
                  <c:v>1030.709344519076</c:v>
                </c:pt>
                <c:pt idx="1">
                  <c:v>1037.285390748159</c:v>
                </c:pt>
                <c:pt idx="2">
                  <c:v>1034.539010421181</c:v>
                </c:pt>
                <c:pt idx="3">
                  <c:v>1027.4851325633624</c:v>
                </c:pt>
                <c:pt idx="4">
                  <c:v>1021.5876293487534</c:v>
                </c:pt>
                <c:pt idx="5">
                  <c:v>1023.9518633236289</c:v>
                </c:pt>
                <c:pt idx="6">
                  <c:v>1031.0556547318961</c:v>
                </c:pt>
                <c:pt idx="7">
                  <c:v>1037.1378049575869</c:v>
                </c:pt>
                <c:pt idx="8">
                  <c:v>1037.8341573747621</c:v>
                </c:pt>
                <c:pt idx="9">
                  <c:v>1041.0284116120299</c:v>
                </c:pt>
                <c:pt idx="10">
                  <c:v>1054.0371470518323</c:v>
                </c:pt>
                <c:pt idx="11">
                  <c:v>1036.2972963195498</c:v>
                </c:pt>
                <c:pt idx="12">
                  <c:v>1052.6782665945334</c:v>
                </c:pt>
                <c:pt idx="13">
                  <c:v>1053.8597728173625</c:v>
                </c:pt>
                <c:pt idx="14">
                  <c:v>1061.4905401594101</c:v>
                </c:pt>
                <c:pt idx="15">
                  <c:v>1062.8549969621429</c:v>
                </c:pt>
                <c:pt idx="16">
                  <c:v>1065.1113095917128</c:v>
                </c:pt>
                <c:pt idx="17">
                  <c:v>1067.134020830237</c:v>
                </c:pt>
                <c:pt idx="18">
                  <c:v>1079.0376796031551</c:v>
                </c:pt>
                <c:pt idx="19">
                  <c:v>1069.8145558552437</c:v>
                </c:pt>
                <c:pt idx="20">
                  <c:v>1063.4830128576725</c:v>
                </c:pt>
                <c:pt idx="21">
                  <c:v>1069.5632028181062</c:v>
                </c:pt>
                <c:pt idx="22">
                  <c:v>1082.4227772436575</c:v>
                </c:pt>
                <c:pt idx="23">
                  <c:v>1082.5767438029113</c:v>
                </c:pt>
                <c:pt idx="24">
                  <c:v>1062.5279141393314</c:v>
                </c:pt>
                <c:pt idx="25">
                  <c:v>1070.7528383116576</c:v>
                </c:pt>
                <c:pt idx="26">
                  <c:v>1088.9253369384569</c:v>
                </c:pt>
                <c:pt idx="27">
                  <c:v>1078.2534038648682</c:v>
                </c:pt>
                <c:pt idx="28">
                  <c:v>1087.8672251983394</c:v>
                </c:pt>
                <c:pt idx="29">
                  <c:v>1105.4571176435775</c:v>
                </c:pt>
                <c:pt idx="30">
                  <c:v>1116.2330154147821</c:v>
                </c:pt>
                <c:pt idx="31">
                  <c:v>1105.4932145172982</c:v>
                </c:pt>
                <c:pt idx="32">
                  <c:v>1106.2692350877869</c:v>
                </c:pt>
                <c:pt idx="33">
                  <c:v>1109.4433044818488</c:v>
                </c:pt>
                <c:pt idx="34">
                  <c:v>1125.1357473527778</c:v>
                </c:pt>
                <c:pt idx="35">
                  <c:v>1113.7894659669605</c:v>
                </c:pt>
                <c:pt idx="36">
                  <c:v>1108.2733328136551</c:v>
                </c:pt>
                <c:pt idx="37">
                  <c:v>1125.7355133684127</c:v>
                </c:pt>
                <c:pt idx="38">
                  <c:v>1148.5485271390844</c:v>
                </c:pt>
                <c:pt idx="39">
                  <c:v>1141.2367865992908</c:v>
                </c:pt>
                <c:pt idx="40">
                  <c:v>1130.534705624804</c:v>
                </c:pt>
                <c:pt idx="41">
                  <c:v>1134.9197195290233</c:v>
                </c:pt>
                <c:pt idx="42">
                  <c:v>1135.1605185817723</c:v>
                </c:pt>
                <c:pt idx="43">
                  <c:v>1140.3601851678557</c:v>
                </c:pt>
                <c:pt idx="44">
                  <c:v>1136.7025191257628</c:v>
                </c:pt>
                <c:pt idx="45">
                  <c:v>1131.6745037198095</c:v>
                </c:pt>
                <c:pt idx="46">
                  <c:v>1129.9810923733819</c:v>
                </c:pt>
                <c:pt idx="47">
                  <c:v>1129.8760047866049</c:v>
                </c:pt>
                <c:pt idx="48">
                  <c:v>1131.8411005750936</c:v>
                </c:pt>
                <c:pt idx="49">
                  <c:v>1140.1906406497199</c:v>
                </c:pt>
                <c:pt idx="50">
                  <c:v>1150.8213950372137</c:v>
                </c:pt>
                <c:pt idx="51">
                  <c:v>1153.8276475763912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C4-4761-8A4D-D95006636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96"/>
        <c:axId val="47170688"/>
      </c:lineChart>
      <c:catAx>
        <c:axId val="4716889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17068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47170688"/>
        <c:scaling>
          <c:orientation val="minMax"/>
          <c:min val="6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Real Average Weekly Wages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5469353606769301E-2"/>
              <c:y val="0.20675243634683296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16889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2515764570278682"/>
          <c:y val="0.89314538646167263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76457410984838"/>
          <c:y val="3.5491328289846212E-2"/>
          <c:w val="0.80184907287418528"/>
          <c:h val="0.871930694937642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'Big Mac Index'!$B$70</c:f>
              <c:strCache>
                <c:ptCount val="1"/>
                <c:pt idx="0">
                  <c:v>Under(-)/Over(+) valuation against the Dollar, %</c:v>
                </c:pt>
              </c:strCache>
            </c:strRef>
          </c:tx>
          <c:invertIfNegative val="0"/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9A9-460E-B6FB-31AE618C8573}"/>
              </c:ext>
            </c:extLst>
          </c:dPt>
          <c:dPt>
            <c:idx val="34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2-59A9-460E-B6FB-31AE618C8573}"/>
              </c:ext>
            </c:extLst>
          </c:dPt>
          <c:dPt>
            <c:idx val="45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59A9-460E-B6FB-31AE618C8573}"/>
              </c:ext>
            </c:extLst>
          </c:dPt>
          <c:cat>
            <c:strRef>
              <c:f>'Big Mac Index'!$A$71:$A$126</c:f>
              <c:strCache>
                <c:ptCount val="56"/>
                <c:pt idx="0">
                  <c:v>Ukraine</c:v>
                </c:pt>
                <c:pt idx="1">
                  <c:v>Russia</c:v>
                </c:pt>
                <c:pt idx="2">
                  <c:v>India</c:v>
                </c:pt>
                <c:pt idx="3">
                  <c:v>Malaysia</c:v>
                </c:pt>
                <c:pt idx="4">
                  <c:v>South Africa</c:v>
                </c:pt>
                <c:pt idx="5">
                  <c:v>Indonesia</c:v>
                </c:pt>
                <c:pt idx="6">
                  <c:v>Egypt</c:v>
                </c:pt>
                <c:pt idx="7">
                  <c:v>Hong Kong</c:v>
                </c:pt>
                <c:pt idx="8">
                  <c:v>Poland</c:v>
                </c:pt>
                <c:pt idx="9">
                  <c:v>Taiwan</c:v>
                </c:pt>
                <c:pt idx="10">
                  <c:v>Venezuela</c:v>
                </c:pt>
                <c:pt idx="11">
                  <c:v>Sri Lanka</c:v>
                </c:pt>
                <c:pt idx="12">
                  <c:v>China</c:v>
                </c:pt>
                <c:pt idx="13">
                  <c:v>Vietnam</c:v>
                </c:pt>
                <c:pt idx="14">
                  <c:v>Czech Republic</c:v>
                </c:pt>
                <c:pt idx="15">
                  <c:v>Saudi Arabia</c:v>
                </c:pt>
                <c:pt idx="16">
                  <c:v>Pakistan</c:v>
                </c:pt>
                <c:pt idx="17">
                  <c:v>Thailand</c:v>
                </c:pt>
                <c:pt idx="18">
                  <c:v>Japan</c:v>
                </c:pt>
                <c:pt idx="19">
                  <c:v>Hungary</c:v>
                </c:pt>
                <c:pt idx="20">
                  <c:v>Argentina</c:v>
                </c:pt>
                <c:pt idx="21">
                  <c:v>Peru</c:v>
                </c:pt>
                <c:pt idx="22">
                  <c:v>Colombia</c:v>
                </c:pt>
                <c:pt idx="23">
                  <c:v>Chile</c:v>
                </c:pt>
                <c:pt idx="24">
                  <c:v>Mexico</c:v>
                </c:pt>
                <c:pt idx="25">
                  <c:v>Estonia</c:v>
                </c:pt>
                <c:pt idx="26">
                  <c:v>Portugal</c:v>
                </c:pt>
                <c:pt idx="27">
                  <c:v>Singapore</c:v>
                </c:pt>
                <c:pt idx="28">
                  <c:v>Greece</c:v>
                </c:pt>
                <c:pt idx="29">
                  <c:v>UAE</c:v>
                </c:pt>
                <c:pt idx="30">
                  <c:v>Philippines</c:v>
                </c:pt>
                <c:pt idx="31">
                  <c:v>South Korea</c:v>
                </c:pt>
                <c:pt idx="32">
                  <c:v>Austria</c:v>
                </c:pt>
                <c:pt idx="33">
                  <c:v>Turkey</c:v>
                </c:pt>
                <c:pt idx="34">
                  <c:v>Netherlands</c:v>
                </c:pt>
                <c:pt idx="35">
                  <c:v>Costa Rica</c:v>
                </c:pt>
                <c:pt idx="36">
                  <c:v>Ireland</c:v>
                </c:pt>
                <c:pt idx="37">
                  <c:v>Spain</c:v>
                </c:pt>
                <c:pt idx="38">
                  <c:v>Germany</c:v>
                </c:pt>
                <c:pt idx="39">
                  <c:v>Euro area</c:v>
                </c:pt>
                <c:pt idx="40">
                  <c:v>Belgium</c:v>
                </c:pt>
                <c:pt idx="41">
                  <c:v>Australia</c:v>
                </c:pt>
                <c:pt idx="42">
                  <c:v>Britain</c:v>
                </c:pt>
                <c:pt idx="43">
                  <c:v>Israel</c:v>
                </c:pt>
                <c:pt idx="44">
                  <c:v>Italy</c:v>
                </c:pt>
                <c:pt idx="45">
                  <c:v>New Zealand</c:v>
                </c:pt>
                <c:pt idx="46">
                  <c:v>France</c:v>
                </c:pt>
                <c:pt idx="47">
                  <c:v>Uruguay</c:v>
                </c:pt>
                <c:pt idx="48">
                  <c:v>Canada</c:v>
                </c:pt>
                <c:pt idx="49">
                  <c:v>Finland</c:v>
                </c:pt>
                <c:pt idx="50">
                  <c:v>United States</c:v>
                </c:pt>
                <c:pt idx="51">
                  <c:v>Sweden</c:v>
                </c:pt>
                <c:pt idx="52">
                  <c:v>Brazil</c:v>
                </c:pt>
                <c:pt idx="53">
                  <c:v>Denmark</c:v>
                </c:pt>
                <c:pt idx="54">
                  <c:v>Norway</c:v>
                </c:pt>
                <c:pt idx="55">
                  <c:v>Switzerland</c:v>
                </c:pt>
              </c:strCache>
            </c:strRef>
          </c:cat>
          <c:val>
            <c:numRef>
              <c:f>'Big Mac Index'!$B$71:$B$126</c:f>
              <c:numCache>
                <c:formatCode>0</c:formatCode>
                <c:ptCount val="56"/>
                <c:pt idx="0">
                  <c:v>-74.929862993020734</c:v>
                </c:pt>
                <c:pt idx="1">
                  <c:v>-71.51428736124457</c:v>
                </c:pt>
                <c:pt idx="2">
                  <c:v>-60.611359141900245</c:v>
                </c:pt>
                <c:pt idx="3">
                  <c:v>-55.942417952858392</c:v>
                </c:pt>
                <c:pt idx="4">
                  <c:v>-53.622207869356487</c:v>
                </c:pt>
                <c:pt idx="5">
                  <c:v>-53.263007868957772</c:v>
                </c:pt>
                <c:pt idx="6">
                  <c:v>-51.912616048981199</c:v>
                </c:pt>
                <c:pt idx="7">
                  <c:v>-49.365679219754213</c:v>
                </c:pt>
                <c:pt idx="8">
                  <c:v>-48.182483719443304</c:v>
                </c:pt>
                <c:pt idx="9">
                  <c:v>-47.630606450172472</c:v>
                </c:pt>
                <c:pt idx="10">
                  <c:v>-47.108828101964349</c:v>
                </c:pt>
                <c:pt idx="11">
                  <c:v>-44.59230822507395</c:v>
                </c:pt>
                <c:pt idx="12">
                  <c:v>-42.190868610767595</c:v>
                </c:pt>
                <c:pt idx="13">
                  <c:v>-41.412085905505513</c:v>
                </c:pt>
                <c:pt idx="14">
                  <c:v>-39.05618005909993</c:v>
                </c:pt>
                <c:pt idx="15">
                  <c:v>-38.873780524975309</c:v>
                </c:pt>
                <c:pt idx="16">
                  <c:v>-37.826495094044162</c:v>
                </c:pt>
                <c:pt idx="17">
                  <c:v>-36.610769958243139</c:v>
                </c:pt>
                <c:pt idx="18">
                  <c:v>-34.408135802104731</c:v>
                </c:pt>
                <c:pt idx="19">
                  <c:v>-33.844862574204136</c:v>
                </c:pt>
                <c:pt idx="20">
                  <c:v>-32.107880577761925</c:v>
                </c:pt>
                <c:pt idx="21">
                  <c:v>-30.595655843290537</c:v>
                </c:pt>
                <c:pt idx="22">
                  <c:v>-30.262864334382613</c:v>
                </c:pt>
                <c:pt idx="23">
                  <c:v>-30.131658737802137</c:v>
                </c:pt>
                <c:pt idx="24">
                  <c:v>-30.065663346807582</c:v>
                </c:pt>
                <c:pt idx="25">
                  <c:v>-29.852087682672245</c:v>
                </c:pt>
                <c:pt idx="26">
                  <c:v>-27.433194154488525</c:v>
                </c:pt>
                <c:pt idx="27">
                  <c:v>-26.399065675288181</c:v>
                </c:pt>
                <c:pt idx="28">
                  <c:v>-26.223747390396678</c:v>
                </c:pt>
                <c:pt idx="29">
                  <c:v>-26.110794192729024</c:v>
                </c:pt>
                <c:pt idx="30">
                  <c:v>-23.37485350729278</c:v>
                </c:pt>
                <c:pt idx="31">
                  <c:v>-20.986809229588633</c:v>
                </c:pt>
                <c:pt idx="32">
                  <c:v>-17.999509394572033</c:v>
                </c:pt>
                <c:pt idx="33">
                  <c:v>-17.242431943419234</c:v>
                </c:pt>
                <c:pt idx="34">
                  <c:v>-16.548173277661803</c:v>
                </c:pt>
                <c:pt idx="35">
                  <c:v>-16.273055917798995</c:v>
                </c:pt>
                <c:pt idx="36">
                  <c:v>-15.580615866388303</c:v>
                </c:pt>
                <c:pt idx="37">
                  <c:v>-11.710386221294367</c:v>
                </c:pt>
                <c:pt idx="38">
                  <c:v>-11.226607515657626</c:v>
                </c:pt>
                <c:pt idx="39">
                  <c:v>-10.984718162839247</c:v>
                </c:pt>
                <c:pt idx="40">
                  <c:v>-10.500939457202508</c:v>
                </c:pt>
                <c:pt idx="41">
                  <c:v>-9.8391440501043874</c:v>
                </c:pt>
                <c:pt idx="42">
                  <c:v>-8.8051148225469671</c:v>
                </c:pt>
                <c:pt idx="43">
                  <c:v>-7.135094584365465</c:v>
                </c:pt>
                <c:pt idx="44">
                  <c:v>-6.8725991649269407</c:v>
                </c:pt>
                <c:pt idx="45">
                  <c:v>-6.2097077244258836</c:v>
                </c:pt>
                <c:pt idx="46">
                  <c:v>-5.6631524008350915</c:v>
                </c:pt>
                <c:pt idx="47">
                  <c:v>-3.4152950000320592</c:v>
                </c:pt>
                <c:pt idx="48">
                  <c:v>-3.1395447337692617</c:v>
                </c:pt>
                <c:pt idx="49">
                  <c:v>-0.82536534446765453</c:v>
                </c:pt>
                <c:pt idx="50">
                  <c:v>0</c:v>
                </c:pt>
                <c:pt idx="51">
                  <c:v>3.7285032075109026</c:v>
                </c:pt>
                <c:pt idx="52">
                  <c:v>8.7020193815700466</c:v>
                </c:pt>
                <c:pt idx="53">
                  <c:v>12.234007841285898</c:v>
                </c:pt>
                <c:pt idx="54">
                  <c:v>31.464438527023141</c:v>
                </c:pt>
                <c:pt idx="55">
                  <c:v>57.487812563335837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A9-460E-B6FB-31AE618C8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83744"/>
        <c:axId val="47185280"/>
      </c:barChart>
      <c:catAx>
        <c:axId val="471837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low"/>
        <c:crossAx val="47185280"/>
        <c:crosses val="autoZero"/>
        <c:auto val="1"/>
        <c:lblAlgn val="ctr"/>
        <c:lblOffset val="100"/>
        <c:noMultiLvlLbl val="0"/>
      </c:catAx>
      <c:valAx>
        <c:axId val="47185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Under</a:t>
                </a:r>
                <a:r>
                  <a:rPr lang="en-US" baseline="0"/>
                  <a:t> (-)/Over(+) valuation against the US$, %</a:t>
                </a:r>
                <a:endParaRPr lang="en-US"/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7183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188" l="0.70000000000000062" r="0.70000000000000062" t="0.75000000000001188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844975845041399"/>
          <c:y val="4.3026007931797124E-2"/>
          <c:w val="0.59011104754972832"/>
          <c:h val="0.7641622281165449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'Pop, Employ, Incomes'!$BL$108</c:f>
              <c:strCache>
                <c:ptCount val="1"/>
                <c:pt idx="0">
                  <c:v>2017</c:v>
                </c:pt>
              </c:strCache>
            </c:strRef>
          </c:tx>
          <c:invertIfNegative val="0"/>
          <c:cat>
            <c:strRef>
              <c:f>'Pop, Employ, Incomes'!$BJ$109:$BJ$120</c:f>
              <c:strCache>
                <c:ptCount val="12"/>
                <c:pt idx="0">
                  <c:v>Agriculture and Mining</c:v>
                </c:pt>
                <c:pt idx="1">
                  <c:v>Information Media and Telecommunications</c:v>
                </c:pt>
                <c:pt idx="2">
                  <c:v>Financial and Insurance Services</c:v>
                </c:pt>
                <c:pt idx="3">
                  <c:v>Transport, Postal and Warehousing</c:v>
                </c:pt>
                <c:pt idx="4">
                  <c:v>Accommodation and Food Services</c:v>
                </c:pt>
                <c:pt idx="5">
                  <c:v>Education and Training</c:v>
                </c:pt>
                <c:pt idx="6">
                  <c:v>Manufacturing</c:v>
                </c:pt>
                <c:pt idx="7">
                  <c:v>Health Care and Social Assistance</c:v>
                </c:pt>
                <c:pt idx="8">
                  <c:v>Utilities and Construction</c:v>
                </c:pt>
                <c:pt idx="9">
                  <c:v>Other Services</c:v>
                </c:pt>
                <c:pt idx="10">
                  <c:v>Wholesale and Retail</c:v>
                </c:pt>
                <c:pt idx="11">
                  <c:v>Other Business Services</c:v>
                </c:pt>
              </c:strCache>
            </c:strRef>
          </c:cat>
          <c:val>
            <c:numRef>
              <c:f>'Pop, Employ, Incomes'!$BL$109:$BL$120</c:f>
              <c:numCache>
                <c:formatCode>0</c:formatCode>
                <c:ptCount val="12"/>
                <c:pt idx="0">
                  <c:v>10.175000000000001</c:v>
                </c:pt>
                <c:pt idx="1">
                  <c:v>23.375</c:v>
                </c:pt>
                <c:pt idx="2">
                  <c:v>34.15</c:v>
                </c:pt>
                <c:pt idx="3">
                  <c:v>47.95</c:v>
                </c:pt>
                <c:pt idx="4">
                  <c:v>45.2</c:v>
                </c:pt>
                <c:pt idx="5">
                  <c:v>79.375</c:v>
                </c:pt>
                <c:pt idx="6">
                  <c:v>86.4</c:v>
                </c:pt>
                <c:pt idx="7">
                  <c:v>79.149999999999991</c:v>
                </c:pt>
                <c:pt idx="8">
                  <c:v>93.05</c:v>
                </c:pt>
                <c:pt idx="9">
                  <c:v>89.85</c:v>
                </c:pt>
                <c:pt idx="10">
                  <c:v>133.6</c:v>
                </c:pt>
                <c:pt idx="11">
                  <c:v>157.35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5-45A3-8F25-8243BA53C471}"/>
            </c:ext>
          </c:extLst>
        </c:ser>
        <c:ser>
          <c:idx val="2"/>
          <c:order val="1"/>
          <c:tx>
            <c:strRef>
              <c:f>'Pop, Employ, Incomes'!$BK$108</c:f>
              <c:strCache>
                <c:ptCount val="1"/>
                <c:pt idx="0">
                  <c:v>2018</c:v>
                </c:pt>
              </c:strCache>
            </c:strRef>
          </c:tx>
          <c:invertIfNegative val="0"/>
          <c:cat>
            <c:strRef>
              <c:f>'Pop, Employ, Incomes'!$BJ$109:$BJ$120</c:f>
              <c:strCache>
                <c:ptCount val="12"/>
                <c:pt idx="0">
                  <c:v>Agriculture and Mining</c:v>
                </c:pt>
                <c:pt idx="1">
                  <c:v>Information Media and Telecommunications</c:v>
                </c:pt>
                <c:pt idx="2">
                  <c:v>Financial and Insurance Services</c:v>
                </c:pt>
                <c:pt idx="3">
                  <c:v>Transport, Postal and Warehousing</c:v>
                </c:pt>
                <c:pt idx="4">
                  <c:v>Accommodation and Food Services</c:v>
                </c:pt>
                <c:pt idx="5">
                  <c:v>Education and Training</c:v>
                </c:pt>
                <c:pt idx="6">
                  <c:v>Manufacturing</c:v>
                </c:pt>
                <c:pt idx="7">
                  <c:v>Health Care and Social Assistance</c:v>
                </c:pt>
                <c:pt idx="8">
                  <c:v>Utilities and Construction</c:v>
                </c:pt>
                <c:pt idx="9">
                  <c:v>Other Services</c:v>
                </c:pt>
                <c:pt idx="10">
                  <c:v>Wholesale and Retail</c:v>
                </c:pt>
                <c:pt idx="11">
                  <c:v>Other Business Services</c:v>
                </c:pt>
              </c:strCache>
            </c:strRef>
          </c:cat>
          <c:val>
            <c:numRef>
              <c:f>'Pop, Employ, Incomes'!$BK$109:$BK$120</c:f>
              <c:numCache>
                <c:formatCode>0</c:formatCode>
                <c:ptCount val="12"/>
                <c:pt idx="0">
                  <c:v>9.625</c:v>
                </c:pt>
                <c:pt idx="1">
                  <c:v>23.05</c:v>
                </c:pt>
                <c:pt idx="2">
                  <c:v>36.799999999999997</c:v>
                </c:pt>
                <c:pt idx="3">
                  <c:v>45.45</c:v>
                </c:pt>
                <c:pt idx="4">
                  <c:v>49.275000000000006</c:v>
                </c:pt>
                <c:pt idx="5">
                  <c:v>82.75</c:v>
                </c:pt>
                <c:pt idx="6">
                  <c:v>84.25</c:v>
                </c:pt>
                <c:pt idx="7">
                  <c:v>86.050000000000011</c:v>
                </c:pt>
                <c:pt idx="8">
                  <c:v>87.724999999999994</c:v>
                </c:pt>
                <c:pt idx="9">
                  <c:v>95.7</c:v>
                </c:pt>
                <c:pt idx="10">
                  <c:v>136.92500000000001</c:v>
                </c:pt>
                <c:pt idx="11">
                  <c:v>171.52500000000001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15-45A3-8F25-8243BA53C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47200"/>
        <c:axId val="47349120"/>
      </c:barChart>
      <c:catAx>
        <c:axId val="473472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Industry Sector</a:t>
                </a:r>
              </a:p>
            </c:rich>
          </c:tx>
          <c:layout>
            <c:manualLayout>
              <c:xMode val="edge"/>
              <c:yMode val="edge"/>
              <c:x val="1.3066665569203943E-2"/>
              <c:y val="0.31074889229530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7349120"/>
        <c:crosses val="autoZero"/>
        <c:auto val="1"/>
        <c:lblAlgn val="ctr"/>
        <c:lblOffset val="100"/>
        <c:noMultiLvlLbl val="0"/>
      </c:catAx>
      <c:valAx>
        <c:axId val="47349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Employed (000's)</a:t>
                </a:r>
              </a:p>
            </c:rich>
          </c:tx>
          <c:layout>
            <c:manualLayout>
              <c:xMode val="edge"/>
              <c:yMode val="edge"/>
              <c:x val="0.61268433699240399"/>
              <c:y val="0.8834821305248999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47347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6641799337171712"/>
          <c:y val="0.92029295212620399"/>
          <c:w val="0.21009731507175017"/>
          <c:h val="5.709762858359711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882188949179293E-2"/>
          <c:y val="4.2416503094707132E-2"/>
          <c:w val="0.80243392467203956"/>
          <c:h val="0.68728838588521268"/>
        </c:manualLayout>
      </c:layout>
      <c:lineChart>
        <c:grouping val="standard"/>
        <c:varyColors val="0"/>
        <c:ser>
          <c:idx val="0"/>
          <c:order val="0"/>
          <c:tx>
            <c:strRef>
              <c:f>'Int Macro Indicators'!$B$10</c:f>
              <c:strCache>
                <c:ptCount val="1"/>
                <c:pt idx="0">
                  <c:v>Gold monthly average</c:v>
                </c:pt>
              </c:strCache>
            </c:strRef>
          </c:tx>
          <c:marker>
            <c:symbol val="none"/>
          </c:marker>
          <c:cat>
            <c:numRef>
              <c:f>'Int Macro Indicators'!$A$11:$A$157</c:f>
              <c:numCache>
                <c:formatCode>mmm\-yy</c:formatCode>
                <c:ptCount val="147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</c:numCache>
            </c:numRef>
          </c:cat>
          <c:val>
            <c:numRef>
              <c:f>'Int Macro Indicators'!$B$11:$B$157</c:f>
              <c:numCache>
                <c:formatCode>#,##0.0</c:formatCode>
                <c:ptCount val="147"/>
                <c:pt idx="0">
                  <c:v>281.51</c:v>
                </c:pt>
                <c:pt idx="1">
                  <c:v>295.49</c:v>
                </c:pt>
                <c:pt idx="2">
                  <c:v>294.05</c:v>
                </c:pt>
                <c:pt idx="3">
                  <c:v>302.68</c:v>
                </c:pt>
                <c:pt idx="4">
                  <c:v>314.49</c:v>
                </c:pt>
                <c:pt idx="5">
                  <c:v>321.18</c:v>
                </c:pt>
                <c:pt idx="6">
                  <c:v>313.29000000000002</c:v>
                </c:pt>
                <c:pt idx="7">
                  <c:v>310.25</c:v>
                </c:pt>
                <c:pt idx="8">
                  <c:v>319.14</c:v>
                </c:pt>
                <c:pt idx="9">
                  <c:v>316.56</c:v>
                </c:pt>
                <c:pt idx="10">
                  <c:v>319.07</c:v>
                </c:pt>
                <c:pt idx="11">
                  <c:v>331.92</c:v>
                </c:pt>
                <c:pt idx="12">
                  <c:v>356.86</c:v>
                </c:pt>
                <c:pt idx="13">
                  <c:v>358.97</c:v>
                </c:pt>
                <c:pt idx="14">
                  <c:v>340.55</c:v>
                </c:pt>
                <c:pt idx="15">
                  <c:v>328.18</c:v>
                </c:pt>
                <c:pt idx="16">
                  <c:v>355.68</c:v>
                </c:pt>
                <c:pt idx="17">
                  <c:v>356.35</c:v>
                </c:pt>
                <c:pt idx="18">
                  <c:v>351.02</c:v>
                </c:pt>
                <c:pt idx="19">
                  <c:v>359.77</c:v>
                </c:pt>
                <c:pt idx="20">
                  <c:v>378.95</c:v>
                </c:pt>
                <c:pt idx="21">
                  <c:v>378.92</c:v>
                </c:pt>
                <c:pt idx="22">
                  <c:v>389.91</c:v>
                </c:pt>
                <c:pt idx="23">
                  <c:v>406.95</c:v>
                </c:pt>
                <c:pt idx="24">
                  <c:v>413.79</c:v>
                </c:pt>
                <c:pt idx="25">
                  <c:v>404.88</c:v>
                </c:pt>
                <c:pt idx="26">
                  <c:v>406.67</c:v>
                </c:pt>
                <c:pt idx="27">
                  <c:v>403.26</c:v>
                </c:pt>
                <c:pt idx="28">
                  <c:v>383.78000000000003</c:v>
                </c:pt>
                <c:pt idx="29">
                  <c:v>392.37</c:v>
                </c:pt>
                <c:pt idx="30">
                  <c:v>398.09000000000003</c:v>
                </c:pt>
                <c:pt idx="31">
                  <c:v>400.51</c:v>
                </c:pt>
                <c:pt idx="32">
                  <c:v>405.27</c:v>
                </c:pt>
                <c:pt idx="33">
                  <c:v>420.46000000000004</c:v>
                </c:pt>
                <c:pt idx="34">
                  <c:v>439.37</c:v>
                </c:pt>
                <c:pt idx="35">
                  <c:v>442.08</c:v>
                </c:pt>
                <c:pt idx="36">
                  <c:v>424.03000000000003</c:v>
                </c:pt>
                <c:pt idx="37">
                  <c:v>423.35</c:v>
                </c:pt>
                <c:pt idx="38">
                  <c:v>434.32</c:v>
                </c:pt>
                <c:pt idx="39">
                  <c:v>429.23</c:v>
                </c:pt>
                <c:pt idx="40">
                  <c:v>421.87</c:v>
                </c:pt>
                <c:pt idx="41">
                  <c:v>430.66</c:v>
                </c:pt>
                <c:pt idx="42">
                  <c:v>424.48</c:v>
                </c:pt>
                <c:pt idx="43">
                  <c:v>437.93</c:v>
                </c:pt>
                <c:pt idx="44">
                  <c:v>456.05</c:v>
                </c:pt>
                <c:pt idx="45">
                  <c:v>469.90000000000003</c:v>
                </c:pt>
                <c:pt idx="46">
                  <c:v>476.67</c:v>
                </c:pt>
                <c:pt idx="47">
                  <c:v>510.1</c:v>
                </c:pt>
                <c:pt idx="48">
                  <c:v>549.86</c:v>
                </c:pt>
                <c:pt idx="49">
                  <c:v>554.99</c:v>
                </c:pt>
                <c:pt idx="50">
                  <c:v>557.09</c:v>
                </c:pt>
                <c:pt idx="51">
                  <c:v>610.65</c:v>
                </c:pt>
                <c:pt idx="52">
                  <c:v>675.39</c:v>
                </c:pt>
                <c:pt idx="53">
                  <c:v>596.15</c:v>
                </c:pt>
                <c:pt idx="54">
                  <c:v>633.71</c:v>
                </c:pt>
                <c:pt idx="55">
                  <c:v>632.59</c:v>
                </c:pt>
                <c:pt idx="56">
                  <c:v>598.19000000000005</c:v>
                </c:pt>
                <c:pt idx="57">
                  <c:v>585.78</c:v>
                </c:pt>
                <c:pt idx="58">
                  <c:v>627.83000000000004</c:v>
                </c:pt>
                <c:pt idx="59">
                  <c:v>629.79</c:v>
                </c:pt>
                <c:pt idx="60">
                  <c:v>631.16999999999996</c:v>
                </c:pt>
                <c:pt idx="61">
                  <c:v>664.74</c:v>
                </c:pt>
                <c:pt idx="62">
                  <c:v>654.9</c:v>
                </c:pt>
                <c:pt idx="63">
                  <c:v>679.37</c:v>
                </c:pt>
                <c:pt idx="64">
                  <c:v>666.86</c:v>
                </c:pt>
                <c:pt idx="65">
                  <c:v>655.49</c:v>
                </c:pt>
                <c:pt idx="66">
                  <c:v>665.30000000000007</c:v>
                </c:pt>
                <c:pt idx="67">
                  <c:v>665.41</c:v>
                </c:pt>
                <c:pt idx="68">
                  <c:v>712.65</c:v>
                </c:pt>
                <c:pt idx="69">
                  <c:v>754.6</c:v>
                </c:pt>
                <c:pt idx="70">
                  <c:v>806.25</c:v>
                </c:pt>
                <c:pt idx="71">
                  <c:v>803.2</c:v>
                </c:pt>
                <c:pt idx="72">
                  <c:v>889.6</c:v>
                </c:pt>
                <c:pt idx="73">
                  <c:v>922.30000000000007</c:v>
                </c:pt>
                <c:pt idx="74">
                  <c:v>968.43000000000006</c:v>
                </c:pt>
                <c:pt idx="75">
                  <c:v>909.7</c:v>
                </c:pt>
                <c:pt idx="76">
                  <c:v>888.66</c:v>
                </c:pt>
                <c:pt idx="77">
                  <c:v>889.49</c:v>
                </c:pt>
                <c:pt idx="78">
                  <c:v>939.77</c:v>
                </c:pt>
                <c:pt idx="79">
                  <c:v>839.03</c:v>
                </c:pt>
                <c:pt idx="80">
                  <c:v>829.93000000000006</c:v>
                </c:pt>
                <c:pt idx="81">
                  <c:v>806.62</c:v>
                </c:pt>
                <c:pt idx="82">
                  <c:v>760.86</c:v>
                </c:pt>
                <c:pt idx="83">
                  <c:v>816.09</c:v>
                </c:pt>
                <c:pt idx="84">
                  <c:v>858.69</c:v>
                </c:pt>
                <c:pt idx="85">
                  <c:v>943.16</c:v>
                </c:pt>
                <c:pt idx="86">
                  <c:v>924.27</c:v>
                </c:pt>
                <c:pt idx="87">
                  <c:v>890.2</c:v>
                </c:pt>
                <c:pt idx="88">
                  <c:v>928.64</c:v>
                </c:pt>
                <c:pt idx="89">
                  <c:v>945.67000000000007</c:v>
                </c:pt>
                <c:pt idx="90">
                  <c:v>934.23</c:v>
                </c:pt>
                <c:pt idx="91">
                  <c:v>949.38</c:v>
                </c:pt>
                <c:pt idx="92">
                  <c:v>996.59</c:v>
                </c:pt>
                <c:pt idx="93">
                  <c:v>1043.1600000000001</c:v>
                </c:pt>
                <c:pt idx="94">
                  <c:v>1127.04</c:v>
                </c:pt>
                <c:pt idx="95">
                  <c:v>1134.72</c:v>
                </c:pt>
                <c:pt idx="96">
                  <c:v>1117.96</c:v>
                </c:pt>
                <c:pt idx="97">
                  <c:v>1095.4100000000001</c:v>
                </c:pt>
                <c:pt idx="98">
                  <c:v>1113.3399999999999</c:v>
                </c:pt>
                <c:pt idx="99">
                  <c:v>1148.69</c:v>
                </c:pt>
                <c:pt idx="100">
                  <c:v>1205.43</c:v>
                </c:pt>
                <c:pt idx="101">
                  <c:v>1232.92</c:v>
                </c:pt>
                <c:pt idx="102">
                  <c:v>1192.97</c:v>
                </c:pt>
                <c:pt idx="103">
                  <c:v>1215.81</c:v>
                </c:pt>
                <c:pt idx="104">
                  <c:v>1270.98</c:v>
                </c:pt>
                <c:pt idx="105">
                  <c:v>1342.02</c:v>
                </c:pt>
                <c:pt idx="106">
                  <c:v>1369.89</c:v>
                </c:pt>
                <c:pt idx="107">
                  <c:v>1390.55</c:v>
                </c:pt>
                <c:pt idx="108">
                  <c:v>1356.4</c:v>
                </c:pt>
                <c:pt idx="109">
                  <c:v>1372.73</c:v>
                </c:pt>
                <c:pt idx="110">
                  <c:v>1424.01</c:v>
                </c:pt>
                <c:pt idx="111">
                  <c:v>1473.81</c:v>
                </c:pt>
                <c:pt idx="112">
                  <c:v>1510.44</c:v>
                </c:pt>
                <c:pt idx="113">
                  <c:v>1528.66</c:v>
                </c:pt>
                <c:pt idx="114">
                  <c:v>1572.81</c:v>
                </c:pt>
                <c:pt idx="115">
                  <c:v>1755.81</c:v>
                </c:pt>
                <c:pt idx="116">
                  <c:v>1771.8500000000001</c:v>
                </c:pt>
                <c:pt idx="117">
                  <c:v>1665.21</c:v>
                </c:pt>
                <c:pt idx="118">
                  <c:v>1738.98</c:v>
                </c:pt>
                <c:pt idx="119">
                  <c:v>1652.31</c:v>
                </c:pt>
                <c:pt idx="120">
                  <c:v>1656.1200000000001</c:v>
                </c:pt>
                <c:pt idx="121">
                  <c:v>1742.6200000000001</c:v>
                </c:pt>
                <c:pt idx="122">
                  <c:v>1673.77</c:v>
                </c:pt>
                <c:pt idx="123">
                  <c:v>1650.07</c:v>
                </c:pt>
                <c:pt idx="124">
                  <c:v>1585.5</c:v>
                </c:pt>
                <c:pt idx="125">
                  <c:v>1596.7</c:v>
                </c:pt>
                <c:pt idx="126">
                  <c:v>1593.91</c:v>
                </c:pt>
                <c:pt idx="127">
                  <c:v>1626.03</c:v>
                </c:pt>
                <c:pt idx="128">
                  <c:v>1744.45</c:v>
                </c:pt>
                <c:pt idx="129">
                  <c:v>1747.01</c:v>
                </c:pt>
                <c:pt idx="130">
                  <c:v>1721.14</c:v>
                </c:pt>
                <c:pt idx="131">
                  <c:v>1688.53</c:v>
                </c:pt>
                <c:pt idx="132">
                  <c:v>1670.95</c:v>
                </c:pt>
                <c:pt idx="133">
                  <c:v>1627.5900000000001</c:v>
                </c:pt>
                <c:pt idx="134">
                  <c:v>1592.8600000000001</c:v>
                </c:pt>
                <c:pt idx="135">
                  <c:v>1485.08</c:v>
                </c:pt>
                <c:pt idx="136">
                  <c:v>1413.5</c:v>
                </c:pt>
                <c:pt idx="137">
                  <c:v>1342.3600000000001</c:v>
                </c:pt>
                <c:pt idx="138">
                  <c:v>1286.72</c:v>
                </c:pt>
                <c:pt idx="139">
                  <c:v>1346.45</c:v>
                </c:pt>
                <c:pt idx="140">
                  <c:v>1348.8</c:v>
                </c:pt>
                <c:pt idx="141" formatCode="0.0">
                  <c:v>1316.18</c:v>
                </c:pt>
                <c:pt idx="142" formatCode="0.0">
                  <c:v>1275.82</c:v>
                </c:pt>
                <c:pt idx="143" formatCode="0.0">
                  <c:v>1225.4000000000001</c:v>
                </c:pt>
                <c:pt idx="144" formatCode="0.0">
                  <c:v>1244.8</c:v>
                </c:pt>
                <c:pt idx="145" formatCode="0.0">
                  <c:v>1300.98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C7-4958-91F5-6D36D0827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84448"/>
        <c:axId val="47385984"/>
      </c:lineChart>
      <c:lineChart>
        <c:grouping val="standard"/>
        <c:varyColors val="0"/>
        <c:ser>
          <c:idx val="1"/>
          <c:order val="1"/>
          <c:tx>
            <c:strRef>
              <c:f>'Int Macro Indicators'!$C$10</c:f>
              <c:strCache>
                <c:ptCount val="1"/>
                <c:pt idx="0">
                  <c:v>Copper monthly average</c:v>
                </c:pt>
              </c:strCache>
            </c:strRef>
          </c:tx>
          <c:marker>
            <c:symbol val="none"/>
          </c:marker>
          <c:cat>
            <c:numRef>
              <c:f>'Int Macro Indicators'!$A$11:$A$154</c:f>
              <c:numCache>
                <c:formatCode>mmm\-yy</c:formatCode>
                <c:ptCount val="144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</c:numCache>
            </c:numRef>
          </c:cat>
          <c:val>
            <c:numRef>
              <c:f>'Int Macro Indicators'!$C$11:$C$157</c:f>
              <c:numCache>
                <c:formatCode>0.0</c:formatCode>
                <c:ptCount val="147"/>
                <c:pt idx="0">
                  <c:v>1503.9545454545455</c:v>
                </c:pt>
                <c:pt idx="1">
                  <c:v>1561.9</c:v>
                </c:pt>
                <c:pt idx="2">
                  <c:v>1604.875</c:v>
                </c:pt>
                <c:pt idx="3">
                  <c:v>1590.3333333333333</c:v>
                </c:pt>
                <c:pt idx="4">
                  <c:v>1595.6818181818182</c:v>
                </c:pt>
                <c:pt idx="5">
                  <c:v>1647.5277777777776</c:v>
                </c:pt>
                <c:pt idx="6">
                  <c:v>1589.4565217391305</c:v>
                </c:pt>
                <c:pt idx="7">
                  <c:v>1479.547619047619</c:v>
                </c:pt>
                <c:pt idx="8">
                  <c:v>1478.7142857142858</c:v>
                </c:pt>
                <c:pt idx="9">
                  <c:v>1483.7608695652175</c:v>
                </c:pt>
                <c:pt idx="10">
                  <c:v>1582.2857142857142</c:v>
                </c:pt>
                <c:pt idx="11">
                  <c:v>1595.6842105263156</c:v>
                </c:pt>
                <c:pt idx="12">
                  <c:v>1647.659090909091</c:v>
                </c:pt>
                <c:pt idx="13">
                  <c:v>1683.8</c:v>
                </c:pt>
                <c:pt idx="14">
                  <c:v>1658.9761904761901</c:v>
                </c:pt>
                <c:pt idx="15">
                  <c:v>1587.4749999999999</c:v>
                </c:pt>
                <c:pt idx="16">
                  <c:v>1648.2750000000001</c:v>
                </c:pt>
                <c:pt idx="17">
                  <c:v>1686.5</c:v>
                </c:pt>
                <c:pt idx="18">
                  <c:v>1710</c:v>
                </c:pt>
                <c:pt idx="19">
                  <c:v>1760.2750000000001</c:v>
                </c:pt>
                <c:pt idx="20">
                  <c:v>1789.5227272727275</c:v>
                </c:pt>
                <c:pt idx="21">
                  <c:v>1920.5434782608693</c:v>
                </c:pt>
                <c:pt idx="22">
                  <c:v>2055.4250000000002</c:v>
                </c:pt>
                <c:pt idx="23">
                  <c:v>2201.2857142857142</c:v>
                </c:pt>
                <c:pt idx="24">
                  <c:v>2423.5714285714284</c:v>
                </c:pt>
                <c:pt idx="25">
                  <c:v>2759.5250000000001</c:v>
                </c:pt>
                <c:pt idx="26">
                  <c:v>3008.7173913043484</c:v>
                </c:pt>
                <c:pt idx="27">
                  <c:v>2948.7249999999999</c:v>
                </c:pt>
                <c:pt idx="28">
                  <c:v>2733.5</c:v>
                </c:pt>
                <c:pt idx="29">
                  <c:v>2686.7045454545455</c:v>
                </c:pt>
                <c:pt idx="30">
                  <c:v>2808.431818181818</c:v>
                </c:pt>
                <c:pt idx="31">
                  <c:v>2846.0952380952381</c:v>
                </c:pt>
                <c:pt idx="32">
                  <c:v>2894.8636363636365</c:v>
                </c:pt>
                <c:pt idx="33">
                  <c:v>3012.2380952380954</c:v>
                </c:pt>
                <c:pt idx="34">
                  <c:v>3122.7954545454545</c:v>
                </c:pt>
                <c:pt idx="35">
                  <c:v>3145.4523809523803</c:v>
                </c:pt>
                <c:pt idx="36">
                  <c:v>3170</c:v>
                </c:pt>
                <c:pt idx="37">
                  <c:v>3253.7</c:v>
                </c:pt>
                <c:pt idx="38">
                  <c:v>3379.5952380952381</c:v>
                </c:pt>
                <c:pt idx="39">
                  <c:v>3394.4761904761904</c:v>
                </c:pt>
                <c:pt idx="40">
                  <c:v>3249.1</c:v>
                </c:pt>
                <c:pt idx="41">
                  <c:v>3524.068181818182</c:v>
                </c:pt>
                <c:pt idx="42">
                  <c:v>3614.2142857142858</c:v>
                </c:pt>
                <c:pt idx="43">
                  <c:v>3797.75</c:v>
                </c:pt>
                <c:pt idx="44">
                  <c:v>3857.8409090909086</c:v>
                </c:pt>
                <c:pt idx="45">
                  <c:v>4059.7619047619046</c:v>
                </c:pt>
                <c:pt idx="46">
                  <c:v>4269.340909090909</c:v>
                </c:pt>
                <c:pt idx="47">
                  <c:v>4576.7749999999996</c:v>
                </c:pt>
                <c:pt idx="48">
                  <c:v>4734.333333333333</c:v>
                </c:pt>
                <c:pt idx="49">
                  <c:v>4982.3999999999996</c:v>
                </c:pt>
                <c:pt idx="50">
                  <c:v>5102.847826086957</c:v>
                </c:pt>
                <c:pt idx="51">
                  <c:v>6387.7777777777774</c:v>
                </c:pt>
                <c:pt idx="52">
                  <c:v>8045.8571428571422</c:v>
                </c:pt>
                <c:pt idx="53">
                  <c:v>7197.613636363636</c:v>
                </c:pt>
                <c:pt idx="54">
                  <c:v>7712.0952380952385</c:v>
                </c:pt>
                <c:pt idx="55">
                  <c:v>7695.659090909091</c:v>
                </c:pt>
                <c:pt idx="56">
                  <c:v>7602.3571428571431</c:v>
                </c:pt>
                <c:pt idx="57">
                  <c:v>7500.3863636363649</c:v>
                </c:pt>
                <c:pt idx="58">
                  <c:v>7029.181818181818</c:v>
                </c:pt>
                <c:pt idx="59">
                  <c:v>6675.105263157895</c:v>
                </c:pt>
                <c:pt idx="60">
                  <c:v>5669.659090909091</c:v>
                </c:pt>
                <c:pt idx="61">
                  <c:v>5676.45</c:v>
                </c:pt>
                <c:pt idx="62">
                  <c:v>6452.477272727273</c:v>
                </c:pt>
                <c:pt idx="63">
                  <c:v>7766.4736842105267</c:v>
                </c:pt>
                <c:pt idx="64">
                  <c:v>7682.166666666667</c:v>
                </c:pt>
                <c:pt idx="65">
                  <c:v>7475.88</c:v>
                </c:pt>
                <c:pt idx="66">
                  <c:v>7973.9</c:v>
                </c:pt>
                <c:pt idx="67">
                  <c:v>7513.5</c:v>
                </c:pt>
                <c:pt idx="68">
                  <c:v>7648.98</c:v>
                </c:pt>
                <c:pt idx="69">
                  <c:v>8008.43</c:v>
                </c:pt>
                <c:pt idx="70">
                  <c:v>6966.7</c:v>
                </c:pt>
                <c:pt idx="71">
                  <c:v>6587.67</c:v>
                </c:pt>
                <c:pt idx="72">
                  <c:v>7061.02</c:v>
                </c:pt>
                <c:pt idx="73">
                  <c:v>7887.69</c:v>
                </c:pt>
                <c:pt idx="74">
                  <c:v>8439.2900000000009</c:v>
                </c:pt>
                <c:pt idx="75">
                  <c:v>8684.9</c:v>
                </c:pt>
                <c:pt idx="76">
                  <c:v>8382.75</c:v>
                </c:pt>
                <c:pt idx="77">
                  <c:v>8260.6</c:v>
                </c:pt>
                <c:pt idx="78">
                  <c:v>8414.0400000000009</c:v>
                </c:pt>
                <c:pt idx="79">
                  <c:v>7634.7</c:v>
                </c:pt>
                <c:pt idx="80">
                  <c:v>6990.86</c:v>
                </c:pt>
                <c:pt idx="81">
                  <c:v>4925.7</c:v>
                </c:pt>
                <c:pt idx="82">
                  <c:v>3717</c:v>
                </c:pt>
                <c:pt idx="83">
                  <c:v>3071.98</c:v>
                </c:pt>
                <c:pt idx="84">
                  <c:v>3220.69</c:v>
                </c:pt>
                <c:pt idx="85">
                  <c:v>3314.73</c:v>
                </c:pt>
                <c:pt idx="86">
                  <c:v>3749.75</c:v>
                </c:pt>
                <c:pt idx="87">
                  <c:v>4406.55</c:v>
                </c:pt>
                <c:pt idx="88">
                  <c:v>4568.63</c:v>
                </c:pt>
                <c:pt idx="89">
                  <c:v>5013.95</c:v>
                </c:pt>
                <c:pt idx="90">
                  <c:v>5215.54</c:v>
                </c:pt>
                <c:pt idx="91">
                  <c:v>6165</c:v>
                </c:pt>
                <c:pt idx="92">
                  <c:v>6196.43</c:v>
                </c:pt>
                <c:pt idx="93">
                  <c:v>6287.98</c:v>
                </c:pt>
                <c:pt idx="94">
                  <c:v>6675.6</c:v>
                </c:pt>
                <c:pt idx="95">
                  <c:v>6981.71</c:v>
                </c:pt>
                <c:pt idx="96">
                  <c:v>7386.25</c:v>
                </c:pt>
                <c:pt idx="97">
                  <c:v>6848.18</c:v>
                </c:pt>
                <c:pt idx="98">
                  <c:v>7462.83</c:v>
                </c:pt>
                <c:pt idx="99">
                  <c:v>7745</c:v>
                </c:pt>
                <c:pt idx="100">
                  <c:v>6838</c:v>
                </c:pt>
                <c:pt idx="101">
                  <c:v>6499.3</c:v>
                </c:pt>
                <c:pt idx="102">
                  <c:v>6735</c:v>
                </c:pt>
                <c:pt idx="103">
                  <c:v>7284</c:v>
                </c:pt>
                <c:pt idx="104">
                  <c:v>7709</c:v>
                </c:pt>
                <c:pt idx="105">
                  <c:v>8292</c:v>
                </c:pt>
                <c:pt idx="106">
                  <c:v>8469.89</c:v>
                </c:pt>
                <c:pt idx="107">
                  <c:v>9147.26</c:v>
                </c:pt>
                <c:pt idx="108">
                  <c:v>9555.7000000000007</c:v>
                </c:pt>
                <c:pt idx="109">
                  <c:v>9867.6</c:v>
                </c:pt>
                <c:pt idx="110">
                  <c:v>9530.7000000000007</c:v>
                </c:pt>
                <c:pt idx="111">
                  <c:v>9483.2999999999993</c:v>
                </c:pt>
                <c:pt idx="112">
                  <c:v>8927.1</c:v>
                </c:pt>
                <c:pt idx="113">
                  <c:v>9045.43</c:v>
                </c:pt>
                <c:pt idx="114">
                  <c:v>9619.2000000000007</c:v>
                </c:pt>
                <c:pt idx="115">
                  <c:v>9041.2999999999993</c:v>
                </c:pt>
                <c:pt idx="116">
                  <c:v>8314.7999999999993</c:v>
                </c:pt>
                <c:pt idx="117">
                  <c:v>7347.5</c:v>
                </c:pt>
                <c:pt idx="118">
                  <c:v>7551.772727272727</c:v>
                </c:pt>
                <c:pt idx="119">
                  <c:v>7567.55</c:v>
                </c:pt>
                <c:pt idx="120">
                  <c:v>8043</c:v>
                </c:pt>
                <c:pt idx="121">
                  <c:v>8422.0300000000007</c:v>
                </c:pt>
                <c:pt idx="122">
                  <c:v>8456.5499999999993</c:v>
                </c:pt>
                <c:pt idx="123">
                  <c:v>8258.8799999999992</c:v>
                </c:pt>
                <c:pt idx="124">
                  <c:v>7919.29</c:v>
                </c:pt>
                <c:pt idx="125">
                  <c:v>7419.79</c:v>
                </c:pt>
                <c:pt idx="126">
                  <c:v>7588.71</c:v>
                </c:pt>
                <c:pt idx="127">
                  <c:v>7491.91</c:v>
                </c:pt>
                <c:pt idx="128">
                  <c:v>8068.03</c:v>
                </c:pt>
                <c:pt idx="129">
                  <c:v>8069.08</c:v>
                </c:pt>
                <c:pt idx="130">
                  <c:v>7693.92</c:v>
                </c:pt>
                <c:pt idx="131">
                  <c:v>7962.1</c:v>
                </c:pt>
                <c:pt idx="132">
                  <c:v>8048.77</c:v>
                </c:pt>
                <c:pt idx="133">
                  <c:v>8070.02</c:v>
                </c:pt>
                <c:pt idx="134">
                  <c:v>7662.24</c:v>
                </c:pt>
                <c:pt idx="135">
                  <c:v>7202.97</c:v>
                </c:pt>
                <c:pt idx="136">
                  <c:v>7228.62</c:v>
                </c:pt>
                <c:pt idx="137">
                  <c:v>7003.72</c:v>
                </c:pt>
                <c:pt idx="138">
                  <c:v>6892.51</c:v>
                </c:pt>
                <c:pt idx="139">
                  <c:v>7181.88</c:v>
                </c:pt>
                <c:pt idx="140">
                  <c:v>7161.11</c:v>
                </c:pt>
                <c:pt idx="141">
                  <c:v>7188.38</c:v>
                </c:pt>
                <c:pt idx="142">
                  <c:v>7066.06</c:v>
                </c:pt>
                <c:pt idx="144">
                  <c:v>7294.33</c:v>
                </c:pt>
                <c:pt idx="145">
                  <c:v>7151.58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C7-4958-91F5-6D36D0827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98272"/>
        <c:axId val="47396352"/>
      </c:lineChart>
      <c:dateAx>
        <c:axId val="4738444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7385984"/>
        <c:crosses val="autoZero"/>
        <c:auto val="1"/>
        <c:lblOffset val="100"/>
        <c:baseTimeUnit val="months"/>
      </c:dateAx>
      <c:valAx>
        <c:axId val="47385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Gold</a:t>
                </a:r>
                <a:r>
                  <a:rPr lang="en-US" baseline="0"/>
                  <a:t> Price  ($US per Ounce)</a:t>
                </a:r>
                <a:endParaRPr lang="en-US"/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47384448"/>
        <c:crosses val="autoZero"/>
        <c:crossBetween val="between"/>
      </c:valAx>
      <c:valAx>
        <c:axId val="47396352"/>
        <c:scaling>
          <c:orientation val="minMax"/>
          <c:max val="2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Copper</a:t>
                </a:r>
                <a:r>
                  <a:rPr lang="en-US" baseline="0"/>
                  <a:t> Price ($US per Tonne)</a:t>
                </a:r>
                <a:endParaRPr lang="en-US"/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47398272"/>
        <c:crosses val="max"/>
        <c:crossBetween val="between"/>
      </c:valAx>
      <c:dateAx>
        <c:axId val="47398272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one"/>
        <c:crossAx val="47396352"/>
        <c:crosses val="autoZero"/>
        <c:auto val="1"/>
        <c:lblOffset val="100"/>
        <c:baseTimeUnit val="months"/>
      </c:dateAx>
    </c:plotArea>
    <c:legend>
      <c:legendPos val="b"/>
      <c:layout>
        <c:manualLayout>
          <c:xMode val="edge"/>
          <c:yMode val="edge"/>
          <c:x val="0.47725033169989295"/>
          <c:y val="0.8944459471070737"/>
          <c:w val="0.44255578923375932"/>
          <c:h val="6.3448801367923371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21" l="0.70000000000000062" r="0.70000000000000062" t="0.75000000000001321" header="0.30000000000000032" footer="0.30000000000000032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GDP!$HQ$12</c:f>
              <c:strCache>
                <c:ptCount val="1"/>
                <c:pt idx="0">
                  <c:v>2000</c:v>
                </c:pt>
              </c:strCache>
            </c:strRef>
          </c:tx>
          <c:invertIfNegative val="0"/>
          <c:cat>
            <c:strRef>
              <c:f>GDP!$HO$13:$HO$33</c:f>
              <c:strCache>
                <c:ptCount val="21"/>
                <c:pt idx="0">
                  <c:v>Mining </c:v>
                </c:pt>
                <c:pt idx="1">
                  <c:v>Agriculture, Forestry and Fishing </c:v>
                </c:pt>
                <c:pt idx="2">
                  <c:v>Electricity, Gas, Water and Waste Services </c:v>
                </c:pt>
                <c:pt idx="3">
                  <c:v>Arts and Recreation Services </c:v>
                </c:pt>
                <c:pt idx="4">
                  <c:v>Other Services </c:v>
                </c:pt>
                <c:pt idx="5">
                  <c:v>Accommodation and Food Services </c:v>
                </c:pt>
                <c:pt idx="6">
                  <c:v>Administrative and Support Services </c:v>
                </c:pt>
                <c:pt idx="7">
                  <c:v>Public Administration and Safety </c:v>
                </c:pt>
                <c:pt idx="8">
                  <c:v>Education and Training </c:v>
                </c:pt>
                <c:pt idx="9">
                  <c:v>Transport, Postal and Warehousing </c:v>
                </c:pt>
                <c:pt idx="10">
                  <c:v>Retail Trade </c:v>
                </c:pt>
                <c:pt idx="11">
                  <c:v>Construction </c:v>
                </c:pt>
                <c:pt idx="12">
                  <c:v>Information Media and Telecommunications </c:v>
                </c:pt>
                <c:pt idx="13">
                  <c:v>Health Care and Social Assistance </c:v>
                </c:pt>
                <c:pt idx="14">
                  <c:v>Owner-Occupied Property Operation</c:v>
                </c:pt>
                <c:pt idx="15">
                  <c:v>Unallocated </c:v>
                </c:pt>
                <c:pt idx="16">
                  <c:v>Wholesale Trade </c:v>
                </c:pt>
                <c:pt idx="17">
                  <c:v>Rental, Hiring and Real Estate Services </c:v>
                </c:pt>
                <c:pt idx="18">
                  <c:v>Financial and Insurance Services </c:v>
                </c:pt>
                <c:pt idx="19">
                  <c:v>Manufacturing </c:v>
                </c:pt>
                <c:pt idx="20">
                  <c:v>Professional, Scientific and Technical Services </c:v>
                </c:pt>
              </c:strCache>
            </c:strRef>
          </c:cat>
          <c:val>
            <c:numRef>
              <c:f>GDP!$HQ$13:$HQ$33</c:f>
              <c:numCache>
                <c:formatCode>0.0%</c:formatCode>
                <c:ptCount val="21"/>
                <c:pt idx="0">
                  <c:v>1.0154100006346312E-3</c:v>
                </c:pt>
                <c:pt idx="1">
                  <c:v>5.4578287534111439E-3</c:v>
                </c:pt>
                <c:pt idx="2">
                  <c:v>1.5088838759430526E-2</c:v>
                </c:pt>
                <c:pt idx="3">
                  <c:v>1.8286995636429371E-2</c:v>
                </c:pt>
                <c:pt idx="4">
                  <c:v>2.3398661889624167E-2</c:v>
                </c:pt>
                <c:pt idx="5">
                  <c:v>1.7842753761151721E-2</c:v>
                </c:pt>
                <c:pt idx="6">
                  <c:v>2.6154500016346564E-2</c:v>
                </c:pt>
                <c:pt idx="7">
                  <c:v>2.3767901889854941E-2</c:v>
                </c:pt>
                <c:pt idx="8">
                  <c:v>4.9358926280849327E-2</c:v>
                </c:pt>
                <c:pt idx="9">
                  <c:v>4.7991584404994743E-2</c:v>
                </c:pt>
                <c:pt idx="10">
                  <c:v>4.1654887526034308E-2</c:v>
                </c:pt>
                <c:pt idx="11">
                  <c:v>5.1197433781998397E-2</c:v>
                </c:pt>
                <c:pt idx="12">
                  <c:v>3.3620071271012547E-2</c:v>
                </c:pt>
                <c:pt idx="13">
                  <c:v>4.6295388153934622E-2</c:v>
                </c:pt>
                <c:pt idx="14">
                  <c:v>5.6937961910586227E-2</c:v>
                </c:pt>
                <c:pt idx="15">
                  <c:v>6.7459378792162114E-2</c:v>
                </c:pt>
                <c:pt idx="16">
                  <c:v>9.0823424431764638E-2</c:v>
                </c:pt>
                <c:pt idx="17">
                  <c:v>7.1438324419648952E-2</c:v>
                </c:pt>
                <c:pt idx="18">
                  <c:v>6.5551638790969771E-2</c:v>
                </c:pt>
                <c:pt idx="19">
                  <c:v>0.1527115100954447</c:v>
                </c:pt>
                <c:pt idx="20">
                  <c:v>9.394657943371662E-2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3-4F88-9614-4BF26E4D247B}"/>
            </c:ext>
          </c:extLst>
        </c:ser>
        <c:ser>
          <c:idx val="1"/>
          <c:order val="1"/>
          <c:tx>
            <c:strRef>
              <c:f>GDP!$HP$12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strRef>
              <c:f>GDP!$HO$13:$HO$33</c:f>
              <c:strCache>
                <c:ptCount val="21"/>
                <c:pt idx="0">
                  <c:v>Mining </c:v>
                </c:pt>
                <c:pt idx="1">
                  <c:v>Agriculture, Forestry and Fishing </c:v>
                </c:pt>
                <c:pt idx="2">
                  <c:v>Electricity, Gas, Water and Waste Services </c:v>
                </c:pt>
                <c:pt idx="3">
                  <c:v>Arts and Recreation Services </c:v>
                </c:pt>
                <c:pt idx="4">
                  <c:v>Other Services </c:v>
                </c:pt>
                <c:pt idx="5">
                  <c:v>Accommodation and Food Services </c:v>
                </c:pt>
                <c:pt idx="6">
                  <c:v>Administrative and Support Services </c:v>
                </c:pt>
                <c:pt idx="7">
                  <c:v>Public Administration and Safety </c:v>
                </c:pt>
                <c:pt idx="8">
                  <c:v>Education and Training </c:v>
                </c:pt>
                <c:pt idx="9">
                  <c:v>Transport, Postal and Warehousing </c:v>
                </c:pt>
                <c:pt idx="10">
                  <c:v>Retail Trade </c:v>
                </c:pt>
                <c:pt idx="11">
                  <c:v>Construction </c:v>
                </c:pt>
                <c:pt idx="12">
                  <c:v>Information Media and Telecommunications </c:v>
                </c:pt>
                <c:pt idx="13">
                  <c:v>Health Care and Social Assistance </c:v>
                </c:pt>
                <c:pt idx="14">
                  <c:v>Owner-Occupied Property Operation</c:v>
                </c:pt>
                <c:pt idx="15">
                  <c:v>Unallocated </c:v>
                </c:pt>
                <c:pt idx="16">
                  <c:v>Wholesale Trade </c:v>
                </c:pt>
                <c:pt idx="17">
                  <c:v>Rental, Hiring and Real Estate Services </c:v>
                </c:pt>
                <c:pt idx="18">
                  <c:v>Financial and Insurance Services </c:v>
                </c:pt>
                <c:pt idx="19">
                  <c:v>Manufacturing </c:v>
                </c:pt>
                <c:pt idx="20">
                  <c:v>Professional, Scientific and Technical Services </c:v>
                </c:pt>
              </c:strCache>
            </c:strRef>
          </c:cat>
          <c:val>
            <c:numRef>
              <c:f>GDP!$HP$13:$HP$33</c:f>
              <c:numCache>
                <c:formatCode>0.0%</c:formatCode>
                <c:ptCount val="21"/>
                <c:pt idx="0">
                  <c:v>3.0054527499892661E-4</c:v>
                </c:pt>
                <c:pt idx="1">
                  <c:v>3.2129721065361438E-3</c:v>
                </c:pt>
                <c:pt idx="2">
                  <c:v>1.1934748281405788E-2</c:v>
                </c:pt>
                <c:pt idx="3">
                  <c:v>1.3873980889136956E-2</c:v>
                </c:pt>
                <c:pt idx="4">
                  <c:v>1.945553599625988E-2</c:v>
                </c:pt>
                <c:pt idx="5">
                  <c:v>2.0526526698438595E-2</c:v>
                </c:pt>
                <c:pt idx="6">
                  <c:v>2.4513522152094992E-2</c:v>
                </c:pt>
                <c:pt idx="7">
                  <c:v>2.8505288165672001E-2</c:v>
                </c:pt>
                <c:pt idx="8">
                  <c:v>4.2087072259671114E-2</c:v>
                </c:pt>
                <c:pt idx="9">
                  <c:v>4.8076510240006864E-2</c:v>
                </c:pt>
                <c:pt idx="10">
                  <c:v>4.9064016143574765E-2</c:v>
                </c:pt>
                <c:pt idx="11">
                  <c:v>5.0019320767678496E-2</c:v>
                </c:pt>
                <c:pt idx="12">
                  <c:v>5.3941913662406547E-2</c:v>
                </c:pt>
                <c:pt idx="13">
                  <c:v>5.464914917063815E-2</c:v>
                </c:pt>
                <c:pt idx="14">
                  <c:v>5.6361780182139977E-2</c:v>
                </c:pt>
                <c:pt idx="15">
                  <c:v>7.5274664987429574E-2</c:v>
                </c:pt>
                <c:pt idx="16">
                  <c:v>7.7652789107857584E-2</c:v>
                </c:pt>
                <c:pt idx="17">
                  <c:v>8.2350597989686039E-2</c:v>
                </c:pt>
                <c:pt idx="18">
                  <c:v>8.8090774214169512E-2</c:v>
                </c:pt>
                <c:pt idx="19">
                  <c:v>9.8590776599449481E-2</c:v>
                </c:pt>
                <c:pt idx="20">
                  <c:v>0.10151751511074854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33-4F88-9614-4BF26E4D2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24640"/>
        <c:axId val="47426560"/>
      </c:barChart>
      <c:catAx>
        <c:axId val="474246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Industry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426560"/>
        <c:crosses val="autoZero"/>
        <c:auto val="1"/>
        <c:lblAlgn val="ctr"/>
        <c:lblOffset val="100"/>
        <c:noMultiLvlLbl val="0"/>
      </c:catAx>
      <c:valAx>
        <c:axId val="474265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US"/>
                  <a:t>Proportion of GDP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42464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85035354280295228"/>
          <c:y val="0.89620965453642665"/>
          <c:w val="7.1323272420615189E-2"/>
          <c:h val="8.577232744555578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77" l="0.70000000000000062" r="0.70000000000000062" t="0.75000000000001377" header="0.30000000000000032" footer="0.3000000000000003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2124305015704255"/>
          <c:y val="4.3026007931797124E-2"/>
          <c:w val="0.5415776509130279"/>
          <c:h val="0.7824232101003675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'Bus dem'!$AX$34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'Bus dem'!$AW$35:$AW$53</c:f>
              <c:strCache>
                <c:ptCount val="19"/>
                <c:pt idx="0">
                  <c:v>Mining </c:v>
                </c:pt>
                <c:pt idx="1">
                  <c:v>Electricity, Gas, Water and Waste Services </c:v>
                </c:pt>
                <c:pt idx="2">
                  <c:v>Public Administration and Safety </c:v>
                </c:pt>
                <c:pt idx="3">
                  <c:v>Information Media and Telecommunications </c:v>
                </c:pt>
                <c:pt idx="4">
                  <c:v>Arts and Recreation Services </c:v>
                </c:pt>
                <c:pt idx="5">
                  <c:v>Education and Training </c:v>
                </c:pt>
                <c:pt idx="6">
                  <c:v>Agriculture, Forestry and Fishing </c:v>
                </c:pt>
                <c:pt idx="7">
                  <c:v>Transport, Postal and Warehousing </c:v>
                </c:pt>
                <c:pt idx="8">
                  <c:v>Manufacturing </c:v>
                </c:pt>
                <c:pt idx="9">
                  <c:v>Accommodation and Food Services </c:v>
                </c:pt>
                <c:pt idx="10">
                  <c:v>Health Care and Social Assistance </c:v>
                </c:pt>
                <c:pt idx="11">
                  <c:v>Administrative and Support Services </c:v>
                </c:pt>
                <c:pt idx="12">
                  <c:v>Other Services </c:v>
                </c:pt>
                <c:pt idx="13">
                  <c:v>Wholesale Trade </c:v>
                </c:pt>
                <c:pt idx="14">
                  <c:v>Retail Trade </c:v>
                </c:pt>
                <c:pt idx="15">
                  <c:v>Financial and Insurance Services </c:v>
                </c:pt>
                <c:pt idx="16">
                  <c:v>Construction </c:v>
                </c:pt>
                <c:pt idx="17">
                  <c:v>Professional, Scientific and Technical Services </c:v>
                </c:pt>
                <c:pt idx="18">
                  <c:v>Rental, Hiring and Real Estate Services </c:v>
                </c:pt>
              </c:strCache>
            </c:strRef>
          </c:cat>
          <c:val>
            <c:numRef>
              <c:f>'Bus dem'!$AX$35:$AX$53</c:f>
              <c:numCache>
                <c:formatCode>General</c:formatCode>
                <c:ptCount val="19"/>
                <c:pt idx="0">
                  <c:v>78</c:v>
                </c:pt>
                <c:pt idx="1">
                  <c:v>285</c:v>
                </c:pt>
                <c:pt idx="2">
                  <c:v>747</c:v>
                </c:pt>
                <c:pt idx="3">
                  <c:v>1674</c:v>
                </c:pt>
                <c:pt idx="4">
                  <c:v>2673</c:v>
                </c:pt>
                <c:pt idx="5">
                  <c:v>2001</c:v>
                </c:pt>
                <c:pt idx="6">
                  <c:v>6513</c:v>
                </c:pt>
                <c:pt idx="7">
                  <c:v>5268</c:v>
                </c:pt>
                <c:pt idx="8">
                  <c:v>8439</c:v>
                </c:pt>
                <c:pt idx="9">
                  <c:v>3996</c:v>
                </c:pt>
                <c:pt idx="10">
                  <c:v>4779</c:v>
                </c:pt>
                <c:pt idx="11">
                  <c:v>5058</c:v>
                </c:pt>
                <c:pt idx="12">
                  <c:v>6087</c:v>
                </c:pt>
                <c:pt idx="13">
                  <c:v>9168</c:v>
                </c:pt>
                <c:pt idx="14">
                  <c:v>9636</c:v>
                </c:pt>
                <c:pt idx="15">
                  <c:v>5292</c:v>
                </c:pt>
                <c:pt idx="16">
                  <c:v>16467</c:v>
                </c:pt>
                <c:pt idx="17">
                  <c:v>16425</c:v>
                </c:pt>
                <c:pt idx="18">
                  <c:v>18546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F-4D71-9A73-7419EC47CB71}"/>
            </c:ext>
          </c:extLst>
        </c:ser>
        <c:ser>
          <c:idx val="2"/>
          <c:order val="1"/>
          <c:tx>
            <c:strRef>
              <c:f>'Bus dem'!$AY$34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'Bus dem'!$AW$35:$AW$53</c:f>
              <c:strCache>
                <c:ptCount val="19"/>
                <c:pt idx="0">
                  <c:v>Mining </c:v>
                </c:pt>
                <c:pt idx="1">
                  <c:v>Electricity, Gas, Water and Waste Services </c:v>
                </c:pt>
                <c:pt idx="2">
                  <c:v>Public Administration and Safety </c:v>
                </c:pt>
                <c:pt idx="3">
                  <c:v>Information Media and Telecommunications </c:v>
                </c:pt>
                <c:pt idx="4">
                  <c:v>Arts and Recreation Services </c:v>
                </c:pt>
                <c:pt idx="5">
                  <c:v>Education and Training </c:v>
                </c:pt>
                <c:pt idx="6">
                  <c:v>Agriculture, Forestry and Fishing </c:v>
                </c:pt>
                <c:pt idx="7">
                  <c:v>Transport, Postal and Warehousing </c:v>
                </c:pt>
                <c:pt idx="8">
                  <c:v>Manufacturing </c:v>
                </c:pt>
                <c:pt idx="9">
                  <c:v>Accommodation and Food Services </c:v>
                </c:pt>
                <c:pt idx="10">
                  <c:v>Health Care and Social Assistance </c:v>
                </c:pt>
                <c:pt idx="11">
                  <c:v>Administrative and Support Services </c:v>
                </c:pt>
                <c:pt idx="12">
                  <c:v>Other Services </c:v>
                </c:pt>
                <c:pt idx="13">
                  <c:v>Wholesale Trade </c:v>
                </c:pt>
                <c:pt idx="14">
                  <c:v>Retail Trade </c:v>
                </c:pt>
                <c:pt idx="15">
                  <c:v>Financial and Insurance Services </c:v>
                </c:pt>
                <c:pt idx="16">
                  <c:v>Construction </c:v>
                </c:pt>
                <c:pt idx="17">
                  <c:v>Professional, Scientific and Technical Services </c:v>
                </c:pt>
                <c:pt idx="18">
                  <c:v>Rental, Hiring and Real Estate Services </c:v>
                </c:pt>
              </c:strCache>
            </c:strRef>
          </c:cat>
          <c:val>
            <c:numRef>
              <c:f>'Bus dem'!$AY$35:$AY$53</c:f>
              <c:numCache>
                <c:formatCode>General</c:formatCode>
                <c:ptCount val="19"/>
                <c:pt idx="0">
                  <c:v>93</c:v>
                </c:pt>
                <c:pt idx="1">
                  <c:v>411</c:v>
                </c:pt>
                <c:pt idx="2">
                  <c:v>843</c:v>
                </c:pt>
                <c:pt idx="3">
                  <c:v>3279</c:v>
                </c:pt>
                <c:pt idx="4">
                  <c:v>3588</c:v>
                </c:pt>
                <c:pt idx="5">
                  <c:v>3597</c:v>
                </c:pt>
                <c:pt idx="6">
                  <c:v>4113</c:v>
                </c:pt>
                <c:pt idx="7">
                  <c:v>6813</c:v>
                </c:pt>
                <c:pt idx="8">
                  <c:v>8013</c:v>
                </c:pt>
                <c:pt idx="9">
                  <c:v>8076</c:v>
                </c:pt>
                <c:pt idx="10">
                  <c:v>8418</c:v>
                </c:pt>
                <c:pt idx="11">
                  <c:v>8559</c:v>
                </c:pt>
                <c:pt idx="12">
                  <c:v>8772</c:v>
                </c:pt>
                <c:pt idx="13">
                  <c:v>9831</c:v>
                </c:pt>
                <c:pt idx="14">
                  <c:v>13644</c:v>
                </c:pt>
                <c:pt idx="15">
                  <c:v>16485</c:v>
                </c:pt>
                <c:pt idx="16">
                  <c:v>24183</c:v>
                </c:pt>
                <c:pt idx="17">
                  <c:v>28521</c:v>
                </c:pt>
                <c:pt idx="18">
                  <c:v>44019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1F-4D71-9A73-7419EC47C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35136"/>
        <c:axId val="47437312"/>
      </c:barChart>
      <c:catAx>
        <c:axId val="474351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Industry Sector</a:t>
                </a:r>
              </a:p>
            </c:rich>
          </c:tx>
          <c:layout>
            <c:manualLayout>
              <c:xMode val="edge"/>
              <c:yMode val="edge"/>
              <c:x val="1.3066665569203943E-2"/>
              <c:y val="0.3107488922953026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47437312"/>
        <c:crosses val="autoZero"/>
        <c:auto val="1"/>
        <c:lblAlgn val="ctr"/>
        <c:lblOffset val="100"/>
        <c:noMultiLvlLbl val="0"/>
      </c:catAx>
      <c:valAx>
        <c:axId val="474373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Business</a:t>
                </a:r>
                <a:r>
                  <a:rPr lang="en-US" baseline="0"/>
                  <a:t> Count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61268433699240421"/>
              <c:y val="0.88348213052489999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743513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6641799337171712"/>
          <c:y val="0.92029295212620399"/>
          <c:w val="0.21009731507175025"/>
          <c:h val="5.709762858359711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299" l="0.70000000000000062" r="0.70000000000000062" t="0.75000000000001299" header="0.30000000000000032" footer="0.30000000000000032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2124305015704255"/>
          <c:y val="4.3026007931797124E-2"/>
          <c:w val="0.54614527913740563"/>
          <c:h val="0.79881932646813136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'Bus dem'!$BR$34</c:f>
              <c:strCache>
                <c:ptCount val="1"/>
                <c:pt idx="0">
                  <c:v>2000</c:v>
                </c:pt>
              </c:strCache>
            </c:strRef>
          </c:tx>
          <c:invertIfNegative val="0"/>
          <c:cat>
            <c:strRef>
              <c:f>'Bus dem'!$BQ$35:$BQ$53</c:f>
              <c:strCache>
                <c:ptCount val="19"/>
                <c:pt idx="0">
                  <c:v>Mining </c:v>
                </c:pt>
                <c:pt idx="1">
                  <c:v>Electricity, Gas, Water and Waste Services </c:v>
                </c:pt>
                <c:pt idx="2">
                  <c:v>Agriculture, Forestry and Fishing </c:v>
                </c:pt>
                <c:pt idx="3">
                  <c:v>Arts and Recreation Services </c:v>
                </c:pt>
                <c:pt idx="4">
                  <c:v>Rental, Hiring and Real Estate Services </c:v>
                </c:pt>
                <c:pt idx="5">
                  <c:v>Information Media and Telecommunications </c:v>
                </c:pt>
                <c:pt idx="6">
                  <c:v>Other Services </c:v>
                </c:pt>
                <c:pt idx="7">
                  <c:v>Financial and Insurance Services </c:v>
                </c:pt>
                <c:pt idx="8">
                  <c:v>Public Administration and Safety </c:v>
                </c:pt>
                <c:pt idx="9">
                  <c:v>Transport, Postal and Warehousing </c:v>
                </c:pt>
                <c:pt idx="10">
                  <c:v>Administrative and Support Services </c:v>
                </c:pt>
                <c:pt idx="11">
                  <c:v>Accommodation and Food Services </c:v>
                </c:pt>
                <c:pt idx="12">
                  <c:v>Construction </c:v>
                </c:pt>
                <c:pt idx="13">
                  <c:v>Wholesale Trade </c:v>
                </c:pt>
                <c:pt idx="14">
                  <c:v>Education and Training </c:v>
                </c:pt>
                <c:pt idx="15">
                  <c:v>Retail Trade </c:v>
                </c:pt>
                <c:pt idx="16">
                  <c:v>Health Care and Social Assistance </c:v>
                </c:pt>
                <c:pt idx="17">
                  <c:v>Manufacturing </c:v>
                </c:pt>
                <c:pt idx="18">
                  <c:v>Professional, Scientific and Technical Services </c:v>
                </c:pt>
              </c:strCache>
            </c:strRef>
          </c:cat>
          <c:val>
            <c:numRef>
              <c:f>'Bus dem'!$BR$35:$BR$53</c:f>
              <c:numCache>
                <c:formatCode>General</c:formatCode>
                <c:ptCount val="19"/>
                <c:pt idx="0">
                  <c:v>310</c:v>
                </c:pt>
                <c:pt idx="1">
                  <c:v>2800</c:v>
                </c:pt>
                <c:pt idx="2">
                  <c:v>6400</c:v>
                </c:pt>
                <c:pt idx="3">
                  <c:v>7500</c:v>
                </c:pt>
                <c:pt idx="4">
                  <c:v>7400</c:v>
                </c:pt>
                <c:pt idx="5">
                  <c:v>20400</c:v>
                </c:pt>
                <c:pt idx="6">
                  <c:v>16500</c:v>
                </c:pt>
                <c:pt idx="7">
                  <c:v>18200</c:v>
                </c:pt>
                <c:pt idx="8">
                  <c:v>19300</c:v>
                </c:pt>
                <c:pt idx="9">
                  <c:v>31400</c:v>
                </c:pt>
                <c:pt idx="10">
                  <c:v>34400</c:v>
                </c:pt>
                <c:pt idx="11">
                  <c:v>30200</c:v>
                </c:pt>
                <c:pt idx="12">
                  <c:v>24300</c:v>
                </c:pt>
                <c:pt idx="13">
                  <c:v>46900</c:v>
                </c:pt>
                <c:pt idx="14">
                  <c:v>38300</c:v>
                </c:pt>
                <c:pt idx="15">
                  <c:v>51600</c:v>
                </c:pt>
                <c:pt idx="16">
                  <c:v>41000</c:v>
                </c:pt>
                <c:pt idx="17">
                  <c:v>81300</c:v>
                </c:pt>
                <c:pt idx="18">
                  <c:v>44100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A-4EBE-A9E2-CC0C6178DEBD}"/>
            </c:ext>
          </c:extLst>
        </c:ser>
        <c:ser>
          <c:idx val="2"/>
          <c:order val="1"/>
          <c:tx>
            <c:strRef>
              <c:f>'Bus dem'!$BS$34</c:f>
              <c:strCache>
                <c:ptCount val="1"/>
                <c:pt idx="0">
                  <c:v>2019</c:v>
                </c:pt>
              </c:strCache>
            </c:strRef>
          </c:tx>
          <c:invertIfNegative val="0"/>
          <c:cat>
            <c:strRef>
              <c:f>'Bus dem'!$BQ$35:$BQ$53</c:f>
              <c:strCache>
                <c:ptCount val="19"/>
                <c:pt idx="0">
                  <c:v>Mining </c:v>
                </c:pt>
                <c:pt idx="1">
                  <c:v>Electricity, Gas, Water and Waste Services </c:v>
                </c:pt>
                <c:pt idx="2">
                  <c:v>Agriculture, Forestry and Fishing </c:v>
                </c:pt>
                <c:pt idx="3">
                  <c:v>Arts and Recreation Services </c:v>
                </c:pt>
                <c:pt idx="4">
                  <c:v>Rental, Hiring and Real Estate Services </c:v>
                </c:pt>
                <c:pt idx="5">
                  <c:v>Information Media and Telecommunications </c:v>
                </c:pt>
                <c:pt idx="6">
                  <c:v>Other Services </c:v>
                </c:pt>
                <c:pt idx="7">
                  <c:v>Financial and Insurance Services </c:v>
                </c:pt>
                <c:pt idx="8">
                  <c:v>Public Administration and Safety </c:v>
                </c:pt>
                <c:pt idx="9">
                  <c:v>Transport, Postal and Warehousing </c:v>
                </c:pt>
                <c:pt idx="10">
                  <c:v>Administrative and Support Services </c:v>
                </c:pt>
                <c:pt idx="11">
                  <c:v>Accommodation and Food Services </c:v>
                </c:pt>
                <c:pt idx="12">
                  <c:v>Construction </c:v>
                </c:pt>
                <c:pt idx="13">
                  <c:v>Wholesale Trade </c:v>
                </c:pt>
                <c:pt idx="14">
                  <c:v>Education and Training </c:v>
                </c:pt>
                <c:pt idx="15">
                  <c:v>Retail Trade </c:v>
                </c:pt>
                <c:pt idx="16">
                  <c:v>Health Care and Social Assistance </c:v>
                </c:pt>
                <c:pt idx="17">
                  <c:v>Manufacturing </c:v>
                </c:pt>
                <c:pt idx="18">
                  <c:v>Professional, Scientific and Technical Services </c:v>
                </c:pt>
              </c:strCache>
            </c:strRef>
          </c:cat>
          <c:val>
            <c:numRef>
              <c:f>'Bus dem'!$BS$35:$BS$53</c:f>
              <c:numCache>
                <c:formatCode>General</c:formatCode>
                <c:ptCount val="19"/>
                <c:pt idx="0">
                  <c:v>430</c:v>
                </c:pt>
                <c:pt idx="1">
                  <c:v>5300</c:v>
                </c:pt>
                <c:pt idx="2">
                  <c:v>5900</c:v>
                </c:pt>
                <c:pt idx="3">
                  <c:v>14000</c:v>
                </c:pt>
                <c:pt idx="4">
                  <c:v>14600</c:v>
                </c:pt>
                <c:pt idx="5">
                  <c:v>19000</c:v>
                </c:pt>
                <c:pt idx="6">
                  <c:v>25200</c:v>
                </c:pt>
                <c:pt idx="7">
                  <c:v>29600</c:v>
                </c:pt>
                <c:pt idx="8">
                  <c:v>34000</c:v>
                </c:pt>
                <c:pt idx="9">
                  <c:v>39700</c:v>
                </c:pt>
                <c:pt idx="10">
                  <c:v>52500</c:v>
                </c:pt>
                <c:pt idx="11">
                  <c:v>59000</c:v>
                </c:pt>
                <c:pt idx="12">
                  <c:v>59500</c:v>
                </c:pt>
                <c:pt idx="13">
                  <c:v>59600</c:v>
                </c:pt>
                <c:pt idx="14">
                  <c:v>66200</c:v>
                </c:pt>
                <c:pt idx="15">
                  <c:v>74800</c:v>
                </c:pt>
                <c:pt idx="16">
                  <c:v>75300</c:v>
                </c:pt>
                <c:pt idx="17">
                  <c:v>79800</c:v>
                </c:pt>
                <c:pt idx="18">
                  <c:v>84600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A-4EBE-A9E2-CC0C6178D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46656"/>
        <c:axId val="47588096"/>
      </c:barChart>
      <c:catAx>
        <c:axId val="47446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Industry Sector</a:t>
                </a:r>
              </a:p>
            </c:rich>
          </c:tx>
          <c:layout>
            <c:manualLayout>
              <c:xMode val="edge"/>
              <c:yMode val="edge"/>
              <c:x val="1.3066665569203943E-2"/>
              <c:y val="0.3107488922953027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crossAx val="47588096"/>
        <c:crosses val="autoZero"/>
        <c:auto val="1"/>
        <c:lblAlgn val="ctr"/>
        <c:lblOffset val="100"/>
        <c:noMultiLvlLbl val="0"/>
      </c:catAx>
      <c:valAx>
        <c:axId val="475880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Employment Count</a:t>
                </a:r>
              </a:p>
            </c:rich>
          </c:tx>
          <c:layout>
            <c:manualLayout>
              <c:xMode val="edge"/>
              <c:yMode val="edge"/>
              <c:x val="0.61628800453998678"/>
              <c:y val="0.8992698113005984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744665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6641799337171712"/>
          <c:y val="0.92029295212620399"/>
          <c:w val="0.21009731507175031"/>
          <c:h val="5.7097628583597113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21" l="0.70000000000000062" r="0.70000000000000062" t="0.75000000000001321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298997461382907E-2"/>
          <c:y val="3.8450284623512972E-2"/>
          <c:w val="0.91367368013424555"/>
          <c:h val="0.71368251695812224"/>
        </c:manualLayout>
      </c:layout>
      <c:lineChart>
        <c:grouping val="standard"/>
        <c:varyColors val="0"/>
        <c:ser>
          <c:idx val="0"/>
          <c:order val="0"/>
          <c:spPr>
            <a:ln w="38100"/>
          </c:spPr>
          <c:marker>
            <c:symbol val="none"/>
          </c:marker>
          <c:cat>
            <c:numRef>
              <c:f>'Int Macro Indicators'!$A$11:$A$187</c:f>
              <c:numCache>
                <c:formatCode>mmm\-yy</c:formatCode>
                <c:ptCount val="177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</c:numCache>
            </c:numRef>
          </c:cat>
          <c:val>
            <c:numRef>
              <c:f>'Int Macro Indicators'!$I$11:$I$187</c:f>
              <c:numCache>
                <c:formatCode>0</c:formatCode>
                <c:ptCount val="177"/>
                <c:pt idx="0">
                  <c:v>7.0000000000000062</c:v>
                </c:pt>
                <c:pt idx="1">
                  <c:v>6.0000000000000053</c:v>
                </c:pt>
                <c:pt idx="2">
                  <c:v>7.9999999999999849</c:v>
                </c:pt>
                <c:pt idx="3">
                  <c:v>12.999999999999989</c:v>
                </c:pt>
                <c:pt idx="4">
                  <c:v>6.0000000000000053</c:v>
                </c:pt>
                <c:pt idx="5">
                  <c:v>8.0000000000000071</c:v>
                </c:pt>
                <c:pt idx="6">
                  <c:v>7.0000000000000062</c:v>
                </c:pt>
                <c:pt idx="7">
                  <c:v>7.0000000000000062</c:v>
                </c:pt>
                <c:pt idx="8">
                  <c:v>9.0000000000000071</c:v>
                </c:pt>
                <c:pt idx="9">
                  <c:v>11.999999999999989</c:v>
                </c:pt>
                <c:pt idx="10">
                  <c:v>13.999999999999989</c:v>
                </c:pt>
                <c:pt idx="11">
                  <c:v>14.000000000000012</c:v>
                </c:pt>
                <c:pt idx="12">
                  <c:v>10.000000000000009</c:v>
                </c:pt>
                <c:pt idx="13">
                  <c:v>7.0000000000000062</c:v>
                </c:pt>
                <c:pt idx="14">
                  <c:v>6.0000000000000053</c:v>
                </c:pt>
                <c:pt idx="15">
                  <c:v>8.0000000000000071</c:v>
                </c:pt>
                <c:pt idx="16">
                  <c:v>11.999999999999989</c:v>
                </c:pt>
                <c:pt idx="17">
                  <c:v>9.0000000000000071</c:v>
                </c:pt>
                <c:pt idx="18">
                  <c:v>12</c:v>
                </c:pt>
                <c:pt idx="19">
                  <c:v>10.000000000000009</c:v>
                </c:pt>
                <c:pt idx="20">
                  <c:v>12.000000000000011</c:v>
                </c:pt>
                <c:pt idx="21">
                  <c:v>15.000000000000014</c:v>
                </c:pt>
                <c:pt idx="22">
                  <c:v>15.000000000000014</c:v>
                </c:pt>
                <c:pt idx="23">
                  <c:v>18.000000000000004</c:v>
                </c:pt>
                <c:pt idx="24">
                  <c:v>15.000000000000002</c:v>
                </c:pt>
                <c:pt idx="25">
                  <c:v>10.000000000000009</c:v>
                </c:pt>
                <c:pt idx="26">
                  <c:v>9.0000000000000071</c:v>
                </c:pt>
                <c:pt idx="27">
                  <c:v>11.000000000000011</c:v>
                </c:pt>
                <c:pt idx="28">
                  <c:v>13.999999999999989</c:v>
                </c:pt>
                <c:pt idx="29">
                  <c:v>13.999999999999989</c:v>
                </c:pt>
                <c:pt idx="30">
                  <c:v>18.999999999999993</c:v>
                </c:pt>
                <c:pt idx="31">
                  <c:v>15.999999999999993</c:v>
                </c:pt>
                <c:pt idx="32">
                  <c:v>16.000000000000014</c:v>
                </c:pt>
                <c:pt idx="33">
                  <c:v>23</c:v>
                </c:pt>
                <c:pt idx="34">
                  <c:v>12.000000000000011</c:v>
                </c:pt>
                <c:pt idx="35">
                  <c:v>20.999999999999996</c:v>
                </c:pt>
                <c:pt idx="36">
                  <c:v>23</c:v>
                </c:pt>
                <c:pt idx="37">
                  <c:v>16.999999999999993</c:v>
                </c:pt>
                <c:pt idx="38">
                  <c:v>15.000000000000036</c:v>
                </c:pt>
                <c:pt idx="39">
                  <c:v>24.000000000000021</c:v>
                </c:pt>
                <c:pt idx="40">
                  <c:v>30.000000000000028</c:v>
                </c:pt>
                <c:pt idx="41">
                  <c:v>31.999999999999986</c:v>
                </c:pt>
                <c:pt idx="42">
                  <c:v>25.999999999999979</c:v>
                </c:pt>
                <c:pt idx="43">
                  <c:v>22.000000000000021</c:v>
                </c:pt>
                <c:pt idx="44">
                  <c:v>35.999999999999986</c:v>
                </c:pt>
                <c:pt idx="45">
                  <c:v>33.999999999999986</c:v>
                </c:pt>
                <c:pt idx="46">
                  <c:v>36.999999999999964</c:v>
                </c:pt>
                <c:pt idx="47">
                  <c:v>49.999999999999957</c:v>
                </c:pt>
                <c:pt idx="48">
                  <c:v>25</c:v>
                </c:pt>
                <c:pt idx="49">
                  <c:v>20.999999999999996</c:v>
                </c:pt>
                <c:pt idx="50">
                  <c:v>28.000000000000025</c:v>
                </c:pt>
                <c:pt idx="51">
                  <c:v>33.999999999999986</c:v>
                </c:pt>
                <c:pt idx="52">
                  <c:v>33.999999999999986</c:v>
                </c:pt>
                <c:pt idx="53">
                  <c:v>46</c:v>
                </c:pt>
                <c:pt idx="54">
                  <c:v>41.000000000000014</c:v>
                </c:pt>
                <c:pt idx="55">
                  <c:v>32.000000000000028</c:v>
                </c:pt>
                <c:pt idx="56">
                  <c:v>45.000000000000014</c:v>
                </c:pt>
                <c:pt idx="57">
                  <c:v>31.00000000000005</c:v>
                </c:pt>
                <c:pt idx="58">
                  <c:v>29.000000000000004</c:v>
                </c:pt>
                <c:pt idx="59">
                  <c:v>37.999999999999986</c:v>
                </c:pt>
                <c:pt idx="60">
                  <c:v>23.999999999999932</c:v>
                </c:pt>
                <c:pt idx="61">
                  <c:v>18.99999999999995</c:v>
                </c:pt>
                <c:pt idx="62">
                  <c:v>25.999999999999979</c:v>
                </c:pt>
                <c:pt idx="63">
                  <c:v>33.000000000000007</c:v>
                </c:pt>
                <c:pt idx="64">
                  <c:v>46.999999999999972</c:v>
                </c:pt>
                <c:pt idx="65">
                  <c:v>60.999999999999943</c:v>
                </c:pt>
                <c:pt idx="66">
                  <c:v>38.999999999999972</c:v>
                </c:pt>
                <c:pt idx="67">
                  <c:v>119.99999999999993</c:v>
                </c:pt>
                <c:pt idx="68">
                  <c:v>154</c:v>
                </c:pt>
                <c:pt idx="69">
                  <c:v>115.00000000000003</c:v>
                </c:pt>
                <c:pt idx="70">
                  <c:v>166.99999999999994</c:v>
                </c:pt>
                <c:pt idx="71">
                  <c:v>210</c:v>
                </c:pt>
                <c:pt idx="72">
                  <c:v>113.00000000000003</c:v>
                </c:pt>
                <c:pt idx="73">
                  <c:v>95.000000000000014</c:v>
                </c:pt>
                <c:pt idx="74">
                  <c:v>157.99999999999997</c:v>
                </c:pt>
                <c:pt idx="75">
                  <c:v>171.99999999999997</c:v>
                </c:pt>
                <c:pt idx="76">
                  <c:v>107.99999999999999</c:v>
                </c:pt>
                <c:pt idx="77">
                  <c:v>106.00000000000003</c:v>
                </c:pt>
                <c:pt idx="78">
                  <c:v>134</c:v>
                </c:pt>
                <c:pt idx="79">
                  <c:v>125</c:v>
                </c:pt>
                <c:pt idx="80">
                  <c:v>280</c:v>
                </c:pt>
                <c:pt idx="81">
                  <c:v>461.99999999999994</c:v>
                </c:pt>
                <c:pt idx="82">
                  <c:v>292</c:v>
                </c:pt>
                <c:pt idx="83">
                  <c:v>244.00000000000003</c:v>
                </c:pt>
                <c:pt idx="84">
                  <c:v>160</c:v>
                </c:pt>
                <c:pt idx="85">
                  <c:v>135</c:v>
                </c:pt>
                <c:pt idx="86">
                  <c:v>141</c:v>
                </c:pt>
                <c:pt idx="87">
                  <c:v>133</c:v>
                </c:pt>
                <c:pt idx="88">
                  <c:v>112.00000000000001</c:v>
                </c:pt>
                <c:pt idx="89">
                  <c:v>95</c:v>
                </c:pt>
                <c:pt idx="90">
                  <c:v>73</c:v>
                </c:pt>
                <c:pt idx="91">
                  <c:v>51.999999999999993</c:v>
                </c:pt>
                <c:pt idx="92">
                  <c:v>40</c:v>
                </c:pt>
                <c:pt idx="93">
                  <c:v>42</c:v>
                </c:pt>
                <c:pt idx="94">
                  <c:v>40</c:v>
                </c:pt>
                <c:pt idx="95">
                  <c:v>40</c:v>
                </c:pt>
                <c:pt idx="96">
                  <c:v>37</c:v>
                </c:pt>
                <c:pt idx="97">
                  <c:v>29.000000000000004</c:v>
                </c:pt>
                <c:pt idx="98">
                  <c:v>25</c:v>
                </c:pt>
                <c:pt idx="99">
                  <c:v>24.000000000000004</c:v>
                </c:pt>
                <c:pt idx="100">
                  <c:v>31.999999999999996</c:v>
                </c:pt>
                <c:pt idx="101">
                  <c:v>49</c:v>
                </c:pt>
                <c:pt idx="102">
                  <c:v>44.999999999999993</c:v>
                </c:pt>
                <c:pt idx="103">
                  <c:v>36</c:v>
                </c:pt>
                <c:pt idx="104">
                  <c:v>27</c:v>
                </c:pt>
                <c:pt idx="105">
                  <c:v>27</c:v>
                </c:pt>
                <c:pt idx="106">
                  <c:v>26</c:v>
                </c:pt>
                <c:pt idx="107">
                  <c:v>25</c:v>
                </c:pt>
                <c:pt idx="108">
                  <c:v>24.000000000000004</c:v>
                </c:pt>
                <c:pt idx="109">
                  <c:v>27.999999999999996</c:v>
                </c:pt>
                <c:pt idx="110">
                  <c:v>31.999999999999996</c:v>
                </c:pt>
                <c:pt idx="111">
                  <c:v>34</c:v>
                </c:pt>
                <c:pt idx="112">
                  <c:v>34</c:v>
                </c:pt>
                <c:pt idx="113">
                  <c:v>32</c:v>
                </c:pt>
                <c:pt idx="114">
                  <c:v>28.000000000000004</c:v>
                </c:pt>
                <c:pt idx="115">
                  <c:v>35</c:v>
                </c:pt>
                <c:pt idx="116">
                  <c:v>41</c:v>
                </c:pt>
                <c:pt idx="117">
                  <c:v>47</c:v>
                </c:pt>
                <c:pt idx="118">
                  <c:v>48</c:v>
                </c:pt>
                <c:pt idx="119">
                  <c:v>49</c:v>
                </c:pt>
                <c:pt idx="120">
                  <c:v>46</c:v>
                </c:pt>
                <c:pt idx="121">
                  <c:v>39</c:v>
                </c:pt>
                <c:pt idx="122">
                  <c:v>37</c:v>
                </c:pt>
                <c:pt idx="123">
                  <c:v>38</c:v>
                </c:pt>
                <c:pt idx="124">
                  <c:v>34</c:v>
                </c:pt>
                <c:pt idx="125">
                  <c:v>34</c:v>
                </c:pt>
                <c:pt idx="126">
                  <c:v>32.999999999999993</c:v>
                </c:pt>
                <c:pt idx="127">
                  <c:v>32.999999999999993</c:v>
                </c:pt>
                <c:pt idx="128">
                  <c:v>30</c:v>
                </c:pt>
                <c:pt idx="129">
                  <c:v>24.999999999999996</c:v>
                </c:pt>
                <c:pt idx="130">
                  <c:v>22</c:v>
                </c:pt>
                <c:pt idx="131">
                  <c:v>24</c:v>
                </c:pt>
                <c:pt idx="132">
                  <c:v>23</c:v>
                </c:pt>
                <c:pt idx="133">
                  <c:v>18.999999999999996</c:v>
                </c:pt>
                <c:pt idx="134">
                  <c:v>19.000000000000004</c:v>
                </c:pt>
                <c:pt idx="135">
                  <c:v>22.000000000000004</c:v>
                </c:pt>
                <c:pt idx="136">
                  <c:v>24.000000000000004</c:v>
                </c:pt>
                <c:pt idx="137">
                  <c:v>23.000000000000004</c:v>
                </c:pt>
                <c:pt idx="138">
                  <c:v>24.000000000000004</c:v>
                </c:pt>
                <c:pt idx="139">
                  <c:v>24.000000000000004</c:v>
                </c:pt>
                <c:pt idx="140">
                  <c:v>26</c:v>
                </c:pt>
                <c:pt idx="141">
                  <c:v>23.000000000000004</c:v>
                </c:pt>
                <c:pt idx="142">
                  <c:v>21.000000000000004</c:v>
                </c:pt>
                <c:pt idx="143">
                  <c:v>20</c:v>
                </c:pt>
                <c:pt idx="144">
                  <c:v>22</c:v>
                </c:pt>
                <c:pt idx="145">
                  <c:v>21.000000000000004</c:v>
                </c:pt>
                <c:pt idx="146">
                  <c:v>21.000000000000004</c:v>
                </c:pt>
                <c:pt idx="147">
                  <c:v>23</c:v>
                </c:pt>
                <c:pt idx="148">
                  <c:v>23</c:v>
                </c:pt>
                <c:pt idx="149">
                  <c:v>20</c:v>
                </c:pt>
                <c:pt idx="150">
                  <c:v>21</c:v>
                </c:pt>
                <c:pt idx="151">
                  <c:v>21</c:v>
                </c:pt>
                <c:pt idx="152">
                  <c:v>22</c:v>
                </c:pt>
                <c:pt idx="153">
                  <c:v>22</c:v>
                </c:pt>
                <c:pt idx="154">
                  <c:v>22</c:v>
                </c:pt>
                <c:pt idx="155">
                  <c:v>23</c:v>
                </c:pt>
                <c:pt idx="156">
                  <c:v>27</c:v>
                </c:pt>
                <c:pt idx="157">
                  <c:v>27.999999999999996</c:v>
                </c:pt>
                <c:pt idx="158">
                  <c:v>27</c:v>
                </c:pt>
                <c:pt idx="159">
                  <c:v>27.999999999999996</c:v>
                </c:pt>
                <c:pt idx="160">
                  <c:v>27.999999999999996</c:v>
                </c:pt>
                <c:pt idx="161">
                  <c:v>28.999999999999996</c:v>
                </c:pt>
                <c:pt idx="162">
                  <c:v>30.000000000000004</c:v>
                </c:pt>
                <c:pt idx="163">
                  <c:v>26</c:v>
                </c:pt>
                <c:pt idx="164">
                  <c:v>31</c:v>
                </c:pt>
                <c:pt idx="165">
                  <c:v>31</c:v>
                </c:pt>
                <c:pt idx="166">
                  <c:v>21.000000000000004</c:v>
                </c:pt>
                <c:pt idx="167">
                  <c:v>39</c:v>
                </c:pt>
                <c:pt idx="168">
                  <c:v>43.999999999999993</c:v>
                </c:pt>
                <c:pt idx="169">
                  <c:v>36.000000000000007</c:v>
                </c:pt>
                <c:pt idx="170">
                  <c:v>36.000000000000007</c:v>
                </c:pt>
                <c:pt idx="171">
                  <c:v>42.000000000000007</c:v>
                </c:pt>
                <c:pt idx="172">
                  <c:v>38</c:v>
                </c:pt>
                <c:pt idx="173">
                  <c:v>39</c:v>
                </c:pt>
                <c:pt idx="174">
                  <c:v>38.000000000000007</c:v>
                </c:pt>
                <c:pt idx="175">
                  <c:v>50</c:v>
                </c:pt>
                <c:pt idx="176">
                  <c:v>64.000000000000014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77-4DAF-8D42-858840703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06016"/>
        <c:axId val="47607808"/>
      </c:lineChart>
      <c:dateAx>
        <c:axId val="4760601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7607808"/>
        <c:crosses val="autoZero"/>
        <c:auto val="1"/>
        <c:lblOffset val="100"/>
        <c:baseTimeUnit val="months"/>
      </c:dateAx>
      <c:valAx>
        <c:axId val="47607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TED</a:t>
                </a:r>
                <a:r>
                  <a:rPr lang="en-US" baseline="0"/>
                  <a:t> Spread (basis points)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9.5628415300548567E-3"/>
              <c:y val="0.35654688618469338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47606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588861665450846E-2"/>
          <c:y val="3.5930484417603152E-2"/>
          <c:w val="0.71736996652140572"/>
          <c:h val="0.74429070152638765"/>
        </c:manualLayout>
      </c:layout>
      <c:lineChart>
        <c:grouping val="standard"/>
        <c:varyColors val="0"/>
        <c:ser>
          <c:idx val="0"/>
          <c:order val="0"/>
          <c:tx>
            <c:strRef>
              <c:f>'Int Macro Indicators'!$K$9:$K$10</c:f>
              <c:strCache>
                <c:ptCount val="2"/>
                <c:pt idx="0">
                  <c:v>Asia-Pacific -</c:v>
                </c:pt>
                <c:pt idx="1">
                  <c:v>NZ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Indicators'!$K$11:$K$190</c:f>
              <c:numCache>
                <c:formatCode>0.00</c:formatCode>
                <c:ptCount val="180"/>
                <c:pt idx="0">
                  <c:v>6.6194736842105257</c:v>
                </c:pt>
                <c:pt idx="1">
                  <c:v>6.7194444444444441</c:v>
                </c:pt>
                <c:pt idx="2">
                  <c:v>6.9238888888888894</c:v>
                </c:pt>
                <c:pt idx="3">
                  <c:v>6.8995000000000006</c:v>
                </c:pt>
                <c:pt idx="4">
                  <c:v>6.8480952380952393</c:v>
                </c:pt>
                <c:pt idx="5">
                  <c:v>6.6583333333333341</c:v>
                </c:pt>
                <c:pt idx="6">
                  <c:v>6.5640000000000001</c:v>
                </c:pt>
                <c:pt idx="7">
                  <c:v>6.3610526315789473</c:v>
                </c:pt>
                <c:pt idx="8">
                  <c:v>6.1929999999999996</c:v>
                </c:pt>
                <c:pt idx="9">
                  <c:v>6.3545454545454554</c:v>
                </c:pt>
                <c:pt idx="10">
                  <c:v>6.3133333333333326</c:v>
                </c:pt>
                <c:pt idx="11">
                  <c:v>6.3387499999999983</c:v>
                </c:pt>
                <c:pt idx="12">
                  <c:v>6.1388235294117655</c:v>
                </c:pt>
                <c:pt idx="13">
                  <c:v>5.9057894736842096</c:v>
                </c:pt>
                <c:pt idx="14">
                  <c:v>5.9490476190476196</c:v>
                </c:pt>
                <c:pt idx="15">
                  <c:v>6.0142105263157903</c:v>
                </c:pt>
                <c:pt idx="16">
                  <c:v>5.6268181818181811</c:v>
                </c:pt>
                <c:pt idx="17">
                  <c:v>5.2484210526315787</c:v>
                </c:pt>
                <c:pt idx="18">
                  <c:v>5.5722727272727282</c:v>
                </c:pt>
                <c:pt idx="19">
                  <c:v>5.948095238095239</c:v>
                </c:pt>
                <c:pt idx="20">
                  <c:v>5.9933333333333332</c:v>
                </c:pt>
                <c:pt idx="21">
                  <c:v>6.0588636363636361</c:v>
                </c:pt>
                <c:pt idx="22">
                  <c:v>6.2365000000000004</c:v>
                </c:pt>
                <c:pt idx="23">
                  <c:v>6.0784999999999991</c:v>
                </c:pt>
                <c:pt idx="24">
                  <c:v>5.9723684210526304</c:v>
                </c:pt>
                <c:pt idx="25">
                  <c:v>5.9371052631578953</c:v>
                </c:pt>
                <c:pt idx="26">
                  <c:v>5.7769565217391303</c:v>
                </c:pt>
                <c:pt idx="27">
                  <c:v>6.0725500000000006</c:v>
                </c:pt>
                <c:pt idx="28">
                  <c:v>6.287809523809524</c:v>
                </c:pt>
                <c:pt idx="29">
                  <c:v>6.3166666666666673</c:v>
                </c:pt>
                <c:pt idx="30">
                  <c:v>6.2063181818181814</c:v>
                </c:pt>
                <c:pt idx="31">
                  <c:v>6.2329090909090921</c:v>
                </c:pt>
                <c:pt idx="32">
                  <c:v>6.1881363636363638</c:v>
                </c:pt>
                <c:pt idx="33">
                  <c:v>6.1145789473684218</c:v>
                </c:pt>
                <c:pt idx="34">
                  <c:v>6.0695454545454535</c:v>
                </c:pt>
                <c:pt idx="35">
                  <c:v>5.9817499999999999</c:v>
                </c:pt>
                <c:pt idx="36">
                  <c:v>6.0449999999999999</c:v>
                </c:pt>
                <c:pt idx="37">
                  <c:v>6.0423684210526316</c:v>
                </c:pt>
                <c:pt idx="38">
                  <c:v>6.2233333333333336</c:v>
                </c:pt>
                <c:pt idx="39">
                  <c:v>6.0407894736842112</c:v>
                </c:pt>
                <c:pt idx="40">
                  <c:v>5.8475000000000001</c:v>
                </c:pt>
                <c:pt idx="41">
                  <c:v>5.7489999999999997</c:v>
                </c:pt>
                <c:pt idx="42">
                  <c:v>5.7844999999999995</c:v>
                </c:pt>
                <c:pt idx="43">
                  <c:v>5.8016666666666667</c:v>
                </c:pt>
                <c:pt idx="44">
                  <c:v>5.7375000000000007</c:v>
                </c:pt>
                <c:pt idx="45">
                  <c:v>5.9087500000000013</c:v>
                </c:pt>
                <c:pt idx="46">
                  <c:v>5.9752500000000008</c:v>
                </c:pt>
                <c:pt idx="47">
                  <c:v>5.8663157894736848</c:v>
                </c:pt>
                <c:pt idx="48">
                  <c:v>5.7555263157894743</c:v>
                </c:pt>
                <c:pt idx="49">
                  <c:v>5.7275</c:v>
                </c:pt>
                <c:pt idx="50">
                  <c:v>5.7480952380952379</c:v>
                </c:pt>
                <c:pt idx="51">
                  <c:v>5.7694117647058825</c:v>
                </c:pt>
                <c:pt idx="52">
                  <c:v>5.8414285714285725</c:v>
                </c:pt>
                <c:pt idx="53">
                  <c:v>5.8704761904761904</c:v>
                </c:pt>
                <c:pt idx="54">
                  <c:v>5.9157142857142855</c:v>
                </c:pt>
                <c:pt idx="55">
                  <c:v>5.867826086956522</c:v>
                </c:pt>
                <c:pt idx="56">
                  <c:v>5.8285714285714292</c:v>
                </c:pt>
                <c:pt idx="57">
                  <c:v>5.8695238095238107</c:v>
                </c:pt>
                <c:pt idx="58">
                  <c:v>5.7790909090909084</c:v>
                </c:pt>
                <c:pt idx="59">
                  <c:v>5.835</c:v>
                </c:pt>
                <c:pt idx="60">
                  <c:v>5.9933333333333332</c:v>
                </c:pt>
                <c:pt idx="61">
                  <c:v>5.9980000000000002</c:v>
                </c:pt>
                <c:pt idx="62">
                  <c:v>5.8907894736842108</c:v>
                </c:pt>
                <c:pt idx="63">
                  <c:v>6.1</c:v>
                </c:pt>
                <c:pt idx="64">
                  <c:v>6.2064285714285718</c:v>
                </c:pt>
                <c:pt idx="65">
                  <c:v>6.75</c:v>
                </c:pt>
                <c:pt idx="66">
                  <c:v>6.7977272727272728</c:v>
                </c:pt>
                <c:pt idx="67">
                  <c:v>6.4108695652173937</c:v>
                </c:pt>
                <c:pt idx="68">
                  <c:v>6.2011111111111124</c:v>
                </c:pt>
                <c:pt idx="69">
                  <c:v>6.3988636363636369</c:v>
                </c:pt>
                <c:pt idx="70">
                  <c:v>6.4221052631578956</c:v>
                </c:pt>
                <c:pt idx="71">
                  <c:v>6.4228124999999991</c:v>
                </c:pt>
                <c:pt idx="72">
                  <c:v>6.3083333333333345</c:v>
                </c:pt>
                <c:pt idx="73">
                  <c:v>6.4332499999999992</c:v>
                </c:pt>
                <c:pt idx="74">
                  <c:v>6.394117647058823</c:v>
                </c:pt>
                <c:pt idx="75">
                  <c:v>6.5054761904761893</c:v>
                </c:pt>
                <c:pt idx="76">
                  <c:v>6.4595238095238097</c:v>
                </c:pt>
                <c:pt idx="77">
                  <c:v>6.4447499999999991</c:v>
                </c:pt>
                <c:pt idx="78">
                  <c:v>6.206681818181818</c:v>
                </c:pt>
                <c:pt idx="79">
                  <c:v>6.1602941176470587</c:v>
                </c:pt>
                <c:pt idx="80">
                  <c:v>5.8552380952380947</c:v>
                </c:pt>
                <c:pt idx="81">
                  <c:v>5.8868421052631579</c:v>
                </c:pt>
                <c:pt idx="82">
                  <c:v>5.7255263157894731</c:v>
                </c:pt>
                <c:pt idx="83">
                  <c:v>4.8966190476190485</c:v>
                </c:pt>
                <c:pt idx="84">
                  <c:v>4.5127000000000006</c:v>
                </c:pt>
                <c:pt idx="85">
                  <c:v>4.5581578947368424</c:v>
                </c:pt>
                <c:pt idx="86">
                  <c:v>4.8070454545454542</c:v>
                </c:pt>
                <c:pt idx="87">
                  <c:v>5.2747499999999992</c:v>
                </c:pt>
                <c:pt idx="88">
                  <c:v>5.6145238095238099</c:v>
                </c:pt>
                <c:pt idx="89">
                  <c:v>6.0019047619047621</c:v>
                </c:pt>
                <c:pt idx="90">
                  <c:v>5.7652173913043487</c:v>
                </c:pt>
                <c:pt idx="91">
                  <c:v>5.8369047619047603</c:v>
                </c:pt>
                <c:pt idx="92">
                  <c:v>5.6531818181818183</c:v>
                </c:pt>
                <c:pt idx="93">
                  <c:v>5.692619047619047</c:v>
                </c:pt>
                <c:pt idx="94">
                  <c:v>5.9416666666666673</c:v>
                </c:pt>
                <c:pt idx="95">
                  <c:v>6.0500000000000007</c:v>
                </c:pt>
                <c:pt idx="96">
                  <c:v>6.0215789473684227</c:v>
                </c:pt>
                <c:pt idx="97">
                  <c:v>5.8820000000000006</c:v>
                </c:pt>
                <c:pt idx="98">
                  <c:v>5.8858695652173916</c:v>
                </c:pt>
                <c:pt idx="99">
                  <c:v>5.9824999999999999</c:v>
                </c:pt>
                <c:pt idx="100">
                  <c:v>5.7509523809523815</c:v>
                </c:pt>
                <c:pt idx="101">
                  <c:v>5.5330952380952381</c:v>
                </c:pt>
                <c:pt idx="102">
                  <c:v>5.4238636363636346</c:v>
                </c:pt>
                <c:pt idx="103">
                  <c:v>5.2640909090909096</c:v>
                </c:pt>
                <c:pt idx="104">
                  <c:v>5.2995454545454548</c:v>
                </c:pt>
                <c:pt idx="105">
                  <c:v>5.1159999999999988</c:v>
                </c:pt>
                <c:pt idx="106">
                  <c:v>5.5286363636363633</c:v>
                </c:pt>
                <c:pt idx="107">
                  <c:v>5.8390476190476202</c:v>
                </c:pt>
                <c:pt idx="108">
                  <c:v>5.6242105263157898</c:v>
                </c:pt>
                <c:pt idx="109">
                  <c:v>5.5972500000000007</c:v>
                </c:pt>
                <c:pt idx="110">
                  <c:v>5.6067391304347831</c:v>
                </c:pt>
                <c:pt idx="111">
                  <c:v>5.7168421052631579</c:v>
                </c:pt>
                <c:pt idx="112">
                  <c:v>5.2436363636363632</c:v>
                </c:pt>
                <c:pt idx="113">
                  <c:v>5.0602380952380956</c:v>
                </c:pt>
                <c:pt idx="114">
                  <c:v>5.0980952380952385</c:v>
                </c:pt>
                <c:pt idx="115">
                  <c:v>4.580869565217391</c:v>
                </c:pt>
                <c:pt idx="116">
                  <c:v>4.4363636363636365</c:v>
                </c:pt>
                <c:pt idx="117">
                  <c:v>4.5579999999999998</c:v>
                </c:pt>
                <c:pt idx="118">
                  <c:v>4.1506818181818179</c:v>
                </c:pt>
                <c:pt idx="119">
                  <c:v>3.9358333333333326</c:v>
                </c:pt>
                <c:pt idx="120">
                  <c:v>3.8928124999999998</c:v>
                </c:pt>
                <c:pt idx="121">
                  <c:v>4.0145000000000008</c:v>
                </c:pt>
                <c:pt idx="122">
                  <c:v>4.1882500000000009</c:v>
                </c:pt>
                <c:pt idx="123">
                  <c:v>4.0008823529411757</c:v>
                </c:pt>
                <c:pt idx="124">
                  <c:v>3.6543999999999999</c:v>
                </c:pt>
                <c:pt idx="125">
                  <c:v>3.4255555555555555</c:v>
                </c:pt>
                <c:pt idx="126">
                  <c:v>3.4266666666666663</c:v>
                </c:pt>
                <c:pt idx="127">
                  <c:v>3.6886190476190475</c:v>
                </c:pt>
                <c:pt idx="128">
                  <c:v>3.6041052631578943</c:v>
                </c:pt>
                <c:pt idx="129">
                  <c:v>3.5298947368421052</c:v>
                </c:pt>
                <c:pt idx="130">
                  <c:v>3.5028666666666672</c:v>
                </c:pt>
                <c:pt idx="131">
                  <c:v>3.5883333333333329</c:v>
                </c:pt>
                <c:pt idx="132">
                  <c:v>3.5869411764705879</c:v>
                </c:pt>
                <c:pt idx="133">
                  <c:v>3.8303333333333338</c:v>
                </c:pt>
                <c:pt idx="134">
                  <c:v>3.7427368421052636</c:v>
                </c:pt>
                <c:pt idx="135">
                  <c:v>3.3571578947368419</c:v>
                </c:pt>
                <c:pt idx="136">
                  <c:v>3.4175000000000004</c:v>
                </c:pt>
                <c:pt idx="137">
                  <c:v>3.9005294117647065</c:v>
                </c:pt>
                <c:pt idx="138">
                  <c:v>4.270294117647059</c:v>
                </c:pt>
                <c:pt idx="139">
                  <c:v>4.5379411764705884</c:v>
                </c:pt>
                <c:pt idx="140">
                  <c:v>4.7268749999999997</c:v>
                </c:pt>
                <c:pt idx="141" formatCode="0.000">
                  <c:v>4.6869444444444435</c:v>
                </c:pt>
                <c:pt idx="142" formatCode="0.000">
                  <c:v>4.7546428571428567</c:v>
                </c:pt>
                <c:pt idx="143" formatCode="0.000">
                  <c:v>4.7902499999999995</c:v>
                </c:pt>
                <c:pt idx="144" formatCode="0.000">
                  <c:v>4.6695714285714276</c:v>
                </c:pt>
                <c:pt idx="145" formatCode="0.000">
                  <c:v>4.6002777777777784</c:v>
                </c:pt>
                <c:pt idx="146" formatCode="0.000">
                  <c:v>4.612857142857143</c:v>
                </c:pt>
                <c:pt idx="147" formatCode="0.000">
                  <c:v>4.5815789473684205</c:v>
                </c:pt>
                <c:pt idx="148" formatCode="0.000">
                  <c:v>4.3234090909090916</c:v>
                </c:pt>
                <c:pt idx="149" formatCode="0.000">
                  <c:v>4.4459999999999997</c:v>
                </c:pt>
                <c:pt idx="150" formatCode="0.000">
                  <c:v>4.3910869565217396</c:v>
                </c:pt>
                <c:pt idx="151" formatCode="0.000">
                  <c:v>4.2247619047619045</c:v>
                </c:pt>
                <c:pt idx="152" formatCode="0.000">
                  <c:v>4.2236363636363627</c:v>
                </c:pt>
                <c:pt idx="153" formatCode="0.000">
                  <c:v>4.0629545454545459</c:v>
                </c:pt>
                <c:pt idx="154" formatCode="0.000">
                  <c:v>4.0545000000000009</c:v>
                </c:pt>
                <c:pt idx="155" formatCode="0.000">
                  <c:v>3.793409090909091</c:v>
                </c:pt>
                <c:pt idx="156" formatCode="0.000">
                  <c:v>3.4515000000000007</c:v>
                </c:pt>
                <c:pt idx="157" formatCode="0.000">
                  <c:v>3.2981578947368422</c:v>
                </c:pt>
                <c:pt idx="158" formatCode="0.000">
                  <c:v>3.3265909090909087</c:v>
                </c:pt>
                <c:pt idx="159" formatCode="0.000">
                  <c:v>3.2771052631578952</c:v>
                </c:pt>
                <c:pt idx="160" formatCode="0.000">
                  <c:v>3.6942857142857144</c:v>
                </c:pt>
                <c:pt idx="161" formatCode="0.000">
                  <c:v>3.7919047619047617</c:v>
                </c:pt>
                <c:pt idx="162" formatCode="0.000">
                  <c:v>3.4915217391304356</c:v>
                </c:pt>
                <c:pt idx="163" formatCode="0.000">
                  <c:v>3.3150000000000004</c:v>
                </c:pt>
                <c:pt idx="164" formatCode="0.000">
                  <c:v>3.3186363636363634</c:v>
                </c:pt>
                <c:pt idx="165" formatCode="0.000">
                  <c:v>3.3619047619047615</c:v>
                </c:pt>
                <c:pt idx="166" formatCode="0.000">
                  <c:v>3.5326190476190469</c:v>
                </c:pt>
                <c:pt idx="167" formatCode="0.000">
                  <c:v>3.5821428571428577</c:v>
                </c:pt>
                <c:pt idx="168" formatCode="0.000">
                  <c:v>3.3394736842105259</c:v>
                </c:pt>
                <c:pt idx="169" formatCode="0.000">
                  <c:v>3.0800000000000005</c:v>
                </c:pt>
                <c:pt idx="170" formatCode="0.000">
                  <c:v>3.0438095238095242</c:v>
                </c:pt>
                <c:pt idx="171" formatCode="0.000">
                  <c:v>2.8850000000000007</c:v>
                </c:pt>
                <c:pt idx="172" formatCode="0.000">
                  <c:v>2.6934090909090909</c:v>
                </c:pt>
                <c:pt idx="173" formatCode="0.000">
                  <c:v>2.5285714285714289</c:v>
                </c:pt>
                <c:pt idx="174" formatCode="0.000">
                  <c:v>2.2895238095238093</c:v>
                </c:pt>
                <c:pt idx="175" formatCode="0.000">
                  <c:v>2.222826086956522</c:v>
                </c:pt>
                <c:pt idx="176" formatCode="0.000">
                  <c:v>2.4131818181818181</c:v>
                </c:pt>
                <c:pt idx="177" formatCode="0.000">
                  <c:v>2.5655000000000001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6-41D9-A4D0-59A43B973465}"/>
            </c:ext>
          </c:extLst>
        </c:ser>
        <c:ser>
          <c:idx val="1"/>
          <c:order val="1"/>
          <c:tx>
            <c:strRef>
              <c:f>'Int Macro Indicators'!$L$9:$L$10</c:f>
              <c:strCache>
                <c:ptCount val="2"/>
                <c:pt idx="0">
                  <c:v>Asia-Pacific -</c:v>
                </c:pt>
                <c:pt idx="1">
                  <c:v>Australia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Indicators'!$L$11:$L$190</c:f>
              <c:numCache>
                <c:formatCode>0.00</c:formatCode>
                <c:ptCount val="180"/>
                <c:pt idx="0">
                  <c:v>5.8583333333333334</c:v>
                </c:pt>
                <c:pt idx="1">
                  <c:v>5.9499999999999993</c:v>
                </c:pt>
                <c:pt idx="2">
                  <c:v>6.3083333333333336</c:v>
                </c:pt>
                <c:pt idx="3">
                  <c:v>6.2965</c:v>
                </c:pt>
                <c:pt idx="4">
                  <c:v>6.2142857142857144</c:v>
                </c:pt>
                <c:pt idx="5">
                  <c:v>5.9944444444444445</c:v>
                </c:pt>
                <c:pt idx="6">
                  <c:v>5.8570000000000002</c:v>
                </c:pt>
                <c:pt idx="7">
                  <c:v>5.6510526315789482</c:v>
                </c:pt>
                <c:pt idx="8">
                  <c:v>5.4380000000000006</c:v>
                </c:pt>
                <c:pt idx="9">
                  <c:v>5.6590909090909092</c:v>
                </c:pt>
                <c:pt idx="10">
                  <c:v>5.5023809523809533</c:v>
                </c:pt>
                <c:pt idx="11">
                  <c:v>5.4243749999999995</c:v>
                </c:pt>
                <c:pt idx="12">
                  <c:v>5.2729411764705887</c:v>
                </c:pt>
                <c:pt idx="13">
                  <c:v>5.1731578947368417</c:v>
                </c:pt>
                <c:pt idx="14">
                  <c:v>5.2738095238095246</c:v>
                </c:pt>
                <c:pt idx="15">
                  <c:v>5.3489473684210536</c:v>
                </c:pt>
                <c:pt idx="16">
                  <c:v>5.0295454545454543</c:v>
                </c:pt>
                <c:pt idx="17">
                  <c:v>4.7916666666666661</c:v>
                </c:pt>
                <c:pt idx="18">
                  <c:v>5.2436363636363632</c:v>
                </c:pt>
                <c:pt idx="19">
                  <c:v>5.526190476190477</c:v>
                </c:pt>
                <c:pt idx="20">
                  <c:v>5.5152380952380957</c:v>
                </c:pt>
                <c:pt idx="21">
                  <c:v>5.6086363636363634</c:v>
                </c:pt>
                <c:pt idx="22">
                  <c:v>5.87575</c:v>
                </c:pt>
                <c:pt idx="23">
                  <c:v>5.7835000000000001</c:v>
                </c:pt>
                <c:pt idx="24">
                  <c:v>5.693421052631578</c:v>
                </c:pt>
                <c:pt idx="25">
                  <c:v>5.6386842105263151</c:v>
                </c:pt>
                <c:pt idx="26">
                  <c:v>5.4236956521739117</c:v>
                </c:pt>
                <c:pt idx="27">
                  <c:v>5.7863157894736839</c:v>
                </c:pt>
                <c:pt idx="28">
                  <c:v>5.9697619047619055</c:v>
                </c:pt>
                <c:pt idx="29">
                  <c:v>5.853250000000001</c:v>
                </c:pt>
                <c:pt idx="30">
                  <c:v>5.7275</c:v>
                </c:pt>
                <c:pt idx="31">
                  <c:v>5.6213636363636361</c:v>
                </c:pt>
                <c:pt idx="32">
                  <c:v>5.442045454545454</c:v>
                </c:pt>
                <c:pt idx="33">
                  <c:v>5.4168421052631572</c:v>
                </c:pt>
                <c:pt idx="34">
                  <c:v>5.4161363636363635</c:v>
                </c:pt>
                <c:pt idx="35">
                  <c:v>5.2249999999999996</c:v>
                </c:pt>
                <c:pt idx="36">
                  <c:v>5.3547222222222226</c:v>
                </c:pt>
                <c:pt idx="37">
                  <c:v>5.3871052631578946</c:v>
                </c:pt>
                <c:pt idx="38">
                  <c:v>5.6538095238095236</c:v>
                </c:pt>
                <c:pt idx="39">
                  <c:v>5.4889473684210541</c:v>
                </c:pt>
                <c:pt idx="40">
                  <c:v>5.3027272727272718</c:v>
                </c:pt>
                <c:pt idx="41">
                  <c:v>5.1578947368421062</c:v>
                </c:pt>
                <c:pt idx="42">
                  <c:v>5.1972500000000004</c:v>
                </c:pt>
                <c:pt idx="43">
                  <c:v>5.2365000000000013</c:v>
                </c:pt>
                <c:pt idx="44">
                  <c:v>5.1784090909090912</c:v>
                </c:pt>
                <c:pt idx="45">
                  <c:v>5.4055263157894746</c:v>
                </c:pt>
                <c:pt idx="46">
                  <c:v>5.4502500000000005</c:v>
                </c:pt>
                <c:pt idx="47">
                  <c:v>5.37</c:v>
                </c:pt>
                <c:pt idx="48">
                  <c:v>5.1936111111111112</c:v>
                </c:pt>
                <c:pt idx="49">
                  <c:v>5.2862500000000008</c:v>
                </c:pt>
                <c:pt idx="50">
                  <c:v>5.3409523809523813</c:v>
                </c:pt>
                <c:pt idx="51">
                  <c:v>5.5711764705882354</c:v>
                </c:pt>
                <c:pt idx="52">
                  <c:v>5.7645714285714282</c:v>
                </c:pt>
                <c:pt idx="53">
                  <c:v>5.7478499999999997</c:v>
                </c:pt>
                <c:pt idx="54">
                  <c:v>5.8259523809523817</c:v>
                </c:pt>
                <c:pt idx="55">
                  <c:v>5.7845454545454551</c:v>
                </c:pt>
                <c:pt idx="56">
                  <c:v>5.6107142857142867</c:v>
                </c:pt>
                <c:pt idx="57">
                  <c:v>5.6559000000000008</c:v>
                </c:pt>
                <c:pt idx="58">
                  <c:v>5.6044545454545451</c:v>
                </c:pt>
                <c:pt idx="59">
                  <c:v>5.6741333333333328</c:v>
                </c:pt>
                <c:pt idx="60">
                  <c:v>5.881764705882353</c:v>
                </c:pt>
                <c:pt idx="61">
                  <c:v>5.805133333333333</c:v>
                </c:pt>
                <c:pt idx="62">
                  <c:v>5.7252631578947373</c:v>
                </c:pt>
                <c:pt idx="63">
                  <c:v>5.9200588235294109</c:v>
                </c:pt>
                <c:pt idx="64">
                  <c:v>5.9244285714285718</c:v>
                </c:pt>
                <c:pt idx="65">
                  <c:v>6.208368421052632</c:v>
                </c:pt>
                <c:pt idx="66">
                  <c:v>6.1610000000000005</c:v>
                </c:pt>
                <c:pt idx="67">
                  <c:v>5.9379565217391308</c:v>
                </c:pt>
                <c:pt idx="68">
                  <c:v>5.9796666666666676</c:v>
                </c:pt>
                <c:pt idx="69">
                  <c:v>6.1795454545454556</c:v>
                </c:pt>
                <c:pt idx="70">
                  <c:v>6.031210526315788</c:v>
                </c:pt>
                <c:pt idx="71">
                  <c:v>6.1715625000000012</c:v>
                </c:pt>
                <c:pt idx="72">
                  <c:v>6.0835500000000007</c:v>
                </c:pt>
                <c:pt idx="73">
                  <c:v>6.3045500000000008</c:v>
                </c:pt>
                <c:pt idx="74">
                  <c:v>6.0815294117647056</c:v>
                </c:pt>
                <c:pt idx="75">
                  <c:v>6.1803333333333335</c:v>
                </c:pt>
                <c:pt idx="76">
                  <c:v>6.3659523809523808</c:v>
                </c:pt>
                <c:pt idx="77">
                  <c:v>6.5968421052631587</c:v>
                </c:pt>
                <c:pt idx="78">
                  <c:v>6.3764090909090916</c:v>
                </c:pt>
                <c:pt idx="79">
                  <c:v>5.8808235294117646</c:v>
                </c:pt>
                <c:pt idx="80">
                  <c:v>5.6597142857142853</c:v>
                </c:pt>
                <c:pt idx="81">
                  <c:v>5.239105263157894</c:v>
                </c:pt>
                <c:pt idx="82">
                  <c:v>4.9199473684210533</c:v>
                </c:pt>
                <c:pt idx="83">
                  <c:v>4.2185238095238091</c:v>
                </c:pt>
                <c:pt idx="84">
                  <c:v>4.0956842105263158</c:v>
                </c:pt>
                <c:pt idx="85">
                  <c:v>4.2445263157894741</c:v>
                </c:pt>
                <c:pt idx="86">
                  <c:v>4.5170454545454541</c:v>
                </c:pt>
                <c:pt idx="87">
                  <c:v>4.7128999999999994</c:v>
                </c:pt>
                <c:pt idx="88">
                  <c:v>5.1844285714285707</c:v>
                </c:pt>
                <c:pt idx="89">
                  <c:v>5.7072499999999993</c:v>
                </c:pt>
                <c:pt idx="90">
                  <c:v>5.5995217391304353</c:v>
                </c:pt>
                <c:pt idx="91">
                  <c:v>5.605952380952381</c:v>
                </c:pt>
                <c:pt idx="92">
                  <c:v>5.4199545454545444</c:v>
                </c:pt>
                <c:pt idx="93">
                  <c:v>5.4803333333333333</c:v>
                </c:pt>
                <c:pt idx="94">
                  <c:v>5.5339999999999989</c:v>
                </c:pt>
                <c:pt idx="95">
                  <c:v>5.5565238095238092</c:v>
                </c:pt>
                <c:pt idx="96">
                  <c:v>5.6142777777777759</c:v>
                </c:pt>
                <c:pt idx="97">
                  <c:v>5.5497500000000004</c:v>
                </c:pt>
                <c:pt idx="98">
                  <c:v>5.6357826086956528</c:v>
                </c:pt>
                <c:pt idx="99">
                  <c:v>5.8064210526315794</c:v>
                </c:pt>
                <c:pt idx="100">
                  <c:v>5.486190476190477</c:v>
                </c:pt>
                <c:pt idx="101">
                  <c:v>5.3399499999999991</c:v>
                </c:pt>
                <c:pt idx="102">
                  <c:v>5.1502727272727276</c:v>
                </c:pt>
                <c:pt idx="103">
                  <c:v>4.9875000000000007</c:v>
                </c:pt>
                <c:pt idx="104">
                  <c:v>5.0111818181818188</c:v>
                </c:pt>
                <c:pt idx="105">
                  <c:v>5.0962499999999995</c:v>
                </c:pt>
                <c:pt idx="106">
                  <c:v>5.3898181818181827</c:v>
                </c:pt>
                <c:pt idx="107">
                  <c:v>5.5630476190476195</c:v>
                </c:pt>
                <c:pt idx="108">
                  <c:v>5.5321666666666651</c:v>
                </c:pt>
                <c:pt idx="109">
                  <c:v>5.6234999999999991</c:v>
                </c:pt>
                <c:pt idx="110">
                  <c:v>5.4656521739130426</c:v>
                </c:pt>
                <c:pt idx="111">
                  <c:v>5.5623888888888882</c:v>
                </c:pt>
                <c:pt idx="112">
                  <c:v>5.3482272727272724</c:v>
                </c:pt>
                <c:pt idx="113">
                  <c:v>5.1675000000000022</c:v>
                </c:pt>
                <c:pt idx="114">
                  <c:v>5.0372857142857139</c:v>
                </c:pt>
                <c:pt idx="115">
                  <c:v>4.5002173913043482</c:v>
                </c:pt>
                <c:pt idx="116">
                  <c:v>4.2028181818181816</c:v>
                </c:pt>
                <c:pt idx="117">
                  <c:v>4.3788</c:v>
                </c:pt>
                <c:pt idx="118">
                  <c:v>4.097681818181818</c:v>
                </c:pt>
                <c:pt idx="119">
                  <c:v>3.8869444444444436</c:v>
                </c:pt>
                <c:pt idx="120">
                  <c:v>3.9146666666666676</c:v>
                </c:pt>
                <c:pt idx="121">
                  <c:v>4.088449999999999</c:v>
                </c:pt>
                <c:pt idx="122">
                  <c:v>4.1957999999999993</c:v>
                </c:pt>
                <c:pt idx="123">
                  <c:v>3.8660588235294115</c:v>
                </c:pt>
                <c:pt idx="124">
                  <c:v>3.2740499999999999</c:v>
                </c:pt>
                <c:pt idx="125">
                  <c:v>3.0227777777777778</c:v>
                </c:pt>
                <c:pt idx="126">
                  <c:v>2.9009047619047617</c:v>
                </c:pt>
                <c:pt idx="127">
                  <c:v>3.2013333333333329</c:v>
                </c:pt>
                <c:pt idx="128">
                  <c:v>3.1570000000000005</c:v>
                </c:pt>
                <c:pt idx="129">
                  <c:v>3.1001052631578947</c:v>
                </c:pt>
                <c:pt idx="130">
                  <c:v>3.1645333333333334</c:v>
                </c:pt>
                <c:pt idx="131">
                  <c:v>3.2735789473684207</c:v>
                </c:pt>
                <c:pt idx="132">
                  <c:v>3.4100476190476186</c:v>
                </c:pt>
                <c:pt idx="133">
                  <c:v>3.5097999999999998</c:v>
                </c:pt>
                <c:pt idx="134">
                  <c:v>3.5253999999999999</c:v>
                </c:pt>
                <c:pt idx="135">
                  <c:v>3.2542500000000003</c:v>
                </c:pt>
                <c:pt idx="136">
                  <c:v>3.238956521739131</c:v>
                </c:pt>
                <c:pt idx="137">
                  <c:v>3.5597894736842104</c:v>
                </c:pt>
                <c:pt idx="138">
                  <c:v>3.7645217391304349</c:v>
                </c:pt>
                <c:pt idx="139">
                  <c:v>3.8672272727272738</c:v>
                </c:pt>
                <c:pt idx="140">
                  <c:v>4.0548571428571432</c:v>
                </c:pt>
                <c:pt idx="141" formatCode="0.000">
                  <c:v>4.0662173913043462</c:v>
                </c:pt>
                <c:pt idx="142" formatCode="0.000">
                  <c:v>4.2206190476190475</c:v>
                </c:pt>
                <c:pt idx="143" formatCode="0.000">
                  <c:v>4.3080000000000016</c:v>
                </c:pt>
                <c:pt idx="144" formatCode="0.000">
                  <c:v>4.1951904761904775</c:v>
                </c:pt>
                <c:pt idx="145" formatCode="0.000">
                  <c:v>4.1306499999999993</c:v>
                </c:pt>
                <c:pt idx="146" formatCode="0.000">
                  <c:v>4.1164285714285711</c:v>
                </c:pt>
                <c:pt idx="147" formatCode="0.000">
                  <c:v>4.0412631578947371</c:v>
                </c:pt>
                <c:pt idx="148" formatCode="0.000">
                  <c:v>3.7876363636363637</c:v>
                </c:pt>
                <c:pt idx="149" formatCode="0.000">
                  <c:v>3.7139499999999996</c:v>
                </c:pt>
                <c:pt idx="150" formatCode="0.000">
                  <c:v>3.4787826086956515</c:v>
                </c:pt>
                <c:pt idx="151" formatCode="0.000">
                  <c:v>3.4209047619047617</c:v>
                </c:pt>
                <c:pt idx="152" formatCode="0.000">
                  <c:v>3.556</c:v>
                </c:pt>
                <c:pt idx="153" formatCode="0.000">
                  <c:v>3.327304347826086</c:v>
                </c:pt>
                <c:pt idx="154" formatCode="0.000">
                  <c:v>3.2748999999999997</c:v>
                </c:pt>
                <c:pt idx="155" formatCode="0.000">
                  <c:v>2.9698571428571428</c:v>
                </c:pt>
                <c:pt idx="156" formatCode="0.000">
                  <c:v>2.6535500000000001</c:v>
                </c:pt>
                <c:pt idx="157" formatCode="0.000">
                  <c:v>2.5142999999999995</c:v>
                </c:pt>
                <c:pt idx="158" formatCode="0.000">
                  <c:v>2.492</c:v>
                </c:pt>
                <c:pt idx="159" formatCode="0.000">
                  <c:v>2.4229500000000002</c:v>
                </c:pt>
                <c:pt idx="160" formatCode="0.000">
                  <c:v>2.89447619047619</c:v>
                </c:pt>
                <c:pt idx="161" formatCode="0.000">
                  <c:v>2.9783809523809528</c:v>
                </c:pt>
                <c:pt idx="162" formatCode="0.000">
                  <c:v>2.9146521739130433</c:v>
                </c:pt>
                <c:pt idx="163" formatCode="0.000">
                  <c:v>2.7234285714285713</c:v>
                </c:pt>
                <c:pt idx="164" formatCode="0.000">
                  <c:v>2.6983181818181818</c:v>
                </c:pt>
                <c:pt idx="165" formatCode="0.000">
                  <c:v>2.6284090909090909</c:v>
                </c:pt>
                <c:pt idx="166" formatCode="0.000">
                  <c:v>2.8621904761904764</c:v>
                </c:pt>
                <c:pt idx="167" formatCode="0.000">
                  <c:v>2.8317619047619047</c:v>
                </c:pt>
                <c:pt idx="168" formatCode="0.000">
                  <c:v>2.7341578947368426</c:v>
                </c:pt>
                <c:pt idx="169" formatCode="0.000">
                  <c:v>2.4841904761904758</c:v>
                </c:pt>
                <c:pt idx="170" formatCode="0.000">
                  <c:v>2.5779047619047621</c:v>
                </c:pt>
                <c:pt idx="171" formatCode="0.000">
                  <c:v>2.5254000000000003</c:v>
                </c:pt>
                <c:pt idx="172" formatCode="0.000">
                  <c:v>2.3272272727272725</c:v>
                </c:pt>
                <c:pt idx="173" formatCode="0.000">
                  <c:v>2.1282857142857141</c:v>
                </c:pt>
                <c:pt idx="174" formatCode="0.000">
                  <c:v>1.9351428571428566</c:v>
                </c:pt>
                <c:pt idx="175" formatCode="0.000">
                  <c:v>1.9084782608695654</c:v>
                </c:pt>
                <c:pt idx="176" formatCode="0.000">
                  <c:v>2.046181818181819</c:v>
                </c:pt>
                <c:pt idx="177" formatCode="0.000">
                  <c:v>2.2587619047619039</c:v>
                </c:pt>
                <c:pt idx="1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46-41D9-A4D0-59A43B973465}"/>
            </c:ext>
          </c:extLst>
        </c:ser>
        <c:ser>
          <c:idx val="2"/>
          <c:order val="2"/>
          <c:tx>
            <c:strRef>
              <c:f>'Int Macro Indicators'!$M$9:$M$10</c:f>
              <c:strCache>
                <c:ptCount val="2"/>
                <c:pt idx="0">
                  <c:v>Asia-Pacific -</c:v>
                </c:pt>
                <c:pt idx="1">
                  <c:v>Japan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Indicators'!$M$11:$M$190</c:f>
              <c:numCache>
                <c:formatCode>0.00</c:formatCode>
                <c:ptCount val="180"/>
                <c:pt idx="0">
                  <c:v>1.427941176470588</c:v>
                </c:pt>
                <c:pt idx="1">
                  <c:v>1.5172941176470587</c:v>
                </c:pt>
                <c:pt idx="2">
                  <c:v>1.4532352941176472</c:v>
                </c:pt>
                <c:pt idx="3">
                  <c:v>1.3859999999999999</c:v>
                </c:pt>
                <c:pt idx="4">
                  <c:v>1.3739473684210526</c:v>
                </c:pt>
                <c:pt idx="5">
                  <c:v>1.3549999999999998</c:v>
                </c:pt>
                <c:pt idx="6">
                  <c:v>1.30365</c:v>
                </c:pt>
                <c:pt idx="7">
                  <c:v>1.2559999999999996</c:v>
                </c:pt>
                <c:pt idx="8">
                  <c:v>1.1600000000000001</c:v>
                </c:pt>
                <c:pt idx="9">
                  <c:v>1.0914285714285716</c:v>
                </c:pt>
                <c:pt idx="10">
                  <c:v>0.98699999999999988</c:v>
                </c:pt>
                <c:pt idx="11">
                  <c:v>0.98299999999999987</c:v>
                </c:pt>
                <c:pt idx="12">
                  <c:v>0.82906250000000004</c:v>
                </c:pt>
                <c:pt idx="13">
                  <c:v>0.82833333333333348</c:v>
                </c:pt>
                <c:pt idx="14">
                  <c:v>0.73699999999999999</c:v>
                </c:pt>
                <c:pt idx="15">
                  <c:v>0.66416666666666657</c:v>
                </c:pt>
                <c:pt idx="16">
                  <c:v>0.57238095238095232</c:v>
                </c:pt>
                <c:pt idx="17">
                  <c:v>0.55894736842105264</c:v>
                </c:pt>
                <c:pt idx="18">
                  <c:v>0.99190476190476196</c:v>
                </c:pt>
                <c:pt idx="19">
                  <c:v>1.1492857142857142</c:v>
                </c:pt>
                <c:pt idx="20">
                  <c:v>1.4586842105263156</c:v>
                </c:pt>
                <c:pt idx="21">
                  <c:v>1.4074761904761905</c:v>
                </c:pt>
                <c:pt idx="22">
                  <c:v>1.3816666666666668</c:v>
                </c:pt>
                <c:pt idx="23">
                  <c:v>1.3507894736842108</c:v>
                </c:pt>
                <c:pt idx="24">
                  <c:v>1.326111111111111</c:v>
                </c:pt>
                <c:pt idx="25">
                  <c:v>1.2485000000000004</c:v>
                </c:pt>
                <c:pt idx="26">
                  <c:v>1.3458695652173913</c:v>
                </c:pt>
                <c:pt idx="27">
                  <c:v>1.5021052631578946</c:v>
                </c:pt>
                <c:pt idx="28">
                  <c:v>1.4850000000000001</c:v>
                </c:pt>
                <c:pt idx="29">
                  <c:v>1.7688095238095241</c:v>
                </c:pt>
                <c:pt idx="30">
                  <c:v>1.7909523809523809</c:v>
                </c:pt>
                <c:pt idx="31">
                  <c:v>1.6488636363636366</c:v>
                </c:pt>
                <c:pt idx="32">
                  <c:v>1.5128500000000005</c:v>
                </c:pt>
                <c:pt idx="33">
                  <c:v>1.4932777777777781</c:v>
                </c:pt>
                <c:pt idx="34">
                  <c:v>1.4656999999999998</c:v>
                </c:pt>
                <c:pt idx="35">
                  <c:v>1.4021666666666668</c:v>
                </c:pt>
                <c:pt idx="36">
                  <c:v>1.3643333333333332</c:v>
                </c:pt>
                <c:pt idx="37">
                  <c:v>1.3872222222222221</c:v>
                </c:pt>
                <c:pt idx="38">
                  <c:v>1.4582000000000002</c:v>
                </c:pt>
                <c:pt idx="39">
                  <c:v>1.3188333333333331</c:v>
                </c:pt>
                <c:pt idx="40">
                  <c:v>1.2713684210526319</c:v>
                </c:pt>
                <c:pt idx="41">
                  <c:v>1.2470000000000003</c:v>
                </c:pt>
                <c:pt idx="42">
                  <c:v>1.2601578947368424</c:v>
                </c:pt>
                <c:pt idx="43">
                  <c:v>1.4102380952380953</c:v>
                </c:pt>
                <c:pt idx="44">
                  <c:v>1.3814499999999998</c:v>
                </c:pt>
                <c:pt idx="45">
                  <c:v>1.5367894736842107</c:v>
                </c:pt>
                <c:pt idx="46">
                  <c:v>1.517789473684211</c:v>
                </c:pt>
                <c:pt idx="47">
                  <c:v>1.5401052631578949</c:v>
                </c:pt>
                <c:pt idx="48">
                  <c:v>1.4664444444444442</c:v>
                </c:pt>
                <c:pt idx="49">
                  <c:v>1.569</c:v>
                </c:pt>
                <c:pt idx="50">
                  <c:v>1.6932500000000001</c:v>
                </c:pt>
                <c:pt idx="51">
                  <c:v>1.8914705882352942</c:v>
                </c:pt>
                <c:pt idx="52">
                  <c:v>1.9146111111111113</c:v>
                </c:pt>
                <c:pt idx="53">
                  <c:v>1.870190476190476</c:v>
                </c:pt>
                <c:pt idx="54">
                  <c:v>1.9151500000000001</c:v>
                </c:pt>
                <c:pt idx="55">
                  <c:v>1.8245652173913043</c:v>
                </c:pt>
                <c:pt idx="56">
                  <c:v>1.6817499999999999</c:v>
                </c:pt>
                <c:pt idx="57">
                  <c:v>1.7548000000000001</c:v>
                </c:pt>
                <c:pt idx="58">
                  <c:v>1.70485</c:v>
                </c:pt>
                <c:pt idx="59">
                  <c:v>1.6537333333333331</c:v>
                </c:pt>
                <c:pt idx="60">
                  <c:v>1.7084117647058823</c:v>
                </c:pt>
                <c:pt idx="61">
                  <c:v>1.7067857142857146</c:v>
                </c:pt>
                <c:pt idx="62">
                  <c:v>1.6284736842105263</c:v>
                </c:pt>
                <c:pt idx="63">
                  <c:v>1.6788125</c:v>
                </c:pt>
                <c:pt idx="64">
                  <c:v>1.6792000000000002</c:v>
                </c:pt>
                <c:pt idx="65">
                  <c:v>1.8896000000000002</c:v>
                </c:pt>
                <c:pt idx="66">
                  <c:v>1.8861904761904762</c:v>
                </c:pt>
                <c:pt idx="67">
                  <c:v>1.671086956521739</c:v>
                </c:pt>
                <c:pt idx="68">
                  <c:v>1.6127500000000001</c:v>
                </c:pt>
                <c:pt idx="69">
                  <c:v>1.6629523809523807</c:v>
                </c:pt>
                <c:pt idx="70">
                  <c:v>1.5221052631578946</c:v>
                </c:pt>
                <c:pt idx="71">
                  <c:v>1.5254999999999999</c:v>
                </c:pt>
                <c:pt idx="72">
                  <c:v>1.4294210526315787</c:v>
                </c:pt>
                <c:pt idx="73">
                  <c:v>1.4525263157894734</c:v>
                </c:pt>
                <c:pt idx="74">
                  <c:v>1.3151875000000002</c:v>
                </c:pt>
                <c:pt idx="75">
                  <c:v>1.4021999999999999</c:v>
                </c:pt>
                <c:pt idx="76">
                  <c:v>1.6670000000000003</c:v>
                </c:pt>
                <c:pt idx="77">
                  <c:v>1.7542499999999996</c:v>
                </c:pt>
                <c:pt idx="78">
                  <c:v>1.6059047619047617</c:v>
                </c:pt>
                <c:pt idx="79">
                  <c:v>1.4611764705882353</c:v>
                </c:pt>
                <c:pt idx="80">
                  <c:v>1.4821052631578946</c:v>
                </c:pt>
                <c:pt idx="81">
                  <c:v>1.5080555555555553</c:v>
                </c:pt>
                <c:pt idx="82">
                  <c:v>1.4708333333333337</c:v>
                </c:pt>
                <c:pt idx="83">
                  <c:v>1.330263157894737</c:v>
                </c:pt>
                <c:pt idx="84">
                  <c:v>1.2531578947368422</c:v>
                </c:pt>
                <c:pt idx="85">
                  <c:v>1.2886111111111112</c:v>
                </c:pt>
                <c:pt idx="86">
                  <c:v>1.3078571428571426</c:v>
                </c:pt>
                <c:pt idx="87">
                  <c:v>1.4342105263157894</c:v>
                </c:pt>
                <c:pt idx="88">
                  <c:v>1.4463888888888889</c:v>
                </c:pt>
                <c:pt idx="89">
                  <c:v>1.4695238095238097</c:v>
                </c:pt>
                <c:pt idx="90">
                  <c:v>1.3472727272727272</c:v>
                </c:pt>
                <c:pt idx="91">
                  <c:v>1.377952380952381</c:v>
                </c:pt>
                <c:pt idx="92">
                  <c:v>1.3176315789473683</c:v>
                </c:pt>
                <c:pt idx="93">
                  <c:v>1.329</c:v>
                </c:pt>
                <c:pt idx="94">
                  <c:v>1.3568947368421052</c:v>
                </c:pt>
                <c:pt idx="95">
                  <c:v>1.2681052631578946</c:v>
                </c:pt>
                <c:pt idx="96">
                  <c:v>1.3365555555555555</c:v>
                </c:pt>
                <c:pt idx="97">
                  <c:v>1.3396315789473683</c:v>
                </c:pt>
                <c:pt idx="98">
                  <c:v>1.3499090909090907</c:v>
                </c:pt>
                <c:pt idx="99">
                  <c:v>1.3537894736842104</c:v>
                </c:pt>
                <c:pt idx="100">
                  <c:v>1.2789444444444442</c:v>
                </c:pt>
                <c:pt idx="101">
                  <c:v>1.2094761904761901</c:v>
                </c:pt>
                <c:pt idx="102">
                  <c:v>1.1045238095238095</c:v>
                </c:pt>
                <c:pt idx="103">
                  <c:v>0.98581818181818182</c:v>
                </c:pt>
                <c:pt idx="104">
                  <c:v>1.07195</c:v>
                </c:pt>
                <c:pt idx="105">
                  <c:v>0.8943684210526317</c:v>
                </c:pt>
                <c:pt idx="106">
                  <c:v>1.0482500000000001</c:v>
                </c:pt>
                <c:pt idx="107">
                  <c:v>1.1985263157894737</c:v>
                </c:pt>
                <c:pt idx="108">
                  <c:v>1.2150000000000003</c:v>
                </c:pt>
                <c:pt idx="109">
                  <c:v>1.2839473684210525</c:v>
                </c:pt>
                <c:pt idx="110">
                  <c:v>1.2507727272727271</c:v>
                </c:pt>
                <c:pt idx="111">
                  <c:v>1.2742777777777776</c:v>
                </c:pt>
                <c:pt idx="112">
                  <c:v>1.1385263157894736</c:v>
                </c:pt>
                <c:pt idx="113">
                  <c:v>1.1307619047619046</c:v>
                </c:pt>
                <c:pt idx="114">
                  <c:v>1.1153499999999998</c:v>
                </c:pt>
                <c:pt idx="115">
                  <c:v>1.0279565217391302</c:v>
                </c:pt>
                <c:pt idx="116">
                  <c:v>1.0083499999999999</c:v>
                </c:pt>
                <c:pt idx="117">
                  <c:v>1.0116315789473684</c:v>
                </c:pt>
                <c:pt idx="118">
                  <c:v>0.99264999999999992</c:v>
                </c:pt>
                <c:pt idx="119">
                  <c:v>1.0136111111111112</c:v>
                </c:pt>
                <c:pt idx="120">
                  <c:v>0.97825000000000006</c:v>
                </c:pt>
                <c:pt idx="121">
                  <c:v>0.97320000000000007</c:v>
                </c:pt>
                <c:pt idx="122">
                  <c:v>1.0079473684210527</c:v>
                </c:pt>
                <c:pt idx="123">
                  <c:v>0.96106250000000004</c:v>
                </c:pt>
                <c:pt idx="124">
                  <c:v>0.86278947368421055</c:v>
                </c:pt>
                <c:pt idx="125">
                  <c:v>0.84394444444444439</c:v>
                </c:pt>
                <c:pt idx="126">
                  <c:v>0.77639999999999987</c:v>
                </c:pt>
                <c:pt idx="127">
                  <c:v>0.8059047619047619</c:v>
                </c:pt>
                <c:pt idx="128">
                  <c:v>0.80105555555555552</c:v>
                </c:pt>
                <c:pt idx="129">
                  <c:v>0.77238888888888901</c:v>
                </c:pt>
                <c:pt idx="130">
                  <c:v>0.74364285714285716</c:v>
                </c:pt>
                <c:pt idx="131">
                  <c:v>0.74031578947368426</c:v>
                </c:pt>
                <c:pt idx="132">
                  <c:v>0.77631578947368407</c:v>
                </c:pt>
                <c:pt idx="133">
                  <c:v>0.74494736842105258</c:v>
                </c:pt>
                <c:pt idx="134">
                  <c:v>0.60855000000000004</c:v>
                </c:pt>
                <c:pt idx="135">
                  <c:v>0.57585714285714285</c:v>
                </c:pt>
                <c:pt idx="136">
                  <c:v>0.78719047619047611</c:v>
                </c:pt>
                <c:pt idx="137">
                  <c:v>0.85289999999999977</c:v>
                </c:pt>
                <c:pt idx="138">
                  <c:v>0.83036363636363641</c:v>
                </c:pt>
                <c:pt idx="139">
                  <c:v>0.75809090909090893</c:v>
                </c:pt>
                <c:pt idx="140">
                  <c:v>0.72547368421052638</c:v>
                </c:pt>
                <c:pt idx="141" formatCode="0.000">
                  <c:v>0.63509090909090904</c:v>
                </c:pt>
                <c:pt idx="142" formatCode="0.000">
                  <c:v>0.6140000000000001</c:v>
                </c:pt>
                <c:pt idx="143" formatCode="0.000">
                  <c:v>0.6734</c:v>
                </c:pt>
                <c:pt idx="144" formatCode="0.000">
                  <c:v>0.66952631578947364</c:v>
                </c:pt>
                <c:pt idx="145" formatCode="0.000">
                  <c:v>0.60384210526315785</c:v>
                </c:pt>
                <c:pt idx="146" formatCode="0.000">
                  <c:v>0.62070000000000003</c:v>
                </c:pt>
                <c:pt idx="147" formatCode="0.000">
                  <c:v>0.61785714285714288</c:v>
                </c:pt>
                <c:pt idx="148" formatCode="0.000">
                  <c:v>0.59834999999999994</c:v>
                </c:pt>
                <c:pt idx="149" formatCode="0.000">
                  <c:v>0.59304761904761905</c:v>
                </c:pt>
                <c:pt idx="150" formatCode="0.000">
                  <c:v>0.54490909090909079</c:v>
                </c:pt>
                <c:pt idx="151" formatCode="0.000">
                  <c:v>0.51376190476190486</c:v>
                </c:pt>
                <c:pt idx="152" formatCode="0.000">
                  <c:v>0.5403</c:v>
                </c:pt>
                <c:pt idx="153" formatCode="0.000">
                  <c:v>0.49131818181818177</c:v>
                </c:pt>
                <c:pt idx="154" formatCode="0.000">
                  <c:v>0.46955555555555567</c:v>
                </c:pt>
                <c:pt idx="155" formatCode="0.000">
                  <c:v>0.38209523809523804</c:v>
                </c:pt>
                <c:pt idx="156" formatCode="0.000">
                  <c:v>0.26857894736842108</c:v>
                </c:pt>
                <c:pt idx="157" formatCode="0.000">
                  <c:v>0.37542105263157893</c:v>
                </c:pt>
                <c:pt idx="158" formatCode="0.000">
                  <c:v>0.38109090909090909</c:v>
                </c:pt>
                <c:pt idx="159" formatCode="0.000">
                  <c:v>0.33195238095238105</c:v>
                </c:pt>
                <c:pt idx="160" formatCode="0.000">
                  <c:v>0.41188888888888886</c:v>
                </c:pt>
                <c:pt idx="161" formatCode="0.000">
                  <c:v>0.46981818181818175</c:v>
                </c:pt>
                <c:pt idx="162" formatCode="0.000">
                  <c:v>0.43963636363636366</c:v>
                </c:pt>
                <c:pt idx="163" formatCode="0.000">
                  <c:v>0.38661904761904758</c:v>
                </c:pt>
                <c:pt idx="164" formatCode="0.000">
                  <c:v>0.36152631578947364</c:v>
                </c:pt>
                <c:pt idx="165" formatCode="0.000">
                  <c:v>0.31857142857142862</c:v>
                </c:pt>
                <c:pt idx="166" formatCode="0.000">
                  <c:v>0.31268421052631584</c:v>
                </c:pt>
                <c:pt idx="167" formatCode="0.000">
                  <c:v>0.29999999999999993</c:v>
                </c:pt>
                <c:pt idx="168" formatCode="0.000">
                  <c:v>0.22615789473684214</c:v>
                </c:pt>
                <c:pt idx="169" formatCode="0.000">
                  <c:v>2.4150000000000001E-2</c:v>
                </c:pt>
                <c:pt idx="170" formatCode="0.000">
                  <c:v>-5.4318181818181821E-2</c:v>
                </c:pt>
                <c:pt idx="171" formatCode="0.000">
                  <c:v>-8.614999999999999E-2</c:v>
                </c:pt>
                <c:pt idx="172" formatCode="0.000">
                  <c:v>-0.10115789473684213</c:v>
                </c:pt>
                <c:pt idx="173" formatCode="0.000">
                  <c:v>-0.15642857142857142</c:v>
                </c:pt>
                <c:pt idx="174" formatCode="0.000">
                  <c:v>-0.24945000000000003</c:v>
                </c:pt>
                <c:pt idx="175" formatCode="0.000">
                  <c:v>-7.9727272727272716E-2</c:v>
                </c:pt>
                <c:pt idx="176" formatCode="0.000">
                  <c:v>-4.0250000000000015E-2</c:v>
                </c:pt>
                <c:pt idx="177" formatCode="0.000">
                  <c:v>-5.6900000000000006E-2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46-41D9-A4D0-59A43B973465}"/>
            </c:ext>
          </c:extLst>
        </c:ser>
        <c:ser>
          <c:idx val="3"/>
          <c:order val="3"/>
          <c:tx>
            <c:strRef>
              <c:f>'Int Macro Indicators'!$N$9:$N$10</c:f>
              <c:strCache>
                <c:ptCount val="2"/>
                <c:pt idx="0">
                  <c:v>Americas -</c:v>
                </c:pt>
                <c:pt idx="1">
                  <c:v>US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Indicators'!$N$11:$N$190</c:f>
              <c:numCache>
                <c:formatCode>0.00</c:formatCode>
                <c:ptCount val="180"/>
                <c:pt idx="0">
                  <c:v>4.9827421052631582</c:v>
                </c:pt>
                <c:pt idx="1">
                  <c:v>4.9049588235294115</c:v>
                </c:pt>
                <c:pt idx="2">
                  <c:v>5.2698611111111111</c:v>
                </c:pt>
                <c:pt idx="3">
                  <c:v>5.1920650000000013</c:v>
                </c:pt>
                <c:pt idx="4">
                  <c:v>5.1418333333333335</c:v>
                </c:pt>
                <c:pt idx="5">
                  <c:v>4.8759055555555557</c:v>
                </c:pt>
                <c:pt idx="6">
                  <c:v>4.5962894736842106</c:v>
                </c:pt>
                <c:pt idx="7">
                  <c:v>4.2391578947368425</c:v>
                </c:pt>
                <c:pt idx="8">
                  <c:v>3.8459736842105268</c:v>
                </c:pt>
                <c:pt idx="9">
                  <c:v>3.9113857142857151</c:v>
                </c:pt>
                <c:pt idx="10">
                  <c:v>4.0321450000000008</c:v>
                </c:pt>
                <c:pt idx="11">
                  <c:v>4.0539312499999998</c:v>
                </c:pt>
                <c:pt idx="12">
                  <c:v>4.016341176470589</c:v>
                </c:pt>
                <c:pt idx="13">
                  <c:v>3.8897555555555559</c:v>
                </c:pt>
                <c:pt idx="14">
                  <c:v>3.7951904761904762</c:v>
                </c:pt>
                <c:pt idx="15">
                  <c:v>3.936652631578947</c:v>
                </c:pt>
                <c:pt idx="16">
                  <c:v>3.5548571428571427</c:v>
                </c:pt>
                <c:pt idx="17">
                  <c:v>3.3176105263157898</c:v>
                </c:pt>
                <c:pt idx="18">
                  <c:v>3.9508142857142849</c:v>
                </c:pt>
                <c:pt idx="19">
                  <c:v>4.40877619047619</c:v>
                </c:pt>
                <c:pt idx="20">
                  <c:v>4.2670285714285727</c:v>
                </c:pt>
                <c:pt idx="21">
                  <c:v>4.252218965</c:v>
                </c:pt>
                <c:pt idx="22">
                  <c:v>4.2784942143157885</c:v>
                </c:pt>
                <c:pt idx="23">
                  <c:v>4.2560670367499993</c:v>
                </c:pt>
                <c:pt idx="24">
                  <c:v>4.0974531978888882</c:v>
                </c:pt>
                <c:pt idx="25">
                  <c:v>4.0587842105263148</c:v>
                </c:pt>
                <c:pt idx="26">
                  <c:v>3.7993304347826089</c:v>
                </c:pt>
                <c:pt idx="27">
                  <c:v>4.309095000000001</c:v>
                </c:pt>
                <c:pt idx="28">
                  <c:v>4.6859500000000001</c:v>
                </c:pt>
                <c:pt idx="29">
                  <c:v>4.7159650000000006</c:v>
                </c:pt>
                <c:pt idx="30">
                  <c:v>4.4771095238095242</c:v>
                </c:pt>
                <c:pt idx="31">
                  <c:v>4.2694181818181827</c:v>
                </c:pt>
                <c:pt idx="32">
                  <c:v>4.1168545454545464</c:v>
                </c:pt>
                <c:pt idx="33">
                  <c:v>4.0871578947368423</c:v>
                </c:pt>
                <c:pt idx="34">
                  <c:v>4.1773333333333325</c:v>
                </c:pt>
                <c:pt idx="35">
                  <c:v>4.2130526315789467</c:v>
                </c:pt>
                <c:pt idx="36">
                  <c:v>4.2043333333333335</c:v>
                </c:pt>
                <c:pt idx="37">
                  <c:v>4.1550555555555562</c:v>
                </c:pt>
                <c:pt idx="38">
                  <c:v>4.487809523809525</c:v>
                </c:pt>
                <c:pt idx="39">
                  <c:v>4.3219473684210525</c:v>
                </c:pt>
                <c:pt idx="40">
                  <c:v>4.1390000000000002</c:v>
                </c:pt>
                <c:pt idx="41">
                  <c:v>3.9985499999999994</c:v>
                </c:pt>
                <c:pt idx="42">
                  <c:v>4.1754210526315791</c:v>
                </c:pt>
                <c:pt idx="43">
                  <c:v>4.2533333333333347</c:v>
                </c:pt>
                <c:pt idx="44">
                  <c:v>4.1971904761904764</c:v>
                </c:pt>
                <c:pt idx="45">
                  <c:v>4.4550000000000001</c:v>
                </c:pt>
                <c:pt idx="46">
                  <c:v>4.5361578947368431</c:v>
                </c:pt>
                <c:pt idx="47">
                  <c:v>4.4758947368421049</c:v>
                </c:pt>
                <c:pt idx="48">
                  <c:v>4.4062222222222216</c:v>
                </c:pt>
                <c:pt idx="49">
                  <c:v>4.572000000000001</c:v>
                </c:pt>
                <c:pt idx="50">
                  <c:v>4.7265238095238091</c:v>
                </c:pt>
                <c:pt idx="51">
                  <c:v>4.9817647058823518</c:v>
                </c:pt>
                <c:pt idx="52">
                  <c:v>5.1080952380952382</c:v>
                </c:pt>
                <c:pt idx="53">
                  <c:v>5.1094285714285714</c:v>
                </c:pt>
                <c:pt idx="54">
                  <c:v>5.0846</c:v>
                </c:pt>
                <c:pt idx="55">
                  <c:v>4.8749695652173912</c:v>
                </c:pt>
                <c:pt idx="56">
                  <c:v>4.71563</c:v>
                </c:pt>
                <c:pt idx="57">
                  <c:v>4.7191150000000013</c:v>
                </c:pt>
                <c:pt idx="58">
                  <c:v>4.5962523809523814</c:v>
                </c:pt>
                <c:pt idx="59">
                  <c:v>4.5514199999999994</c:v>
                </c:pt>
                <c:pt idx="60">
                  <c:v>4.7725999999999997</c:v>
                </c:pt>
                <c:pt idx="61">
                  <c:v>4.7193142857142849</c:v>
                </c:pt>
                <c:pt idx="62">
                  <c:v>4.5575526315789476</c:v>
                </c:pt>
                <c:pt idx="63">
                  <c:v>4.6825764705882351</c:v>
                </c:pt>
                <c:pt idx="64">
                  <c:v>4.7551950000000014</c:v>
                </c:pt>
                <c:pt idx="65">
                  <c:v>5.11557</c:v>
                </c:pt>
                <c:pt idx="66">
                  <c:v>4.9920809523809524</c:v>
                </c:pt>
                <c:pt idx="67">
                  <c:v>4.6817652173913045</c:v>
                </c:pt>
                <c:pt idx="68">
                  <c:v>4.521605882352941</c:v>
                </c:pt>
                <c:pt idx="69">
                  <c:v>4.5215666666666667</c:v>
                </c:pt>
                <c:pt idx="70">
                  <c:v>4.1588117647058827</c:v>
                </c:pt>
                <c:pt idx="71">
                  <c:v>4.0679687499999995</c:v>
                </c:pt>
                <c:pt idx="72">
                  <c:v>3.7073249999999995</c:v>
                </c:pt>
                <c:pt idx="73">
                  <c:v>3.7384842105263165</c:v>
                </c:pt>
                <c:pt idx="74">
                  <c:v>3.496847058823529</c:v>
                </c:pt>
                <c:pt idx="75">
                  <c:v>3.6427857142857141</c:v>
                </c:pt>
                <c:pt idx="76">
                  <c:v>3.8738750000000004</c:v>
                </c:pt>
                <c:pt idx="77">
                  <c:v>4.0932950000000003</c:v>
                </c:pt>
                <c:pt idx="78">
                  <c:v>3.9756</c:v>
                </c:pt>
                <c:pt idx="79">
                  <c:v>3.8863705882352946</c:v>
                </c:pt>
                <c:pt idx="80">
                  <c:v>3.6688899999999998</c:v>
                </c:pt>
                <c:pt idx="81">
                  <c:v>3.7833888888888887</c:v>
                </c:pt>
                <c:pt idx="82">
                  <c:v>3.4768235294117642</c:v>
                </c:pt>
                <c:pt idx="83">
                  <c:v>2.4160476190476188</c:v>
                </c:pt>
                <c:pt idx="84">
                  <c:v>2.4943684210526325</c:v>
                </c:pt>
                <c:pt idx="85">
                  <c:v>2.8510000000000004</c:v>
                </c:pt>
                <c:pt idx="86">
                  <c:v>2.8078636363636362</c:v>
                </c:pt>
                <c:pt idx="87">
                  <c:v>2.9033499999999997</c:v>
                </c:pt>
                <c:pt idx="88">
                  <c:v>3.2916499999999997</c:v>
                </c:pt>
                <c:pt idx="89">
                  <c:v>3.7042380952380953</c:v>
                </c:pt>
                <c:pt idx="90">
                  <c:v>3.5380909090909087</c:v>
                </c:pt>
                <c:pt idx="91">
                  <c:v>3.5773809523809526</c:v>
                </c:pt>
                <c:pt idx="92">
                  <c:v>3.3920476190476192</c:v>
                </c:pt>
                <c:pt idx="93">
                  <c:v>3.3559999999999994</c:v>
                </c:pt>
                <c:pt idx="94">
                  <c:v>3.3868421052631583</c:v>
                </c:pt>
                <c:pt idx="95">
                  <c:v>3.5696190476190477</c:v>
                </c:pt>
                <c:pt idx="96">
                  <c:v>3.7047222222222214</c:v>
                </c:pt>
                <c:pt idx="97">
                  <c:v>3.6793157894736841</c:v>
                </c:pt>
                <c:pt idx="98">
                  <c:v>3.719913043478261</c:v>
                </c:pt>
                <c:pt idx="99">
                  <c:v>3.8089</c:v>
                </c:pt>
                <c:pt idx="100">
                  <c:v>3.4087000000000005</c:v>
                </c:pt>
                <c:pt idx="101">
                  <c:v>3.1931428571428571</c:v>
                </c:pt>
                <c:pt idx="102">
                  <c:v>2.9891904761904762</c:v>
                </c:pt>
                <c:pt idx="103">
                  <c:v>2.6850000000000005</c:v>
                </c:pt>
                <c:pt idx="104">
                  <c:v>2.6373333333333333</c:v>
                </c:pt>
                <c:pt idx="105">
                  <c:v>2.5153157894736844</c:v>
                </c:pt>
                <c:pt idx="106">
                  <c:v>2.7469000000000001</c:v>
                </c:pt>
                <c:pt idx="107">
                  <c:v>3.2655499999999997</c:v>
                </c:pt>
                <c:pt idx="108">
                  <c:v>3.3694999999999999</c:v>
                </c:pt>
                <c:pt idx="109">
                  <c:v>3.5634736842105266</c:v>
                </c:pt>
                <c:pt idx="110">
                  <c:v>3.4042608695652179</c:v>
                </c:pt>
                <c:pt idx="111">
                  <c:v>3.4372631578947366</c:v>
                </c:pt>
                <c:pt idx="112">
                  <c:v>3.1574761904761908</c:v>
                </c:pt>
                <c:pt idx="113">
                  <c:v>2.9882380952380951</c:v>
                </c:pt>
                <c:pt idx="114">
                  <c:v>2.9759500000000001</c:v>
                </c:pt>
                <c:pt idx="115">
                  <c:v>2.2923913043478263</c:v>
                </c:pt>
                <c:pt idx="116">
                  <c:v>1.9618571428571425</c:v>
                </c:pt>
                <c:pt idx="117">
                  <c:v>2.124421052631579</c:v>
                </c:pt>
                <c:pt idx="118">
                  <c:v>2.0049523809523806</c:v>
                </c:pt>
                <c:pt idx="119">
                  <c:v>1.9683333333333333</c:v>
                </c:pt>
                <c:pt idx="120">
                  <c:v>1.9338</c:v>
                </c:pt>
                <c:pt idx="121">
                  <c:v>1.9613684210526319</c:v>
                </c:pt>
                <c:pt idx="122">
                  <c:v>2.1560800000000002</c:v>
                </c:pt>
                <c:pt idx="123">
                  <c:v>2.0337058823529413</c:v>
                </c:pt>
                <c:pt idx="124">
                  <c:v>1.7829473684210526</c:v>
                </c:pt>
                <c:pt idx="125">
                  <c:v>1.6140000000000001</c:v>
                </c:pt>
                <c:pt idx="126">
                  <c:v>1.4990999999999999</c:v>
                </c:pt>
                <c:pt idx="127">
                  <c:v>1.6675714285714285</c:v>
                </c:pt>
                <c:pt idx="128">
                  <c:v>1.7141944444444444</c:v>
                </c:pt>
                <c:pt idx="129">
                  <c:v>1.7175</c:v>
                </c:pt>
                <c:pt idx="130">
                  <c:v>1.6453999999999998</c:v>
                </c:pt>
                <c:pt idx="131">
                  <c:v>1.7063499999999998</c:v>
                </c:pt>
                <c:pt idx="132">
                  <c:v>1.8895238095238096</c:v>
                </c:pt>
                <c:pt idx="133">
                  <c:v>1.9652631578947366</c:v>
                </c:pt>
                <c:pt idx="134">
                  <c:v>1.94615</c:v>
                </c:pt>
                <c:pt idx="135">
                  <c:v>1.7330000000000003</c:v>
                </c:pt>
                <c:pt idx="136">
                  <c:v>1.9176818181818189</c:v>
                </c:pt>
                <c:pt idx="137">
                  <c:v>2.2937500000000002</c:v>
                </c:pt>
                <c:pt idx="138">
                  <c:v>2.5633636363636363</c:v>
                </c:pt>
                <c:pt idx="139">
                  <c:v>2.7323636363636372</c:v>
                </c:pt>
                <c:pt idx="140">
                  <c:v>2.8022</c:v>
                </c:pt>
                <c:pt idx="141" formatCode="0.000">
                  <c:v>2.5955000000000004</c:v>
                </c:pt>
                <c:pt idx="142" formatCode="0.000">
                  <c:v>2.7057473684210525</c:v>
                </c:pt>
                <c:pt idx="143" formatCode="0.000">
                  <c:v>2.8910476190476193</c:v>
                </c:pt>
                <c:pt idx="144" formatCode="0.000">
                  <c:v>2.8422857142857145</c:v>
                </c:pt>
                <c:pt idx="145" formatCode="0.000">
                  <c:v>2.6973157894736839</c:v>
                </c:pt>
                <c:pt idx="146" formatCode="0.000">
                  <c:v>2.7167142857142852</c:v>
                </c:pt>
                <c:pt idx="147" formatCode="0.000">
                  <c:v>2.6925571428571424</c:v>
                </c:pt>
                <c:pt idx="148" formatCode="0.000">
                  <c:v>2.5518095238095233</c:v>
                </c:pt>
                <c:pt idx="149" formatCode="0.000">
                  <c:v>2.592571428571429</c:v>
                </c:pt>
                <c:pt idx="150" formatCode="0.000">
                  <c:v>2.5301818181818181</c:v>
                </c:pt>
                <c:pt idx="151" formatCode="0.000">
                  <c:v>2.4125714285714288</c:v>
                </c:pt>
                <c:pt idx="152" formatCode="0.000">
                  <c:v>2.5284761904761903</c:v>
                </c:pt>
                <c:pt idx="153" formatCode="0.000">
                  <c:v>2.2885909090909089</c:v>
                </c:pt>
                <c:pt idx="154" formatCode="0.000">
                  <c:v>2.3206666666666664</c:v>
                </c:pt>
                <c:pt idx="155" formatCode="0.000">
                  <c:v>2.2044545454545452</c:v>
                </c:pt>
                <c:pt idx="156" formatCode="General">
                  <c:v>1.8735999999999997</c:v>
                </c:pt>
                <c:pt idx="157" formatCode="0.000">
                  <c:v>1.9694210526315792</c:v>
                </c:pt>
                <c:pt idx="158" formatCode="0.000">
                  <c:v>2.0405909090909096</c:v>
                </c:pt>
                <c:pt idx="159" formatCode="0.000">
                  <c:v>1.9231181818181822</c:v>
                </c:pt>
                <c:pt idx="160" formatCode="0.000">
                  <c:v>2.1924000000000001</c:v>
                </c:pt>
                <c:pt idx="161" formatCode="0.000">
                  <c:v>2.3568636363636362</c:v>
                </c:pt>
                <c:pt idx="162" formatCode="0.000">
                  <c:v>2.3152272727272725</c:v>
                </c:pt>
                <c:pt idx="163" formatCode="0.000">
                  <c:v>2.1617142857142859</c:v>
                </c:pt>
                <c:pt idx="164" formatCode="0.000">
                  <c:v>2.1682857142857137</c:v>
                </c:pt>
                <c:pt idx="165" formatCode="0.000">
                  <c:v>2.05752380952381</c:v>
                </c:pt>
                <c:pt idx="166" formatCode="0.000">
                  <c:v>2.26078947368421</c:v>
                </c:pt>
                <c:pt idx="167" formatCode="0.000">
                  <c:v>2.238909090909091</c:v>
                </c:pt>
                <c:pt idx="168" formatCode="0.000">
                  <c:v>2.0753684210526315</c:v>
                </c:pt>
                <c:pt idx="169" formatCode="0.000">
                  <c:v>1.7768999999999999</c:v>
                </c:pt>
                <c:pt idx="170" formatCode="0.000">
                  <c:v>1.8858181818181818</c:v>
                </c:pt>
                <c:pt idx="171" formatCode="0.000">
                  <c:v>1.7988095238095234</c:v>
                </c:pt>
                <c:pt idx="172" formatCode="0.000">
                  <c:v>1.8020476190476191</c:v>
                </c:pt>
                <c:pt idx="173" formatCode="0.000">
                  <c:v>1.6304761904761906</c:v>
                </c:pt>
                <c:pt idx="174" formatCode="0.000">
                  <c:v>1.49895</c:v>
                </c:pt>
                <c:pt idx="175" formatCode="0.000">
                  <c:v>1.5545217391304347</c:v>
                </c:pt>
                <c:pt idx="176" formatCode="0.000">
                  <c:v>1.6289047619047619</c:v>
                </c:pt>
                <c:pt idx="177" formatCode="0.000">
                  <c:v>1.7577000000000003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46-41D9-A4D0-59A43B973465}"/>
            </c:ext>
          </c:extLst>
        </c:ser>
        <c:ser>
          <c:idx val="4"/>
          <c:order val="4"/>
          <c:tx>
            <c:strRef>
              <c:f>'Int Macro Indicators'!$O$9:$O$10</c:f>
              <c:strCache>
                <c:ptCount val="2"/>
                <c:pt idx="0">
                  <c:v>Americas -</c:v>
                </c:pt>
                <c:pt idx="1">
                  <c:v>Canada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Indicators'!$O$11:$O$190</c:f>
              <c:numCache>
                <c:formatCode>0.00</c:formatCode>
                <c:ptCount val="180"/>
                <c:pt idx="0">
                  <c:v>5.3454210526315791</c:v>
                </c:pt>
                <c:pt idx="1">
                  <c:v>5.3301111111111119</c:v>
                </c:pt>
                <c:pt idx="2">
                  <c:v>5.6673888888888895</c:v>
                </c:pt>
                <c:pt idx="3">
                  <c:v>5.66195</c:v>
                </c:pt>
                <c:pt idx="4">
                  <c:v>5.6044999999999998</c:v>
                </c:pt>
                <c:pt idx="5">
                  <c:v>5.4184999999999999</c:v>
                </c:pt>
                <c:pt idx="6">
                  <c:v>5.2940500000000004</c:v>
                </c:pt>
                <c:pt idx="7">
                  <c:v>5.1316111111111118</c:v>
                </c:pt>
                <c:pt idx="8">
                  <c:v>4.8853684210526316</c:v>
                </c:pt>
                <c:pt idx="9">
                  <c:v>5.1246190476190483</c:v>
                </c:pt>
                <c:pt idx="10">
                  <c:v>5.0895238095238096</c:v>
                </c:pt>
                <c:pt idx="11">
                  <c:v>4.9934374999999998</c:v>
                </c:pt>
                <c:pt idx="12">
                  <c:v>4.9679999999999991</c:v>
                </c:pt>
                <c:pt idx="13">
                  <c:v>5.0167894736842102</c:v>
                </c:pt>
                <c:pt idx="14">
                  <c:v>5.0025714285714287</c:v>
                </c:pt>
                <c:pt idx="15">
                  <c:v>5.0657894736842106</c:v>
                </c:pt>
                <c:pt idx="16">
                  <c:v>4.6763809523809519</c:v>
                </c:pt>
                <c:pt idx="17">
                  <c:v>4.2803157894736836</c:v>
                </c:pt>
                <c:pt idx="18">
                  <c:v>4.6811428571428575</c:v>
                </c:pt>
                <c:pt idx="19">
                  <c:v>4.9076000000000004</c:v>
                </c:pt>
                <c:pt idx="20">
                  <c:v>4.7623000000000006</c:v>
                </c:pt>
                <c:pt idx="21">
                  <c:v>4.8188095238095237</c:v>
                </c:pt>
                <c:pt idx="22">
                  <c:v>4.8660999999999994</c:v>
                </c:pt>
                <c:pt idx="23">
                  <c:v>4.7444000000000006</c:v>
                </c:pt>
                <c:pt idx="24">
                  <c:v>4.595210526315789</c:v>
                </c:pt>
                <c:pt idx="25">
                  <c:v>4.4629473684210526</c:v>
                </c:pt>
                <c:pt idx="26">
                  <c:v>4.26404347826087</c:v>
                </c:pt>
                <c:pt idx="27">
                  <c:v>4.6065499999999986</c:v>
                </c:pt>
                <c:pt idx="28">
                  <c:v>4.7668000000000008</c:v>
                </c:pt>
                <c:pt idx="29">
                  <c:v>4.9360476190476179</c:v>
                </c:pt>
                <c:pt idx="30">
                  <c:v>4.7557619047619042</c:v>
                </c:pt>
                <c:pt idx="31">
                  <c:v>4.6419523809523806</c:v>
                </c:pt>
                <c:pt idx="32">
                  <c:v>4.6026190476190481</c:v>
                </c:pt>
                <c:pt idx="33">
                  <c:v>4.5669444444444443</c:v>
                </c:pt>
                <c:pt idx="34">
                  <c:v>4.4906363636363631</c:v>
                </c:pt>
                <c:pt idx="35">
                  <c:v>4.3292499999999992</c:v>
                </c:pt>
                <c:pt idx="36">
                  <c:v>4.2651052631578947</c:v>
                </c:pt>
                <c:pt idx="37">
                  <c:v>4.2012631578947373</c:v>
                </c:pt>
                <c:pt idx="38">
                  <c:v>4.3574761904761914</c:v>
                </c:pt>
                <c:pt idx="39">
                  <c:v>4.2012631578947364</c:v>
                </c:pt>
                <c:pt idx="40">
                  <c:v>4.0870952380952374</c:v>
                </c:pt>
                <c:pt idx="41">
                  <c:v>3.8393999999999999</c:v>
                </c:pt>
                <c:pt idx="42">
                  <c:v>3.9027894736842099</c:v>
                </c:pt>
                <c:pt idx="43">
                  <c:v>3.9310500000000004</c:v>
                </c:pt>
                <c:pt idx="44">
                  <c:v>3.8624761904761908</c:v>
                </c:pt>
                <c:pt idx="45">
                  <c:v>4.0386315789473688</c:v>
                </c:pt>
                <c:pt idx="46">
                  <c:v>4.1170999999999998</c:v>
                </c:pt>
                <c:pt idx="47">
                  <c:v>4.0535263157894734</c:v>
                </c:pt>
                <c:pt idx="48">
                  <c:v>4.0166842105263152</c:v>
                </c:pt>
                <c:pt idx="49">
                  <c:v>4.177249999999999</c:v>
                </c:pt>
                <c:pt idx="50">
                  <c:v>4.1986190476190481</c:v>
                </c:pt>
                <c:pt idx="51">
                  <c:v>4.4067058823529415</c:v>
                </c:pt>
                <c:pt idx="52">
                  <c:v>4.4048999999999996</c:v>
                </c:pt>
                <c:pt idx="53">
                  <c:v>4.4444761904761894</c:v>
                </c:pt>
                <c:pt idx="54">
                  <c:v>4.4607499999999991</c:v>
                </c:pt>
                <c:pt idx="55">
                  <c:v>4.2678181818181811</c:v>
                </c:pt>
                <c:pt idx="56">
                  <c:v>4.0758000000000001</c:v>
                </c:pt>
                <c:pt idx="57">
                  <c:v>4.1060999999999996</c:v>
                </c:pt>
                <c:pt idx="58">
                  <c:v>4.0099545454545451</c:v>
                </c:pt>
                <c:pt idx="59">
                  <c:v>3.9609999999999994</c:v>
                </c:pt>
                <c:pt idx="60">
                  <c:v>4.1317777777777778</c:v>
                </c:pt>
                <c:pt idx="61">
                  <c:v>4.1280666666666663</c:v>
                </c:pt>
                <c:pt idx="62">
                  <c:v>4.0378421052631586</c:v>
                </c:pt>
                <c:pt idx="63">
                  <c:v>4.1748235294117633</c:v>
                </c:pt>
                <c:pt idx="64">
                  <c:v>4.2908500000000007</c:v>
                </c:pt>
                <c:pt idx="65">
                  <c:v>4.6201499999999998</c:v>
                </c:pt>
                <c:pt idx="66">
                  <c:v>4.5944285714285718</c:v>
                </c:pt>
                <c:pt idx="67">
                  <c:v>4.4345909090909084</c:v>
                </c:pt>
                <c:pt idx="68">
                  <c:v>4.3614117647058821</c:v>
                </c:pt>
                <c:pt idx="69">
                  <c:v>4.3702857142857141</c:v>
                </c:pt>
                <c:pt idx="70">
                  <c:v>4.142555555555556</c:v>
                </c:pt>
                <c:pt idx="71">
                  <c:v>4.0040624999999999</c:v>
                </c:pt>
                <c:pt idx="72">
                  <c:v>3.8480952380952376</c:v>
                </c:pt>
                <c:pt idx="73">
                  <c:v>3.8483157894736832</c:v>
                </c:pt>
                <c:pt idx="74">
                  <c:v>3.5291764705882356</c:v>
                </c:pt>
                <c:pt idx="75">
                  <c:v>3.6243809523809514</c:v>
                </c:pt>
                <c:pt idx="76">
                  <c:v>3.6199500000000002</c:v>
                </c:pt>
                <c:pt idx="77">
                  <c:v>3.7677000000000005</c:v>
                </c:pt>
                <c:pt idx="78">
                  <c:v>3.7589999999999995</c:v>
                </c:pt>
                <c:pt idx="79">
                  <c:v>3.5962352941176468</c:v>
                </c:pt>
                <c:pt idx="80">
                  <c:v>3.538899999999999</c:v>
                </c:pt>
                <c:pt idx="81">
                  <c:v>3.6720000000000002</c:v>
                </c:pt>
                <c:pt idx="82">
                  <c:v>3.5604444444444447</c:v>
                </c:pt>
                <c:pt idx="83">
                  <c:v>2.9478095238095237</c:v>
                </c:pt>
                <c:pt idx="84">
                  <c:v>2.8093000000000008</c:v>
                </c:pt>
                <c:pt idx="85">
                  <c:v>2.9707222222222223</c:v>
                </c:pt>
                <c:pt idx="86">
                  <c:v>2.8865909090909088</c:v>
                </c:pt>
                <c:pt idx="87">
                  <c:v>2.9576500000000001</c:v>
                </c:pt>
                <c:pt idx="88">
                  <c:v>3.2074499999999992</c:v>
                </c:pt>
                <c:pt idx="89">
                  <c:v>3.4606666666666657</c:v>
                </c:pt>
                <c:pt idx="90">
                  <c:v>3.4315454545454553</c:v>
                </c:pt>
                <c:pt idx="91">
                  <c:v>3.4667499999999998</c:v>
                </c:pt>
                <c:pt idx="92">
                  <c:v>3.3666666666666676</c:v>
                </c:pt>
                <c:pt idx="93">
                  <c:v>3.4255000000000004</c:v>
                </c:pt>
                <c:pt idx="94">
                  <c:v>3.3946999999999994</c:v>
                </c:pt>
                <c:pt idx="95">
                  <c:v>3.4187619047619058</c:v>
                </c:pt>
                <c:pt idx="96">
                  <c:v>3.4824736842105266</c:v>
                </c:pt>
                <c:pt idx="97">
                  <c:v>3.4266842105263158</c:v>
                </c:pt>
                <c:pt idx="98">
                  <c:v>3.4928695652173913</c:v>
                </c:pt>
                <c:pt idx="99">
                  <c:v>3.6796999999999995</c:v>
                </c:pt>
                <c:pt idx="100">
                  <c:v>3.4487000000000001</c:v>
                </c:pt>
                <c:pt idx="101">
                  <c:v>3.3000952380952384</c:v>
                </c:pt>
                <c:pt idx="102">
                  <c:v>3.1892380952380961</c:v>
                </c:pt>
                <c:pt idx="103">
                  <c:v>2.9517619047619048</c:v>
                </c:pt>
                <c:pt idx="104">
                  <c:v>2.8834761904761903</c:v>
                </c:pt>
                <c:pt idx="105">
                  <c:v>2.7706315789473677</c:v>
                </c:pt>
                <c:pt idx="106">
                  <c:v>3.0244285714285715</c:v>
                </c:pt>
                <c:pt idx="107">
                  <c:v>3.2072857142857139</c:v>
                </c:pt>
                <c:pt idx="108">
                  <c:v>3.2623684210526314</c:v>
                </c:pt>
                <c:pt idx="109">
                  <c:v>3.4186315789473682</c:v>
                </c:pt>
                <c:pt idx="110">
                  <c:v>3.2707826086956517</c:v>
                </c:pt>
                <c:pt idx="111">
                  <c:v>3.3343157894736839</c:v>
                </c:pt>
                <c:pt idx="112">
                  <c:v>3.1601904761904764</c:v>
                </c:pt>
                <c:pt idx="113">
                  <c:v>2.9904761904761905</c:v>
                </c:pt>
                <c:pt idx="114">
                  <c:v>2.9414000000000007</c:v>
                </c:pt>
                <c:pt idx="115">
                  <c:v>2.4509090909090907</c:v>
                </c:pt>
                <c:pt idx="116">
                  <c:v>2.1991904761904761</c:v>
                </c:pt>
                <c:pt idx="117">
                  <c:v>2.2937368421052629</c:v>
                </c:pt>
                <c:pt idx="118">
                  <c:v>2.1259047619047613</c:v>
                </c:pt>
                <c:pt idx="119">
                  <c:v>1.9953888888888893</c:v>
                </c:pt>
                <c:pt idx="120">
                  <c:v>1.9750625000000004</c:v>
                </c:pt>
                <c:pt idx="121">
                  <c:v>2.0263157894736841</c:v>
                </c:pt>
                <c:pt idx="122">
                  <c:v>2.1020500000000002</c:v>
                </c:pt>
                <c:pt idx="123">
                  <c:v>2.0647058823529409</c:v>
                </c:pt>
                <c:pt idx="124">
                  <c:v>1.923842105263158</c:v>
                </c:pt>
                <c:pt idx="125">
                  <c:v>1.7553888888888887</c:v>
                </c:pt>
                <c:pt idx="126">
                  <c:v>1.6575</c:v>
                </c:pt>
                <c:pt idx="127">
                  <c:v>1.8297000000000001</c:v>
                </c:pt>
                <c:pt idx="128">
                  <c:v>1.8433888888888887</c:v>
                </c:pt>
                <c:pt idx="129">
                  <c:v>1.8133888888888892</c:v>
                </c:pt>
                <c:pt idx="130">
                  <c:v>1.7432142857142856</c:v>
                </c:pt>
                <c:pt idx="131">
                  <c:v>1.768578947368421</c:v>
                </c:pt>
                <c:pt idx="132">
                  <c:v>1.9331428571428571</c:v>
                </c:pt>
                <c:pt idx="133">
                  <c:v>1.9696315789473686</c:v>
                </c:pt>
                <c:pt idx="134">
                  <c:v>1.86375</c:v>
                </c:pt>
                <c:pt idx="135">
                  <c:v>1.7525454545454549</c:v>
                </c:pt>
                <c:pt idx="136">
                  <c:v>1.9050454545454543</c:v>
                </c:pt>
                <c:pt idx="137">
                  <c:v>2.2473000000000005</c:v>
                </c:pt>
                <c:pt idx="138">
                  <c:v>2.4409090909090909</c:v>
                </c:pt>
                <c:pt idx="139">
                  <c:v>2.6138571428571429</c:v>
                </c:pt>
                <c:pt idx="140">
                  <c:v>2.7018000000000004</c:v>
                </c:pt>
                <c:pt idx="141" formatCode="0.000">
                  <c:v>2.5220454545454554</c:v>
                </c:pt>
                <c:pt idx="142" formatCode="0.000">
                  <c:v>2.5591499999999998</c:v>
                </c:pt>
                <c:pt idx="143" formatCode="0.000">
                  <c:v>2.6772999999999998</c:v>
                </c:pt>
                <c:pt idx="144" formatCode="0.000">
                  <c:v>2.5374090909090907</c:v>
                </c:pt>
                <c:pt idx="145" formatCode="0.000">
                  <c:v>2.4370000000000003</c:v>
                </c:pt>
                <c:pt idx="146" formatCode="0.000">
                  <c:v>2.4586190476190475</c:v>
                </c:pt>
                <c:pt idx="147" formatCode="0.000">
                  <c:v>2.4483333333333337</c:v>
                </c:pt>
                <c:pt idx="148" formatCode="0.000">
                  <c:v>2.3211904761904756</c:v>
                </c:pt>
                <c:pt idx="149" formatCode="0.000">
                  <c:v>2.3014285714285712</c:v>
                </c:pt>
                <c:pt idx="150" formatCode="0.000">
                  <c:v>2.1994545454545449</c:v>
                </c:pt>
                <c:pt idx="151" formatCode="0.000000">
                  <c:v>2.0668500000000001</c:v>
                </c:pt>
                <c:pt idx="152" formatCode="0.000">
                  <c:v>2.1835238095238094</c:v>
                </c:pt>
                <c:pt idx="153" formatCode="0.000">
                  <c:v>2.0109090909090912</c:v>
                </c:pt>
                <c:pt idx="154" formatCode="0.000">
                  <c:v>2.0065263157894737</c:v>
                </c:pt>
                <c:pt idx="155" formatCode="0.000">
                  <c:v>1.8538095238095238</c:v>
                </c:pt>
                <c:pt idx="156" formatCode="General">
                  <c:v>1.5153000000000001</c:v>
                </c:pt>
                <c:pt idx="157" formatCode="0.000">
                  <c:v>1.384736842105263</c:v>
                </c:pt>
                <c:pt idx="158" formatCode="0.000">
                  <c:v>1.4226818181818184</c:v>
                </c:pt>
                <c:pt idx="159" formatCode="0.000">
                  <c:v>1.4136666666666664</c:v>
                </c:pt>
                <c:pt idx="160" formatCode="0.000">
                  <c:v>1.7473500000000002</c:v>
                </c:pt>
                <c:pt idx="161" formatCode="0.000">
                  <c:v>1.7822727272727266</c:v>
                </c:pt>
                <c:pt idx="162" formatCode="0.000">
                  <c:v>1.5734090909090908</c:v>
                </c:pt>
                <c:pt idx="163" formatCode="0.000">
                  <c:v>1.3957000000000002</c:v>
                </c:pt>
                <c:pt idx="164" formatCode="0.000">
                  <c:v>1.4840476190476193</c:v>
                </c:pt>
                <c:pt idx="165" formatCode="0.000">
                  <c:v>1.4676190476190476</c:v>
                </c:pt>
                <c:pt idx="166" formatCode="0.000">
                  <c:v>1.6350500000000001</c:v>
                </c:pt>
                <c:pt idx="167" formatCode="0.000">
                  <c:v>1.4629047619047617</c:v>
                </c:pt>
                <c:pt idx="168" formatCode="0.000">
                  <c:v>1.2621000000000002</c:v>
                </c:pt>
                <c:pt idx="169" formatCode="0.000">
                  <c:v>1.1258000000000004</c:v>
                </c:pt>
                <c:pt idx="170" formatCode="0.000">
                  <c:v>1.2689545454545457</c:v>
                </c:pt>
                <c:pt idx="171" formatCode="0.000">
                  <c:v>1.3421904761904764</c:v>
                </c:pt>
                <c:pt idx="172" formatCode="0.000">
                  <c:v>1.3550476190476188</c:v>
                </c:pt>
                <c:pt idx="173" formatCode="0.000">
                  <c:v>1.1639523809523813</c:v>
                </c:pt>
                <c:pt idx="174" formatCode="0.000">
                  <c:v>1.0523</c:v>
                </c:pt>
                <c:pt idx="175" formatCode="0.000">
                  <c:v>1.0454545454545454</c:v>
                </c:pt>
                <c:pt idx="176" formatCode="0.000">
                  <c:v>1.0874761904761905</c:v>
                </c:pt>
                <c:pt idx="177" formatCode="0.000">
                  <c:v>1.1674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46-41D9-A4D0-59A43B973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34304"/>
        <c:axId val="47635840"/>
      </c:lineChart>
      <c:dateAx>
        <c:axId val="476343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crossAx val="47635840"/>
        <c:crosses val="autoZero"/>
        <c:auto val="1"/>
        <c:lblOffset val="100"/>
        <c:baseTimeUnit val="months"/>
      </c:dateAx>
      <c:valAx>
        <c:axId val="47635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10-Year Government Interest Rates (%)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634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366" l="0.70000000000000062" r="0.70000000000000062" t="0.75000000000001366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588861665450846E-2"/>
          <c:y val="3.5930484417603152E-2"/>
          <c:w val="0.71736996652140572"/>
          <c:h val="0.74429070152638765"/>
        </c:manualLayout>
      </c:layout>
      <c:lineChart>
        <c:grouping val="standard"/>
        <c:varyColors val="0"/>
        <c:ser>
          <c:idx val="0"/>
          <c:order val="0"/>
          <c:tx>
            <c:strRef>
              <c:f>'Int Macro Indicators'!$P$9:$P$10</c:f>
              <c:strCache>
                <c:ptCount val="2"/>
                <c:pt idx="0">
                  <c:v>Europe -</c:v>
                </c:pt>
                <c:pt idx="1">
                  <c:v>UK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Indicators'!$P$11:$P$190</c:f>
              <c:numCache>
                <c:formatCode>0.00</c:formatCode>
                <c:ptCount val="180"/>
                <c:pt idx="0">
                  <c:v>4.9004537368421044</c:v>
                </c:pt>
                <c:pt idx="1">
                  <c:v>4.9396448888888891</c:v>
                </c:pt>
                <c:pt idx="2">
                  <c:v>5.2170743333333327</c:v>
                </c:pt>
                <c:pt idx="3">
                  <c:v>5.2101020499999997</c:v>
                </c:pt>
                <c:pt idx="4">
                  <c:v>5.2433505499999997</c:v>
                </c:pt>
                <c:pt idx="5">
                  <c:v>5.0703496111111104</c:v>
                </c:pt>
                <c:pt idx="6">
                  <c:v>4.9457502500000006</c:v>
                </c:pt>
                <c:pt idx="7">
                  <c:v>4.6618870526315792</c:v>
                </c:pt>
                <c:pt idx="8">
                  <c:v>4.4392942999999985</c:v>
                </c:pt>
                <c:pt idx="9">
                  <c:v>4.563709181818183</c:v>
                </c:pt>
                <c:pt idx="10">
                  <c:v>4.5879523333333321</c:v>
                </c:pt>
                <c:pt idx="11">
                  <c:v>4.5361302500000003</c:v>
                </c:pt>
                <c:pt idx="12">
                  <c:v>4.3617511176470591</c:v>
                </c:pt>
                <c:pt idx="13">
                  <c:v>4.1862834736842105</c:v>
                </c:pt>
                <c:pt idx="14">
                  <c:v>4.2671369523809517</c:v>
                </c:pt>
                <c:pt idx="15">
                  <c:v>4.408449473684211</c:v>
                </c:pt>
                <c:pt idx="16">
                  <c:v>4.1576255238095241</c:v>
                </c:pt>
                <c:pt idx="17">
                  <c:v>4.0136596315789479</c:v>
                </c:pt>
                <c:pt idx="18">
                  <c:v>4.3373315909090913</c:v>
                </c:pt>
                <c:pt idx="19">
                  <c:v>4.5345505714285723</c:v>
                </c:pt>
                <c:pt idx="20">
                  <c:v>4.6340247142857143</c:v>
                </c:pt>
                <c:pt idx="21">
                  <c:v>4.8523292727272738</c:v>
                </c:pt>
                <c:pt idx="22">
                  <c:v>5.0208675999999999</c:v>
                </c:pt>
                <c:pt idx="23">
                  <c:v>4.85971595</c:v>
                </c:pt>
                <c:pt idx="24">
                  <c:v>4.7631515263157889</c:v>
                </c:pt>
                <c:pt idx="25">
                  <c:v>4.8138855789473673</c:v>
                </c:pt>
                <c:pt idx="26">
                  <c:v>4.7083043478260871</c:v>
                </c:pt>
                <c:pt idx="27">
                  <c:v>4.9337500000000007</c:v>
                </c:pt>
                <c:pt idx="28">
                  <c:v>5.0816666666666661</c:v>
                </c:pt>
                <c:pt idx="29">
                  <c:v>5.1819047619047618</c:v>
                </c:pt>
                <c:pt idx="30">
                  <c:v>5.0842727272727268</c:v>
                </c:pt>
                <c:pt idx="31">
                  <c:v>4.9806363636363642</c:v>
                </c:pt>
                <c:pt idx="32">
                  <c:v>4.9023181818181811</c:v>
                </c:pt>
                <c:pt idx="33">
                  <c:v>4.7669999999999995</c:v>
                </c:pt>
                <c:pt idx="34">
                  <c:v>4.6920454545454549</c:v>
                </c:pt>
                <c:pt idx="35">
                  <c:v>4.5355499999999997</c:v>
                </c:pt>
                <c:pt idx="36">
                  <c:v>4.5506842105263159</c:v>
                </c:pt>
                <c:pt idx="37">
                  <c:v>4.6026315789473689</c:v>
                </c:pt>
                <c:pt idx="38">
                  <c:v>4.8132857142857146</c:v>
                </c:pt>
                <c:pt idx="39">
                  <c:v>4.6355263157894733</c:v>
                </c:pt>
                <c:pt idx="40">
                  <c:v>4.4294545454545462</c:v>
                </c:pt>
                <c:pt idx="41">
                  <c:v>4.2854999999999999</c:v>
                </c:pt>
                <c:pt idx="42">
                  <c:v>4.2862500000000008</c:v>
                </c:pt>
                <c:pt idx="43">
                  <c:v>4.3078571428571433</c:v>
                </c:pt>
                <c:pt idx="44">
                  <c:v>4.2028181818181816</c:v>
                </c:pt>
                <c:pt idx="45">
                  <c:v>4.3464499999999999</c:v>
                </c:pt>
                <c:pt idx="46">
                  <c:v>4.31975</c:v>
                </c:pt>
                <c:pt idx="47">
                  <c:v>4.220894736842105</c:v>
                </c:pt>
                <c:pt idx="48">
                  <c:v>4.0736842105263165</c:v>
                </c:pt>
                <c:pt idx="49">
                  <c:v>4.1748749999999992</c:v>
                </c:pt>
                <c:pt idx="50">
                  <c:v>4.3080476190476187</c:v>
                </c:pt>
                <c:pt idx="51">
                  <c:v>4.4971176470588237</c:v>
                </c:pt>
                <c:pt idx="52">
                  <c:v>4.6473500000000012</c:v>
                </c:pt>
                <c:pt idx="53">
                  <c:v>4.6479523809523799</c:v>
                </c:pt>
                <c:pt idx="54">
                  <c:v>4.6442380952380953</c:v>
                </c:pt>
                <c:pt idx="55">
                  <c:v>4.6402727272727269</c:v>
                </c:pt>
                <c:pt idx="56">
                  <c:v>4.5597619047619053</c:v>
                </c:pt>
                <c:pt idx="57">
                  <c:v>4.6093809523809526</c:v>
                </c:pt>
                <c:pt idx="58">
                  <c:v>4.551590909090911</c:v>
                </c:pt>
                <c:pt idx="59">
                  <c:v>4.6210666666666667</c:v>
                </c:pt>
                <c:pt idx="60">
                  <c:v>4.8848888888888897</c:v>
                </c:pt>
                <c:pt idx="61">
                  <c:v>4.9328666666666674</c:v>
                </c:pt>
                <c:pt idx="62">
                  <c:v>4.7894736842105274</c:v>
                </c:pt>
                <c:pt idx="63">
                  <c:v>5.0289411764705889</c:v>
                </c:pt>
                <c:pt idx="64">
                  <c:v>5.1294736842105255</c:v>
                </c:pt>
                <c:pt idx="65">
                  <c:v>5.4108999999999998</c:v>
                </c:pt>
                <c:pt idx="66">
                  <c:v>5.416636363636365</c:v>
                </c:pt>
                <c:pt idx="67">
                  <c:v>5.1370000000000005</c:v>
                </c:pt>
                <c:pt idx="68">
                  <c:v>4.9805555555555561</c:v>
                </c:pt>
                <c:pt idx="69">
                  <c:v>4.9858181818181819</c:v>
                </c:pt>
                <c:pt idx="70">
                  <c:v>4.7548421052631582</c:v>
                </c:pt>
                <c:pt idx="71">
                  <c:v>4.702</c:v>
                </c:pt>
                <c:pt idx="72">
                  <c:v>4.49252380952381</c:v>
                </c:pt>
                <c:pt idx="73">
                  <c:v>4.6346499999999988</c:v>
                </c:pt>
                <c:pt idx="74">
                  <c:v>4.3865882352941181</c:v>
                </c:pt>
                <c:pt idx="75">
                  <c:v>4.5682380952380939</c:v>
                </c:pt>
                <c:pt idx="76">
                  <c:v>4.8073157894736838</c:v>
                </c:pt>
                <c:pt idx="77">
                  <c:v>5.1178499999999998</c:v>
                </c:pt>
                <c:pt idx="78">
                  <c:v>4.9532272727272719</c:v>
                </c:pt>
                <c:pt idx="79">
                  <c:v>4.6224117647058822</c:v>
                </c:pt>
                <c:pt idx="80">
                  <c:v>4.4979523809523814</c:v>
                </c:pt>
                <c:pt idx="81">
                  <c:v>4.4726842105263165</c:v>
                </c:pt>
                <c:pt idx="82">
                  <c:v>4.0648947368421036</c:v>
                </c:pt>
                <c:pt idx="83">
                  <c:v>3.3441904761904757</c:v>
                </c:pt>
                <c:pt idx="84">
                  <c:v>3.3949500000000001</c:v>
                </c:pt>
                <c:pt idx="85">
                  <c:v>3.5583157894736845</c:v>
                </c:pt>
                <c:pt idx="86">
                  <c:v>3.1894999999999998</c:v>
                </c:pt>
                <c:pt idx="87">
                  <c:v>3.3668500000000008</c:v>
                </c:pt>
                <c:pt idx="88">
                  <c:v>3.6219473684210524</c:v>
                </c:pt>
                <c:pt idx="89">
                  <c:v>3.8138571428571426</c:v>
                </c:pt>
                <c:pt idx="90">
                  <c:v>3.8002608695652178</c:v>
                </c:pt>
                <c:pt idx="91">
                  <c:v>3.6906999999999988</c:v>
                </c:pt>
                <c:pt idx="92">
                  <c:v>3.6524545454545461</c:v>
                </c:pt>
                <c:pt idx="93">
                  <c:v>3.5277619047619053</c:v>
                </c:pt>
                <c:pt idx="94">
                  <c:v>3.7044761904761905</c:v>
                </c:pt>
                <c:pt idx="95">
                  <c:v>3.823952380952381</c:v>
                </c:pt>
                <c:pt idx="96">
                  <c:v>3.9613157894736841</c:v>
                </c:pt>
                <c:pt idx="97">
                  <c:v>4.032</c:v>
                </c:pt>
                <c:pt idx="98">
                  <c:v>4.016260869565218</c:v>
                </c:pt>
                <c:pt idx="99">
                  <c:v>4.0017000000000005</c:v>
                </c:pt>
                <c:pt idx="100">
                  <c:v>3.7143157894736851</c:v>
                </c:pt>
                <c:pt idx="101">
                  <c:v>3.4855238095238086</c:v>
                </c:pt>
                <c:pt idx="102">
                  <c:v>3.3754090909090895</c:v>
                </c:pt>
                <c:pt idx="103">
                  <c:v>3.080571428571429</c:v>
                </c:pt>
                <c:pt idx="104">
                  <c:v>3.0230000000000006</c:v>
                </c:pt>
                <c:pt idx="105">
                  <c:v>2.9652500000000002</c:v>
                </c:pt>
                <c:pt idx="106">
                  <c:v>3.2022727272727267</c:v>
                </c:pt>
                <c:pt idx="107">
                  <c:v>3.4989523809523808</c:v>
                </c:pt>
                <c:pt idx="108">
                  <c:v>3.6201578947368422</c:v>
                </c:pt>
                <c:pt idx="109">
                  <c:v>3.7816999999999998</c:v>
                </c:pt>
                <c:pt idx="110">
                  <c:v>3.6338695652173909</c:v>
                </c:pt>
                <c:pt idx="111">
                  <c:v>3.6555555555555554</c:v>
                </c:pt>
                <c:pt idx="112">
                  <c:v>3.3614000000000006</c:v>
                </c:pt>
                <c:pt idx="113">
                  <c:v>3.246142857142857</c:v>
                </c:pt>
                <c:pt idx="114">
                  <c:v>3.1285238095238093</c:v>
                </c:pt>
                <c:pt idx="115">
                  <c:v>2.5529090909090901</c:v>
                </c:pt>
                <c:pt idx="116">
                  <c:v>2.3984999999999999</c:v>
                </c:pt>
                <c:pt idx="117">
                  <c:v>2.4943499999999998</c:v>
                </c:pt>
                <c:pt idx="118">
                  <c:v>2.2344090909090908</c:v>
                </c:pt>
                <c:pt idx="119">
                  <c:v>2.1366666666666667</c:v>
                </c:pt>
                <c:pt idx="120">
                  <c:v>2.0385</c:v>
                </c:pt>
                <c:pt idx="121">
                  <c:v>2.1363499999999997</c:v>
                </c:pt>
                <c:pt idx="122">
                  <c:v>2.2459499999999997</c:v>
                </c:pt>
                <c:pt idx="123">
                  <c:v>2.1151176470588231</c:v>
                </c:pt>
                <c:pt idx="124">
                  <c:v>1.8535263157894737</c:v>
                </c:pt>
                <c:pt idx="125">
                  <c:v>1.6875294117647057</c:v>
                </c:pt>
                <c:pt idx="126">
                  <c:v>1.5516190476190475</c:v>
                </c:pt>
                <c:pt idx="127">
                  <c:v>1.5710999999999999</c:v>
                </c:pt>
                <c:pt idx="128">
                  <c:v>1.7805263157894735</c:v>
                </c:pt>
                <c:pt idx="129">
                  <c:v>1.7977368421052631</c:v>
                </c:pt>
                <c:pt idx="130">
                  <c:v>1.7932142857142856</c:v>
                </c:pt>
                <c:pt idx="131">
                  <c:v>1.8441578947368422</c:v>
                </c:pt>
                <c:pt idx="132">
                  <c:v>2.052</c:v>
                </c:pt>
                <c:pt idx="133">
                  <c:v>2.1100000000000003</c:v>
                </c:pt>
                <c:pt idx="134">
                  <c:v>1.9008500000000002</c:v>
                </c:pt>
                <c:pt idx="135">
                  <c:v>1.7073333333333336</c:v>
                </c:pt>
                <c:pt idx="136">
                  <c:v>1.8657285714285712</c:v>
                </c:pt>
                <c:pt idx="137">
                  <c:v>2.2125499999999998</c:v>
                </c:pt>
                <c:pt idx="138">
                  <c:v>2.3597272727272731</c:v>
                </c:pt>
                <c:pt idx="139">
                  <c:v>2.6158636363636361</c:v>
                </c:pt>
                <c:pt idx="140">
                  <c:v>2.8909523809523812</c:v>
                </c:pt>
                <c:pt idx="141" formatCode="0.000">
                  <c:v>2.690391304347826</c:v>
                </c:pt>
                <c:pt idx="142" formatCode="0.000">
                  <c:v>2.7452380952380953</c:v>
                </c:pt>
                <c:pt idx="143" formatCode="0.000">
                  <c:v>2.9272999999999998</c:v>
                </c:pt>
                <c:pt idx="144" formatCode="0.000">
                  <c:v>2.8606363636363632</c:v>
                </c:pt>
                <c:pt idx="145" formatCode="0.000">
                  <c:v>2.7458</c:v>
                </c:pt>
                <c:pt idx="146" formatCode="0.000">
                  <c:v>2.7214761904761904</c:v>
                </c:pt>
                <c:pt idx="147" formatCode="0.000">
                  <c:v>2.67645</c:v>
                </c:pt>
                <c:pt idx="148" formatCode="0.000">
                  <c:v>2.6234999999999999</c:v>
                </c:pt>
                <c:pt idx="149" formatCode="0.000">
                  <c:v>2.7023809523809526</c:v>
                </c:pt>
                <c:pt idx="150" formatCode="0.000">
                  <c:v>2.6315652173913047</c:v>
                </c:pt>
                <c:pt idx="151" formatCode="0.000">
                  <c:v>2.4471999999999996</c:v>
                </c:pt>
                <c:pt idx="152" formatCode="0.000">
                  <c:v>2.4872727272727277</c:v>
                </c:pt>
                <c:pt idx="153" formatCode="0.000">
                  <c:v>2.2264782608695652</c:v>
                </c:pt>
                <c:pt idx="154" formatCode="0.000">
                  <c:v>2.1291000000000002</c:v>
                </c:pt>
                <c:pt idx="155" formatCode="0.000">
                  <c:v>1.8741428571428571</c:v>
                </c:pt>
                <c:pt idx="156" formatCode="0.000">
                  <c:v>1.5306499999999998</c:v>
                </c:pt>
                <c:pt idx="157" formatCode="0.000">
                  <c:v>1.6787999999999996</c:v>
                </c:pt>
                <c:pt idx="158" formatCode="0.000">
                  <c:v>1.6865000000000001</c:v>
                </c:pt>
                <c:pt idx="159" formatCode="0.000">
                  <c:v>1.62825</c:v>
                </c:pt>
                <c:pt idx="160" formatCode="0.000">
                  <c:v>1.9272105263157893</c:v>
                </c:pt>
                <c:pt idx="161" formatCode="0.000">
                  <c:v>2.0568181818181817</c:v>
                </c:pt>
                <c:pt idx="162" formatCode="0.000">
                  <c:v>2.0129130434782612</c:v>
                </c:pt>
                <c:pt idx="163" formatCode="0.000">
                  <c:v>1.8675500000000003</c:v>
                </c:pt>
                <c:pt idx="164" formatCode="0.000">
                  <c:v>1.8484545454545454</c:v>
                </c:pt>
                <c:pt idx="165" formatCode="0.000">
                  <c:v>1.8131363636363635</c:v>
                </c:pt>
                <c:pt idx="166" formatCode="0.000">
                  <c:v>1.940666666666667</c:v>
                </c:pt>
                <c:pt idx="167" formatCode="0.000">
                  <c:v>1.8735714285714284</c:v>
                </c:pt>
                <c:pt idx="168" formatCode="0.000">
                  <c:v>1.7265499999999996</c:v>
                </c:pt>
                <c:pt idx="169" formatCode="0.000">
                  <c:v>1.443238095238095</c:v>
                </c:pt>
                <c:pt idx="170" formatCode="0.000">
                  <c:v>1.47</c:v>
                </c:pt>
                <c:pt idx="171" formatCode="0.000">
                  <c:v>1.4864761904761905</c:v>
                </c:pt>
                <c:pt idx="172" formatCode="0.000">
                  <c:v>1.4353</c:v>
                </c:pt>
                <c:pt idx="173" formatCode="0.000">
                  <c:v>1.174952380952381</c:v>
                </c:pt>
                <c:pt idx="174" formatCode="0.000">
                  <c:v>0.79014285714285715</c:v>
                </c:pt>
                <c:pt idx="175" formatCode="0.000">
                  <c:v>0.60872727272727267</c:v>
                </c:pt>
                <c:pt idx="176" formatCode="0.000">
                  <c:v>0.77050000000000007</c:v>
                </c:pt>
                <c:pt idx="177" formatCode="0.000">
                  <c:v>1.0432857142857141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F9-4CE8-A1CC-018D6A0CCADA}"/>
            </c:ext>
          </c:extLst>
        </c:ser>
        <c:ser>
          <c:idx val="1"/>
          <c:order val="1"/>
          <c:tx>
            <c:strRef>
              <c:f>'Int Macro Indicators'!$Q$9:$Q$10</c:f>
              <c:strCache>
                <c:ptCount val="2"/>
                <c:pt idx="0">
                  <c:v>Europe -</c:v>
                </c:pt>
                <c:pt idx="1">
                  <c:v>Germany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Indicators'!$Q$11:$Q$190</c:f>
              <c:numCache>
                <c:formatCode>0.00</c:formatCode>
                <c:ptCount val="180"/>
                <c:pt idx="0">
                  <c:v>4.867163157894737</c:v>
                </c:pt>
                <c:pt idx="1">
                  <c:v>4.9324555555555554</c:v>
                </c:pt>
                <c:pt idx="2">
                  <c:v>5.1836166666666665</c:v>
                </c:pt>
                <c:pt idx="3">
                  <c:v>5.161835</c:v>
                </c:pt>
                <c:pt idx="4">
                  <c:v>5.1749333333333327</c:v>
                </c:pt>
                <c:pt idx="5">
                  <c:v>5.0129611111111103</c:v>
                </c:pt>
                <c:pt idx="6">
                  <c:v>4.8657000000000012</c:v>
                </c:pt>
                <c:pt idx="7">
                  <c:v>4.5900736842105267</c:v>
                </c:pt>
                <c:pt idx="8">
                  <c:v>4.3731842105263157</c:v>
                </c:pt>
                <c:pt idx="9">
                  <c:v>4.4828954545454547</c:v>
                </c:pt>
                <c:pt idx="10">
                  <c:v>4.4955571428571419</c:v>
                </c:pt>
                <c:pt idx="11">
                  <c:v>4.3532312500000003</c:v>
                </c:pt>
                <c:pt idx="12">
                  <c:v>4.1605764705882349</c:v>
                </c:pt>
                <c:pt idx="13">
                  <c:v>3.9427736842105263</c:v>
                </c:pt>
                <c:pt idx="14">
                  <c:v>4.01462380952381</c:v>
                </c:pt>
                <c:pt idx="15">
                  <c:v>4.1415105263157894</c:v>
                </c:pt>
                <c:pt idx="16">
                  <c:v>3.8288272727272723</c:v>
                </c:pt>
                <c:pt idx="17">
                  <c:v>3.6238736842105261</c:v>
                </c:pt>
                <c:pt idx="18">
                  <c:v>4.0039181818181815</c:v>
                </c:pt>
                <c:pt idx="19">
                  <c:v>4.1548095238095248</c:v>
                </c:pt>
                <c:pt idx="20">
                  <c:v>4.1947428571428578</c:v>
                </c:pt>
                <c:pt idx="21">
                  <c:v>4.2516454545454545</c:v>
                </c:pt>
                <c:pt idx="22">
                  <c:v>4.4053400000000007</c:v>
                </c:pt>
                <c:pt idx="23">
                  <c:v>4.336142105263157</c:v>
                </c:pt>
                <c:pt idx="24">
                  <c:v>4.1803894736842109</c:v>
                </c:pt>
                <c:pt idx="25">
                  <c:v>4.127168421052632</c:v>
                </c:pt>
                <c:pt idx="26">
                  <c:v>3.9386521739130433</c:v>
                </c:pt>
                <c:pt idx="27">
                  <c:v>4.1187500000000004</c:v>
                </c:pt>
                <c:pt idx="28">
                  <c:v>4.280619047619048</c:v>
                </c:pt>
                <c:pt idx="29">
                  <c:v>4.3647619047619042</c:v>
                </c:pt>
                <c:pt idx="30">
                  <c:v>4.2539999999999987</c:v>
                </c:pt>
                <c:pt idx="31">
                  <c:v>4.099772727272728</c:v>
                </c:pt>
                <c:pt idx="32">
                  <c:v>4.0354545454545461</c:v>
                </c:pt>
                <c:pt idx="33">
                  <c:v>3.917736842105263</c:v>
                </c:pt>
                <c:pt idx="34">
                  <c:v>3.8178181818181822</c:v>
                </c:pt>
                <c:pt idx="35">
                  <c:v>3.6580999999999997</c:v>
                </c:pt>
                <c:pt idx="36">
                  <c:v>3.5757894736842113</c:v>
                </c:pt>
                <c:pt idx="37">
                  <c:v>3.5616842105263165</c:v>
                </c:pt>
                <c:pt idx="38">
                  <c:v>3.7222857142857144</c:v>
                </c:pt>
                <c:pt idx="39">
                  <c:v>3.5141578947368424</c:v>
                </c:pt>
                <c:pt idx="40">
                  <c:v>3.3482272727272719</c:v>
                </c:pt>
                <c:pt idx="41">
                  <c:v>3.2033999999999998</c:v>
                </c:pt>
                <c:pt idx="42">
                  <c:v>3.2291499999999997</c:v>
                </c:pt>
                <c:pt idx="43">
                  <c:v>3.2536190476190479</c:v>
                </c:pt>
                <c:pt idx="44">
                  <c:v>3.0867727272727268</c:v>
                </c:pt>
                <c:pt idx="45">
                  <c:v>3.2570499999999996</c:v>
                </c:pt>
                <c:pt idx="46">
                  <c:v>3.4685999999999999</c:v>
                </c:pt>
                <c:pt idx="47">
                  <c:v>3.3694736842105271</c:v>
                </c:pt>
                <c:pt idx="48">
                  <c:v>3.3118421052631577</c:v>
                </c:pt>
                <c:pt idx="49">
                  <c:v>3.4750000000000005</c:v>
                </c:pt>
                <c:pt idx="50">
                  <c:v>3.6450476190476189</c:v>
                </c:pt>
                <c:pt idx="51">
                  <c:v>3.8997058823529414</c:v>
                </c:pt>
                <c:pt idx="52">
                  <c:v>3.985549999999999</c:v>
                </c:pt>
                <c:pt idx="53">
                  <c:v>3.9906190476190475</c:v>
                </c:pt>
                <c:pt idx="54">
                  <c:v>4.0181428571428572</c:v>
                </c:pt>
                <c:pt idx="55">
                  <c:v>3.8903913043478267</c:v>
                </c:pt>
                <c:pt idx="56">
                  <c:v>3.7521904761904756</c:v>
                </c:pt>
                <c:pt idx="57">
                  <c:v>3.7964761904761906</c:v>
                </c:pt>
                <c:pt idx="58">
                  <c:v>3.7303181818181814</c:v>
                </c:pt>
                <c:pt idx="59">
                  <c:v>3.7742</c:v>
                </c:pt>
                <c:pt idx="60">
                  <c:v>4.0278333333333327</c:v>
                </c:pt>
                <c:pt idx="61">
                  <c:v>4.0557333333333334</c:v>
                </c:pt>
                <c:pt idx="62">
                  <c:v>3.9462105263157885</c:v>
                </c:pt>
                <c:pt idx="63">
                  <c:v>4.1620588235294118</c:v>
                </c:pt>
                <c:pt idx="64">
                  <c:v>4.2907368421052627</c:v>
                </c:pt>
                <c:pt idx="65">
                  <c:v>4.5730000000000013</c:v>
                </c:pt>
                <c:pt idx="66">
                  <c:v>4.5238181818181804</c:v>
                </c:pt>
                <c:pt idx="67">
                  <c:v>4.3040434782608683</c:v>
                </c:pt>
                <c:pt idx="68">
                  <c:v>4.2306111111111111</c:v>
                </c:pt>
                <c:pt idx="69">
                  <c:v>4.2991818181818173</c:v>
                </c:pt>
                <c:pt idx="70">
                  <c:v>4.1172631578947376</c:v>
                </c:pt>
                <c:pt idx="71">
                  <c:v>4.2341875</c:v>
                </c:pt>
                <c:pt idx="72">
                  <c:v>4.0357142857142847</c:v>
                </c:pt>
                <c:pt idx="73">
                  <c:v>3.9694000000000003</c:v>
                </c:pt>
                <c:pt idx="74">
                  <c:v>3.799235294117647</c:v>
                </c:pt>
                <c:pt idx="75">
                  <c:v>4.0504285714285704</c:v>
                </c:pt>
                <c:pt idx="76">
                  <c:v>4.2193000000000014</c:v>
                </c:pt>
                <c:pt idx="77">
                  <c:v>4.5641499999999997</c:v>
                </c:pt>
                <c:pt idx="78">
                  <c:v>4.5021818181818185</c:v>
                </c:pt>
                <c:pt idx="79">
                  <c:v>4.2150588235294117</c:v>
                </c:pt>
                <c:pt idx="80">
                  <c:v>4.1014761904761912</c:v>
                </c:pt>
                <c:pt idx="81">
                  <c:v>3.9135789473684213</c:v>
                </c:pt>
                <c:pt idx="82">
                  <c:v>3.5578947368421048</c:v>
                </c:pt>
                <c:pt idx="83">
                  <c:v>3.07978947368421</c:v>
                </c:pt>
                <c:pt idx="84">
                  <c:v>3.09795</c:v>
                </c:pt>
                <c:pt idx="85">
                  <c:v>3.1487368421052637</c:v>
                </c:pt>
                <c:pt idx="86">
                  <c:v>3.0641363636363632</c:v>
                </c:pt>
                <c:pt idx="87">
                  <c:v>3.1787499999999995</c:v>
                </c:pt>
                <c:pt idx="88">
                  <c:v>3.4444499999999998</c:v>
                </c:pt>
                <c:pt idx="89">
                  <c:v>3.5434761904761904</c:v>
                </c:pt>
                <c:pt idx="90">
                  <c:v>3.3624782608695654</c:v>
                </c:pt>
                <c:pt idx="91">
                  <c:v>3.3368095238095243</c:v>
                </c:pt>
                <c:pt idx="92">
                  <c:v>3.2917727272727264</c:v>
                </c:pt>
                <c:pt idx="93">
                  <c:v>3.2253809523809527</c:v>
                </c:pt>
                <c:pt idx="94">
                  <c:v>3.2811904761904755</c:v>
                </c:pt>
                <c:pt idx="95">
                  <c:v>3.2109473684210523</c:v>
                </c:pt>
                <c:pt idx="96">
                  <c:v>3.2736315789473682</c:v>
                </c:pt>
                <c:pt idx="97">
                  <c:v>3.1894499999999999</c:v>
                </c:pt>
                <c:pt idx="98">
                  <c:v>3.1279130434782614</c:v>
                </c:pt>
                <c:pt idx="99">
                  <c:v>3.0825999999999998</c:v>
                </c:pt>
                <c:pt idx="100">
                  <c:v>2.7996666666666665</c:v>
                </c:pt>
                <c:pt idx="101">
                  <c:v>2.6314285714285717</c:v>
                </c:pt>
                <c:pt idx="102">
                  <c:v>2.6500909090909093</c:v>
                </c:pt>
                <c:pt idx="103">
                  <c:v>2.3679090909090914</c:v>
                </c:pt>
                <c:pt idx="104">
                  <c:v>2.3455909090909088</c:v>
                </c:pt>
                <c:pt idx="105">
                  <c:v>2.37155</c:v>
                </c:pt>
                <c:pt idx="106">
                  <c:v>2.5600454545454543</c:v>
                </c:pt>
                <c:pt idx="107">
                  <c:v>2.9573157894736846</c:v>
                </c:pt>
                <c:pt idx="108">
                  <c:v>3.0688947368421053</c:v>
                </c:pt>
                <c:pt idx="109">
                  <c:v>3.2285000000000004</c:v>
                </c:pt>
                <c:pt idx="110">
                  <c:v>3.25204347826087</c:v>
                </c:pt>
                <c:pt idx="111">
                  <c:v>3.3592631578947367</c:v>
                </c:pt>
                <c:pt idx="112">
                  <c:v>3.1095454545454544</c:v>
                </c:pt>
                <c:pt idx="113">
                  <c:v>2.9752857142857136</c:v>
                </c:pt>
                <c:pt idx="114">
                  <c:v>2.7879047619047621</c:v>
                </c:pt>
                <c:pt idx="115">
                  <c:v>2.2535652173913046</c:v>
                </c:pt>
                <c:pt idx="116">
                  <c:v>1.8665</c:v>
                </c:pt>
                <c:pt idx="117">
                  <c:v>2.0418500000000002</c:v>
                </c:pt>
                <c:pt idx="118">
                  <c:v>1.9411363636363641</c:v>
                </c:pt>
                <c:pt idx="119">
                  <c:v>2.025555555555556</c:v>
                </c:pt>
                <c:pt idx="120">
                  <c:v>1.8498750000000002</c:v>
                </c:pt>
                <c:pt idx="121">
                  <c:v>1.9040499999999998</c:v>
                </c:pt>
                <c:pt idx="122">
                  <c:v>1.8724999999999998</c:v>
                </c:pt>
                <c:pt idx="123">
                  <c:v>1.7255294117647058</c:v>
                </c:pt>
                <c:pt idx="124">
                  <c:v>1.4491052631578947</c:v>
                </c:pt>
                <c:pt idx="125">
                  <c:v>1.4447222222222222</c:v>
                </c:pt>
                <c:pt idx="126">
                  <c:v>1.3088571428571427</c:v>
                </c:pt>
                <c:pt idx="127">
                  <c:v>1.4155238095238094</c:v>
                </c:pt>
                <c:pt idx="128">
                  <c:v>1.5458947368421052</c:v>
                </c:pt>
                <c:pt idx="129">
                  <c:v>1.5223684210526318</c:v>
                </c:pt>
                <c:pt idx="130">
                  <c:v>1.3901428571428573</c:v>
                </c:pt>
                <c:pt idx="131">
                  <c:v>1.3567647058823531</c:v>
                </c:pt>
                <c:pt idx="132">
                  <c:v>1.5661818181818183</c:v>
                </c:pt>
                <c:pt idx="133">
                  <c:v>1.6010500000000001</c:v>
                </c:pt>
                <c:pt idx="134">
                  <c:v>1.4134499999999999</c:v>
                </c:pt>
                <c:pt idx="135">
                  <c:v>1.2495714285714286</c:v>
                </c:pt>
                <c:pt idx="136">
                  <c:v>1.3717272727272729</c:v>
                </c:pt>
                <c:pt idx="137">
                  <c:v>1.62215</c:v>
                </c:pt>
                <c:pt idx="138">
                  <c:v>1.6276521739130434</c:v>
                </c:pt>
                <c:pt idx="139">
                  <c:v>1.8033636363636367</c:v>
                </c:pt>
                <c:pt idx="140">
                  <c:v>1.92847619047619</c:v>
                </c:pt>
                <c:pt idx="141" formatCode="0.000">
                  <c:v>1.808695652173913</c:v>
                </c:pt>
                <c:pt idx="142" formatCode="0.000">
                  <c:v>1.7211428571428571</c:v>
                </c:pt>
                <c:pt idx="143" formatCode="0.000">
                  <c:v>1.8430555555555559</c:v>
                </c:pt>
                <c:pt idx="144" formatCode="0.000">
                  <c:v>1.7865454545454547</c:v>
                </c:pt>
                <c:pt idx="145" formatCode="0.000">
                  <c:v>1.6633</c:v>
                </c:pt>
                <c:pt idx="146" formatCode="0.000">
                  <c:v>1.5918571428571429</c:v>
                </c:pt>
                <c:pt idx="147" formatCode="0.000">
                  <c:v>1.5314500000000002</c:v>
                </c:pt>
                <c:pt idx="148" formatCode="0.000">
                  <c:v>1.4001428571428571</c:v>
                </c:pt>
                <c:pt idx="149" formatCode="0.000">
                  <c:v>1.3530952380952381</c:v>
                </c:pt>
                <c:pt idx="150" formatCode="0.000">
                  <c:v>1.1973478260869563</c:v>
                </c:pt>
                <c:pt idx="151" formatCode="0.000">
                  <c:v>1.0183333333333331</c:v>
                </c:pt>
                <c:pt idx="152" formatCode="0.000">
                  <c:v>0.99818181818181817</c:v>
                </c:pt>
                <c:pt idx="153" formatCode="0.000">
                  <c:v>0.877</c:v>
                </c:pt>
                <c:pt idx="154" formatCode="0.000">
                  <c:v>0.79549999999999987</c:v>
                </c:pt>
                <c:pt idx="155" formatCode="0.000">
                  <c:v>0.65763157894736834</c:v>
                </c:pt>
                <c:pt idx="156" formatCode="0.000">
                  <c:v>0.43945000000000001</c:v>
                </c:pt>
                <c:pt idx="157" formatCode="0.000">
                  <c:v>0.35444999999999999</c:v>
                </c:pt>
                <c:pt idx="158" formatCode="0.000">
                  <c:v>0.26113636363636367</c:v>
                </c:pt>
                <c:pt idx="159" formatCode="0.000">
                  <c:v>0.16139999999999999</c:v>
                </c:pt>
                <c:pt idx="160" formatCode="0.000">
                  <c:v>0.59399999999999986</c:v>
                </c:pt>
                <c:pt idx="161" formatCode="0.000">
                  <c:v>0.83340909090909099</c:v>
                </c:pt>
                <c:pt idx="162" formatCode="0.000">
                  <c:v>0.75491304347826105</c:v>
                </c:pt>
                <c:pt idx="163" formatCode="0.000">
                  <c:v>0.66533333333333344</c:v>
                </c:pt>
                <c:pt idx="164" formatCode="0.000">
                  <c:v>0.67886363636363634</c:v>
                </c:pt>
                <c:pt idx="165" formatCode="0.000">
                  <c:v>0.54931818181818182</c:v>
                </c:pt>
                <c:pt idx="166" formatCode="0.000">
                  <c:v>0.55128571428571427</c:v>
                </c:pt>
                <c:pt idx="167" formatCode="0.000">
                  <c:v>0.59069999999999989</c:v>
                </c:pt>
                <c:pt idx="168" formatCode="0.000">
                  <c:v>0.48621999999999999</c:v>
                </c:pt>
                <c:pt idx="169" formatCode="0.000">
                  <c:v>0.22928571428571431</c:v>
                </c:pt>
                <c:pt idx="170" formatCode="0.000">
                  <c:v>0.22014285714285714</c:v>
                </c:pt>
                <c:pt idx="171" formatCode="0.000">
                  <c:v>0.17804761904761907</c:v>
                </c:pt>
                <c:pt idx="172" formatCode="0.000">
                  <c:v>0.16095454545454541</c:v>
                </c:pt>
                <c:pt idx="173" formatCode="0.000">
                  <c:v>9.157142857142855E-3</c:v>
                </c:pt>
                <c:pt idx="174" formatCode="0.000">
                  <c:v>-9.2095238095238105E-2</c:v>
                </c:pt>
                <c:pt idx="175" formatCode="0.000">
                  <c:v>-7.334782608695653E-2</c:v>
                </c:pt>
                <c:pt idx="176" formatCode="0.000">
                  <c:v>-4.7681818181818179E-2</c:v>
                </c:pt>
                <c:pt idx="177" formatCode="0.000">
                  <c:v>4.0714285714285731E-2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F9-4CE8-A1CC-018D6A0CCADA}"/>
            </c:ext>
          </c:extLst>
        </c:ser>
        <c:ser>
          <c:idx val="2"/>
          <c:order val="2"/>
          <c:tx>
            <c:strRef>
              <c:f>'Int Macro Indicators'!$R$9:$R$10</c:f>
              <c:strCache>
                <c:ptCount val="2"/>
                <c:pt idx="0">
                  <c:v>Europe -</c:v>
                </c:pt>
                <c:pt idx="1">
                  <c:v>France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Indicators'!$R$11:$R$190</c:f>
              <c:numCache>
                <c:formatCode>0.00</c:formatCode>
                <c:ptCount val="180"/>
                <c:pt idx="0">
                  <c:v>4.94142105263158</c:v>
                </c:pt>
                <c:pt idx="1">
                  <c:v>5.0087777777777784</c:v>
                </c:pt>
                <c:pt idx="2">
                  <c:v>5.2558888888888884</c:v>
                </c:pt>
                <c:pt idx="3">
                  <c:v>5.2429500000000004</c:v>
                </c:pt>
                <c:pt idx="4">
                  <c:v>5.2575238095238079</c:v>
                </c:pt>
                <c:pt idx="5">
                  <c:v>5.0968333333333327</c:v>
                </c:pt>
                <c:pt idx="6">
                  <c:v>4.9509999999999996</c:v>
                </c:pt>
                <c:pt idx="7">
                  <c:v>4.6721578947368414</c:v>
                </c:pt>
                <c:pt idx="8">
                  <c:v>4.4845500000000005</c:v>
                </c:pt>
                <c:pt idx="9">
                  <c:v>4.5925909090909087</c:v>
                </c:pt>
                <c:pt idx="10">
                  <c:v>4.5788095238095234</c:v>
                </c:pt>
                <c:pt idx="11">
                  <c:v>4.416312500000001</c:v>
                </c:pt>
                <c:pt idx="12">
                  <c:v>4.2146470588235294</c:v>
                </c:pt>
                <c:pt idx="13">
                  <c:v>4.0162105263157892</c:v>
                </c:pt>
                <c:pt idx="14">
                  <c:v>4.125809523809524</c:v>
                </c:pt>
                <c:pt idx="15">
                  <c:v>4.2244736842105262</c:v>
                </c:pt>
                <c:pt idx="16">
                  <c:v>3.9027272727272719</c:v>
                </c:pt>
                <c:pt idx="17">
                  <c:v>3.6915789473684217</c:v>
                </c:pt>
                <c:pt idx="18">
                  <c:v>4.0099999999999989</c:v>
                </c:pt>
                <c:pt idx="19">
                  <c:v>4.1610952380952382</c:v>
                </c:pt>
                <c:pt idx="20">
                  <c:v>4.2086666666666668</c:v>
                </c:pt>
                <c:pt idx="21">
                  <c:v>4.29440909090909</c:v>
                </c:pt>
                <c:pt idx="22">
                  <c:v>4.4223500000000007</c:v>
                </c:pt>
                <c:pt idx="23">
                  <c:v>4.3356999999999992</c:v>
                </c:pt>
                <c:pt idx="24">
                  <c:v>4.1903684210526322</c:v>
                </c:pt>
                <c:pt idx="25">
                  <c:v>4.1423684210526313</c:v>
                </c:pt>
                <c:pt idx="26">
                  <c:v>3.991304347826087</c:v>
                </c:pt>
                <c:pt idx="27">
                  <c:v>4.1924999999999999</c:v>
                </c:pt>
                <c:pt idx="28">
                  <c:v>4.3370000000000006</c:v>
                </c:pt>
                <c:pt idx="29">
                  <c:v>4.3893809523809519</c:v>
                </c:pt>
                <c:pt idx="30">
                  <c:v>4.2744090909090895</c:v>
                </c:pt>
                <c:pt idx="31">
                  <c:v>4.1158181818181818</c:v>
                </c:pt>
                <c:pt idx="32">
                  <c:v>4.0884545454545451</c:v>
                </c:pt>
                <c:pt idx="33">
                  <c:v>3.9793684210526319</c:v>
                </c:pt>
                <c:pt idx="34">
                  <c:v>3.8597272727272727</c:v>
                </c:pt>
                <c:pt idx="35">
                  <c:v>3.6545000000000001</c:v>
                </c:pt>
                <c:pt idx="36">
                  <c:v>3.572052631578948</c:v>
                </c:pt>
                <c:pt idx="37">
                  <c:v>3.5819473684210537</c:v>
                </c:pt>
                <c:pt idx="38">
                  <c:v>3.7516190476190481</c:v>
                </c:pt>
                <c:pt idx="39">
                  <c:v>3.5491578947368425</c:v>
                </c:pt>
                <c:pt idx="40">
                  <c:v>3.3815454545454542</c:v>
                </c:pt>
                <c:pt idx="41">
                  <c:v>3.2072000000000003</c:v>
                </c:pt>
                <c:pt idx="42">
                  <c:v>3.27305</c:v>
                </c:pt>
                <c:pt idx="43">
                  <c:v>3.3030000000000008</c:v>
                </c:pt>
                <c:pt idx="44">
                  <c:v>3.1306363636363641</c:v>
                </c:pt>
                <c:pt idx="45">
                  <c:v>3.2874499999999998</c:v>
                </c:pt>
                <c:pt idx="46">
                  <c:v>3.4936500000000001</c:v>
                </c:pt>
                <c:pt idx="47">
                  <c:v>3.3822105263157889</c:v>
                </c:pt>
                <c:pt idx="48">
                  <c:v>3.3319473684210519</c:v>
                </c:pt>
                <c:pt idx="49">
                  <c:v>3.5107499999999994</c:v>
                </c:pt>
                <c:pt idx="50">
                  <c:v>3.6776666666666671</c:v>
                </c:pt>
                <c:pt idx="51">
                  <c:v>3.9423529411764702</c:v>
                </c:pt>
                <c:pt idx="52">
                  <c:v>4.0090499999999993</c:v>
                </c:pt>
                <c:pt idx="53">
                  <c:v>4.0091428571428578</c:v>
                </c:pt>
                <c:pt idx="54">
                  <c:v>4.0281904761904768</c:v>
                </c:pt>
                <c:pt idx="55">
                  <c:v>3.8975652173913047</c:v>
                </c:pt>
                <c:pt idx="56">
                  <c:v>3.7609523809523804</c:v>
                </c:pt>
                <c:pt idx="57">
                  <c:v>3.8066190476190465</c:v>
                </c:pt>
                <c:pt idx="58">
                  <c:v>3.7419545454545458</c:v>
                </c:pt>
                <c:pt idx="59">
                  <c:v>3.7969999999999993</c:v>
                </c:pt>
                <c:pt idx="60">
                  <c:v>4.0703333333333331</c:v>
                </c:pt>
                <c:pt idx="61">
                  <c:v>4.0993999999999993</c:v>
                </c:pt>
                <c:pt idx="62">
                  <c:v>3.9920526315789466</c:v>
                </c:pt>
                <c:pt idx="63">
                  <c:v>4.2121176470588235</c:v>
                </c:pt>
                <c:pt idx="64">
                  <c:v>4.3404500000000006</c:v>
                </c:pt>
                <c:pt idx="65">
                  <c:v>4.6177000000000001</c:v>
                </c:pt>
                <c:pt idx="66">
                  <c:v>4.5910909090909096</c:v>
                </c:pt>
                <c:pt idx="67">
                  <c:v>4.3861739130434776</c:v>
                </c:pt>
                <c:pt idx="68">
                  <c:v>4.3497222222222227</c:v>
                </c:pt>
                <c:pt idx="69">
                  <c:v>4.4051363636363634</c:v>
                </c:pt>
                <c:pt idx="70">
                  <c:v>4.2326315789473679</c:v>
                </c:pt>
                <c:pt idx="71">
                  <c:v>4.3236249999999989</c:v>
                </c:pt>
                <c:pt idx="72">
                  <c:v>4.1456190476190473</c:v>
                </c:pt>
                <c:pt idx="73">
                  <c:v>4.0924499999999995</c:v>
                </c:pt>
                <c:pt idx="74">
                  <c:v>4.0056470588235289</c:v>
                </c:pt>
                <c:pt idx="75">
                  <c:v>4.272333333333334</c:v>
                </c:pt>
                <c:pt idx="76">
                  <c:v>4.4091500000000003</c:v>
                </c:pt>
                <c:pt idx="77">
                  <c:v>4.7520499999999997</c:v>
                </c:pt>
                <c:pt idx="78">
                  <c:v>4.6929999999999996</c:v>
                </c:pt>
                <c:pt idx="79">
                  <c:v>4.3980588235294116</c:v>
                </c:pt>
                <c:pt idx="80">
                  <c:v>4.3524285714285718</c:v>
                </c:pt>
                <c:pt idx="81">
                  <c:v>4.2001052631578952</c:v>
                </c:pt>
                <c:pt idx="82">
                  <c:v>3.9448947368421048</c:v>
                </c:pt>
                <c:pt idx="83">
                  <c:v>3.5356499999999995</c:v>
                </c:pt>
                <c:pt idx="84">
                  <c:v>3.6107</c:v>
                </c:pt>
                <c:pt idx="85">
                  <c:v>3.6521578947368418</c:v>
                </c:pt>
                <c:pt idx="86">
                  <c:v>3.6517727272727272</c:v>
                </c:pt>
                <c:pt idx="87">
                  <c:v>3.6646500000000004</c:v>
                </c:pt>
                <c:pt idx="88">
                  <c:v>3.8123999999999993</c:v>
                </c:pt>
                <c:pt idx="89">
                  <c:v>3.8957142857142859</c:v>
                </c:pt>
                <c:pt idx="90">
                  <c:v>3.7252173913043474</c:v>
                </c:pt>
                <c:pt idx="91">
                  <c:v>3.5880000000000005</c:v>
                </c:pt>
                <c:pt idx="92">
                  <c:v>3.5841363636363637</c:v>
                </c:pt>
                <c:pt idx="93">
                  <c:v>3.5493809523809525</c:v>
                </c:pt>
                <c:pt idx="94">
                  <c:v>3.5513333333333335</c:v>
                </c:pt>
                <c:pt idx="95">
                  <c:v>3.4722380952380951</c:v>
                </c:pt>
                <c:pt idx="96">
                  <c:v>3.5124210526315784</c:v>
                </c:pt>
                <c:pt idx="97">
                  <c:v>3.4955999999999996</c:v>
                </c:pt>
                <c:pt idx="98">
                  <c:v>3.4400869565217391</c:v>
                </c:pt>
                <c:pt idx="99">
                  <c:v>3.3960999999999992</c:v>
                </c:pt>
                <c:pt idx="100">
                  <c:v>3.0750476190476186</c:v>
                </c:pt>
                <c:pt idx="101">
                  <c:v>3.0748571428571423</c:v>
                </c:pt>
                <c:pt idx="102">
                  <c:v>2.9877272727272728</c:v>
                </c:pt>
                <c:pt idx="103">
                  <c:v>2.6790454545454541</c:v>
                </c:pt>
                <c:pt idx="104">
                  <c:v>2.6660000000000004</c:v>
                </c:pt>
                <c:pt idx="105">
                  <c:v>2.7198999999999995</c:v>
                </c:pt>
                <c:pt idx="106">
                  <c:v>2.9980454545454545</c:v>
                </c:pt>
                <c:pt idx="107">
                  <c:v>3.3381904761904764</c:v>
                </c:pt>
                <c:pt idx="108">
                  <c:v>3.4497894736842101</c:v>
                </c:pt>
                <c:pt idx="109">
                  <c:v>3.5988500000000001</c:v>
                </c:pt>
                <c:pt idx="110">
                  <c:v>3.6100434782608706</c:v>
                </c:pt>
                <c:pt idx="111">
                  <c:v>3.6902105263157892</c:v>
                </c:pt>
                <c:pt idx="112">
                  <c:v>3.4880454545454538</c:v>
                </c:pt>
                <c:pt idx="113">
                  <c:v>3.4470476190476194</c:v>
                </c:pt>
                <c:pt idx="114">
                  <c:v>3.3941428571428571</c:v>
                </c:pt>
                <c:pt idx="115">
                  <c:v>2.9816521739130435</c:v>
                </c:pt>
                <c:pt idx="116">
                  <c:v>2.6424545454545454</c:v>
                </c:pt>
                <c:pt idx="117">
                  <c:v>2.9859500000000003</c:v>
                </c:pt>
                <c:pt idx="118">
                  <c:v>3.4082272727272724</c:v>
                </c:pt>
                <c:pt idx="119">
                  <c:v>3.1729444444444446</c:v>
                </c:pt>
                <c:pt idx="120">
                  <c:v>3.1721875000000002</c:v>
                </c:pt>
                <c:pt idx="121">
                  <c:v>3.0224000000000002</c:v>
                </c:pt>
                <c:pt idx="122">
                  <c:v>2.9544499999999991</c:v>
                </c:pt>
                <c:pt idx="123">
                  <c:v>2.9884705882352942</c:v>
                </c:pt>
                <c:pt idx="124">
                  <c:v>2.7375789473684207</c:v>
                </c:pt>
                <c:pt idx="125">
                  <c:v>2.5815000000000001</c:v>
                </c:pt>
                <c:pt idx="126">
                  <c:v>2.2775238095238097</c:v>
                </c:pt>
                <c:pt idx="127">
                  <c:v>2.1209047619047623</c:v>
                </c:pt>
                <c:pt idx="128">
                  <c:v>2.2359999999999998</c:v>
                </c:pt>
                <c:pt idx="129">
                  <c:v>2.1809999999999996</c:v>
                </c:pt>
                <c:pt idx="130">
                  <c:v>2.1345333333333332</c:v>
                </c:pt>
                <c:pt idx="131">
                  <c:v>1.9988947368421053</c:v>
                </c:pt>
                <c:pt idx="132">
                  <c:v>2.1662272727272724</c:v>
                </c:pt>
                <c:pt idx="133">
                  <c:v>2.2445999999999997</c:v>
                </c:pt>
                <c:pt idx="134">
                  <c:v>2.0717500000000002</c:v>
                </c:pt>
                <c:pt idx="135">
                  <c:v>1.8043809523809522</c:v>
                </c:pt>
                <c:pt idx="136">
                  <c:v>1.8777727272727276</c:v>
                </c:pt>
                <c:pt idx="137">
                  <c:v>2.2126000000000006</c:v>
                </c:pt>
                <c:pt idx="138">
                  <c:v>2.2483043478260867</c:v>
                </c:pt>
                <c:pt idx="139">
                  <c:v>2.3628181818181817</c:v>
                </c:pt>
                <c:pt idx="140">
                  <c:v>2.4847142857142859</c:v>
                </c:pt>
                <c:pt idx="141" formatCode="0.000">
                  <c:v>2.3914347826086955</c:v>
                </c:pt>
                <c:pt idx="142" formatCode="0.000">
                  <c:v>2.2648095238095238</c:v>
                </c:pt>
                <c:pt idx="143" formatCode="0.000">
                  <c:v>2.3278947368421057</c:v>
                </c:pt>
                <c:pt idx="144" formatCode="0.000">
                  <c:v>2.3845000000000001</c:v>
                </c:pt>
                <c:pt idx="145" formatCode="0.000">
                  <c:v>2.2534999999999994</c:v>
                </c:pt>
                <c:pt idx="146" formatCode="0.000">
                  <c:v>2.1507142857142858</c:v>
                </c:pt>
                <c:pt idx="147" formatCode="0.000">
                  <c:v>2.0255999999999998</c:v>
                </c:pt>
                <c:pt idx="148" formatCode="0.000">
                  <c:v>1.8435238095238096</c:v>
                </c:pt>
                <c:pt idx="149" formatCode="0.000">
                  <c:v>1.7138571428571425</c:v>
                </c:pt>
                <c:pt idx="150" formatCode="0.000">
                  <c:v>1.5653043478260871</c:v>
                </c:pt>
                <c:pt idx="151" formatCode="0.000">
                  <c:v>1.4053333333333329</c:v>
                </c:pt>
                <c:pt idx="152" formatCode="0.000">
                  <c:v>1.3507727272727272</c:v>
                </c:pt>
                <c:pt idx="153" formatCode="0.000">
                  <c:v>1.2596956521739131</c:v>
                </c:pt>
                <c:pt idx="154" formatCode="0.000">
                  <c:v>1.1380000000000001</c:v>
                </c:pt>
                <c:pt idx="155" formatCode="0.000">
                  <c:v>0.92461904761904756</c:v>
                </c:pt>
                <c:pt idx="156" formatCode="0.000">
                  <c:v>0.66930000000000001</c:v>
                </c:pt>
                <c:pt idx="157" formatCode="0.000">
                  <c:v>0.5968500000000001</c:v>
                </c:pt>
                <c:pt idx="158" formatCode="0.000">
                  <c:v>0.50640909090909092</c:v>
                </c:pt>
                <c:pt idx="159" formatCode="0.000">
                  <c:v>0.43499999999999994</c:v>
                </c:pt>
                <c:pt idx="160" formatCode="0.000">
                  <c:v>0.88885000000000003</c:v>
                </c:pt>
                <c:pt idx="161" formatCode="0.000">
                  <c:v>1.1996818181818183</c:v>
                </c:pt>
                <c:pt idx="162" formatCode="0.000">
                  <c:v>1.113608695652174</c:v>
                </c:pt>
                <c:pt idx="163" formatCode="0.000">
                  <c:v>1.0012857142857139</c:v>
                </c:pt>
                <c:pt idx="164" formatCode="0.000">
                  <c:v>1.0046363636363635</c:v>
                </c:pt>
                <c:pt idx="165" formatCode="0.000">
                  <c:v>0.86522727272727273</c:v>
                </c:pt>
                <c:pt idx="166" formatCode="0.000">
                  <c:v>0.88314285714285712</c:v>
                </c:pt>
                <c:pt idx="167" formatCode="0.000">
                  <c:v>0.93181818181818199</c:v>
                </c:pt>
                <c:pt idx="168" formatCode="0.000">
                  <c:v>0.8428500000000001</c:v>
                </c:pt>
                <c:pt idx="169" formatCode="0.000">
                  <c:v>0.5922857142857143</c:v>
                </c:pt>
                <c:pt idx="170" formatCode="0.000">
                  <c:v>0.5093333333333333</c:v>
                </c:pt>
                <c:pt idx="171" formatCode="0.000">
                  <c:v>0.51423809523809527</c:v>
                </c:pt>
                <c:pt idx="172" formatCode="0.000">
                  <c:v>0.50945454545454549</c:v>
                </c:pt>
                <c:pt idx="173" formatCode="0.000">
                  <c:v>0.38590476190476186</c:v>
                </c:pt>
                <c:pt idx="174" formatCode="0.000">
                  <c:v>0.17138095238095238</c:v>
                </c:pt>
                <c:pt idx="175" formatCode="0.000">
                  <c:v>0.1534347826086957</c:v>
                </c:pt>
                <c:pt idx="176" formatCode="0.000">
                  <c:v>0.18368181818181825</c:v>
                </c:pt>
                <c:pt idx="177" formatCode="0.000">
                  <c:v>0.32871428571428574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9-4CE8-A1CC-018D6A0CC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78976"/>
        <c:axId val="47680512"/>
      </c:lineChart>
      <c:dateAx>
        <c:axId val="476789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crossAx val="47680512"/>
        <c:crosses val="autoZero"/>
        <c:auto val="1"/>
        <c:lblOffset val="100"/>
        <c:baseTimeUnit val="months"/>
      </c:dateAx>
      <c:valAx>
        <c:axId val="47680512"/>
        <c:scaling>
          <c:orientation val="minMax"/>
          <c:max val="8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10-Year Government Interest Rates (%)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588861665450846E-2"/>
          <c:y val="3.5930484417603152E-2"/>
          <c:w val="0.71736996652140572"/>
          <c:h val="0.74429070152638765"/>
        </c:manualLayout>
      </c:layout>
      <c:lineChart>
        <c:grouping val="standard"/>
        <c:varyColors val="0"/>
        <c:ser>
          <c:idx val="0"/>
          <c:order val="0"/>
          <c:tx>
            <c:strRef>
              <c:f>'Int Macro Indicators'!$S$9:$S$10</c:f>
              <c:strCache>
                <c:ptCount val="2"/>
                <c:pt idx="0">
                  <c:v>Europe -</c:v>
                </c:pt>
                <c:pt idx="1">
                  <c:v>Spain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Indicators'!$S$11:$S$190</c:f>
              <c:numCache>
                <c:formatCode>0.00</c:formatCode>
                <c:ptCount val="180"/>
                <c:pt idx="0">
                  <c:v>5.0415263157894739</c:v>
                </c:pt>
                <c:pt idx="1">
                  <c:v>5.1120555555555551</c:v>
                </c:pt>
                <c:pt idx="2">
                  <c:v>5.3503333333333343</c:v>
                </c:pt>
                <c:pt idx="3">
                  <c:v>5.3328000000000007</c:v>
                </c:pt>
                <c:pt idx="4">
                  <c:v>5.3404761904761902</c:v>
                </c:pt>
                <c:pt idx="5">
                  <c:v>5.1763888888888889</c:v>
                </c:pt>
                <c:pt idx="6">
                  <c:v>5.0251000000000001</c:v>
                </c:pt>
                <c:pt idx="7">
                  <c:v>4.7381578947368412</c:v>
                </c:pt>
                <c:pt idx="8">
                  <c:v>4.5434499999999991</c:v>
                </c:pt>
                <c:pt idx="9">
                  <c:v>4.6307727272727268</c:v>
                </c:pt>
                <c:pt idx="10">
                  <c:v>4.6000476190476176</c:v>
                </c:pt>
                <c:pt idx="11">
                  <c:v>4.421125</c:v>
                </c:pt>
                <c:pt idx="12">
                  <c:v>4.2239999999999993</c:v>
                </c:pt>
                <c:pt idx="13">
                  <c:v>4.0015263157894738</c:v>
                </c:pt>
                <c:pt idx="14">
                  <c:v>4.046095238095238</c:v>
                </c:pt>
                <c:pt idx="15">
                  <c:v>4.1784736842105259</c:v>
                </c:pt>
                <c:pt idx="16">
                  <c:v>3.9198571428571438</c:v>
                </c:pt>
                <c:pt idx="17">
                  <c:v>3.7175263157894736</c:v>
                </c:pt>
                <c:pt idx="18">
                  <c:v>4.0405909090909091</c:v>
                </c:pt>
                <c:pt idx="19">
                  <c:v>4.1893333333333338</c:v>
                </c:pt>
                <c:pt idx="20">
                  <c:v>4.2073333333333336</c:v>
                </c:pt>
                <c:pt idx="21">
                  <c:v>4.2653181818181816</c:v>
                </c:pt>
                <c:pt idx="22">
                  <c:v>4.4006499999999997</c:v>
                </c:pt>
                <c:pt idx="23">
                  <c:v>4.336444444444445</c:v>
                </c:pt>
                <c:pt idx="24">
                  <c:v>4.1732222222222219</c:v>
                </c:pt>
                <c:pt idx="25">
                  <c:v>4.1236842105263163</c:v>
                </c:pt>
                <c:pt idx="26">
                  <c:v>3.9642608695652171</c:v>
                </c:pt>
                <c:pt idx="27">
                  <c:v>4.2072000000000003</c:v>
                </c:pt>
                <c:pt idx="28">
                  <c:v>4.3422857142857145</c:v>
                </c:pt>
                <c:pt idx="29">
                  <c:v>4.390714285714286</c:v>
                </c:pt>
                <c:pt idx="30">
                  <c:v>4.2770454545454548</c:v>
                </c:pt>
                <c:pt idx="31">
                  <c:v>4.1163333333333334</c:v>
                </c:pt>
                <c:pt idx="32">
                  <c:v>4.0582727272727279</c:v>
                </c:pt>
                <c:pt idx="33">
                  <c:v>3.9377777777777783</c:v>
                </c:pt>
                <c:pt idx="34">
                  <c:v>3.8053636363636367</c:v>
                </c:pt>
                <c:pt idx="35">
                  <c:v>3.6477499999999998</c:v>
                </c:pt>
                <c:pt idx="36">
                  <c:v>3.5929473684210529</c:v>
                </c:pt>
                <c:pt idx="37">
                  <c:v>3.5820526315789474</c:v>
                </c:pt>
                <c:pt idx="38">
                  <c:v>3.7282857142857142</c:v>
                </c:pt>
                <c:pt idx="39">
                  <c:v>3.5232105263157889</c:v>
                </c:pt>
                <c:pt idx="40">
                  <c:v>3.3577727272727271</c:v>
                </c:pt>
                <c:pt idx="41">
                  <c:v>3.1826500000000002</c:v>
                </c:pt>
                <c:pt idx="42">
                  <c:v>3.22485</c:v>
                </c:pt>
                <c:pt idx="43">
                  <c:v>3.2287619047619049</c:v>
                </c:pt>
                <c:pt idx="44">
                  <c:v>3.0705909090909089</c:v>
                </c:pt>
                <c:pt idx="45">
                  <c:v>3.24275</c:v>
                </c:pt>
                <c:pt idx="46">
                  <c:v>3.477850000000001</c:v>
                </c:pt>
                <c:pt idx="47">
                  <c:v>3.390894736842105</c:v>
                </c:pt>
                <c:pt idx="48">
                  <c:v>3.348157894736842</c:v>
                </c:pt>
                <c:pt idx="49">
                  <c:v>3.501125</c:v>
                </c:pt>
                <c:pt idx="50">
                  <c:v>3.6791428571428573</c:v>
                </c:pt>
                <c:pt idx="51">
                  <c:v>3.9364117647058832</c:v>
                </c:pt>
                <c:pt idx="52">
                  <c:v>3.9965499999999992</c:v>
                </c:pt>
                <c:pt idx="53">
                  <c:v>3.993523809523809</c:v>
                </c:pt>
                <c:pt idx="54">
                  <c:v>4.0129047619047613</c:v>
                </c:pt>
                <c:pt idx="55">
                  <c:v>3.881608695652174</c:v>
                </c:pt>
                <c:pt idx="56">
                  <c:v>3.757190476190476</c:v>
                </c:pt>
                <c:pt idx="57">
                  <c:v>3.8177142857142847</c:v>
                </c:pt>
                <c:pt idx="58">
                  <c:v>3.7692272727272735</c:v>
                </c:pt>
                <c:pt idx="59">
                  <c:v>3.8405999999999998</c:v>
                </c:pt>
                <c:pt idx="60">
                  <c:v>4.0862777777777772</c:v>
                </c:pt>
                <c:pt idx="61">
                  <c:v>4.0919333333333334</c:v>
                </c:pt>
                <c:pt idx="62">
                  <c:v>4.0003684210526318</c:v>
                </c:pt>
                <c:pt idx="63">
                  <c:v>4.2132352941176467</c:v>
                </c:pt>
                <c:pt idx="64">
                  <c:v>4.3547500000000001</c:v>
                </c:pt>
                <c:pt idx="65">
                  <c:v>4.6309500000000003</c:v>
                </c:pt>
                <c:pt idx="66">
                  <c:v>4.5896818181818189</c:v>
                </c:pt>
                <c:pt idx="67">
                  <c:v>4.3960434782608697</c:v>
                </c:pt>
                <c:pt idx="68">
                  <c:v>4.3500555555555556</c:v>
                </c:pt>
                <c:pt idx="69">
                  <c:v>4.3739999999999997</c:v>
                </c:pt>
                <c:pt idx="70">
                  <c:v>4.2442105263157899</c:v>
                </c:pt>
                <c:pt idx="71">
                  <c:v>4.3452500000000001</c:v>
                </c:pt>
                <c:pt idx="72">
                  <c:v>4.168333333333333</c:v>
                </c:pt>
                <c:pt idx="73">
                  <c:v>4.1598500000000005</c:v>
                </c:pt>
                <c:pt idx="74">
                  <c:v>4.1816470588235299</c:v>
                </c:pt>
                <c:pt idx="75">
                  <c:v>4.3493333333333331</c:v>
                </c:pt>
                <c:pt idx="76">
                  <c:v>4.4595500000000001</c:v>
                </c:pt>
                <c:pt idx="77">
                  <c:v>4.8248499999999996</c:v>
                </c:pt>
                <c:pt idx="78">
                  <c:v>4.7937272727272733</c:v>
                </c:pt>
                <c:pt idx="79">
                  <c:v>4.5596470588235301</c:v>
                </c:pt>
                <c:pt idx="80">
                  <c:v>4.5663809523809515</c:v>
                </c:pt>
                <c:pt idx="81">
                  <c:v>4.4756842105263157</c:v>
                </c:pt>
                <c:pt idx="82">
                  <c:v>4.1154736842105262</c:v>
                </c:pt>
                <c:pt idx="83">
                  <c:v>3.8791052631578951</c:v>
                </c:pt>
                <c:pt idx="84">
                  <c:v>4.1405000000000012</c:v>
                </c:pt>
                <c:pt idx="85">
                  <c:v>4.2778421052631579</c:v>
                </c:pt>
                <c:pt idx="86">
                  <c:v>4.0980454545454545</c:v>
                </c:pt>
                <c:pt idx="87">
                  <c:v>4.053799999999999</c:v>
                </c:pt>
                <c:pt idx="88">
                  <c:v>4.1059500000000009</c:v>
                </c:pt>
                <c:pt idx="89">
                  <c:v>4.311809523809524</c:v>
                </c:pt>
                <c:pt idx="90">
                  <c:v>4.0517826086956532</c:v>
                </c:pt>
                <c:pt idx="91">
                  <c:v>3.8448095238095252</c:v>
                </c:pt>
                <c:pt idx="92">
                  <c:v>3.8598636363636372</c:v>
                </c:pt>
                <c:pt idx="93">
                  <c:v>3.8161904761904757</c:v>
                </c:pt>
                <c:pt idx="94">
                  <c:v>3.8248571428571436</c:v>
                </c:pt>
                <c:pt idx="95">
                  <c:v>3.8345789473684211</c:v>
                </c:pt>
                <c:pt idx="96">
                  <c:v>4.035473684210527</c:v>
                </c:pt>
                <c:pt idx="97">
                  <c:v>4.0251999999999999</c:v>
                </c:pt>
                <c:pt idx="98">
                  <c:v>3.85586956521739</c:v>
                </c:pt>
                <c:pt idx="99">
                  <c:v>3.9249999999999998</c:v>
                </c:pt>
                <c:pt idx="100">
                  <c:v>4.1220952380952376</c:v>
                </c:pt>
                <c:pt idx="101">
                  <c:v>4.5914761904761896</c:v>
                </c:pt>
                <c:pt idx="102">
                  <c:v>4.4743181818181812</c:v>
                </c:pt>
                <c:pt idx="103">
                  <c:v>4.1037272727272729</c:v>
                </c:pt>
                <c:pt idx="104">
                  <c:v>4.1328181818181813</c:v>
                </c:pt>
                <c:pt idx="105">
                  <c:v>4.0686000000000009</c:v>
                </c:pt>
                <c:pt idx="106">
                  <c:v>4.7037727272727272</c:v>
                </c:pt>
                <c:pt idx="107">
                  <c:v>5.405842105263158</c:v>
                </c:pt>
                <c:pt idx="108">
                  <c:v>5.3968947368421052</c:v>
                </c:pt>
                <c:pt idx="109">
                  <c:v>5.3164999999999996</c:v>
                </c:pt>
                <c:pt idx="110">
                  <c:v>5.285869565217391</c:v>
                </c:pt>
                <c:pt idx="111">
                  <c:v>5.3552631578947363</c:v>
                </c:pt>
                <c:pt idx="112">
                  <c:v>5.3278636363636371</c:v>
                </c:pt>
                <c:pt idx="113">
                  <c:v>5.5071428571428571</c:v>
                </c:pt>
                <c:pt idx="114">
                  <c:v>5.863380952380953</c:v>
                </c:pt>
                <c:pt idx="115">
                  <c:v>5.2879565217391296</c:v>
                </c:pt>
                <c:pt idx="116">
                  <c:v>5.2259545454545453</c:v>
                </c:pt>
                <c:pt idx="117">
                  <c:v>5.2694999999999999</c:v>
                </c:pt>
                <c:pt idx="118">
                  <c:v>6.1504545454545454</c:v>
                </c:pt>
                <c:pt idx="119">
                  <c:v>5.4557777777777785</c:v>
                </c:pt>
                <c:pt idx="120">
                  <c:v>5.2902500000000003</c:v>
                </c:pt>
                <c:pt idx="121">
                  <c:v>5.1315499999999989</c:v>
                </c:pt>
                <c:pt idx="122">
                  <c:v>5.189750000000001</c:v>
                </c:pt>
                <c:pt idx="123">
                  <c:v>5.8257647058823521</c:v>
                </c:pt>
                <c:pt idx="124">
                  <c:v>6.1937368421052641</c:v>
                </c:pt>
                <c:pt idx="125">
                  <c:v>6.6386666666666665</c:v>
                </c:pt>
                <c:pt idx="126">
                  <c:v>6.8666190476190483</c:v>
                </c:pt>
                <c:pt idx="127">
                  <c:v>6.6395238095238103</c:v>
                </c:pt>
                <c:pt idx="128">
                  <c:v>5.9205263157894743</c:v>
                </c:pt>
                <c:pt idx="129">
                  <c:v>5.6840526315789477</c:v>
                </c:pt>
                <c:pt idx="130">
                  <c:v>5.6901333333333337</c:v>
                </c:pt>
                <c:pt idx="131">
                  <c:v>5.3600526315789478</c:v>
                </c:pt>
                <c:pt idx="132">
                  <c:v>5.0856818181818193</c:v>
                </c:pt>
                <c:pt idx="133">
                  <c:v>5.2716000000000012</c:v>
                </c:pt>
                <c:pt idx="134">
                  <c:v>4.9346000000000005</c:v>
                </c:pt>
                <c:pt idx="135">
                  <c:v>4.5900476190476196</c:v>
                </c:pt>
                <c:pt idx="136">
                  <c:v>4.2464545454545446</c:v>
                </c:pt>
                <c:pt idx="137">
                  <c:v>4.679149999999999</c:v>
                </c:pt>
                <c:pt idx="138">
                  <c:v>4.6946956521739125</c:v>
                </c:pt>
                <c:pt idx="139">
                  <c:v>4.5040000000000004</c:v>
                </c:pt>
                <c:pt idx="140">
                  <c:v>4.4180476190476199</c:v>
                </c:pt>
                <c:pt idx="141" formatCode="0.000">
                  <c:v>4.2180434782608698</c:v>
                </c:pt>
                <c:pt idx="142" formatCode="0.000">
                  <c:v>4.1021428571428569</c:v>
                </c:pt>
                <c:pt idx="143" formatCode="0.000">
                  <c:v>4.1399999999999997</c:v>
                </c:pt>
                <c:pt idx="144" formatCode="0.000">
                  <c:v>3.7770454545454544</c:v>
                </c:pt>
                <c:pt idx="145" formatCode="0.000">
                  <c:v>3.5952999999999995</c:v>
                </c:pt>
                <c:pt idx="146" formatCode="0.000">
                  <c:v>3.3401428571428577</c:v>
                </c:pt>
                <c:pt idx="147" formatCode="0.000">
                  <c:v>3.1342000000000003</c:v>
                </c:pt>
                <c:pt idx="148" formatCode="0.000">
                  <c:v>2.9426666666666668</c:v>
                </c:pt>
                <c:pt idx="149" formatCode="0.000">
                  <c:v>2.7015238095238088</c:v>
                </c:pt>
                <c:pt idx="150" formatCode="0.000">
                  <c:v>2.6352173913043471</c:v>
                </c:pt>
                <c:pt idx="151" formatCode="0.000">
                  <c:v>2.4243333333333332</c:v>
                </c:pt>
                <c:pt idx="152" formatCode="0.000">
                  <c:v>2.2298636363636368</c:v>
                </c:pt>
                <c:pt idx="153" formatCode="0.000">
                  <c:v>2.1373478260869563</c:v>
                </c:pt>
                <c:pt idx="154" formatCode="0.000">
                  <c:v>2.0786000000000002</c:v>
                </c:pt>
                <c:pt idx="155" formatCode="0.000">
                  <c:v>1.7722857142857145</c:v>
                </c:pt>
                <c:pt idx="156" formatCode="0.000">
                  <c:v>1.5337499999999999</c:v>
                </c:pt>
                <c:pt idx="157" formatCode="0.000">
                  <c:v>1.4940999999999995</c:v>
                </c:pt>
                <c:pt idx="158" formatCode="0.000">
                  <c:v>1.2552272727272726</c:v>
                </c:pt>
                <c:pt idx="159" formatCode="0.000">
                  <c:v>1.33005</c:v>
                </c:pt>
                <c:pt idx="160" formatCode="0.000">
                  <c:v>1.7880500000000001</c:v>
                </c:pt>
                <c:pt idx="161" formatCode="0.000">
                  <c:v>2.2133636363636362</c:v>
                </c:pt>
                <c:pt idx="162" formatCode="0.000">
                  <c:v>2.0666521739130435</c:v>
                </c:pt>
                <c:pt idx="163" formatCode="0.000">
                  <c:v>2.0165238095238101</c:v>
                </c:pt>
                <c:pt idx="164" formatCode="0.000">
                  <c:v>2.0507727272727272</c:v>
                </c:pt>
                <c:pt idx="165" formatCode="0.000">
                  <c:v>1.7475909090909092</c:v>
                </c:pt>
                <c:pt idx="166" formatCode="0.000">
                  <c:v>1.7348095238095236</c:v>
                </c:pt>
                <c:pt idx="167" formatCode="0.000">
                  <c:v>1.7156190476190476</c:v>
                </c:pt>
                <c:pt idx="168" formatCode="0.000">
                  <c:v>1.7198499999999999</c:v>
                </c:pt>
                <c:pt idx="169" formatCode="0.000">
                  <c:v>1.6696666666666669</c:v>
                </c:pt>
                <c:pt idx="170" formatCode="0.000">
                  <c:v>1.5099047619047619</c:v>
                </c:pt>
                <c:pt idx="171" formatCode="0.000">
                  <c:v>1.5453809523809521</c:v>
                </c:pt>
                <c:pt idx="172" formatCode="0.000">
                  <c:v>1.5670454545454546</c:v>
                </c:pt>
                <c:pt idx="173" formatCode="0.000">
                  <c:v>1.465238095238095</c:v>
                </c:pt>
                <c:pt idx="174" formatCode="0.000">
                  <c:v>1.1515714285714287</c:v>
                </c:pt>
                <c:pt idx="175" formatCode="0.000">
                  <c:v>0.97265217391304337</c:v>
                </c:pt>
                <c:pt idx="176" formatCode="0.000">
                  <c:v>0.99654545454545451</c:v>
                </c:pt>
                <c:pt idx="177" formatCode="0.000">
                  <c:v>1.0937619047619049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3C1-A46D-7C34E92E8F7A}"/>
            </c:ext>
          </c:extLst>
        </c:ser>
        <c:ser>
          <c:idx val="1"/>
          <c:order val="1"/>
          <c:tx>
            <c:strRef>
              <c:f>'Int Macro Indicators'!$T$9:$T$10</c:f>
              <c:strCache>
                <c:ptCount val="2"/>
                <c:pt idx="0">
                  <c:v>Europe -</c:v>
                </c:pt>
                <c:pt idx="1">
                  <c:v>Portugal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Indicators'!$T$11:$T$190</c:f>
              <c:numCache>
                <c:formatCode>0.00</c:formatCode>
                <c:ptCount val="180"/>
                <c:pt idx="0">
                  <c:v>5.0828947368421042</c:v>
                </c:pt>
                <c:pt idx="1">
                  <c:v>5.168388888888888</c:v>
                </c:pt>
                <c:pt idx="2">
                  <c:v>5.399</c:v>
                </c:pt>
                <c:pt idx="3">
                  <c:v>5.3981500000000002</c:v>
                </c:pt>
                <c:pt idx="4">
                  <c:v>5.4110952380952364</c:v>
                </c:pt>
                <c:pt idx="5">
                  <c:v>5.2577777777777781</c:v>
                </c:pt>
                <c:pt idx="6">
                  <c:v>5.1256000000000004</c:v>
                </c:pt>
                <c:pt idx="7">
                  <c:v>4.8634736842105264</c:v>
                </c:pt>
                <c:pt idx="8">
                  <c:v>4.6447000000000003</c:v>
                </c:pt>
                <c:pt idx="9">
                  <c:v>4.7141363636363627</c:v>
                </c:pt>
                <c:pt idx="10">
                  <c:v>4.6696190476190464</c:v>
                </c:pt>
                <c:pt idx="11">
                  <c:v>4.4834375</c:v>
                </c:pt>
                <c:pt idx="12">
                  <c:v>4.2755882352941166</c:v>
                </c:pt>
                <c:pt idx="13">
                  <c:v>4.052526315789474</c:v>
                </c:pt>
                <c:pt idx="14">
                  <c:v>4.0967142857142846</c:v>
                </c:pt>
                <c:pt idx="15">
                  <c:v>4.1991578947368415</c:v>
                </c:pt>
                <c:pt idx="16">
                  <c:v>3.9229545454545458</c:v>
                </c:pt>
                <c:pt idx="17">
                  <c:v>3.7902105263157884</c:v>
                </c:pt>
                <c:pt idx="18">
                  <c:v>4.0977727272727273</c:v>
                </c:pt>
                <c:pt idx="19">
                  <c:v>4.262142857142857</c:v>
                </c:pt>
                <c:pt idx="20">
                  <c:v>4.2953333333333337</c:v>
                </c:pt>
                <c:pt idx="21">
                  <c:v>4.3552727272727276</c:v>
                </c:pt>
                <c:pt idx="22">
                  <c:v>4.4833000000000007</c:v>
                </c:pt>
                <c:pt idx="23">
                  <c:v>4.4072500000000003</c:v>
                </c:pt>
                <c:pt idx="24">
                  <c:v>4.2452105263157902</c:v>
                </c:pt>
                <c:pt idx="25">
                  <c:v>4.183210526315789</c:v>
                </c:pt>
                <c:pt idx="26">
                  <c:v>3.9926956521739134</c:v>
                </c:pt>
                <c:pt idx="27">
                  <c:v>4.2485499999999998</c:v>
                </c:pt>
                <c:pt idx="28">
                  <c:v>4.4220476190476186</c:v>
                </c:pt>
                <c:pt idx="29">
                  <c:v>4.461380952380952</c:v>
                </c:pt>
                <c:pt idx="30">
                  <c:v>4.3507272727272728</c:v>
                </c:pt>
                <c:pt idx="31">
                  <c:v>4.1805000000000012</c:v>
                </c:pt>
                <c:pt idx="32">
                  <c:v>4.1158181818181818</c:v>
                </c:pt>
                <c:pt idx="33">
                  <c:v>4.0002631578947376</c:v>
                </c:pt>
                <c:pt idx="34">
                  <c:v>3.8557272727272718</c:v>
                </c:pt>
                <c:pt idx="35">
                  <c:v>3.6440999999999995</c:v>
                </c:pt>
                <c:pt idx="36">
                  <c:v>3.549105263157895</c:v>
                </c:pt>
                <c:pt idx="37">
                  <c:v>3.5468947368421055</c:v>
                </c:pt>
                <c:pt idx="38">
                  <c:v>3.6899047619047614</c:v>
                </c:pt>
                <c:pt idx="39">
                  <c:v>3.4991052631578952</c:v>
                </c:pt>
                <c:pt idx="40">
                  <c:v>3.3482272727272728</c:v>
                </c:pt>
                <c:pt idx="41">
                  <c:v>3.1925000000000003</c:v>
                </c:pt>
                <c:pt idx="42">
                  <c:v>3.3615000000000008</c:v>
                </c:pt>
                <c:pt idx="43">
                  <c:v>3.3850952380952384</c:v>
                </c:pt>
                <c:pt idx="44">
                  <c:v>3.2338181818181821</c:v>
                </c:pt>
                <c:pt idx="45">
                  <c:v>3.3931499999999994</c:v>
                </c:pt>
                <c:pt idx="46">
                  <c:v>3.5829499999999994</c:v>
                </c:pt>
                <c:pt idx="47">
                  <c:v>3.4653157894736846</c:v>
                </c:pt>
                <c:pt idx="48">
                  <c:v>3.4455263157894738</c:v>
                </c:pt>
                <c:pt idx="49">
                  <c:v>3.6030625000000001</c:v>
                </c:pt>
                <c:pt idx="50">
                  <c:v>3.7710476190476188</c:v>
                </c:pt>
                <c:pt idx="51">
                  <c:v>4.0278823529411758</c:v>
                </c:pt>
                <c:pt idx="52">
                  <c:v>4.0718000000000005</c:v>
                </c:pt>
                <c:pt idx="53">
                  <c:v>4.0953333333333335</c:v>
                </c:pt>
                <c:pt idx="54">
                  <c:v>4.1439999999999992</c:v>
                </c:pt>
                <c:pt idx="55">
                  <c:v>4.0560434782608699</c:v>
                </c:pt>
                <c:pt idx="56">
                  <c:v>3.9294761904761906</c:v>
                </c:pt>
                <c:pt idx="57">
                  <c:v>3.9713333333333325</c:v>
                </c:pt>
                <c:pt idx="58">
                  <c:v>3.8899090909090899</c:v>
                </c:pt>
                <c:pt idx="59">
                  <c:v>3.9603333333333333</c:v>
                </c:pt>
                <c:pt idx="60">
                  <c:v>4.1888333333333323</c:v>
                </c:pt>
                <c:pt idx="61">
                  <c:v>4.1880000000000006</c:v>
                </c:pt>
                <c:pt idx="62">
                  <c:v>4.0975263157894739</c:v>
                </c:pt>
                <c:pt idx="63">
                  <c:v>4.3030000000000008</c:v>
                </c:pt>
                <c:pt idx="64">
                  <c:v>4.4511052631578947</c:v>
                </c:pt>
                <c:pt idx="65">
                  <c:v>4.7764705882352931</c:v>
                </c:pt>
                <c:pt idx="66">
                  <c:v>4.7227272727272727</c:v>
                </c:pt>
                <c:pt idx="67">
                  <c:v>4.5508695652173916</c:v>
                </c:pt>
                <c:pt idx="68">
                  <c:v>4.4986666666666668</c:v>
                </c:pt>
                <c:pt idx="69">
                  <c:v>4.5109090909090916</c:v>
                </c:pt>
                <c:pt idx="70">
                  <c:v>4.3609999999999998</c:v>
                </c:pt>
                <c:pt idx="71">
                  <c:v>4.4551874999999992</c:v>
                </c:pt>
                <c:pt idx="72">
                  <c:v>4.2931428571428567</c:v>
                </c:pt>
                <c:pt idx="73">
                  <c:v>4.2718000000000007</c:v>
                </c:pt>
                <c:pt idx="74">
                  <c:v>4.3534705882352949</c:v>
                </c:pt>
                <c:pt idx="75">
                  <c:v>4.5109523809523813</c:v>
                </c:pt>
                <c:pt idx="76">
                  <c:v>4.607149999999999</c:v>
                </c:pt>
                <c:pt idx="77">
                  <c:v>4.9744999999999999</c:v>
                </c:pt>
                <c:pt idx="78">
                  <c:v>4.9471363636363632</c:v>
                </c:pt>
                <c:pt idx="79">
                  <c:v>4.6832941176470593</c:v>
                </c:pt>
                <c:pt idx="80">
                  <c:v>4.6556666666666668</c:v>
                </c:pt>
                <c:pt idx="81">
                  <c:v>4.5551052631578957</c:v>
                </c:pt>
                <c:pt idx="82">
                  <c:v>4.3095263157894745</c:v>
                </c:pt>
                <c:pt idx="83">
                  <c:v>3.9974285714285713</c:v>
                </c:pt>
                <c:pt idx="84">
                  <c:v>4.3284500000000001</c:v>
                </c:pt>
                <c:pt idx="85">
                  <c:v>4.5013684210526321</c:v>
                </c:pt>
                <c:pt idx="86">
                  <c:v>4.6476363636363649</c:v>
                </c:pt>
                <c:pt idx="87">
                  <c:v>4.5018000000000011</c:v>
                </c:pt>
                <c:pt idx="88">
                  <c:v>4.2561000000000009</c:v>
                </c:pt>
                <c:pt idx="89">
                  <c:v>4.4850000000000003</c:v>
                </c:pt>
                <c:pt idx="90">
                  <c:v>4.2406956521739128</c:v>
                </c:pt>
                <c:pt idx="91">
                  <c:v>3.9390000000000005</c:v>
                </c:pt>
                <c:pt idx="92">
                  <c:v>3.9147272727272724</c:v>
                </c:pt>
                <c:pt idx="93">
                  <c:v>3.8306666666666667</c:v>
                </c:pt>
                <c:pt idx="94">
                  <c:v>3.7983333333333333</c:v>
                </c:pt>
                <c:pt idx="95">
                  <c:v>3.8900476190476185</c:v>
                </c:pt>
                <c:pt idx="96">
                  <c:v>4.1632105263157895</c:v>
                </c:pt>
                <c:pt idx="97">
                  <c:v>4.5297000000000001</c:v>
                </c:pt>
                <c:pt idx="98">
                  <c:v>4.2908695652173918</c:v>
                </c:pt>
                <c:pt idx="99">
                  <c:v>4.7736499999999999</c:v>
                </c:pt>
                <c:pt idx="100">
                  <c:v>5.0335238095238077</c:v>
                </c:pt>
                <c:pt idx="101">
                  <c:v>5.5137142857142853</c:v>
                </c:pt>
                <c:pt idx="102">
                  <c:v>5.4536818181818187</c:v>
                </c:pt>
                <c:pt idx="103">
                  <c:v>5.2620909090909089</c:v>
                </c:pt>
                <c:pt idx="104">
                  <c:v>6.0525454545454549</c:v>
                </c:pt>
                <c:pt idx="105">
                  <c:v>6.0470999999999995</c:v>
                </c:pt>
                <c:pt idx="106">
                  <c:v>6.9042272727272724</c:v>
                </c:pt>
                <c:pt idx="107">
                  <c:v>6.508809523809524</c:v>
                </c:pt>
                <c:pt idx="108">
                  <c:v>6.9668421052631579</c:v>
                </c:pt>
                <c:pt idx="109">
                  <c:v>7.3360500000000002</c:v>
                </c:pt>
                <c:pt idx="110">
                  <c:v>7.7959565217391296</c:v>
                </c:pt>
                <c:pt idx="111">
                  <c:v>9.1864736842105259</c:v>
                </c:pt>
                <c:pt idx="112">
                  <c:v>9.6325000000000003</c:v>
                </c:pt>
                <c:pt idx="113">
                  <c:v>10.901095238095238</c:v>
                </c:pt>
                <c:pt idx="114">
                  <c:v>12.151809523809524</c:v>
                </c:pt>
                <c:pt idx="115">
                  <c:v>10.960565217391304</c:v>
                </c:pt>
                <c:pt idx="116">
                  <c:v>11.387954545454546</c:v>
                </c:pt>
                <c:pt idx="117">
                  <c:v>11.867000000000001</c:v>
                </c:pt>
                <c:pt idx="118">
                  <c:v>12.070500000000003</c:v>
                </c:pt>
                <c:pt idx="119">
                  <c:v>13.328666666666665</c:v>
                </c:pt>
                <c:pt idx="120">
                  <c:v>14.394499999999997</c:v>
                </c:pt>
                <c:pt idx="121">
                  <c:v>13.0427</c:v>
                </c:pt>
                <c:pt idx="122">
                  <c:v>13.3203</c:v>
                </c:pt>
                <c:pt idx="123">
                  <c:v>12.042294117647058</c:v>
                </c:pt>
                <c:pt idx="124">
                  <c:v>11.872631578947367</c:v>
                </c:pt>
                <c:pt idx="125">
                  <c:v>10.740666666666666</c:v>
                </c:pt>
                <c:pt idx="126">
                  <c:v>10.687857142857144</c:v>
                </c:pt>
                <c:pt idx="127">
                  <c:v>9.8810952380952379</c:v>
                </c:pt>
                <c:pt idx="128">
                  <c:v>8.6022631578947362</c:v>
                </c:pt>
                <c:pt idx="129">
                  <c:v>8.2210526315789458</c:v>
                </c:pt>
                <c:pt idx="130">
                  <c:v>8.2802666666666678</c:v>
                </c:pt>
                <c:pt idx="131">
                  <c:v>7.2905789473684219</c:v>
                </c:pt>
                <c:pt idx="132">
                  <c:v>6.2618181818181817</c:v>
                </c:pt>
                <c:pt idx="133">
                  <c:v>6.4027000000000012</c:v>
                </c:pt>
                <c:pt idx="134">
                  <c:v>6.1222499999999993</c:v>
                </c:pt>
                <c:pt idx="135">
                  <c:v>6.1545714285714279</c:v>
                </c:pt>
                <c:pt idx="136">
                  <c:v>5.4493636363636364</c:v>
                </c:pt>
                <c:pt idx="137">
                  <c:v>6.3156999999999988</c:v>
                </c:pt>
                <c:pt idx="138">
                  <c:v>6.8114347826086936</c:v>
                </c:pt>
                <c:pt idx="139">
                  <c:v>6.5500909090909083</c:v>
                </c:pt>
                <c:pt idx="140">
                  <c:v>7.08</c:v>
                </c:pt>
                <c:pt idx="141" formatCode="0.000">
                  <c:v>6.3436956521739134</c:v>
                </c:pt>
                <c:pt idx="142" formatCode="0.000">
                  <c:v>5.9778095238095244</c:v>
                </c:pt>
                <c:pt idx="143" formatCode="0.000">
                  <c:v>6.0398999999999994</c:v>
                </c:pt>
                <c:pt idx="144" formatCode="0.000">
                  <c:v>5.212409090909091</c:v>
                </c:pt>
                <c:pt idx="145" formatCode="0.000">
                  <c:v>4.9350500000000004</c:v>
                </c:pt>
                <c:pt idx="146" formatCode="0.000">
                  <c:v>4.4303333333333326</c:v>
                </c:pt>
                <c:pt idx="147" formatCode="0.000">
                  <c:v>3.8259000000000007</c:v>
                </c:pt>
                <c:pt idx="148" formatCode="0.000">
                  <c:v>3.6613809523809522</c:v>
                </c:pt>
                <c:pt idx="149" formatCode="0.000">
                  <c:v>3.502619047619048</c:v>
                </c:pt>
                <c:pt idx="150" formatCode="0.000">
                  <c:v>3.6871739130434786</c:v>
                </c:pt>
                <c:pt idx="151" formatCode="0.000">
                  <c:v>3.4725238095238096</c:v>
                </c:pt>
                <c:pt idx="152" formatCode="0.000">
                  <c:v>3.1784545454545463</c:v>
                </c:pt>
                <c:pt idx="153" formatCode="0.000">
                  <c:v>3.2123913043478258</c:v>
                </c:pt>
                <c:pt idx="154" formatCode="0.000">
                  <c:v>3.1281500000000002</c:v>
                </c:pt>
                <c:pt idx="155" formatCode="0.000">
                  <c:v>2.8085500000000003</c:v>
                </c:pt>
                <c:pt idx="156" formatCode="0.000">
                  <c:v>2.4876499999999995</c:v>
                </c:pt>
                <c:pt idx="157" formatCode="0.000">
                  <c:v>2.3217000000000003</c:v>
                </c:pt>
                <c:pt idx="158" formatCode="0.000">
                  <c:v>1.7420909090909091</c:v>
                </c:pt>
                <c:pt idx="159" formatCode="0.000">
                  <c:v>1.8692500000000003</c:v>
                </c:pt>
                <c:pt idx="160" formatCode="0.000">
                  <c:v>2.41275</c:v>
                </c:pt>
                <c:pt idx="161" formatCode="0.000">
                  <c:v>2.9322272727272729</c:v>
                </c:pt>
                <c:pt idx="162" formatCode="0.000">
                  <c:v>2.735217391304348</c:v>
                </c:pt>
                <c:pt idx="163" formatCode="0.000">
                  <c:v>2.5121428571428575</c:v>
                </c:pt>
                <c:pt idx="164" formatCode="0.000">
                  <c:v>2.5860000000000003</c:v>
                </c:pt>
                <c:pt idx="165" formatCode="0.000">
                  <c:v>2.4092272727272728</c:v>
                </c:pt>
                <c:pt idx="166" formatCode="0.000">
                  <c:v>2.5729523809523807</c:v>
                </c:pt>
                <c:pt idx="167" formatCode="0.000">
                  <c:v>2.4886818181818189</c:v>
                </c:pt>
                <c:pt idx="168" formatCode="0.000">
                  <c:v>2.7098999999999998</c:v>
                </c:pt>
                <c:pt idx="169" formatCode="0.000">
                  <c:v>3.2284761904761905</c:v>
                </c:pt>
                <c:pt idx="170" formatCode="0.000">
                  <c:v>2.8385714285714285</c:v>
                </c:pt>
                <c:pt idx="171" formatCode="0.000">
                  <c:v>3.1262857142857143</c:v>
                </c:pt>
                <c:pt idx="172" formatCode="0.000">
                  <c:v>3.1447727272727275</c:v>
                </c:pt>
                <c:pt idx="173" formatCode="0.000">
                  <c:v>3.2049047619047624</c:v>
                </c:pt>
                <c:pt idx="174" formatCode="0.000">
                  <c:v>3.0570476190476188</c:v>
                </c:pt>
                <c:pt idx="175" formatCode="0.000">
                  <c:v>2.9116956521739135</c:v>
                </c:pt>
                <c:pt idx="176" formatCode="0.000">
                  <c:v>3.2561363636363647</c:v>
                </c:pt>
                <c:pt idx="177" formatCode="0.000">
                  <c:v>3.3257142857142861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D2-43C1-A46D-7C34E92E8F7A}"/>
            </c:ext>
          </c:extLst>
        </c:ser>
        <c:ser>
          <c:idx val="2"/>
          <c:order val="2"/>
          <c:tx>
            <c:strRef>
              <c:f>'Int Macro Indicators'!$U$9:$U$10</c:f>
              <c:strCache>
                <c:ptCount val="2"/>
                <c:pt idx="0">
                  <c:v>Europe -</c:v>
                </c:pt>
                <c:pt idx="1">
                  <c:v>Italy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Indicators'!$U$11:$U$190</c:f>
              <c:numCache>
                <c:formatCode>0.00</c:formatCode>
                <c:ptCount val="180"/>
                <c:pt idx="0">
                  <c:v>5.1195294117647068</c:v>
                </c:pt>
                <c:pt idx="1">
                  <c:v>5.2080000000000002</c:v>
                </c:pt>
                <c:pt idx="2">
                  <c:v>5.4259411764705874</c:v>
                </c:pt>
                <c:pt idx="3">
                  <c:v>5.4097</c:v>
                </c:pt>
                <c:pt idx="4">
                  <c:v>5.4126190476190477</c:v>
                </c:pt>
                <c:pt idx="5">
                  <c:v>5.2404117647058825</c:v>
                </c:pt>
                <c:pt idx="6">
                  <c:v>5.1088000000000005</c:v>
                </c:pt>
                <c:pt idx="7">
                  <c:v>4.8271578947368425</c:v>
                </c:pt>
                <c:pt idx="8">
                  <c:v>4.6100499999999993</c:v>
                </c:pt>
                <c:pt idx="9">
                  <c:v>4.7322272727272736</c:v>
                </c:pt>
                <c:pt idx="10">
                  <c:v>4.7391904761904762</c:v>
                </c:pt>
                <c:pt idx="11">
                  <c:v>4.5598125000000005</c:v>
                </c:pt>
                <c:pt idx="12">
                  <c:v>4.3681764705882342</c:v>
                </c:pt>
                <c:pt idx="13">
                  <c:v>4.166555555555556</c:v>
                </c:pt>
                <c:pt idx="14">
                  <c:v>4.209476190476189</c:v>
                </c:pt>
                <c:pt idx="15">
                  <c:v>4.3108421052631583</c:v>
                </c:pt>
                <c:pt idx="16">
                  <c:v>3.9799545454545449</c:v>
                </c:pt>
                <c:pt idx="17">
                  <c:v>3.7776842105263158</c:v>
                </c:pt>
                <c:pt idx="18">
                  <c:v>4.1481428571428562</c:v>
                </c:pt>
                <c:pt idx="19">
                  <c:v>4.2965000000000009</c:v>
                </c:pt>
                <c:pt idx="20">
                  <c:v>4.3204761904761897</c:v>
                </c:pt>
                <c:pt idx="21">
                  <c:v>4.3898181818181818</c:v>
                </c:pt>
                <c:pt idx="22">
                  <c:v>4.5228499999999991</c:v>
                </c:pt>
                <c:pt idx="23">
                  <c:v>4.4615789473684213</c:v>
                </c:pt>
                <c:pt idx="24">
                  <c:v>4.3117368421052635</c:v>
                </c:pt>
                <c:pt idx="25">
                  <c:v>4.2577894736842108</c:v>
                </c:pt>
                <c:pt idx="26">
                  <c:v>4.1547826086956521</c:v>
                </c:pt>
                <c:pt idx="27">
                  <c:v>4.3525</c:v>
                </c:pt>
                <c:pt idx="28">
                  <c:v>4.4957142857142864</c:v>
                </c:pt>
                <c:pt idx="29">
                  <c:v>4.5476190476190483</c:v>
                </c:pt>
                <c:pt idx="30">
                  <c:v>4.4409090909090914</c:v>
                </c:pt>
                <c:pt idx="31">
                  <c:v>4.2823636363636357</c:v>
                </c:pt>
                <c:pt idx="32">
                  <c:v>4.2082727272727274</c:v>
                </c:pt>
                <c:pt idx="33">
                  <c:v>4.088000000000001</c:v>
                </c:pt>
                <c:pt idx="34">
                  <c:v>3.9660909090909091</c:v>
                </c:pt>
                <c:pt idx="35">
                  <c:v>3.8015999999999996</c:v>
                </c:pt>
                <c:pt idx="36">
                  <c:v>3.7058421052631578</c:v>
                </c:pt>
                <c:pt idx="37">
                  <c:v>3.6719473684210526</c:v>
                </c:pt>
                <c:pt idx="38">
                  <c:v>3.835142857142857</c:v>
                </c:pt>
                <c:pt idx="39">
                  <c:v>3.6621052631578945</c:v>
                </c:pt>
                <c:pt idx="40">
                  <c:v>3.5237272727272724</c:v>
                </c:pt>
                <c:pt idx="41">
                  <c:v>3.4121000000000001</c:v>
                </c:pt>
                <c:pt idx="42">
                  <c:v>3.4397000000000006</c:v>
                </c:pt>
                <c:pt idx="43">
                  <c:v>3.4534761904761897</c:v>
                </c:pt>
                <c:pt idx="44">
                  <c:v>3.288636363636364</c:v>
                </c:pt>
                <c:pt idx="45">
                  <c:v>3.4472500000000004</c:v>
                </c:pt>
                <c:pt idx="46">
                  <c:v>3.6627999999999994</c:v>
                </c:pt>
                <c:pt idx="47">
                  <c:v>3.5577894736842097</c:v>
                </c:pt>
                <c:pt idx="48">
                  <c:v>3.5311578947368414</c:v>
                </c:pt>
                <c:pt idx="49">
                  <c:v>3.7021250000000001</c:v>
                </c:pt>
                <c:pt idx="50">
                  <c:v>3.8703809523809527</c:v>
                </c:pt>
                <c:pt idx="51">
                  <c:v>4.2211764705882358</c:v>
                </c:pt>
                <c:pt idx="52">
                  <c:v>4.2913999999999994</c:v>
                </c:pt>
                <c:pt idx="53">
                  <c:v>4.3033333333333337</c:v>
                </c:pt>
                <c:pt idx="54">
                  <c:v>4.314047619047618</c:v>
                </c:pt>
                <c:pt idx="55">
                  <c:v>4.1662272727272738</c:v>
                </c:pt>
                <c:pt idx="56">
                  <c:v>4.0293333333333337</c:v>
                </c:pt>
                <c:pt idx="57">
                  <c:v>4.0704761904761906</c:v>
                </c:pt>
                <c:pt idx="58">
                  <c:v>3.9763636363636365</c:v>
                </c:pt>
                <c:pt idx="59">
                  <c:v>4.0326000000000004</c:v>
                </c:pt>
                <c:pt idx="60">
                  <c:v>4.2507777777777784</c:v>
                </c:pt>
                <c:pt idx="61">
                  <c:v>4.2707333333333342</c:v>
                </c:pt>
                <c:pt idx="62">
                  <c:v>4.1800000000000006</c:v>
                </c:pt>
                <c:pt idx="63">
                  <c:v>4.3824117647058829</c:v>
                </c:pt>
                <c:pt idx="64">
                  <c:v>4.5053000000000001</c:v>
                </c:pt>
                <c:pt idx="65">
                  <c:v>4.7817500000000006</c:v>
                </c:pt>
                <c:pt idx="66">
                  <c:v>4.7728636363636356</c:v>
                </c:pt>
                <c:pt idx="67">
                  <c:v>4.5862608695652165</c:v>
                </c:pt>
                <c:pt idx="68">
                  <c:v>4.5036666666666676</c:v>
                </c:pt>
                <c:pt idx="69">
                  <c:v>4.5385</c:v>
                </c:pt>
                <c:pt idx="70">
                  <c:v>4.4204736842105277</c:v>
                </c:pt>
                <c:pt idx="71">
                  <c:v>4.5214285714285714</c:v>
                </c:pt>
                <c:pt idx="72">
                  <c:v>4.3955238095238096</c:v>
                </c:pt>
                <c:pt idx="73">
                  <c:v>4.3624999999999998</c:v>
                </c:pt>
                <c:pt idx="74">
                  <c:v>4.3682941176470598</c:v>
                </c:pt>
                <c:pt idx="75">
                  <c:v>4.530619047619048</c:v>
                </c:pt>
                <c:pt idx="76">
                  <c:v>4.6524000000000001</c:v>
                </c:pt>
                <c:pt idx="77">
                  <c:v>5.1284499999999991</c:v>
                </c:pt>
                <c:pt idx="78">
                  <c:v>5.092090909090909</c:v>
                </c:pt>
                <c:pt idx="79">
                  <c:v>4.8248235294117645</c:v>
                </c:pt>
                <c:pt idx="80">
                  <c:v>4.8049523809523818</c:v>
                </c:pt>
                <c:pt idx="81">
                  <c:v>4.7659473684210525</c:v>
                </c:pt>
                <c:pt idx="82">
                  <c:v>4.5821578947368424</c:v>
                </c:pt>
                <c:pt idx="83">
                  <c:v>4.4142105263157898</c:v>
                </c:pt>
                <c:pt idx="84">
                  <c:v>4.5508999999999986</c:v>
                </c:pt>
                <c:pt idx="85">
                  <c:v>4.537105263157895</c:v>
                </c:pt>
                <c:pt idx="86">
                  <c:v>4.4584545454545452</c:v>
                </c:pt>
                <c:pt idx="87">
                  <c:v>4.3459000000000003</c:v>
                </c:pt>
                <c:pt idx="88">
                  <c:v>4.3630499999999994</c:v>
                </c:pt>
                <c:pt idx="89">
                  <c:v>4.6086666666666671</c:v>
                </c:pt>
                <c:pt idx="90">
                  <c:v>4.3706521739130437</c:v>
                </c:pt>
                <c:pt idx="91">
                  <c:v>4.1194500000000005</c:v>
                </c:pt>
                <c:pt idx="92">
                  <c:v>4.080318181818182</c:v>
                </c:pt>
                <c:pt idx="93">
                  <c:v>3.9823333333333322</c:v>
                </c:pt>
                <c:pt idx="94">
                  <c:v>4.0127619047619048</c:v>
                </c:pt>
                <c:pt idx="95">
                  <c:v>4.0115789473684211</c:v>
                </c:pt>
                <c:pt idx="96">
                  <c:v>4.0771052631578941</c:v>
                </c:pt>
                <c:pt idx="97">
                  <c:v>4.0498499999999993</c:v>
                </c:pt>
                <c:pt idx="98">
                  <c:v>3.9342608695652173</c:v>
                </c:pt>
                <c:pt idx="99">
                  <c:v>3.9204500000000002</c:v>
                </c:pt>
                <c:pt idx="100">
                  <c:v>4.0211904761904771</c:v>
                </c:pt>
                <c:pt idx="101">
                  <c:v>4.1123809523809527</c:v>
                </c:pt>
                <c:pt idx="102">
                  <c:v>4.047545454545455</c:v>
                </c:pt>
                <c:pt idx="103">
                  <c:v>3.8100000000000005</c:v>
                </c:pt>
                <c:pt idx="104">
                  <c:v>3.8503636363636362</c:v>
                </c:pt>
                <c:pt idx="105">
                  <c:v>3.79135</c:v>
                </c:pt>
                <c:pt idx="106">
                  <c:v>4.1808181818181813</c:v>
                </c:pt>
                <c:pt idx="107">
                  <c:v>4.5904736842105267</c:v>
                </c:pt>
                <c:pt idx="108">
                  <c:v>4.7478421052631576</c:v>
                </c:pt>
                <c:pt idx="109">
                  <c:v>4.7615500000000015</c:v>
                </c:pt>
                <c:pt idx="110">
                  <c:v>4.8183478260869563</c:v>
                </c:pt>
                <c:pt idx="111">
                  <c:v>4.7586842105263161</c:v>
                </c:pt>
                <c:pt idx="112">
                  <c:v>4.7458181818181808</c:v>
                </c:pt>
                <c:pt idx="113">
                  <c:v>4.839952380952381</c:v>
                </c:pt>
                <c:pt idx="114">
                  <c:v>5.513523809523809</c:v>
                </c:pt>
                <c:pt idx="115">
                  <c:v>5.310363636363638</c:v>
                </c:pt>
                <c:pt idx="116">
                  <c:v>5.536227272727273</c:v>
                </c:pt>
                <c:pt idx="117">
                  <c:v>5.7755999999999998</c:v>
                </c:pt>
                <c:pt idx="118">
                  <c:v>6.8113181818181809</c:v>
                </c:pt>
                <c:pt idx="119">
                  <c:v>6.7970555555555556</c:v>
                </c:pt>
                <c:pt idx="120">
                  <c:v>6.5169999999999995</c:v>
                </c:pt>
                <c:pt idx="121">
                  <c:v>5.5358000000000001</c:v>
                </c:pt>
                <c:pt idx="122">
                  <c:v>4.953850000000001</c:v>
                </c:pt>
                <c:pt idx="123">
                  <c:v>5.4935882352941174</c:v>
                </c:pt>
                <c:pt idx="124">
                  <c:v>5.8056842105263158</c:v>
                </c:pt>
                <c:pt idx="125">
                  <c:v>5.9171666666666667</c:v>
                </c:pt>
                <c:pt idx="126">
                  <c:v>6.0368095238095236</c:v>
                </c:pt>
                <c:pt idx="127">
                  <c:v>5.8446000000000007</c:v>
                </c:pt>
                <c:pt idx="128">
                  <c:v>5.1822105263157887</c:v>
                </c:pt>
                <c:pt idx="129">
                  <c:v>4.9651052631578958</c:v>
                </c:pt>
                <c:pt idx="130">
                  <c:v>4.8266666666666671</c:v>
                </c:pt>
                <c:pt idx="131">
                  <c:v>4.5406666666666666</c:v>
                </c:pt>
                <c:pt idx="132">
                  <c:v>4.2178636363636377</c:v>
                </c:pt>
                <c:pt idx="133">
                  <c:v>4.5102999999999991</c:v>
                </c:pt>
                <c:pt idx="134">
                  <c:v>4.6585000000000001</c:v>
                </c:pt>
                <c:pt idx="135">
                  <c:v>4.2494761904761909</c:v>
                </c:pt>
                <c:pt idx="136">
                  <c:v>3.9659318181818182</c:v>
                </c:pt>
                <c:pt idx="137">
                  <c:v>4.4019999999999992</c:v>
                </c:pt>
                <c:pt idx="138">
                  <c:v>4.4261304347826096</c:v>
                </c:pt>
                <c:pt idx="139">
                  <c:v>4.2940476190476193</c:v>
                </c:pt>
                <c:pt idx="140">
                  <c:v>4.4736666666666665</c:v>
                </c:pt>
                <c:pt idx="141" formatCode="0.000">
                  <c:v>4.2463478260869572</c:v>
                </c:pt>
                <c:pt idx="142" formatCode="0.000">
                  <c:v>4.0993333333333339</c:v>
                </c:pt>
                <c:pt idx="143" formatCode="0.000">
                  <c:v>4.1156111111111109</c:v>
                </c:pt>
                <c:pt idx="144" formatCode="0.000">
                  <c:v>3.873863636363637</c:v>
                </c:pt>
                <c:pt idx="145" formatCode="0.000">
                  <c:v>3.6504500000000002</c:v>
                </c:pt>
                <c:pt idx="146" formatCode="0.000">
                  <c:v>3.3888095238095239</c:v>
                </c:pt>
                <c:pt idx="147" formatCode="0.000">
                  <c:v>3.1650000000000005</c:v>
                </c:pt>
                <c:pt idx="148" formatCode="0.000">
                  <c:v>3.0379047619047621</c:v>
                </c:pt>
                <c:pt idx="149" formatCode="0.000">
                  <c:v>2.8147619047619044</c:v>
                </c:pt>
                <c:pt idx="150" formatCode="0.000">
                  <c:v>2.7926521739130439</c:v>
                </c:pt>
                <c:pt idx="151" formatCode="0.000">
                  <c:v>2.6356000000000002</c:v>
                </c:pt>
                <c:pt idx="152" formatCode="0.000">
                  <c:v>2.3984545454545452</c:v>
                </c:pt>
                <c:pt idx="153" formatCode="0.000">
                  <c:v>2.4234782608695657</c:v>
                </c:pt>
                <c:pt idx="154" formatCode="0.000">
                  <c:v>2.2878500000000002</c:v>
                </c:pt>
                <c:pt idx="155" formatCode="0.000">
                  <c:v>1.9906315789473681</c:v>
                </c:pt>
                <c:pt idx="156" formatCode="0.000">
                  <c:v>1.7360499999999994</c:v>
                </c:pt>
                <c:pt idx="157" formatCode="0.000">
                  <c:v>1.597</c:v>
                </c:pt>
                <c:pt idx="158" formatCode="0.000">
                  <c:v>1.2848636363636361</c:v>
                </c:pt>
                <c:pt idx="159" formatCode="0.000">
                  <c:v>1.3488499999999999</c:v>
                </c:pt>
                <c:pt idx="160" formatCode="0.000">
                  <c:v>1.8310000000000002</c:v>
                </c:pt>
                <c:pt idx="161" formatCode="0.000">
                  <c:v>2.2118181818181819</c:v>
                </c:pt>
                <c:pt idx="162" formatCode="0.000">
                  <c:v>2.0443478260869568</c:v>
                </c:pt>
                <c:pt idx="163" formatCode="0.000">
                  <c:v>1.8516666666666666</c:v>
                </c:pt>
                <c:pt idx="164" formatCode="0.000">
                  <c:v>1.8368636363636364</c:v>
                </c:pt>
                <c:pt idx="165" formatCode="0.000">
                  <c:v>1.5984090909090911</c:v>
                </c:pt>
                <c:pt idx="166" formatCode="0.000">
                  <c:v>1.5623809523809522</c:v>
                </c:pt>
                <c:pt idx="167" formatCode="0.000">
                  <c:v>1.5898999999999999</c:v>
                </c:pt>
                <c:pt idx="168" formatCode="0.000">
                  <c:v>1.5470149999999998</c:v>
                </c:pt>
                <c:pt idx="169" formatCode="0.000">
                  <c:v>1.5661904761904761</c:v>
                </c:pt>
                <c:pt idx="170" formatCode="0.000">
                  <c:v>1.3401380952380955</c:v>
                </c:pt>
                <c:pt idx="171" formatCode="0.000">
                  <c:v>1.3864761904761906</c:v>
                </c:pt>
                <c:pt idx="172" formatCode="0.000">
                  <c:v>1.4560909090909091</c:v>
                </c:pt>
                <c:pt idx="173" formatCode="0.000">
                  <c:v>1.3749047619047621</c:v>
                </c:pt>
                <c:pt idx="174" formatCode="0.000">
                  <c:v>1.2291428571428569</c:v>
                </c:pt>
                <c:pt idx="175" formatCode="0.000">
                  <c:v>1.1270454545454547</c:v>
                </c:pt>
                <c:pt idx="176" formatCode="0.000">
                  <c:v>1.2218636363636366</c:v>
                </c:pt>
                <c:pt idx="177" formatCode="0.000">
                  <c:v>1.4279857142857142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D2-43C1-A46D-7C34E92E8F7A}"/>
            </c:ext>
          </c:extLst>
        </c:ser>
        <c:ser>
          <c:idx val="3"/>
          <c:order val="3"/>
          <c:tx>
            <c:strRef>
              <c:f>'Int Macro Indicators'!$V$9:$V$10</c:f>
              <c:strCache>
                <c:ptCount val="2"/>
                <c:pt idx="0">
                  <c:v>Europe -</c:v>
                </c:pt>
                <c:pt idx="1">
                  <c:v>Ireland 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Indicators'!$V$11:$V$190</c:f>
              <c:numCache>
                <c:formatCode>0.00</c:formatCode>
                <c:ptCount val="180"/>
                <c:pt idx="0">
                  <c:v>4.9868235294117644</c:v>
                </c:pt>
                <c:pt idx="1">
                  <c:v>5.2035000000000009</c:v>
                </c:pt>
                <c:pt idx="2">
                  <c:v>5.4213888888888899</c:v>
                </c:pt>
                <c:pt idx="3">
                  <c:v>5.4003000000000005</c:v>
                </c:pt>
                <c:pt idx="4">
                  <c:v>5.4118499999999994</c:v>
                </c:pt>
                <c:pt idx="5">
                  <c:v>5.2330588235294115</c:v>
                </c:pt>
                <c:pt idx="6">
                  <c:v>5.0952000000000002</c:v>
                </c:pt>
                <c:pt idx="7">
                  <c:v>4.8291666666666648</c:v>
                </c:pt>
                <c:pt idx="8">
                  <c:v>4.6252500000000012</c:v>
                </c:pt>
                <c:pt idx="9">
                  <c:v>4.7085454545454555</c:v>
                </c:pt>
                <c:pt idx="10">
                  <c:v>4.6715714285714283</c:v>
                </c:pt>
                <c:pt idx="11">
                  <c:v>4.471750000000001</c:v>
                </c:pt>
                <c:pt idx="12">
                  <c:v>4.2649411764705896</c:v>
                </c:pt>
                <c:pt idx="13">
                  <c:v>4.0541052631578953</c:v>
                </c:pt>
                <c:pt idx="14">
                  <c:v>4.1119047619047615</c:v>
                </c:pt>
                <c:pt idx="15">
                  <c:v>4.2216111111111116</c:v>
                </c:pt>
                <c:pt idx="16">
                  <c:v>3.8857894736842096</c:v>
                </c:pt>
                <c:pt idx="17">
                  <c:v>3.6933684210526319</c:v>
                </c:pt>
                <c:pt idx="18">
                  <c:v>4.0185714285714296</c:v>
                </c:pt>
                <c:pt idx="19">
                  <c:v>4.1736666666666675</c:v>
                </c:pt>
                <c:pt idx="20">
                  <c:v>4.1957142857142857</c:v>
                </c:pt>
                <c:pt idx="21">
                  <c:v>4.2589999999999995</c:v>
                </c:pt>
                <c:pt idx="22">
                  <c:v>4.3943999999999992</c:v>
                </c:pt>
                <c:pt idx="23">
                  <c:v>4.3136842105263158</c:v>
                </c:pt>
                <c:pt idx="24">
                  <c:v>4.1381052631578941</c:v>
                </c:pt>
                <c:pt idx="25">
                  <c:v>4.0859473684210528</c:v>
                </c:pt>
                <c:pt idx="26">
                  <c:v>3.898000000000001</c:v>
                </c:pt>
                <c:pt idx="27">
                  <c:v>4.0988000000000007</c:v>
                </c:pt>
                <c:pt idx="28">
                  <c:v>4.2540999999999993</c:v>
                </c:pt>
                <c:pt idx="29">
                  <c:v>4.2909047619047627</c:v>
                </c:pt>
                <c:pt idx="30">
                  <c:v>4.1655909090909082</c:v>
                </c:pt>
                <c:pt idx="31">
                  <c:v>4.0064000000000002</c:v>
                </c:pt>
                <c:pt idx="47">
                  <c:v>3.3587142857142855</c:v>
                </c:pt>
                <c:pt idx="48">
                  <c:v>3.3345263157894736</c:v>
                </c:pt>
                <c:pt idx="49">
                  <c:v>3.4944999999999995</c:v>
                </c:pt>
                <c:pt idx="50">
                  <c:v>3.6663809523809516</c:v>
                </c:pt>
                <c:pt idx="51">
                  <c:v>3.9243529411764704</c:v>
                </c:pt>
                <c:pt idx="52">
                  <c:v>3.9792500000000004</c:v>
                </c:pt>
                <c:pt idx="53">
                  <c:v>3.9856190476190485</c:v>
                </c:pt>
                <c:pt idx="54">
                  <c:v>4.0061904761904765</c:v>
                </c:pt>
                <c:pt idx="55">
                  <c:v>3.8834347826086959</c:v>
                </c:pt>
                <c:pt idx="56">
                  <c:v>3.7597619047619046</c:v>
                </c:pt>
                <c:pt idx="57">
                  <c:v>3.7979047619047619</c:v>
                </c:pt>
                <c:pt idx="58">
                  <c:v>3.7278181818181824</c:v>
                </c:pt>
                <c:pt idx="59">
                  <c:v>3.7979333333333338</c:v>
                </c:pt>
                <c:pt idx="60">
                  <c:v>4.0504999999999995</c:v>
                </c:pt>
                <c:pt idx="61">
                  <c:v>4.0531333333333324</c:v>
                </c:pt>
                <c:pt idx="62">
                  <c:v>3.9561578947368417</c:v>
                </c:pt>
                <c:pt idx="63">
                  <c:v>4.1851764705882344</c:v>
                </c:pt>
                <c:pt idx="64">
                  <c:v>4.3271428571428574</c:v>
                </c:pt>
                <c:pt idx="65">
                  <c:v>4.6187500000000004</c:v>
                </c:pt>
                <c:pt idx="66">
                  <c:v>4.5843181818181824</c:v>
                </c:pt>
                <c:pt idx="67">
                  <c:v>4.3883478260869575</c:v>
                </c:pt>
                <c:pt idx="68">
                  <c:v>4.3308888888888895</c:v>
                </c:pt>
                <c:pt idx="69">
                  <c:v>4.3685909090909094</c:v>
                </c:pt>
                <c:pt idx="70">
                  <c:v>4.3067368421052636</c:v>
                </c:pt>
                <c:pt idx="71">
                  <c:v>4.4337142857142853</c:v>
                </c:pt>
                <c:pt idx="72">
                  <c:v>4.2156250000000002</c:v>
                </c:pt>
                <c:pt idx="73">
                  <c:v>4.2005999999999997</c:v>
                </c:pt>
                <c:pt idx="74">
                  <c:v>4.1854117647058828</c:v>
                </c:pt>
                <c:pt idx="75">
                  <c:v>4.4881249999999993</c:v>
                </c:pt>
                <c:pt idx="76">
                  <c:v>4.6119473684210535</c:v>
                </c:pt>
                <c:pt idx="77">
                  <c:v>4.9619</c:v>
                </c:pt>
                <c:pt idx="78">
                  <c:v>4.9251818181818185</c:v>
                </c:pt>
                <c:pt idx="79">
                  <c:v>4.6408823529411771</c:v>
                </c:pt>
                <c:pt idx="80">
                  <c:v>4.6393809523809528</c:v>
                </c:pt>
                <c:pt idx="81">
                  <c:v>4.6730000000000009</c:v>
                </c:pt>
                <c:pt idx="82">
                  <c:v>4.5750000000000002</c:v>
                </c:pt>
                <c:pt idx="83">
                  <c:v>4.4641428571428561</c:v>
                </c:pt>
                <c:pt idx="84">
                  <c:v>5.2182000000000013</c:v>
                </c:pt>
                <c:pt idx="85">
                  <c:v>5.5654736842105264</c:v>
                </c:pt>
                <c:pt idx="86">
                  <c:v>5.7149999999999999</c:v>
                </c:pt>
                <c:pt idx="87">
                  <c:v>5.2903500000000001</c:v>
                </c:pt>
                <c:pt idx="88">
                  <c:v>5.214631578947369</c:v>
                </c:pt>
                <c:pt idx="89">
                  <c:v>5.6654285714285706</c:v>
                </c:pt>
                <c:pt idx="90">
                  <c:v>5.3975652173913042</c:v>
                </c:pt>
                <c:pt idx="91">
                  <c:v>4.8910476190476198</c:v>
                </c:pt>
                <c:pt idx="92">
                  <c:v>4.8527727272727272</c:v>
                </c:pt>
                <c:pt idx="93">
                  <c:v>4.7719523809523805</c:v>
                </c:pt>
                <c:pt idx="94">
                  <c:v>4.769285714285715</c:v>
                </c:pt>
                <c:pt idx="95">
                  <c:v>4.8267619047619048</c:v>
                </c:pt>
                <c:pt idx="96">
                  <c:v>4.764842105263158</c:v>
                </c:pt>
                <c:pt idx="97">
                  <c:v>4.6710000000000003</c:v>
                </c:pt>
                <c:pt idx="98">
                  <c:v>4.4830869565217384</c:v>
                </c:pt>
                <c:pt idx="99">
                  <c:v>4.71305</c:v>
                </c:pt>
                <c:pt idx="100">
                  <c:v>4.9434500000000003</c:v>
                </c:pt>
                <c:pt idx="101">
                  <c:v>5.4059999999999988</c:v>
                </c:pt>
                <c:pt idx="102">
                  <c:v>5.3620909090909086</c:v>
                </c:pt>
                <c:pt idx="103">
                  <c:v>5.3458181818181831</c:v>
                </c:pt>
                <c:pt idx="104">
                  <c:v>6.2269090909090901</c:v>
                </c:pt>
                <c:pt idx="105">
                  <c:v>6.5262500000000001</c:v>
                </c:pt>
                <c:pt idx="106">
                  <c:v>8.4378181818181801</c:v>
                </c:pt>
                <c:pt idx="107">
                  <c:v>8.7275714285714265</c:v>
                </c:pt>
                <c:pt idx="108">
                  <c:v>8.9364210526315784</c:v>
                </c:pt>
                <c:pt idx="109">
                  <c:v>9.0989499999999985</c:v>
                </c:pt>
                <c:pt idx="110">
                  <c:v>9.7427391304347815</c:v>
                </c:pt>
                <c:pt idx="111">
                  <c:v>9.9323157894736838</c:v>
                </c:pt>
                <c:pt idx="112">
                  <c:v>10.786142857142858</c:v>
                </c:pt>
                <c:pt idx="113">
                  <c:v>11.54457142857143</c:v>
                </c:pt>
                <c:pt idx="114">
                  <c:v>12.732476190476188</c:v>
                </c:pt>
                <c:pt idx="115">
                  <c:v>9.8040869565217417</c:v>
                </c:pt>
                <c:pt idx="116">
                  <c:v>8.6370454545454542</c:v>
                </c:pt>
                <c:pt idx="117">
                  <c:v>8.2139999999999969</c:v>
                </c:pt>
                <c:pt idx="118">
                  <c:v>8.6304545454545458</c:v>
                </c:pt>
                <c:pt idx="119">
                  <c:v>8.8315555555555552</c:v>
                </c:pt>
                <c:pt idx="120">
                  <c:v>7.7664999999999997</c:v>
                </c:pt>
                <c:pt idx="121">
                  <c:v>7.0259499999999999</c:v>
                </c:pt>
                <c:pt idx="122">
                  <c:v>6.9892500000000011</c:v>
                </c:pt>
                <c:pt idx="123">
                  <c:v>6.9372352941176478</c:v>
                </c:pt>
                <c:pt idx="124">
                  <c:v>7.2886842105263163</c:v>
                </c:pt>
                <c:pt idx="125">
                  <c:v>7.2699444444444437</c:v>
                </c:pt>
                <c:pt idx="126">
                  <c:v>6.2410476190476194</c:v>
                </c:pt>
                <c:pt idx="127">
                  <c:v>6.0686666666666671</c:v>
                </c:pt>
                <c:pt idx="128">
                  <c:v>5.4202105263157891</c:v>
                </c:pt>
                <c:pt idx="129">
                  <c:v>4.9236315789473677</c:v>
                </c:pt>
                <c:pt idx="130">
                  <c:v>4.7297333333333329</c:v>
                </c:pt>
                <c:pt idx="131">
                  <c:v>4.6262631578947371</c:v>
                </c:pt>
                <c:pt idx="132">
                  <c:v>4.2638636363636362</c:v>
                </c:pt>
                <c:pt idx="133">
                  <c:v>3.8334000000000001</c:v>
                </c:pt>
                <c:pt idx="134">
                  <c:v>3.96055</c:v>
                </c:pt>
                <c:pt idx="135">
                  <c:v>3.8445238095238095</c:v>
                </c:pt>
                <c:pt idx="136">
                  <c:v>3.5153636363636362</c:v>
                </c:pt>
                <c:pt idx="137">
                  <c:v>4.0672105263157894</c:v>
                </c:pt>
                <c:pt idx="138">
                  <c:v>3.9130869565217381</c:v>
                </c:pt>
                <c:pt idx="139">
                  <c:v>3.9580454545454553</c:v>
                </c:pt>
                <c:pt idx="140">
                  <c:v>3.984</c:v>
                </c:pt>
                <c:pt idx="141" formatCode="0.000">
                  <c:v>3.6592608695652173</c:v>
                </c:pt>
                <c:pt idx="142" formatCode="0.000">
                  <c:v>3.5449047619047618</c:v>
                </c:pt>
                <c:pt idx="143" formatCode="0.000">
                  <c:v>3.4939</c:v>
                </c:pt>
                <c:pt idx="144" formatCode="0.000">
                  <c:v>3.3022272727272721</c:v>
                </c:pt>
                <c:pt idx="145" formatCode="0.000">
                  <c:v>3.2503000000000002</c:v>
                </c:pt>
                <c:pt idx="146" formatCode="0.000">
                  <c:v>3.0499047619047621</c:v>
                </c:pt>
                <c:pt idx="147" formatCode="0.000">
                  <c:v>2.9075500000000005</c:v>
                </c:pt>
                <c:pt idx="148" formatCode="0.000">
                  <c:v>2.7155714285714283</c:v>
                </c:pt>
                <c:pt idx="149" formatCode="0.000">
                  <c:v>2.4432999999999998</c:v>
                </c:pt>
                <c:pt idx="150" formatCode="0.000">
                  <c:v>2.288782608695652</c:v>
                </c:pt>
                <c:pt idx="151" formatCode="0.000">
                  <c:v>2.0387142857142857</c:v>
                </c:pt>
                <c:pt idx="152" formatCode="0.000">
                  <c:v>1.7600909090909094</c:v>
                </c:pt>
                <c:pt idx="153" formatCode="0.000">
                  <c:v>1.754826086956522</c:v>
                </c:pt>
                <c:pt idx="154" formatCode="0.000">
                  <c:v>1.5920999999999998</c:v>
                </c:pt>
                <c:pt idx="155" formatCode="0.000">
                  <c:v>1.32595</c:v>
                </c:pt>
                <c:pt idx="156" formatCode="0.000">
                  <c:v>1.2335499999999997</c:v>
                </c:pt>
                <c:pt idx="157" formatCode="0.000">
                  <c:v>1.1286499999999999</c:v>
                </c:pt>
                <c:pt idx="158" formatCode="0.000">
                  <c:v>0.8145</c:v>
                </c:pt>
                <c:pt idx="159" formatCode="0.000">
                  <c:v>0.73760000000000003</c:v>
                </c:pt>
                <c:pt idx="160" formatCode="0.000">
                  <c:v>1.25515</c:v>
                </c:pt>
                <c:pt idx="161" formatCode="0.000">
                  <c:v>1.6529047619047619</c:v>
                </c:pt>
                <c:pt idx="162" formatCode="0.000">
                  <c:v>1.4708260869565217</c:v>
                </c:pt>
                <c:pt idx="163" formatCode="0.000">
                  <c:v>1.292</c:v>
                </c:pt>
                <c:pt idx="164" formatCode="0.000">
                  <c:v>1.318772727272727</c:v>
                </c:pt>
                <c:pt idx="165" formatCode="0.000">
                  <c:v>1.1458181818181818</c:v>
                </c:pt>
                <c:pt idx="166" formatCode="0.000">
                  <c:v>1.0981571428571426</c:v>
                </c:pt>
                <c:pt idx="167" formatCode="0.000">
                  <c:v>1.1182952380952382</c:v>
                </c:pt>
                <c:pt idx="168" formatCode="0.000">
                  <c:v>0.98042499999999999</c:v>
                </c:pt>
                <c:pt idx="169" formatCode="0.000">
                  <c:v>0.87421428571428572</c:v>
                </c:pt>
                <c:pt idx="170" formatCode="0.000">
                  <c:v>0.84996666666666665</c:v>
                </c:pt>
                <c:pt idx="171" formatCode="0.000">
                  <c:v>0.86157142857142877</c:v>
                </c:pt>
                <c:pt idx="172" formatCode="0.000">
                  <c:v>0.84428571428571408</c:v>
                </c:pt>
                <c:pt idx="173" formatCode="0.000">
                  <c:v>0.76800000000000002</c:v>
                </c:pt>
                <c:pt idx="174" formatCode="0.000">
                  <c:v>0.47052380952380946</c:v>
                </c:pt>
                <c:pt idx="175" formatCode="0.000">
                  <c:v>0.40321739130434769</c:v>
                </c:pt>
                <c:pt idx="176" formatCode="0.000">
                  <c:v>0.41950000000000004</c:v>
                </c:pt>
                <c:pt idx="177" formatCode="0.000">
                  <c:v>0.50395238095238104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D2-43C1-A46D-7C34E92E8F7A}"/>
            </c:ext>
          </c:extLst>
        </c:ser>
        <c:ser>
          <c:idx val="4"/>
          <c:order val="4"/>
          <c:tx>
            <c:strRef>
              <c:f>'Int Macro Indicators'!$W$9:$W$10</c:f>
              <c:strCache>
                <c:ptCount val="2"/>
                <c:pt idx="0">
                  <c:v>Europe -</c:v>
                </c:pt>
                <c:pt idx="1">
                  <c:v>Greece</c:v>
                </c:pt>
              </c:strCache>
            </c:strRef>
          </c:tx>
          <c:marker>
            <c:symbol val="none"/>
          </c:marker>
          <c:cat>
            <c:numRef>
              <c:f>'Int Macro Indicators'!$A$11:$A$190</c:f>
              <c:numCache>
                <c:formatCode>mmm\-yy</c:formatCode>
                <c:ptCount val="18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</c:numCache>
            </c:numRef>
          </c:cat>
          <c:val>
            <c:numRef>
              <c:f>'Int Macro Indicators'!$W$11:$W$190</c:f>
              <c:numCache>
                <c:formatCode>0.00</c:formatCode>
                <c:ptCount val="180"/>
                <c:pt idx="0">
                  <c:v>5.2423684210526318</c:v>
                </c:pt>
                <c:pt idx="1">
                  <c:v>5.3135000000000003</c:v>
                </c:pt>
                <c:pt idx="2">
                  <c:v>5.5131666666666668</c:v>
                </c:pt>
                <c:pt idx="3">
                  <c:v>5.507299999999999</c:v>
                </c:pt>
                <c:pt idx="4">
                  <c:v>5.5017999999999985</c:v>
                </c:pt>
                <c:pt idx="5">
                  <c:v>5.3363333333333332</c:v>
                </c:pt>
                <c:pt idx="6">
                  <c:v>5.2078000000000007</c:v>
                </c:pt>
                <c:pt idx="7">
                  <c:v>4.9391578947368444</c:v>
                </c:pt>
                <c:pt idx="8">
                  <c:v>4.7192499999999997</c:v>
                </c:pt>
                <c:pt idx="9">
                  <c:v>4.7852272727272709</c:v>
                </c:pt>
                <c:pt idx="10">
                  <c:v>4.754428571428571</c:v>
                </c:pt>
                <c:pt idx="11">
                  <c:v>4.5888749999999998</c:v>
                </c:pt>
                <c:pt idx="12">
                  <c:v>4.4195294117647066</c:v>
                </c:pt>
                <c:pt idx="13">
                  <c:v>4.2326842105263154</c:v>
                </c:pt>
                <c:pt idx="14">
                  <c:v>4.2648571428571431</c:v>
                </c:pt>
                <c:pt idx="15">
                  <c:v>4.3772105263157899</c:v>
                </c:pt>
                <c:pt idx="16">
                  <c:v>4.0115714285714281</c:v>
                </c:pt>
                <c:pt idx="17">
                  <c:v>3.7952105263157891</c:v>
                </c:pt>
                <c:pt idx="18">
                  <c:v>4.1309545454545455</c:v>
                </c:pt>
                <c:pt idx="19">
                  <c:v>4.2981999999999996</c:v>
                </c:pt>
                <c:pt idx="20">
                  <c:v>4.3236190476190481</c:v>
                </c:pt>
                <c:pt idx="21">
                  <c:v>4.3720476190476187</c:v>
                </c:pt>
                <c:pt idx="22">
                  <c:v>4.5120500000000003</c:v>
                </c:pt>
                <c:pt idx="23">
                  <c:v>4.4578499999999996</c:v>
                </c:pt>
                <c:pt idx="24">
                  <c:v>4.3738461538461539</c:v>
                </c:pt>
                <c:pt idx="25">
                  <c:v>4.3456315789473683</c:v>
                </c:pt>
                <c:pt idx="26">
                  <c:v>4.1636521739130439</c:v>
                </c:pt>
                <c:pt idx="27">
                  <c:v>4.3493499999999994</c:v>
                </c:pt>
                <c:pt idx="28">
                  <c:v>4.4955238095238101</c:v>
                </c:pt>
                <c:pt idx="29">
                  <c:v>4.5497142857142858</c:v>
                </c:pt>
                <c:pt idx="30">
                  <c:v>4.4434545454545447</c:v>
                </c:pt>
                <c:pt idx="31">
                  <c:v>4.2809999999999997</c:v>
                </c:pt>
                <c:pt idx="32">
                  <c:v>4.2195909090909085</c:v>
                </c:pt>
                <c:pt idx="33">
                  <c:v>4.1107368421052639</c:v>
                </c:pt>
                <c:pt idx="34">
                  <c:v>3.9732727272727271</c:v>
                </c:pt>
                <c:pt idx="35">
                  <c:v>3.769099999999999</c:v>
                </c:pt>
                <c:pt idx="36">
                  <c:v>3.6719473684210531</c:v>
                </c:pt>
                <c:pt idx="37">
                  <c:v>3.6783157894736838</c:v>
                </c:pt>
                <c:pt idx="38">
                  <c:v>3.9114761904761912</c:v>
                </c:pt>
                <c:pt idx="39">
                  <c:v>3.7504736842105264</c:v>
                </c:pt>
                <c:pt idx="40">
                  <c:v>3.5924545454545465</c:v>
                </c:pt>
                <c:pt idx="41">
                  <c:v>3.4422999999999986</c:v>
                </c:pt>
                <c:pt idx="42">
                  <c:v>3.4645999999999995</c:v>
                </c:pt>
                <c:pt idx="43">
                  <c:v>3.4618095238095248</c:v>
                </c:pt>
                <c:pt idx="44">
                  <c:v>3.3051363636363642</c:v>
                </c:pt>
                <c:pt idx="45">
                  <c:v>3.4684000000000004</c:v>
                </c:pt>
                <c:pt idx="46">
                  <c:v>3.6729499999999993</c:v>
                </c:pt>
                <c:pt idx="47">
                  <c:v>3.5632105263157889</c:v>
                </c:pt>
                <c:pt idx="48">
                  <c:v>3.5909444444444438</c:v>
                </c:pt>
                <c:pt idx="49">
                  <c:v>3.7749374999999996</c:v>
                </c:pt>
                <c:pt idx="50">
                  <c:v>3.9625000000000008</c:v>
                </c:pt>
                <c:pt idx="51">
                  <c:v>4.2327333333333339</c:v>
                </c:pt>
                <c:pt idx="52">
                  <c:v>4.3025500000000001</c:v>
                </c:pt>
                <c:pt idx="53">
                  <c:v>4.3134285714285721</c:v>
                </c:pt>
                <c:pt idx="54">
                  <c:v>4.3250952380952379</c:v>
                </c:pt>
                <c:pt idx="55">
                  <c:v>4.1898181818181817</c:v>
                </c:pt>
                <c:pt idx="56">
                  <c:v>4.0554285714285729</c:v>
                </c:pt>
                <c:pt idx="57">
                  <c:v>4.0802857142857141</c:v>
                </c:pt>
                <c:pt idx="58">
                  <c:v>3.987136363636365</c:v>
                </c:pt>
                <c:pt idx="59">
                  <c:v>4.0581999999999994</c:v>
                </c:pt>
                <c:pt idx="60">
                  <c:v>4.2844444444444445</c:v>
                </c:pt>
                <c:pt idx="61">
                  <c:v>4.2962857142857143</c:v>
                </c:pt>
                <c:pt idx="62">
                  <c:v>4.1970526315789485</c:v>
                </c:pt>
                <c:pt idx="63">
                  <c:v>4.4057058823529403</c:v>
                </c:pt>
                <c:pt idx="64">
                  <c:v>4.5300000000000011</c:v>
                </c:pt>
                <c:pt idx="65">
                  <c:v>4.8031500000000005</c:v>
                </c:pt>
                <c:pt idx="66">
                  <c:v>4.7888636363636357</c:v>
                </c:pt>
                <c:pt idx="67">
                  <c:v>4.6118260869565217</c:v>
                </c:pt>
                <c:pt idx="68">
                  <c:v>4.5585555555555555</c:v>
                </c:pt>
                <c:pt idx="69">
                  <c:v>4.5716363636363626</c:v>
                </c:pt>
                <c:pt idx="70">
                  <c:v>4.4283684210526317</c:v>
                </c:pt>
                <c:pt idx="71">
                  <c:v>4.53125</c:v>
                </c:pt>
                <c:pt idx="72">
                  <c:v>4.3795238095238096</c:v>
                </c:pt>
                <c:pt idx="73">
                  <c:v>4.3629500000000014</c:v>
                </c:pt>
                <c:pt idx="74">
                  <c:v>4.4204117647058823</c:v>
                </c:pt>
                <c:pt idx="75">
                  <c:v>4.5536666666666665</c:v>
                </c:pt>
                <c:pt idx="76">
                  <c:v>4.7529000000000003</c:v>
                </c:pt>
                <c:pt idx="77">
                  <c:v>5.1994499999999997</c:v>
                </c:pt>
                <c:pt idx="78">
                  <c:v>5.1464090909090912</c:v>
                </c:pt>
                <c:pt idx="79">
                  <c:v>4.8749999999999982</c:v>
                </c:pt>
                <c:pt idx="80">
                  <c:v>4.8693333333333335</c:v>
                </c:pt>
                <c:pt idx="81">
                  <c:v>4.894166666666667</c:v>
                </c:pt>
                <c:pt idx="82">
                  <c:v>5.0371578947368425</c:v>
                </c:pt>
                <c:pt idx="83">
                  <c:v>5.0656190476190472</c:v>
                </c:pt>
                <c:pt idx="84">
                  <c:v>5.6060000000000008</c:v>
                </c:pt>
                <c:pt idx="85">
                  <c:v>5.6939473684210533</c:v>
                </c:pt>
                <c:pt idx="86">
                  <c:v>5.7509499999999978</c:v>
                </c:pt>
                <c:pt idx="87">
                  <c:v>5.480666666666667</c:v>
                </c:pt>
                <c:pt idx="88">
                  <c:v>5.223650000000001</c:v>
                </c:pt>
                <c:pt idx="89">
                  <c:v>5.3422999999999998</c:v>
                </c:pt>
                <c:pt idx="90">
                  <c:v>4.8875652173913045</c:v>
                </c:pt>
                <c:pt idx="91">
                  <c:v>4.5378571428571428</c:v>
                </c:pt>
                <c:pt idx="92">
                  <c:v>4.5791363636363647</c:v>
                </c:pt>
                <c:pt idx="93">
                  <c:v>4.56365</c:v>
                </c:pt>
                <c:pt idx="94">
                  <c:v>4.8547142857142873</c:v>
                </c:pt>
                <c:pt idx="95">
                  <c:v>5.5046666666666662</c:v>
                </c:pt>
                <c:pt idx="96">
                  <c:v>6.0980555555555567</c:v>
                </c:pt>
                <c:pt idx="97">
                  <c:v>6.4928947368421044</c:v>
                </c:pt>
                <c:pt idx="98">
                  <c:v>6.2449545454545445</c:v>
                </c:pt>
                <c:pt idx="99">
                  <c:v>7.8831000000000007</c:v>
                </c:pt>
                <c:pt idx="100">
                  <c:v>8.4520000000000017</c:v>
                </c:pt>
                <c:pt idx="101">
                  <c:v>9.273714285714286</c:v>
                </c:pt>
                <c:pt idx="102">
                  <c:v>10.397000000000002</c:v>
                </c:pt>
                <c:pt idx="103">
                  <c:v>10.813681818181818</c:v>
                </c:pt>
                <c:pt idx="104">
                  <c:v>11.456136363636361</c:v>
                </c:pt>
                <c:pt idx="105">
                  <c:v>9.6270000000000007</c:v>
                </c:pt>
                <c:pt idx="106">
                  <c:v>11.613636363636363</c:v>
                </c:pt>
                <c:pt idx="107">
                  <c:v>12.036099999999999</c:v>
                </c:pt>
                <c:pt idx="108">
                  <c:v>11.639444444444443</c:v>
                </c:pt>
                <c:pt idx="109">
                  <c:v>11.512550000000001</c:v>
                </c:pt>
                <c:pt idx="110">
                  <c:v>12.535095238095236</c:v>
                </c:pt>
                <c:pt idx="111">
                  <c:v>13.962421052631582</c:v>
                </c:pt>
                <c:pt idx="112">
                  <c:v>16.184681818181819</c:v>
                </c:pt>
                <c:pt idx="113">
                  <c:v>16.9329</c:v>
                </c:pt>
                <c:pt idx="114">
                  <c:v>16.469714285714286</c:v>
                </c:pt>
                <c:pt idx="115">
                  <c:v>16.398818181818179</c:v>
                </c:pt>
                <c:pt idx="116">
                  <c:v>21.973681818181817</c:v>
                </c:pt>
                <c:pt idx="117">
                  <c:v>24.174526315789471</c:v>
                </c:pt>
                <c:pt idx="118">
                  <c:v>29.996227272727275</c:v>
                </c:pt>
                <c:pt idx="119">
                  <c:v>32.56872222222222</c:v>
                </c:pt>
                <c:pt idx="120">
                  <c:v>34.296599999999998</c:v>
                </c:pt>
                <c:pt idx="121">
                  <c:v>34.96842105263157</c:v>
                </c:pt>
                <c:pt idx="122">
                  <c:v>25.564550000000001</c:v>
                </c:pt>
                <c:pt idx="123">
                  <c:v>21.282600000000002</c:v>
                </c:pt>
                <c:pt idx="124">
                  <c:v>27.201105263157903</c:v>
                </c:pt>
                <c:pt idx="125">
                  <c:v>27.600055555555556</c:v>
                </c:pt>
                <c:pt idx="126">
                  <c:v>25.831714285714288</c:v>
                </c:pt>
                <c:pt idx="127">
                  <c:v>24.381700000000002</c:v>
                </c:pt>
                <c:pt idx="128">
                  <c:v>20.828421052631576</c:v>
                </c:pt>
                <c:pt idx="129">
                  <c:v>17.915210526315789</c:v>
                </c:pt>
                <c:pt idx="130">
                  <c:v>17.225785714285713</c:v>
                </c:pt>
                <c:pt idx="131">
                  <c:v>13.243222222222224</c:v>
                </c:pt>
                <c:pt idx="132">
                  <c:v>11.060772727272729</c:v>
                </c:pt>
                <c:pt idx="133">
                  <c:v>10.991850000000001</c:v>
                </c:pt>
                <c:pt idx="134">
                  <c:v>11.317555555555552</c:v>
                </c:pt>
                <c:pt idx="135">
                  <c:v>11.556095238095239</c:v>
                </c:pt>
                <c:pt idx="136">
                  <c:v>9.0219473684210545</c:v>
                </c:pt>
                <c:pt idx="137">
                  <c:v>10.209315789473683</c:v>
                </c:pt>
                <c:pt idx="138">
                  <c:v>10.646429304347826</c:v>
                </c:pt>
                <c:pt idx="139">
                  <c:v>9.9881428571428579</c:v>
                </c:pt>
                <c:pt idx="140">
                  <c:v>10.301714285714285</c:v>
                </c:pt>
                <c:pt idx="141" formatCode="0.000">
                  <c:v>9.0062272727272745</c:v>
                </c:pt>
                <c:pt idx="142" formatCode="0.000">
                  <c:v>8.7167142857142839</c:v>
                </c:pt>
                <c:pt idx="143" formatCode="0.000">
                  <c:v>8.8010526315789477</c:v>
                </c:pt>
                <c:pt idx="144" formatCode="0.000">
                  <c:v>8.2610952380952369</c:v>
                </c:pt>
                <c:pt idx="145" formatCode="0.000">
                  <c:v>7.6506000000000016</c:v>
                </c:pt>
                <c:pt idx="146" formatCode="0.000">
                  <c:v>6.8942105263157911</c:v>
                </c:pt>
                <c:pt idx="147" formatCode="0.000">
                  <c:v>6.2102000000000004</c:v>
                </c:pt>
                <c:pt idx="148" formatCode="0.000">
                  <c:v>6.3870476190476193</c:v>
                </c:pt>
                <c:pt idx="149" formatCode="0.000">
                  <c:v>5.9832000000000001</c:v>
                </c:pt>
                <c:pt idx="150" formatCode="0.000">
                  <c:v>6.1193913043478263</c:v>
                </c:pt>
                <c:pt idx="151" formatCode="0.000">
                  <c:v>6.0879999999999992</c:v>
                </c:pt>
                <c:pt idx="152" formatCode="0.000">
                  <c:v>5.9034545454545455</c:v>
                </c:pt>
                <c:pt idx="153" formatCode="0.000">
                  <c:v>7.3327272727272721</c:v>
                </c:pt>
                <c:pt idx="154" formatCode="0.000">
                  <c:v>8.1630000000000003</c:v>
                </c:pt>
                <c:pt idx="155" formatCode="0.000">
                  <c:v>8.5139500000000012</c:v>
                </c:pt>
                <c:pt idx="156" formatCode="0.000">
                  <c:v>9.7308500000000002</c:v>
                </c:pt>
                <c:pt idx="157" formatCode="0.000">
                  <c:v>10.08878947368421</c:v>
                </c:pt>
                <c:pt idx="158" formatCode="0.000">
                  <c:v>10.715363636363636</c:v>
                </c:pt>
                <c:pt idx="159" formatCode="0.000">
                  <c:v>12.063722222222221</c:v>
                </c:pt>
                <c:pt idx="160" formatCode="0.000">
                  <c:v>11.059157894736844</c:v>
                </c:pt>
                <c:pt idx="161" formatCode="0.000">
                  <c:v>11.951047619047618</c:v>
                </c:pt>
                <c:pt idx="162" formatCode="0.000">
                  <c:v>13.53191304347826</c:v>
                </c:pt>
                <c:pt idx="163" formatCode="0.000">
                  <c:v>10.295809523809524</c:v>
                </c:pt>
                <c:pt idx="164" formatCode="0.000">
                  <c:v>8.7174090909090918</c:v>
                </c:pt>
                <c:pt idx="165" formatCode="0.000">
                  <c:v>7.9088571428571433</c:v>
                </c:pt>
                <c:pt idx="166" formatCode="0.000">
                  <c:v>7.4858095238095252</c:v>
                </c:pt>
                <c:pt idx="167" formatCode="0.000">
                  <c:v>8.3399047619047622</c:v>
                </c:pt>
                <c:pt idx="168" formatCode="0.000">
                  <c:v>9.2056842105263144</c:v>
                </c:pt>
                <c:pt idx="169" formatCode="0.000">
                  <c:v>10.679380952380953</c:v>
                </c:pt>
                <c:pt idx="170" formatCode="0.000">
                  <c:v>9.310100000000002</c:v>
                </c:pt>
                <c:pt idx="171" formatCode="0.000">
                  <c:v>9.0023999999999997</c:v>
                </c:pt>
                <c:pt idx="172" formatCode="0.000">
                  <c:v>7.6072000000000006</c:v>
                </c:pt>
                <c:pt idx="173" formatCode="0.000">
                  <c:v>7.9286190476190468</c:v>
                </c:pt>
                <c:pt idx="174" formatCode="0.000">
                  <c:v>8.0010952380952371</c:v>
                </c:pt>
                <c:pt idx="175" formatCode="0.000">
                  <c:v>8.219045454545455</c:v>
                </c:pt>
                <c:pt idx="176" formatCode="0.000">
                  <c:v>8.3927727272727264</c:v>
                </c:pt>
                <c:pt idx="177" formatCode="0.000">
                  <c:v>8.3729000000000031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D2-43C1-A46D-7C34E92E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08800"/>
        <c:axId val="47800704"/>
      </c:lineChart>
      <c:dateAx>
        <c:axId val="4770880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7800704"/>
        <c:crosses val="autoZero"/>
        <c:auto val="1"/>
        <c:lblOffset val="100"/>
        <c:baseTimeUnit val="months"/>
      </c:dateAx>
      <c:valAx>
        <c:axId val="47800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10-Year Government Interest Rates (%)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708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 orientation="portrait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89114918620669"/>
          <c:y val="3.5609461173358038E-2"/>
          <c:w val="0.71209233656035065"/>
          <c:h val="0.832561132496127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'Pop, Employ, Incomes'!$BC$11</c:f>
              <c:strCache>
                <c:ptCount val="1"/>
                <c:pt idx="0">
                  <c:v>Auckland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Incomes'!$BC$80</c:f>
              <c:numCache>
                <c:formatCode>0.0%</c:formatCode>
                <c:ptCount val="1"/>
                <c:pt idx="0">
                  <c:v>2.5753663085506417E-2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3-4615-89AD-E2099AC14BA5}"/>
            </c:ext>
          </c:extLst>
        </c:ser>
        <c:ser>
          <c:idx val="1"/>
          <c:order val="1"/>
          <c:tx>
            <c:strRef>
              <c:f>'Pop, Employ, Incomes'!$BD$11</c:f>
              <c:strCache>
                <c:ptCount val="1"/>
                <c:pt idx="0">
                  <c:v>Waikato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Incomes'!$BD$80</c:f>
              <c:numCache>
                <c:formatCode>0.0%</c:formatCode>
                <c:ptCount val="1"/>
                <c:pt idx="0">
                  <c:v>2.2039863051876551E-2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93-4615-89AD-E2099AC14BA5}"/>
            </c:ext>
          </c:extLst>
        </c:ser>
        <c:ser>
          <c:idx val="2"/>
          <c:order val="2"/>
          <c:tx>
            <c:strRef>
              <c:f>'Pop, Employ, Incomes'!$BE$11</c:f>
              <c:strCache>
                <c:ptCount val="1"/>
                <c:pt idx="0">
                  <c:v>Wellington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Incomes'!$BE$80</c:f>
              <c:numCache>
                <c:formatCode>0.0%</c:formatCode>
                <c:ptCount val="1"/>
                <c:pt idx="0">
                  <c:v>1.7249734211848056E-2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93-4615-89AD-E2099AC14BA5}"/>
            </c:ext>
          </c:extLst>
        </c:ser>
        <c:ser>
          <c:idx val="3"/>
          <c:order val="3"/>
          <c:tx>
            <c:strRef>
              <c:f>'Pop, Employ, Incomes'!$BF$11</c:f>
              <c:strCache>
                <c:ptCount val="1"/>
                <c:pt idx="0">
                  <c:v>Canterbury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Incomes'!$BF$80</c:f>
              <c:numCache>
                <c:formatCode>0.0%</c:formatCode>
                <c:ptCount val="1"/>
                <c:pt idx="0">
                  <c:v>1.8922483585862349E-2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93-4615-89AD-E2099AC14BA5}"/>
            </c:ext>
          </c:extLst>
        </c:ser>
        <c:ser>
          <c:idx val="5"/>
          <c:order val="4"/>
          <c:tx>
            <c:strRef>
              <c:f>'Pop, Employ, Incomes'!$BG$11</c:f>
              <c:strCache>
                <c:ptCount val="1"/>
                <c:pt idx="0">
                  <c:v>Otago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Incomes'!$BG$80</c:f>
              <c:numCache>
                <c:formatCode>0.0%</c:formatCode>
                <c:ptCount val="1"/>
                <c:pt idx="0">
                  <c:v>1.849598840585398E-2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93-4615-89AD-E2099AC14BA5}"/>
            </c:ext>
          </c:extLst>
        </c:ser>
        <c:ser>
          <c:idx val="4"/>
          <c:order val="5"/>
          <c:tx>
            <c:strRef>
              <c:f>'Pop, Employ, Incomes'!$BH$11</c:f>
              <c:strCache>
                <c:ptCount val="1"/>
                <c:pt idx="0">
                  <c:v>Total NZ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'Pop, Employ, Incomes'!$BH$80</c:f>
              <c:numCache>
                <c:formatCode>0.0%</c:formatCode>
                <c:ptCount val="1"/>
                <c:pt idx="0">
                  <c:v>2.0169678133745927E-2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93-4615-89AD-E2099AC14B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088000"/>
        <c:axId val="49089920"/>
      </c:barChart>
      <c:catAx>
        <c:axId val="49088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Region</a:t>
                </a:r>
              </a:p>
            </c:rich>
          </c:tx>
          <c:overlay val="0"/>
        </c:title>
        <c:majorTickMark val="out"/>
        <c:minorTickMark val="none"/>
        <c:tickLblPos val="none"/>
        <c:crossAx val="49089920"/>
        <c:crosses val="autoZero"/>
        <c:auto val="1"/>
        <c:lblAlgn val="ctr"/>
        <c:lblOffset val="100"/>
        <c:noMultiLvlLbl val="0"/>
      </c:catAx>
      <c:valAx>
        <c:axId val="490899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Forecast</a:t>
                </a:r>
                <a:r>
                  <a:rPr lang="en-US" baseline="0"/>
                  <a:t> Annual Average Increase in Employment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3.2187694909124112E-2"/>
              <c:y val="6.7965374962307534E-2"/>
            </c:manualLayout>
          </c:layout>
          <c:overlay val="0"/>
        </c:title>
        <c:numFmt formatCode="0.0%" sourceLinked="0"/>
        <c:majorTickMark val="out"/>
        <c:minorTickMark val="none"/>
        <c:tickLblPos val="nextTo"/>
        <c:crossAx val="49088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224840666933356"/>
          <c:y val="0.25878518404779377"/>
          <c:w val="0.12775158596326705"/>
          <c:h val="0.34798738685317343"/>
        </c:manualLayout>
      </c:layout>
      <c:overlay val="0"/>
    </c:legend>
    <c:plotVisOnly val="1"/>
    <c:dispBlanksAs val="gap"/>
    <c:showDLblsOverMax val="0"/>
  </c:chart>
  <c:printSettings>
    <c:headerFooter/>
    <c:pageMargins b="0.75000000000001188" l="0.70000000000000062" r="0.70000000000000062" t="0.75000000000001188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0624380702"/>
          <c:y val="3.9935668128714054E-2"/>
          <c:w val="0.85034005609163565"/>
          <c:h val="0.59136592796529242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Incomes'!$DW$11</c:f>
              <c:strCache>
                <c:ptCount val="1"/>
                <c:pt idx="0">
                  <c:v>Total Ethnic Groups</c:v>
                </c:pt>
              </c:strCache>
            </c:strRef>
          </c:tx>
          <c:spPr>
            <a:ln w="38100"/>
          </c:spPr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Incomes'!$DW$48:$DW$76</c:f>
              <c:numCache>
                <c:formatCode>General</c:formatCode>
                <c:ptCount val="29"/>
                <c:pt idx="0" formatCode="0.00">
                  <c:v>826.76720054860743</c:v>
                </c:pt>
                <c:pt idx="4" formatCode="0.00">
                  <c:v>762.62719659434299</c:v>
                </c:pt>
                <c:pt idx="8" formatCode="0.00">
                  <c:v>762.14740657610309</c:v>
                </c:pt>
                <c:pt idx="12" formatCode="0.00">
                  <c:v>762.31633498250392</c:v>
                </c:pt>
                <c:pt idx="16" formatCode="0.00">
                  <c:v>791.09589047738916</c:v>
                </c:pt>
                <c:pt idx="20" formatCode="0.00">
                  <c:v>774.48979556310303</c:v>
                </c:pt>
                <c:pt idx="24" formatCode="0.00">
                  <c:v>809.37238458433171</c:v>
                </c:pt>
                <c:pt idx="28" formatCode="0.00">
                  <c:v>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E3-45B2-A45C-0FD25F75ACB2}"/>
            </c:ext>
          </c:extLst>
        </c:ser>
        <c:ser>
          <c:idx val="1"/>
          <c:order val="1"/>
          <c:tx>
            <c:strRef>
              <c:f>'Pop, Employ, Incomes'!$DX$11</c:f>
              <c:strCache>
                <c:ptCount val="1"/>
                <c:pt idx="0">
                  <c:v>European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Incomes'!$DX$48:$DX$76</c:f>
              <c:numCache>
                <c:formatCode>General</c:formatCode>
                <c:ptCount val="29"/>
                <c:pt idx="0" formatCode="0.00">
                  <c:v>983.97737958589391</c:v>
                </c:pt>
                <c:pt idx="4" formatCode="0.00">
                  <c:v>886.9565212210772</c:v>
                </c:pt>
                <c:pt idx="8" formatCode="0.00">
                  <c:v>889.89990882453299</c:v>
                </c:pt>
                <c:pt idx="12" formatCode="0.00">
                  <c:v>881.5903193675216</c:v>
                </c:pt>
                <c:pt idx="16" formatCode="0.00">
                  <c:v>942.1232877503453</c:v>
                </c:pt>
                <c:pt idx="20" formatCode="0.00">
                  <c:v>919.38775468031076</c:v>
                </c:pt>
                <c:pt idx="24" formatCode="0.00">
                  <c:v>980.08368158102701</c:v>
                </c:pt>
                <c:pt idx="28" formatCode="0.00">
                  <c:v>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E3-45B2-A45C-0FD25F75ACB2}"/>
            </c:ext>
          </c:extLst>
        </c:ser>
        <c:ser>
          <c:idx val="2"/>
          <c:order val="2"/>
          <c:tx>
            <c:strRef>
              <c:f>'Pop, Employ, Incomes'!$DY$11</c:f>
              <c:strCache>
                <c:ptCount val="1"/>
                <c:pt idx="0">
                  <c:v>Maori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Incomes'!$DY$48:$DY$76</c:f>
              <c:numCache>
                <c:formatCode>General</c:formatCode>
                <c:ptCount val="29"/>
                <c:pt idx="0" formatCode="0.00">
                  <c:v>666.16399606447305</c:v>
                </c:pt>
                <c:pt idx="4" formatCode="0.00">
                  <c:v>599.44495802175436</c:v>
                </c:pt>
                <c:pt idx="8" formatCode="0.00">
                  <c:v>613.6487714839111</c:v>
                </c:pt>
                <c:pt idx="12" formatCode="0.00">
                  <c:v>604.66724257795886</c:v>
                </c:pt>
                <c:pt idx="16" formatCode="0.00">
                  <c:v>618.49315073686796</c:v>
                </c:pt>
                <c:pt idx="20" formatCode="0.00">
                  <c:v>616.32653032953124</c:v>
                </c:pt>
                <c:pt idx="24" formatCode="0.00">
                  <c:v>677.82426748687828</c:v>
                </c:pt>
                <c:pt idx="28" formatCode="0.00">
                  <c:v>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3-45B2-A45C-0FD25F75ACB2}"/>
            </c:ext>
          </c:extLst>
        </c:ser>
        <c:ser>
          <c:idx val="3"/>
          <c:order val="3"/>
          <c:tx>
            <c:strRef>
              <c:f>'Pop, Employ, Incomes'!$DZ$11</c:f>
              <c:strCache>
                <c:ptCount val="1"/>
                <c:pt idx="0">
                  <c:v>Pacific Peoples</c:v>
                </c:pt>
              </c:strCache>
            </c:strRef>
          </c:tx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Incomes'!$DZ$48:$DZ$76</c:f>
              <c:numCache>
                <c:formatCode>General</c:formatCode>
                <c:ptCount val="29"/>
                <c:pt idx="0" formatCode="0.00">
                  <c:v>548.53911390707879</c:v>
                </c:pt>
                <c:pt idx="4" formatCode="0.00">
                  <c:v>512.85846408527868</c:v>
                </c:pt>
                <c:pt idx="8" formatCode="0.00">
                  <c:v>515.37761590819582</c:v>
                </c:pt>
                <c:pt idx="12" formatCode="0.00">
                  <c:v>492.65341376420321</c:v>
                </c:pt>
                <c:pt idx="16" formatCode="0.00">
                  <c:v>481.84931510895524</c:v>
                </c:pt>
                <c:pt idx="20" formatCode="0.00">
                  <c:v>504.0816324218352</c:v>
                </c:pt>
                <c:pt idx="24" formatCode="0.00">
                  <c:v>538.24267758958035</c:v>
                </c:pt>
                <c:pt idx="28" formatCode="0.00">
                  <c:v>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E3-45B2-A45C-0FD25F75ACB2}"/>
            </c:ext>
          </c:extLst>
        </c:ser>
        <c:ser>
          <c:idx val="4"/>
          <c:order val="4"/>
          <c:tx>
            <c:strRef>
              <c:f>'Pop, Employ, Incomes'!$EA$11</c:f>
              <c:strCache>
                <c:ptCount val="1"/>
                <c:pt idx="0">
                  <c:v>Asian</c:v>
                </c:pt>
              </c:strCache>
            </c:strRef>
          </c:tx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Incomes'!$EA$48:$EA$76</c:f>
              <c:numCache>
                <c:formatCode>General</c:formatCode>
                <c:ptCount val="29"/>
                <c:pt idx="0" formatCode="0.00">
                  <c:v>566.635249623601</c:v>
                </c:pt>
                <c:pt idx="4" formatCode="0.00">
                  <c:v>596.11470825496679</c:v>
                </c:pt>
                <c:pt idx="8" formatCode="0.00">
                  <c:v>560.14558678157721</c:v>
                </c:pt>
                <c:pt idx="12" formatCode="0.00">
                  <c:v>600.51858225152353</c:v>
                </c:pt>
                <c:pt idx="16" formatCode="0.00">
                  <c:v>571.23287676029656</c:v>
                </c:pt>
                <c:pt idx="20" formatCode="0.00">
                  <c:v>581.63265279442521</c:v>
                </c:pt>
                <c:pt idx="24" formatCode="0.00">
                  <c:v>576.40167338884169</c:v>
                </c:pt>
                <c:pt idx="28" formatCode="0.00">
                  <c:v>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E3-45B2-A45C-0FD25F75ACB2}"/>
            </c:ext>
          </c:extLst>
        </c:ser>
        <c:ser>
          <c:idx val="5"/>
          <c:order val="5"/>
          <c:tx>
            <c:strRef>
              <c:f>'Pop, Employ, Incomes'!$EB$11</c:f>
              <c:strCache>
                <c:ptCount val="1"/>
                <c:pt idx="0">
                  <c:v>MELAA</c:v>
                </c:pt>
              </c:strCache>
            </c:strRef>
          </c:tx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Incomes'!$EB$48:$EB$76</c:f>
              <c:numCache>
                <c:formatCode>General</c:formatCode>
                <c:ptCount val="29"/>
                <c:pt idx="0" formatCode="0.00">
                  <c:v>548.53911390707879</c:v>
                </c:pt>
                <c:pt idx="4" formatCode="0.00">
                  <c:v>578.35337616543336</c:v>
                </c:pt>
                <c:pt idx="8" formatCode="0.00">
                  <c:v>710.82802533100732</c:v>
                </c:pt>
                <c:pt idx="12" formatCode="0.00">
                  <c:v>600.51858225152353</c:v>
                </c:pt>
                <c:pt idx="16" formatCode="0.00">
                  <c:v>450.00000003778763</c:v>
                </c:pt>
                <c:pt idx="20" formatCode="0.00">
                  <c:v>496.93877528225454</c:v>
                </c:pt>
                <c:pt idx="24" formatCode="0.00">
                  <c:v>482.008367990669</c:v>
                </c:pt>
                <c:pt idx="28" formatCode="0.00">
                  <c:v>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E3-45B2-A45C-0FD25F75ACB2}"/>
            </c:ext>
          </c:extLst>
        </c:ser>
        <c:ser>
          <c:idx val="6"/>
          <c:order val="6"/>
          <c:tx>
            <c:strRef>
              <c:f>'Pop, Employ, Incomes'!$EC$11</c:f>
              <c:strCache>
                <c:ptCount val="1"/>
                <c:pt idx="0">
                  <c:v>Other Ethnicity</c:v>
                </c:pt>
              </c:strCache>
            </c:strRef>
          </c:tx>
          <c:marker>
            <c:symbol val="none"/>
          </c:marker>
          <c:cat>
            <c:numRef>
              <c:f>'Pop, Employ, Incomes'!$A$48:$A$76</c:f>
              <c:numCache>
                <c:formatCode>mmm\-yy</c:formatCode>
                <c:ptCount val="29"/>
                <c:pt idx="0">
                  <c:v>39600</c:v>
                </c:pt>
                <c:pt idx="1">
                  <c:v>39692</c:v>
                </c:pt>
                <c:pt idx="2">
                  <c:v>39783</c:v>
                </c:pt>
                <c:pt idx="3">
                  <c:v>39873</c:v>
                </c:pt>
                <c:pt idx="4">
                  <c:v>39965</c:v>
                </c:pt>
                <c:pt idx="5">
                  <c:v>40057</c:v>
                </c:pt>
                <c:pt idx="6">
                  <c:v>40148</c:v>
                </c:pt>
                <c:pt idx="7">
                  <c:v>40238</c:v>
                </c:pt>
                <c:pt idx="8">
                  <c:v>40330</c:v>
                </c:pt>
                <c:pt idx="9">
                  <c:v>40422</c:v>
                </c:pt>
                <c:pt idx="10">
                  <c:v>40513</c:v>
                </c:pt>
                <c:pt idx="11">
                  <c:v>40603</c:v>
                </c:pt>
                <c:pt idx="12">
                  <c:v>40695</c:v>
                </c:pt>
                <c:pt idx="13">
                  <c:v>40787</c:v>
                </c:pt>
                <c:pt idx="14">
                  <c:v>40878</c:v>
                </c:pt>
                <c:pt idx="15">
                  <c:v>40969</c:v>
                </c:pt>
                <c:pt idx="16">
                  <c:v>41061</c:v>
                </c:pt>
                <c:pt idx="17">
                  <c:v>41153</c:v>
                </c:pt>
                <c:pt idx="18">
                  <c:v>41244</c:v>
                </c:pt>
                <c:pt idx="19">
                  <c:v>41334</c:v>
                </c:pt>
                <c:pt idx="20">
                  <c:v>41426</c:v>
                </c:pt>
                <c:pt idx="21">
                  <c:v>41518</c:v>
                </c:pt>
                <c:pt idx="22">
                  <c:v>41609</c:v>
                </c:pt>
                <c:pt idx="23">
                  <c:v>41699</c:v>
                </c:pt>
                <c:pt idx="24">
                  <c:v>41791</c:v>
                </c:pt>
                <c:pt idx="25">
                  <c:v>41883</c:v>
                </c:pt>
                <c:pt idx="26">
                  <c:v>41974</c:v>
                </c:pt>
                <c:pt idx="27">
                  <c:v>42064</c:v>
                </c:pt>
                <c:pt idx="28">
                  <c:v>42156</c:v>
                </c:pt>
              </c:numCache>
            </c:numRef>
          </c:cat>
          <c:val>
            <c:numRef>
              <c:f>'Pop, Employ, Incomes'!$EC$48:$EC$76</c:f>
              <c:numCache>
                <c:formatCode>General</c:formatCode>
                <c:ptCount val="29"/>
                <c:pt idx="0" formatCode="0.00">
                  <c:v>890.10367555643506</c:v>
                </c:pt>
                <c:pt idx="4" formatCode="0.00">
                  <c:v>825.90194216330599</c:v>
                </c:pt>
                <c:pt idx="8" formatCode="0.00">
                  <c:v>828.75341202186564</c:v>
                </c:pt>
                <c:pt idx="12" formatCode="0.00">
                  <c:v>822.47190971581722</c:v>
                </c:pt>
                <c:pt idx="16" formatCode="0.00">
                  <c:v>796.23287677919041</c:v>
                </c:pt>
                <c:pt idx="20" formatCode="0.00">
                  <c:v>1001.0204077040897</c:v>
                </c:pt>
                <c:pt idx="24" formatCode="0.00">
                  <c:v>842.51045988369026</c:v>
                </c:pt>
                <c:pt idx="28" formatCode="0.00">
                  <c:v>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E3-45B2-A45C-0FD25F75A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42400"/>
        <c:axId val="49164672"/>
      </c:lineChart>
      <c:catAx>
        <c:axId val="4914240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16467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164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Real Average Weekly Incomes ($ June 2015)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32280294053358E-2"/>
              <c:y val="3.3259602532527036E-2"/>
            </c:manualLayout>
          </c:layout>
          <c:overlay val="0"/>
        </c:title>
        <c:numFmt formatCode="&quot;$&quot;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142400"/>
        <c:crosses val="autoZero"/>
        <c:crossBetween val="midCat"/>
        <c:minorUnit val="10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45282819026735793"/>
          <c:y val="0.80803216045123916"/>
          <c:w val="0.51766080824158933"/>
          <c:h val="0.16719321361828385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2281697317222"/>
          <c:y val="5.6780311390396992E-2"/>
          <c:w val="0.74718339535010425"/>
          <c:h val="0.74078819330385548"/>
        </c:manualLayout>
      </c:layout>
      <c:lineChart>
        <c:grouping val="standard"/>
        <c:varyColors val="0"/>
        <c:ser>
          <c:idx val="0"/>
          <c:order val="0"/>
          <c:tx>
            <c:v>Total NZ Guest Nights</c:v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Night'!$ET$223:$ET$355</c:f>
              <c:numCache>
                <c:formatCode>#,##0</c:formatCode>
                <c:ptCount val="133"/>
                <c:pt idx="0">
                  <c:v>32573000</c:v>
                </c:pt>
                <c:pt idx="1">
                  <c:v>32675000</c:v>
                </c:pt>
                <c:pt idx="2">
                  <c:v>32561000</c:v>
                </c:pt>
                <c:pt idx="3">
                  <c:v>32479000</c:v>
                </c:pt>
                <c:pt idx="4">
                  <c:v>32331000</c:v>
                </c:pt>
                <c:pt idx="5">
                  <c:v>32069000</c:v>
                </c:pt>
                <c:pt idx="6">
                  <c:v>31697000</c:v>
                </c:pt>
                <c:pt idx="7">
                  <c:v>31814000</c:v>
                </c:pt>
                <c:pt idx="8">
                  <c:v>31801000</c:v>
                </c:pt>
                <c:pt idx="9">
                  <c:v>31719000</c:v>
                </c:pt>
                <c:pt idx="10">
                  <c:v>31790000</c:v>
                </c:pt>
                <c:pt idx="11">
                  <c:v>31787000</c:v>
                </c:pt>
                <c:pt idx="12">
                  <c:v>31852000</c:v>
                </c:pt>
                <c:pt idx="13">
                  <c:v>31864000</c:v>
                </c:pt>
                <c:pt idx="14">
                  <c:v>31876000</c:v>
                </c:pt>
                <c:pt idx="15">
                  <c:v>32013000</c:v>
                </c:pt>
                <c:pt idx="16">
                  <c:v>32201000</c:v>
                </c:pt>
                <c:pt idx="17">
                  <c:v>32250000</c:v>
                </c:pt>
                <c:pt idx="18">
                  <c:v>32324000</c:v>
                </c:pt>
                <c:pt idx="19">
                  <c:v>32346000</c:v>
                </c:pt>
                <c:pt idx="20">
                  <c:v>32224000</c:v>
                </c:pt>
                <c:pt idx="21">
                  <c:v>32337000</c:v>
                </c:pt>
                <c:pt idx="22">
                  <c:v>32341000</c:v>
                </c:pt>
                <c:pt idx="23">
                  <c:v>32340000</c:v>
                </c:pt>
                <c:pt idx="24">
                  <c:v>32313000</c:v>
                </c:pt>
                <c:pt idx="25">
                  <c:v>32270000</c:v>
                </c:pt>
                <c:pt idx="26">
                  <c:v>32323000</c:v>
                </c:pt>
                <c:pt idx="27">
                  <c:v>32246000</c:v>
                </c:pt>
                <c:pt idx="28">
                  <c:v>32142000</c:v>
                </c:pt>
                <c:pt idx="29">
                  <c:v>32091000</c:v>
                </c:pt>
                <c:pt idx="30">
                  <c:v>31913000</c:v>
                </c:pt>
                <c:pt idx="31">
                  <c:v>31807000</c:v>
                </c:pt>
                <c:pt idx="32">
                  <c:v>31824000</c:v>
                </c:pt>
                <c:pt idx="33">
                  <c:v>31829000</c:v>
                </c:pt>
                <c:pt idx="34">
                  <c:v>31873000</c:v>
                </c:pt>
                <c:pt idx="35">
                  <c:v>32043000</c:v>
                </c:pt>
                <c:pt idx="36">
                  <c:v>32048000</c:v>
                </c:pt>
                <c:pt idx="37">
                  <c:v>32011000</c:v>
                </c:pt>
                <c:pt idx="38">
                  <c:v>31971000</c:v>
                </c:pt>
                <c:pt idx="39">
                  <c:v>32014000</c:v>
                </c:pt>
                <c:pt idx="40">
                  <c:v>31831000</c:v>
                </c:pt>
                <c:pt idx="41">
                  <c:v>31765000</c:v>
                </c:pt>
                <c:pt idx="42">
                  <c:v>31740000</c:v>
                </c:pt>
                <c:pt idx="43">
                  <c:v>31684000</c:v>
                </c:pt>
                <c:pt idx="44">
                  <c:v>31679000</c:v>
                </c:pt>
                <c:pt idx="45">
                  <c:v>31752000</c:v>
                </c:pt>
                <c:pt idx="46">
                  <c:v>31601000</c:v>
                </c:pt>
                <c:pt idx="47">
                  <c:v>31399000</c:v>
                </c:pt>
                <c:pt idx="48">
                  <c:v>31321000</c:v>
                </c:pt>
                <c:pt idx="49">
                  <c:v>31403000</c:v>
                </c:pt>
                <c:pt idx="50">
                  <c:v>31369000</c:v>
                </c:pt>
                <c:pt idx="51">
                  <c:v>31438000</c:v>
                </c:pt>
                <c:pt idx="52">
                  <c:v>31429000</c:v>
                </c:pt>
                <c:pt idx="53">
                  <c:v>31478000</c:v>
                </c:pt>
                <c:pt idx="54">
                  <c:v>31806000</c:v>
                </c:pt>
                <c:pt idx="55">
                  <c:v>31772000</c:v>
                </c:pt>
                <c:pt idx="56">
                  <c:v>31922000</c:v>
                </c:pt>
                <c:pt idx="57">
                  <c:v>31968000</c:v>
                </c:pt>
                <c:pt idx="58">
                  <c:v>32138000</c:v>
                </c:pt>
                <c:pt idx="59">
                  <c:v>32282000</c:v>
                </c:pt>
                <c:pt idx="60">
                  <c:v>32386000</c:v>
                </c:pt>
                <c:pt idx="61">
                  <c:v>32425000</c:v>
                </c:pt>
                <c:pt idx="62">
                  <c:v>32601000</c:v>
                </c:pt>
                <c:pt idx="63">
                  <c:v>32711000</c:v>
                </c:pt>
                <c:pt idx="64">
                  <c:v>32966000</c:v>
                </c:pt>
                <c:pt idx="65">
                  <c:v>33223000</c:v>
                </c:pt>
                <c:pt idx="66">
                  <c:v>33128000</c:v>
                </c:pt>
                <c:pt idx="67">
                  <c:v>33519000</c:v>
                </c:pt>
                <c:pt idx="68">
                  <c:v>33692000</c:v>
                </c:pt>
                <c:pt idx="69">
                  <c:v>33712000</c:v>
                </c:pt>
                <c:pt idx="70">
                  <c:v>33807000</c:v>
                </c:pt>
                <c:pt idx="71">
                  <c:v>33879000</c:v>
                </c:pt>
                <c:pt idx="72">
                  <c:v>34017000</c:v>
                </c:pt>
                <c:pt idx="73">
                  <c:v>34204000</c:v>
                </c:pt>
                <c:pt idx="74">
                  <c:v>34370000</c:v>
                </c:pt>
                <c:pt idx="75">
                  <c:v>34611000</c:v>
                </c:pt>
                <c:pt idx="76">
                  <c:v>34779000</c:v>
                </c:pt>
                <c:pt idx="77">
                  <c:v>34969000</c:v>
                </c:pt>
                <c:pt idx="78">
                  <c:v>35217000</c:v>
                </c:pt>
                <c:pt idx="79">
                  <c:v>35325000</c:v>
                </c:pt>
                <c:pt idx="80">
                  <c:v>35447000</c:v>
                </c:pt>
                <c:pt idx="81">
                  <c:v>35505000</c:v>
                </c:pt>
                <c:pt idx="82">
                  <c:v>35599000</c:v>
                </c:pt>
                <c:pt idx="83">
                  <c:v>35691000</c:v>
                </c:pt>
                <c:pt idx="84">
                  <c:v>35814000</c:v>
                </c:pt>
                <c:pt idx="85">
                  <c:v>35894000</c:v>
                </c:pt>
                <c:pt idx="86">
                  <c:v>36030000</c:v>
                </c:pt>
                <c:pt idx="87">
                  <c:v>36254000</c:v>
                </c:pt>
                <c:pt idx="88">
                  <c:v>36532000</c:v>
                </c:pt>
                <c:pt idx="89">
                  <c:v>36793000</c:v>
                </c:pt>
                <c:pt idx="90">
                  <c:v>37229000</c:v>
                </c:pt>
                <c:pt idx="91">
                  <c:v>37345000</c:v>
                </c:pt>
                <c:pt idx="92">
                  <c:v>37337000</c:v>
                </c:pt>
                <c:pt idx="93">
                  <c:v>37567000</c:v>
                </c:pt>
                <c:pt idx="94">
                  <c:v>37736000</c:v>
                </c:pt>
                <c:pt idx="95">
                  <c:v>37884000</c:v>
                </c:pt>
                <c:pt idx="96">
                  <c:v>38042000</c:v>
                </c:pt>
                <c:pt idx="97">
                  <c:v>38213000</c:v>
                </c:pt>
                <c:pt idx="98">
                  <c:v>38371000</c:v>
                </c:pt>
                <c:pt idx="99">
                  <c:v>38502000</c:v>
                </c:pt>
                <c:pt idx="100">
                  <c:v>38557000</c:v>
                </c:pt>
                <c:pt idx="101">
                  <c:v>38540000</c:v>
                </c:pt>
                <c:pt idx="102">
                  <c:v>38418000</c:v>
                </c:pt>
                <c:pt idx="103">
                  <c:v>38640000</c:v>
                </c:pt>
                <c:pt idx="104">
                  <c:v>38811000</c:v>
                </c:pt>
                <c:pt idx="105">
                  <c:v>38957000</c:v>
                </c:pt>
                <c:pt idx="106">
                  <c:v>38994000</c:v>
                </c:pt>
                <c:pt idx="107">
                  <c:v>38986000</c:v>
                </c:pt>
                <c:pt idx="108">
                  <c:v>39022000</c:v>
                </c:pt>
                <c:pt idx="109">
                  <c:v>39165000</c:v>
                </c:pt>
                <c:pt idx="110">
                  <c:v>39306000</c:v>
                </c:pt>
                <c:pt idx="111">
                  <c:v>39465000</c:v>
                </c:pt>
                <c:pt idx="112">
                  <c:v>39535000</c:v>
                </c:pt>
                <c:pt idx="113">
                  <c:v>39617000</c:v>
                </c:pt>
                <c:pt idx="114">
                  <c:v>39927000</c:v>
                </c:pt>
                <c:pt idx="115">
                  <c:v>39895000</c:v>
                </c:pt>
                <c:pt idx="116">
                  <c:v>39935000</c:v>
                </c:pt>
                <c:pt idx="117">
                  <c:v>39894000</c:v>
                </c:pt>
                <c:pt idx="118">
                  <c:v>39898000</c:v>
                </c:pt>
                <c:pt idx="119">
                  <c:v>39981000</c:v>
                </c:pt>
                <c:pt idx="120">
                  <c:v>40059000</c:v>
                </c:pt>
                <c:pt idx="121">
                  <c:v>40180000</c:v>
                </c:pt>
                <c:pt idx="122">
                  <c:v>40309000</c:v>
                </c:pt>
                <c:pt idx="123">
                  <c:v>40366000</c:v>
                </c:pt>
                <c:pt idx="124">
                  <c:v>40365000</c:v>
                </c:pt>
                <c:pt idx="125">
                  <c:v>40349000</c:v>
                </c:pt>
                <c:pt idx="126">
                  <c:v>40181000</c:v>
                </c:pt>
                <c:pt idx="127">
                  <c:v>40356000</c:v>
                </c:pt>
                <c:pt idx="128">
                  <c:v>40378000</c:v>
                </c:pt>
                <c:pt idx="129">
                  <c:v>40408000</c:v>
                </c:pt>
                <c:pt idx="130">
                  <c:v>40430000</c:v>
                </c:pt>
                <c:pt idx="131">
                  <c:v>40523000</c:v>
                </c:pt>
                <c:pt idx="132">
                  <c:v>40546000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5-4EEF-AC31-2B9C39AAA166}"/>
            </c:ext>
          </c:extLst>
        </c:ser>
        <c:ser>
          <c:idx val="1"/>
          <c:order val="1"/>
          <c:tx>
            <c:v>Auckland - Total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Night'!$ER$223:$ER$355</c:f>
              <c:numCache>
                <c:formatCode>#,##0</c:formatCode>
                <c:ptCount val="133"/>
                <c:pt idx="0">
                  <c:v>5661000</c:v>
                </c:pt>
                <c:pt idx="1">
                  <c:v>5687000</c:v>
                </c:pt>
                <c:pt idx="2">
                  <c:v>5656000</c:v>
                </c:pt>
                <c:pt idx="3">
                  <c:v>5662000</c:v>
                </c:pt>
                <c:pt idx="4">
                  <c:v>5629000</c:v>
                </c:pt>
                <c:pt idx="5">
                  <c:v>5587000</c:v>
                </c:pt>
                <c:pt idx="6">
                  <c:v>5557000</c:v>
                </c:pt>
                <c:pt idx="7">
                  <c:v>5528000</c:v>
                </c:pt>
                <c:pt idx="8">
                  <c:v>5494000</c:v>
                </c:pt>
                <c:pt idx="9">
                  <c:v>5455000</c:v>
                </c:pt>
                <c:pt idx="10">
                  <c:v>5480000</c:v>
                </c:pt>
                <c:pt idx="11">
                  <c:v>5448000</c:v>
                </c:pt>
                <c:pt idx="12">
                  <c:v>5448000</c:v>
                </c:pt>
                <c:pt idx="13">
                  <c:v>5453000</c:v>
                </c:pt>
                <c:pt idx="14">
                  <c:v>5435000</c:v>
                </c:pt>
                <c:pt idx="15">
                  <c:v>5440000</c:v>
                </c:pt>
                <c:pt idx="16">
                  <c:v>5453000</c:v>
                </c:pt>
                <c:pt idx="17">
                  <c:v>5462000</c:v>
                </c:pt>
                <c:pt idx="18">
                  <c:v>5467000</c:v>
                </c:pt>
                <c:pt idx="19">
                  <c:v>5492000</c:v>
                </c:pt>
                <c:pt idx="20">
                  <c:v>5514000</c:v>
                </c:pt>
                <c:pt idx="21">
                  <c:v>5537000</c:v>
                </c:pt>
                <c:pt idx="22">
                  <c:v>5532000</c:v>
                </c:pt>
                <c:pt idx="23">
                  <c:v>5576000</c:v>
                </c:pt>
                <c:pt idx="24">
                  <c:v>5601000</c:v>
                </c:pt>
                <c:pt idx="25">
                  <c:v>5610000</c:v>
                </c:pt>
                <c:pt idx="26">
                  <c:v>5667000</c:v>
                </c:pt>
                <c:pt idx="27">
                  <c:v>5691000</c:v>
                </c:pt>
                <c:pt idx="28">
                  <c:v>5734000</c:v>
                </c:pt>
                <c:pt idx="29">
                  <c:v>5766000</c:v>
                </c:pt>
                <c:pt idx="30">
                  <c:v>5809000</c:v>
                </c:pt>
                <c:pt idx="31">
                  <c:v>5849000</c:v>
                </c:pt>
                <c:pt idx="32">
                  <c:v>5904000</c:v>
                </c:pt>
                <c:pt idx="33">
                  <c:v>5949000</c:v>
                </c:pt>
                <c:pt idx="34">
                  <c:v>6018000</c:v>
                </c:pt>
                <c:pt idx="35">
                  <c:v>6083000</c:v>
                </c:pt>
                <c:pt idx="36">
                  <c:v>6133000</c:v>
                </c:pt>
                <c:pt idx="37">
                  <c:v>6199000</c:v>
                </c:pt>
                <c:pt idx="38">
                  <c:v>6190000</c:v>
                </c:pt>
                <c:pt idx="39">
                  <c:v>6253000</c:v>
                </c:pt>
                <c:pt idx="40">
                  <c:v>6254000</c:v>
                </c:pt>
                <c:pt idx="41">
                  <c:v>6280000</c:v>
                </c:pt>
                <c:pt idx="42">
                  <c:v>6318000</c:v>
                </c:pt>
                <c:pt idx="43">
                  <c:v>6347000</c:v>
                </c:pt>
                <c:pt idx="44">
                  <c:v>6346000</c:v>
                </c:pt>
                <c:pt idx="45">
                  <c:v>6398000</c:v>
                </c:pt>
                <c:pt idx="46">
                  <c:v>6361000</c:v>
                </c:pt>
                <c:pt idx="47">
                  <c:v>6345000</c:v>
                </c:pt>
                <c:pt idx="48">
                  <c:v>6327000</c:v>
                </c:pt>
                <c:pt idx="49">
                  <c:v>6344000</c:v>
                </c:pt>
                <c:pt idx="50">
                  <c:v>6403000</c:v>
                </c:pt>
                <c:pt idx="51">
                  <c:v>6427000</c:v>
                </c:pt>
                <c:pt idx="52">
                  <c:v>6451000</c:v>
                </c:pt>
                <c:pt idx="53">
                  <c:v>6473000</c:v>
                </c:pt>
                <c:pt idx="54">
                  <c:v>6508000</c:v>
                </c:pt>
                <c:pt idx="55">
                  <c:v>6517000</c:v>
                </c:pt>
                <c:pt idx="56">
                  <c:v>6556000</c:v>
                </c:pt>
                <c:pt idx="57">
                  <c:v>6545000</c:v>
                </c:pt>
                <c:pt idx="58">
                  <c:v>6586000</c:v>
                </c:pt>
                <c:pt idx="59">
                  <c:v>6600000</c:v>
                </c:pt>
                <c:pt idx="60">
                  <c:v>6652000</c:v>
                </c:pt>
                <c:pt idx="61">
                  <c:v>6649000</c:v>
                </c:pt>
                <c:pt idx="62">
                  <c:v>6670000</c:v>
                </c:pt>
                <c:pt idx="63">
                  <c:v>6669000</c:v>
                </c:pt>
                <c:pt idx="64">
                  <c:v>6702000</c:v>
                </c:pt>
                <c:pt idx="65">
                  <c:v>6750000</c:v>
                </c:pt>
                <c:pt idx="66">
                  <c:v>6734000</c:v>
                </c:pt>
                <c:pt idx="67">
                  <c:v>6754000</c:v>
                </c:pt>
                <c:pt idx="68">
                  <c:v>6795000</c:v>
                </c:pt>
                <c:pt idx="69">
                  <c:v>6826000</c:v>
                </c:pt>
                <c:pt idx="70">
                  <c:v>6842000</c:v>
                </c:pt>
                <c:pt idx="71">
                  <c:v>6877000</c:v>
                </c:pt>
                <c:pt idx="72">
                  <c:v>6912000</c:v>
                </c:pt>
                <c:pt idx="73">
                  <c:v>6936000</c:v>
                </c:pt>
                <c:pt idx="74">
                  <c:v>6961000</c:v>
                </c:pt>
                <c:pt idx="75">
                  <c:v>6992000</c:v>
                </c:pt>
                <c:pt idx="76">
                  <c:v>7012000</c:v>
                </c:pt>
                <c:pt idx="77">
                  <c:v>7020000</c:v>
                </c:pt>
                <c:pt idx="78">
                  <c:v>7057000</c:v>
                </c:pt>
                <c:pt idx="79">
                  <c:v>7090000</c:v>
                </c:pt>
                <c:pt idx="80">
                  <c:v>7088000</c:v>
                </c:pt>
                <c:pt idx="81">
                  <c:v>7085000</c:v>
                </c:pt>
                <c:pt idx="82">
                  <c:v>7098000</c:v>
                </c:pt>
                <c:pt idx="83">
                  <c:v>7110000</c:v>
                </c:pt>
                <c:pt idx="84">
                  <c:v>7115000</c:v>
                </c:pt>
                <c:pt idx="85">
                  <c:v>7108000</c:v>
                </c:pt>
                <c:pt idx="86">
                  <c:v>7100000</c:v>
                </c:pt>
                <c:pt idx="87">
                  <c:v>7118000</c:v>
                </c:pt>
                <c:pt idx="88">
                  <c:v>7144000</c:v>
                </c:pt>
                <c:pt idx="89">
                  <c:v>7163000</c:v>
                </c:pt>
                <c:pt idx="90">
                  <c:v>7176000</c:v>
                </c:pt>
                <c:pt idx="91">
                  <c:v>7211000</c:v>
                </c:pt>
                <c:pt idx="92">
                  <c:v>7235000</c:v>
                </c:pt>
                <c:pt idx="93">
                  <c:v>7274000</c:v>
                </c:pt>
                <c:pt idx="94">
                  <c:v>7317000</c:v>
                </c:pt>
                <c:pt idx="95">
                  <c:v>7347000</c:v>
                </c:pt>
                <c:pt idx="96">
                  <c:v>7360000</c:v>
                </c:pt>
                <c:pt idx="97">
                  <c:v>7413000</c:v>
                </c:pt>
                <c:pt idx="98">
                  <c:v>7422000</c:v>
                </c:pt>
                <c:pt idx="99">
                  <c:v>7434000</c:v>
                </c:pt>
                <c:pt idx="100">
                  <c:v>7414000</c:v>
                </c:pt>
                <c:pt idx="101">
                  <c:v>7398000</c:v>
                </c:pt>
                <c:pt idx="102">
                  <c:v>7403000</c:v>
                </c:pt>
                <c:pt idx="103">
                  <c:v>7414000</c:v>
                </c:pt>
                <c:pt idx="104">
                  <c:v>7432000</c:v>
                </c:pt>
                <c:pt idx="105">
                  <c:v>7442000</c:v>
                </c:pt>
                <c:pt idx="106">
                  <c:v>7442000</c:v>
                </c:pt>
                <c:pt idx="107">
                  <c:v>7412000</c:v>
                </c:pt>
                <c:pt idx="108">
                  <c:v>7389000</c:v>
                </c:pt>
                <c:pt idx="109">
                  <c:v>7349000</c:v>
                </c:pt>
                <c:pt idx="110">
                  <c:v>7365000</c:v>
                </c:pt>
                <c:pt idx="111">
                  <c:v>7364000</c:v>
                </c:pt>
                <c:pt idx="112">
                  <c:v>7375000</c:v>
                </c:pt>
                <c:pt idx="113">
                  <c:v>7375000</c:v>
                </c:pt>
                <c:pt idx="114">
                  <c:v>7386000</c:v>
                </c:pt>
                <c:pt idx="115">
                  <c:v>7339000</c:v>
                </c:pt>
                <c:pt idx="116">
                  <c:v>7319000</c:v>
                </c:pt>
                <c:pt idx="117">
                  <c:v>7289000</c:v>
                </c:pt>
                <c:pt idx="118">
                  <c:v>7276000</c:v>
                </c:pt>
                <c:pt idx="119">
                  <c:v>7308000</c:v>
                </c:pt>
                <c:pt idx="120">
                  <c:v>7341000</c:v>
                </c:pt>
                <c:pt idx="121">
                  <c:v>7384000</c:v>
                </c:pt>
                <c:pt idx="122">
                  <c:v>7419000</c:v>
                </c:pt>
                <c:pt idx="123">
                  <c:v>7427000</c:v>
                </c:pt>
                <c:pt idx="124">
                  <c:v>7447000</c:v>
                </c:pt>
                <c:pt idx="125">
                  <c:v>7448000</c:v>
                </c:pt>
                <c:pt idx="126">
                  <c:v>7442000</c:v>
                </c:pt>
                <c:pt idx="127">
                  <c:v>7460000</c:v>
                </c:pt>
                <c:pt idx="128">
                  <c:v>7472000</c:v>
                </c:pt>
                <c:pt idx="129">
                  <c:v>7491000</c:v>
                </c:pt>
                <c:pt idx="130">
                  <c:v>7502000</c:v>
                </c:pt>
                <c:pt idx="131">
                  <c:v>7522000</c:v>
                </c:pt>
                <c:pt idx="132">
                  <c:v>7556000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A5-4EEF-AC31-2B9C39AAA166}"/>
            </c:ext>
          </c:extLst>
        </c:ser>
        <c:ser>
          <c:idx val="2"/>
          <c:order val="2"/>
          <c:tx>
            <c:v>Auckland - International</c:v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Night'!$EO$223:$EO$355</c:f>
              <c:numCache>
                <c:formatCode>#,##0</c:formatCode>
                <c:ptCount val="133"/>
                <c:pt idx="0">
                  <c:v>2735000</c:v>
                </c:pt>
                <c:pt idx="1">
                  <c:v>2704000</c:v>
                </c:pt>
                <c:pt idx="2">
                  <c:v>2674000</c:v>
                </c:pt>
                <c:pt idx="3">
                  <c:v>2652000</c:v>
                </c:pt>
                <c:pt idx="4">
                  <c:v>2596000</c:v>
                </c:pt>
                <c:pt idx="5">
                  <c:v>2546000</c:v>
                </c:pt>
                <c:pt idx="6">
                  <c:v>2500000</c:v>
                </c:pt>
                <c:pt idx="7">
                  <c:v>2478000</c:v>
                </c:pt>
                <c:pt idx="8">
                  <c:v>2451000</c:v>
                </c:pt>
                <c:pt idx="9">
                  <c:v>2429000</c:v>
                </c:pt>
                <c:pt idx="10">
                  <c:v>2427000</c:v>
                </c:pt>
                <c:pt idx="11">
                  <c:v>2409000</c:v>
                </c:pt>
                <c:pt idx="12">
                  <c:v>2422000</c:v>
                </c:pt>
                <c:pt idx="13">
                  <c:v>2422000</c:v>
                </c:pt>
                <c:pt idx="14">
                  <c:v>2417000</c:v>
                </c:pt>
                <c:pt idx="15">
                  <c:v>2435000</c:v>
                </c:pt>
                <c:pt idx="16">
                  <c:v>2450000</c:v>
                </c:pt>
                <c:pt idx="17">
                  <c:v>2460000</c:v>
                </c:pt>
                <c:pt idx="18">
                  <c:v>2464000</c:v>
                </c:pt>
                <c:pt idx="19">
                  <c:v>2463000</c:v>
                </c:pt>
                <c:pt idx="20">
                  <c:v>2485000</c:v>
                </c:pt>
                <c:pt idx="21">
                  <c:v>2489000</c:v>
                </c:pt>
                <c:pt idx="22">
                  <c:v>2485000</c:v>
                </c:pt>
                <c:pt idx="23">
                  <c:v>2504000</c:v>
                </c:pt>
                <c:pt idx="24">
                  <c:v>2505000</c:v>
                </c:pt>
                <c:pt idx="25">
                  <c:v>2513000</c:v>
                </c:pt>
                <c:pt idx="26">
                  <c:v>2519000</c:v>
                </c:pt>
                <c:pt idx="27">
                  <c:v>2516000</c:v>
                </c:pt>
                <c:pt idx="28">
                  <c:v>2527000</c:v>
                </c:pt>
                <c:pt idx="29">
                  <c:v>2535000</c:v>
                </c:pt>
                <c:pt idx="30">
                  <c:v>2540000</c:v>
                </c:pt>
                <c:pt idx="31">
                  <c:v>2546000</c:v>
                </c:pt>
                <c:pt idx="32">
                  <c:v>2553000</c:v>
                </c:pt>
                <c:pt idx="33">
                  <c:v>2567000</c:v>
                </c:pt>
                <c:pt idx="34">
                  <c:v>2581000</c:v>
                </c:pt>
                <c:pt idx="35">
                  <c:v>2607000</c:v>
                </c:pt>
                <c:pt idx="36">
                  <c:v>2672000</c:v>
                </c:pt>
                <c:pt idx="37">
                  <c:v>2739000</c:v>
                </c:pt>
                <c:pt idx="38">
                  <c:v>2765000</c:v>
                </c:pt>
                <c:pt idx="39">
                  <c:v>2796000</c:v>
                </c:pt>
                <c:pt idx="40">
                  <c:v>2805000</c:v>
                </c:pt>
                <c:pt idx="41">
                  <c:v>2800000</c:v>
                </c:pt>
                <c:pt idx="42">
                  <c:v>2816000</c:v>
                </c:pt>
                <c:pt idx="43">
                  <c:v>2833000</c:v>
                </c:pt>
                <c:pt idx="44">
                  <c:v>2838000</c:v>
                </c:pt>
                <c:pt idx="45">
                  <c:v>2863000</c:v>
                </c:pt>
                <c:pt idx="46">
                  <c:v>2873000</c:v>
                </c:pt>
                <c:pt idx="47">
                  <c:v>2853000</c:v>
                </c:pt>
                <c:pt idx="48">
                  <c:v>2805000</c:v>
                </c:pt>
                <c:pt idx="49">
                  <c:v>2793000</c:v>
                </c:pt>
                <c:pt idx="50">
                  <c:v>2785000</c:v>
                </c:pt>
                <c:pt idx="51">
                  <c:v>2803000</c:v>
                </c:pt>
                <c:pt idx="52">
                  <c:v>2811000</c:v>
                </c:pt>
                <c:pt idx="53">
                  <c:v>2837000</c:v>
                </c:pt>
                <c:pt idx="54">
                  <c:v>2861000</c:v>
                </c:pt>
                <c:pt idx="55">
                  <c:v>2883000</c:v>
                </c:pt>
                <c:pt idx="56">
                  <c:v>2916000</c:v>
                </c:pt>
                <c:pt idx="57">
                  <c:v>2915000</c:v>
                </c:pt>
                <c:pt idx="58">
                  <c:v>2932000</c:v>
                </c:pt>
                <c:pt idx="59">
                  <c:v>2955000</c:v>
                </c:pt>
                <c:pt idx="60">
                  <c:v>2975000</c:v>
                </c:pt>
                <c:pt idx="61">
                  <c:v>2945000</c:v>
                </c:pt>
                <c:pt idx="62">
                  <c:v>2966000</c:v>
                </c:pt>
                <c:pt idx="63">
                  <c:v>2953000</c:v>
                </c:pt>
                <c:pt idx="64">
                  <c:v>2972000</c:v>
                </c:pt>
                <c:pt idx="65">
                  <c:v>2991000</c:v>
                </c:pt>
                <c:pt idx="66">
                  <c:v>2973000</c:v>
                </c:pt>
                <c:pt idx="67">
                  <c:v>2966000</c:v>
                </c:pt>
                <c:pt idx="68">
                  <c:v>2957000</c:v>
                </c:pt>
                <c:pt idx="69">
                  <c:v>2966000</c:v>
                </c:pt>
                <c:pt idx="70">
                  <c:v>2955000</c:v>
                </c:pt>
                <c:pt idx="71">
                  <c:v>2967000</c:v>
                </c:pt>
                <c:pt idx="72">
                  <c:v>2970000</c:v>
                </c:pt>
                <c:pt idx="73">
                  <c:v>2987000</c:v>
                </c:pt>
                <c:pt idx="74">
                  <c:v>3002000</c:v>
                </c:pt>
                <c:pt idx="75">
                  <c:v>3021000</c:v>
                </c:pt>
                <c:pt idx="76">
                  <c:v>3014000</c:v>
                </c:pt>
                <c:pt idx="77">
                  <c:v>3015000</c:v>
                </c:pt>
                <c:pt idx="78">
                  <c:v>3027000</c:v>
                </c:pt>
                <c:pt idx="79">
                  <c:v>3031000</c:v>
                </c:pt>
                <c:pt idx="80">
                  <c:v>3038000</c:v>
                </c:pt>
                <c:pt idx="81">
                  <c:v>3043000</c:v>
                </c:pt>
                <c:pt idx="82">
                  <c:v>3049000</c:v>
                </c:pt>
                <c:pt idx="83">
                  <c:v>3048000</c:v>
                </c:pt>
                <c:pt idx="84">
                  <c:v>3060000</c:v>
                </c:pt>
                <c:pt idx="85">
                  <c:v>3063000</c:v>
                </c:pt>
                <c:pt idx="86">
                  <c:v>3046000</c:v>
                </c:pt>
                <c:pt idx="87">
                  <c:v>3046000</c:v>
                </c:pt>
                <c:pt idx="88">
                  <c:v>3060000</c:v>
                </c:pt>
                <c:pt idx="89">
                  <c:v>3081000</c:v>
                </c:pt>
                <c:pt idx="90">
                  <c:v>3099000</c:v>
                </c:pt>
                <c:pt idx="91">
                  <c:v>3140000</c:v>
                </c:pt>
                <c:pt idx="92">
                  <c:v>3158000</c:v>
                </c:pt>
                <c:pt idx="93">
                  <c:v>3169000</c:v>
                </c:pt>
                <c:pt idx="94">
                  <c:v>3200000</c:v>
                </c:pt>
                <c:pt idx="95">
                  <c:v>3219000</c:v>
                </c:pt>
                <c:pt idx="96">
                  <c:v>3230000</c:v>
                </c:pt>
                <c:pt idx="97">
                  <c:v>3264000</c:v>
                </c:pt>
                <c:pt idx="98">
                  <c:v>3281000</c:v>
                </c:pt>
                <c:pt idx="99">
                  <c:v>3305000</c:v>
                </c:pt>
                <c:pt idx="100">
                  <c:v>3324000</c:v>
                </c:pt>
                <c:pt idx="101">
                  <c:v>3322000</c:v>
                </c:pt>
                <c:pt idx="102">
                  <c:v>3330000</c:v>
                </c:pt>
                <c:pt idx="103">
                  <c:v>3360000</c:v>
                </c:pt>
                <c:pt idx="104">
                  <c:v>3376000</c:v>
                </c:pt>
                <c:pt idx="105">
                  <c:v>3403000</c:v>
                </c:pt>
                <c:pt idx="106">
                  <c:v>3410000</c:v>
                </c:pt>
                <c:pt idx="107">
                  <c:v>3410000</c:v>
                </c:pt>
                <c:pt idx="108">
                  <c:v>3412000</c:v>
                </c:pt>
                <c:pt idx="109">
                  <c:v>3410000</c:v>
                </c:pt>
                <c:pt idx="110">
                  <c:v>3443000</c:v>
                </c:pt>
                <c:pt idx="111">
                  <c:v>3457000</c:v>
                </c:pt>
                <c:pt idx="112">
                  <c:v>3465000</c:v>
                </c:pt>
                <c:pt idx="113">
                  <c:v>3477000</c:v>
                </c:pt>
                <c:pt idx="114">
                  <c:v>3503000</c:v>
                </c:pt>
                <c:pt idx="115">
                  <c:v>3482000</c:v>
                </c:pt>
                <c:pt idx="116">
                  <c:v>3483000</c:v>
                </c:pt>
                <c:pt idx="117">
                  <c:v>3469000</c:v>
                </c:pt>
                <c:pt idx="118">
                  <c:v>3466000</c:v>
                </c:pt>
                <c:pt idx="119">
                  <c:v>3478000</c:v>
                </c:pt>
                <c:pt idx="120">
                  <c:v>3502000</c:v>
                </c:pt>
                <c:pt idx="121">
                  <c:v>3527000</c:v>
                </c:pt>
                <c:pt idx="122">
                  <c:v>3532000</c:v>
                </c:pt>
                <c:pt idx="123">
                  <c:v>3544000</c:v>
                </c:pt>
                <c:pt idx="124">
                  <c:v>3564000</c:v>
                </c:pt>
                <c:pt idx="125">
                  <c:v>3577000</c:v>
                </c:pt>
                <c:pt idx="126">
                  <c:v>3567000</c:v>
                </c:pt>
                <c:pt idx="127">
                  <c:v>3562000</c:v>
                </c:pt>
                <c:pt idx="128">
                  <c:v>3543000</c:v>
                </c:pt>
                <c:pt idx="129">
                  <c:v>3535000</c:v>
                </c:pt>
                <c:pt idx="130">
                  <c:v>3536000</c:v>
                </c:pt>
                <c:pt idx="131">
                  <c:v>3541000</c:v>
                </c:pt>
                <c:pt idx="132">
                  <c:v>3531000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A5-4EEF-AC31-2B9C39AAA166}"/>
            </c:ext>
          </c:extLst>
        </c:ser>
        <c:ser>
          <c:idx val="3"/>
          <c:order val="3"/>
          <c:tx>
            <c:v>RoNZ - Total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Night'!$ES$223:$ES$355</c:f>
              <c:numCache>
                <c:formatCode>#,##0</c:formatCode>
                <c:ptCount val="133"/>
                <c:pt idx="0">
                  <c:v>26912000</c:v>
                </c:pt>
                <c:pt idx="1">
                  <c:v>26988000</c:v>
                </c:pt>
                <c:pt idx="2">
                  <c:v>26905000</c:v>
                </c:pt>
                <c:pt idx="3">
                  <c:v>26817000</c:v>
                </c:pt>
                <c:pt idx="4">
                  <c:v>26702000</c:v>
                </c:pt>
                <c:pt idx="5">
                  <c:v>26482000</c:v>
                </c:pt>
                <c:pt idx="6">
                  <c:v>26140000</c:v>
                </c:pt>
                <c:pt idx="7">
                  <c:v>26286000</c:v>
                </c:pt>
                <c:pt idx="8">
                  <c:v>26307000</c:v>
                </c:pt>
                <c:pt idx="9">
                  <c:v>26264000</c:v>
                </c:pt>
                <c:pt idx="10">
                  <c:v>26310000</c:v>
                </c:pt>
                <c:pt idx="11">
                  <c:v>26339000</c:v>
                </c:pt>
                <c:pt idx="12">
                  <c:v>26404000</c:v>
                </c:pt>
                <c:pt idx="13">
                  <c:v>26411000</c:v>
                </c:pt>
                <c:pt idx="14">
                  <c:v>26441000</c:v>
                </c:pt>
                <c:pt idx="15">
                  <c:v>26573000</c:v>
                </c:pt>
                <c:pt idx="16">
                  <c:v>26748000</c:v>
                </c:pt>
                <c:pt idx="17">
                  <c:v>26788000</c:v>
                </c:pt>
                <c:pt idx="18">
                  <c:v>26857000</c:v>
                </c:pt>
                <c:pt idx="19">
                  <c:v>26854000</c:v>
                </c:pt>
                <c:pt idx="20">
                  <c:v>26710000</c:v>
                </c:pt>
                <c:pt idx="21">
                  <c:v>26800000</c:v>
                </c:pt>
                <c:pt idx="22">
                  <c:v>26809000</c:v>
                </c:pt>
                <c:pt idx="23">
                  <c:v>26764000</c:v>
                </c:pt>
                <c:pt idx="24">
                  <c:v>26712000</c:v>
                </c:pt>
                <c:pt idx="25">
                  <c:v>26660000</c:v>
                </c:pt>
                <c:pt idx="26">
                  <c:v>26656000</c:v>
                </c:pt>
                <c:pt idx="27">
                  <c:v>26555000</c:v>
                </c:pt>
                <c:pt idx="28">
                  <c:v>26408000</c:v>
                </c:pt>
                <c:pt idx="29">
                  <c:v>26325000</c:v>
                </c:pt>
                <c:pt idx="30">
                  <c:v>26104000</c:v>
                </c:pt>
                <c:pt idx="31">
                  <c:v>25958000</c:v>
                </c:pt>
                <c:pt idx="32">
                  <c:v>25920000</c:v>
                </c:pt>
                <c:pt idx="33">
                  <c:v>25880000</c:v>
                </c:pt>
                <c:pt idx="34">
                  <c:v>25855000</c:v>
                </c:pt>
                <c:pt idx="35">
                  <c:v>25960000</c:v>
                </c:pt>
                <c:pt idx="36">
                  <c:v>25915000</c:v>
                </c:pt>
                <c:pt idx="37">
                  <c:v>25812000</c:v>
                </c:pt>
                <c:pt idx="38">
                  <c:v>25781000</c:v>
                </c:pt>
                <c:pt idx="39">
                  <c:v>25761000</c:v>
                </c:pt>
                <c:pt idx="40">
                  <c:v>25577000</c:v>
                </c:pt>
                <c:pt idx="41">
                  <c:v>25485000</c:v>
                </c:pt>
                <c:pt idx="42">
                  <c:v>25422000</c:v>
                </c:pt>
                <c:pt idx="43">
                  <c:v>25337000</c:v>
                </c:pt>
                <c:pt idx="44">
                  <c:v>25333000</c:v>
                </c:pt>
                <c:pt idx="45">
                  <c:v>25354000</c:v>
                </c:pt>
                <c:pt idx="46">
                  <c:v>25240000</c:v>
                </c:pt>
                <c:pt idx="47">
                  <c:v>25054000</c:v>
                </c:pt>
                <c:pt idx="48">
                  <c:v>24994000</c:v>
                </c:pt>
                <c:pt idx="49">
                  <c:v>25059000</c:v>
                </c:pt>
                <c:pt idx="50">
                  <c:v>24966000</c:v>
                </c:pt>
                <c:pt idx="51">
                  <c:v>25011000</c:v>
                </c:pt>
                <c:pt idx="52">
                  <c:v>24978000</c:v>
                </c:pt>
                <c:pt idx="53">
                  <c:v>25005000</c:v>
                </c:pt>
                <c:pt idx="54">
                  <c:v>25298000</c:v>
                </c:pt>
                <c:pt idx="55">
                  <c:v>25255000</c:v>
                </c:pt>
                <c:pt idx="56">
                  <c:v>25366000</c:v>
                </c:pt>
                <c:pt idx="57">
                  <c:v>25423000</c:v>
                </c:pt>
                <c:pt idx="58">
                  <c:v>25552000</c:v>
                </c:pt>
                <c:pt idx="59">
                  <c:v>25682000</c:v>
                </c:pt>
                <c:pt idx="60">
                  <c:v>25734000</c:v>
                </c:pt>
                <c:pt idx="61">
                  <c:v>25776000</c:v>
                </c:pt>
                <c:pt idx="62">
                  <c:v>25931000</c:v>
                </c:pt>
                <c:pt idx="63">
                  <c:v>26042000</c:v>
                </c:pt>
                <c:pt idx="64">
                  <c:v>26264000</c:v>
                </c:pt>
                <c:pt idx="65">
                  <c:v>26473000</c:v>
                </c:pt>
                <c:pt idx="66">
                  <c:v>26394000</c:v>
                </c:pt>
                <c:pt idx="67">
                  <c:v>26765000</c:v>
                </c:pt>
                <c:pt idx="68">
                  <c:v>26897000</c:v>
                </c:pt>
                <c:pt idx="69">
                  <c:v>26886000</c:v>
                </c:pt>
                <c:pt idx="70">
                  <c:v>26965000</c:v>
                </c:pt>
                <c:pt idx="71">
                  <c:v>27002000</c:v>
                </c:pt>
                <c:pt idx="72">
                  <c:v>27105000</c:v>
                </c:pt>
                <c:pt idx="73">
                  <c:v>27268000</c:v>
                </c:pt>
                <c:pt idx="74">
                  <c:v>27409000</c:v>
                </c:pt>
                <c:pt idx="75">
                  <c:v>27619000</c:v>
                </c:pt>
                <c:pt idx="76">
                  <c:v>27767000</c:v>
                </c:pt>
                <c:pt idx="77">
                  <c:v>27949000</c:v>
                </c:pt>
                <c:pt idx="78">
                  <c:v>28160000</c:v>
                </c:pt>
                <c:pt idx="79">
                  <c:v>28235000</c:v>
                </c:pt>
                <c:pt idx="80">
                  <c:v>28359000</c:v>
                </c:pt>
                <c:pt idx="81">
                  <c:v>28420000</c:v>
                </c:pt>
                <c:pt idx="82">
                  <c:v>28501000</c:v>
                </c:pt>
                <c:pt idx="83">
                  <c:v>28581000</c:v>
                </c:pt>
                <c:pt idx="84">
                  <c:v>28699000</c:v>
                </c:pt>
                <c:pt idx="85">
                  <c:v>28786000</c:v>
                </c:pt>
                <c:pt idx="86">
                  <c:v>28930000</c:v>
                </c:pt>
                <c:pt idx="87">
                  <c:v>29136000</c:v>
                </c:pt>
                <c:pt idx="88">
                  <c:v>29388000</c:v>
                </c:pt>
                <c:pt idx="89">
                  <c:v>29630000</c:v>
                </c:pt>
                <c:pt idx="90">
                  <c:v>30053000</c:v>
                </c:pt>
                <c:pt idx="91">
                  <c:v>30134000</c:v>
                </c:pt>
                <c:pt idx="92">
                  <c:v>30102000</c:v>
                </c:pt>
                <c:pt idx="93">
                  <c:v>30293000</c:v>
                </c:pt>
                <c:pt idx="94">
                  <c:v>30419000</c:v>
                </c:pt>
                <c:pt idx="95">
                  <c:v>30537000</c:v>
                </c:pt>
                <c:pt idx="96">
                  <c:v>30682000</c:v>
                </c:pt>
                <c:pt idx="97">
                  <c:v>30800000</c:v>
                </c:pt>
                <c:pt idx="98">
                  <c:v>30949000</c:v>
                </c:pt>
                <c:pt idx="99">
                  <c:v>31068000</c:v>
                </c:pt>
                <c:pt idx="100">
                  <c:v>31143000</c:v>
                </c:pt>
                <c:pt idx="101">
                  <c:v>31142000</c:v>
                </c:pt>
                <c:pt idx="102">
                  <c:v>31015000</c:v>
                </c:pt>
                <c:pt idx="103">
                  <c:v>31226000</c:v>
                </c:pt>
                <c:pt idx="104">
                  <c:v>31379000</c:v>
                </c:pt>
                <c:pt idx="105">
                  <c:v>31515000</c:v>
                </c:pt>
                <c:pt idx="106">
                  <c:v>31552000</c:v>
                </c:pt>
                <c:pt idx="107">
                  <c:v>31574000</c:v>
                </c:pt>
                <c:pt idx="108">
                  <c:v>31633000</c:v>
                </c:pt>
                <c:pt idx="109">
                  <c:v>31816000</c:v>
                </c:pt>
                <c:pt idx="110">
                  <c:v>31941000</c:v>
                </c:pt>
                <c:pt idx="111">
                  <c:v>32101000</c:v>
                </c:pt>
                <c:pt idx="112">
                  <c:v>32160000</c:v>
                </c:pt>
                <c:pt idx="113">
                  <c:v>32242000</c:v>
                </c:pt>
                <c:pt idx="114">
                  <c:v>32541000</c:v>
                </c:pt>
                <c:pt idx="115">
                  <c:v>32556000</c:v>
                </c:pt>
                <c:pt idx="116">
                  <c:v>32616000</c:v>
                </c:pt>
                <c:pt idx="117">
                  <c:v>32605000</c:v>
                </c:pt>
                <c:pt idx="118">
                  <c:v>32622000</c:v>
                </c:pt>
                <c:pt idx="119">
                  <c:v>32673000</c:v>
                </c:pt>
                <c:pt idx="120">
                  <c:v>32718000</c:v>
                </c:pt>
                <c:pt idx="121">
                  <c:v>32796000</c:v>
                </c:pt>
                <c:pt idx="122">
                  <c:v>32890000</c:v>
                </c:pt>
                <c:pt idx="123">
                  <c:v>32939000</c:v>
                </c:pt>
                <c:pt idx="124">
                  <c:v>32918000</c:v>
                </c:pt>
                <c:pt idx="125">
                  <c:v>32901000</c:v>
                </c:pt>
                <c:pt idx="126">
                  <c:v>32739000</c:v>
                </c:pt>
                <c:pt idx="127">
                  <c:v>32896000</c:v>
                </c:pt>
                <c:pt idx="128">
                  <c:v>32906000</c:v>
                </c:pt>
                <c:pt idx="129">
                  <c:v>32917000</c:v>
                </c:pt>
                <c:pt idx="130">
                  <c:v>32928000</c:v>
                </c:pt>
                <c:pt idx="131">
                  <c:v>33001000</c:v>
                </c:pt>
                <c:pt idx="132">
                  <c:v>32990000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A5-4EEF-AC31-2B9C39AAA166}"/>
            </c:ext>
          </c:extLst>
        </c:ser>
        <c:ser>
          <c:idx val="4"/>
          <c:order val="4"/>
          <c:tx>
            <c:v>RoNZ - International</c:v>
          </c:tx>
          <c:spPr>
            <a:ln>
              <a:solidFill>
                <a:srgbClr val="C0504D"/>
              </a:solidFill>
              <a:prstDash val="sysDash"/>
            </a:ln>
          </c:spPr>
          <c:marker>
            <c:symbol val="none"/>
          </c:marker>
          <c:cat>
            <c:numRef>
              <c:f>'Migration, Exports, Guest Night'!$A$223:$A$355</c:f>
              <c:numCache>
                <c:formatCode>mmm\-yy</c:formatCode>
                <c:ptCount val="133"/>
                <c:pt idx="0">
                  <c:v>39692</c:v>
                </c:pt>
                <c:pt idx="1">
                  <c:v>39722</c:v>
                </c:pt>
                <c:pt idx="2">
                  <c:v>39753</c:v>
                </c:pt>
                <c:pt idx="3">
                  <c:v>39783</c:v>
                </c:pt>
                <c:pt idx="4">
                  <c:v>39814</c:v>
                </c:pt>
                <c:pt idx="5">
                  <c:v>39845</c:v>
                </c:pt>
                <c:pt idx="6">
                  <c:v>39873</c:v>
                </c:pt>
                <c:pt idx="7">
                  <c:v>39904</c:v>
                </c:pt>
                <c:pt idx="8">
                  <c:v>39934</c:v>
                </c:pt>
                <c:pt idx="9">
                  <c:v>39965</c:v>
                </c:pt>
                <c:pt idx="10">
                  <c:v>39995</c:v>
                </c:pt>
                <c:pt idx="11">
                  <c:v>40026</c:v>
                </c:pt>
                <c:pt idx="12">
                  <c:v>40057</c:v>
                </c:pt>
                <c:pt idx="13">
                  <c:v>40087</c:v>
                </c:pt>
                <c:pt idx="14">
                  <c:v>40118</c:v>
                </c:pt>
                <c:pt idx="15">
                  <c:v>40148</c:v>
                </c:pt>
                <c:pt idx="16">
                  <c:v>40179</c:v>
                </c:pt>
                <c:pt idx="17">
                  <c:v>40210</c:v>
                </c:pt>
                <c:pt idx="18">
                  <c:v>40238</c:v>
                </c:pt>
                <c:pt idx="19">
                  <c:v>40269</c:v>
                </c:pt>
                <c:pt idx="20">
                  <c:v>40299</c:v>
                </c:pt>
                <c:pt idx="21">
                  <c:v>40330</c:v>
                </c:pt>
                <c:pt idx="22">
                  <c:v>40360</c:v>
                </c:pt>
                <c:pt idx="23">
                  <c:v>40391</c:v>
                </c:pt>
                <c:pt idx="24">
                  <c:v>40422</c:v>
                </c:pt>
                <c:pt idx="25">
                  <c:v>40452</c:v>
                </c:pt>
                <c:pt idx="26">
                  <c:v>40483</c:v>
                </c:pt>
                <c:pt idx="27">
                  <c:v>40513</c:v>
                </c:pt>
                <c:pt idx="28">
                  <c:v>40544</c:v>
                </c:pt>
                <c:pt idx="29">
                  <c:v>40575</c:v>
                </c:pt>
                <c:pt idx="30">
                  <c:v>40603</c:v>
                </c:pt>
                <c:pt idx="31">
                  <c:v>40634</c:v>
                </c:pt>
                <c:pt idx="32">
                  <c:v>40664</c:v>
                </c:pt>
                <c:pt idx="33">
                  <c:v>40695</c:v>
                </c:pt>
                <c:pt idx="34">
                  <c:v>40725</c:v>
                </c:pt>
                <c:pt idx="35">
                  <c:v>40756</c:v>
                </c:pt>
                <c:pt idx="36">
                  <c:v>40787</c:v>
                </c:pt>
                <c:pt idx="37">
                  <c:v>40817</c:v>
                </c:pt>
                <c:pt idx="38">
                  <c:v>40848</c:v>
                </c:pt>
                <c:pt idx="39">
                  <c:v>40878</c:v>
                </c:pt>
                <c:pt idx="40">
                  <c:v>40909</c:v>
                </c:pt>
                <c:pt idx="41">
                  <c:v>40940</c:v>
                </c:pt>
                <c:pt idx="42">
                  <c:v>40969</c:v>
                </c:pt>
                <c:pt idx="43">
                  <c:v>41000</c:v>
                </c:pt>
                <c:pt idx="44">
                  <c:v>41030</c:v>
                </c:pt>
                <c:pt idx="45">
                  <c:v>41061</c:v>
                </c:pt>
                <c:pt idx="46">
                  <c:v>41091</c:v>
                </c:pt>
                <c:pt idx="47">
                  <c:v>41122</c:v>
                </c:pt>
                <c:pt idx="48">
                  <c:v>41153</c:v>
                </c:pt>
                <c:pt idx="49">
                  <c:v>41183</c:v>
                </c:pt>
                <c:pt idx="50">
                  <c:v>41214</c:v>
                </c:pt>
                <c:pt idx="51">
                  <c:v>41244</c:v>
                </c:pt>
                <c:pt idx="52">
                  <c:v>41275</c:v>
                </c:pt>
                <c:pt idx="53">
                  <c:v>41306</c:v>
                </c:pt>
                <c:pt idx="54">
                  <c:v>41334</c:v>
                </c:pt>
                <c:pt idx="55">
                  <c:v>41365</c:v>
                </c:pt>
                <c:pt idx="56">
                  <c:v>41395</c:v>
                </c:pt>
                <c:pt idx="57">
                  <c:v>41426</c:v>
                </c:pt>
                <c:pt idx="58">
                  <c:v>41456</c:v>
                </c:pt>
                <c:pt idx="59">
                  <c:v>41487</c:v>
                </c:pt>
                <c:pt idx="60">
                  <c:v>41518</c:v>
                </c:pt>
                <c:pt idx="61">
                  <c:v>41548</c:v>
                </c:pt>
                <c:pt idx="62">
                  <c:v>41579</c:v>
                </c:pt>
                <c:pt idx="63">
                  <c:v>41609</c:v>
                </c:pt>
                <c:pt idx="64">
                  <c:v>41640</c:v>
                </c:pt>
                <c:pt idx="65">
                  <c:v>41671</c:v>
                </c:pt>
                <c:pt idx="66">
                  <c:v>41699</c:v>
                </c:pt>
                <c:pt idx="67">
                  <c:v>41730</c:v>
                </c:pt>
                <c:pt idx="68">
                  <c:v>41760</c:v>
                </c:pt>
                <c:pt idx="69">
                  <c:v>41791</c:v>
                </c:pt>
                <c:pt idx="70">
                  <c:v>41821</c:v>
                </c:pt>
                <c:pt idx="71">
                  <c:v>41852</c:v>
                </c:pt>
                <c:pt idx="72">
                  <c:v>41883</c:v>
                </c:pt>
                <c:pt idx="73">
                  <c:v>41913</c:v>
                </c:pt>
                <c:pt idx="74">
                  <c:v>41944</c:v>
                </c:pt>
                <c:pt idx="75">
                  <c:v>41974</c:v>
                </c:pt>
                <c:pt idx="76">
                  <c:v>42005</c:v>
                </c:pt>
                <c:pt idx="77">
                  <c:v>42036</c:v>
                </c:pt>
                <c:pt idx="78">
                  <c:v>42064</c:v>
                </c:pt>
                <c:pt idx="79">
                  <c:v>42095</c:v>
                </c:pt>
                <c:pt idx="80">
                  <c:v>42125</c:v>
                </c:pt>
                <c:pt idx="81">
                  <c:v>42156</c:v>
                </c:pt>
                <c:pt idx="82">
                  <c:v>42186</c:v>
                </c:pt>
                <c:pt idx="83">
                  <c:v>42217</c:v>
                </c:pt>
                <c:pt idx="84">
                  <c:v>42248</c:v>
                </c:pt>
                <c:pt idx="85">
                  <c:v>42278</c:v>
                </c:pt>
                <c:pt idx="86">
                  <c:v>42309</c:v>
                </c:pt>
                <c:pt idx="87">
                  <c:v>42339</c:v>
                </c:pt>
                <c:pt idx="88">
                  <c:v>42370</c:v>
                </c:pt>
                <c:pt idx="89">
                  <c:v>42401</c:v>
                </c:pt>
                <c:pt idx="90">
                  <c:v>42430</c:v>
                </c:pt>
                <c:pt idx="91">
                  <c:v>42461</c:v>
                </c:pt>
                <c:pt idx="92">
                  <c:v>42491</c:v>
                </c:pt>
                <c:pt idx="93">
                  <c:v>42522</c:v>
                </c:pt>
                <c:pt idx="94">
                  <c:v>42552</c:v>
                </c:pt>
                <c:pt idx="95">
                  <c:v>42583</c:v>
                </c:pt>
                <c:pt idx="96">
                  <c:v>42614</c:v>
                </c:pt>
                <c:pt idx="97">
                  <c:v>42644</c:v>
                </c:pt>
                <c:pt idx="98">
                  <c:v>42675</c:v>
                </c:pt>
                <c:pt idx="99">
                  <c:v>42705</c:v>
                </c:pt>
                <c:pt idx="100">
                  <c:v>42736</c:v>
                </c:pt>
                <c:pt idx="101">
                  <c:v>42767</c:v>
                </c:pt>
                <c:pt idx="102">
                  <c:v>42795</c:v>
                </c:pt>
                <c:pt idx="103">
                  <c:v>42826</c:v>
                </c:pt>
                <c:pt idx="104">
                  <c:v>42856</c:v>
                </c:pt>
                <c:pt idx="105">
                  <c:v>42887</c:v>
                </c:pt>
                <c:pt idx="106">
                  <c:v>42917</c:v>
                </c:pt>
                <c:pt idx="107">
                  <c:v>42948</c:v>
                </c:pt>
                <c:pt idx="108">
                  <c:v>42979</c:v>
                </c:pt>
                <c:pt idx="109">
                  <c:v>43009</c:v>
                </c:pt>
                <c:pt idx="110">
                  <c:v>43040</c:v>
                </c:pt>
                <c:pt idx="111">
                  <c:v>43070</c:v>
                </c:pt>
                <c:pt idx="112">
                  <c:v>43101</c:v>
                </c:pt>
                <c:pt idx="113">
                  <c:v>43132</c:v>
                </c:pt>
                <c:pt idx="114">
                  <c:v>43160</c:v>
                </c:pt>
                <c:pt idx="115">
                  <c:v>43191</c:v>
                </c:pt>
                <c:pt idx="116">
                  <c:v>43221</c:v>
                </c:pt>
                <c:pt idx="117">
                  <c:v>43252</c:v>
                </c:pt>
                <c:pt idx="118">
                  <c:v>43282</c:v>
                </c:pt>
                <c:pt idx="119">
                  <c:v>43313</c:v>
                </c:pt>
                <c:pt idx="120">
                  <c:v>43344</c:v>
                </c:pt>
                <c:pt idx="121">
                  <c:v>43374</c:v>
                </c:pt>
                <c:pt idx="122">
                  <c:v>43405</c:v>
                </c:pt>
                <c:pt idx="123">
                  <c:v>43435</c:v>
                </c:pt>
                <c:pt idx="124">
                  <c:v>43466</c:v>
                </c:pt>
                <c:pt idx="125">
                  <c:v>43497</c:v>
                </c:pt>
                <c:pt idx="126">
                  <c:v>43525</c:v>
                </c:pt>
                <c:pt idx="127">
                  <c:v>43556</c:v>
                </c:pt>
                <c:pt idx="128">
                  <c:v>43586</c:v>
                </c:pt>
                <c:pt idx="129">
                  <c:v>43617</c:v>
                </c:pt>
                <c:pt idx="130">
                  <c:v>43647</c:v>
                </c:pt>
                <c:pt idx="131">
                  <c:v>43678</c:v>
                </c:pt>
                <c:pt idx="132">
                  <c:v>43709</c:v>
                </c:pt>
              </c:numCache>
            </c:numRef>
          </c:cat>
          <c:val>
            <c:numRef>
              <c:f>'Migration, Exports, Guest Night'!$EP$223:$EP$355</c:f>
              <c:numCache>
                <c:formatCode>#,##0</c:formatCode>
                <c:ptCount val="133"/>
                <c:pt idx="0">
                  <c:v>11208000</c:v>
                </c:pt>
                <c:pt idx="1">
                  <c:v>11125000</c:v>
                </c:pt>
                <c:pt idx="2">
                  <c:v>11051000</c:v>
                </c:pt>
                <c:pt idx="3">
                  <c:v>11005000</c:v>
                </c:pt>
                <c:pt idx="4">
                  <c:v>10944000</c:v>
                </c:pt>
                <c:pt idx="5">
                  <c:v>10769000</c:v>
                </c:pt>
                <c:pt idx="6">
                  <c:v>10628000</c:v>
                </c:pt>
                <c:pt idx="7">
                  <c:v>10627000</c:v>
                </c:pt>
                <c:pt idx="8">
                  <c:v>10647000</c:v>
                </c:pt>
                <c:pt idx="9">
                  <c:v>10620000</c:v>
                </c:pt>
                <c:pt idx="10">
                  <c:v>10635000</c:v>
                </c:pt>
                <c:pt idx="11">
                  <c:v>10652000</c:v>
                </c:pt>
                <c:pt idx="12">
                  <c:v>10697000</c:v>
                </c:pt>
                <c:pt idx="13">
                  <c:v>10744000</c:v>
                </c:pt>
                <c:pt idx="14">
                  <c:v>10770000</c:v>
                </c:pt>
                <c:pt idx="15">
                  <c:v>10843000</c:v>
                </c:pt>
                <c:pt idx="16">
                  <c:v>10955000</c:v>
                </c:pt>
                <c:pt idx="17">
                  <c:v>11039000</c:v>
                </c:pt>
                <c:pt idx="18">
                  <c:v>11077000</c:v>
                </c:pt>
                <c:pt idx="19">
                  <c:v>11095000</c:v>
                </c:pt>
                <c:pt idx="20">
                  <c:v>11073000</c:v>
                </c:pt>
                <c:pt idx="21">
                  <c:v>11090000</c:v>
                </c:pt>
                <c:pt idx="22">
                  <c:v>11112000</c:v>
                </c:pt>
                <c:pt idx="23">
                  <c:v>11106000</c:v>
                </c:pt>
                <c:pt idx="24">
                  <c:v>11090000</c:v>
                </c:pt>
                <c:pt idx="25">
                  <c:v>11026000</c:v>
                </c:pt>
                <c:pt idx="26">
                  <c:v>10981000</c:v>
                </c:pt>
                <c:pt idx="27">
                  <c:v>10902000</c:v>
                </c:pt>
                <c:pt idx="28">
                  <c:v>10857000</c:v>
                </c:pt>
                <c:pt idx="29">
                  <c:v>10782000</c:v>
                </c:pt>
                <c:pt idx="30">
                  <c:v>10571000</c:v>
                </c:pt>
                <c:pt idx="31">
                  <c:v>10453000</c:v>
                </c:pt>
                <c:pt idx="32">
                  <c:v>10390000</c:v>
                </c:pt>
                <c:pt idx="33">
                  <c:v>10338000</c:v>
                </c:pt>
                <c:pt idx="34">
                  <c:v>10250000</c:v>
                </c:pt>
                <c:pt idx="35">
                  <c:v>10216000</c:v>
                </c:pt>
                <c:pt idx="36">
                  <c:v>10319000</c:v>
                </c:pt>
                <c:pt idx="37">
                  <c:v>10317000</c:v>
                </c:pt>
                <c:pt idx="38">
                  <c:v>10251000</c:v>
                </c:pt>
                <c:pt idx="39">
                  <c:v>10189000</c:v>
                </c:pt>
                <c:pt idx="40">
                  <c:v>10060000</c:v>
                </c:pt>
                <c:pt idx="41">
                  <c:v>9882000</c:v>
                </c:pt>
                <c:pt idx="42">
                  <c:v>9817000</c:v>
                </c:pt>
                <c:pt idx="43">
                  <c:v>9785000</c:v>
                </c:pt>
                <c:pt idx="44">
                  <c:v>9762000</c:v>
                </c:pt>
                <c:pt idx="45">
                  <c:v>9744000</c:v>
                </c:pt>
                <c:pt idx="46">
                  <c:v>9711000</c:v>
                </c:pt>
                <c:pt idx="47">
                  <c:v>9667000</c:v>
                </c:pt>
                <c:pt idx="48">
                  <c:v>9445000</c:v>
                </c:pt>
                <c:pt idx="49">
                  <c:v>9394000</c:v>
                </c:pt>
                <c:pt idx="50">
                  <c:v>9348000</c:v>
                </c:pt>
                <c:pt idx="51">
                  <c:v>9385000</c:v>
                </c:pt>
                <c:pt idx="52">
                  <c:v>9377000</c:v>
                </c:pt>
                <c:pt idx="53">
                  <c:v>9470000</c:v>
                </c:pt>
                <c:pt idx="54">
                  <c:v>9582000</c:v>
                </c:pt>
                <c:pt idx="55">
                  <c:v>9660000</c:v>
                </c:pt>
                <c:pt idx="56">
                  <c:v>9719000</c:v>
                </c:pt>
                <c:pt idx="57">
                  <c:v>9778000</c:v>
                </c:pt>
                <c:pt idx="58">
                  <c:v>9833000</c:v>
                </c:pt>
                <c:pt idx="59">
                  <c:v>9891000</c:v>
                </c:pt>
                <c:pt idx="60">
                  <c:v>9942000</c:v>
                </c:pt>
                <c:pt idx="61">
                  <c:v>9963000</c:v>
                </c:pt>
                <c:pt idx="62">
                  <c:v>10053000</c:v>
                </c:pt>
                <c:pt idx="63">
                  <c:v>10128000</c:v>
                </c:pt>
                <c:pt idx="64">
                  <c:v>10231000</c:v>
                </c:pt>
                <c:pt idx="65">
                  <c:v>10320000</c:v>
                </c:pt>
                <c:pt idx="66">
                  <c:v>10355000</c:v>
                </c:pt>
                <c:pt idx="67">
                  <c:v>10427000</c:v>
                </c:pt>
                <c:pt idx="68">
                  <c:v>10460000</c:v>
                </c:pt>
                <c:pt idx="69">
                  <c:v>10457000</c:v>
                </c:pt>
                <c:pt idx="70">
                  <c:v>10500000</c:v>
                </c:pt>
                <c:pt idx="71">
                  <c:v>10496000</c:v>
                </c:pt>
                <c:pt idx="72">
                  <c:v>10536000</c:v>
                </c:pt>
                <c:pt idx="73">
                  <c:v>10622000</c:v>
                </c:pt>
                <c:pt idx="74">
                  <c:v>10714000</c:v>
                </c:pt>
                <c:pt idx="75">
                  <c:v>10833000</c:v>
                </c:pt>
                <c:pt idx="76">
                  <c:v>10882000</c:v>
                </c:pt>
                <c:pt idx="77">
                  <c:v>11025000</c:v>
                </c:pt>
                <c:pt idx="78">
                  <c:v>11168000</c:v>
                </c:pt>
                <c:pt idx="79">
                  <c:v>11242000</c:v>
                </c:pt>
                <c:pt idx="80">
                  <c:v>11325000</c:v>
                </c:pt>
                <c:pt idx="81">
                  <c:v>11371000</c:v>
                </c:pt>
                <c:pt idx="82">
                  <c:v>11393000</c:v>
                </c:pt>
                <c:pt idx="83">
                  <c:v>11415000</c:v>
                </c:pt>
                <c:pt idx="84">
                  <c:v>11467000</c:v>
                </c:pt>
                <c:pt idx="85">
                  <c:v>11508000</c:v>
                </c:pt>
                <c:pt idx="86">
                  <c:v>11576000</c:v>
                </c:pt>
                <c:pt idx="87">
                  <c:v>11672000</c:v>
                </c:pt>
                <c:pt idx="88">
                  <c:v>11847000</c:v>
                </c:pt>
                <c:pt idx="89">
                  <c:v>11970000</c:v>
                </c:pt>
                <c:pt idx="90">
                  <c:v>12166000</c:v>
                </c:pt>
                <c:pt idx="91">
                  <c:v>12292000</c:v>
                </c:pt>
                <c:pt idx="92">
                  <c:v>12359000</c:v>
                </c:pt>
                <c:pt idx="93">
                  <c:v>12443000</c:v>
                </c:pt>
                <c:pt idx="94">
                  <c:v>12549000</c:v>
                </c:pt>
                <c:pt idx="95">
                  <c:v>12641000</c:v>
                </c:pt>
                <c:pt idx="96">
                  <c:v>12740000</c:v>
                </c:pt>
                <c:pt idx="97">
                  <c:v>12887000</c:v>
                </c:pt>
                <c:pt idx="98">
                  <c:v>13044000</c:v>
                </c:pt>
                <c:pt idx="99">
                  <c:v>13146000</c:v>
                </c:pt>
                <c:pt idx="100">
                  <c:v>13261000</c:v>
                </c:pt>
                <c:pt idx="101">
                  <c:v>13278000</c:v>
                </c:pt>
                <c:pt idx="102">
                  <c:v>13269000</c:v>
                </c:pt>
                <c:pt idx="103">
                  <c:v>13362000</c:v>
                </c:pt>
                <c:pt idx="104">
                  <c:v>13429000</c:v>
                </c:pt>
                <c:pt idx="105">
                  <c:v>13513000</c:v>
                </c:pt>
                <c:pt idx="106">
                  <c:v>13523000</c:v>
                </c:pt>
                <c:pt idx="107">
                  <c:v>13533000</c:v>
                </c:pt>
                <c:pt idx="108">
                  <c:v>13564000</c:v>
                </c:pt>
                <c:pt idx="109">
                  <c:v>13628000</c:v>
                </c:pt>
                <c:pt idx="110">
                  <c:v>13684000</c:v>
                </c:pt>
                <c:pt idx="111">
                  <c:v>13782000</c:v>
                </c:pt>
                <c:pt idx="112">
                  <c:v>13837000</c:v>
                </c:pt>
                <c:pt idx="113">
                  <c:v>13955000</c:v>
                </c:pt>
                <c:pt idx="114">
                  <c:v>14087000</c:v>
                </c:pt>
                <c:pt idx="115">
                  <c:v>14141000</c:v>
                </c:pt>
                <c:pt idx="116">
                  <c:v>14144000</c:v>
                </c:pt>
                <c:pt idx="117">
                  <c:v>14084000</c:v>
                </c:pt>
                <c:pt idx="118">
                  <c:v>14052000</c:v>
                </c:pt>
                <c:pt idx="119">
                  <c:v>14045000</c:v>
                </c:pt>
                <c:pt idx="120">
                  <c:v>14037000</c:v>
                </c:pt>
                <c:pt idx="121">
                  <c:v>14022000</c:v>
                </c:pt>
                <c:pt idx="122">
                  <c:v>14073000</c:v>
                </c:pt>
                <c:pt idx="123">
                  <c:v>14044000</c:v>
                </c:pt>
                <c:pt idx="124">
                  <c:v>13995000</c:v>
                </c:pt>
                <c:pt idx="125">
                  <c:v>13916000</c:v>
                </c:pt>
                <c:pt idx="126">
                  <c:v>13812000</c:v>
                </c:pt>
                <c:pt idx="127">
                  <c:v>13729000</c:v>
                </c:pt>
                <c:pt idx="128">
                  <c:v>13671000</c:v>
                </c:pt>
                <c:pt idx="129">
                  <c:v>13655000</c:v>
                </c:pt>
                <c:pt idx="130">
                  <c:v>13631000</c:v>
                </c:pt>
                <c:pt idx="131">
                  <c:v>13631000</c:v>
                </c:pt>
                <c:pt idx="132">
                  <c:v>13589000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A5-4EEF-AC31-2B9C39AAA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31520"/>
        <c:axId val="49133056"/>
      </c:lineChart>
      <c:dateAx>
        <c:axId val="49131520"/>
        <c:scaling>
          <c:orientation val="minMax"/>
        </c:scaling>
        <c:delete val="0"/>
        <c:axPos val="b"/>
        <c:numFmt formatCode="mmm\-yy" sourceLinked="1"/>
        <c:majorTickMark val="out"/>
        <c:minorTickMark val="out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49133056"/>
        <c:crosses val="autoZero"/>
        <c:auto val="1"/>
        <c:lblOffset val="100"/>
        <c:baseTimeUnit val="months"/>
        <c:majorUnit val="3"/>
        <c:majorTimeUnit val="months"/>
        <c:minorUnit val="1"/>
        <c:minorTimeUnit val="months"/>
      </c:dateAx>
      <c:valAx>
        <c:axId val="49133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Total Guest Nights (Year Ending)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3600233968734814E-3"/>
              <c:y val="0.219213493849134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131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6409822497950051"/>
          <c:y val="8.3247997911588753E-2"/>
          <c:w val="0.13499592916066694"/>
          <c:h val="0.42809234695097281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25101324112569"/>
          <c:y val="5.6780311390396992E-2"/>
          <c:w val="0.71625990688539465"/>
          <c:h val="0.745847476608776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'Migration, Exports, Guest Night'!$AN$21</c:f>
              <c:strCache>
                <c:ptCount val="1"/>
                <c:pt idx="0">
                  <c:v>NZ Total Migration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Night'!$AN$22:$AN$346</c:f>
              <c:numCache>
                <c:formatCode>General</c:formatCode>
                <c:ptCount val="325"/>
                <c:pt idx="0">
                  <c:v>6397</c:v>
                </c:pt>
                <c:pt idx="1">
                  <c:v>5564</c:v>
                </c:pt>
                <c:pt idx="2">
                  <c:v>5079</c:v>
                </c:pt>
                <c:pt idx="3">
                  <c:v>4287</c:v>
                </c:pt>
                <c:pt idx="4">
                  <c:v>3764</c:v>
                </c:pt>
                <c:pt idx="5">
                  <c:v>3735</c:v>
                </c:pt>
                <c:pt idx="6">
                  <c:v>3591</c:v>
                </c:pt>
                <c:pt idx="7">
                  <c:v>3011</c:v>
                </c:pt>
                <c:pt idx="8">
                  <c:v>2776</c:v>
                </c:pt>
                <c:pt idx="9">
                  <c:v>2774</c:v>
                </c:pt>
                <c:pt idx="10">
                  <c:v>3096</c:v>
                </c:pt>
                <c:pt idx="11">
                  <c:v>4411</c:v>
                </c:pt>
                <c:pt idx="12">
                  <c:v>4640</c:v>
                </c:pt>
                <c:pt idx="13">
                  <c:v>5422</c:v>
                </c:pt>
                <c:pt idx="14">
                  <c:v>6075</c:v>
                </c:pt>
                <c:pt idx="15">
                  <c:v>6848</c:v>
                </c:pt>
                <c:pt idx="16">
                  <c:v>7498</c:v>
                </c:pt>
                <c:pt idx="17">
                  <c:v>8472</c:v>
                </c:pt>
                <c:pt idx="18">
                  <c:v>8702</c:v>
                </c:pt>
                <c:pt idx="19">
                  <c:v>9704</c:v>
                </c:pt>
                <c:pt idx="20">
                  <c:v>10833</c:v>
                </c:pt>
                <c:pt idx="21">
                  <c:v>11577</c:v>
                </c:pt>
                <c:pt idx="22">
                  <c:v>12330</c:v>
                </c:pt>
                <c:pt idx="23">
                  <c:v>13150</c:v>
                </c:pt>
                <c:pt idx="24">
                  <c:v>13985</c:v>
                </c:pt>
                <c:pt idx="25">
                  <c:v>14513</c:v>
                </c:pt>
                <c:pt idx="26">
                  <c:v>14856</c:v>
                </c:pt>
                <c:pt idx="27">
                  <c:v>15587</c:v>
                </c:pt>
                <c:pt idx="28">
                  <c:v>16127</c:v>
                </c:pt>
                <c:pt idx="29">
                  <c:v>16568</c:v>
                </c:pt>
                <c:pt idx="30">
                  <c:v>16815</c:v>
                </c:pt>
                <c:pt idx="31">
                  <c:v>17168</c:v>
                </c:pt>
                <c:pt idx="32">
                  <c:v>17717</c:v>
                </c:pt>
                <c:pt idx="33">
                  <c:v>18478</c:v>
                </c:pt>
                <c:pt idx="34">
                  <c:v>18996</c:v>
                </c:pt>
                <c:pt idx="35">
                  <c:v>19188</c:v>
                </c:pt>
                <c:pt idx="36">
                  <c:v>19857</c:v>
                </c:pt>
                <c:pt idx="37">
                  <c:v>20527</c:v>
                </c:pt>
                <c:pt idx="38">
                  <c:v>21323</c:v>
                </c:pt>
                <c:pt idx="39">
                  <c:v>21697</c:v>
                </c:pt>
                <c:pt idx="40">
                  <c:v>21916</c:v>
                </c:pt>
                <c:pt idx="41">
                  <c:v>21946</c:v>
                </c:pt>
                <c:pt idx="42">
                  <c:v>22729</c:v>
                </c:pt>
                <c:pt idx="43">
                  <c:v>23875</c:v>
                </c:pt>
                <c:pt idx="44">
                  <c:v>24778</c:v>
                </c:pt>
                <c:pt idx="45">
                  <c:v>26318</c:v>
                </c:pt>
                <c:pt idx="46">
                  <c:v>27975</c:v>
                </c:pt>
                <c:pt idx="47">
                  <c:v>28169</c:v>
                </c:pt>
                <c:pt idx="48">
                  <c:v>28486</c:v>
                </c:pt>
                <c:pt idx="49">
                  <c:v>29836</c:v>
                </c:pt>
                <c:pt idx="50">
                  <c:v>30034</c:v>
                </c:pt>
                <c:pt idx="51">
                  <c:v>29832</c:v>
                </c:pt>
                <c:pt idx="52">
                  <c:v>30155</c:v>
                </c:pt>
                <c:pt idx="53">
                  <c:v>30109</c:v>
                </c:pt>
                <c:pt idx="54">
                  <c:v>29506</c:v>
                </c:pt>
                <c:pt idx="55">
                  <c:v>29091</c:v>
                </c:pt>
                <c:pt idx="56">
                  <c:v>28386</c:v>
                </c:pt>
                <c:pt idx="57">
                  <c:v>27268</c:v>
                </c:pt>
                <c:pt idx="58">
                  <c:v>26284</c:v>
                </c:pt>
                <c:pt idx="59">
                  <c:v>25502</c:v>
                </c:pt>
                <c:pt idx="60">
                  <c:v>24793</c:v>
                </c:pt>
                <c:pt idx="61">
                  <c:v>23650</c:v>
                </c:pt>
                <c:pt idx="62">
                  <c:v>22587</c:v>
                </c:pt>
                <c:pt idx="63">
                  <c:v>20948</c:v>
                </c:pt>
                <c:pt idx="64">
                  <c:v>19368</c:v>
                </c:pt>
                <c:pt idx="65">
                  <c:v>17515</c:v>
                </c:pt>
                <c:pt idx="66">
                  <c:v>16770</c:v>
                </c:pt>
                <c:pt idx="67">
                  <c:v>15871</c:v>
                </c:pt>
                <c:pt idx="68">
                  <c:v>14491</c:v>
                </c:pt>
                <c:pt idx="69">
                  <c:v>12899</c:v>
                </c:pt>
                <c:pt idx="70">
                  <c:v>10990</c:v>
                </c:pt>
                <c:pt idx="71">
                  <c:v>9647</c:v>
                </c:pt>
                <c:pt idx="72">
                  <c:v>7624</c:v>
                </c:pt>
                <c:pt idx="73">
                  <c:v>4970</c:v>
                </c:pt>
                <c:pt idx="74">
                  <c:v>3533</c:v>
                </c:pt>
                <c:pt idx="75">
                  <c:v>2707</c:v>
                </c:pt>
                <c:pt idx="76">
                  <c:v>2022</c:v>
                </c:pt>
                <c:pt idx="77">
                  <c:v>1056</c:v>
                </c:pt>
                <c:pt idx="78">
                  <c:v>452</c:v>
                </c:pt>
                <c:pt idx="79">
                  <c:v>-993</c:v>
                </c:pt>
                <c:pt idx="80">
                  <c:v>-2842</c:v>
                </c:pt>
                <c:pt idx="81">
                  <c:v>-3863</c:v>
                </c:pt>
                <c:pt idx="82">
                  <c:v>-4740</c:v>
                </c:pt>
                <c:pt idx="83">
                  <c:v>-5460</c:v>
                </c:pt>
                <c:pt idx="84">
                  <c:v>-6265</c:v>
                </c:pt>
                <c:pt idx="85">
                  <c:v>-8329</c:v>
                </c:pt>
                <c:pt idx="86">
                  <c:v>-9639</c:v>
                </c:pt>
                <c:pt idx="87">
                  <c:v>-10199</c:v>
                </c:pt>
                <c:pt idx="88">
                  <c:v>-10696</c:v>
                </c:pt>
                <c:pt idx="89">
                  <c:v>-11343</c:v>
                </c:pt>
                <c:pt idx="90">
                  <c:v>-11369</c:v>
                </c:pt>
                <c:pt idx="91">
                  <c:v>-11381</c:v>
                </c:pt>
                <c:pt idx="92">
                  <c:v>-11123</c:v>
                </c:pt>
                <c:pt idx="93">
                  <c:v>-10544</c:v>
                </c:pt>
                <c:pt idx="94">
                  <c:v>-10683</c:v>
                </c:pt>
                <c:pt idx="95">
                  <c:v>-9497</c:v>
                </c:pt>
                <c:pt idx="96">
                  <c:v>-9029</c:v>
                </c:pt>
                <c:pt idx="97">
                  <c:v>-9458</c:v>
                </c:pt>
                <c:pt idx="98">
                  <c:v>-9006</c:v>
                </c:pt>
                <c:pt idx="99">
                  <c:v>-8987</c:v>
                </c:pt>
                <c:pt idx="100">
                  <c:v>-9101</c:v>
                </c:pt>
                <c:pt idx="101">
                  <c:v>-9063</c:v>
                </c:pt>
                <c:pt idx="102">
                  <c:v>-9760</c:v>
                </c:pt>
                <c:pt idx="103">
                  <c:v>-10142</c:v>
                </c:pt>
                <c:pt idx="104">
                  <c:v>-10032</c:v>
                </c:pt>
                <c:pt idx="105">
                  <c:v>-9528</c:v>
                </c:pt>
                <c:pt idx="106">
                  <c:v>-9268</c:v>
                </c:pt>
                <c:pt idx="107">
                  <c:v>-9639</c:v>
                </c:pt>
                <c:pt idx="108">
                  <c:v>-11312</c:v>
                </c:pt>
                <c:pt idx="109">
                  <c:v>-11780</c:v>
                </c:pt>
                <c:pt idx="110">
                  <c:v>-13214</c:v>
                </c:pt>
                <c:pt idx="111">
                  <c:v>-12600</c:v>
                </c:pt>
                <c:pt idx="112">
                  <c:v>-11400</c:v>
                </c:pt>
                <c:pt idx="113">
                  <c:v>-11114</c:v>
                </c:pt>
                <c:pt idx="114">
                  <c:v>-9266</c:v>
                </c:pt>
                <c:pt idx="115">
                  <c:v>-6757</c:v>
                </c:pt>
                <c:pt idx="116">
                  <c:v>-4391</c:v>
                </c:pt>
                <c:pt idx="117">
                  <c:v>-1691</c:v>
                </c:pt>
                <c:pt idx="118">
                  <c:v>1703</c:v>
                </c:pt>
                <c:pt idx="119">
                  <c:v>4884</c:v>
                </c:pt>
                <c:pt idx="120">
                  <c:v>9726</c:v>
                </c:pt>
                <c:pt idx="121">
                  <c:v>16339</c:v>
                </c:pt>
                <c:pt idx="122">
                  <c:v>21992</c:v>
                </c:pt>
                <c:pt idx="123">
                  <c:v>25635</c:v>
                </c:pt>
                <c:pt idx="124">
                  <c:v>28065</c:v>
                </c:pt>
                <c:pt idx="125">
                  <c:v>31231</c:v>
                </c:pt>
                <c:pt idx="126">
                  <c:v>32815</c:v>
                </c:pt>
                <c:pt idx="127">
                  <c:v>34581</c:v>
                </c:pt>
                <c:pt idx="128">
                  <c:v>36203</c:v>
                </c:pt>
                <c:pt idx="129">
                  <c:v>37110</c:v>
                </c:pt>
                <c:pt idx="130">
                  <c:v>37470</c:v>
                </c:pt>
                <c:pt idx="131">
                  <c:v>38185</c:v>
                </c:pt>
                <c:pt idx="132">
                  <c:v>38198</c:v>
                </c:pt>
                <c:pt idx="133">
                  <c:v>39047</c:v>
                </c:pt>
                <c:pt idx="134">
                  <c:v>41557</c:v>
                </c:pt>
                <c:pt idx="135">
                  <c:v>41592</c:v>
                </c:pt>
                <c:pt idx="136">
                  <c:v>42047</c:v>
                </c:pt>
                <c:pt idx="137">
                  <c:v>42541</c:v>
                </c:pt>
                <c:pt idx="138">
                  <c:v>42517</c:v>
                </c:pt>
                <c:pt idx="139">
                  <c:v>42087</c:v>
                </c:pt>
                <c:pt idx="140">
                  <c:v>41154</c:v>
                </c:pt>
                <c:pt idx="141">
                  <c:v>40437</c:v>
                </c:pt>
                <c:pt idx="142">
                  <c:v>39314</c:v>
                </c:pt>
                <c:pt idx="143">
                  <c:v>36772</c:v>
                </c:pt>
                <c:pt idx="144">
                  <c:v>34906</c:v>
                </c:pt>
                <c:pt idx="145">
                  <c:v>33326</c:v>
                </c:pt>
                <c:pt idx="146">
                  <c:v>30075</c:v>
                </c:pt>
                <c:pt idx="147">
                  <c:v>27978</c:v>
                </c:pt>
                <c:pt idx="148">
                  <c:v>25712</c:v>
                </c:pt>
                <c:pt idx="149">
                  <c:v>23983</c:v>
                </c:pt>
                <c:pt idx="150">
                  <c:v>22008</c:v>
                </c:pt>
                <c:pt idx="151">
                  <c:v>20572</c:v>
                </c:pt>
                <c:pt idx="152">
                  <c:v>19294</c:v>
                </c:pt>
                <c:pt idx="153">
                  <c:v>17757</c:v>
                </c:pt>
                <c:pt idx="154">
                  <c:v>16955</c:v>
                </c:pt>
                <c:pt idx="155">
                  <c:v>16334</c:v>
                </c:pt>
                <c:pt idx="156">
                  <c:v>15108</c:v>
                </c:pt>
                <c:pt idx="157">
                  <c:v>12808</c:v>
                </c:pt>
                <c:pt idx="158">
                  <c:v>11131</c:v>
                </c:pt>
                <c:pt idx="159">
                  <c:v>10013</c:v>
                </c:pt>
                <c:pt idx="160">
                  <c:v>9349</c:v>
                </c:pt>
                <c:pt idx="161">
                  <c:v>8799</c:v>
                </c:pt>
                <c:pt idx="162">
                  <c:v>8593</c:v>
                </c:pt>
                <c:pt idx="163">
                  <c:v>6888</c:v>
                </c:pt>
                <c:pt idx="164">
                  <c:v>6618</c:v>
                </c:pt>
                <c:pt idx="165">
                  <c:v>6405</c:v>
                </c:pt>
                <c:pt idx="166">
                  <c:v>6000</c:v>
                </c:pt>
                <c:pt idx="167">
                  <c:v>6157</c:v>
                </c:pt>
                <c:pt idx="168">
                  <c:v>6971</c:v>
                </c:pt>
                <c:pt idx="169">
                  <c:v>6957</c:v>
                </c:pt>
                <c:pt idx="170">
                  <c:v>8274</c:v>
                </c:pt>
                <c:pt idx="171">
                  <c:v>9739</c:v>
                </c:pt>
                <c:pt idx="172">
                  <c:v>10075</c:v>
                </c:pt>
                <c:pt idx="173">
                  <c:v>10192</c:v>
                </c:pt>
                <c:pt idx="174">
                  <c:v>10688</c:v>
                </c:pt>
                <c:pt idx="175">
                  <c:v>12143</c:v>
                </c:pt>
                <c:pt idx="176">
                  <c:v>12490</c:v>
                </c:pt>
                <c:pt idx="177">
                  <c:v>13200</c:v>
                </c:pt>
                <c:pt idx="178">
                  <c:v>13757</c:v>
                </c:pt>
                <c:pt idx="179">
                  <c:v>14757</c:v>
                </c:pt>
                <c:pt idx="180">
                  <c:v>14609</c:v>
                </c:pt>
                <c:pt idx="181">
                  <c:v>14116</c:v>
                </c:pt>
                <c:pt idx="182">
                  <c:v>13151</c:v>
                </c:pt>
                <c:pt idx="183">
                  <c:v>12081</c:v>
                </c:pt>
                <c:pt idx="184">
                  <c:v>11222</c:v>
                </c:pt>
                <c:pt idx="185">
                  <c:v>10682</c:v>
                </c:pt>
                <c:pt idx="186">
                  <c:v>10078</c:v>
                </c:pt>
                <c:pt idx="187">
                  <c:v>8966</c:v>
                </c:pt>
                <c:pt idx="188">
                  <c:v>8730</c:v>
                </c:pt>
                <c:pt idx="189">
                  <c:v>8309</c:v>
                </c:pt>
                <c:pt idx="190">
                  <c:v>7517</c:v>
                </c:pt>
                <c:pt idx="191">
                  <c:v>6588</c:v>
                </c:pt>
                <c:pt idx="192">
                  <c:v>5491</c:v>
                </c:pt>
                <c:pt idx="193">
                  <c:v>4799</c:v>
                </c:pt>
                <c:pt idx="194">
                  <c:v>4643</c:v>
                </c:pt>
                <c:pt idx="195">
                  <c:v>4678</c:v>
                </c:pt>
                <c:pt idx="196">
                  <c:v>4666</c:v>
                </c:pt>
                <c:pt idx="197">
                  <c:v>4931</c:v>
                </c:pt>
                <c:pt idx="198">
                  <c:v>4732</c:v>
                </c:pt>
                <c:pt idx="199">
                  <c:v>5201</c:v>
                </c:pt>
                <c:pt idx="200">
                  <c:v>4938</c:v>
                </c:pt>
                <c:pt idx="201">
                  <c:v>4403</c:v>
                </c:pt>
                <c:pt idx="202">
                  <c:v>4329</c:v>
                </c:pt>
                <c:pt idx="203">
                  <c:v>3569</c:v>
                </c:pt>
                <c:pt idx="204">
                  <c:v>3814</c:v>
                </c:pt>
                <c:pt idx="205">
                  <c:v>4538</c:v>
                </c:pt>
                <c:pt idx="206">
                  <c:v>6160</c:v>
                </c:pt>
                <c:pt idx="207">
                  <c:v>7482</c:v>
                </c:pt>
                <c:pt idx="208">
                  <c:v>9176</c:v>
                </c:pt>
                <c:pt idx="209">
                  <c:v>11202</c:v>
                </c:pt>
                <c:pt idx="210">
                  <c:v>12515</c:v>
                </c:pt>
                <c:pt idx="211">
                  <c:v>14488</c:v>
                </c:pt>
                <c:pt idx="212">
                  <c:v>15642</c:v>
                </c:pt>
                <c:pt idx="213">
                  <c:v>17043</c:v>
                </c:pt>
                <c:pt idx="214">
                  <c:v>18560</c:v>
                </c:pt>
                <c:pt idx="215">
                  <c:v>20021</c:v>
                </c:pt>
                <c:pt idx="216">
                  <c:v>21253</c:v>
                </c:pt>
                <c:pt idx="217">
                  <c:v>22588</c:v>
                </c:pt>
                <c:pt idx="218">
                  <c:v>21618</c:v>
                </c:pt>
                <c:pt idx="219">
                  <c:v>20973</c:v>
                </c:pt>
                <c:pt idx="220">
                  <c:v>19954</c:v>
                </c:pt>
                <c:pt idx="221">
                  <c:v>17967</c:v>
                </c:pt>
                <c:pt idx="222">
                  <c:v>16504</c:v>
                </c:pt>
                <c:pt idx="223">
                  <c:v>15221</c:v>
                </c:pt>
                <c:pt idx="224">
                  <c:v>14507</c:v>
                </c:pt>
                <c:pt idx="225">
                  <c:v>13914</c:v>
                </c:pt>
                <c:pt idx="226">
                  <c:v>12610</c:v>
                </c:pt>
                <c:pt idx="227">
                  <c:v>11519</c:v>
                </c:pt>
                <c:pt idx="228">
                  <c:v>10451</c:v>
                </c:pt>
                <c:pt idx="229">
                  <c:v>8689</c:v>
                </c:pt>
                <c:pt idx="230">
                  <c:v>8249</c:v>
                </c:pt>
                <c:pt idx="231">
                  <c:v>6554</c:v>
                </c:pt>
                <c:pt idx="232">
                  <c:v>5508</c:v>
                </c:pt>
                <c:pt idx="233">
                  <c:v>4625</c:v>
                </c:pt>
                <c:pt idx="234">
                  <c:v>3867</c:v>
                </c:pt>
                <c:pt idx="235">
                  <c:v>2867</c:v>
                </c:pt>
                <c:pt idx="236">
                  <c:v>2257</c:v>
                </c:pt>
                <c:pt idx="237">
                  <c:v>773</c:v>
                </c:pt>
                <c:pt idx="238">
                  <c:v>-103</c:v>
                </c:pt>
                <c:pt idx="239">
                  <c:v>-568</c:v>
                </c:pt>
                <c:pt idx="240">
                  <c:v>-1855</c:v>
                </c:pt>
                <c:pt idx="241">
                  <c:v>-3134</c:v>
                </c:pt>
                <c:pt idx="242">
                  <c:v>-4068</c:v>
                </c:pt>
                <c:pt idx="243">
                  <c:v>-3383</c:v>
                </c:pt>
                <c:pt idx="244">
                  <c:v>-4006</c:v>
                </c:pt>
                <c:pt idx="245">
                  <c:v>-3653</c:v>
                </c:pt>
                <c:pt idx="246">
                  <c:v>-3191</c:v>
                </c:pt>
                <c:pt idx="247">
                  <c:v>-3799</c:v>
                </c:pt>
                <c:pt idx="248">
                  <c:v>-4118</c:v>
                </c:pt>
                <c:pt idx="249">
                  <c:v>-3280</c:v>
                </c:pt>
                <c:pt idx="250">
                  <c:v>-2319</c:v>
                </c:pt>
                <c:pt idx="251">
                  <c:v>-1567</c:v>
                </c:pt>
                <c:pt idx="252">
                  <c:v>-1165</c:v>
                </c:pt>
                <c:pt idx="253">
                  <c:v>12</c:v>
                </c:pt>
                <c:pt idx="254">
                  <c:v>1195</c:v>
                </c:pt>
                <c:pt idx="255">
                  <c:v>2542</c:v>
                </c:pt>
                <c:pt idx="256">
                  <c:v>4776</c:v>
                </c:pt>
                <c:pt idx="257">
                  <c:v>6242</c:v>
                </c:pt>
                <c:pt idx="258">
                  <c:v>7907</c:v>
                </c:pt>
                <c:pt idx="259">
                  <c:v>10569</c:v>
                </c:pt>
                <c:pt idx="260">
                  <c:v>12848</c:v>
                </c:pt>
                <c:pt idx="261">
                  <c:v>15174</c:v>
                </c:pt>
                <c:pt idx="262">
                  <c:v>17490</c:v>
                </c:pt>
                <c:pt idx="263">
                  <c:v>19478</c:v>
                </c:pt>
                <c:pt idx="264">
                  <c:v>22468</c:v>
                </c:pt>
                <c:pt idx="265">
                  <c:v>25666</c:v>
                </c:pt>
                <c:pt idx="266">
                  <c:v>29022</c:v>
                </c:pt>
                <c:pt idx="267">
                  <c:v>31914</c:v>
                </c:pt>
                <c:pt idx="268">
                  <c:v>34366</c:v>
                </c:pt>
                <c:pt idx="269">
                  <c:v>36397</c:v>
                </c:pt>
                <c:pt idx="270">
                  <c:v>38338</c:v>
                </c:pt>
                <c:pt idx="271">
                  <c:v>41043</c:v>
                </c:pt>
                <c:pt idx="272">
                  <c:v>43483</c:v>
                </c:pt>
                <c:pt idx="273">
                  <c:v>45414</c:v>
                </c:pt>
                <c:pt idx="274">
                  <c:v>47684</c:v>
                </c:pt>
                <c:pt idx="275">
                  <c:v>49836</c:v>
                </c:pt>
                <c:pt idx="276">
                  <c:v>50922</c:v>
                </c:pt>
                <c:pt idx="277">
                  <c:v>53797</c:v>
                </c:pt>
                <c:pt idx="278">
                  <c:v>55121</c:v>
                </c:pt>
                <c:pt idx="279">
                  <c:v>56275</c:v>
                </c:pt>
                <c:pt idx="280">
                  <c:v>56813</c:v>
                </c:pt>
                <c:pt idx="281">
                  <c:v>57822</c:v>
                </c:pt>
                <c:pt idx="282">
                  <c:v>58259</c:v>
                </c:pt>
                <c:pt idx="283">
                  <c:v>59639</c:v>
                </c:pt>
                <c:pt idx="284">
                  <c:v>60290</c:v>
                </c:pt>
                <c:pt idx="285">
                  <c:v>61234</c:v>
                </c:pt>
                <c:pt idx="286">
                  <c:v>62477</c:v>
                </c:pt>
                <c:pt idx="287">
                  <c:v>63659</c:v>
                </c:pt>
                <c:pt idx="288">
                  <c:v>64930</c:v>
                </c:pt>
                <c:pt idx="289">
                  <c:v>65911</c:v>
                </c:pt>
                <c:pt idx="290">
                  <c:v>67391</c:v>
                </c:pt>
                <c:pt idx="291">
                  <c:v>67619</c:v>
                </c:pt>
                <c:pt idx="292">
                  <c:v>68110</c:v>
                </c:pt>
                <c:pt idx="293">
                  <c:v>68432</c:v>
                </c:pt>
                <c:pt idx="294">
                  <c:v>69090</c:v>
                </c:pt>
                <c:pt idx="295">
                  <c:v>69015</c:v>
                </c:pt>
                <c:pt idx="296">
                  <c:v>69119</c:v>
                </c:pt>
                <c:pt idx="297">
                  <c:v>69954</c:v>
                </c:pt>
                <c:pt idx="298">
                  <c:v>70282</c:v>
                </c:pt>
                <c:pt idx="299">
                  <c:v>70354</c:v>
                </c:pt>
                <c:pt idx="300">
                  <c:v>70588</c:v>
                </c:pt>
                <c:pt idx="301">
                  <c:v>71305</c:v>
                </c:pt>
                <c:pt idx="302">
                  <c:v>71333</c:v>
                </c:pt>
                <c:pt idx="303">
                  <c:v>71932</c:v>
                </c:pt>
                <c:pt idx="304">
                  <c:v>71885</c:v>
                </c:pt>
                <c:pt idx="305">
                  <c:v>71964</c:v>
                </c:pt>
                <c:pt idx="306">
                  <c:v>72305</c:v>
                </c:pt>
                <c:pt idx="307">
                  <c:v>72402</c:v>
                </c:pt>
                <c:pt idx="308">
                  <c:v>72072</c:v>
                </c:pt>
                <c:pt idx="309">
                  <c:v>70986</c:v>
                </c:pt>
                <c:pt idx="310">
                  <c:v>70694</c:v>
                </c:pt>
                <c:pt idx="311">
                  <c:v>70354</c:v>
                </c:pt>
                <c:pt idx="312">
                  <c:v>70016</c:v>
                </c:pt>
                <c:pt idx="313">
                  <c:v>70147</c:v>
                </c:pt>
                <c:pt idx="314">
                  <c:v>68943</c:v>
                </c:pt>
                <c:pt idx="315">
                  <c:v>67984</c:v>
                </c:pt>
                <c:pt idx="316">
                  <c:v>67038</c:v>
                </c:pt>
                <c:pt idx="317">
                  <c:v>66243</c:v>
                </c:pt>
                <c:pt idx="318">
                  <c:v>64995</c:v>
                </c:pt>
                <c:pt idx="319">
                  <c:v>63779</c:v>
                </c:pt>
                <c:pt idx="320">
                  <c:v>63288</c:v>
                </c:pt>
                <c:pt idx="321">
                  <c:v>62733</c:v>
                </c:pt>
                <c:pt idx="322">
                  <c:v>61751</c:v>
                </c:pt>
                <c:pt idx="3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2-4382-ABB9-483AC24E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10880"/>
        <c:axId val="49212416"/>
      </c:barChart>
      <c:lineChart>
        <c:grouping val="standard"/>
        <c:varyColors val="0"/>
        <c:ser>
          <c:idx val="1"/>
          <c:order val="1"/>
          <c:tx>
            <c:strRef>
              <c:f>'Migration, Exports, Guest Night'!$AF$21</c:f>
              <c:strCache>
                <c:ptCount val="1"/>
                <c:pt idx="0">
                  <c:v>Auckland - Australia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Night'!$AF$22:$AF$346</c:f>
              <c:numCache>
                <c:formatCode>General</c:formatCode>
                <c:ptCount val="325"/>
                <c:pt idx="0">
                  <c:v>-673</c:v>
                </c:pt>
                <c:pt idx="1">
                  <c:v>-850</c:v>
                </c:pt>
                <c:pt idx="2">
                  <c:v>-1000</c:v>
                </c:pt>
                <c:pt idx="3">
                  <c:v>-1194</c:v>
                </c:pt>
                <c:pt idx="4">
                  <c:v>-1294</c:v>
                </c:pt>
                <c:pt idx="5">
                  <c:v>-1353</c:v>
                </c:pt>
                <c:pt idx="6">
                  <c:v>-1417</c:v>
                </c:pt>
                <c:pt idx="7">
                  <c:v>-1504</c:v>
                </c:pt>
                <c:pt idx="8">
                  <c:v>-1596</c:v>
                </c:pt>
                <c:pt idx="9">
                  <c:v>-1689</c:v>
                </c:pt>
                <c:pt idx="10">
                  <c:v>-1726</c:v>
                </c:pt>
                <c:pt idx="11">
                  <c:v>-1581</c:v>
                </c:pt>
                <c:pt idx="12">
                  <c:v>-1512</c:v>
                </c:pt>
                <c:pt idx="13">
                  <c:v>-1522</c:v>
                </c:pt>
                <c:pt idx="14">
                  <c:v>-1479</c:v>
                </c:pt>
                <c:pt idx="15">
                  <c:v>-1541</c:v>
                </c:pt>
                <c:pt idx="16">
                  <c:v>-1524</c:v>
                </c:pt>
                <c:pt idx="17">
                  <c:v>-1560</c:v>
                </c:pt>
                <c:pt idx="18">
                  <c:v>-1551</c:v>
                </c:pt>
                <c:pt idx="19">
                  <c:v>-1419</c:v>
                </c:pt>
                <c:pt idx="20">
                  <c:v>-1226</c:v>
                </c:pt>
                <c:pt idx="21">
                  <c:v>-1161</c:v>
                </c:pt>
                <c:pt idx="22">
                  <c:v>-1067</c:v>
                </c:pt>
                <c:pt idx="23">
                  <c:v>-1135</c:v>
                </c:pt>
                <c:pt idx="24">
                  <c:v>-1080</c:v>
                </c:pt>
                <c:pt idx="25">
                  <c:v>-987</c:v>
                </c:pt>
                <c:pt idx="26">
                  <c:v>-1134</c:v>
                </c:pt>
                <c:pt idx="27">
                  <c:v>-1089</c:v>
                </c:pt>
                <c:pt idx="28">
                  <c:v>-1154</c:v>
                </c:pt>
                <c:pt idx="29">
                  <c:v>-1156</c:v>
                </c:pt>
                <c:pt idx="30">
                  <c:v>-1147</c:v>
                </c:pt>
                <c:pt idx="31">
                  <c:v>-1296</c:v>
                </c:pt>
                <c:pt idx="32">
                  <c:v>-1538</c:v>
                </c:pt>
                <c:pt idx="33">
                  <c:v>-1559</c:v>
                </c:pt>
                <c:pt idx="34">
                  <c:v>-1640</c:v>
                </c:pt>
                <c:pt idx="35">
                  <c:v>-1704</c:v>
                </c:pt>
                <c:pt idx="36">
                  <c:v>-1826</c:v>
                </c:pt>
                <c:pt idx="37">
                  <c:v>-1988</c:v>
                </c:pt>
                <c:pt idx="38">
                  <c:v>-1980</c:v>
                </c:pt>
                <c:pt idx="39">
                  <c:v>-2040</c:v>
                </c:pt>
                <c:pt idx="40">
                  <c:v>-2176</c:v>
                </c:pt>
                <c:pt idx="41">
                  <c:v>-2330</c:v>
                </c:pt>
                <c:pt idx="42">
                  <c:v>-2422</c:v>
                </c:pt>
                <c:pt idx="43">
                  <c:v>-2637</c:v>
                </c:pt>
                <c:pt idx="44">
                  <c:v>-2558</c:v>
                </c:pt>
                <c:pt idx="45">
                  <c:v>-2647</c:v>
                </c:pt>
                <c:pt idx="46">
                  <c:v>-2697</c:v>
                </c:pt>
                <c:pt idx="47">
                  <c:v>-2729</c:v>
                </c:pt>
                <c:pt idx="48">
                  <c:v>-2880</c:v>
                </c:pt>
                <c:pt idx="49">
                  <c:v>-2935</c:v>
                </c:pt>
                <c:pt idx="50">
                  <c:v>-3081</c:v>
                </c:pt>
                <c:pt idx="51">
                  <c:v>-3287</c:v>
                </c:pt>
                <c:pt idx="52">
                  <c:v>-3394</c:v>
                </c:pt>
                <c:pt idx="53">
                  <c:v>-3360</c:v>
                </c:pt>
                <c:pt idx="54">
                  <c:v>-3526</c:v>
                </c:pt>
                <c:pt idx="55">
                  <c:v>-3468</c:v>
                </c:pt>
                <c:pt idx="56">
                  <c:v>-3633</c:v>
                </c:pt>
                <c:pt idx="57">
                  <c:v>-3760</c:v>
                </c:pt>
                <c:pt idx="58">
                  <c:v>-3783</c:v>
                </c:pt>
                <c:pt idx="59">
                  <c:v>-3898</c:v>
                </c:pt>
                <c:pt idx="60">
                  <c:v>-4048</c:v>
                </c:pt>
                <c:pt idx="61">
                  <c:v>-4287</c:v>
                </c:pt>
                <c:pt idx="62">
                  <c:v>-4396</c:v>
                </c:pt>
                <c:pt idx="63">
                  <c:v>-4585</c:v>
                </c:pt>
                <c:pt idx="64">
                  <c:v>-4721</c:v>
                </c:pt>
                <c:pt idx="65">
                  <c:v>-4852</c:v>
                </c:pt>
                <c:pt idx="66">
                  <c:v>-4861</c:v>
                </c:pt>
                <c:pt idx="67">
                  <c:v>-4970</c:v>
                </c:pt>
                <c:pt idx="68">
                  <c:v>-5171</c:v>
                </c:pt>
                <c:pt idx="69">
                  <c:v>-5243</c:v>
                </c:pt>
                <c:pt idx="70">
                  <c:v>-5458</c:v>
                </c:pt>
                <c:pt idx="71">
                  <c:v>-5602</c:v>
                </c:pt>
                <c:pt idx="72">
                  <c:v>-5784</c:v>
                </c:pt>
                <c:pt idx="73">
                  <c:v>-5774</c:v>
                </c:pt>
                <c:pt idx="74">
                  <c:v>-5833</c:v>
                </c:pt>
                <c:pt idx="75">
                  <c:v>-5820</c:v>
                </c:pt>
                <c:pt idx="76">
                  <c:v>-5796</c:v>
                </c:pt>
                <c:pt idx="77">
                  <c:v>-5835</c:v>
                </c:pt>
                <c:pt idx="78">
                  <c:v>-5805</c:v>
                </c:pt>
                <c:pt idx="79">
                  <c:v>-6023</c:v>
                </c:pt>
                <c:pt idx="80">
                  <c:v>-6220</c:v>
                </c:pt>
                <c:pt idx="81">
                  <c:v>-6404</c:v>
                </c:pt>
                <c:pt idx="82">
                  <c:v>-6531</c:v>
                </c:pt>
                <c:pt idx="83">
                  <c:v>-6611</c:v>
                </c:pt>
                <c:pt idx="84">
                  <c:v>-6745</c:v>
                </c:pt>
                <c:pt idx="85">
                  <c:v>-7083</c:v>
                </c:pt>
                <c:pt idx="86">
                  <c:v>-7308</c:v>
                </c:pt>
                <c:pt idx="87">
                  <c:v>-7403</c:v>
                </c:pt>
                <c:pt idx="88">
                  <c:v>-7625</c:v>
                </c:pt>
                <c:pt idx="89">
                  <c:v>-7937</c:v>
                </c:pt>
                <c:pt idx="90">
                  <c:v>-8131</c:v>
                </c:pt>
                <c:pt idx="91">
                  <c:v>-8130</c:v>
                </c:pt>
                <c:pt idx="92">
                  <c:v>-8140</c:v>
                </c:pt>
                <c:pt idx="93">
                  <c:v>-8071</c:v>
                </c:pt>
                <c:pt idx="94">
                  <c:v>-8087</c:v>
                </c:pt>
                <c:pt idx="95">
                  <c:v>-8113</c:v>
                </c:pt>
                <c:pt idx="96">
                  <c:v>-8098</c:v>
                </c:pt>
                <c:pt idx="97">
                  <c:v>-8631</c:v>
                </c:pt>
                <c:pt idx="98">
                  <c:v>-8626</c:v>
                </c:pt>
                <c:pt idx="99">
                  <c:v>-8716</c:v>
                </c:pt>
                <c:pt idx="100">
                  <c:v>-8784</c:v>
                </c:pt>
                <c:pt idx="101">
                  <c:v>-8677</c:v>
                </c:pt>
                <c:pt idx="102">
                  <c:v>-8765</c:v>
                </c:pt>
                <c:pt idx="103">
                  <c:v>-8883</c:v>
                </c:pt>
                <c:pt idx="104">
                  <c:v>-8859</c:v>
                </c:pt>
                <c:pt idx="105">
                  <c:v>-8794</c:v>
                </c:pt>
                <c:pt idx="106">
                  <c:v>-8876</c:v>
                </c:pt>
                <c:pt idx="107">
                  <c:v>-8880</c:v>
                </c:pt>
                <c:pt idx="108">
                  <c:v>-9571</c:v>
                </c:pt>
                <c:pt idx="109">
                  <c:v>-10173</c:v>
                </c:pt>
                <c:pt idx="110">
                  <c:v>-11642</c:v>
                </c:pt>
                <c:pt idx="111">
                  <c:v>-11584</c:v>
                </c:pt>
                <c:pt idx="112">
                  <c:v>-11522</c:v>
                </c:pt>
                <c:pt idx="113">
                  <c:v>-12188</c:v>
                </c:pt>
                <c:pt idx="114">
                  <c:v>-11888</c:v>
                </c:pt>
                <c:pt idx="115">
                  <c:v>-11551</c:v>
                </c:pt>
                <c:pt idx="116">
                  <c:v>-11207</c:v>
                </c:pt>
                <c:pt idx="117">
                  <c:v>-11085</c:v>
                </c:pt>
                <c:pt idx="118">
                  <c:v>-10723</c:v>
                </c:pt>
                <c:pt idx="119">
                  <c:v>-10375</c:v>
                </c:pt>
                <c:pt idx="120">
                  <c:v>-9322</c:v>
                </c:pt>
                <c:pt idx="121">
                  <c:v>-7908</c:v>
                </c:pt>
                <c:pt idx="122">
                  <c:v>-6144</c:v>
                </c:pt>
                <c:pt idx="123">
                  <c:v>-5786</c:v>
                </c:pt>
                <c:pt idx="124">
                  <c:v>-5439</c:v>
                </c:pt>
                <c:pt idx="125">
                  <c:v>-4473</c:v>
                </c:pt>
                <c:pt idx="126">
                  <c:v>-4591</c:v>
                </c:pt>
                <c:pt idx="127">
                  <c:v>-4489</c:v>
                </c:pt>
                <c:pt idx="128">
                  <c:v>-4432</c:v>
                </c:pt>
                <c:pt idx="129">
                  <c:v>-4314</c:v>
                </c:pt>
                <c:pt idx="130">
                  <c:v>-4324</c:v>
                </c:pt>
                <c:pt idx="131">
                  <c:v>-4268</c:v>
                </c:pt>
                <c:pt idx="132">
                  <c:v>-4054</c:v>
                </c:pt>
                <c:pt idx="133">
                  <c:v>-3995</c:v>
                </c:pt>
                <c:pt idx="134">
                  <c:v>-3929</c:v>
                </c:pt>
                <c:pt idx="135">
                  <c:v>-3879</c:v>
                </c:pt>
                <c:pt idx="136">
                  <c:v>-3805</c:v>
                </c:pt>
                <c:pt idx="137">
                  <c:v>-3717</c:v>
                </c:pt>
                <c:pt idx="138">
                  <c:v>-3465</c:v>
                </c:pt>
                <c:pt idx="139">
                  <c:v>-3417</c:v>
                </c:pt>
                <c:pt idx="140">
                  <c:v>-3418</c:v>
                </c:pt>
                <c:pt idx="141">
                  <c:v>-3356</c:v>
                </c:pt>
                <c:pt idx="142">
                  <c:v>-3434</c:v>
                </c:pt>
                <c:pt idx="143">
                  <c:v>-3601</c:v>
                </c:pt>
                <c:pt idx="144">
                  <c:v>-3859</c:v>
                </c:pt>
                <c:pt idx="145">
                  <c:v>-3965</c:v>
                </c:pt>
                <c:pt idx="146">
                  <c:v>-4070</c:v>
                </c:pt>
                <c:pt idx="147">
                  <c:v>-4088</c:v>
                </c:pt>
                <c:pt idx="148">
                  <c:v>-4088</c:v>
                </c:pt>
                <c:pt idx="149">
                  <c:v>-4109</c:v>
                </c:pt>
                <c:pt idx="150">
                  <c:v>-4258</c:v>
                </c:pt>
                <c:pt idx="151">
                  <c:v>-4319</c:v>
                </c:pt>
                <c:pt idx="152">
                  <c:v>-4424</c:v>
                </c:pt>
                <c:pt idx="153">
                  <c:v>-4674</c:v>
                </c:pt>
                <c:pt idx="154">
                  <c:v>-4760</c:v>
                </c:pt>
                <c:pt idx="155">
                  <c:v>-4925</c:v>
                </c:pt>
                <c:pt idx="156">
                  <c:v>-4988</c:v>
                </c:pt>
                <c:pt idx="157">
                  <c:v>-5076</c:v>
                </c:pt>
                <c:pt idx="158">
                  <c:v>-5441</c:v>
                </c:pt>
                <c:pt idx="159">
                  <c:v>-5783</c:v>
                </c:pt>
                <c:pt idx="160">
                  <c:v>-6121</c:v>
                </c:pt>
                <c:pt idx="161">
                  <c:v>-6397</c:v>
                </c:pt>
                <c:pt idx="162">
                  <c:v>-6556</c:v>
                </c:pt>
                <c:pt idx="163">
                  <c:v>-6735</c:v>
                </c:pt>
                <c:pt idx="164">
                  <c:v>-6907</c:v>
                </c:pt>
                <c:pt idx="165">
                  <c:v>-6964</c:v>
                </c:pt>
                <c:pt idx="166">
                  <c:v>-7074</c:v>
                </c:pt>
                <c:pt idx="167">
                  <c:v>-7017</c:v>
                </c:pt>
                <c:pt idx="168">
                  <c:v>-7096</c:v>
                </c:pt>
                <c:pt idx="169">
                  <c:v>-7135</c:v>
                </c:pt>
                <c:pt idx="170">
                  <c:v>-6919</c:v>
                </c:pt>
                <c:pt idx="171">
                  <c:v>-6767</c:v>
                </c:pt>
                <c:pt idx="172">
                  <c:v>-6606</c:v>
                </c:pt>
                <c:pt idx="173">
                  <c:v>-6525</c:v>
                </c:pt>
                <c:pt idx="174">
                  <c:v>-6502</c:v>
                </c:pt>
                <c:pt idx="175">
                  <c:v>-6605</c:v>
                </c:pt>
                <c:pt idx="176">
                  <c:v>-6543</c:v>
                </c:pt>
                <c:pt idx="177">
                  <c:v>-6549</c:v>
                </c:pt>
                <c:pt idx="178">
                  <c:v>-6554</c:v>
                </c:pt>
                <c:pt idx="179">
                  <c:v>-6496</c:v>
                </c:pt>
                <c:pt idx="180">
                  <c:v>-6649</c:v>
                </c:pt>
                <c:pt idx="181">
                  <c:v>-6961</c:v>
                </c:pt>
                <c:pt idx="182">
                  <c:v>-7147</c:v>
                </c:pt>
                <c:pt idx="183">
                  <c:v>-7518</c:v>
                </c:pt>
                <c:pt idx="184">
                  <c:v>-7864</c:v>
                </c:pt>
                <c:pt idx="185">
                  <c:v>-8025</c:v>
                </c:pt>
                <c:pt idx="186">
                  <c:v>-8295</c:v>
                </c:pt>
                <c:pt idx="187">
                  <c:v>-8375</c:v>
                </c:pt>
                <c:pt idx="188">
                  <c:v>-8544</c:v>
                </c:pt>
                <c:pt idx="189">
                  <c:v>-8724</c:v>
                </c:pt>
                <c:pt idx="190">
                  <c:v>-8849</c:v>
                </c:pt>
                <c:pt idx="191">
                  <c:v>-9052</c:v>
                </c:pt>
                <c:pt idx="192">
                  <c:v>-9271</c:v>
                </c:pt>
                <c:pt idx="193">
                  <c:v>-9603</c:v>
                </c:pt>
                <c:pt idx="194">
                  <c:v>-9979</c:v>
                </c:pt>
                <c:pt idx="195">
                  <c:v>-10142</c:v>
                </c:pt>
                <c:pt idx="196">
                  <c:v>-10297</c:v>
                </c:pt>
                <c:pt idx="197">
                  <c:v>-10448</c:v>
                </c:pt>
                <c:pt idx="198">
                  <c:v>-10570</c:v>
                </c:pt>
                <c:pt idx="199">
                  <c:v>-10778</c:v>
                </c:pt>
                <c:pt idx="200">
                  <c:v>-11047</c:v>
                </c:pt>
                <c:pt idx="201">
                  <c:v>-11166</c:v>
                </c:pt>
                <c:pt idx="202">
                  <c:v>-11257</c:v>
                </c:pt>
                <c:pt idx="203">
                  <c:v>-11541</c:v>
                </c:pt>
                <c:pt idx="204">
                  <c:v>-11632</c:v>
                </c:pt>
                <c:pt idx="205">
                  <c:v>-11569</c:v>
                </c:pt>
                <c:pt idx="206">
                  <c:v>-11317</c:v>
                </c:pt>
                <c:pt idx="207">
                  <c:v>-10995</c:v>
                </c:pt>
                <c:pt idx="208">
                  <c:v>-10667</c:v>
                </c:pt>
                <c:pt idx="209">
                  <c:v>-10358</c:v>
                </c:pt>
                <c:pt idx="210">
                  <c:v>-10013</c:v>
                </c:pt>
                <c:pt idx="211">
                  <c:v>-9522</c:v>
                </c:pt>
                <c:pt idx="212">
                  <c:v>-8990</c:v>
                </c:pt>
                <c:pt idx="213">
                  <c:v>-8556</c:v>
                </c:pt>
                <c:pt idx="214">
                  <c:v>-8109</c:v>
                </c:pt>
                <c:pt idx="215">
                  <c:v>-7662</c:v>
                </c:pt>
                <c:pt idx="216">
                  <c:v>-7140</c:v>
                </c:pt>
                <c:pt idx="217">
                  <c:v>-6622</c:v>
                </c:pt>
                <c:pt idx="218">
                  <c:v>-6446</c:v>
                </c:pt>
                <c:pt idx="219">
                  <c:v>-6430</c:v>
                </c:pt>
                <c:pt idx="220">
                  <c:v>-6326</c:v>
                </c:pt>
                <c:pt idx="221">
                  <c:v>-6466</c:v>
                </c:pt>
                <c:pt idx="222">
                  <c:v>-6565</c:v>
                </c:pt>
                <c:pt idx="223">
                  <c:v>-6640</c:v>
                </c:pt>
                <c:pt idx="224">
                  <c:v>-6860</c:v>
                </c:pt>
                <c:pt idx="225">
                  <c:v>-7029</c:v>
                </c:pt>
                <c:pt idx="226">
                  <c:v>-7412</c:v>
                </c:pt>
                <c:pt idx="227">
                  <c:v>-7623</c:v>
                </c:pt>
                <c:pt idx="228">
                  <c:v>-7861</c:v>
                </c:pt>
                <c:pt idx="229">
                  <c:v>-8249</c:v>
                </c:pt>
                <c:pt idx="230">
                  <c:v>-8481</c:v>
                </c:pt>
                <c:pt idx="231">
                  <c:v>-8701</c:v>
                </c:pt>
                <c:pt idx="232">
                  <c:v>-9085</c:v>
                </c:pt>
                <c:pt idx="233">
                  <c:v>-9405</c:v>
                </c:pt>
                <c:pt idx="234">
                  <c:v>-9753</c:v>
                </c:pt>
                <c:pt idx="235">
                  <c:v>-10225</c:v>
                </c:pt>
                <c:pt idx="236">
                  <c:v>-10464</c:v>
                </c:pt>
                <c:pt idx="237">
                  <c:v>-10784</c:v>
                </c:pt>
                <c:pt idx="238">
                  <c:v>-10846</c:v>
                </c:pt>
                <c:pt idx="239">
                  <c:v>-11040</c:v>
                </c:pt>
                <c:pt idx="240">
                  <c:v>-11385</c:v>
                </c:pt>
                <c:pt idx="241">
                  <c:v>-11589</c:v>
                </c:pt>
                <c:pt idx="242">
                  <c:v>-12024</c:v>
                </c:pt>
                <c:pt idx="243">
                  <c:v>-12405</c:v>
                </c:pt>
                <c:pt idx="244">
                  <c:v>-12459</c:v>
                </c:pt>
                <c:pt idx="245">
                  <c:v>-12552</c:v>
                </c:pt>
                <c:pt idx="246">
                  <c:v>-12765</c:v>
                </c:pt>
                <c:pt idx="247">
                  <c:v>-13004</c:v>
                </c:pt>
                <c:pt idx="248">
                  <c:v>-13172</c:v>
                </c:pt>
                <c:pt idx="249">
                  <c:v>-13255</c:v>
                </c:pt>
                <c:pt idx="250">
                  <c:v>-13384</c:v>
                </c:pt>
                <c:pt idx="251">
                  <c:v>-13420</c:v>
                </c:pt>
                <c:pt idx="252">
                  <c:v>-13689</c:v>
                </c:pt>
                <c:pt idx="253">
                  <c:v>-13806</c:v>
                </c:pt>
                <c:pt idx="254">
                  <c:v>-13674</c:v>
                </c:pt>
                <c:pt idx="255">
                  <c:v>-13503</c:v>
                </c:pt>
                <c:pt idx="256">
                  <c:v>-13335</c:v>
                </c:pt>
                <c:pt idx="257">
                  <c:v>-13065</c:v>
                </c:pt>
                <c:pt idx="258">
                  <c:v>-12615</c:v>
                </c:pt>
                <c:pt idx="259">
                  <c:v>-11906</c:v>
                </c:pt>
                <c:pt idx="260">
                  <c:v>-11343</c:v>
                </c:pt>
                <c:pt idx="261">
                  <c:v>-10736</c:v>
                </c:pt>
                <c:pt idx="262">
                  <c:v>-10183</c:v>
                </c:pt>
                <c:pt idx="263">
                  <c:v>-9652</c:v>
                </c:pt>
                <c:pt idx="264">
                  <c:v>-8852</c:v>
                </c:pt>
                <c:pt idx="265">
                  <c:v>-7941</c:v>
                </c:pt>
                <c:pt idx="266">
                  <c:v>-7153</c:v>
                </c:pt>
                <c:pt idx="267">
                  <c:v>-6315</c:v>
                </c:pt>
                <c:pt idx="268">
                  <c:v>-5704</c:v>
                </c:pt>
                <c:pt idx="269">
                  <c:v>-5195</c:v>
                </c:pt>
                <c:pt idx="270">
                  <c:v>-4667</c:v>
                </c:pt>
                <c:pt idx="271">
                  <c:v>-4251</c:v>
                </c:pt>
                <c:pt idx="272">
                  <c:v>-3930</c:v>
                </c:pt>
                <c:pt idx="273">
                  <c:v>-3786</c:v>
                </c:pt>
                <c:pt idx="274">
                  <c:v>-3623</c:v>
                </c:pt>
                <c:pt idx="275">
                  <c:v>-3408</c:v>
                </c:pt>
                <c:pt idx="276">
                  <c:v>-3041</c:v>
                </c:pt>
                <c:pt idx="277">
                  <c:v>-2738</c:v>
                </c:pt>
                <c:pt idx="278">
                  <c:v>-2527</c:v>
                </c:pt>
                <c:pt idx="279">
                  <c:v>-2487</c:v>
                </c:pt>
                <c:pt idx="280">
                  <c:v>-2427</c:v>
                </c:pt>
                <c:pt idx="281">
                  <c:v>-2318</c:v>
                </c:pt>
                <c:pt idx="282">
                  <c:v>-2254</c:v>
                </c:pt>
                <c:pt idx="283">
                  <c:v>-2291</c:v>
                </c:pt>
                <c:pt idx="284">
                  <c:v>-2275</c:v>
                </c:pt>
                <c:pt idx="285">
                  <c:v>-2218</c:v>
                </c:pt>
                <c:pt idx="286">
                  <c:v>-2066</c:v>
                </c:pt>
                <c:pt idx="287">
                  <c:v>-2014</c:v>
                </c:pt>
                <c:pt idx="288">
                  <c:v>-2063</c:v>
                </c:pt>
                <c:pt idx="289">
                  <c:v>-1946</c:v>
                </c:pt>
                <c:pt idx="290">
                  <c:v>-1883</c:v>
                </c:pt>
                <c:pt idx="291">
                  <c:v>-1846</c:v>
                </c:pt>
                <c:pt idx="292">
                  <c:v>-1925</c:v>
                </c:pt>
                <c:pt idx="293">
                  <c:v>-1963</c:v>
                </c:pt>
                <c:pt idx="294">
                  <c:v>-1983</c:v>
                </c:pt>
                <c:pt idx="295">
                  <c:v>-2005</c:v>
                </c:pt>
                <c:pt idx="296">
                  <c:v>-1968</c:v>
                </c:pt>
                <c:pt idx="297">
                  <c:v>-1903</c:v>
                </c:pt>
                <c:pt idx="298">
                  <c:v>-1979</c:v>
                </c:pt>
                <c:pt idx="299">
                  <c:v>-1986</c:v>
                </c:pt>
                <c:pt idx="300">
                  <c:v>-2068</c:v>
                </c:pt>
                <c:pt idx="301">
                  <c:v>-2153</c:v>
                </c:pt>
                <c:pt idx="302">
                  <c:v>-2216</c:v>
                </c:pt>
                <c:pt idx="303">
                  <c:v>-2234</c:v>
                </c:pt>
                <c:pt idx="304">
                  <c:v>-2380</c:v>
                </c:pt>
                <c:pt idx="305">
                  <c:v>-2349</c:v>
                </c:pt>
                <c:pt idx="306">
                  <c:v>-2331</c:v>
                </c:pt>
                <c:pt idx="307">
                  <c:v>-2435</c:v>
                </c:pt>
                <c:pt idx="308">
                  <c:v>-2464</c:v>
                </c:pt>
                <c:pt idx="309">
                  <c:v>-2475</c:v>
                </c:pt>
                <c:pt idx="310">
                  <c:v>-2440</c:v>
                </c:pt>
                <c:pt idx="311">
                  <c:v>-2365</c:v>
                </c:pt>
                <c:pt idx="312">
                  <c:v>-2213</c:v>
                </c:pt>
                <c:pt idx="313">
                  <c:v>-2217</c:v>
                </c:pt>
                <c:pt idx="314">
                  <c:v>-2136</c:v>
                </c:pt>
                <c:pt idx="315">
                  <c:v>-2216</c:v>
                </c:pt>
                <c:pt idx="316">
                  <c:v>-2212</c:v>
                </c:pt>
                <c:pt idx="317">
                  <c:v>-2342</c:v>
                </c:pt>
                <c:pt idx="318">
                  <c:v>-2463</c:v>
                </c:pt>
                <c:pt idx="319">
                  <c:v>-2453</c:v>
                </c:pt>
                <c:pt idx="320">
                  <c:v>-2533</c:v>
                </c:pt>
                <c:pt idx="321">
                  <c:v>-2740</c:v>
                </c:pt>
                <c:pt idx="322">
                  <c:v>-2809</c:v>
                </c:pt>
                <c:pt idx="323">
                  <c:v>0</c:v>
                </c:pt>
                <c:pt idx="3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12-4382-ABB9-483AC24E80B3}"/>
            </c:ext>
          </c:extLst>
        </c:ser>
        <c:ser>
          <c:idx val="2"/>
          <c:order val="2"/>
          <c:tx>
            <c:strRef>
              <c:f>'Migration, Exports, Guest Night'!$AI$21</c:f>
              <c:strCache>
                <c:ptCount val="1"/>
                <c:pt idx="0">
                  <c:v>Auckland - Other Countries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Night'!$AI$22:$AI$346</c:f>
              <c:numCache>
                <c:formatCode>General</c:formatCode>
                <c:ptCount val="325"/>
                <c:pt idx="0">
                  <c:v>3484</c:v>
                </c:pt>
                <c:pt idx="1">
                  <c:v>3400</c:v>
                </c:pt>
                <c:pt idx="2">
                  <c:v>3181</c:v>
                </c:pt>
                <c:pt idx="3">
                  <c:v>3000</c:v>
                </c:pt>
                <c:pt idx="4">
                  <c:v>2968</c:v>
                </c:pt>
                <c:pt idx="5">
                  <c:v>3166</c:v>
                </c:pt>
                <c:pt idx="6">
                  <c:v>3422</c:v>
                </c:pt>
                <c:pt idx="7">
                  <c:v>3180</c:v>
                </c:pt>
                <c:pt idx="8">
                  <c:v>3272</c:v>
                </c:pt>
                <c:pt idx="9">
                  <c:v>3443</c:v>
                </c:pt>
                <c:pt idx="10">
                  <c:v>3594</c:v>
                </c:pt>
                <c:pt idx="11">
                  <c:v>4229</c:v>
                </c:pt>
                <c:pt idx="12">
                  <c:v>4648</c:v>
                </c:pt>
                <c:pt idx="13">
                  <c:v>5390</c:v>
                </c:pt>
                <c:pt idx="14">
                  <c:v>5941</c:v>
                </c:pt>
                <c:pt idx="15">
                  <c:v>6198</c:v>
                </c:pt>
                <c:pt idx="16">
                  <c:v>6709</c:v>
                </c:pt>
                <c:pt idx="17">
                  <c:v>7192</c:v>
                </c:pt>
                <c:pt idx="18">
                  <c:v>7447</c:v>
                </c:pt>
                <c:pt idx="19">
                  <c:v>7974</c:v>
                </c:pt>
                <c:pt idx="20">
                  <c:v>8197</c:v>
                </c:pt>
                <c:pt idx="21">
                  <c:v>8504</c:v>
                </c:pt>
                <c:pt idx="22">
                  <c:v>8787</c:v>
                </c:pt>
                <c:pt idx="23">
                  <c:v>9236</c:v>
                </c:pt>
                <c:pt idx="24">
                  <c:v>9489</c:v>
                </c:pt>
                <c:pt idx="25">
                  <c:v>9887</c:v>
                </c:pt>
                <c:pt idx="26">
                  <c:v>10140</c:v>
                </c:pt>
                <c:pt idx="27">
                  <c:v>10885</c:v>
                </c:pt>
                <c:pt idx="28">
                  <c:v>11217</c:v>
                </c:pt>
                <c:pt idx="29">
                  <c:v>11616</c:v>
                </c:pt>
                <c:pt idx="30">
                  <c:v>11934</c:v>
                </c:pt>
                <c:pt idx="31">
                  <c:v>12345</c:v>
                </c:pt>
                <c:pt idx="32">
                  <c:v>13054</c:v>
                </c:pt>
                <c:pt idx="33">
                  <c:v>13629</c:v>
                </c:pt>
                <c:pt idx="34">
                  <c:v>14113</c:v>
                </c:pt>
                <c:pt idx="35">
                  <c:v>14324</c:v>
                </c:pt>
                <c:pt idx="36">
                  <c:v>15019</c:v>
                </c:pt>
                <c:pt idx="37">
                  <c:v>15551</c:v>
                </c:pt>
                <c:pt idx="38">
                  <c:v>16174</c:v>
                </c:pt>
                <c:pt idx="39">
                  <c:v>16500</c:v>
                </c:pt>
                <c:pt idx="40">
                  <c:v>16872</c:v>
                </c:pt>
                <c:pt idx="41">
                  <c:v>17097</c:v>
                </c:pt>
                <c:pt idx="42">
                  <c:v>17797</c:v>
                </c:pt>
                <c:pt idx="43">
                  <c:v>18913</c:v>
                </c:pt>
                <c:pt idx="44">
                  <c:v>19530</c:v>
                </c:pt>
                <c:pt idx="45">
                  <c:v>20537</c:v>
                </c:pt>
                <c:pt idx="46">
                  <c:v>21493</c:v>
                </c:pt>
                <c:pt idx="47">
                  <c:v>21706</c:v>
                </c:pt>
                <c:pt idx="48">
                  <c:v>21857</c:v>
                </c:pt>
                <c:pt idx="49">
                  <c:v>22286</c:v>
                </c:pt>
                <c:pt idx="50">
                  <c:v>22109</c:v>
                </c:pt>
                <c:pt idx="51">
                  <c:v>21989</c:v>
                </c:pt>
                <c:pt idx="52">
                  <c:v>21975</c:v>
                </c:pt>
                <c:pt idx="53">
                  <c:v>21780</c:v>
                </c:pt>
                <c:pt idx="54">
                  <c:v>21351</c:v>
                </c:pt>
                <c:pt idx="55">
                  <c:v>20663</c:v>
                </c:pt>
                <c:pt idx="56">
                  <c:v>20000</c:v>
                </c:pt>
                <c:pt idx="57">
                  <c:v>19084</c:v>
                </c:pt>
                <c:pt idx="58">
                  <c:v>18405</c:v>
                </c:pt>
                <c:pt idx="59">
                  <c:v>18016</c:v>
                </c:pt>
                <c:pt idx="60">
                  <c:v>17836</c:v>
                </c:pt>
                <c:pt idx="61">
                  <c:v>17604</c:v>
                </c:pt>
                <c:pt idx="62">
                  <c:v>17152</c:v>
                </c:pt>
                <c:pt idx="63">
                  <c:v>16567</c:v>
                </c:pt>
                <c:pt idx="64">
                  <c:v>16077</c:v>
                </c:pt>
                <c:pt idx="65">
                  <c:v>15555</c:v>
                </c:pt>
                <c:pt idx="66">
                  <c:v>15193</c:v>
                </c:pt>
                <c:pt idx="67">
                  <c:v>14832</c:v>
                </c:pt>
                <c:pt idx="68">
                  <c:v>14440</c:v>
                </c:pt>
                <c:pt idx="69">
                  <c:v>13849</c:v>
                </c:pt>
                <c:pt idx="70">
                  <c:v>13124</c:v>
                </c:pt>
                <c:pt idx="71">
                  <c:v>12644</c:v>
                </c:pt>
                <c:pt idx="72">
                  <c:v>11738</c:v>
                </c:pt>
                <c:pt idx="73">
                  <c:v>10760</c:v>
                </c:pt>
                <c:pt idx="74">
                  <c:v>10433</c:v>
                </c:pt>
                <c:pt idx="75">
                  <c:v>10412</c:v>
                </c:pt>
                <c:pt idx="76">
                  <c:v>10072</c:v>
                </c:pt>
                <c:pt idx="77">
                  <c:v>9620</c:v>
                </c:pt>
                <c:pt idx="78">
                  <c:v>9328</c:v>
                </c:pt>
                <c:pt idx="79">
                  <c:v>8832</c:v>
                </c:pt>
                <c:pt idx="80">
                  <c:v>8141</c:v>
                </c:pt>
                <c:pt idx="81">
                  <c:v>7999</c:v>
                </c:pt>
                <c:pt idx="82">
                  <c:v>7791</c:v>
                </c:pt>
                <c:pt idx="83">
                  <c:v>7645</c:v>
                </c:pt>
                <c:pt idx="84">
                  <c:v>7602</c:v>
                </c:pt>
                <c:pt idx="85">
                  <c:v>6856</c:v>
                </c:pt>
                <c:pt idx="86">
                  <c:v>6668</c:v>
                </c:pt>
                <c:pt idx="87">
                  <c:v>6362</c:v>
                </c:pt>
                <c:pt idx="88">
                  <c:v>6446</c:v>
                </c:pt>
                <c:pt idx="89">
                  <c:v>6675</c:v>
                </c:pt>
                <c:pt idx="90">
                  <c:v>6962</c:v>
                </c:pt>
                <c:pt idx="91">
                  <c:v>7088</c:v>
                </c:pt>
                <c:pt idx="92">
                  <c:v>7415</c:v>
                </c:pt>
                <c:pt idx="93">
                  <c:v>7765</c:v>
                </c:pt>
                <c:pt idx="94">
                  <c:v>7984</c:v>
                </c:pt>
                <c:pt idx="95">
                  <c:v>8633</c:v>
                </c:pt>
                <c:pt idx="96">
                  <c:v>8835</c:v>
                </c:pt>
                <c:pt idx="97">
                  <c:v>9155</c:v>
                </c:pt>
                <c:pt idx="98">
                  <c:v>9287</c:v>
                </c:pt>
                <c:pt idx="99">
                  <c:v>9392</c:v>
                </c:pt>
                <c:pt idx="100">
                  <c:v>9429</c:v>
                </c:pt>
                <c:pt idx="101">
                  <c:v>9297</c:v>
                </c:pt>
                <c:pt idx="102">
                  <c:v>9126</c:v>
                </c:pt>
                <c:pt idx="103">
                  <c:v>9236</c:v>
                </c:pt>
                <c:pt idx="104">
                  <c:v>9182</c:v>
                </c:pt>
                <c:pt idx="105">
                  <c:v>9330</c:v>
                </c:pt>
                <c:pt idx="106">
                  <c:v>9382</c:v>
                </c:pt>
                <c:pt idx="107">
                  <c:v>9220</c:v>
                </c:pt>
                <c:pt idx="108">
                  <c:v>9130</c:v>
                </c:pt>
                <c:pt idx="109">
                  <c:v>9622</c:v>
                </c:pt>
                <c:pt idx="110">
                  <c:v>10291</c:v>
                </c:pt>
                <c:pt idx="111">
                  <c:v>10662</c:v>
                </c:pt>
                <c:pt idx="112">
                  <c:v>11257</c:v>
                </c:pt>
                <c:pt idx="113">
                  <c:v>11812</c:v>
                </c:pt>
                <c:pt idx="114">
                  <c:v>12265</c:v>
                </c:pt>
                <c:pt idx="115">
                  <c:v>12911</c:v>
                </c:pt>
                <c:pt idx="116">
                  <c:v>13508</c:v>
                </c:pt>
                <c:pt idx="117">
                  <c:v>14402</c:v>
                </c:pt>
                <c:pt idx="118">
                  <c:v>15324</c:v>
                </c:pt>
                <c:pt idx="119">
                  <c:v>16344</c:v>
                </c:pt>
                <c:pt idx="120">
                  <c:v>17461</c:v>
                </c:pt>
                <c:pt idx="121">
                  <c:v>19110</c:v>
                </c:pt>
                <c:pt idx="122">
                  <c:v>20026</c:v>
                </c:pt>
                <c:pt idx="123">
                  <c:v>21199</c:v>
                </c:pt>
                <c:pt idx="124">
                  <c:v>21710</c:v>
                </c:pt>
                <c:pt idx="125">
                  <c:v>22405</c:v>
                </c:pt>
                <c:pt idx="126">
                  <c:v>23087</c:v>
                </c:pt>
                <c:pt idx="127">
                  <c:v>23744</c:v>
                </c:pt>
                <c:pt idx="128">
                  <c:v>24552</c:v>
                </c:pt>
                <c:pt idx="129">
                  <c:v>24831</c:v>
                </c:pt>
                <c:pt idx="130">
                  <c:v>25099</c:v>
                </c:pt>
                <c:pt idx="131">
                  <c:v>25072</c:v>
                </c:pt>
                <c:pt idx="132">
                  <c:v>24905</c:v>
                </c:pt>
                <c:pt idx="133">
                  <c:v>25303</c:v>
                </c:pt>
                <c:pt idx="134">
                  <c:v>26063</c:v>
                </c:pt>
                <c:pt idx="135">
                  <c:v>25937</c:v>
                </c:pt>
                <c:pt idx="136">
                  <c:v>25822</c:v>
                </c:pt>
                <c:pt idx="137">
                  <c:v>25777</c:v>
                </c:pt>
                <c:pt idx="138">
                  <c:v>25594</c:v>
                </c:pt>
                <c:pt idx="139">
                  <c:v>25222</c:v>
                </c:pt>
                <c:pt idx="140">
                  <c:v>24747</c:v>
                </c:pt>
                <c:pt idx="141">
                  <c:v>24072</c:v>
                </c:pt>
                <c:pt idx="142">
                  <c:v>23594</c:v>
                </c:pt>
                <c:pt idx="143">
                  <c:v>22691</c:v>
                </c:pt>
                <c:pt idx="144">
                  <c:v>21660</c:v>
                </c:pt>
                <c:pt idx="145">
                  <c:v>20643</c:v>
                </c:pt>
                <c:pt idx="146">
                  <c:v>19493</c:v>
                </c:pt>
                <c:pt idx="147">
                  <c:v>18557</c:v>
                </c:pt>
                <c:pt idx="148">
                  <c:v>17779</c:v>
                </c:pt>
                <c:pt idx="149">
                  <c:v>17176</c:v>
                </c:pt>
                <c:pt idx="150">
                  <c:v>16408</c:v>
                </c:pt>
                <c:pt idx="151">
                  <c:v>15904</c:v>
                </c:pt>
                <c:pt idx="152">
                  <c:v>15371</c:v>
                </c:pt>
                <c:pt idx="153">
                  <c:v>15136</c:v>
                </c:pt>
                <c:pt idx="154">
                  <c:v>14846</c:v>
                </c:pt>
                <c:pt idx="155">
                  <c:v>14644</c:v>
                </c:pt>
                <c:pt idx="156">
                  <c:v>14487</c:v>
                </c:pt>
                <c:pt idx="157">
                  <c:v>13716</c:v>
                </c:pt>
                <c:pt idx="158">
                  <c:v>13144</c:v>
                </c:pt>
                <c:pt idx="159">
                  <c:v>13113</c:v>
                </c:pt>
                <c:pt idx="160">
                  <c:v>13328</c:v>
                </c:pt>
                <c:pt idx="161">
                  <c:v>13378</c:v>
                </c:pt>
                <c:pt idx="162">
                  <c:v>13370</c:v>
                </c:pt>
                <c:pt idx="163">
                  <c:v>12872</c:v>
                </c:pt>
                <c:pt idx="164">
                  <c:v>12889</c:v>
                </c:pt>
                <c:pt idx="165">
                  <c:v>12951</c:v>
                </c:pt>
                <c:pt idx="166">
                  <c:v>12885</c:v>
                </c:pt>
                <c:pt idx="167">
                  <c:v>13018</c:v>
                </c:pt>
                <c:pt idx="168">
                  <c:v>13448</c:v>
                </c:pt>
                <c:pt idx="169">
                  <c:v>13363</c:v>
                </c:pt>
                <c:pt idx="170">
                  <c:v>13853</c:v>
                </c:pt>
                <c:pt idx="171">
                  <c:v>14155</c:v>
                </c:pt>
                <c:pt idx="172">
                  <c:v>14096</c:v>
                </c:pt>
                <c:pt idx="173">
                  <c:v>13920</c:v>
                </c:pt>
                <c:pt idx="174">
                  <c:v>14255</c:v>
                </c:pt>
                <c:pt idx="175">
                  <c:v>14912</c:v>
                </c:pt>
                <c:pt idx="176">
                  <c:v>15232</c:v>
                </c:pt>
                <c:pt idx="177">
                  <c:v>15477</c:v>
                </c:pt>
                <c:pt idx="178">
                  <c:v>15867</c:v>
                </c:pt>
                <c:pt idx="179">
                  <c:v>16323</c:v>
                </c:pt>
                <c:pt idx="180">
                  <c:v>16455</c:v>
                </c:pt>
                <c:pt idx="181">
                  <c:v>16762</c:v>
                </c:pt>
                <c:pt idx="182">
                  <c:v>16532</c:v>
                </c:pt>
                <c:pt idx="183">
                  <c:v>16636</c:v>
                </c:pt>
                <c:pt idx="184">
                  <c:v>16670</c:v>
                </c:pt>
                <c:pt idx="185">
                  <c:v>16676</c:v>
                </c:pt>
                <c:pt idx="186">
                  <c:v>16614</c:v>
                </c:pt>
                <c:pt idx="187">
                  <c:v>16477</c:v>
                </c:pt>
                <c:pt idx="188">
                  <c:v>16433</c:v>
                </c:pt>
                <c:pt idx="189">
                  <c:v>16502</c:v>
                </c:pt>
                <c:pt idx="190">
                  <c:v>16185</c:v>
                </c:pt>
                <c:pt idx="191">
                  <c:v>15930</c:v>
                </c:pt>
                <c:pt idx="192">
                  <c:v>15676</c:v>
                </c:pt>
                <c:pt idx="193">
                  <c:v>15661</c:v>
                </c:pt>
                <c:pt idx="194">
                  <c:v>15890</c:v>
                </c:pt>
                <c:pt idx="195">
                  <c:v>15961</c:v>
                </c:pt>
                <c:pt idx="196">
                  <c:v>16116</c:v>
                </c:pt>
                <c:pt idx="197">
                  <c:v>16514</c:v>
                </c:pt>
                <c:pt idx="198">
                  <c:v>16704</c:v>
                </c:pt>
                <c:pt idx="199">
                  <c:v>16829</c:v>
                </c:pt>
                <c:pt idx="200">
                  <c:v>17059</c:v>
                </c:pt>
                <c:pt idx="201">
                  <c:v>17063</c:v>
                </c:pt>
                <c:pt idx="202">
                  <c:v>17342</c:v>
                </c:pt>
                <c:pt idx="203">
                  <c:v>17245</c:v>
                </c:pt>
                <c:pt idx="204">
                  <c:v>17503</c:v>
                </c:pt>
                <c:pt idx="205">
                  <c:v>17859</c:v>
                </c:pt>
                <c:pt idx="206">
                  <c:v>18277</c:v>
                </c:pt>
                <c:pt idx="207">
                  <c:v>18406</c:v>
                </c:pt>
                <c:pt idx="208">
                  <c:v>18482</c:v>
                </c:pt>
                <c:pt idx="209">
                  <c:v>18703</c:v>
                </c:pt>
                <c:pt idx="210">
                  <c:v>18624</c:v>
                </c:pt>
                <c:pt idx="211">
                  <c:v>18817</c:v>
                </c:pt>
                <c:pt idx="212">
                  <c:v>18444</c:v>
                </c:pt>
                <c:pt idx="213">
                  <c:v>18352</c:v>
                </c:pt>
                <c:pt idx="214">
                  <c:v>18157</c:v>
                </c:pt>
                <c:pt idx="215">
                  <c:v>18189</c:v>
                </c:pt>
                <c:pt idx="216">
                  <c:v>18089</c:v>
                </c:pt>
                <c:pt idx="217">
                  <c:v>17669</c:v>
                </c:pt>
                <c:pt idx="218">
                  <c:v>17075</c:v>
                </c:pt>
                <c:pt idx="219">
                  <c:v>16718</c:v>
                </c:pt>
                <c:pt idx="220">
                  <c:v>16421</c:v>
                </c:pt>
                <c:pt idx="221">
                  <c:v>15811</c:v>
                </c:pt>
                <c:pt idx="222">
                  <c:v>15370</c:v>
                </c:pt>
                <c:pt idx="223">
                  <c:v>15152</c:v>
                </c:pt>
                <c:pt idx="224">
                  <c:v>15279</c:v>
                </c:pt>
                <c:pt idx="225">
                  <c:v>15291</c:v>
                </c:pt>
                <c:pt idx="226">
                  <c:v>15188</c:v>
                </c:pt>
                <c:pt idx="227">
                  <c:v>15134</c:v>
                </c:pt>
                <c:pt idx="228">
                  <c:v>15103</c:v>
                </c:pt>
                <c:pt idx="229">
                  <c:v>14956</c:v>
                </c:pt>
                <c:pt idx="230">
                  <c:v>14954</c:v>
                </c:pt>
                <c:pt idx="231">
                  <c:v>15087</c:v>
                </c:pt>
                <c:pt idx="232">
                  <c:v>15406</c:v>
                </c:pt>
                <c:pt idx="233">
                  <c:v>15698</c:v>
                </c:pt>
                <c:pt idx="234">
                  <c:v>15973</c:v>
                </c:pt>
                <c:pt idx="235">
                  <c:v>16302</c:v>
                </c:pt>
                <c:pt idx="236">
                  <c:v>16668</c:v>
                </c:pt>
                <c:pt idx="237">
                  <c:v>16752</c:v>
                </c:pt>
                <c:pt idx="238">
                  <c:v>16879</c:v>
                </c:pt>
                <c:pt idx="239">
                  <c:v>17039</c:v>
                </c:pt>
                <c:pt idx="240">
                  <c:v>17033</c:v>
                </c:pt>
                <c:pt idx="241">
                  <c:v>17152</c:v>
                </c:pt>
                <c:pt idx="242">
                  <c:v>17460</c:v>
                </c:pt>
                <c:pt idx="243">
                  <c:v>17857</c:v>
                </c:pt>
                <c:pt idx="244">
                  <c:v>17610</c:v>
                </c:pt>
                <c:pt idx="245">
                  <c:v>17637</c:v>
                </c:pt>
                <c:pt idx="246">
                  <c:v>17844</c:v>
                </c:pt>
                <c:pt idx="247">
                  <c:v>17439</c:v>
                </c:pt>
                <c:pt idx="248">
                  <c:v>17224</c:v>
                </c:pt>
                <c:pt idx="249">
                  <c:v>17306</c:v>
                </c:pt>
                <c:pt idx="250">
                  <c:v>17454</c:v>
                </c:pt>
                <c:pt idx="251">
                  <c:v>17545</c:v>
                </c:pt>
                <c:pt idx="252">
                  <c:v>17564</c:v>
                </c:pt>
                <c:pt idx="253">
                  <c:v>17576</c:v>
                </c:pt>
                <c:pt idx="254">
                  <c:v>17598</c:v>
                </c:pt>
                <c:pt idx="255">
                  <c:v>17583</c:v>
                </c:pt>
                <c:pt idx="256">
                  <c:v>17779</c:v>
                </c:pt>
                <c:pt idx="257">
                  <c:v>17752</c:v>
                </c:pt>
                <c:pt idx="258">
                  <c:v>17901</c:v>
                </c:pt>
                <c:pt idx="259">
                  <c:v>18150</c:v>
                </c:pt>
                <c:pt idx="260">
                  <c:v>18290</c:v>
                </c:pt>
                <c:pt idx="261">
                  <c:v>18416</c:v>
                </c:pt>
                <c:pt idx="262">
                  <c:v>18885</c:v>
                </c:pt>
                <c:pt idx="263">
                  <c:v>19265</c:v>
                </c:pt>
                <c:pt idx="264">
                  <c:v>19780</c:v>
                </c:pt>
                <c:pt idx="265">
                  <c:v>20220</c:v>
                </c:pt>
                <c:pt idx="266">
                  <c:v>20862</c:v>
                </c:pt>
                <c:pt idx="267">
                  <c:v>21150</c:v>
                </c:pt>
                <c:pt idx="268">
                  <c:v>21710</c:v>
                </c:pt>
                <c:pt idx="269">
                  <c:v>22160</c:v>
                </c:pt>
                <c:pt idx="270">
                  <c:v>22446</c:v>
                </c:pt>
                <c:pt idx="271">
                  <c:v>23220</c:v>
                </c:pt>
                <c:pt idx="272">
                  <c:v>23889</c:v>
                </c:pt>
                <c:pt idx="273">
                  <c:v>24799</c:v>
                </c:pt>
                <c:pt idx="274">
                  <c:v>25448</c:v>
                </c:pt>
                <c:pt idx="275">
                  <c:v>25947</c:v>
                </c:pt>
                <c:pt idx="276">
                  <c:v>26047</c:v>
                </c:pt>
                <c:pt idx="277">
                  <c:v>27297</c:v>
                </c:pt>
                <c:pt idx="278">
                  <c:v>27808</c:v>
                </c:pt>
                <c:pt idx="279">
                  <c:v>28474</c:v>
                </c:pt>
                <c:pt idx="280">
                  <c:v>28533</c:v>
                </c:pt>
                <c:pt idx="281">
                  <c:v>28883</c:v>
                </c:pt>
                <c:pt idx="282">
                  <c:v>29088</c:v>
                </c:pt>
                <c:pt idx="283">
                  <c:v>29686</c:v>
                </c:pt>
                <c:pt idx="284">
                  <c:v>30137</c:v>
                </c:pt>
                <c:pt idx="285">
                  <c:v>30613</c:v>
                </c:pt>
                <c:pt idx="286">
                  <c:v>31076</c:v>
                </c:pt>
                <c:pt idx="287">
                  <c:v>31689</c:v>
                </c:pt>
                <c:pt idx="288">
                  <c:v>32042</c:v>
                </c:pt>
                <c:pt idx="289">
                  <c:v>32315</c:v>
                </c:pt>
                <c:pt idx="290">
                  <c:v>32918</c:v>
                </c:pt>
                <c:pt idx="291">
                  <c:v>33076</c:v>
                </c:pt>
                <c:pt idx="292">
                  <c:v>33507</c:v>
                </c:pt>
                <c:pt idx="293">
                  <c:v>33586</c:v>
                </c:pt>
                <c:pt idx="294">
                  <c:v>33761</c:v>
                </c:pt>
                <c:pt idx="295">
                  <c:v>33956</c:v>
                </c:pt>
                <c:pt idx="296">
                  <c:v>34155</c:v>
                </c:pt>
                <c:pt idx="297">
                  <c:v>34671</c:v>
                </c:pt>
                <c:pt idx="298">
                  <c:v>35209</c:v>
                </c:pt>
                <c:pt idx="299">
                  <c:v>35522</c:v>
                </c:pt>
                <c:pt idx="300">
                  <c:v>35984</c:v>
                </c:pt>
                <c:pt idx="301">
                  <c:v>36813</c:v>
                </c:pt>
                <c:pt idx="302">
                  <c:v>37529</c:v>
                </c:pt>
                <c:pt idx="303">
                  <c:v>38006</c:v>
                </c:pt>
                <c:pt idx="304">
                  <c:v>38244</c:v>
                </c:pt>
                <c:pt idx="305">
                  <c:v>38619</c:v>
                </c:pt>
                <c:pt idx="306">
                  <c:v>38981</c:v>
                </c:pt>
                <c:pt idx="307">
                  <c:v>39188</c:v>
                </c:pt>
                <c:pt idx="308">
                  <c:v>39260</c:v>
                </c:pt>
                <c:pt idx="309">
                  <c:v>38879</c:v>
                </c:pt>
                <c:pt idx="310">
                  <c:v>38797</c:v>
                </c:pt>
                <c:pt idx="311">
                  <c:v>38659</c:v>
                </c:pt>
                <c:pt idx="312">
                  <c:v>38365</c:v>
                </c:pt>
                <c:pt idx="313">
                  <c:v>38284</c:v>
                </c:pt>
                <c:pt idx="314">
                  <c:v>37064</c:v>
                </c:pt>
                <c:pt idx="315">
                  <c:v>36664</c:v>
                </c:pt>
                <c:pt idx="316">
                  <c:v>36251</c:v>
                </c:pt>
                <c:pt idx="317">
                  <c:v>36037</c:v>
                </c:pt>
                <c:pt idx="318">
                  <c:v>35632</c:v>
                </c:pt>
                <c:pt idx="319">
                  <c:v>35028</c:v>
                </c:pt>
                <c:pt idx="320">
                  <c:v>34628</c:v>
                </c:pt>
                <c:pt idx="321">
                  <c:v>34157</c:v>
                </c:pt>
                <c:pt idx="322">
                  <c:v>33782</c:v>
                </c:pt>
                <c:pt idx="3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12-4382-ABB9-483AC24E80B3}"/>
            </c:ext>
          </c:extLst>
        </c:ser>
        <c:ser>
          <c:idx val="3"/>
          <c:order val="3"/>
          <c:tx>
            <c:strRef>
              <c:f>'Migration, Exports, Guest Night'!$AG$21</c:f>
              <c:strCache>
                <c:ptCount val="1"/>
                <c:pt idx="0">
                  <c:v>RoNZ - Australia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Night'!$AG$22:$AG$346</c:f>
              <c:numCache>
                <c:formatCode>General</c:formatCode>
                <c:ptCount val="325"/>
                <c:pt idx="0">
                  <c:v>-210</c:v>
                </c:pt>
                <c:pt idx="1">
                  <c:v>-585</c:v>
                </c:pt>
                <c:pt idx="2">
                  <c:v>-789</c:v>
                </c:pt>
                <c:pt idx="3">
                  <c:v>-1071</c:v>
                </c:pt>
                <c:pt idx="4">
                  <c:v>-1168</c:v>
                </c:pt>
                <c:pt idx="5">
                  <c:v>-1363</c:v>
                </c:pt>
                <c:pt idx="6">
                  <c:v>-1425</c:v>
                </c:pt>
                <c:pt idx="7">
                  <c:v>-1650</c:v>
                </c:pt>
                <c:pt idx="8">
                  <c:v>-1920</c:v>
                </c:pt>
                <c:pt idx="9">
                  <c:v>-2025</c:v>
                </c:pt>
                <c:pt idx="10">
                  <c:v>-2053</c:v>
                </c:pt>
                <c:pt idx="11">
                  <c:v>-1895</c:v>
                </c:pt>
                <c:pt idx="12">
                  <c:v>-2136</c:v>
                </c:pt>
                <c:pt idx="13">
                  <c:v>-1916</c:v>
                </c:pt>
                <c:pt idx="14">
                  <c:v>-2008</c:v>
                </c:pt>
                <c:pt idx="15">
                  <c:v>-2067</c:v>
                </c:pt>
                <c:pt idx="16">
                  <c:v>-2271</c:v>
                </c:pt>
                <c:pt idx="17">
                  <c:v>-2278</c:v>
                </c:pt>
                <c:pt idx="18">
                  <c:v>-2428</c:v>
                </c:pt>
                <c:pt idx="19">
                  <c:v>-2343</c:v>
                </c:pt>
                <c:pt idx="20">
                  <c:v>-2212</c:v>
                </c:pt>
                <c:pt idx="21">
                  <c:v>-2134</c:v>
                </c:pt>
                <c:pt idx="22">
                  <c:v>-2079</c:v>
                </c:pt>
                <c:pt idx="23">
                  <c:v>-2120</c:v>
                </c:pt>
                <c:pt idx="24">
                  <c:v>-1816</c:v>
                </c:pt>
                <c:pt idx="25">
                  <c:v>-2155</c:v>
                </c:pt>
                <c:pt idx="26">
                  <c:v>-2236</c:v>
                </c:pt>
                <c:pt idx="27">
                  <c:v>-2304</c:v>
                </c:pt>
                <c:pt idx="28">
                  <c:v>-2455</c:v>
                </c:pt>
                <c:pt idx="29">
                  <c:v>-2565</c:v>
                </c:pt>
                <c:pt idx="30">
                  <c:v>-2742</c:v>
                </c:pt>
                <c:pt idx="31">
                  <c:v>-2929</c:v>
                </c:pt>
                <c:pt idx="32">
                  <c:v>-3222</c:v>
                </c:pt>
                <c:pt idx="33">
                  <c:v>-3437</c:v>
                </c:pt>
                <c:pt idx="34">
                  <c:v>-3644</c:v>
                </c:pt>
                <c:pt idx="35">
                  <c:v>-3865</c:v>
                </c:pt>
                <c:pt idx="36">
                  <c:v>-4106</c:v>
                </c:pt>
                <c:pt idx="37">
                  <c:v>-4248</c:v>
                </c:pt>
                <c:pt idx="38">
                  <c:v>-4505</c:v>
                </c:pt>
                <c:pt idx="39">
                  <c:v>-4755</c:v>
                </c:pt>
                <c:pt idx="40">
                  <c:v>-4864</c:v>
                </c:pt>
                <c:pt idx="41">
                  <c:v>-5102</c:v>
                </c:pt>
                <c:pt idx="42">
                  <c:v>-5301</c:v>
                </c:pt>
                <c:pt idx="43">
                  <c:v>-5468</c:v>
                </c:pt>
                <c:pt idx="44">
                  <c:v>-5520</c:v>
                </c:pt>
                <c:pt idx="45">
                  <c:v>-5613</c:v>
                </c:pt>
                <c:pt idx="46">
                  <c:v>-5635</c:v>
                </c:pt>
                <c:pt idx="47">
                  <c:v>-5697</c:v>
                </c:pt>
                <c:pt idx="48">
                  <c:v>-5738</c:v>
                </c:pt>
                <c:pt idx="49">
                  <c:v>-5743</c:v>
                </c:pt>
                <c:pt idx="50">
                  <c:v>-5778</c:v>
                </c:pt>
                <c:pt idx="51">
                  <c:v>-5869</c:v>
                </c:pt>
                <c:pt idx="52">
                  <c:v>-6080</c:v>
                </c:pt>
                <c:pt idx="53">
                  <c:v>-6146</c:v>
                </c:pt>
                <c:pt idx="54">
                  <c:v>-6354</c:v>
                </c:pt>
                <c:pt idx="55">
                  <c:v>-6543</c:v>
                </c:pt>
                <c:pt idx="56">
                  <c:v>-6617</c:v>
                </c:pt>
                <c:pt idx="57">
                  <c:v>-6629</c:v>
                </c:pt>
                <c:pt idx="58">
                  <c:v>-6673</c:v>
                </c:pt>
                <c:pt idx="59">
                  <c:v>-6877</c:v>
                </c:pt>
                <c:pt idx="60">
                  <c:v>-7014</c:v>
                </c:pt>
                <c:pt idx="61">
                  <c:v>-7297</c:v>
                </c:pt>
                <c:pt idx="62">
                  <c:v>-7284</c:v>
                </c:pt>
                <c:pt idx="63">
                  <c:v>-7469</c:v>
                </c:pt>
                <c:pt idx="64">
                  <c:v>-7624</c:v>
                </c:pt>
                <c:pt idx="65">
                  <c:v>-7812</c:v>
                </c:pt>
                <c:pt idx="66">
                  <c:v>-7620</c:v>
                </c:pt>
                <c:pt idx="67">
                  <c:v>-7566</c:v>
                </c:pt>
                <c:pt idx="68">
                  <c:v>-7673</c:v>
                </c:pt>
                <c:pt idx="69">
                  <c:v>-7847</c:v>
                </c:pt>
                <c:pt idx="70">
                  <c:v>-8016</c:v>
                </c:pt>
                <c:pt idx="71">
                  <c:v>-8055</c:v>
                </c:pt>
                <c:pt idx="72">
                  <c:v>-8255</c:v>
                </c:pt>
                <c:pt idx="73">
                  <c:v>-8374</c:v>
                </c:pt>
                <c:pt idx="74">
                  <c:v>-8686</c:v>
                </c:pt>
                <c:pt idx="75">
                  <c:v>-8839</c:v>
                </c:pt>
                <c:pt idx="76">
                  <c:v>-8918</c:v>
                </c:pt>
                <c:pt idx="77">
                  <c:v>-8960</c:v>
                </c:pt>
                <c:pt idx="78">
                  <c:v>-8933</c:v>
                </c:pt>
                <c:pt idx="79">
                  <c:v>-9181</c:v>
                </c:pt>
                <c:pt idx="80">
                  <c:v>-9565</c:v>
                </c:pt>
                <c:pt idx="81">
                  <c:v>-9862</c:v>
                </c:pt>
                <c:pt idx="82">
                  <c:v>-10339</c:v>
                </c:pt>
                <c:pt idx="83">
                  <c:v>-10701</c:v>
                </c:pt>
                <c:pt idx="84">
                  <c:v>-11118</c:v>
                </c:pt>
                <c:pt idx="85">
                  <c:v>-11868</c:v>
                </c:pt>
                <c:pt idx="86">
                  <c:v>-12366</c:v>
                </c:pt>
                <c:pt idx="87">
                  <c:v>-12666</c:v>
                </c:pt>
                <c:pt idx="88">
                  <c:v>-13068</c:v>
                </c:pt>
                <c:pt idx="89">
                  <c:v>-13611</c:v>
                </c:pt>
                <c:pt idx="90">
                  <c:v>-14088</c:v>
                </c:pt>
                <c:pt idx="91">
                  <c:v>-14366</c:v>
                </c:pt>
                <c:pt idx="92">
                  <c:v>-14518</c:v>
                </c:pt>
                <c:pt idx="93">
                  <c:v>-14591</c:v>
                </c:pt>
                <c:pt idx="94">
                  <c:v>-14855</c:v>
                </c:pt>
                <c:pt idx="95">
                  <c:v>-14965</c:v>
                </c:pt>
                <c:pt idx="96">
                  <c:v>-15271</c:v>
                </c:pt>
                <c:pt idx="97">
                  <c:v>-15870</c:v>
                </c:pt>
                <c:pt idx="98">
                  <c:v>-15997</c:v>
                </c:pt>
                <c:pt idx="99">
                  <c:v>-16101</c:v>
                </c:pt>
                <c:pt idx="100">
                  <c:v>-16394</c:v>
                </c:pt>
                <c:pt idx="101">
                  <c:v>-16485</c:v>
                </c:pt>
                <c:pt idx="102">
                  <c:v>-16761</c:v>
                </c:pt>
                <c:pt idx="103">
                  <c:v>-17059</c:v>
                </c:pt>
                <c:pt idx="104">
                  <c:v>-17167</c:v>
                </c:pt>
                <c:pt idx="105">
                  <c:v>-17319</c:v>
                </c:pt>
                <c:pt idx="106">
                  <c:v>-17415</c:v>
                </c:pt>
                <c:pt idx="107">
                  <c:v>-17557</c:v>
                </c:pt>
                <c:pt idx="108">
                  <c:v>-18097</c:v>
                </c:pt>
                <c:pt idx="109">
                  <c:v>-18574</c:v>
                </c:pt>
                <c:pt idx="110">
                  <c:v>-19824</c:v>
                </c:pt>
                <c:pt idx="111">
                  <c:v>-19993</c:v>
                </c:pt>
                <c:pt idx="112">
                  <c:v>-19624</c:v>
                </c:pt>
                <c:pt idx="113">
                  <c:v>-19644</c:v>
                </c:pt>
                <c:pt idx="114">
                  <c:v>-19077</c:v>
                </c:pt>
                <c:pt idx="115">
                  <c:v>-18452</c:v>
                </c:pt>
                <c:pt idx="116">
                  <c:v>-17858</c:v>
                </c:pt>
                <c:pt idx="117">
                  <c:v>-17274</c:v>
                </c:pt>
                <c:pt idx="118">
                  <c:v>-16402</c:v>
                </c:pt>
                <c:pt idx="119">
                  <c:v>-15819</c:v>
                </c:pt>
                <c:pt idx="120">
                  <c:v>-14525</c:v>
                </c:pt>
                <c:pt idx="121">
                  <c:v>-13047</c:v>
                </c:pt>
                <c:pt idx="122">
                  <c:v>-11144</c:v>
                </c:pt>
                <c:pt idx="123">
                  <c:v>-10309</c:v>
                </c:pt>
                <c:pt idx="124">
                  <c:v>-9969</c:v>
                </c:pt>
                <c:pt idx="125">
                  <c:v>-9165</c:v>
                </c:pt>
                <c:pt idx="126">
                  <c:v>-9116</c:v>
                </c:pt>
                <c:pt idx="127">
                  <c:v>-8913</c:v>
                </c:pt>
                <c:pt idx="128">
                  <c:v>-8685</c:v>
                </c:pt>
                <c:pt idx="129">
                  <c:v>-8531</c:v>
                </c:pt>
                <c:pt idx="130">
                  <c:v>-8433</c:v>
                </c:pt>
                <c:pt idx="131">
                  <c:v>-8196</c:v>
                </c:pt>
                <c:pt idx="132">
                  <c:v>-7998</c:v>
                </c:pt>
                <c:pt idx="133">
                  <c:v>-7752</c:v>
                </c:pt>
                <c:pt idx="134">
                  <c:v>-7571</c:v>
                </c:pt>
                <c:pt idx="135">
                  <c:v>-7379</c:v>
                </c:pt>
                <c:pt idx="136">
                  <c:v>-6843</c:v>
                </c:pt>
                <c:pt idx="137">
                  <c:v>-6502</c:v>
                </c:pt>
                <c:pt idx="138">
                  <c:v>-6208</c:v>
                </c:pt>
                <c:pt idx="139">
                  <c:v>-6019</c:v>
                </c:pt>
                <c:pt idx="140">
                  <c:v>-6065</c:v>
                </c:pt>
                <c:pt idx="141">
                  <c:v>-5954</c:v>
                </c:pt>
                <c:pt idx="142">
                  <c:v>-6130</c:v>
                </c:pt>
                <c:pt idx="143">
                  <c:v>-6316</c:v>
                </c:pt>
                <c:pt idx="144">
                  <c:v>-6366</c:v>
                </c:pt>
                <c:pt idx="145">
                  <c:v>-6256</c:v>
                </c:pt>
                <c:pt idx="146">
                  <c:v>-6553</c:v>
                </c:pt>
                <c:pt idx="147">
                  <c:v>-6946</c:v>
                </c:pt>
                <c:pt idx="148">
                  <c:v>-7299</c:v>
                </c:pt>
                <c:pt idx="149">
                  <c:v>-7799</c:v>
                </c:pt>
                <c:pt idx="150">
                  <c:v>-8164</c:v>
                </c:pt>
                <c:pt idx="151">
                  <c:v>-8397</c:v>
                </c:pt>
                <c:pt idx="152">
                  <c:v>-8579</c:v>
                </c:pt>
                <c:pt idx="153">
                  <c:v>-8935</c:v>
                </c:pt>
                <c:pt idx="154">
                  <c:v>-9090</c:v>
                </c:pt>
                <c:pt idx="155">
                  <c:v>-9220</c:v>
                </c:pt>
                <c:pt idx="156">
                  <c:v>-9734</c:v>
                </c:pt>
                <c:pt idx="157">
                  <c:v>-10471</c:v>
                </c:pt>
                <c:pt idx="158">
                  <c:v>-10882</c:v>
                </c:pt>
                <c:pt idx="159">
                  <c:v>-11383</c:v>
                </c:pt>
                <c:pt idx="160">
                  <c:v>-12065</c:v>
                </c:pt>
                <c:pt idx="161">
                  <c:v>-12450</c:v>
                </c:pt>
                <c:pt idx="162">
                  <c:v>-12721</c:v>
                </c:pt>
                <c:pt idx="163">
                  <c:v>-13166</c:v>
                </c:pt>
                <c:pt idx="164">
                  <c:v>-13518</c:v>
                </c:pt>
                <c:pt idx="165">
                  <c:v>-13733</c:v>
                </c:pt>
                <c:pt idx="166">
                  <c:v>-14021</c:v>
                </c:pt>
                <c:pt idx="167">
                  <c:v>-14283</c:v>
                </c:pt>
                <c:pt idx="168">
                  <c:v>-14281</c:v>
                </c:pt>
                <c:pt idx="169">
                  <c:v>-14304</c:v>
                </c:pt>
                <c:pt idx="170">
                  <c:v>-14212</c:v>
                </c:pt>
                <c:pt idx="171">
                  <c:v>-13946</c:v>
                </c:pt>
                <c:pt idx="172">
                  <c:v>-13803</c:v>
                </c:pt>
                <c:pt idx="173">
                  <c:v>-13836</c:v>
                </c:pt>
                <c:pt idx="174">
                  <c:v>-13957</c:v>
                </c:pt>
                <c:pt idx="175">
                  <c:v>-13916</c:v>
                </c:pt>
                <c:pt idx="176">
                  <c:v>-13904</c:v>
                </c:pt>
                <c:pt idx="177">
                  <c:v>-14049</c:v>
                </c:pt>
                <c:pt idx="178">
                  <c:v>-14110</c:v>
                </c:pt>
                <c:pt idx="179">
                  <c:v>-14006</c:v>
                </c:pt>
                <c:pt idx="180">
                  <c:v>-14060</c:v>
                </c:pt>
                <c:pt idx="181">
                  <c:v>-14591</c:v>
                </c:pt>
                <c:pt idx="182">
                  <c:v>-15028</c:v>
                </c:pt>
                <c:pt idx="183">
                  <c:v>-15748</c:v>
                </c:pt>
                <c:pt idx="184">
                  <c:v>-16142</c:v>
                </c:pt>
                <c:pt idx="185">
                  <c:v>-16428</c:v>
                </c:pt>
                <c:pt idx="186">
                  <c:v>-16658</c:v>
                </c:pt>
                <c:pt idx="187">
                  <c:v>-17125</c:v>
                </c:pt>
                <c:pt idx="188">
                  <c:v>-17396</c:v>
                </c:pt>
                <c:pt idx="189">
                  <c:v>-17470</c:v>
                </c:pt>
                <c:pt idx="190">
                  <c:v>-17627</c:v>
                </c:pt>
                <c:pt idx="191">
                  <c:v>-18113</c:v>
                </c:pt>
                <c:pt idx="192">
                  <c:v>-18727</c:v>
                </c:pt>
                <c:pt idx="193">
                  <c:v>-19012</c:v>
                </c:pt>
                <c:pt idx="194">
                  <c:v>-19607</c:v>
                </c:pt>
                <c:pt idx="195">
                  <c:v>-19750</c:v>
                </c:pt>
                <c:pt idx="196">
                  <c:v>-20278</c:v>
                </c:pt>
                <c:pt idx="197">
                  <c:v>-20746</c:v>
                </c:pt>
                <c:pt idx="198">
                  <c:v>-21353</c:v>
                </c:pt>
                <c:pt idx="199">
                  <c:v>-21566</c:v>
                </c:pt>
                <c:pt idx="200">
                  <c:v>-22233</c:v>
                </c:pt>
                <c:pt idx="201">
                  <c:v>-22763</c:v>
                </c:pt>
                <c:pt idx="202">
                  <c:v>-23375</c:v>
                </c:pt>
                <c:pt idx="203">
                  <c:v>-23765</c:v>
                </c:pt>
                <c:pt idx="204">
                  <c:v>-23763</c:v>
                </c:pt>
                <c:pt idx="205">
                  <c:v>-23812</c:v>
                </c:pt>
                <c:pt idx="206">
                  <c:v>-23088</c:v>
                </c:pt>
                <c:pt idx="207">
                  <c:v>-22595</c:v>
                </c:pt>
                <c:pt idx="208">
                  <c:v>-21369</c:v>
                </c:pt>
                <c:pt idx="209">
                  <c:v>-20098</c:v>
                </c:pt>
                <c:pt idx="210">
                  <c:v>-18663</c:v>
                </c:pt>
                <c:pt idx="211">
                  <c:v>-17384</c:v>
                </c:pt>
                <c:pt idx="212">
                  <c:v>-15785</c:v>
                </c:pt>
                <c:pt idx="213">
                  <c:v>-14546</c:v>
                </c:pt>
                <c:pt idx="214">
                  <c:v>-13098</c:v>
                </c:pt>
                <c:pt idx="215">
                  <c:v>-11824</c:v>
                </c:pt>
                <c:pt idx="216">
                  <c:v>-10822</c:v>
                </c:pt>
                <c:pt idx="217">
                  <c:v>-9397</c:v>
                </c:pt>
                <c:pt idx="218">
                  <c:v>-8939</c:v>
                </c:pt>
                <c:pt idx="219">
                  <c:v>-8460</c:v>
                </c:pt>
                <c:pt idx="220">
                  <c:v>-8465</c:v>
                </c:pt>
                <c:pt idx="221">
                  <c:v>-8777</c:v>
                </c:pt>
                <c:pt idx="222">
                  <c:v>-9343</c:v>
                </c:pt>
                <c:pt idx="223">
                  <c:v>-9817</c:v>
                </c:pt>
                <c:pt idx="224">
                  <c:v>-10476</c:v>
                </c:pt>
                <c:pt idx="225">
                  <c:v>-11059</c:v>
                </c:pt>
                <c:pt idx="226">
                  <c:v>-11770</c:v>
                </c:pt>
                <c:pt idx="227">
                  <c:v>-12452</c:v>
                </c:pt>
                <c:pt idx="228">
                  <c:v>-13127</c:v>
                </c:pt>
                <c:pt idx="229">
                  <c:v>-14129</c:v>
                </c:pt>
                <c:pt idx="230">
                  <c:v>-15037</c:v>
                </c:pt>
                <c:pt idx="231">
                  <c:v>-16630</c:v>
                </c:pt>
                <c:pt idx="232">
                  <c:v>-17894</c:v>
                </c:pt>
                <c:pt idx="233">
                  <c:v>-19193</c:v>
                </c:pt>
                <c:pt idx="234">
                  <c:v>-20162</c:v>
                </c:pt>
                <c:pt idx="235">
                  <c:v>-21404</c:v>
                </c:pt>
                <c:pt idx="236">
                  <c:v>-22263</c:v>
                </c:pt>
                <c:pt idx="237">
                  <c:v>-23367</c:v>
                </c:pt>
                <c:pt idx="238">
                  <c:v>-24111</c:v>
                </c:pt>
                <c:pt idx="239">
                  <c:v>-24718</c:v>
                </c:pt>
                <c:pt idx="240">
                  <c:v>-25483</c:v>
                </c:pt>
                <c:pt idx="241">
                  <c:v>-26504</c:v>
                </c:pt>
                <c:pt idx="242">
                  <c:v>-27088</c:v>
                </c:pt>
                <c:pt idx="243">
                  <c:v>-27051</c:v>
                </c:pt>
                <c:pt idx="244">
                  <c:v>-27319</c:v>
                </c:pt>
                <c:pt idx="245">
                  <c:v>-27070</c:v>
                </c:pt>
                <c:pt idx="246">
                  <c:v>-27044</c:v>
                </c:pt>
                <c:pt idx="247">
                  <c:v>-26845</c:v>
                </c:pt>
                <c:pt idx="248">
                  <c:v>-26784</c:v>
                </c:pt>
                <c:pt idx="249">
                  <c:v>-26265</c:v>
                </c:pt>
                <c:pt idx="250">
                  <c:v>-25946</c:v>
                </c:pt>
                <c:pt idx="251">
                  <c:v>-25426</c:v>
                </c:pt>
                <c:pt idx="252">
                  <c:v>-25107</c:v>
                </c:pt>
                <c:pt idx="253">
                  <c:v>-24130</c:v>
                </c:pt>
                <c:pt idx="254">
                  <c:v>-23044</c:v>
                </c:pt>
                <c:pt idx="255">
                  <c:v>-22015</c:v>
                </c:pt>
                <c:pt idx="256">
                  <c:v>-20738</c:v>
                </c:pt>
                <c:pt idx="257">
                  <c:v>-19797</c:v>
                </c:pt>
                <c:pt idx="258">
                  <c:v>-18631</c:v>
                </c:pt>
                <c:pt idx="259">
                  <c:v>-17269</c:v>
                </c:pt>
                <c:pt idx="260">
                  <c:v>-15909</c:v>
                </c:pt>
                <c:pt idx="261">
                  <c:v>-14567</c:v>
                </c:pt>
                <c:pt idx="262">
                  <c:v>-13310</c:v>
                </c:pt>
                <c:pt idx="263">
                  <c:v>-12429</c:v>
                </c:pt>
                <c:pt idx="264">
                  <c:v>-10753</c:v>
                </c:pt>
                <c:pt idx="265">
                  <c:v>-9123</c:v>
                </c:pt>
                <c:pt idx="266">
                  <c:v>-7845</c:v>
                </c:pt>
                <c:pt idx="267">
                  <c:v>-6541</c:v>
                </c:pt>
                <c:pt idx="268">
                  <c:v>-5438</c:v>
                </c:pt>
                <c:pt idx="269">
                  <c:v>-4518</c:v>
                </c:pt>
                <c:pt idx="270">
                  <c:v>-3658</c:v>
                </c:pt>
                <c:pt idx="271">
                  <c:v>-3032</c:v>
                </c:pt>
                <c:pt idx="272">
                  <c:v>-2527</c:v>
                </c:pt>
                <c:pt idx="273">
                  <c:v>-2200</c:v>
                </c:pt>
                <c:pt idx="274">
                  <c:v>-1688</c:v>
                </c:pt>
                <c:pt idx="275">
                  <c:v>-1134</c:v>
                </c:pt>
                <c:pt idx="276">
                  <c:v>-756</c:v>
                </c:pt>
                <c:pt idx="277">
                  <c:v>-150</c:v>
                </c:pt>
                <c:pt idx="278">
                  <c:v>-35</c:v>
                </c:pt>
                <c:pt idx="279">
                  <c:v>159</c:v>
                </c:pt>
                <c:pt idx="280">
                  <c:v>512</c:v>
                </c:pt>
                <c:pt idx="281">
                  <c:v>936</c:v>
                </c:pt>
                <c:pt idx="282">
                  <c:v>1069</c:v>
                </c:pt>
                <c:pt idx="283">
                  <c:v>1448</c:v>
                </c:pt>
                <c:pt idx="284">
                  <c:v>1746</c:v>
                </c:pt>
                <c:pt idx="285">
                  <c:v>1998</c:v>
                </c:pt>
                <c:pt idx="286">
                  <c:v>2154</c:v>
                </c:pt>
                <c:pt idx="287">
                  <c:v>2385</c:v>
                </c:pt>
                <c:pt idx="288">
                  <c:v>2832</c:v>
                </c:pt>
                <c:pt idx="289">
                  <c:v>3201</c:v>
                </c:pt>
                <c:pt idx="290">
                  <c:v>3489</c:v>
                </c:pt>
                <c:pt idx="291">
                  <c:v>3708</c:v>
                </c:pt>
                <c:pt idx="292">
                  <c:v>3646</c:v>
                </c:pt>
                <c:pt idx="293">
                  <c:v>3702</c:v>
                </c:pt>
                <c:pt idx="294">
                  <c:v>3916</c:v>
                </c:pt>
                <c:pt idx="295">
                  <c:v>3755</c:v>
                </c:pt>
                <c:pt idx="296">
                  <c:v>3727</c:v>
                </c:pt>
                <c:pt idx="297">
                  <c:v>3868</c:v>
                </c:pt>
                <c:pt idx="298">
                  <c:v>3831</c:v>
                </c:pt>
                <c:pt idx="299">
                  <c:v>3816</c:v>
                </c:pt>
                <c:pt idx="300">
                  <c:v>3631</c:v>
                </c:pt>
                <c:pt idx="301">
                  <c:v>3417</c:v>
                </c:pt>
                <c:pt idx="302">
                  <c:v>3250</c:v>
                </c:pt>
                <c:pt idx="303">
                  <c:v>3252</c:v>
                </c:pt>
                <c:pt idx="304">
                  <c:v>3160</c:v>
                </c:pt>
                <c:pt idx="305">
                  <c:v>3139</c:v>
                </c:pt>
                <c:pt idx="306">
                  <c:v>2891</c:v>
                </c:pt>
                <c:pt idx="307">
                  <c:v>2904</c:v>
                </c:pt>
                <c:pt idx="308">
                  <c:v>2690</c:v>
                </c:pt>
                <c:pt idx="309">
                  <c:v>2409</c:v>
                </c:pt>
                <c:pt idx="310">
                  <c:v>2418</c:v>
                </c:pt>
                <c:pt idx="311">
                  <c:v>2385</c:v>
                </c:pt>
                <c:pt idx="312">
                  <c:v>2322</c:v>
                </c:pt>
                <c:pt idx="313">
                  <c:v>2255</c:v>
                </c:pt>
                <c:pt idx="314">
                  <c:v>2315</c:v>
                </c:pt>
                <c:pt idx="315">
                  <c:v>2224</c:v>
                </c:pt>
                <c:pt idx="316">
                  <c:v>2050</c:v>
                </c:pt>
                <c:pt idx="317">
                  <c:v>1795</c:v>
                </c:pt>
                <c:pt idx="318">
                  <c:v>1632</c:v>
                </c:pt>
                <c:pt idx="319">
                  <c:v>1373</c:v>
                </c:pt>
                <c:pt idx="320">
                  <c:v>1317</c:v>
                </c:pt>
                <c:pt idx="321">
                  <c:v>1165</c:v>
                </c:pt>
                <c:pt idx="322">
                  <c:v>930</c:v>
                </c:pt>
                <c:pt idx="3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12-4382-ABB9-483AC24E80B3}"/>
            </c:ext>
          </c:extLst>
        </c:ser>
        <c:ser>
          <c:idx val="4"/>
          <c:order val="4"/>
          <c:tx>
            <c:strRef>
              <c:f>'Migration, Exports, Guest Night'!$AJ$21</c:f>
              <c:strCache>
                <c:ptCount val="1"/>
                <c:pt idx="0">
                  <c:v>RoNZ - Other Countries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cat>
            <c:numRef>
              <c:f>'Migration, Exports, Guest Night'!$A$22:$A$346</c:f>
              <c:numCache>
                <c:formatCode>mmm\-yy</c:formatCode>
                <c:ptCount val="325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</c:numCache>
            </c:numRef>
          </c:cat>
          <c:val>
            <c:numRef>
              <c:f>'Migration, Exports, Guest Night'!$AJ$22:$AJ$346</c:f>
              <c:numCache>
                <c:formatCode>General</c:formatCode>
                <c:ptCount val="325"/>
                <c:pt idx="0">
                  <c:v>3796</c:v>
                </c:pt>
                <c:pt idx="1">
                  <c:v>3599</c:v>
                </c:pt>
                <c:pt idx="2">
                  <c:v>3687</c:v>
                </c:pt>
                <c:pt idx="3">
                  <c:v>3552</c:v>
                </c:pt>
                <c:pt idx="4">
                  <c:v>3258</c:v>
                </c:pt>
                <c:pt idx="5">
                  <c:v>3285</c:v>
                </c:pt>
                <c:pt idx="6">
                  <c:v>3011</c:v>
                </c:pt>
                <c:pt idx="7">
                  <c:v>2985</c:v>
                </c:pt>
                <c:pt idx="8">
                  <c:v>3020</c:v>
                </c:pt>
                <c:pt idx="9">
                  <c:v>3045</c:v>
                </c:pt>
                <c:pt idx="10">
                  <c:v>3281</c:v>
                </c:pt>
                <c:pt idx="11">
                  <c:v>3658</c:v>
                </c:pt>
                <c:pt idx="12">
                  <c:v>3640</c:v>
                </c:pt>
                <c:pt idx="13">
                  <c:v>3470</c:v>
                </c:pt>
                <c:pt idx="14">
                  <c:v>3621</c:v>
                </c:pt>
                <c:pt idx="15">
                  <c:v>4258</c:v>
                </c:pt>
                <c:pt idx="16">
                  <c:v>4584</c:v>
                </c:pt>
                <c:pt idx="17">
                  <c:v>5118</c:v>
                </c:pt>
                <c:pt idx="18">
                  <c:v>5234</c:v>
                </c:pt>
                <c:pt idx="19">
                  <c:v>5492</c:v>
                </c:pt>
                <c:pt idx="20">
                  <c:v>6074</c:v>
                </c:pt>
                <c:pt idx="21">
                  <c:v>6368</c:v>
                </c:pt>
                <c:pt idx="22">
                  <c:v>6689</c:v>
                </c:pt>
                <c:pt idx="23">
                  <c:v>7169</c:v>
                </c:pt>
                <c:pt idx="24">
                  <c:v>7392</c:v>
                </c:pt>
                <c:pt idx="25">
                  <c:v>7768</c:v>
                </c:pt>
                <c:pt idx="26">
                  <c:v>8086</c:v>
                </c:pt>
                <c:pt idx="27">
                  <c:v>8095</c:v>
                </c:pt>
                <c:pt idx="28">
                  <c:v>8519</c:v>
                </c:pt>
                <c:pt idx="29">
                  <c:v>8673</c:v>
                </c:pt>
                <c:pt idx="30">
                  <c:v>8770</c:v>
                </c:pt>
                <c:pt idx="31">
                  <c:v>9048</c:v>
                </c:pt>
                <c:pt idx="32">
                  <c:v>9423</c:v>
                </c:pt>
                <c:pt idx="33">
                  <c:v>9845</c:v>
                </c:pt>
                <c:pt idx="34">
                  <c:v>10167</c:v>
                </c:pt>
                <c:pt idx="35">
                  <c:v>10433</c:v>
                </c:pt>
                <c:pt idx="36">
                  <c:v>10770</c:v>
                </c:pt>
                <c:pt idx="37">
                  <c:v>11212</c:v>
                </c:pt>
                <c:pt idx="38">
                  <c:v>11634</c:v>
                </c:pt>
                <c:pt idx="39">
                  <c:v>11992</c:v>
                </c:pt>
                <c:pt idx="40">
                  <c:v>12084</c:v>
                </c:pt>
                <c:pt idx="41">
                  <c:v>12281</c:v>
                </c:pt>
                <c:pt idx="42">
                  <c:v>12655</c:v>
                </c:pt>
                <c:pt idx="43">
                  <c:v>13067</c:v>
                </c:pt>
                <c:pt idx="44">
                  <c:v>13326</c:v>
                </c:pt>
                <c:pt idx="45">
                  <c:v>14041</c:v>
                </c:pt>
                <c:pt idx="46">
                  <c:v>14814</c:v>
                </c:pt>
                <c:pt idx="47">
                  <c:v>14889</c:v>
                </c:pt>
                <c:pt idx="48">
                  <c:v>15247</c:v>
                </c:pt>
                <c:pt idx="49">
                  <c:v>16228</c:v>
                </c:pt>
                <c:pt idx="50">
                  <c:v>16784</c:v>
                </c:pt>
                <c:pt idx="51">
                  <c:v>16999</c:v>
                </c:pt>
                <c:pt idx="52">
                  <c:v>17654</c:v>
                </c:pt>
                <c:pt idx="53">
                  <c:v>17835</c:v>
                </c:pt>
                <c:pt idx="54">
                  <c:v>18035</c:v>
                </c:pt>
                <c:pt idx="55">
                  <c:v>18439</c:v>
                </c:pt>
                <c:pt idx="56">
                  <c:v>18636</c:v>
                </c:pt>
                <c:pt idx="57">
                  <c:v>18573</c:v>
                </c:pt>
                <c:pt idx="58">
                  <c:v>18335</c:v>
                </c:pt>
                <c:pt idx="59">
                  <c:v>18261</c:v>
                </c:pt>
                <c:pt idx="60">
                  <c:v>18019</c:v>
                </c:pt>
                <c:pt idx="61">
                  <c:v>17630</c:v>
                </c:pt>
                <c:pt idx="62">
                  <c:v>17115</c:v>
                </c:pt>
                <c:pt idx="63">
                  <c:v>16435</c:v>
                </c:pt>
                <c:pt idx="64">
                  <c:v>15636</c:v>
                </c:pt>
                <c:pt idx="65">
                  <c:v>14624</c:v>
                </c:pt>
                <c:pt idx="66">
                  <c:v>14058</c:v>
                </c:pt>
                <c:pt idx="67">
                  <c:v>13575</c:v>
                </c:pt>
                <c:pt idx="68">
                  <c:v>12895</c:v>
                </c:pt>
                <c:pt idx="69">
                  <c:v>12140</c:v>
                </c:pt>
                <c:pt idx="70">
                  <c:v>11340</c:v>
                </c:pt>
                <c:pt idx="71">
                  <c:v>10660</c:v>
                </c:pt>
                <c:pt idx="72">
                  <c:v>9925</c:v>
                </c:pt>
                <c:pt idx="73">
                  <c:v>8358</c:v>
                </c:pt>
                <c:pt idx="74">
                  <c:v>7619</c:v>
                </c:pt>
                <c:pt idx="75">
                  <c:v>6954</c:v>
                </c:pt>
                <c:pt idx="76">
                  <c:v>6664</c:v>
                </c:pt>
                <c:pt idx="77">
                  <c:v>6231</c:v>
                </c:pt>
                <c:pt idx="78">
                  <c:v>5862</c:v>
                </c:pt>
                <c:pt idx="79">
                  <c:v>5379</c:v>
                </c:pt>
                <c:pt idx="80">
                  <c:v>4802</c:v>
                </c:pt>
                <c:pt idx="81">
                  <c:v>4404</c:v>
                </c:pt>
                <c:pt idx="82">
                  <c:v>4339</c:v>
                </c:pt>
                <c:pt idx="83">
                  <c:v>4207</c:v>
                </c:pt>
                <c:pt idx="84">
                  <c:v>3996</c:v>
                </c:pt>
                <c:pt idx="85">
                  <c:v>3766</c:v>
                </c:pt>
                <c:pt idx="86">
                  <c:v>3367</c:v>
                </c:pt>
                <c:pt idx="87">
                  <c:v>3508</c:v>
                </c:pt>
                <c:pt idx="88">
                  <c:v>3551</c:v>
                </c:pt>
                <c:pt idx="89">
                  <c:v>3530</c:v>
                </c:pt>
                <c:pt idx="90">
                  <c:v>3888</c:v>
                </c:pt>
                <c:pt idx="91">
                  <c:v>4027</c:v>
                </c:pt>
                <c:pt idx="92">
                  <c:v>4120</c:v>
                </c:pt>
                <c:pt idx="93">
                  <c:v>4353</c:v>
                </c:pt>
                <c:pt idx="94">
                  <c:v>4275</c:v>
                </c:pt>
                <c:pt idx="95">
                  <c:v>4948</c:v>
                </c:pt>
                <c:pt idx="96">
                  <c:v>5505</c:v>
                </c:pt>
                <c:pt idx="97">
                  <c:v>5888</c:v>
                </c:pt>
                <c:pt idx="98">
                  <c:v>6330</c:v>
                </c:pt>
                <c:pt idx="99">
                  <c:v>6438</c:v>
                </c:pt>
                <c:pt idx="100">
                  <c:v>6648</c:v>
                </c:pt>
                <c:pt idx="101">
                  <c:v>6802</c:v>
                </c:pt>
                <c:pt idx="102">
                  <c:v>6640</c:v>
                </c:pt>
                <c:pt idx="103">
                  <c:v>6564</c:v>
                </c:pt>
                <c:pt idx="104">
                  <c:v>6812</c:v>
                </c:pt>
                <c:pt idx="105">
                  <c:v>7255</c:v>
                </c:pt>
                <c:pt idx="106">
                  <c:v>7641</c:v>
                </c:pt>
                <c:pt idx="107">
                  <c:v>7578</c:v>
                </c:pt>
                <c:pt idx="108">
                  <c:v>7226</c:v>
                </c:pt>
                <c:pt idx="109">
                  <c:v>7345</c:v>
                </c:pt>
                <c:pt idx="110">
                  <c:v>7961</c:v>
                </c:pt>
                <c:pt idx="111">
                  <c:v>8315</c:v>
                </c:pt>
                <c:pt idx="112">
                  <c:v>8489</c:v>
                </c:pt>
                <c:pt idx="113">
                  <c:v>8906</c:v>
                </c:pt>
                <c:pt idx="114">
                  <c:v>9434</c:v>
                </c:pt>
                <c:pt idx="115">
                  <c:v>10335</c:v>
                </c:pt>
                <c:pt idx="116">
                  <c:v>11166</c:v>
                </c:pt>
                <c:pt idx="117">
                  <c:v>12266</c:v>
                </c:pt>
                <c:pt idx="118">
                  <c:v>13504</c:v>
                </c:pt>
                <c:pt idx="119">
                  <c:v>14734</c:v>
                </c:pt>
                <c:pt idx="120">
                  <c:v>16112</c:v>
                </c:pt>
                <c:pt idx="121">
                  <c:v>18184</c:v>
                </c:pt>
                <c:pt idx="122">
                  <c:v>19254</c:v>
                </c:pt>
                <c:pt idx="123">
                  <c:v>20531</c:v>
                </c:pt>
                <c:pt idx="124">
                  <c:v>21763</c:v>
                </c:pt>
                <c:pt idx="125">
                  <c:v>22464</c:v>
                </c:pt>
                <c:pt idx="126">
                  <c:v>23435</c:v>
                </c:pt>
                <c:pt idx="127">
                  <c:v>24239</c:v>
                </c:pt>
                <c:pt idx="128">
                  <c:v>24768</c:v>
                </c:pt>
                <c:pt idx="129">
                  <c:v>25124</c:v>
                </c:pt>
                <c:pt idx="130">
                  <c:v>25128</c:v>
                </c:pt>
                <c:pt idx="131">
                  <c:v>25577</c:v>
                </c:pt>
                <c:pt idx="132">
                  <c:v>25345</c:v>
                </c:pt>
                <c:pt idx="133">
                  <c:v>25491</c:v>
                </c:pt>
                <c:pt idx="134">
                  <c:v>26994</c:v>
                </c:pt>
                <c:pt idx="135">
                  <c:v>26913</c:v>
                </c:pt>
                <c:pt idx="136">
                  <c:v>26873</c:v>
                </c:pt>
                <c:pt idx="137">
                  <c:v>26983</c:v>
                </c:pt>
                <c:pt idx="138">
                  <c:v>26596</c:v>
                </c:pt>
                <c:pt idx="139">
                  <c:v>26301</c:v>
                </c:pt>
                <c:pt idx="140">
                  <c:v>25890</c:v>
                </c:pt>
                <c:pt idx="141">
                  <c:v>25675</c:v>
                </c:pt>
                <c:pt idx="142">
                  <c:v>25284</c:v>
                </c:pt>
                <c:pt idx="143">
                  <c:v>23998</c:v>
                </c:pt>
                <c:pt idx="144">
                  <c:v>23471</c:v>
                </c:pt>
                <c:pt idx="145">
                  <c:v>22904</c:v>
                </c:pt>
                <c:pt idx="146">
                  <c:v>21205</c:v>
                </c:pt>
                <c:pt idx="147">
                  <c:v>20455</c:v>
                </c:pt>
                <c:pt idx="148">
                  <c:v>19320</c:v>
                </c:pt>
                <c:pt idx="149">
                  <c:v>18715</c:v>
                </c:pt>
                <c:pt idx="150">
                  <c:v>18022</c:v>
                </c:pt>
                <c:pt idx="151">
                  <c:v>17384</c:v>
                </c:pt>
                <c:pt idx="152">
                  <c:v>16926</c:v>
                </c:pt>
                <c:pt idx="153">
                  <c:v>16230</c:v>
                </c:pt>
                <c:pt idx="154">
                  <c:v>15959</c:v>
                </c:pt>
                <c:pt idx="155">
                  <c:v>15835</c:v>
                </c:pt>
                <c:pt idx="156">
                  <c:v>15343</c:v>
                </c:pt>
                <c:pt idx="157">
                  <c:v>14639</c:v>
                </c:pt>
                <c:pt idx="158">
                  <c:v>14310</c:v>
                </c:pt>
                <c:pt idx="159">
                  <c:v>14066</c:v>
                </c:pt>
                <c:pt idx="160">
                  <c:v>14207</c:v>
                </c:pt>
                <c:pt idx="161">
                  <c:v>14268</c:v>
                </c:pt>
                <c:pt idx="162">
                  <c:v>14500</c:v>
                </c:pt>
                <c:pt idx="163">
                  <c:v>13917</c:v>
                </c:pt>
                <c:pt idx="164">
                  <c:v>14154</c:v>
                </c:pt>
                <c:pt idx="165">
                  <c:v>14151</c:v>
                </c:pt>
                <c:pt idx="166">
                  <c:v>14210</c:v>
                </c:pt>
                <c:pt idx="167">
                  <c:v>14439</c:v>
                </c:pt>
                <c:pt idx="168">
                  <c:v>14900</c:v>
                </c:pt>
                <c:pt idx="169">
                  <c:v>15033</c:v>
                </c:pt>
                <c:pt idx="170">
                  <c:v>15552</c:v>
                </c:pt>
                <c:pt idx="171">
                  <c:v>16297</c:v>
                </c:pt>
                <c:pt idx="172">
                  <c:v>16388</c:v>
                </c:pt>
                <c:pt idx="173">
                  <c:v>16633</c:v>
                </c:pt>
                <c:pt idx="174">
                  <c:v>16892</c:v>
                </c:pt>
                <c:pt idx="175">
                  <c:v>17752</c:v>
                </c:pt>
                <c:pt idx="176">
                  <c:v>17705</c:v>
                </c:pt>
                <c:pt idx="177">
                  <c:v>18321</c:v>
                </c:pt>
                <c:pt idx="178">
                  <c:v>18554</c:v>
                </c:pt>
                <c:pt idx="179">
                  <c:v>18936</c:v>
                </c:pt>
                <c:pt idx="180">
                  <c:v>18863</c:v>
                </c:pt>
                <c:pt idx="181">
                  <c:v>18906</c:v>
                </c:pt>
                <c:pt idx="182">
                  <c:v>18794</c:v>
                </c:pt>
                <c:pt idx="183">
                  <c:v>18711</c:v>
                </c:pt>
                <c:pt idx="184">
                  <c:v>18558</c:v>
                </c:pt>
                <c:pt idx="185">
                  <c:v>18459</c:v>
                </c:pt>
                <c:pt idx="186">
                  <c:v>18417</c:v>
                </c:pt>
                <c:pt idx="187">
                  <c:v>17989</c:v>
                </c:pt>
                <c:pt idx="188">
                  <c:v>18237</c:v>
                </c:pt>
                <c:pt idx="189">
                  <c:v>18001</c:v>
                </c:pt>
                <c:pt idx="190">
                  <c:v>17808</c:v>
                </c:pt>
                <c:pt idx="191">
                  <c:v>17823</c:v>
                </c:pt>
                <c:pt idx="192">
                  <c:v>17813</c:v>
                </c:pt>
                <c:pt idx="193">
                  <c:v>17753</c:v>
                </c:pt>
                <c:pt idx="194">
                  <c:v>18339</c:v>
                </c:pt>
                <c:pt idx="195">
                  <c:v>18609</c:v>
                </c:pt>
                <c:pt idx="196">
                  <c:v>19125</c:v>
                </c:pt>
                <c:pt idx="197">
                  <c:v>19611</c:v>
                </c:pt>
                <c:pt idx="198">
                  <c:v>19951</c:v>
                </c:pt>
                <c:pt idx="199">
                  <c:v>20716</c:v>
                </c:pt>
                <c:pt idx="200">
                  <c:v>21159</c:v>
                </c:pt>
                <c:pt idx="201">
                  <c:v>21269</c:v>
                </c:pt>
                <c:pt idx="202">
                  <c:v>21619</c:v>
                </c:pt>
                <c:pt idx="203">
                  <c:v>21630</c:v>
                </c:pt>
                <c:pt idx="204">
                  <c:v>21706</c:v>
                </c:pt>
                <c:pt idx="205">
                  <c:v>22060</c:v>
                </c:pt>
                <c:pt idx="206">
                  <c:v>22288</c:v>
                </c:pt>
                <c:pt idx="207">
                  <c:v>22666</c:v>
                </c:pt>
                <c:pt idx="208">
                  <c:v>22730</c:v>
                </c:pt>
                <c:pt idx="209">
                  <c:v>22955</c:v>
                </c:pt>
                <c:pt idx="210">
                  <c:v>22567</c:v>
                </c:pt>
                <c:pt idx="211">
                  <c:v>22577</c:v>
                </c:pt>
                <c:pt idx="212">
                  <c:v>21973</c:v>
                </c:pt>
                <c:pt idx="213">
                  <c:v>21793</c:v>
                </c:pt>
                <c:pt idx="214">
                  <c:v>21610</c:v>
                </c:pt>
                <c:pt idx="215">
                  <c:v>21318</c:v>
                </c:pt>
                <c:pt idx="216">
                  <c:v>21126</c:v>
                </c:pt>
                <c:pt idx="217">
                  <c:v>20938</c:v>
                </c:pt>
                <c:pt idx="218">
                  <c:v>19928</c:v>
                </c:pt>
                <c:pt idx="219">
                  <c:v>19145</c:v>
                </c:pt>
                <c:pt idx="220">
                  <c:v>18324</c:v>
                </c:pt>
                <c:pt idx="221">
                  <c:v>17399</c:v>
                </c:pt>
                <c:pt idx="222">
                  <c:v>17042</c:v>
                </c:pt>
                <c:pt idx="223">
                  <c:v>16526</c:v>
                </c:pt>
                <c:pt idx="224">
                  <c:v>16564</c:v>
                </c:pt>
                <c:pt idx="225">
                  <c:v>16711</c:v>
                </c:pt>
                <c:pt idx="226">
                  <c:v>16604</c:v>
                </c:pt>
                <c:pt idx="227">
                  <c:v>16460</c:v>
                </c:pt>
                <c:pt idx="228">
                  <c:v>16336</c:v>
                </c:pt>
                <c:pt idx="229">
                  <c:v>16111</c:v>
                </c:pt>
                <c:pt idx="230">
                  <c:v>16813</c:v>
                </c:pt>
                <c:pt idx="231">
                  <c:v>16798</c:v>
                </c:pt>
                <c:pt idx="232">
                  <c:v>17081</c:v>
                </c:pt>
                <c:pt idx="233">
                  <c:v>17525</c:v>
                </c:pt>
                <c:pt idx="234">
                  <c:v>17809</c:v>
                </c:pt>
                <c:pt idx="235">
                  <c:v>18194</c:v>
                </c:pt>
                <c:pt idx="236">
                  <c:v>18316</c:v>
                </c:pt>
                <c:pt idx="237">
                  <c:v>18172</c:v>
                </c:pt>
                <c:pt idx="238">
                  <c:v>17975</c:v>
                </c:pt>
                <c:pt idx="239">
                  <c:v>18151</c:v>
                </c:pt>
                <c:pt idx="240">
                  <c:v>17980</c:v>
                </c:pt>
                <c:pt idx="241">
                  <c:v>17807</c:v>
                </c:pt>
                <c:pt idx="242">
                  <c:v>17584</c:v>
                </c:pt>
                <c:pt idx="243">
                  <c:v>18216</c:v>
                </c:pt>
                <c:pt idx="244">
                  <c:v>18162</c:v>
                </c:pt>
                <c:pt idx="245">
                  <c:v>18332</c:v>
                </c:pt>
                <c:pt idx="246">
                  <c:v>18774</c:v>
                </c:pt>
                <c:pt idx="247">
                  <c:v>18611</c:v>
                </c:pt>
                <c:pt idx="248">
                  <c:v>18614</c:v>
                </c:pt>
                <c:pt idx="249">
                  <c:v>18934</c:v>
                </c:pt>
                <c:pt idx="250">
                  <c:v>19557</c:v>
                </c:pt>
                <c:pt idx="251">
                  <c:v>19734</c:v>
                </c:pt>
                <c:pt idx="252">
                  <c:v>20067</c:v>
                </c:pt>
                <c:pt idx="253">
                  <c:v>20372</c:v>
                </c:pt>
                <c:pt idx="254">
                  <c:v>20315</c:v>
                </c:pt>
                <c:pt idx="255">
                  <c:v>20477</c:v>
                </c:pt>
                <c:pt idx="256">
                  <c:v>21070</c:v>
                </c:pt>
                <c:pt idx="257">
                  <c:v>21352</c:v>
                </c:pt>
                <c:pt idx="258">
                  <c:v>21252</c:v>
                </c:pt>
                <c:pt idx="259">
                  <c:v>21594</c:v>
                </c:pt>
                <c:pt idx="260">
                  <c:v>21810</c:v>
                </c:pt>
                <c:pt idx="261">
                  <c:v>22061</c:v>
                </c:pt>
                <c:pt idx="262">
                  <c:v>22098</c:v>
                </c:pt>
                <c:pt idx="263">
                  <c:v>22294</c:v>
                </c:pt>
                <c:pt idx="264">
                  <c:v>22293</c:v>
                </c:pt>
                <c:pt idx="265">
                  <c:v>22510</c:v>
                </c:pt>
                <c:pt idx="266">
                  <c:v>23158</c:v>
                </c:pt>
                <c:pt idx="267">
                  <c:v>23620</c:v>
                </c:pt>
                <c:pt idx="268">
                  <c:v>23798</c:v>
                </c:pt>
                <c:pt idx="269">
                  <c:v>23950</c:v>
                </c:pt>
                <c:pt idx="270">
                  <c:v>24217</c:v>
                </c:pt>
                <c:pt idx="271">
                  <c:v>25106</c:v>
                </c:pt>
                <c:pt idx="272">
                  <c:v>26051</c:v>
                </c:pt>
                <c:pt idx="273">
                  <c:v>26601</c:v>
                </c:pt>
                <c:pt idx="274">
                  <c:v>27547</c:v>
                </c:pt>
                <c:pt idx="275">
                  <c:v>28431</c:v>
                </c:pt>
                <c:pt idx="276">
                  <c:v>28672</c:v>
                </c:pt>
                <c:pt idx="277">
                  <c:v>29388</c:v>
                </c:pt>
                <c:pt idx="278">
                  <c:v>29875</c:v>
                </c:pt>
                <c:pt idx="279">
                  <c:v>30129</c:v>
                </c:pt>
                <c:pt idx="280">
                  <c:v>30195</c:v>
                </c:pt>
                <c:pt idx="281">
                  <c:v>30321</c:v>
                </c:pt>
                <c:pt idx="282">
                  <c:v>30356</c:v>
                </c:pt>
                <c:pt idx="283">
                  <c:v>30796</c:v>
                </c:pt>
                <c:pt idx="284">
                  <c:v>30682</c:v>
                </c:pt>
                <c:pt idx="285">
                  <c:v>30841</c:v>
                </c:pt>
                <c:pt idx="286">
                  <c:v>31313</c:v>
                </c:pt>
                <c:pt idx="287">
                  <c:v>31599</c:v>
                </c:pt>
                <c:pt idx="288">
                  <c:v>32119</c:v>
                </c:pt>
                <c:pt idx="289">
                  <c:v>32341</c:v>
                </c:pt>
                <c:pt idx="290">
                  <c:v>32867</c:v>
                </c:pt>
                <c:pt idx="291">
                  <c:v>32681</c:v>
                </c:pt>
                <c:pt idx="292">
                  <c:v>32882</c:v>
                </c:pt>
                <c:pt idx="293">
                  <c:v>33107</c:v>
                </c:pt>
                <c:pt idx="294">
                  <c:v>33396</c:v>
                </c:pt>
                <c:pt idx="295">
                  <c:v>33309</c:v>
                </c:pt>
                <c:pt idx="296">
                  <c:v>33205</c:v>
                </c:pt>
                <c:pt idx="297">
                  <c:v>33318</c:v>
                </c:pt>
                <c:pt idx="298">
                  <c:v>33221</c:v>
                </c:pt>
                <c:pt idx="299">
                  <c:v>33002</c:v>
                </c:pt>
                <c:pt idx="300">
                  <c:v>33041</c:v>
                </c:pt>
                <c:pt idx="301">
                  <c:v>33228</c:v>
                </c:pt>
                <c:pt idx="302">
                  <c:v>32770</c:v>
                </c:pt>
                <c:pt idx="303">
                  <c:v>32908</c:v>
                </c:pt>
                <c:pt idx="304">
                  <c:v>32861</c:v>
                </c:pt>
                <c:pt idx="305">
                  <c:v>32555</c:v>
                </c:pt>
                <c:pt idx="306">
                  <c:v>32764</c:v>
                </c:pt>
                <c:pt idx="307">
                  <c:v>32745</c:v>
                </c:pt>
                <c:pt idx="308">
                  <c:v>32586</c:v>
                </c:pt>
                <c:pt idx="309">
                  <c:v>32173</c:v>
                </c:pt>
                <c:pt idx="310">
                  <c:v>31919</c:v>
                </c:pt>
                <c:pt idx="311">
                  <c:v>31675</c:v>
                </c:pt>
                <c:pt idx="312">
                  <c:v>31542</c:v>
                </c:pt>
                <c:pt idx="313">
                  <c:v>31825</c:v>
                </c:pt>
                <c:pt idx="314">
                  <c:v>31700</c:v>
                </c:pt>
                <c:pt idx="315">
                  <c:v>31312</c:v>
                </c:pt>
                <c:pt idx="316">
                  <c:v>30949</c:v>
                </c:pt>
                <c:pt idx="317">
                  <c:v>30753</c:v>
                </c:pt>
                <c:pt idx="318">
                  <c:v>30194</c:v>
                </c:pt>
                <c:pt idx="319">
                  <c:v>29831</c:v>
                </c:pt>
                <c:pt idx="320">
                  <c:v>29876</c:v>
                </c:pt>
                <c:pt idx="321">
                  <c:v>30151</c:v>
                </c:pt>
                <c:pt idx="322">
                  <c:v>29848</c:v>
                </c:pt>
                <c:pt idx="3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12-4382-ABB9-483AC24E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0880"/>
        <c:axId val="49212416"/>
      </c:lineChart>
      <c:dateAx>
        <c:axId val="492108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crossAx val="49212416"/>
        <c:crosses val="autoZero"/>
        <c:auto val="1"/>
        <c:lblOffset val="100"/>
        <c:baseTimeUnit val="months"/>
        <c:majorUnit val="12"/>
        <c:majorTimeUnit val="months"/>
        <c:minorUnit val="1"/>
        <c:minorTimeUnit val="months"/>
      </c:dateAx>
      <c:valAx>
        <c:axId val="49212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Long</a:t>
                </a:r>
                <a:r>
                  <a:rPr lang="en-US" baseline="0"/>
                  <a:t> Term Migration (Year Ending)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3600233968734814E-3"/>
              <c:y val="0.2192134938491339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487107809617201"/>
          <c:y val="8.3248003636156823E-2"/>
          <c:w val="0.15512898327764571"/>
          <c:h val="0.58085007336208561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7891392985468"/>
          <c:y val="3.6886807944710692E-2"/>
          <c:w val="0.83826045010943795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'Bus dem'!$CI$11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dem'!$CI$12:$CI$31</c:f>
              <c:numCache>
                <c:formatCode>General</c:formatCode>
                <c:ptCount val="20"/>
                <c:pt idx="0">
                  <c:v>123135</c:v>
                </c:pt>
                <c:pt idx="1">
                  <c:v>120924</c:v>
                </c:pt>
                <c:pt idx="2">
                  <c:v>121809</c:v>
                </c:pt>
                <c:pt idx="3">
                  <c:v>127932</c:v>
                </c:pt>
                <c:pt idx="4">
                  <c:v>142281</c:v>
                </c:pt>
                <c:pt idx="5">
                  <c:v>149544</c:v>
                </c:pt>
                <c:pt idx="6">
                  <c:v>154566</c:v>
                </c:pt>
                <c:pt idx="7">
                  <c:v>157701</c:v>
                </c:pt>
                <c:pt idx="8">
                  <c:v>161817</c:v>
                </c:pt>
                <c:pt idx="9">
                  <c:v>163278</c:v>
                </c:pt>
                <c:pt idx="10">
                  <c:v>160971</c:v>
                </c:pt>
                <c:pt idx="11">
                  <c:v>162747</c:v>
                </c:pt>
                <c:pt idx="12">
                  <c:v>163395</c:v>
                </c:pt>
                <c:pt idx="13">
                  <c:v>165507</c:v>
                </c:pt>
                <c:pt idx="14">
                  <c:v>173268</c:v>
                </c:pt>
                <c:pt idx="15">
                  <c:v>179391</c:v>
                </c:pt>
                <c:pt idx="16">
                  <c:v>185802</c:v>
                </c:pt>
                <c:pt idx="17">
                  <c:v>193602</c:v>
                </c:pt>
                <c:pt idx="18">
                  <c:v>196698</c:v>
                </c:pt>
                <c:pt idx="19">
                  <c:v>201255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F-4133-9286-35413D7DEC0B}"/>
            </c:ext>
          </c:extLst>
        </c:ser>
        <c:ser>
          <c:idx val="1"/>
          <c:order val="1"/>
          <c:tx>
            <c:strRef>
              <c:f>'Bus dem'!$CJ$11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dem'!$CJ$12:$CJ$31</c:f>
              <c:numCache>
                <c:formatCode>General</c:formatCode>
                <c:ptCount val="20"/>
                <c:pt idx="0">
                  <c:v>282990</c:v>
                </c:pt>
                <c:pt idx="1">
                  <c:v>282390</c:v>
                </c:pt>
                <c:pt idx="2">
                  <c:v>285810</c:v>
                </c:pt>
                <c:pt idx="3">
                  <c:v>293724</c:v>
                </c:pt>
                <c:pt idx="4">
                  <c:v>314388</c:v>
                </c:pt>
                <c:pt idx="5">
                  <c:v>326814</c:v>
                </c:pt>
                <c:pt idx="6">
                  <c:v>338826</c:v>
                </c:pt>
                <c:pt idx="7">
                  <c:v>346533</c:v>
                </c:pt>
                <c:pt idx="8">
                  <c:v>352947</c:v>
                </c:pt>
                <c:pt idx="9">
                  <c:v>355143</c:v>
                </c:pt>
                <c:pt idx="10">
                  <c:v>350289</c:v>
                </c:pt>
                <c:pt idx="11">
                  <c:v>348231</c:v>
                </c:pt>
                <c:pt idx="12">
                  <c:v>346674</c:v>
                </c:pt>
                <c:pt idx="13">
                  <c:v>347523</c:v>
                </c:pt>
                <c:pt idx="14">
                  <c:v>357531</c:v>
                </c:pt>
                <c:pt idx="15">
                  <c:v>363900</c:v>
                </c:pt>
                <c:pt idx="16">
                  <c:v>367218</c:v>
                </c:pt>
                <c:pt idx="17">
                  <c:v>373452</c:v>
                </c:pt>
                <c:pt idx="18">
                  <c:v>375687</c:v>
                </c:pt>
                <c:pt idx="19">
                  <c:v>381228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F-4133-9286-35413D7DEC0B}"/>
            </c:ext>
          </c:extLst>
        </c:ser>
        <c:ser>
          <c:idx val="2"/>
          <c:order val="2"/>
          <c:tx>
            <c:strRef>
              <c:f>'Bus dem'!$CK$11</c:f>
              <c:strCache>
                <c:ptCount val="1"/>
                <c:pt idx="0">
                  <c:v>New Zealand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dem'!$CK$12:$CK$31</c:f>
              <c:numCache>
                <c:formatCode>General</c:formatCode>
                <c:ptCount val="20"/>
                <c:pt idx="0">
                  <c:v>406125</c:v>
                </c:pt>
                <c:pt idx="1">
                  <c:v>403314</c:v>
                </c:pt>
                <c:pt idx="2">
                  <c:v>407619</c:v>
                </c:pt>
                <c:pt idx="3">
                  <c:v>421656</c:v>
                </c:pt>
                <c:pt idx="4">
                  <c:v>456669</c:v>
                </c:pt>
                <c:pt idx="5">
                  <c:v>476358</c:v>
                </c:pt>
                <c:pt idx="6">
                  <c:v>493392</c:v>
                </c:pt>
                <c:pt idx="7">
                  <c:v>504234</c:v>
                </c:pt>
                <c:pt idx="8">
                  <c:v>514764</c:v>
                </c:pt>
                <c:pt idx="9">
                  <c:v>518421</c:v>
                </c:pt>
                <c:pt idx="10">
                  <c:v>511260</c:v>
                </c:pt>
                <c:pt idx="11">
                  <c:v>510978</c:v>
                </c:pt>
                <c:pt idx="12">
                  <c:v>510069</c:v>
                </c:pt>
                <c:pt idx="13">
                  <c:v>513030</c:v>
                </c:pt>
                <c:pt idx="14">
                  <c:v>530799</c:v>
                </c:pt>
                <c:pt idx="15">
                  <c:v>543291</c:v>
                </c:pt>
                <c:pt idx="16">
                  <c:v>553020</c:v>
                </c:pt>
                <c:pt idx="17">
                  <c:v>567054</c:v>
                </c:pt>
                <c:pt idx="18">
                  <c:v>572385</c:v>
                </c:pt>
                <c:pt idx="19">
                  <c:v>582483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F-4133-9286-35413D7DE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34592"/>
        <c:axId val="50736128"/>
      </c:lineChart>
      <c:catAx>
        <c:axId val="5073459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7361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0736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Geographic Units as at February</a:t>
                </a:r>
              </a:p>
            </c:rich>
          </c:tx>
          <c:layout>
            <c:manualLayout>
              <c:xMode val="edge"/>
              <c:yMode val="edge"/>
              <c:x val="1.2118067141572979E-2"/>
              <c:y val="0.2807754141333457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734592"/>
        <c:crosses val="autoZero"/>
        <c:crossBetween val="midCat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77" l="0.70000000000000062" r="0.70000000000000062" t="0.75000000000001377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52762746466379"/>
          <c:y val="3.6886807944710692E-2"/>
          <c:w val="0.84161173657465116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'Bus dem'!$CL$11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dem'!$CL$12:$CL$31</c:f>
              <c:numCache>
                <c:formatCode>General</c:formatCode>
                <c:ptCount val="20"/>
                <c:pt idx="0">
                  <c:v>522300</c:v>
                </c:pt>
                <c:pt idx="1">
                  <c:v>523500</c:v>
                </c:pt>
                <c:pt idx="2">
                  <c:v>535900</c:v>
                </c:pt>
                <c:pt idx="3">
                  <c:v>557900</c:v>
                </c:pt>
                <c:pt idx="4">
                  <c:v>582600</c:v>
                </c:pt>
                <c:pt idx="5">
                  <c:v>604000</c:v>
                </c:pt>
                <c:pt idx="6">
                  <c:v>618300</c:v>
                </c:pt>
                <c:pt idx="7">
                  <c:v>632900</c:v>
                </c:pt>
                <c:pt idx="8">
                  <c:v>649400</c:v>
                </c:pt>
                <c:pt idx="9">
                  <c:v>627200</c:v>
                </c:pt>
                <c:pt idx="10">
                  <c:v>619500</c:v>
                </c:pt>
                <c:pt idx="11">
                  <c:v>631200</c:v>
                </c:pt>
                <c:pt idx="12">
                  <c:v>646100</c:v>
                </c:pt>
                <c:pt idx="13">
                  <c:v>653900</c:v>
                </c:pt>
                <c:pt idx="14">
                  <c:v>672600</c:v>
                </c:pt>
                <c:pt idx="15">
                  <c:v>697100</c:v>
                </c:pt>
                <c:pt idx="16">
                  <c:v>724800</c:v>
                </c:pt>
                <c:pt idx="17">
                  <c:v>758000</c:v>
                </c:pt>
                <c:pt idx="18">
                  <c:v>781100</c:v>
                </c:pt>
                <c:pt idx="19">
                  <c:v>799100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0-4E5D-988B-1731F01E9778}"/>
            </c:ext>
          </c:extLst>
        </c:ser>
        <c:ser>
          <c:idx val="1"/>
          <c:order val="1"/>
          <c:tx>
            <c:strRef>
              <c:f>'Bus dem'!$CM$11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dem'!$CM$12:$CM$31</c:f>
              <c:numCache>
                <c:formatCode>General</c:formatCode>
                <c:ptCount val="20"/>
                <c:pt idx="0">
                  <c:v>1077200</c:v>
                </c:pt>
                <c:pt idx="1">
                  <c:v>1102600</c:v>
                </c:pt>
                <c:pt idx="2">
                  <c:v>1138700</c:v>
                </c:pt>
                <c:pt idx="3">
                  <c:v>1171200</c:v>
                </c:pt>
                <c:pt idx="4">
                  <c:v>1218300</c:v>
                </c:pt>
                <c:pt idx="5">
                  <c:v>1258500</c:v>
                </c:pt>
                <c:pt idx="6">
                  <c:v>1279000</c:v>
                </c:pt>
                <c:pt idx="7">
                  <c:v>1304900</c:v>
                </c:pt>
                <c:pt idx="8">
                  <c:v>1335800</c:v>
                </c:pt>
                <c:pt idx="9">
                  <c:v>1307800</c:v>
                </c:pt>
                <c:pt idx="10">
                  <c:v>1288600</c:v>
                </c:pt>
                <c:pt idx="11">
                  <c:v>1286100</c:v>
                </c:pt>
                <c:pt idx="12">
                  <c:v>1288500</c:v>
                </c:pt>
                <c:pt idx="13">
                  <c:v>1295700</c:v>
                </c:pt>
                <c:pt idx="14">
                  <c:v>1331300</c:v>
                </c:pt>
                <c:pt idx="15">
                  <c:v>1356900</c:v>
                </c:pt>
                <c:pt idx="16">
                  <c:v>1382200</c:v>
                </c:pt>
                <c:pt idx="17">
                  <c:v>1408400</c:v>
                </c:pt>
                <c:pt idx="18">
                  <c:v>1456600</c:v>
                </c:pt>
                <c:pt idx="19">
                  <c:v>1484900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80-4E5D-988B-1731F01E9778}"/>
            </c:ext>
          </c:extLst>
        </c:ser>
        <c:ser>
          <c:idx val="2"/>
          <c:order val="2"/>
          <c:tx>
            <c:strRef>
              <c:f>'Bus dem'!$CN$11</c:f>
              <c:strCache>
                <c:ptCount val="1"/>
                <c:pt idx="0">
                  <c:v>New Zealand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strRef>
              <c:f>'Bus dem'!$A$12:$A$31</c:f>
              <c:strCach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</c:strCache>
            </c:strRef>
          </c:cat>
          <c:val>
            <c:numRef>
              <c:f>'Bus dem'!$CN$12:$CN$31</c:f>
              <c:numCache>
                <c:formatCode>General</c:formatCode>
                <c:ptCount val="20"/>
                <c:pt idx="0">
                  <c:v>1599500</c:v>
                </c:pt>
                <c:pt idx="1">
                  <c:v>1626100</c:v>
                </c:pt>
                <c:pt idx="2">
                  <c:v>1674600</c:v>
                </c:pt>
                <c:pt idx="3">
                  <c:v>1729100</c:v>
                </c:pt>
                <c:pt idx="4">
                  <c:v>1800900</c:v>
                </c:pt>
                <c:pt idx="5">
                  <c:v>1862500</c:v>
                </c:pt>
                <c:pt idx="6">
                  <c:v>1897300</c:v>
                </c:pt>
                <c:pt idx="7">
                  <c:v>1937800</c:v>
                </c:pt>
                <c:pt idx="8">
                  <c:v>1985200</c:v>
                </c:pt>
                <c:pt idx="9">
                  <c:v>1935000</c:v>
                </c:pt>
                <c:pt idx="10">
                  <c:v>1908100</c:v>
                </c:pt>
                <c:pt idx="11">
                  <c:v>1917300</c:v>
                </c:pt>
                <c:pt idx="12">
                  <c:v>1934600</c:v>
                </c:pt>
                <c:pt idx="13">
                  <c:v>1949600</c:v>
                </c:pt>
                <c:pt idx="14">
                  <c:v>2003900</c:v>
                </c:pt>
                <c:pt idx="15">
                  <c:v>2054000</c:v>
                </c:pt>
                <c:pt idx="16">
                  <c:v>2107000</c:v>
                </c:pt>
                <c:pt idx="17">
                  <c:v>2166400</c:v>
                </c:pt>
                <c:pt idx="18">
                  <c:v>2237700</c:v>
                </c:pt>
                <c:pt idx="19">
                  <c:v>2284000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80-4E5D-988B-1731F01E9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23712"/>
        <c:axId val="51125248"/>
      </c:lineChart>
      <c:catAx>
        <c:axId val="5112371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1125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1125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Employee Count as at February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7.0911374437785434E-3"/>
              <c:y val="0.2807754141333457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1123712"/>
        <c:crosses val="autoZero"/>
        <c:crossBetween val="midCat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789647191256504E-2"/>
          <c:y val="7.8764736985009534E-2"/>
          <c:w val="0.86837482841998603"/>
          <c:h val="0.66782354128812482"/>
        </c:manualLayout>
      </c:layout>
      <c:lineChart>
        <c:grouping val="standard"/>
        <c:varyColors val="0"/>
        <c:ser>
          <c:idx val="0"/>
          <c:order val="0"/>
          <c:spPr>
            <a:ln w="412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'Commodities, BDI'!$A$173:$A$412</c:f>
              <c:numCache>
                <c:formatCode>mmm\-yy</c:formatCode>
                <c:ptCount val="240"/>
                <c:pt idx="0">
                  <c:v>36342</c:v>
                </c:pt>
                <c:pt idx="1">
                  <c:v>36373</c:v>
                </c:pt>
                <c:pt idx="2">
                  <c:v>36404</c:v>
                </c:pt>
                <c:pt idx="3">
                  <c:v>36434</c:v>
                </c:pt>
                <c:pt idx="4">
                  <c:v>36465</c:v>
                </c:pt>
                <c:pt idx="5">
                  <c:v>36495</c:v>
                </c:pt>
                <c:pt idx="6">
                  <c:v>36526</c:v>
                </c:pt>
                <c:pt idx="7">
                  <c:v>36557</c:v>
                </c:pt>
                <c:pt idx="8">
                  <c:v>36586</c:v>
                </c:pt>
                <c:pt idx="9">
                  <c:v>36617</c:v>
                </c:pt>
                <c:pt idx="10">
                  <c:v>36647</c:v>
                </c:pt>
                <c:pt idx="11">
                  <c:v>36678</c:v>
                </c:pt>
                <c:pt idx="12">
                  <c:v>36708</c:v>
                </c:pt>
                <c:pt idx="13">
                  <c:v>36739</c:v>
                </c:pt>
                <c:pt idx="14">
                  <c:v>36770</c:v>
                </c:pt>
                <c:pt idx="15">
                  <c:v>36800</c:v>
                </c:pt>
                <c:pt idx="16">
                  <c:v>36831</c:v>
                </c:pt>
                <c:pt idx="17">
                  <c:v>36861</c:v>
                </c:pt>
                <c:pt idx="18">
                  <c:v>36892</c:v>
                </c:pt>
                <c:pt idx="19">
                  <c:v>36923</c:v>
                </c:pt>
                <c:pt idx="20">
                  <c:v>36951</c:v>
                </c:pt>
                <c:pt idx="21">
                  <c:v>36982</c:v>
                </c:pt>
                <c:pt idx="22">
                  <c:v>37012</c:v>
                </c:pt>
                <c:pt idx="23">
                  <c:v>37043</c:v>
                </c:pt>
                <c:pt idx="24">
                  <c:v>37073</c:v>
                </c:pt>
                <c:pt idx="25">
                  <c:v>37104</c:v>
                </c:pt>
                <c:pt idx="26">
                  <c:v>37135</c:v>
                </c:pt>
                <c:pt idx="27">
                  <c:v>37165</c:v>
                </c:pt>
                <c:pt idx="28">
                  <c:v>37196</c:v>
                </c:pt>
                <c:pt idx="29">
                  <c:v>37226</c:v>
                </c:pt>
                <c:pt idx="30">
                  <c:v>37257</c:v>
                </c:pt>
                <c:pt idx="31">
                  <c:v>37288</c:v>
                </c:pt>
                <c:pt idx="32">
                  <c:v>37316</c:v>
                </c:pt>
                <c:pt idx="33">
                  <c:v>37347</c:v>
                </c:pt>
                <c:pt idx="34">
                  <c:v>37377</c:v>
                </c:pt>
                <c:pt idx="35">
                  <c:v>37408</c:v>
                </c:pt>
                <c:pt idx="36">
                  <c:v>37438</c:v>
                </c:pt>
                <c:pt idx="37">
                  <c:v>37469</c:v>
                </c:pt>
                <c:pt idx="38">
                  <c:v>37500</c:v>
                </c:pt>
                <c:pt idx="39">
                  <c:v>37530</c:v>
                </c:pt>
                <c:pt idx="40">
                  <c:v>37561</c:v>
                </c:pt>
                <c:pt idx="41">
                  <c:v>37591</c:v>
                </c:pt>
                <c:pt idx="42">
                  <c:v>37622</c:v>
                </c:pt>
                <c:pt idx="43">
                  <c:v>37653</c:v>
                </c:pt>
                <c:pt idx="44">
                  <c:v>37681</c:v>
                </c:pt>
                <c:pt idx="45">
                  <c:v>37712</c:v>
                </c:pt>
                <c:pt idx="46">
                  <c:v>37742</c:v>
                </c:pt>
                <c:pt idx="47">
                  <c:v>37773</c:v>
                </c:pt>
                <c:pt idx="48">
                  <c:v>37803</c:v>
                </c:pt>
                <c:pt idx="49">
                  <c:v>37834</c:v>
                </c:pt>
                <c:pt idx="50">
                  <c:v>37865</c:v>
                </c:pt>
                <c:pt idx="51">
                  <c:v>37895</c:v>
                </c:pt>
                <c:pt idx="52">
                  <c:v>37926</c:v>
                </c:pt>
                <c:pt idx="53">
                  <c:v>37956</c:v>
                </c:pt>
                <c:pt idx="54">
                  <c:v>37987</c:v>
                </c:pt>
                <c:pt idx="55">
                  <c:v>38018</c:v>
                </c:pt>
                <c:pt idx="56">
                  <c:v>38047</c:v>
                </c:pt>
                <c:pt idx="57">
                  <c:v>38078</c:v>
                </c:pt>
                <c:pt idx="58">
                  <c:v>38108</c:v>
                </c:pt>
                <c:pt idx="59">
                  <c:v>38139</c:v>
                </c:pt>
                <c:pt idx="60">
                  <c:v>38169</c:v>
                </c:pt>
                <c:pt idx="61">
                  <c:v>38200</c:v>
                </c:pt>
                <c:pt idx="62">
                  <c:v>38231</c:v>
                </c:pt>
                <c:pt idx="63">
                  <c:v>38261</c:v>
                </c:pt>
                <c:pt idx="64">
                  <c:v>38292</c:v>
                </c:pt>
                <c:pt idx="65">
                  <c:v>38322</c:v>
                </c:pt>
                <c:pt idx="66">
                  <c:v>38353</c:v>
                </c:pt>
                <c:pt idx="67">
                  <c:v>38384</c:v>
                </c:pt>
                <c:pt idx="68">
                  <c:v>38412</c:v>
                </c:pt>
                <c:pt idx="69">
                  <c:v>38443</c:v>
                </c:pt>
                <c:pt idx="70">
                  <c:v>38473</c:v>
                </c:pt>
                <c:pt idx="71">
                  <c:v>38504</c:v>
                </c:pt>
                <c:pt idx="72">
                  <c:v>38534</c:v>
                </c:pt>
                <c:pt idx="73">
                  <c:v>38565</c:v>
                </c:pt>
                <c:pt idx="74">
                  <c:v>38596</c:v>
                </c:pt>
                <c:pt idx="75">
                  <c:v>38626</c:v>
                </c:pt>
                <c:pt idx="76">
                  <c:v>38657</c:v>
                </c:pt>
                <c:pt idx="77">
                  <c:v>38687</c:v>
                </c:pt>
                <c:pt idx="78">
                  <c:v>38718</c:v>
                </c:pt>
                <c:pt idx="79">
                  <c:v>38749</c:v>
                </c:pt>
                <c:pt idx="80">
                  <c:v>38777</c:v>
                </c:pt>
                <c:pt idx="81">
                  <c:v>38808</c:v>
                </c:pt>
                <c:pt idx="82">
                  <c:v>38838</c:v>
                </c:pt>
                <c:pt idx="83">
                  <c:v>38869</c:v>
                </c:pt>
                <c:pt idx="84">
                  <c:v>38899</c:v>
                </c:pt>
                <c:pt idx="85">
                  <c:v>38930</c:v>
                </c:pt>
                <c:pt idx="86">
                  <c:v>38961</c:v>
                </c:pt>
                <c:pt idx="87">
                  <c:v>38991</c:v>
                </c:pt>
                <c:pt idx="88">
                  <c:v>39022</c:v>
                </c:pt>
                <c:pt idx="89">
                  <c:v>39052</c:v>
                </c:pt>
                <c:pt idx="90">
                  <c:v>39083</c:v>
                </c:pt>
                <c:pt idx="91">
                  <c:v>39114</c:v>
                </c:pt>
                <c:pt idx="92">
                  <c:v>39142</c:v>
                </c:pt>
                <c:pt idx="93">
                  <c:v>39173</c:v>
                </c:pt>
                <c:pt idx="94">
                  <c:v>39203</c:v>
                </c:pt>
                <c:pt idx="95">
                  <c:v>39234</c:v>
                </c:pt>
                <c:pt idx="96">
                  <c:v>39264</c:v>
                </c:pt>
                <c:pt idx="97">
                  <c:v>39295</c:v>
                </c:pt>
                <c:pt idx="98">
                  <c:v>39326</c:v>
                </c:pt>
                <c:pt idx="99">
                  <c:v>39356</c:v>
                </c:pt>
                <c:pt idx="100">
                  <c:v>39387</c:v>
                </c:pt>
                <c:pt idx="101">
                  <c:v>39417</c:v>
                </c:pt>
                <c:pt idx="102">
                  <c:v>39448</c:v>
                </c:pt>
                <c:pt idx="103">
                  <c:v>39479</c:v>
                </c:pt>
                <c:pt idx="104">
                  <c:v>39508</c:v>
                </c:pt>
                <c:pt idx="105">
                  <c:v>39539</c:v>
                </c:pt>
                <c:pt idx="106">
                  <c:v>39569</c:v>
                </c:pt>
                <c:pt idx="107">
                  <c:v>39600</c:v>
                </c:pt>
                <c:pt idx="108">
                  <c:v>39630</c:v>
                </c:pt>
                <c:pt idx="109">
                  <c:v>39661</c:v>
                </c:pt>
                <c:pt idx="110">
                  <c:v>39692</c:v>
                </c:pt>
                <c:pt idx="111">
                  <c:v>39722</c:v>
                </c:pt>
                <c:pt idx="112">
                  <c:v>39753</c:v>
                </c:pt>
                <c:pt idx="113">
                  <c:v>39783</c:v>
                </c:pt>
                <c:pt idx="114">
                  <c:v>39814</c:v>
                </c:pt>
                <c:pt idx="115">
                  <c:v>39845</c:v>
                </c:pt>
                <c:pt idx="116">
                  <c:v>39873</c:v>
                </c:pt>
                <c:pt idx="117">
                  <c:v>39904</c:v>
                </c:pt>
                <c:pt idx="118">
                  <c:v>39934</c:v>
                </c:pt>
                <c:pt idx="119">
                  <c:v>39965</c:v>
                </c:pt>
                <c:pt idx="120">
                  <c:v>39995</c:v>
                </c:pt>
                <c:pt idx="121">
                  <c:v>40026</c:v>
                </c:pt>
                <c:pt idx="122">
                  <c:v>40057</c:v>
                </c:pt>
                <c:pt idx="123">
                  <c:v>40087</c:v>
                </c:pt>
                <c:pt idx="124">
                  <c:v>40118</c:v>
                </c:pt>
                <c:pt idx="125">
                  <c:v>40148</c:v>
                </c:pt>
                <c:pt idx="126">
                  <c:v>40179</c:v>
                </c:pt>
                <c:pt idx="127">
                  <c:v>40210</c:v>
                </c:pt>
                <c:pt idx="128">
                  <c:v>40238</c:v>
                </c:pt>
                <c:pt idx="129">
                  <c:v>40269</c:v>
                </c:pt>
                <c:pt idx="130">
                  <c:v>40299</c:v>
                </c:pt>
                <c:pt idx="131">
                  <c:v>40330</c:v>
                </c:pt>
                <c:pt idx="132">
                  <c:v>40360</c:v>
                </c:pt>
                <c:pt idx="133">
                  <c:v>40391</c:v>
                </c:pt>
                <c:pt idx="134">
                  <c:v>40422</c:v>
                </c:pt>
                <c:pt idx="135">
                  <c:v>40452</c:v>
                </c:pt>
                <c:pt idx="136">
                  <c:v>40483</c:v>
                </c:pt>
                <c:pt idx="137">
                  <c:v>40513</c:v>
                </c:pt>
                <c:pt idx="138">
                  <c:v>40544</c:v>
                </c:pt>
                <c:pt idx="139">
                  <c:v>40575</c:v>
                </c:pt>
                <c:pt idx="140">
                  <c:v>40603</c:v>
                </c:pt>
                <c:pt idx="141">
                  <c:v>40634</c:v>
                </c:pt>
                <c:pt idx="142">
                  <c:v>40664</c:v>
                </c:pt>
                <c:pt idx="143">
                  <c:v>40695</c:v>
                </c:pt>
                <c:pt idx="144">
                  <c:v>40725</c:v>
                </c:pt>
                <c:pt idx="145">
                  <c:v>40756</c:v>
                </c:pt>
                <c:pt idx="146">
                  <c:v>40787</c:v>
                </c:pt>
                <c:pt idx="147">
                  <c:v>40817</c:v>
                </c:pt>
                <c:pt idx="148">
                  <c:v>40848</c:v>
                </c:pt>
                <c:pt idx="149">
                  <c:v>40878</c:v>
                </c:pt>
                <c:pt idx="150">
                  <c:v>40909</c:v>
                </c:pt>
                <c:pt idx="151">
                  <c:v>40940</c:v>
                </c:pt>
                <c:pt idx="152">
                  <c:v>40969</c:v>
                </c:pt>
                <c:pt idx="153">
                  <c:v>41000</c:v>
                </c:pt>
                <c:pt idx="154">
                  <c:v>41030</c:v>
                </c:pt>
                <c:pt idx="155">
                  <c:v>41061</c:v>
                </c:pt>
                <c:pt idx="156">
                  <c:v>41091</c:v>
                </c:pt>
                <c:pt idx="157">
                  <c:v>41122</c:v>
                </c:pt>
                <c:pt idx="158">
                  <c:v>41153</c:v>
                </c:pt>
                <c:pt idx="159">
                  <c:v>41183</c:v>
                </c:pt>
                <c:pt idx="160">
                  <c:v>41214</c:v>
                </c:pt>
                <c:pt idx="161">
                  <c:v>41244</c:v>
                </c:pt>
                <c:pt idx="162">
                  <c:v>41275</c:v>
                </c:pt>
                <c:pt idx="163">
                  <c:v>41306</c:v>
                </c:pt>
                <c:pt idx="164">
                  <c:v>41334</c:v>
                </c:pt>
                <c:pt idx="165">
                  <c:v>41365</c:v>
                </c:pt>
                <c:pt idx="166">
                  <c:v>41395</c:v>
                </c:pt>
                <c:pt idx="167">
                  <c:v>41426</c:v>
                </c:pt>
                <c:pt idx="168">
                  <c:v>41456</c:v>
                </c:pt>
                <c:pt idx="169">
                  <c:v>41487</c:v>
                </c:pt>
                <c:pt idx="170">
                  <c:v>41518</c:v>
                </c:pt>
                <c:pt idx="171">
                  <c:v>41548</c:v>
                </c:pt>
                <c:pt idx="172">
                  <c:v>41579</c:v>
                </c:pt>
                <c:pt idx="173">
                  <c:v>41609</c:v>
                </c:pt>
                <c:pt idx="174">
                  <c:v>41640</c:v>
                </c:pt>
                <c:pt idx="175">
                  <c:v>41671</c:v>
                </c:pt>
                <c:pt idx="176">
                  <c:v>41699</c:v>
                </c:pt>
                <c:pt idx="177">
                  <c:v>41730</c:v>
                </c:pt>
                <c:pt idx="178">
                  <c:v>41760</c:v>
                </c:pt>
                <c:pt idx="179">
                  <c:v>41791</c:v>
                </c:pt>
                <c:pt idx="180">
                  <c:v>41821</c:v>
                </c:pt>
                <c:pt idx="181">
                  <c:v>41852</c:v>
                </c:pt>
                <c:pt idx="182">
                  <c:v>41883</c:v>
                </c:pt>
                <c:pt idx="183">
                  <c:v>41913</c:v>
                </c:pt>
                <c:pt idx="184">
                  <c:v>41944</c:v>
                </c:pt>
                <c:pt idx="185">
                  <c:v>41974</c:v>
                </c:pt>
                <c:pt idx="186">
                  <c:v>42005</c:v>
                </c:pt>
                <c:pt idx="187">
                  <c:v>42036</c:v>
                </c:pt>
                <c:pt idx="188">
                  <c:v>42064</c:v>
                </c:pt>
                <c:pt idx="189">
                  <c:v>42095</c:v>
                </c:pt>
                <c:pt idx="190">
                  <c:v>42125</c:v>
                </c:pt>
                <c:pt idx="191">
                  <c:v>42156</c:v>
                </c:pt>
                <c:pt idx="192">
                  <c:v>42186</c:v>
                </c:pt>
                <c:pt idx="193">
                  <c:v>42217</c:v>
                </c:pt>
                <c:pt idx="194">
                  <c:v>42248</c:v>
                </c:pt>
                <c:pt idx="195">
                  <c:v>42278</c:v>
                </c:pt>
                <c:pt idx="196">
                  <c:v>42309</c:v>
                </c:pt>
                <c:pt idx="197">
                  <c:v>42339</c:v>
                </c:pt>
                <c:pt idx="198">
                  <c:v>42370</c:v>
                </c:pt>
                <c:pt idx="199">
                  <c:v>42401</c:v>
                </c:pt>
                <c:pt idx="200">
                  <c:v>42430</c:v>
                </c:pt>
                <c:pt idx="201">
                  <c:v>42461</c:v>
                </c:pt>
                <c:pt idx="202">
                  <c:v>42491</c:v>
                </c:pt>
                <c:pt idx="203">
                  <c:v>42522</c:v>
                </c:pt>
                <c:pt idx="204">
                  <c:v>42552</c:v>
                </c:pt>
                <c:pt idx="205">
                  <c:v>42583</c:v>
                </c:pt>
                <c:pt idx="206">
                  <c:v>42614</c:v>
                </c:pt>
                <c:pt idx="207">
                  <c:v>42644</c:v>
                </c:pt>
                <c:pt idx="208">
                  <c:v>42675</c:v>
                </c:pt>
                <c:pt idx="209">
                  <c:v>42705</c:v>
                </c:pt>
                <c:pt idx="210">
                  <c:v>42736</c:v>
                </c:pt>
                <c:pt idx="211">
                  <c:v>42767</c:v>
                </c:pt>
                <c:pt idx="212">
                  <c:v>42795</c:v>
                </c:pt>
                <c:pt idx="213">
                  <c:v>42826</c:v>
                </c:pt>
                <c:pt idx="214">
                  <c:v>42856</c:v>
                </c:pt>
                <c:pt idx="215">
                  <c:v>42887</c:v>
                </c:pt>
                <c:pt idx="216">
                  <c:v>42917</c:v>
                </c:pt>
                <c:pt idx="217">
                  <c:v>42948</c:v>
                </c:pt>
                <c:pt idx="218">
                  <c:v>42979</c:v>
                </c:pt>
                <c:pt idx="219">
                  <c:v>43009</c:v>
                </c:pt>
                <c:pt idx="220">
                  <c:v>43040</c:v>
                </c:pt>
                <c:pt idx="221">
                  <c:v>43070</c:v>
                </c:pt>
                <c:pt idx="222">
                  <c:v>43101</c:v>
                </c:pt>
                <c:pt idx="223">
                  <c:v>43132</c:v>
                </c:pt>
                <c:pt idx="224">
                  <c:v>43160</c:v>
                </c:pt>
                <c:pt idx="225">
                  <c:v>43191</c:v>
                </c:pt>
                <c:pt idx="226">
                  <c:v>43221</c:v>
                </c:pt>
                <c:pt idx="227">
                  <c:v>43252</c:v>
                </c:pt>
                <c:pt idx="228">
                  <c:v>43282</c:v>
                </c:pt>
                <c:pt idx="229">
                  <c:v>43313</c:v>
                </c:pt>
                <c:pt idx="230">
                  <c:v>43344</c:v>
                </c:pt>
                <c:pt idx="231">
                  <c:v>43374</c:v>
                </c:pt>
                <c:pt idx="232">
                  <c:v>43405</c:v>
                </c:pt>
                <c:pt idx="233">
                  <c:v>43435</c:v>
                </c:pt>
                <c:pt idx="234">
                  <c:v>43466</c:v>
                </c:pt>
                <c:pt idx="235">
                  <c:v>43497</c:v>
                </c:pt>
                <c:pt idx="236">
                  <c:v>43525</c:v>
                </c:pt>
                <c:pt idx="237">
                  <c:v>43556</c:v>
                </c:pt>
                <c:pt idx="238">
                  <c:v>43586</c:v>
                </c:pt>
                <c:pt idx="239">
                  <c:v>43617</c:v>
                </c:pt>
              </c:numCache>
            </c:numRef>
          </c:cat>
          <c:val>
            <c:numRef>
              <c:f>'Commodities, BDI'!$L$173:$L$412</c:f>
              <c:numCache>
                <c:formatCode>#,##0.00</c:formatCode>
                <c:ptCount val="240"/>
                <c:pt idx="0">
                  <c:v>1003</c:v>
                </c:pt>
                <c:pt idx="1">
                  <c:v>1038</c:v>
                </c:pt>
                <c:pt idx="2">
                  <c:v>1243</c:v>
                </c:pt>
                <c:pt idx="3">
                  <c:v>1351</c:v>
                </c:pt>
                <c:pt idx="4">
                  <c:v>1351</c:v>
                </c:pt>
                <c:pt idx="5">
                  <c:v>1319</c:v>
                </c:pt>
                <c:pt idx="6">
                  <c:v>1319</c:v>
                </c:pt>
                <c:pt idx="7">
                  <c:v>1531</c:v>
                </c:pt>
                <c:pt idx="8">
                  <c:v>1660</c:v>
                </c:pt>
                <c:pt idx="9">
                  <c:v>1628</c:v>
                </c:pt>
                <c:pt idx="10">
                  <c:v>1566</c:v>
                </c:pt>
                <c:pt idx="11">
                  <c:v>1616</c:v>
                </c:pt>
                <c:pt idx="12">
                  <c:v>1642</c:v>
                </c:pt>
                <c:pt idx="13">
                  <c:v>1652</c:v>
                </c:pt>
                <c:pt idx="14">
                  <c:v>1739</c:v>
                </c:pt>
                <c:pt idx="15">
                  <c:v>1759</c:v>
                </c:pt>
                <c:pt idx="16">
                  <c:v>1672</c:v>
                </c:pt>
                <c:pt idx="17">
                  <c:v>1599</c:v>
                </c:pt>
                <c:pt idx="18">
                  <c:v>1504</c:v>
                </c:pt>
                <c:pt idx="19">
                  <c:v>1537</c:v>
                </c:pt>
                <c:pt idx="20">
                  <c:v>1438</c:v>
                </c:pt>
                <c:pt idx="21">
                  <c:v>1459</c:v>
                </c:pt>
                <c:pt idx="22">
                  <c:v>1389</c:v>
                </c:pt>
                <c:pt idx="23">
                  <c:v>1386</c:v>
                </c:pt>
                <c:pt idx="24">
                  <c:v>1049</c:v>
                </c:pt>
                <c:pt idx="25" formatCode="General">
                  <c:v>927</c:v>
                </c:pt>
                <c:pt idx="26" formatCode="General">
                  <c:v>952</c:v>
                </c:pt>
                <c:pt idx="27" formatCode="General">
                  <c:v>861</c:v>
                </c:pt>
                <c:pt idx="28" formatCode="General">
                  <c:v>868</c:v>
                </c:pt>
                <c:pt idx="29" formatCode="General">
                  <c:v>876</c:v>
                </c:pt>
                <c:pt idx="30" formatCode="General">
                  <c:v>908</c:v>
                </c:pt>
                <c:pt idx="31">
                  <c:v>1031</c:v>
                </c:pt>
                <c:pt idx="32">
                  <c:v>1082</c:v>
                </c:pt>
                <c:pt idx="33">
                  <c:v>1027</c:v>
                </c:pt>
                <c:pt idx="34">
                  <c:v>1042</c:v>
                </c:pt>
                <c:pt idx="35">
                  <c:v>1005</c:v>
                </c:pt>
                <c:pt idx="36" formatCode="General">
                  <c:v>968</c:v>
                </c:pt>
                <c:pt idx="37">
                  <c:v>1036</c:v>
                </c:pt>
                <c:pt idx="38">
                  <c:v>1367</c:v>
                </c:pt>
                <c:pt idx="39">
                  <c:v>1417</c:v>
                </c:pt>
                <c:pt idx="40">
                  <c:v>1560</c:v>
                </c:pt>
                <c:pt idx="41">
                  <c:v>1738</c:v>
                </c:pt>
                <c:pt idx="42">
                  <c:v>1530</c:v>
                </c:pt>
                <c:pt idx="43">
                  <c:v>1764</c:v>
                </c:pt>
                <c:pt idx="44">
                  <c:v>1939</c:v>
                </c:pt>
                <c:pt idx="45">
                  <c:v>2142</c:v>
                </c:pt>
                <c:pt idx="46">
                  <c:v>2127</c:v>
                </c:pt>
                <c:pt idx="47">
                  <c:v>2125</c:v>
                </c:pt>
                <c:pt idx="48">
                  <c:v>2181</c:v>
                </c:pt>
                <c:pt idx="49">
                  <c:v>2265</c:v>
                </c:pt>
                <c:pt idx="50">
                  <c:v>2993</c:v>
                </c:pt>
                <c:pt idx="51">
                  <c:v>4555</c:v>
                </c:pt>
                <c:pt idx="52">
                  <c:v>4417</c:v>
                </c:pt>
                <c:pt idx="53">
                  <c:v>4765</c:v>
                </c:pt>
                <c:pt idx="54">
                  <c:v>5551</c:v>
                </c:pt>
                <c:pt idx="55">
                  <c:v>5263</c:v>
                </c:pt>
                <c:pt idx="56">
                  <c:v>4822</c:v>
                </c:pt>
                <c:pt idx="57">
                  <c:v>3958</c:v>
                </c:pt>
                <c:pt idx="58">
                  <c:v>3286</c:v>
                </c:pt>
                <c:pt idx="59">
                  <c:v>3005</c:v>
                </c:pt>
                <c:pt idx="60">
                  <c:v>4048</c:v>
                </c:pt>
                <c:pt idx="61">
                  <c:v>4186</c:v>
                </c:pt>
                <c:pt idx="62">
                  <c:v>4105</c:v>
                </c:pt>
                <c:pt idx="63">
                  <c:v>4922</c:v>
                </c:pt>
                <c:pt idx="64">
                  <c:v>6051</c:v>
                </c:pt>
                <c:pt idx="65">
                  <c:v>4598</c:v>
                </c:pt>
                <c:pt idx="66">
                  <c:v>4488</c:v>
                </c:pt>
                <c:pt idx="67">
                  <c:v>4726</c:v>
                </c:pt>
                <c:pt idx="68">
                  <c:v>4637</c:v>
                </c:pt>
                <c:pt idx="69">
                  <c:v>3850</c:v>
                </c:pt>
                <c:pt idx="70">
                  <c:v>3219</c:v>
                </c:pt>
                <c:pt idx="71">
                  <c:v>2521</c:v>
                </c:pt>
                <c:pt idx="72">
                  <c:v>1804</c:v>
                </c:pt>
                <c:pt idx="73">
                  <c:v>2592</c:v>
                </c:pt>
                <c:pt idx="74">
                  <c:v>2907</c:v>
                </c:pt>
                <c:pt idx="75">
                  <c:v>3113</c:v>
                </c:pt>
                <c:pt idx="76">
                  <c:v>2770</c:v>
                </c:pt>
                <c:pt idx="77">
                  <c:v>2407</c:v>
                </c:pt>
                <c:pt idx="78">
                  <c:v>2081</c:v>
                </c:pt>
                <c:pt idx="79">
                  <c:v>2680</c:v>
                </c:pt>
                <c:pt idx="80">
                  <c:v>2496</c:v>
                </c:pt>
                <c:pt idx="81">
                  <c:v>2368</c:v>
                </c:pt>
                <c:pt idx="82">
                  <c:v>2436</c:v>
                </c:pt>
                <c:pt idx="83">
                  <c:v>2964</c:v>
                </c:pt>
                <c:pt idx="84">
                  <c:v>3285</c:v>
                </c:pt>
                <c:pt idx="85">
                  <c:v>3847</c:v>
                </c:pt>
                <c:pt idx="86">
                  <c:v>3944</c:v>
                </c:pt>
                <c:pt idx="87">
                  <c:v>4037</c:v>
                </c:pt>
                <c:pt idx="88">
                  <c:v>4336</c:v>
                </c:pt>
                <c:pt idx="89">
                  <c:v>4397</c:v>
                </c:pt>
                <c:pt idx="90">
                  <c:v>4225</c:v>
                </c:pt>
                <c:pt idx="91">
                  <c:v>4765</c:v>
                </c:pt>
                <c:pt idx="92">
                  <c:v>5388</c:v>
                </c:pt>
                <c:pt idx="93">
                  <c:v>6248</c:v>
                </c:pt>
                <c:pt idx="94">
                  <c:v>5971</c:v>
                </c:pt>
                <c:pt idx="95">
                  <c:v>6278</c:v>
                </c:pt>
                <c:pt idx="96">
                  <c:v>6967</c:v>
                </c:pt>
                <c:pt idx="97">
                  <c:v>7702</c:v>
                </c:pt>
                <c:pt idx="98">
                  <c:v>9474</c:v>
                </c:pt>
                <c:pt idx="99">
                  <c:v>10656</c:v>
                </c:pt>
                <c:pt idx="100">
                  <c:v>10210</c:v>
                </c:pt>
                <c:pt idx="101">
                  <c:v>9143</c:v>
                </c:pt>
                <c:pt idx="102">
                  <c:v>6052</c:v>
                </c:pt>
                <c:pt idx="103">
                  <c:v>7613</c:v>
                </c:pt>
                <c:pt idx="104">
                  <c:v>8081</c:v>
                </c:pt>
                <c:pt idx="105">
                  <c:v>9356</c:v>
                </c:pt>
                <c:pt idx="106">
                  <c:v>11440</c:v>
                </c:pt>
                <c:pt idx="107">
                  <c:v>9589</c:v>
                </c:pt>
                <c:pt idx="108">
                  <c:v>8341</c:v>
                </c:pt>
                <c:pt idx="109">
                  <c:v>6809</c:v>
                </c:pt>
                <c:pt idx="110">
                  <c:v>3217</c:v>
                </c:pt>
                <c:pt idx="111" formatCode="General">
                  <c:v>851</c:v>
                </c:pt>
                <c:pt idx="112" formatCode="General">
                  <c:v>715</c:v>
                </c:pt>
                <c:pt idx="113" formatCode="General">
                  <c:v>774</c:v>
                </c:pt>
                <c:pt idx="114">
                  <c:v>1070</c:v>
                </c:pt>
                <c:pt idx="115">
                  <c:v>1986</c:v>
                </c:pt>
                <c:pt idx="116">
                  <c:v>1615</c:v>
                </c:pt>
                <c:pt idx="117">
                  <c:v>1786</c:v>
                </c:pt>
                <c:pt idx="118">
                  <c:v>3494</c:v>
                </c:pt>
                <c:pt idx="119">
                  <c:v>3757</c:v>
                </c:pt>
                <c:pt idx="120">
                  <c:v>3350</c:v>
                </c:pt>
                <c:pt idx="121">
                  <c:v>2421</c:v>
                </c:pt>
                <c:pt idx="122">
                  <c:v>2220</c:v>
                </c:pt>
                <c:pt idx="123">
                  <c:v>3103</c:v>
                </c:pt>
                <c:pt idx="124">
                  <c:v>3887</c:v>
                </c:pt>
                <c:pt idx="125">
                  <c:v>3005</c:v>
                </c:pt>
                <c:pt idx="126">
                  <c:v>2848</c:v>
                </c:pt>
                <c:pt idx="127">
                  <c:v>2738</c:v>
                </c:pt>
                <c:pt idx="128">
                  <c:v>2998</c:v>
                </c:pt>
                <c:pt idx="129">
                  <c:v>3354</c:v>
                </c:pt>
                <c:pt idx="130">
                  <c:v>4078</c:v>
                </c:pt>
                <c:pt idx="131">
                  <c:v>2406</c:v>
                </c:pt>
                <c:pt idx="132">
                  <c:v>1967</c:v>
                </c:pt>
                <c:pt idx="133">
                  <c:v>2713</c:v>
                </c:pt>
                <c:pt idx="134">
                  <c:v>2446</c:v>
                </c:pt>
                <c:pt idx="135">
                  <c:v>2678</c:v>
                </c:pt>
                <c:pt idx="136">
                  <c:v>2099</c:v>
                </c:pt>
                <c:pt idx="137">
                  <c:v>1773</c:v>
                </c:pt>
                <c:pt idx="138">
                  <c:v>1107</c:v>
                </c:pt>
                <c:pt idx="139">
                  <c:v>1251</c:v>
                </c:pt>
                <c:pt idx="140">
                  <c:v>1530</c:v>
                </c:pt>
                <c:pt idx="141">
                  <c:v>1269</c:v>
                </c:pt>
                <c:pt idx="142">
                  <c:v>1480</c:v>
                </c:pt>
                <c:pt idx="143">
                  <c:v>1413</c:v>
                </c:pt>
                <c:pt idx="144">
                  <c:v>1264</c:v>
                </c:pt>
                <c:pt idx="145">
                  <c:v>1619</c:v>
                </c:pt>
                <c:pt idx="146">
                  <c:v>1899</c:v>
                </c:pt>
                <c:pt idx="147">
                  <c:v>1965</c:v>
                </c:pt>
                <c:pt idx="148">
                  <c:v>1846</c:v>
                </c:pt>
                <c:pt idx="149">
                  <c:v>1738</c:v>
                </c:pt>
                <c:pt idx="150" formatCode="General">
                  <c:v>680</c:v>
                </c:pt>
                <c:pt idx="151" formatCode="General">
                  <c:v>750</c:v>
                </c:pt>
                <c:pt idx="152" formatCode="General">
                  <c:v>934</c:v>
                </c:pt>
                <c:pt idx="153">
                  <c:v>1155</c:v>
                </c:pt>
                <c:pt idx="154" formatCode="General">
                  <c:v>923</c:v>
                </c:pt>
                <c:pt idx="155">
                  <c:v>1004</c:v>
                </c:pt>
                <c:pt idx="156" formatCode="General">
                  <c:v>897</c:v>
                </c:pt>
                <c:pt idx="157" formatCode="General">
                  <c:v>703</c:v>
                </c:pt>
                <c:pt idx="158" formatCode="General">
                  <c:v>766</c:v>
                </c:pt>
                <c:pt idx="159">
                  <c:v>1026</c:v>
                </c:pt>
                <c:pt idx="160">
                  <c:v>1086</c:v>
                </c:pt>
                <c:pt idx="161" formatCode="General">
                  <c:v>699</c:v>
                </c:pt>
                <c:pt idx="162" formatCode="General">
                  <c:v>760</c:v>
                </c:pt>
                <c:pt idx="163" formatCode="General">
                  <c:v>757</c:v>
                </c:pt>
                <c:pt idx="164" formatCode="General">
                  <c:v>910</c:v>
                </c:pt>
                <c:pt idx="165" formatCode="General">
                  <c:v>863</c:v>
                </c:pt>
                <c:pt idx="166" formatCode="General">
                  <c:v>809</c:v>
                </c:pt>
                <c:pt idx="167">
                  <c:v>1171</c:v>
                </c:pt>
                <c:pt idx="168">
                  <c:v>1062</c:v>
                </c:pt>
                <c:pt idx="169">
                  <c:v>1132</c:v>
                </c:pt>
                <c:pt idx="170">
                  <c:v>2003</c:v>
                </c:pt>
                <c:pt idx="171">
                  <c:v>1504</c:v>
                </c:pt>
                <c:pt idx="172">
                  <c:v>1821</c:v>
                </c:pt>
                <c:pt idx="173">
                  <c:v>2277</c:v>
                </c:pt>
                <c:pt idx="174">
                  <c:v>1110</c:v>
                </c:pt>
                <c:pt idx="175">
                  <c:v>1258</c:v>
                </c:pt>
                <c:pt idx="176">
                  <c:v>1362</c:v>
                </c:pt>
                <c:pt idx="177" formatCode="General">
                  <c:v>943</c:v>
                </c:pt>
                <c:pt idx="178" formatCode="General">
                  <c:v>934</c:v>
                </c:pt>
                <c:pt idx="179" formatCode="General">
                  <c:v>850</c:v>
                </c:pt>
                <c:pt idx="180" formatCode="General">
                  <c:v>755</c:v>
                </c:pt>
                <c:pt idx="181" formatCode="#,##0">
                  <c:v>1147</c:v>
                </c:pt>
                <c:pt idx="182" formatCode="#,##0">
                  <c:v>1063</c:v>
                </c:pt>
                <c:pt idx="183" formatCode="#,##0">
                  <c:v>1428</c:v>
                </c:pt>
                <c:pt idx="184" formatCode="#,##0">
                  <c:v>1153</c:v>
                </c:pt>
                <c:pt idx="185" formatCode="#,##0">
                  <c:v>782</c:v>
                </c:pt>
                <c:pt idx="186" formatCode="#,##0">
                  <c:v>608</c:v>
                </c:pt>
                <c:pt idx="187" formatCode="#,##0">
                  <c:v>540</c:v>
                </c:pt>
                <c:pt idx="188" formatCode="#,##0">
                  <c:v>602</c:v>
                </c:pt>
                <c:pt idx="189" formatCode="#,##0">
                  <c:v>591</c:v>
                </c:pt>
                <c:pt idx="190" formatCode="#,##0">
                  <c:v>589</c:v>
                </c:pt>
                <c:pt idx="191" formatCode="#,##0">
                  <c:v>800</c:v>
                </c:pt>
                <c:pt idx="192" formatCode="#,##0">
                  <c:v>1131</c:v>
                </c:pt>
                <c:pt idx="193" formatCode="#,##0">
                  <c:v>903</c:v>
                </c:pt>
                <c:pt idx="194" formatCode="#,##0">
                  <c:v>900</c:v>
                </c:pt>
                <c:pt idx="195" formatCode="#,##0">
                  <c:v>721</c:v>
                </c:pt>
                <c:pt idx="196" formatCode="#,##0">
                  <c:v>584</c:v>
                </c:pt>
                <c:pt idx="197" formatCode="#,##0">
                  <c:v>478</c:v>
                </c:pt>
                <c:pt idx="198" formatCode="#,##0">
                  <c:v>317</c:v>
                </c:pt>
                <c:pt idx="199" formatCode="#,##0">
                  <c:v>329</c:v>
                </c:pt>
                <c:pt idx="200" formatCode="#,##0">
                  <c:v>429</c:v>
                </c:pt>
                <c:pt idx="201" formatCode="#,##0">
                  <c:v>703</c:v>
                </c:pt>
                <c:pt idx="202" formatCode="#,##0">
                  <c:v>612</c:v>
                </c:pt>
                <c:pt idx="203" formatCode="#,##0">
                  <c:v>660</c:v>
                </c:pt>
                <c:pt idx="204" formatCode="#,##0">
                  <c:v>656</c:v>
                </c:pt>
                <c:pt idx="205" formatCode="#,##0">
                  <c:v>711</c:v>
                </c:pt>
                <c:pt idx="206" formatCode="#,##0">
                  <c:v>875</c:v>
                </c:pt>
                <c:pt idx="207" formatCode="#,##0">
                  <c:v>857</c:v>
                </c:pt>
                <c:pt idx="208" formatCode="#,##0">
                  <c:v>1204</c:v>
                </c:pt>
                <c:pt idx="209" formatCode="#,##0">
                  <c:v>961</c:v>
                </c:pt>
                <c:pt idx="210" formatCode="#,##0">
                  <c:v>800</c:v>
                </c:pt>
                <c:pt idx="211" formatCode="#,##0">
                  <c:v>859</c:v>
                </c:pt>
                <c:pt idx="212" formatCode="#,##0">
                  <c:v>1297</c:v>
                </c:pt>
                <c:pt idx="213" formatCode="#,##0">
                  <c:v>1109</c:v>
                </c:pt>
                <c:pt idx="214" formatCode="#,##0">
                  <c:v>878</c:v>
                </c:pt>
                <c:pt idx="215" formatCode="#,##0">
                  <c:v>901</c:v>
                </c:pt>
                <c:pt idx="216" formatCode="#,##0">
                  <c:v>946</c:v>
                </c:pt>
                <c:pt idx="217" formatCode="#,##0">
                  <c:v>1184</c:v>
                </c:pt>
                <c:pt idx="218" formatCode="#,##0">
                  <c:v>1356</c:v>
                </c:pt>
                <c:pt idx="219" formatCode="#,##0">
                  <c:v>1522</c:v>
                </c:pt>
                <c:pt idx="220" formatCode="#,##0">
                  <c:v>1578</c:v>
                </c:pt>
                <c:pt idx="221" formatCode="#,##0">
                  <c:v>1366</c:v>
                </c:pt>
                <c:pt idx="222" formatCode="#,##0">
                  <c:v>1152</c:v>
                </c:pt>
                <c:pt idx="223" formatCode="#,##0">
                  <c:v>1192</c:v>
                </c:pt>
                <c:pt idx="224" formatCode="#,##0">
                  <c:v>1055</c:v>
                </c:pt>
                <c:pt idx="225" formatCode="#,##0">
                  <c:v>1341</c:v>
                </c:pt>
                <c:pt idx="226" formatCode="#,##0">
                  <c:v>1090</c:v>
                </c:pt>
                <c:pt idx="227" formatCode="#,##0">
                  <c:v>1385</c:v>
                </c:pt>
                <c:pt idx="228" formatCode="#,##0">
                  <c:v>1747</c:v>
                </c:pt>
                <c:pt idx="229" formatCode="#,##0">
                  <c:v>1579</c:v>
                </c:pt>
                <c:pt idx="230" formatCode="#,##0">
                  <c:v>1540</c:v>
                </c:pt>
                <c:pt idx="231" formatCode="#,##0">
                  <c:v>1490</c:v>
                </c:pt>
                <c:pt idx="232" formatCode="#,##0">
                  <c:v>1231</c:v>
                </c:pt>
                <c:pt idx="233" formatCode="#,##0">
                  <c:v>1271</c:v>
                </c:pt>
                <c:pt idx="234" formatCode="#,##0">
                  <c:v>668</c:v>
                </c:pt>
                <c:pt idx="235" formatCode="#,##0">
                  <c:v>658</c:v>
                </c:pt>
                <c:pt idx="236" formatCode="#,##0">
                  <c:v>689</c:v>
                </c:pt>
                <c:pt idx="237" formatCode="#,##0">
                  <c:v>1011</c:v>
                </c:pt>
                <c:pt idx="238" formatCode="#,##0">
                  <c:v>1096</c:v>
                </c:pt>
                <c:pt idx="239" formatCode="#,##0">
                  <c:v>1354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0C-4D15-99BA-98F1B8DC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57088"/>
        <c:axId val="49267072"/>
      </c:lineChart>
      <c:catAx>
        <c:axId val="49257088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267072"/>
        <c:crosses val="autoZero"/>
        <c:auto val="0"/>
        <c:lblAlgn val="ctr"/>
        <c:lblOffset val="100"/>
        <c:tickLblSkip val="12"/>
        <c:tickMarkSkip val="12"/>
        <c:noMultiLvlLbl val="0"/>
      </c:catAx>
      <c:valAx>
        <c:axId val="49267072"/>
        <c:scaling>
          <c:orientation val="minMax"/>
          <c:max val="12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 sz="1100"/>
                </a:pPr>
                <a:r>
                  <a:rPr lang="en-US" sz="1100"/>
                  <a:t>Baltic</a:t>
                </a:r>
                <a:r>
                  <a:rPr lang="en-US" sz="1100" baseline="0"/>
                  <a:t> Dry Index (USD)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1.8155965040452429E-2"/>
              <c:y val="0.31401646344463846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257088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221135290878868E-2"/>
          <c:y val="2.7162127669821092E-2"/>
          <c:w val="0.90311411175434475"/>
          <c:h val="0.79240684822654051"/>
        </c:manualLayout>
      </c:layout>
      <c:lineChart>
        <c:grouping val="standard"/>
        <c:varyColors val="0"/>
        <c:ser>
          <c:idx val="0"/>
          <c:order val="0"/>
          <c:tx>
            <c:v>Auckland - Airport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Night'!$DJ$22:$DJ$385</c:f>
              <c:numCache>
                <c:formatCode>#,##0.00</c:formatCode>
                <c:ptCount val="364"/>
                <c:pt idx="0">
                  <c:v>3.719470727593571</c:v>
                </c:pt>
                <c:pt idx="1">
                  <c:v>3.7077848446184158</c:v>
                </c:pt>
                <c:pt idx="2">
                  <c:v>3.7288319120312434</c:v>
                </c:pt>
                <c:pt idx="3">
                  <c:v>3.7965089664917646</c:v>
                </c:pt>
                <c:pt idx="4">
                  <c:v>3.8434565681971899</c:v>
                </c:pt>
                <c:pt idx="5">
                  <c:v>3.8698157964744668</c:v>
                </c:pt>
                <c:pt idx="6">
                  <c:v>3.972605865406412</c:v>
                </c:pt>
                <c:pt idx="7">
                  <c:v>4.0837528248146553</c:v>
                </c:pt>
                <c:pt idx="8">
                  <c:v>4.1429377264174567</c:v>
                </c:pt>
                <c:pt idx="9">
                  <c:v>4.2540512601230516</c:v>
                </c:pt>
                <c:pt idx="10">
                  <c:v>4.3119697083266484</c:v>
                </c:pt>
                <c:pt idx="11">
                  <c:v>4.3925991538690896</c:v>
                </c:pt>
                <c:pt idx="12">
                  <c:v>4.4764577282338109</c:v>
                </c:pt>
                <c:pt idx="13">
                  <c:v>4.4754610465228151</c:v>
                </c:pt>
                <c:pt idx="14">
                  <c:v>4.4951059829044562</c:v>
                </c:pt>
                <c:pt idx="15">
                  <c:v>4.5660601807567174</c:v>
                </c:pt>
                <c:pt idx="16">
                  <c:v>4.6117477174821691</c:v>
                </c:pt>
                <c:pt idx="17">
                  <c:v>4.6746282350020101</c:v>
                </c:pt>
                <c:pt idx="18">
                  <c:v>4.7232674336676697</c:v>
                </c:pt>
                <c:pt idx="19">
                  <c:v>4.7478800030926962</c:v>
                </c:pt>
                <c:pt idx="20">
                  <c:v>4.8003211246967297</c:v>
                </c:pt>
                <c:pt idx="21">
                  <c:v>4.8345863815475889</c:v>
                </c:pt>
                <c:pt idx="22">
                  <c:v>4.8537706781757848</c:v>
                </c:pt>
                <c:pt idx="23">
                  <c:v>4.892242574088594</c:v>
                </c:pt>
                <c:pt idx="24">
                  <c:v>4.9303687064646562</c:v>
                </c:pt>
                <c:pt idx="25">
                  <c:v>4.975598773930888</c:v>
                </c:pt>
                <c:pt idx="26">
                  <c:v>5.0427899090363075</c:v>
                </c:pt>
                <c:pt idx="27">
                  <c:v>5.0877720814311944</c:v>
                </c:pt>
                <c:pt idx="28">
                  <c:v>5.1095283677731382</c:v>
                </c:pt>
                <c:pt idx="29">
                  <c:v>5.2179005895032686</c:v>
                </c:pt>
                <c:pt idx="30">
                  <c:v>5.2707268295918874</c:v>
                </c:pt>
                <c:pt idx="31">
                  <c:v>5.2958820035032499</c:v>
                </c:pt>
                <c:pt idx="32">
                  <c:v>5.4009264143439708</c:v>
                </c:pt>
                <c:pt idx="33">
                  <c:v>5.4869763897873414</c:v>
                </c:pt>
                <c:pt idx="34">
                  <c:v>5.5559684881939084</c:v>
                </c:pt>
                <c:pt idx="35">
                  <c:v>5.6767634247775609</c:v>
                </c:pt>
                <c:pt idx="36">
                  <c:v>5.7232548659389586</c:v>
                </c:pt>
                <c:pt idx="37">
                  <c:v>5.7824458026176346</c:v>
                </c:pt>
                <c:pt idx="38">
                  <c:v>5.8456508554514413</c:v>
                </c:pt>
                <c:pt idx="39">
                  <c:v>5.920015543668236</c:v>
                </c:pt>
                <c:pt idx="40">
                  <c:v>5.9228903848253882</c:v>
                </c:pt>
                <c:pt idx="41">
                  <c:v>5.9418356176931697</c:v>
                </c:pt>
                <c:pt idx="42">
                  <c:v>5.9637089966094745</c:v>
                </c:pt>
                <c:pt idx="43">
                  <c:v>6.0091636953501997</c:v>
                </c:pt>
                <c:pt idx="44">
                  <c:v>6.0333346458253283</c:v>
                </c:pt>
                <c:pt idx="45">
                  <c:v>6.022466358784559</c:v>
                </c:pt>
                <c:pt idx="46">
                  <c:v>6.0806260740827005</c:v>
                </c:pt>
                <c:pt idx="47">
                  <c:v>6.0796489073416531</c:v>
                </c:pt>
                <c:pt idx="48">
                  <c:v>6.0975597682030624</c:v>
                </c:pt>
                <c:pt idx="49">
                  <c:v>6.1177133574955196</c:v>
                </c:pt>
                <c:pt idx="50">
                  <c:v>6.1153475509850423</c:v>
                </c:pt>
                <c:pt idx="51">
                  <c:v>6.0739227093375021</c:v>
                </c:pt>
                <c:pt idx="52">
                  <c:v>6.1539575120471186</c:v>
                </c:pt>
                <c:pt idx="53">
                  <c:v>6.156822795507856</c:v>
                </c:pt>
                <c:pt idx="54">
                  <c:v>6.1353532137580116</c:v>
                </c:pt>
                <c:pt idx="55">
                  <c:v>6.1541468645087276</c:v>
                </c:pt>
                <c:pt idx="56">
                  <c:v>6.0935466452495319</c:v>
                </c:pt>
                <c:pt idx="57">
                  <c:v>6.1086503389692348</c:v>
                </c:pt>
                <c:pt idx="58">
                  <c:v>6.0744933062914237</c:v>
                </c:pt>
                <c:pt idx="59">
                  <c:v>6.0205263260380439</c:v>
                </c:pt>
                <c:pt idx="60">
                  <c:v>6.0195523859532356</c:v>
                </c:pt>
                <c:pt idx="61">
                  <c:v>6.0254582407475352</c:v>
                </c:pt>
                <c:pt idx="62">
                  <c:v>5.997708195005182</c:v>
                </c:pt>
                <c:pt idx="63">
                  <c:v>5.9919582573202641</c:v>
                </c:pt>
                <c:pt idx="64">
                  <c:v>6.0383220636705426</c:v>
                </c:pt>
                <c:pt idx="65">
                  <c:v>6.0014875997146113</c:v>
                </c:pt>
                <c:pt idx="66">
                  <c:v>6.0359423346620336</c:v>
                </c:pt>
                <c:pt idx="67">
                  <c:v>6.0096213994219756</c:v>
                </c:pt>
                <c:pt idx="68">
                  <c:v>6.02751532213943</c:v>
                </c:pt>
                <c:pt idx="69">
                  <c:v>6.0728428945523536</c:v>
                </c:pt>
                <c:pt idx="70">
                  <c:v>6.1287787122771498</c:v>
                </c:pt>
                <c:pt idx="71">
                  <c:v>6.1365458253123055</c:v>
                </c:pt>
                <c:pt idx="72">
                  <c:v>6.1900690704247783</c:v>
                </c:pt>
                <c:pt idx="73">
                  <c:v>6.1990249617155984</c:v>
                </c:pt>
                <c:pt idx="74">
                  <c:v>6.2499174387168592</c:v>
                </c:pt>
                <c:pt idx="75">
                  <c:v>6.3422864361071225</c:v>
                </c:pt>
                <c:pt idx="76">
                  <c:v>6.3406681464776593</c:v>
                </c:pt>
                <c:pt idx="77">
                  <c:v>6.3910303332476124</c:v>
                </c:pt>
                <c:pt idx="78">
                  <c:v>6.4718269849303329</c:v>
                </c:pt>
                <c:pt idx="79">
                  <c:v>6.5879950970184078</c:v>
                </c:pt>
                <c:pt idx="80">
                  <c:v>6.6558172233833988</c:v>
                </c:pt>
                <c:pt idx="81">
                  <c:v>6.6377680217415573</c:v>
                </c:pt>
                <c:pt idx="82">
                  <c:v>6.6738526775114826</c:v>
                </c:pt>
                <c:pt idx="83">
                  <c:v>6.779937003259203</c:v>
                </c:pt>
                <c:pt idx="84">
                  <c:v>6.8491466393034859</c:v>
                </c:pt>
                <c:pt idx="85">
                  <c:v>6.8900635293185655</c:v>
                </c:pt>
                <c:pt idx="86">
                  <c:v>6.9730890587518868</c:v>
                </c:pt>
                <c:pt idx="87">
                  <c:v>7.0697654589611538</c:v>
                </c:pt>
                <c:pt idx="88">
                  <c:v>7.1230428681671167</c:v>
                </c:pt>
                <c:pt idx="89">
                  <c:v>7.1922796098807176</c:v>
                </c:pt>
                <c:pt idx="90">
                  <c:v>7.2666022253739309</c:v>
                </c:pt>
                <c:pt idx="91">
                  <c:v>7.2815589135343401</c:v>
                </c:pt>
                <c:pt idx="92">
                  <c:v>7.405650228218815</c:v>
                </c:pt>
                <c:pt idx="93">
                  <c:v>7.5041996256912453</c:v>
                </c:pt>
                <c:pt idx="94">
                  <c:v>7.5790318463287578</c:v>
                </c:pt>
                <c:pt idx="95">
                  <c:v>7.6951505887079641</c:v>
                </c:pt>
                <c:pt idx="96">
                  <c:v>7.748246560830661</c:v>
                </c:pt>
                <c:pt idx="97">
                  <c:v>7.7687382110153544</c:v>
                </c:pt>
                <c:pt idx="98">
                  <c:v>7.8966319402262766</c:v>
                </c:pt>
                <c:pt idx="99">
                  <c:v>7.9204752280642454</c:v>
                </c:pt>
                <c:pt idx="100">
                  <c:v>7.9141676892861135</c:v>
                </c:pt>
                <c:pt idx="101">
                  <c:v>7.9986990787223489</c:v>
                </c:pt>
                <c:pt idx="102">
                  <c:v>8.162837095743626</c:v>
                </c:pt>
                <c:pt idx="103">
                  <c:v>8.3449806091445833</c:v>
                </c:pt>
                <c:pt idx="104">
                  <c:v>8.4395372935499928</c:v>
                </c:pt>
                <c:pt idx="105">
                  <c:v>8.5616589115948845</c:v>
                </c:pt>
                <c:pt idx="106">
                  <c:v>8.7247454791170025</c:v>
                </c:pt>
                <c:pt idx="107">
                  <c:v>8.8661274729021891</c:v>
                </c:pt>
                <c:pt idx="108">
                  <c:v>8.9880711259467017</c:v>
                </c:pt>
                <c:pt idx="109">
                  <c:v>9.1062125977273087</c:v>
                </c:pt>
                <c:pt idx="110">
                  <c:v>9.0398294130929688</c:v>
                </c:pt>
                <c:pt idx="111">
                  <c:v>9.0665997777064717</c:v>
                </c:pt>
                <c:pt idx="112">
                  <c:v>9.1519311206789933</c:v>
                </c:pt>
                <c:pt idx="113">
                  <c:v>9.1541615781521504</c:v>
                </c:pt>
                <c:pt idx="114">
                  <c:v>9.0073958314854838</c:v>
                </c:pt>
                <c:pt idx="115">
                  <c:v>8.8992613298575769</c:v>
                </c:pt>
                <c:pt idx="116">
                  <c:v>8.813560485594012</c:v>
                </c:pt>
                <c:pt idx="117">
                  <c:v>8.6325138761694689</c:v>
                </c:pt>
                <c:pt idx="118">
                  <c:v>8.4460764422001109</c:v>
                </c:pt>
                <c:pt idx="119">
                  <c:v>8.2210112726381155</c:v>
                </c:pt>
                <c:pt idx="120">
                  <c:v>8.0829690587945855</c:v>
                </c:pt>
                <c:pt idx="121">
                  <c:v>8.0180994138185735</c:v>
                </c:pt>
                <c:pt idx="122">
                  <c:v>7.9595081834221073</c:v>
                </c:pt>
                <c:pt idx="123">
                  <c:v>7.866827426142307</c:v>
                </c:pt>
                <c:pt idx="124">
                  <c:v>7.8384169683212344</c:v>
                </c:pt>
                <c:pt idx="125">
                  <c:v>7.7839100516052566</c:v>
                </c:pt>
                <c:pt idx="126">
                  <c:v>7.7127340450110546</c:v>
                </c:pt>
                <c:pt idx="127">
                  <c:v>7.6727798719675748</c:v>
                </c:pt>
                <c:pt idx="128">
                  <c:v>7.6081902920400388</c:v>
                </c:pt>
                <c:pt idx="129">
                  <c:v>7.6650612335500075</c:v>
                </c:pt>
                <c:pt idx="130">
                  <c:v>7.6858979270388641</c:v>
                </c:pt>
                <c:pt idx="131">
                  <c:v>7.8225787616786038</c:v>
                </c:pt>
                <c:pt idx="132">
                  <c:v>7.790326364255737</c:v>
                </c:pt>
                <c:pt idx="133">
                  <c:v>7.7430811359374436</c:v>
                </c:pt>
                <c:pt idx="134">
                  <c:v>7.7029211563792472</c:v>
                </c:pt>
                <c:pt idx="135">
                  <c:v>7.693216942021821</c:v>
                </c:pt>
                <c:pt idx="136">
                  <c:v>7.6250483270283436</c:v>
                </c:pt>
                <c:pt idx="137">
                  <c:v>7.5984416488891222</c:v>
                </c:pt>
                <c:pt idx="138">
                  <c:v>7.6471100966554859</c:v>
                </c:pt>
                <c:pt idx="139">
                  <c:v>7.6614570261824815</c:v>
                </c:pt>
                <c:pt idx="140">
                  <c:v>7.6323041321906038</c:v>
                </c:pt>
                <c:pt idx="141">
                  <c:v>7.6795353770408274</c:v>
                </c:pt>
                <c:pt idx="142">
                  <c:v>7.7146951651219107</c:v>
                </c:pt>
                <c:pt idx="143">
                  <c:v>7.6094334659574079</c:v>
                </c:pt>
                <c:pt idx="144">
                  <c:v>7.647083054181242</c:v>
                </c:pt>
                <c:pt idx="145">
                  <c:v>7.7679511345106551</c:v>
                </c:pt>
                <c:pt idx="146">
                  <c:v>7.8287200070203129</c:v>
                </c:pt>
                <c:pt idx="147">
                  <c:v>7.9033685493256671</c:v>
                </c:pt>
                <c:pt idx="148">
                  <c:v>7.9695221699867416</c:v>
                </c:pt>
                <c:pt idx="149">
                  <c:v>8.0617594094900742</c:v>
                </c:pt>
                <c:pt idx="150">
                  <c:v>8.1459030052500676</c:v>
                </c:pt>
                <c:pt idx="151">
                  <c:v>8.1417706148727458</c:v>
                </c:pt>
                <c:pt idx="152">
                  <c:v>8.2682940700900946</c:v>
                </c:pt>
                <c:pt idx="153">
                  <c:v>8.2700332603555822</c:v>
                </c:pt>
                <c:pt idx="154">
                  <c:v>8.2521359207538101</c:v>
                </c:pt>
                <c:pt idx="155">
                  <c:v>8.3348546353555815</c:v>
                </c:pt>
                <c:pt idx="156">
                  <c:v>8.3904102756315844</c:v>
                </c:pt>
                <c:pt idx="157">
                  <c:v>8.3304170398022972</c:v>
                </c:pt>
                <c:pt idx="158">
                  <c:v>8.4063676663548144</c:v>
                </c:pt>
                <c:pt idx="159">
                  <c:v>8.4370850312245693</c:v>
                </c:pt>
                <c:pt idx="160">
                  <c:v>8.4900988321868063</c:v>
                </c:pt>
                <c:pt idx="161">
                  <c:v>8.4880488918171686</c:v>
                </c:pt>
                <c:pt idx="162">
                  <c:v>8.5128329125406932</c:v>
                </c:pt>
                <c:pt idx="163">
                  <c:v>8.5375794106103218</c:v>
                </c:pt>
                <c:pt idx="164">
                  <c:v>8.5956246916567078</c:v>
                </c:pt>
                <c:pt idx="165">
                  <c:v>8.6318292493265663</c:v>
                </c:pt>
                <c:pt idx="166">
                  <c:v>8.7106655498908339</c:v>
                </c:pt>
                <c:pt idx="167">
                  <c:v>8.7145907220572436</c:v>
                </c:pt>
                <c:pt idx="168">
                  <c:v>8.719096679823803</c:v>
                </c:pt>
                <c:pt idx="169">
                  <c:v>8.7647115905098723</c:v>
                </c:pt>
                <c:pt idx="170">
                  <c:v>8.7111256164023594</c:v>
                </c:pt>
                <c:pt idx="171">
                  <c:v>8.7523973720312629</c:v>
                </c:pt>
                <c:pt idx="172">
                  <c:v>8.7605482084594737</c:v>
                </c:pt>
                <c:pt idx="173">
                  <c:v>8.8728216861053095</c:v>
                </c:pt>
                <c:pt idx="174">
                  <c:v>8.882904686227409</c:v>
                </c:pt>
                <c:pt idx="175">
                  <c:v>8.9193407509404743</c:v>
                </c:pt>
                <c:pt idx="176">
                  <c:v>8.9039974174850389</c:v>
                </c:pt>
                <c:pt idx="177">
                  <c:v>8.9105218173737128</c:v>
                </c:pt>
                <c:pt idx="178">
                  <c:v>8.9481438267539986</c:v>
                </c:pt>
                <c:pt idx="179">
                  <c:v>9.0314178412264337</c:v>
                </c:pt>
                <c:pt idx="180">
                  <c:v>9.0379187579104254</c:v>
                </c:pt>
                <c:pt idx="181">
                  <c:v>9.0752289087628171</c:v>
                </c:pt>
                <c:pt idx="182">
                  <c:v>9.1423744238043945</c:v>
                </c:pt>
                <c:pt idx="183">
                  <c:v>9.1635983604857376</c:v>
                </c:pt>
                <c:pt idx="184">
                  <c:v>9.1966999613859119</c:v>
                </c:pt>
                <c:pt idx="185">
                  <c:v>9.1792070959101864</c:v>
                </c:pt>
                <c:pt idx="186">
                  <c:v>9.1674003241607771</c:v>
                </c:pt>
                <c:pt idx="187">
                  <c:v>9.1578547235697609</c:v>
                </c:pt>
                <c:pt idx="188">
                  <c:v>9.1499267860993108</c:v>
                </c:pt>
                <c:pt idx="189">
                  <c:v>9.1762947664288266</c:v>
                </c:pt>
                <c:pt idx="190">
                  <c:v>9.2190141784641888</c:v>
                </c:pt>
                <c:pt idx="191">
                  <c:v>9.2453061705477761</c:v>
                </c:pt>
                <c:pt idx="192">
                  <c:v>9.2133879478346756</c:v>
                </c:pt>
                <c:pt idx="193">
                  <c:v>9.2550764010571296</c:v>
                </c:pt>
                <c:pt idx="194">
                  <c:v>9.2522978638949684</c:v>
                </c:pt>
                <c:pt idx="195">
                  <c:v>9.193943329635891</c:v>
                </c:pt>
                <c:pt idx="196">
                  <c:v>9.2141957455353065</c:v>
                </c:pt>
                <c:pt idx="197">
                  <c:v>9.1635227415951803</c:v>
                </c:pt>
                <c:pt idx="198">
                  <c:v>9.1843076054789137</c:v>
                </c:pt>
                <c:pt idx="199">
                  <c:v>9.2545782403047738</c:v>
                </c:pt>
                <c:pt idx="200">
                  <c:v>9.2434691094407633</c:v>
                </c:pt>
                <c:pt idx="201">
                  <c:v>9.3048574715824355</c:v>
                </c:pt>
                <c:pt idx="202">
                  <c:v>9.355788811691415</c:v>
                </c:pt>
                <c:pt idx="203">
                  <c:v>9.3180888953682679</c:v>
                </c:pt>
                <c:pt idx="204">
                  <c:v>9.4504552935035058</c:v>
                </c:pt>
                <c:pt idx="205">
                  <c:v>9.4496227021478436</c:v>
                </c:pt>
                <c:pt idx="206">
                  <c:v>9.4877274853231413</c:v>
                </c:pt>
                <c:pt idx="207">
                  <c:v>9.6295844266856587</c:v>
                </c:pt>
                <c:pt idx="208">
                  <c:v>9.6393427326133416</c:v>
                </c:pt>
                <c:pt idx="209">
                  <c:v>9.6890900363520167</c:v>
                </c:pt>
                <c:pt idx="210">
                  <c:v>9.6823371561835039</c:v>
                </c:pt>
                <c:pt idx="211">
                  <c:v>9.6456045282014724</c:v>
                </c:pt>
                <c:pt idx="212">
                  <c:v>9.8040239784297682</c:v>
                </c:pt>
                <c:pt idx="213">
                  <c:v>9.7714468929180818</c:v>
                </c:pt>
                <c:pt idx="214">
                  <c:v>9.6874085368854956</c:v>
                </c:pt>
                <c:pt idx="215">
                  <c:v>9.6311115454333951</c:v>
                </c:pt>
                <c:pt idx="216">
                  <c:v>9.5332572202942316</c:v>
                </c:pt>
                <c:pt idx="217">
                  <c:v>9.4570146402477189</c:v>
                </c:pt>
                <c:pt idx="218">
                  <c:v>9.4006575202740876</c:v>
                </c:pt>
                <c:pt idx="219">
                  <c:v>9.3049034828659263</c:v>
                </c:pt>
                <c:pt idx="220">
                  <c:v>9.236145561008783</c:v>
                </c:pt>
                <c:pt idx="221">
                  <c:v>9.2310679287638866</c:v>
                </c:pt>
                <c:pt idx="222">
                  <c:v>9.2551630177230724</c:v>
                </c:pt>
                <c:pt idx="223">
                  <c:v>9.286148945650579</c:v>
                </c:pt>
                <c:pt idx="224">
                  <c:v>9.1818162948611644</c:v>
                </c:pt>
                <c:pt idx="225">
                  <c:v>9.1912800076890981</c:v>
                </c:pt>
                <c:pt idx="226">
                  <c:v>9.233740431163028</c:v>
                </c:pt>
                <c:pt idx="227">
                  <c:v>9.3585522685295484</c:v>
                </c:pt>
                <c:pt idx="228">
                  <c:v>9.446340374865537</c:v>
                </c:pt>
                <c:pt idx="229">
                  <c:v>9.4612555999772781</c:v>
                </c:pt>
                <c:pt idx="230">
                  <c:v>9.5468832337767751</c:v>
                </c:pt>
                <c:pt idx="231">
                  <c:v>9.6645881274402292</c:v>
                </c:pt>
                <c:pt idx="232">
                  <c:v>9.7607150603939381</c:v>
                </c:pt>
                <c:pt idx="233">
                  <c:v>10.021761088060282</c:v>
                </c:pt>
                <c:pt idx="234">
                  <c:v>9.9727530161382418</c:v>
                </c:pt>
                <c:pt idx="235">
                  <c:v>9.9593544407876653</c:v>
                </c:pt>
                <c:pt idx="236">
                  <c:v>9.9438808183862442</c:v>
                </c:pt>
                <c:pt idx="237">
                  <c:v>9.9673281787044719</c:v>
                </c:pt>
                <c:pt idx="238">
                  <c:v>9.9003595651305432</c:v>
                </c:pt>
                <c:pt idx="239">
                  <c:v>9.8504040545054874</c:v>
                </c:pt>
                <c:pt idx="240">
                  <c:v>10.020659734668367</c:v>
                </c:pt>
                <c:pt idx="241">
                  <c:v>10.061014052944694</c:v>
                </c:pt>
                <c:pt idx="242">
                  <c:v>10.002370348299662</c:v>
                </c:pt>
                <c:pt idx="243">
                  <c:v>9.8929893110592868</c:v>
                </c:pt>
                <c:pt idx="244">
                  <c:v>9.8477287474901907</c:v>
                </c:pt>
                <c:pt idx="245">
                  <c:v>9.6012464090546139</c:v>
                </c:pt>
                <c:pt idx="246">
                  <c:v>9.6999001951653305</c:v>
                </c:pt>
                <c:pt idx="247">
                  <c:v>9.6857105053717714</c:v>
                </c:pt>
                <c:pt idx="248">
                  <c:v>9.6401580826117765</c:v>
                </c:pt>
                <c:pt idx="249">
                  <c:v>9.7224240236365951</c:v>
                </c:pt>
                <c:pt idx="250">
                  <c:v>9.7750359054481315</c:v>
                </c:pt>
                <c:pt idx="251">
                  <c:v>9.8173379217867964</c:v>
                </c:pt>
                <c:pt idx="252">
                  <c:v>9.6218382791500883</c:v>
                </c:pt>
                <c:pt idx="253">
                  <c:v>9.6765386866470759</c:v>
                </c:pt>
                <c:pt idx="254">
                  <c:v>9.6477281880935912</c:v>
                </c:pt>
                <c:pt idx="255">
                  <c:v>9.6011609424448352</c:v>
                </c:pt>
                <c:pt idx="256">
                  <c:v>9.6315706629551574</c:v>
                </c:pt>
                <c:pt idx="257">
                  <c:v>9.6281083952808082</c:v>
                </c:pt>
                <c:pt idx="258">
                  <c:v>9.5197305059700881</c:v>
                </c:pt>
                <c:pt idx="259">
                  <c:v>9.7856596357403287</c:v>
                </c:pt>
                <c:pt idx="260">
                  <c:v>9.8257239631870839</c:v>
                </c:pt>
                <c:pt idx="261">
                  <c:v>9.7786978438575822</c:v>
                </c:pt>
                <c:pt idx="262">
                  <c:v>9.7646407766711096</c:v>
                </c:pt>
                <c:pt idx="263">
                  <c:v>9.797976574613763</c:v>
                </c:pt>
                <c:pt idx="264">
                  <c:v>9.8086731074477171</c:v>
                </c:pt>
                <c:pt idx="265">
                  <c:v>9.788800749200929</c:v>
                </c:pt>
                <c:pt idx="266">
                  <c:v>9.7576705259995826</c:v>
                </c:pt>
                <c:pt idx="267">
                  <c:v>9.862586504952537</c:v>
                </c:pt>
                <c:pt idx="268">
                  <c:v>9.8304319842335488</c:v>
                </c:pt>
                <c:pt idx="269">
                  <c:v>9.8590553637621738</c:v>
                </c:pt>
                <c:pt idx="270">
                  <c:v>9.8713873053846957</c:v>
                </c:pt>
                <c:pt idx="271">
                  <c:v>9.6702619279332858</c:v>
                </c:pt>
                <c:pt idx="272">
                  <c:v>9.6295297941099243</c:v>
                </c:pt>
                <c:pt idx="273">
                  <c:v>9.6294377478681916</c:v>
                </c:pt>
                <c:pt idx="274">
                  <c:v>9.7692636436944689</c:v>
                </c:pt>
                <c:pt idx="275">
                  <c:v>9.7838913477067546</c:v>
                </c:pt>
                <c:pt idx="276">
                  <c:v>9.8696385743298887</c:v>
                </c:pt>
                <c:pt idx="277">
                  <c:v>9.9167166946523686</c:v>
                </c:pt>
                <c:pt idx="278">
                  <c:v>10.039192842351197</c:v>
                </c:pt>
                <c:pt idx="279">
                  <c:v>10.119314846177028</c:v>
                </c:pt>
                <c:pt idx="280">
                  <c:v>10.270786366722518</c:v>
                </c:pt>
                <c:pt idx="281">
                  <c:v>10.335766069906013</c:v>
                </c:pt>
                <c:pt idx="282">
                  <c:v>10.555793522749767</c:v>
                </c:pt>
                <c:pt idx="283">
                  <c:v>10.721437703667732</c:v>
                </c:pt>
                <c:pt idx="284">
                  <c:v>10.904352983342203</c:v>
                </c:pt>
                <c:pt idx="285">
                  <c:v>11.09453590221845</c:v>
                </c:pt>
                <c:pt idx="286">
                  <c:v>11.258203355524305</c:v>
                </c:pt>
                <c:pt idx="287">
                  <c:v>11.344172937620794</c:v>
                </c:pt>
                <c:pt idx="288">
                  <c:v>11.447283269996536</c:v>
                </c:pt>
                <c:pt idx="289">
                  <c:v>11.507548395431973</c:v>
                </c:pt>
                <c:pt idx="290">
                  <c:v>11.614026210264244</c:v>
                </c:pt>
                <c:pt idx="291">
                  <c:v>11.624507526003226</c:v>
                </c:pt>
                <c:pt idx="292">
                  <c:v>11.668758963456227</c:v>
                </c:pt>
                <c:pt idx="293">
                  <c:v>11.757240676043672</c:v>
                </c:pt>
                <c:pt idx="294">
                  <c:v>11.773596421454455</c:v>
                </c:pt>
                <c:pt idx="295">
                  <c:v>11.688316576912165</c:v>
                </c:pt>
                <c:pt idx="296">
                  <c:v>11.777034018927042</c:v>
                </c:pt>
                <c:pt idx="297">
                  <c:v>11.696847063549772</c:v>
                </c:pt>
                <c:pt idx="298">
                  <c:v>11.636931210411509</c:v>
                </c:pt>
                <c:pt idx="299">
                  <c:v>11.60518608567984</c:v>
                </c:pt>
                <c:pt idx="300">
                  <c:v>11.638526407978459</c:v>
                </c:pt>
                <c:pt idx="301">
                  <c:v>11.7786633595775</c:v>
                </c:pt>
                <c:pt idx="302">
                  <c:v>11.819204415352351</c:v>
                </c:pt>
                <c:pt idx="303">
                  <c:v>11.880527039410326</c:v>
                </c:pt>
                <c:pt idx="304">
                  <c:v>11.861744957235508</c:v>
                </c:pt>
                <c:pt idx="305">
                  <c:v>11.958223605912528</c:v>
                </c:pt>
                <c:pt idx="306">
                  <c:v>11.998450975121409</c:v>
                </c:pt>
                <c:pt idx="307">
                  <c:v>12.094749473501832</c:v>
                </c:pt>
                <c:pt idx="308">
                  <c:v>12.31318380169053</c:v>
                </c:pt>
                <c:pt idx="309">
                  <c:v>12.432652644403692</c:v>
                </c:pt>
                <c:pt idx="310">
                  <c:v>12.606461722861305</c:v>
                </c:pt>
                <c:pt idx="311">
                  <c:v>12.867371704075467</c:v>
                </c:pt>
                <c:pt idx="312">
                  <c:v>13.014624416352131</c:v>
                </c:pt>
                <c:pt idx="313">
                  <c:v>13.140080497227775</c:v>
                </c:pt>
                <c:pt idx="314">
                  <c:v>13.161505800050719</c:v>
                </c:pt>
                <c:pt idx="315">
                  <c:v>13.300381118235185</c:v>
                </c:pt>
                <c:pt idx="316">
                  <c:v>13.481679493827153</c:v>
                </c:pt>
                <c:pt idx="317">
                  <c:v>13.579410824119975</c:v>
                </c:pt>
                <c:pt idx="318">
                  <c:v>13.741503449206716</c:v>
                </c:pt>
                <c:pt idx="319">
                  <c:v>13.980906146081093</c:v>
                </c:pt>
                <c:pt idx="320">
                  <c:v>14.005709101958461</c:v>
                </c:pt>
                <c:pt idx="321">
                  <c:v>14.159968191725566</c:v>
                </c:pt>
                <c:pt idx="322">
                  <c:v>14.372646198778655</c:v>
                </c:pt>
                <c:pt idx="323">
                  <c:v>14.592876246463915</c:v>
                </c:pt>
                <c:pt idx="324">
                  <c:v>14.554514138731184</c:v>
                </c:pt>
                <c:pt idx="325">
                  <c:v>14.605201073952118</c:v>
                </c:pt>
                <c:pt idx="326">
                  <c:v>14.81996333170094</c:v>
                </c:pt>
                <c:pt idx="327">
                  <c:v>14.872304823297059</c:v>
                </c:pt>
                <c:pt idx="328">
                  <c:v>15.025384378439135</c:v>
                </c:pt>
                <c:pt idx="329">
                  <c:v>15.149988757638434</c:v>
                </c:pt>
                <c:pt idx="330">
                  <c:v>15.163653692926195</c:v>
                </c:pt>
                <c:pt idx="331">
                  <c:v>15.422098873163373</c:v>
                </c:pt>
                <c:pt idx="332">
                  <c:v>15.436033417943376</c:v>
                </c:pt>
                <c:pt idx="333">
                  <c:v>15.628643051413375</c:v>
                </c:pt>
                <c:pt idx="334">
                  <c:v>15.681898410371549</c:v>
                </c:pt>
                <c:pt idx="335">
                  <c:v>15.694601822763151</c:v>
                </c:pt>
                <c:pt idx="336">
                  <c:v>15.927475492444355</c:v>
                </c:pt>
                <c:pt idx="337">
                  <c:v>16.126734564934797</c:v>
                </c:pt>
                <c:pt idx="338">
                  <c:v>16.168358212054173</c:v>
                </c:pt>
                <c:pt idx="339">
                  <c:v>16.262595025527482</c:v>
                </c:pt>
                <c:pt idx="340">
                  <c:v>15.864357338199753</c:v>
                </c:pt>
                <c:pt idx="341">
                  <c:v>15.586938112382549</c:v>
                </c:pt>
                <c:pt idx="342">
                  <c:v>15.45119880420444</c:v>
                </c:pt>
                <c:pt idx="343">
                  <c:v>15.180525056040782</c:v>
                </c:pt>
                <c:pt idx="344">
                  <c:v>15.234116190824295</c:v>
                </c:pt>
                <c:pt idx="345">
                  <c:v>15.045792227117923</c:v>
                </c:pt>
                <c:pt idx="346">
                  <c:v>14.739503274679914</c:v>
                </c:pt>
                <c:pt idx="347">
                  <c:v>14.692704747124465</c:v>
                </c:pt>
                <c:pt idx="348">
                  <c:v>14.589142426929675</c:v>
                </c:pt>
                <c:pt idx="349">
                  <c:v>14.34214218914528</c:v>
                </c:pt>
                <c:pt idx="350">
                  <c:v>14.135372791641309</c:v>
                </c:pt>
                <c:pt idx="351">
                  <c:v>14.174914441692522</c:v>
                </c:pt>
                <c:pt idx="352">
                  <c:v>14.516407793124021</c:v>
                </c:pt>
                <c:pt idx="353">
                  <c:v>15.324595530172255</c:v>
                </c:pt>
                <c:pt idx="354">
                  <c:v>15.570183429068887</c:v>
                </c:pt>
                <c:pt idx="355">
                  <c:v>15.792410359190759</c:v>
                </c:pt>
                <c:pt idx="356">
                  <c:v>15.827650795726619</c:v>
                </c:pt>
                <c:pt idx="357">
                  <c:v>15.932236145320704</c:v>
                </c:pt>
                <c:pt idx="358">
                  <c:v>16.200570754567977</c:v>
                </c:pt>
                <c:pt idx="359">
                  <c:v>16.289728005287998</c:v>
                </c:pt>
                <c:pt idx="360">
                  <c:v>16.618052412507009</c:v>
                </c:pt>
                <c:pt idx="361">
                  <c:v>16.960383916937172</c:v>
                </c:pt>
                <c:pt idx="362">
                  <c:v>17.379628608913681</c:v>
                </c:pt>
                <c:pt idx="363">
                  <c:v>17.921052119258512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F-45AB-BD20-6D7DF14AF035}"/>
            </c:ext>
          </c:extLst>
        </c:ser>
        <c:ser>
          <c:idx val="1"/>
          <c:order val="1"/>
          <c:tx>
            <c:v>Auckland - Seaport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Night'!$DP$22:$DP$385</c:f>
              <c:numCache>
                <c:formatCode>#,##0.00</c:formatCode>
                <c:ptCount val="364"/>
                <c:pt idx="0">
                  <c:v>8.3827519043555085</c:v>
                </c:pt>
                <c:pt idx="1">
                  <c:v>8.3313089413432664</c:v>
                </c:pt>
                <c:pt idx="2">
                  <c:v>8.3342424692046322</c:v>
                </c:pt>
                <c:pt idx="3">
                  <c:v>8.5165400326848193</c:v>
                </c:pt>
                <c:pt idx="4">
                  <c:v>8.6524668299959711</c:v>
                </c:pt>
                <c:pt idx="5">
                  <c:v>8.7363309839141632</c:v>
                </c:pt>
                <c:pt idx="6">
                  <c:v>8.951936594565872</c:v>
                </c:pt>
                <c:pt idx="7">
                  <c:v>9.1765731044911156</c:v>
                </c:pt>
                <c:pt idx="8">
                  <c:v>9.3007734797404016</c:v>
                </c:pt>
                <c:pt idx="9">
                  <c:v>9.5003494564744422</c:v>
                </c:pt>
                <c:pt idx="10">
                  <c:v>9.6932893442295889</c:v>
                </c:pt>
                <c:pt idx="11">
                  <c:v>9.8658415936739559</c:v>
                </c:pt>
                <c:pt idx="12">
                  <c:v>10.023862739513774</c:v>
                </c:pt>
                <c:pt idx="13">
                  <c:v>10.107181117724984</c:v>
                </c:pt>
                <c:pt idx="14">
                  <c:v>10.157882660132922</c:v>
                </c:pt>
                <c:pt idx="15">
                  <c:v>10.304992771564446</c:v>
                </c:pt>
                <c:pt idx="16">
                  <c:v>10.377423466261702</c:v>
                </c:pt>
                <c:pt idx="17">
                  <c:v>10.454609765201109</c:v>
                </c:pt>
                <c:pt idx="18">
                  <c:v>10.44922394994534</c:v>
                </c:pt>
                <c:pt idx="19">
                  <c:v>10.535926792626928</c:v>
                </c:pt>
                <c:pt idx="20">
                  <c:v>10.60846393307715</c:v>
                </c:pt>
                <c:pt idx="21">
                  <c:v>10.67891873166276</c:v>
                </c:pt>
                <c:pt idx="22">
                  <c:v>10.635282745176143</c:v>
                </c:pt>
                <c:pt idx="23">
                  <c:v>10.77879660373079</c:v>
                </c:pt>
                <c:pt idx="24">
                  <c:v>10.857322812950505</c:v>
                </c:pt>
                <c:pt idx="25">
                  <c:v>10.897404058491581</c:v>
                </c:pt>
                <c:pt idx="26">
                  <c:v>10.987558126516628</c:v>
                </c:pt>
                <c:pt idx="27">
                  <c:v>11.016135239330614</c:v>
                </c:pt>
                <c:pt idx="28">
                  <c:v>11.032057056247197</c:v>
                </c:pt>
                <c:pt idx="29">
                  <c:v>11.240453991947181</c:v>
                </c:pt>
                <c:pt idx="30">
                  <c:v>11.388988986725446</c:v>
                </c:pt>
                <c:pt idx="31">
                  <c:v>11.469137105142</c:v>
                </c:pt>
                <c:pt idx="32">
                  <c:v>11.643378323180572</c:v>
                </c:pt>
                <c:pt idx="33">
                  <c:v>11.817337167013584</c:v>
                </c:pt>
                <c:pt idx="34">
                  <c:v>12.023287506491933</c:v>
                </c:pt>
                <c:pt idx="35">
                  <c:v>12.120203750366441</c:v>
                </c:pt>
                <c:pt idx="36">
                  <c:v>12.223102764537337</c:v>
                </c:pt>
                <c:pt idx="37">
                  <c:v>12.306088545271789</c:v>
                </c:pt>
                <c:pt idx="38">
                  <c:v>12.451655112005119</c:v>
                </c:pt>
                <c:pt idx="39">
                  <c:v>12.603638086050827</c:v>
                </c:pt>
                <c:pt idx="40">
                  <c:v>12.670219334984221</c:v>
                </c:pt>
                <c:pt idx="41">
                  <c:v>12.63486261093818</c:v>
                </c:pt>
                <c:pt idx="42">
                  <c:v>12.68170219506289</c:v>
                </c:pt>
                <c:pt idx="43">
                  <c:v>12.692487438535064</c:v>
                </c:pt>
                <c:pt idx="44">
                  <c:v>12.82316837895614</c:v>
                </c:pt>
                <c:pt idx="45">
                  <c:v>12.862624901978666</c:v>
                </c:pt>
                <c:pt idx="46">
                  <c:v>12.915511766164084</c:v>
                </c:pt>
                <c:pt idx="47">
                  <c:v>12.961313599465466</c:v>
                </c:pt>
                <c:pt idx="48">
                  <c:v>13.000068434604071</c:v>
                </c:pt>
                <c:pt idx="49">
                  <c:v>13.144509272072554</c:v>
                </c:pt>
                <c:pt idx="50">
                  <c:v>13.177777194398566</c:v>
                </c:pt>
                <c:pt idx="51">
                  <c:v>13.07845064782828</c:v>
                </c:pt>
                <c:pt idx="52">
                  <c:v>13.205328561836167</c:v>
                </c:pt>
                <c:pt idx="53">
                  <c:v>13.361162056137681</c:v>
                </c:pt>
                <c:pt idx="54">
                  <c:v>13.481225559432508</c:v>
                </c:pt>
                <c:pt idx="55">
                  <c:v>13.670281297176999</c:v>
                </c:pt>
                <c:pt idx="56">
                  <c:v>13.645892135918139</c:v>
                </c:pt>
                <c:pt idx="57">
                  <c:v>13.640941016614434</c:v>
                </c:pt>
                <c:pt idx="58">
                  <c:v>13.735668457008259</c:v>
                </c:pt>
                <c:pt idx="59">
                  <c:v>13.664221526054687</c:v>
                </c:pt>
                <c:pt idx="60">
                  <c:v>13.713418892358996</c:v>
                </c:pt>
                <c:pt idx="61">
                  <c:v>13.722683539516124</c:v>
                </c:pt>
                <c:pt idx="62">
                  <c:v>13.634984806412625</c:v>
                </c:pt>
                <c:pt idx="63">
                  <c:v>13.627494335609503</c:v>
                </c:pt>
                <c:pt idx="64">
                  <c:v>13.663130495285104</c:v>
                </c:pt>
                <c:pt idx="65">
                  <c:v>13.508696641316906</c:v>
                </c:pt>
                <c:pt idx="66">
                  <c:v>13.421440231739481</c:v>
                </c:pt>
                <c:pt idx="67">
                  <c:v>13.177780264011174</c:v>
                </c:pt>
                <c:pt idx="68">
                  <c:v>13.113179127814158</c:v>
                </c:pt>
                <c:pt idx="69">
                  <c:v>13.242957170256943</c:v>
                </c:pt>
                <c:pt idx="70">
                  <c:v>13.27579332145948</c:v>
                </c:pt>
                <c:pt idx="71">
                  <c:v>13.34037415425507</c:v>
                </c:pt>
                <c:pt idx="72">
                  <c:v>13.515716954097005</c:v>
                </c:pt>
                <c:pt idx="73">
                  <c:v>13.587982127659568</c:v>
                </c:pt>
                <c:pt idx="74">
                  <c:v>13.750493917507475</c:v>
                </c:pt>
                <c:pt idx="75">
                  <c:v>14.034103374782104</c:v>
                </c:pt>
                <c:pt idx="76">
                  <c:v>14.002151692902977</c:v>
                </c:pt>
                <c:pt idx="77">
                  <c:v>14.05200029177842</c:v>
                </c:pt>
                <c:pt idx="78">
                  <c:v>14.212808814328961</c:v>
                </c:pt>
                <c:pt idx="79">
                  <c:v>14.396904104845241</c:v>
                </c:pt>
                <c:pt idx="80">
                  <c:v>14.50970112763191</c:v>
                </c:pt>
                <c:pt idx="81">
                  <c:v>14.528105285770323</c:v>
                </c:pt>
                <c:pt idx="82">
                  <c:v>14.597746186638132</c:v>
                </c:pt>
                <c:pt idx="83">
                  <c:v>14.702742315143739</c:v>
                </c:pt>
                <c:pt idx="84">
                  <c:v>14.633581724632073</c:v>
                </c:pt>
                <c:pt idx="85">
                  <c:v>14.689593609525737</c:v>
                </c:pt>
                <c:pt idx="86">
                  <c:v>14.706127171957672</c:v>
                </c:pt>
                <c:pt idx="87">
                  <c:v>14.708947014729185</c:v>
                </c:pt>
                <c:pt idx="88">
                  <c:v>14.865627824577741</c:v>
                </c:pt>
                <c:pt idx="89">
                  <c:v>14.879533117799729</c:v>
                </c:pt>
                <c:pt idx="90">
                  <c:v>14.774635741435576</c:v>
                </c:pt>
                <c:pt idx="91">
                  <c:v>14.842732428956236</c:v>
                </c:pt>
                <c:pt idx="92">
                  <c:v>14.913086420650284</c:v>
                </c:pt>
                <c:pt idx="93">
                  <c:v>14.940272376886153</c:v>
                </c:pt>
                <c:pt idx="94">
                  <c:v>14.919692348582691</c:v>
                </c:pt>
                <c:pt idx="95">
                  <c:v>15.094058419955831</c:v>
                </c:pt>
                <c:pt idx="96">
                  <c:v>15.195904976435026</c:v>
                </c:pt>
                <c:pt idx="97">
                  <c:v>15.04840313096925</c:v>
                </c:pt>
                <c:pt idx="98">
                  <c:v>15.094553620245931</c:v>
                </c:pt>
                <c:pt idx="99">
                  <c:v>15.153772961757314</c:v>
                </c:pt>
                <c:pt idx="100">
                  <c:v>15.124964656093615</c:v>
                </c:pt>
                <c:pt idx="101">
                  <c:v>15.30669265000847</c:v>
                </c:pt>
                <c:pt idx="102">
                  <c:v>15.502696866023642</c:v>
                </c:pt>
                <c:pt idx="103">
                  <c:v>15.492938403818465</c:v>
                </c:pt>
                <c:pt idx="104">
                  <c:v>15.625436362972351</c:v>
                </c:pt>
                <c:pt idx="105">
                  <c:v>15.759974344766606</c:v>
                </c:pt>
                <c:pt idx="106">
                  <c:v>16.034672342097892</c:v>
                </c:pt>
                <c:pt idx="107">
                  <c:v>16.105743178757976</c:v>
                </c:pt>
                <c:pt idx="108">
                  <c:v>16.111941038583097</c:v>
                </c:pt>
                <c:pt idx="109">
                  <c:v>16.297174766420934</c:v>
                </c:pt>
                <c:pt idx="110">
                  <c:v>16.239833274433654</c:v>
                </c:pt>
                <c:pt idx="111">
                  <c:v>16.305862834428531</c:v>
                </c:pt>
                <c:pt idx="112">
                  <c:v>16.430420371764601</c:v>
                </c:pt>
                <c:pt idx="113">
                  <c:v>16.50804634552955</c:v>
                </c:pt>
                <c:pt idx="114">
                  <c:v>16.661579202351255</c:v>
                </c:pt>
                <c:pt idx="115">
                  <c:v>16.858287959095442</c:v>
                </c:pt>
                <c:pt idx="116">
                  <c:v>16.858359509870635</c:v>
                </c:pt>
                <c:pt idx="117">
                  <c:v>16.704633311062938</c:v>
                </c:pt>
                <c:pt idx="118">
                  <c:v>16.729060148499098</c:v>
                </c:pt>
                <c:pt idx="119">
                  <c:v>16.866703858384998</c:v>
                </c:pt>
                <c:pt idx="120">
                  <c:v>16.801220399648145</c:v>
                </c:pt>
                <c:pt idx="121">
                  <c:v>16.940328258888588</c:v>
                </c:pt>
                <c:pt idx="122">
                  <c:v>17.116598061430381</c:v>
                </c:pt>
                <c:pt idx="123">
                  <c:v>17.050234839472946</c:v>
                </c:pt>
                <c:pt idx="124">
                  <c:v>17.184284400830055</c:v>
                </c:pt>
                <c:pt idx="125">
                  <c:v>17.218828867487172</c:v>
                </c:pt>
                <c:pt idx="126">
                  <c:v>16.977186147849494</c:v>
                </c:pt>
                <c:pt idx="127">
                  <c:v>16.959209211327753</c:v>
                </c:pt>
                <c:pt idx="128">
                  <c:v>17.00801635516833</c:v>
                </c:pt>
                <c:pt idx="129">
                  <c:v>17.279736330675785</c:v>
                </c:pt>
                <c:pt idx="130">
                  <c:v>17.311102262279558</c:v>
                </c:pt>
                <c:pt idx="131">
                  <c:v>17.186187164568434</c:v>
                </c:pt>
                <c:pt idx="132">
                  <c:v>17.43294845429833</c:v>
                </c:pt>
                <c:pt idx="133">
                  <c:v>17.456743354125585</c:v>
                </c:pt>
                <c:pt idx="134">
                  <c:v>17.370453735358772</c:v>
                </c:pt>
                <c:pt idx="135">
                  <c:v>17.235248912588403</c:v>
                </c:pt>
                <c:pt idx="136">
                  <c:v>17.114906271972554</c:v>
                </c:pt>
                <c:pt idx="137">
                  <c:v>17.057384674278691</c:v>
                </c:pt>
                <c:pt idx="138">
                  <c:v>17.164441866407216</c:v>
                </c:pt>
                <c:pt idx="139">
                  <c:v>17.160538787214666</c:v>
                </c:pt>
                <c:pt idx="140">
                  <c:v>17.096870832018777</c:v>
                </c:pt>
                <c:pt idx="141">
                  <c:v>17.091403275432757</c:v>
                </c:pt>
                <c:pt idx="142">
                  <c:v>17.019282173264756</c:v>
                </c:pt>
                <c:pt idx="143">
                  <c:v>16.957387286886757</c:v>
                </c:pt>
                <c:pt idx="144">
                  <c:v>16.905766935982605</c:v>
                </c:pt>
                <c:pt idx="145">
                  <c:v>16.9892491754558</c:v>
                </c:pt>
                <c:pt idx="146">
                  <c:v>16.930623897176019</c:v>
                </c:pt>
                <c:pt idx="147">
                  <c:v>17.203739936052159</c:v>
                </c:pt>
                <c:pt idx="148">
                  <c:v>17.29423940056888</c:v>
                </c:pt>
                <c:pt idx="149">
                  <c:v>17.468683417127259</c:v>
                </c:pt>
                <c:pt idx="150">
                  <c:v>17.744522952143793</c:v>
                </c:pt>
                <c:pt idx="151">
                  <c:v>17.781532802681085</c:v>
                </c:pt>
                <c:pt idx="152">
                  <c:v>17.926760160570321</c:v>
                </c:pt>
                <c:pt idx="153">
                  <c:v>18.021672693756159</c:v>
                </c:pt>
                <c:pt idx="154">
                  <c:v>17.885345996853506</c:v>
                </c:pt>
                <c:pt idx="155">
                  <c:v>18.081602900614566</c:v>
                </c:pt>
                <c:pt idx="156">
                  <c:v>18.131631547151752</c:v>
                </c:pt>
                <c:pt idx="157">
                  <c:v>17.993431014619169</c:v>
                </c:pt>
                <c:pt idx="158">
                  <c:v>18.149023107846872</c:v>
                </c:pt>
                <c:pt idx="159">
                  <c:v>18.086212257486956</c:v>
                </c:pt>
                <c:pt idx="160">
                  <c:v>18.055583160657903</c:v>
                </c:pt>
                <c:pt idx="161">
                  <c:v>18.032012159472952</c:v>
                </c:pt>
                <c:pt idx="162">
                  <c:v>17.954486922258617</c:v>
                </c:pt>
                <c:pt idx="163">
                  <c:v>17.971387355237805</c:v>
                </c:pt>
                <c:pt idx="164">
                  <c:v>18.045462258887031</c:v>
                </c:pt>
                <c:pt idx="165">
                  <c:v>18.057935051318786</c:v>
                </c:pt>
                <c:pt idx="166">
                  <c:v>18.095171639785537</c:v>
                </c:pt>
                <c:pt idx="167">
                  <c:v>18.181328121704478</c:v>
                </c:pt>
                <c:pt idx="168">
                  <c:v>18.115727912645969</c:v>
                </c:pt>
                <c:pt idx="169">
                  <c:v>18.232556602043058</c:v>
                </c:pt>
                <c:pt idx="170">
                  <c:v>18.259072475212051</c:v>
                </c:pt>
                <c:pt idx="171">
                  <c:v>18.213800827741291</c:v>
                </c:pt>
                <c:pt idx="172">
                  <c:v>18.290886720892615</c:v>
                </c:pt>
                <c:pt idx="173">
                  <c:v>18.344727189009856</c:v>
                </c:pt>
                <c:pt idx="174">
                  <c:v>18.305227234431104</c:v>
                </c:pt>
                <c:pt idx="175">
                  <c:v>18.271433211232083</c:v>
                </c:pt>
                <c:pt idx="176">
                  <c:v>18.298804689620361</c:v>
                </c:pt>
                <c:pt idx="177">
                  <c:v>18.153836243273517</c:v>
                </c:pt>
                <c:pt idx="178">
                  <c:v>18.25589739903775</c:v>
                </c:pt>
                <c:pt idx="179">
                  <c:v>18.095630278578422</c:v>
                </c:pt>
                <c:pt idx="180">
                  <c:v>18.109442048900668</c:v>
                </c:pt>
                <c:pt idx="181">
                  <c:v>18.16011074796512</c:v>
                </c:pt>
                <c:pt idx="182">
                  <c:v>18.273253968935318</c:v>
                </c:pt>
                <c:pt idx="183">
                  <c:v>18.399209157511763</c:v>
                </c:pt>
                <c:pt idx="184">
                  <c:v>18.378146377831143</c:v>
                </c:pt>
                <c:pt idx="185">
                  <c:v>18.401251729037877</c:v>
                </c:pt>
                <c:pt idx="186">
                  <c:v>18.344199942968981</c:v>
                </c:pt>
                <c:pt idx="187">
                  <c:v>18.421104371557298</c:v>
                </c:pt>
                <c:pt idx="188">
                  <c:v>18.34178918305679</c:v>
                </c:pt>
                <c:pt idx="189">
                  <c:v>18.417639459257312</c:v>
                </c:pt>
                <c:pt idx="190">
                  <c:v>18.475899588421466</c:v>
                </c:pt>
                <c:pt idx="191">
                  <c:v>18.54072996513435</c:v>
                </c:pt>
                <c:pt idx="192">
                  <c:v>18.558542531402537</c:v>
                </c:pt>
                <c:pt idx="193">
                  <c:v>18.528716151464906</c:v>
                </c:pt>
                <c:pt idx="194">
                  <c:v>18.554048561721316</c:v>
                </c:pt>
                <c:pt idx="195">
                  <c:v>18.374922539914824</c:v>
                </c:pt>
                <c:pt idx="196">
                  <c:v>18.345859496658008</c:v>
                </c:pt>
                <c:pt idx="197">
                  <c:v>18.329404420994202</c:v>
                </c:pt>
                <c:pt idx="198">
                  <c:v>18.359380004851175</c:v>
                </c:pt>
                <c:pt idx="199">
                  <c:v>18.549310798819924</c:v>
                </c:pt>
                <c:pt idx="200">
                  <c:v>18.587061292961309</c:v>
                </c:pt>
                <c:pt idx="201">
                  <c:v>18.784126607626082</c:v>
                </c:pt>
                <c:pt idx="202">
                  <c:v>19.084100687275455</c:v>
                </c:pt>
                <c:pt idx="203">
                  <c:v>19.064075616154867</c:v>
                </c:pt>
                <c:pt idx="204">
                  <c:v>19.444881597494557</c:v>
                </c:pt>
                <c:pt idx="205">
                  <c:v>19.487916965002544</c:v>
                </c:pt>
                <c:pt idx="206">
                  <c:v>19.306353010499731</c:v>
                </c:pt>
                <c:pt idx="207">
                  <c:v>19.470862213395822</c:v>
                </c:pt>
                <c:pt idx="208">
                  <c:v>19.426359367316568</c:v>
                </c:pt>
                <c:pt idx="209">
                  <c:v>19.230682303276428</c:v>
                </c:pt>
                <c:pt idx="210">
                  <c:v>19.110456011946802</c:v>
                </c:pt>
                <c:pt idx="211">
                  <c:v>18.800133177337166</c:v>
                </c:pt>
                <c:pt idx="212">
                  <c:v>18.629373485095169</c:v>
                </c:pt>
                <c:pt idx="213">
                  <c:v>18.301880719750571</c:v>
                </c:pt>
                <c:pt idx="214">
                  <c:v>17.825502073232173</c:v>
                </c:pt>
                <c:pt idx="215">
                  <c:v>17.646499170812</c:v>
                </c:pt>
                <c:pt idx="216">
                  <c:v>17.306745433062055</c:v>
                </c:pt>
                <c:pt idx="217">
                  <c:v>17.153014464144967</c:v>
                </c:pt>
                <c:pt idx="218">
                  <c:v>17.187318460574325</c:v>
                </c:pt>
                <c:pt idx="219">
                  <c:v>17.216776457064121</c:v>
                </c:pt>
                <c:pt idx="220">
                  <c:v>17.303131392288609</c:v>
                </c:pt>
                <c:pt idx="221">
                  <c:v>17.319839741370242</c:v>
                </c:pt>
                <c:pt idx="222">
                  <c:v>17.396295546656546</c:v>
                </c:pt>
                <c:pt idx="223">
                  <c:v>17.593202198950472</c:v>
                </c:pt>
                <c:pt idx="224">
                  <c:v>17.755619679414128</c:v>
                </c:pt>
                <c:pt idx="225">
                  <c:v>18.06045849521745</c:v>
                </c:pt>
                <c:pt idx="226">
                  <c:v>18.250038921486556</c:v>
                </c:pt>
                <c:pt idx="227">
                  <c:v>18.381839729626392</c:v>
                </c:pt>
                <c:pt idx="228">
                  <c:v>18.382656243113718</c:v>
                </c:pt>
                <c:pt idx="229">
                  <c:v>18.527642625176014</c:v>
                </c:pt>
                <c:pt idx="230">
                  <c:v>18.599044126406895</c:v>
                </c:pt>
                <c:pt idx="231">
                  <c:v>18.647843892738614</c:v>
                </c:pt>
                <c:pt idx="232">
                  <c:v>18.582848807118562</c:v>
                </c:pt>
                <c:pt idx="233">
                  <c:v>18.726659776149418</c:v>
                </c:pt>
                <c:pt idx="234">
                  <c:v>18.780098899539553</c:v>
                </c:pt>
                <c:pt idx="235">
                  <c:v>18.475709001425059</c:v>
                </c:pt>
                <c:pt idx="236">
                  <c:v>18.532534711437222</c:v>
                </c:pt>
                <c:pt idx="237">
                  <c:v>18.539561574071147</c:v>
                </c:pt>
                <c:pt idx="238">
                  <c:v>18.558841420165578</c:v>
                </c:pt>
                <c:pt idx="239">
                  <c:v>18.58193654429666</c:v>
                </c:pt>
                <c:pt idx="240">
                  <c:v>18.363486345822338</c:v>
                </c:pt>
                <c:pt idx="241">
                  <c:v>18.297563012386814</c:v>
                </c:pt>
                <c:pt idx="242">
                  <c:v>18.168724424572702</c:v>
                </c:pt>
                <c:pt idx="243">
                  <c:v>17.681578573740975</c:v>
                </c:pt>
                <c:pt idx="244">
                  <c:v>17.687682905553341</c:v>
                </c:pt>
                <c:pt idx="245">
                  <c:v>17.781855415560941</c:v>
                </c:pt>
                <c:pt idx="246">
                  <c:v>17.880468995384199</c:v>
                </c:pt>
                <c:pt idx="247">
                  <c:v>18.189974448682975</c:v>
                </c:pt>
                <c:pt idx="248">
                  <c:v>18.200105134200342</c:v>
                </c:pt>
                <c:pt idx="249">
                  <c:v>17.921759036299736</c:v>
                </c:pt>
                <c:pt idx="250">
                  <c:v>17.836203488995611</c:v>
                </c:pt>
                <c:pt idx="251">
                  <c:v>17.799933947208871</c:v>
                </c:pt>
                <c:pt idx="252">
                  <c:v>17.858875341317386</c:v>
                </c:pt>
                <c:pt idx="253">
                  <c:v>17.898612302688029</c:v>
                </c:pt>
                <c:pt idx="254">
                  <c:v>18.10413860227807</c:v>
                </c:pt>
                <c:pt idx="255">
                  <c:v>18.364499665750831</c:v>
                </c:pt>
                <c:pt idx="256">
                  <c:v>18.514980047698604</c:v>
                </c:pt>
                <c:pt idx="257">
                  <c:v>18.584724933387765</c:v>
                </c:pt>
                <c:pt idx="258">
                  <c:v>18.587184815007006</c:v>
                </c:pt>
                <c:pt idx="259">
                  <c:v>18.81871009615006</c:v>
                </c:pt>
                <c:pt idx="260">
                  <c:v>19.119628324736045</c:v>
                </c:pt>
                <c:pt idx="261">
                  <c:v>19.432667847946572</c:v>
                </c:pt>
                <c:pt idx="262">
                  <c:v>19.817307137396686</c:v>
                </c:pt>
                <c:pt idx="263">
                  <c:v>20.162079146364899</c:v>
                </c:pt>
                <c:pt idx="264">
                  <c:v>20.557330684536304</c:v>
                </c:pt>
                <c:pt idx="265">
                  <c:v>20.875723629111913</c:v>
                </c:pt>
                <c:pt idx="266">
                  <c:v>21.054340024589315</c:v>
                </c:pt>
                <c:pt idx="267">
                  <c:v>21.451735720097489</c:v>
                </c:pt>
                <c:pt idx="268">
                  <c:v>21.705394667077645</c:v>
                </c:pt>
                <c:pt idx="269">
                  <c:v>21.977831864828026</c:v>
                </c:pt>
                <c:pt idx="270">
                  <c:v>22.20174241944693</c:v>
                </c:pt>
                <c:pt idx="271">
                  <c:v>22.29493534973847</c:v>
                </c:pt>
                <c:pt idx="272">
                  <c:v>22.059806837660535</c:v>
                </c:pt>
                <c:pt idx="273">
                  <c:v>22.190100741485409</c:v>
                </c:pt>
                <c:pt idx="274">
                  <c:v>22.275552764521606</c:v>
                </c:pt>
                <c:pt idx="275">
                  <c:v>22.258256212544818</c:v>
                </c:pt>
                <c:pt idx="276">
                  <c:v>22.479789244371723</c:v>
                </c:pt>
                <c:pt idx="277">
                  <c:v>22.567876653321516</c:v>
                </c:pt>
                <c:pt idx="278">
                  <c:v>22.845541161635516</c:v>
                </c:pt>
                <c:pt idx="279">
                  <c:v>23.142212260745762</c:v>
                </c:pt>
                <c:pt idx="280">
                  <c:v>23.226393012727733</c:v>
                </c:pt>
                <c:pt idx="281">
                  <c:v>23.171317065269768</c:v>
                </c:pt>
                <c:pt idx="282">
                  <c:v>23.365415678243341</c:v>
                </c:pt>
                <c:pt idx="283">
                  <c:v>23.417910194495921</c:v>
                </c:pt>
                <c:pt idx="284">
                  <c:v>23.746977311298785</c:v>
                </c:pt>
                <c:pt idx="285">
                  <c:v>23.983896017983231</c:v>
                </c:pt>
                <c:pt idx="286">
                  <c:v>24.030184126300252</c:v>
                </c:pt>
                <c:pt idx="287">
                  <c:v>24.184342674076817</c:v>
                </c:pt>
                <c:pt idx="288">
                  <c:v>24.238754163384712</c:v>
                </c:pt>
                <c:pt idx="289">
                  <c:v>24.115558390659732</c:v>
                </c:pt>
                <c:pt idx="290">
                  <c:v>24.01897202254186</c:v>
                </c:pt>
                <c:pt idx="291">
                  <c:v>23.782631913563254</c:v>
                </c:pt>
                <c:pt idx="292">
                  <c:v>23.785956483150706</c:v>
                </c:pt>
                <c:pt idx="293">
                  <c:v>23.750480819986649</c:v>
                </c:pt>
                <c:pt idx="294">
                  <c:v>23.688572468757062</c:v>
                </c:pt>
                <c:pt idx="295">
                  <c:v>23.540057744603132</c:v>
                </c:pt>
                <c:pt idx="296">
                  <c:v>23.560826236786504</c:v>
                </c:pt>
                <c:pt idx="297">
                  <c:v>23.458469495055645</c:v>
                </c:pt>
                <c:pt idx="298">
                  <c:v>23.320336878190936</c:v>
                </c:pt>
                <c:pt idx="299">
                  <c:v>23.29363386828739</c:v>
                </c:pt>
                <c:pt idx="300">
                  <c:v>23.274621086763069</c:v>
                </c:pt>
                <c:pt idx="301">
                  <c:v>23.401550172831232</c:v>
                </c:pt>
                <c:pt idx="302">
                  <c:v>23.363828216073603</c:v>
                </c:pt>
                <c:pt idx="303">
                  <c:v>23.532281710729269</c:v>
                </c:pt>
                <c:pt idx="304">
                  <c:v>23.533792722445469</c:v>
                </c:pt>
                <c:pt idx="305">
                  <c:v>23.746039408613111</c:v>
                </c:pt>
                <c:pt idx="306">
                  <c:v>23.957313481625221</c:v>
                </c:pt>
                <c:pt idx="307">
                  <c:v>24.188810907063161</c:v>
                </c:pt>
                <c:pt idx="308">
                  <c:v>24.264719484272039</c:v>
                </c:pt>
                <c:pt idx="309">
                  <c:v>24.398197955516231</c:v>
                </c:pt>
                <c:pt idx="310">
                  <c:v>24.680779189490259</c:v>
                </c:pt>
                <c:pt idx="311">
                  <c:v>25.015621478927532</c:v>
                </c:pt>
                <c:pt idx="312">
                  <c:v>25.164036636168273</c:v>
                </c:pt>
                <c:pt idx="313">
                  <c:v>25.385531346689657</c:v>
                </c:pt>
                <c:pt idx="314">
                  <c:v>25.506151095307491</c:v>
                </c:pt>
                <c:pt idx="315">
                  <c:v>25.646848017642856</c:v>
                </c:pt>
                <c:pt idx="316">
                  <c:v>25.921288018870634</c:v>
                </c:pt>
                <c:pt idx="317">
                  <c:v>26.326862990351515</c:v>
                </c:pt>
                <c:pt idx="318">
                  <c:v>26.311511872490097</c:v>
                </c:pt>
                <c:pt idx="319">
                  <c:v>26.599265745075343</c:v>
                </c:pt>
                <c:pt idx="320">
                  <c:v>26.803895363557892</c:v>
                </c:pt>
                <c:pt idx="321">
                  <c:v>26.823244209679878</c:v>
                </c:pt>
                <c:pt idx="322">
                  <c:v>27.027121159166281</c:v>
                </c:pt>
                <c:pt idx="323">
                  <c:v>26.88051356684894</c:v>
                </c:pt>
                <c:pt idx="324">
                  <c:v>26.784071800117921</c:v>
                </c:pt>
                <c:pt idx="325">
                  <c:v>26.920982234507665</c:v>
                </c:pt>
                <c:pt idx="326">
                  <c:v>27.077565742470988</c:v>
                </c:pt>
                <c:pt idx="327">
                  <c:v>26.853167301681456</c:v>
                </c:pt>
                <c:pt idx="328">
                  <c:v>26.768399224831747</c:v>
                </c:pt>
                <c:pt idx="329">
                  <c:v>26.537140494196588</c:v>
                </c:pt>
                <c:pt idx="330">
                  <c:v>26.389666849488282</c:v>
                </c:pt>
                <c:pt idx="331">
                  <c:v>26.302866536269573</c:v>
                </c:pt>
                <c:pt idx="332">
                  <c:v>26.210788270161522</c:v>
                </c:pt>
                <c:pt idx="333">
                  <c:v>26.460873220241162</c:v>
                </c:pt>
                <c:pt idx="334">
                  <c:v>26.486706533405577</c:v>
                </c:pt>
                <c:pt idx="335">
                  <c:v>26.65197509664079</c:v>
                </c:pt>
                <c:pt idx="336">
                  <c:v>26.687666591414015</c:v>
                </c:pt>
                <c:pt idx="337">
                  <c:v>26.574097324037663</c:v>
                </c:pt>
                <c:pt idx="338">
                  <c:v>26.257973336641495</c:v>
                </c:pt>
                <c:pt idx="339">
                  <c:v>26.306011074817519</c:v>
                </c:pt>
                <c:pt idx="340">
                  <c:v>26.073801059617761</c:v>
                </c:pt>
                <c:pt idx="341">
                  <c:v>25.557820200599902</c:v>
                </c:pt>
                <c:pt idx="342">
                  <c:v>25.491139207468219</c:v>
                </c:pt>
                <c:pt idx="343">
                  <c:v>25.300710676356196</c:v>
                </c:pt>
                <c:pt idx="344">
                  <c:v>24.99203162769712</c:v>
                </c:pt>
                <c:pt idx="345">
                  <c:v>24.666932580952757</c:v>
                </c:pt>
                <c:pt idx="346">
                  <c:v>24.531650270469317</c:v>
                </c:pt>
                <c:pt idx="347">
                  <c:v>24.161507007235681</c:v>
                </c:pt>
                <c:pt idx="348">
                  <c:v>24.409619386764255</c:v>
                </c:pt>
                <c:pt idx="349">
                  <c:v>24.700544594066532</c:v>
                </c:pt>
                <c:pt idx="350">
                  <c:v>24.986846454788221</c:v>
                </c:pt>
                <c:pt idx="351">
                  <c:v>25.520474525226696</c:v>
                </c:pt>
                <c:pt idx="352">
                  <c:v>25.851618900883921</c:v>
                </c:pt>
                <c:pt idx="353">
                  <c:v>26.434330209677757</c:v>
                </c:pt>
                <c:pt idx="354">
                  <c:v>27.162542066193115</c:v>
                </c:pt>
                <c:pt idx="355">
                  <c:v>27.581984883706042</c:v>
                </c:pt>
                <c:pt idx="356">
                  <c:v>28.219392816688288</c:v>
                </c:pt>
                <c:pt idx="357">
                  <c:v>28.762859848498842</c:v>
                </c:pt>
                <c:pt idx="358">
                  <c:v>28.844067085109419</c:v>
                </c:pt>
                <c:pt idx="359">
                  <c:v>29.445394579302295</c:v>
                </c:pt>
                <c:pt idx="360">
                  <c:v>30.115548976772363</c:v>
                </c:pt>
                <c:pt idx="361">
                  <c:v>29.896478903410678</c:v>
                </c:pt>
                <c:pt idx="362">
                  <c:v>29.912209023626122</c:v>
                </c:pt>
                <c:pt idx="363">
                  <c:v>29.950722052197555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F-45AB-BD20-6D7DF14AF035}"/>
            </c:ext>
          </c:extLst>
        </c:ser>
        <c:ser>
          <c:idx val="2"/>
          <c:order val="2"/>
          <c:tx>
            <c:v>Auckland - Total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Night'!$DV$22:$DV$385</c:f>
              <c:numCache>
                <c:formatCode>#,##0.000</c:formatCode>
                <c:ptCount val="364"/>
                <c:pt idx="0">
                  <c:v>12.102222631949079</c:v>
                </c:pt>
                <c:pt idx="1">
                  <c:v>12.039093785961683</c:v>
                </c:pt>
                <c:pt idx="2">
                  <c:v>12.063074381235875</c:v>
                </c:pt>
                <c:pt idx="3">
                  <c:v>12.313048999176583</c:v>
                </c:pt>
                <c:pt idx="4">
                  <c:v>12.495923398193161</c:v>
                </c:pt>
                <c:pt idx="5">
                  <c:v>12.606146780388631</c:v>
                </c:pt>
                <c:pt idx="6">
                  <c:v>12.924542459972285</c:v>
                </c:pt>
                <c:pt idx="7">
                  <c:v>13.260325929305772</c:v>
                </c:pt>
                <c:pt idx="8">
                  <c:v>13.443711206157861</c:v>
                </c:pt>
                <c:pt idx="9">
                  <c:v>13.754400716597496</c:v>
                </c:pt>
                <c:pt idx="10">
                  <c:v>14.005259052556239</c:v>
                </c:pt>
                <c:pt idx="11">
                  <c:v>14.258440747543045</c:v>
                </c:pt>
                <c:pt idx="12">
                  <c:v>14.500320467747583</c:v>
                </c:pt>
                <c:pt idx="13">
                  <c:v>14.582642164247799</c:v>
                </c:pt>
                <c:pt idx="14">
                  <c:v>14.652988643037379</c:v>
                </c:pt>
                <c:pt idx="15">
                  <c:v>14.871052952321163</c:v>
                </c:pt>
                <c:pt idx="16">
                  <c:v>14.989171183743872</c:v>
                </c:pt>
                <c:pt idx="17">
                  <c:v>15.129238000203118</c:v>
                </c:pt>
                <c:pt idx="18">
                  <c:v>15.172491383613011</c:v>
                </c:pt>
                <c:pt idx="19">
                  <c:v>15.283806795719622</c:v>
                </c:pt>
                <c:pt idx="20">
                  <c:v>15.40878505777388</c:v>
                </c:pt>
                <c:pt idx="21">
                  <c:v>15.513505113210348</c:v>
                </c:pt>
                <c:pt idx="22">
                  <c:v>15.48905342335193</c:v>
                </c:pt>
                <c:pt idx="23">
                  <c:v>15.671039177819386</c:v>
                </c:pt>
                <c:pt idx="24">
                  <c:v>15.787691519415162</c:v>
                </c:pt>
                <c:pt idx="25">
                  <c:v>15.87300283242247</c:v>
                </c:pt>
                <c:pt idx="26">
                  <c:v>16.030348035552937</c:v>
                </c:pt>
                <c:pt idx="27">
                  <c:v>16.10390732076181</c:v>
                </c:pt>
                <c:pt idx="28">
                  <c:v>16.141585424020334</c:v>
                </c:pt>
                <c:pt idx="29">
                  <c:v>16.458354581450447</c:v>
                </c:pt>
                <c:pt idx="30">
                  <c:v>16.65971581631733</c:v>
                </c:pt>
                <c:pt idx="31">
                  <c:v>16.765019108645248</c:v>
                </c:pt>
                <c:pt idx="32">
                  <c:v>17.044304737524541</c:v>
                </c:pt>
                <c:pt idx="33">
                  <c:v>17.304313556800928</c:v>
                </c:pt>
                <c:pt idx="34">
                  <c:v>17.579255994685845</c:v>
                </c:pt>
                <c:pt idx="35">
                  <c:v>17.796967175144001</c:v>
                </c:pt>
                <c:pt idx="36">
                  <c:v>17.946357630476296</c:v>
                </c:pt>
                <c:pt idx="37">
                  <c:v>18.088534347889425</c:v>
                </c:pt>
                <c:pt idx="38">
                  <c:v>18.297305967456555</c:v>
                </c:pt>
                <c:pt idx="39">
                  <c:v>18.52365362971906</c:v>
                </c:pt>
                <c:pt idx="40">
                  <c:v>18.593109719809608</c:v>
                </c:pt>
                <c:pt idx="41">
                  <c:v>18.576698228631351</c:v>
                </c:pt>
                <c:pt idx="42">
                  <c:v>18.645411191672363</c:v>
                </c:pt>
                <c:pt idx="43">
                  <c:v>18.701651133885264</c:v>
                </c:pt>
                <c:pt idx="44">
                  <c:v>18.856503024781464</c:v>
                </c:pt>
                <c:pt idx="45">
                  <c:v>18.885091260763225</c:v>
                </c:pt>
                <c:pt idx="46">
                  <c:v>18.996137840246785</c:v>
                </c:pt>
                <c:pt idx="47">
                  <c:v>19.040962506807119</c:v>
                </c:pt>
                <c:pt idx="48">
                  <c:v>19.097628202807137</c:v>
                </c:pt>
                <c:pt idx="49">
                  <c:v>19.262222629568075</c:v>
                </c:pt>
                <c:pt idx="50">
                  <c:v>19.293124745383604</c:v>
                </c:pt>
                <c:pt idx="51">
                  <c:v>19.152373357165782</c:v>
                </c:pt>
                <c:pt idx="52">
                  <c:v>19.359286073883283</c:v>
                </c:pt>
                <c:pt idx="53">
                  <c:v>19.517984851645537</c:v>
                </c:pt>
                <c:pt idx="54">
                  <c:v>19.616578773190522</c:v>
                </c:pt>
                <c:pt idx="55">
                  <c:v>19.824428161685727</c:v>
                </c:pt>
                <c:pt idx="56">
                  <c:v>19.739438781167667</c:v>
                </c:pt>
                <c:pt idx="57">
                  <c:v>19.749591355583668</c:v>
                </c:pt>
                <c:pt idx="58">
                  <c:v>19.810161763299682</c:v>
                </c:pt>
                <c:pt idx="59">
                  <c:v>19.684747852092727</c:v>
                </c:pt>
                <c:pt idx="60">
                  <c:v>19.732971278312231</c:v>
                </c:pt>
                <c:pt idx="61">
                  <c:v>19.748141780263659</c:v>
                </c:pt>
                <c:pt idx="62">
                  <c:v>19.63269300141781</c:v>
                </c:pt>
                <c:pt idx="63">
                  <c:v>19.619452592929765</c:v>
                </c:pt>
                <c:pt idx="64">
                  <c:v>19.701452558955644</c:v>
                </c:pt>
                <c:pt idx="65">
                  <c:v>19.510184241031517</c:v>
                </c:pt>
                <c:pt idx="66">
                  <c:v>19.457382566401517</c:v>
                </c:pt>
                <c:pt idx="67">
                  <c:v>19.187401663433146</c:v>
                </c:pt>
                <c:pt idx="68">
                  <c:v>19.140694449953589</c:v>
                </c:pt>
                <c:pt idx="69">
                  <c:v>19.315800064809299</c:v>
                </c:pt>
                <c:pt idx="70">
                  <c:v>19.404572033736631</c:v>
                </c:pt>
                <c:pt idx="71">
                  <c:v>19.476919979567374</c:v>
                </c:pt>
                <c:pt idx="72">
                  <c:v>19.705786024521782</c:v>
                </c:pt>
                <c:pt idx="73">
                  <c:v>19.787007089375166</c:v>
                </c:pt>
                <c:pt idx="74">
                  <c:v>20.000411356224333</c:v>
                </c:pt>
                <c:pt idx="75">
                  <c:v>20.376389810889222</c:v>
                </c:pt>
                <c:pt idx="76">
                  <c:v>20.342819839380638</c:v>
                </c:pt>
                <c:pt idx="77">
                  <c:v>20.443030625026029</c:v>
                </c:pt>
                <c:pt idx="78">
                  <c:v>20.684635799259297</c:v>
                </c:pt>
                <c:pt idx="79">
                  <c:v>20.984899201863655</c:v>
                </c:pt>
                <c:pt idx="80">
                  <c:v>21.165518351015308</c:v>
                </c:pt>
                <c:pt idx="81">
                  <c:v>21.165873307511887</c:v>
                </c:pt>
                <c:pt idx="82">
                  <c:v>21.271598864149624</c:v>
                </c:pt>
                <c:pt idx="83">
                  <c:v>21.482679318402948</c:v>
                </c:pt>
                <c:pt idx="84">
                  <c:v>21.482728363935564</c:v>
                </c:pt>
                <c:pt idx="85">
                  <c:v>21.579657138844301</c:v>
                </c:pt>
                <c:pt idx="86">
                  <c:v>21.67921623070956</c:v>
                </c:pt>
                <c:pt idx="87">
                  <c:v>21.778712473690337</c:v>
                </c:pt>
                <c:pt idx="88">
                  <c:v>21.988670692744861</c:v>
                </c:pt>
                <c:pt idx="89">
                  <c:v>22.071812727680452</c:v>
                </c:pt>
                <c:pt idx="90">
                  <c:v>22.041237966809511</c:v>
                </c:pt>
                <c:pt idx="91">
                  <c:v>22.124291342490576</c:v>
                </c:pt>
                <c:pt idx="92">
                  <c:v>22.318736648869098</c:v>
                </c:pt>
                <c:pt idx="93">
                  <c:v>22.444472002577399</c:v>
                </c:pt>
                <c:pt idx="94">
                  <c:v>22.49872419491145</c:v>
                </c:pt>
                <c:pt idx="95">
                  <c:v>22.789209008663796</c:v>
                </c:pt>
                <c:pt idx="96">
                  <c:v>22.944151537265689</c:v>
                </c:pt>
                <c:pt idx="97">
                  <c:v>22.817141341984602</c:v>
                </c:pt>
                <c:pt idx="98">
                  <c:v>22.991185560472204</c:v>
                </c:pt>
                <c:pt idx="99">
                  <c:v>23.07424818982156</c:v>
                </c:pt>
                <c:pt idx="100">
                  <c:v>23.039132345379731</c:v>
                </c:pt>
                <c:pt idx="101">
                  <c:v>23.305391728730822</c:v>
                </c:pt>
                <c:pt idx="102">
                  <c:v>23.66553396176727</c:v>
                </c:pt>
                <c:pt idx="103">
                  <c:v>23.837919012963049</c:v>
                </c:pt>
                <c:pt idx="104">
                  <c:v>24.064973656522341</c:v>
                </c:pt>
                <c:pt idx="105">
                  <c:v>24.321633256361487</c:v>
                </c:pt>
                <c:pt idx="106">
                  <c:v>24.759417821214896</c:v>
                </c:pt>
                <c:pt idx="107">
                  <c:v>24.971870651660165</c:v>
                </c:pt>
                <c:pt idx="108">
                  <c:v>25.100012164529804</c:v>
                </c:pt>
                <c:pt idx="109">
                  <c:v>25.403387364148248</c:v>
                </c:pt>
                <c:pt idx="110">
                  <c:v>25.279662687526624</c:v>
                </c:pt>
                <c:pt idx="111">
                  <c:v>25.372462612135006</c:v>
                </c:pt>
                <c:pt idx="112">
                  <c:v>25.5823514924436</c:v>
                </c:pt>
                <c:pt idx="113">
                  <c:v>25.662207923681702</c:v>
                </c:pt>
                <c:pt idx="114">
                  <c:v>25.668975033836741</c:v>
                </c:pt>
                <c:pt idx="115">
                  <c:v>25.757549288953019</c:v>
                </c:pt>
                <c:pt idx="116">
                  <c:v>25.671919995464648</c:v>
                </c:pt>
                <c:pt idx="117">
                  <c:v>25.337147187232411</c:v>
                </c:pt>
                <c:pt idx="118">
                  <c:v>25.175136590699218</c:v>
                </c:pt>
                <c:pt idx="119">
                  <c:v>25.08771513102311</c:v>
                </c:pt>
                <c:pt idx="120">
                  <c:v>24.884189458442737</c:v>
                </c:pt>
                <c:pt idx="121">
                  <c:v>24.958427672707167</c:v>
                </c:pt>
                <c:pt idx="122">
                  <c:v>25.076106244852486</c:v>
                </c:pt>
                <c:pt idx="123">
                  <c:v>24.917062265615254</c:v>
                </c:pt>
                <c:pt idx="124">
                  <c:v>25.022701369151289</c:v>
                </c:pt>
                <c:pt idx="125">
                  <c:v>25.00273891909243</c:v>
                </c:pt>
                <c:pt idx="126">
                  <c:v>24.689920192860544</c:v>
                </c:pt>
                <c:pt idx="127">
                  <c:v>24.631989083295327</c:v>
                </c:pt>
                <c:pt idx="128">
                  <c:v>24.616206647208372</c:v>
                </c:pt>
                <c:pt idx="129">
                  <c:v>24.944797564225794</c:v>
                </c:pt>
                <c:pt idx="130">
                  <c:v>24.997000189318417</c:v>
                </c:pt>
                <c:pt idx="131">
                  <c:v>25.008765926247033</c:v>
                </c:pt>
                <c:pt idx="132">
                  <c:v>25.22327481855406</c:v>
                </c:pt>
                <c:pt idx="133">
                  <c:v>25.19982449006303</c:v>
                </c:pt>
                <c:pt idx="134">
                  <c:v>25.07337489173802</c:v>
                </c:pt>
                <c:pt idx="135">
                  <c:v>24.928465854610231</c:v>
                </c:pt>
                <c:pt idx="136">
                  <c:v>24.7399545990009</c:v>
                </c:pt>
                <c:pt idx="137">
                  <c:v>24.655826323167812</c:v>
                </c:pt>
                <c:pt idx="138">
                  <c:v>24.811551963062701</c:v>
                </c:pt>
                <c:pt idx="139">
                  <c:v>24.821995813397152</c:v>
                </c:pt>
                <c:pt idx="140">
                  <c:v>24.729174964209378</c:v>
                </c:pt>
                <c:pt idx="141">
                  <c:v>24.770938652473578</c:v>
                </c:pt>
                <c:pt idx="142">
                  <c:v>24.733977338386669</c:v>
                </c:pt>
                <c:pt idx="143">
                  <c:v>24.566820752844169</c:v>
                </c:pt>
                <c:pt idx="144">
                  <c:v>24.552849990163846</c:v>
                </c:pt>
                <c:pt idx="145">
                  <c:v>24.757200309966457</c:v>
                </c:pt>
                <c:pt idx="146">
                  <c:v>24.759343904196328</c:v>
                </c:pt>
                <c:pt idx="147">
                  <c:v>25.107108485377818</c:v>
                </c:pt>
                <c:pt idx="148">
                  <c:v>25.263761570555619</c:v>
                </c:pt>
                <c:pt idx="149">
                  <c:v>25.530442826617332</c:v>
                </c:pt>
                <c:pt idx="150">
                  <c:v>25.890425957393862</c:v>
                </c:pt>
                <c:pt idx="151">
                  <c:v>25.923303417553832</c:v>
                </c:pt>
                <c:pt idx="152">
                  <c:v>26.195054230660418</c:v>
                </c:pt>
                <c:pt idx="153">
                  <c:v>26.291705954111741</c:v>
                </c:pt>
                <c:pt idx="154">
                  <c:v>26.137481917607317</c:v>
                </c:pt>
                <c:pt idx="155">
                  <c:v>26.416457535970153</c:v>
                </c:pt>
                <c:pt idx="156">
                  <c:v>26.52204182278334</c:v>
                </c:pt>
                <c:pt idx="157">
                  <c:v>26.323848054421465</c:v>
                </c:pt>
                <c:pt idx="158">
                  <c:v>26.555390774201687</c:v>
                </c:pt>
                <c:pt idx="159">
                  <c:v>26.523297288711522</c:v>
                </c:pt>
                <c:pt idx="160">
                  <c:v>26.545681992844713</c:v>
                </c:pt>
                <c:pt idx="161">
                  <c:v>26.520061051290121</c:v>
                </c:pt>
                <c:pt idx="162">
                  <c:v>26.467319834799312</c:v>
                </c:pt>
                <c:pt idx="163">
                  <c:v>26.508966765848129</c:v>
                </c:pt>
                <c:pt idx="164">
                  <c:v>26.641086950543741</c:v>
                </c:pt>
                <c:pt idx="165">
                  <c:v>26.689764300645358</c:v>
                </c:pt>
                <c:pt idx="166">
                  <c:v>26.805837189676371</c:v>
                </c:pt>
                <c:pt idx="167">
                  <c:v>26.895918843761727</c:v>
                </c:pt>
                <c:pt idx="168">
                  <c:v>26.834824592469772</c:v>
                </c:pt>
                <c:pt idx="169">
                  <c:v>26.99726819255293</c:v>
                </c:pt>
                <c:pt idx="170">
                  <c:v>26.970198091614414</c:v>
                </c:pt>
                <c:pt idx="171">
                  <c:v>26.966198199772553</c:v>
                </c:pt>
                <c:pt idx="172">
                  <c:v>27.051434929352091</c:v>
                </c:pt>
                <c:pt idx="173">
                  <c:v>27.217548875115163</c:v>
                </c:pt>
                <c:pt idx="174">
                  <c:v>27.18813192065851</c:v>
                </c:pt>
                <c:pt idx="175">
                  <c:v>27.19077396217255</c:v>
                </c:pt>
                <c:pt idx="176">
                  <c:v>27.202802107105395</c:v>
                </c:pt>
                <c:pt idx="177">
                  <c:v>27.064358060647226</c:v>
                </c:pt>
                <c:pt idx="178">
                  <c:v>27.204041225791745</c:v>
                </c:pt>
                <c:pt idx="179">
                  <c:v>27.127048119804858</c:v>
                </c:pt>
                <c:pt idx="180">
                  <c:v>27.147360806811093</c:v>
                </c:pt>
                <c:pt idx="181">
                  <c:v>27.235339656727934</c:v>
                </c:pt>
                <c:pt idx="182">
                  <c:v>27.415628392739716</c:v>
                </c:pt>
                <c:pt idx="183">
                  <c:v>27.562807517997506</c:v>
                </c:pt>
                <c:pt idx="184">
                  <c:v>27.574846339217061</c:v>
                </c:pt>
                <c:pt idx="185">
                  <c:v>27.580458824948067</c:v>
                </c:pt>
                <c:pt idx="186">
                  <c:v>27.511600267129765</c:v>
                </c:pt>
                <c:pt idx="187">
                  <c:v>27.578959095127061</c:v>
                </c:pt>
                <c:pt idx="188">
                  <c:v>27.4917159691561</c:v>
                </c:pt>
                <c:pt idx="189">
                  <c:v>27.593934225686137</c:v>
                </c:pt>
                <c:pt idx="190">
                  <c:v>27.694913766885655</c:v>
                </c:pt>
                <c:pt idx="191">
                  <c:v>27.786036135682121</c:v>
                </c:pt>
                <c:pt idx="192">
                  <c:v>27.771930479237213</c:v>
                </c:pt>
                <c:pt idx="193">
                  <c:v>27.783792552522037</c:v>
                </c:pt>
                <c:pt idx="194">
                  <c:v>27.806346425616283</c:v>
                </c:pt>
                <c:pt idx="195">
                  <c:v>27.568865869550716</c:v>
                </c:pt>
                <c:pt idx="196">
                  <c:v>27.560055242193314</c:v>
                </c:pt>
                <c:pt idx="197">
                  <c:v>27.492927162589375</c:v>
                </c:pt>
                <c:pt idx="198">
                  <c:v>27.543687610330085</c:v>
                </c:pt>
                <c:pt idx="199">
                  <c:v>27.803889039124698</c:v>
                </c:pt>
                <c:pt idx="200">
                  <c:v>27.830530402402069</c:v>
                </c:pt>
                <c:pt idx="201">
                  <c:v>28.088984079208515</c:v>
                </c:pt>
                <c:pt idx="202">
                  <c:v>28.43988949896687</c:v>
                </c:pt>
                <c:pt idx="203">
                  <c:v>28.38216451152314</c:v>
                </c:pt>
                <c:pt idx="204">
                  <c:v>28.895336890998067</c:v>
                </c:pt>
                <c:pt idx="205">
                  <c:v>28.937539667150393</c:v>
                </c:pt>
                <c:pt idx="206">
                  <c:v>28.794080495822868</c:v>
                </c:pt>
                <c:pt idx="207">
                  <c:v>29.100446640081486</c:v>
                </c:pt>
                <c:pt idx="208">
                  <c:v>29.065702099929911</c:v>
                </c:pt>
                <c:pt idx="209">
                  <c:v>28.919772339628448</c:v>
                </c:pt>
                <c:pt idx="210">
                  <c:v>28.792793168130306</c:v>
                </c:pt>
                <c:pt idx="211">
                  <c:v>28.445737705538633</c:v>
                </c:pt>
                <c:pt idx="212">
                  <c:v>28.433397463524937</c:v>
                </c:pt>
                <c:pt idx="213">
                  <c:v>28.07332761266866</c:v>
                </c:pt>
                <c:pt idx="214">
                  <c:v>27.512910610117668</c:v>
                </c:pt>
                <c:pt idx="215">
                  <c:v>27.277610716245395</c:v>
                </c:pt>
                <c:pt idx="216">
                  <c:v>26.840002653356287</c:v>
                </c:pt>
                <c:pt idx="217">
                  <c:v>26.610029104392687</c:v>
                </c:pt>
                <c:pt idx="218">
                  <c:v>26.587975980848416</c:v>
                </c:pt>
                <c:pt idx="219">
                  <c:v>26.521679939930046</c:v>
                </c:pt>
                <c:pt idx="220">
                  <c:v>26.539276953297396</c:v>
                </c:pt>
                <c:pt idx="221">
                  <c:v>26.550907670134123</c:v>
                </c:pt>
                <c:pt idx="222">
                  <c:v>26.651458564379617</c:v>
                </c:pt>
                <c:pt idx="223">
                  <c:v>26.879351144601046</c:v>
                </c:pt>
                <c:pt idx="224">
                  <c:v>26.937435974275292</c:v>
                </c:pt>
                <c:pt idx="225">
                  <c:v>27.251738502906548</c:v>
                </c:pt>
                <c:pt idx="226">
                  <c:v>27.483779352649581</c:v>
                </c:pt>
                <c:pt idx="227">
                  <c:v>27.740391998155939</c:v>
                </c:pt>
                <c:pt idx="228">
                  <c:v>27.82899661797925</c:v>
                </c:pt>
                <c:pt idx="229">
                  <c:v>27.988898225153285</c:v>
                </c:pt>
                <c:pt idx="230">
                  <c:v>28.145927360183663</c:v>
                </c:pt>
                <c:pt idx="231">
                  <c:v>28.312432020178843</c:v>
                </c:pt>
                <c:pt idx="232">
                  <c:v>28.343563867512497</c:v>
                </c:pt>
                <c:pt idx="233">
                  <c:v>28.748420864209702</c:v>
                </c:pt>
                <c:pt idx="234">
                  <c:v>28.752851915677795</c:v>
                </c:pt>
                <c:pt idx="235">
                  <c:v>28.435063442212723</c:v>
                </c:pt>
                <c:pt idx="236">
                  <c:v>28.476415529823466</c:v>
                </c:pt>
                <c:pt idx="237">
                  <c:v>28.506889752775617</c:v>
                </c:pt>
                <c:pt idx="238">
                  <c:v>28.459200985296118</c:v>
                </c:pt>
                <c:pt idx="239">
                  <c:v>28.432340598802149</c:v>
                </c:pt>
                <c:pt idx="240">
                  <c:v>28.384146080490705</c:v>
                </c:pt>
                <c:pt idx="241">
                  <c:v>28.358577065331502</c:v>
                </c:pt>
                <c:pt idx="242">
                  <c:v>28.171094772872362</c:v>
                </c:pt>
                <c:pt idx="243">
                  <c:v>27.574567884800263</c:v>
                </c:pt>
                <c:pt idx="244">
                  <c:v>27.535411653043532</c:v>
                </c:pt>
                <c:pt idx="245">
                  <c:v>27.383101824615562</c:v>
                </c:pt>
                <c:pt idx="246">
                  <c:v>27.580369190549526</c:v>
                </c:pt>
                <c:pt idx="247">
                  <c:v>27.875684954054751</c:v>
                </c:pt>
                <c:pt idx="248">
                  <c:v>27.840263216812115</c:v>
                </c:pt>
                <c:pt idx="249">
                  <c:v>27.644183059936331</c:v>
                </c:pt>
                <c:pt idx="250">
                  <c:v>27.611239394443746</c:v>
                </c:pt>
                <c:pt idx="251">
                  <c:v>27.617271868995665</c:v>
                </c:pt>
                <c:pt idx="252">
                  <c:v>27.480713620467466</c:v>
                </c:pt>
                <c:pt idx="253">
                  <c:v>27.575150989335107</c:v>
                </c:pt>
                <c:pt idx="254">
                  <c:v>27.751866790371658</c:v>
                </c:pt>
                <c:pt idx="255">
                  <c:v>27.965660608195659</c:v>
                </c:pt>
                <c:pt idx="256">
                  <c:v>28.146550710653759</c:v>
                </c:pt>
                <c:pt idx="257">
                  <c:v>28.212833328668573</c:v>
                </c:pt>
                <c:pt idx="258">
                  <c:v>28.106915320977087</c:v>
                </c:pt>
                <c:pt idx="259">
                  <c:v>28.604369731890387</c:v>
                </c:pt>
                <c:pt idx="260">
                  <c:v>28.945352287923125</c:v>
                </c:pt>
                <c:pt idx="261">
                  <c:v>29.211365691804154</c:v>
                </c:pt>
                <c:pt idx="262">
                  <c:v>29.581947914067797</c:v>
                </c:pt>
                <c:pt idx="263">
                  <c:v>29.960055720978655</c:v>
                </c:pt>
                <c:pt idx="264">
                  <c:v>30.366003791984024</c:v>
                </c:pt>
                <c:pt idx="265">
                  <c:v>30.664524378312844</c:v>
                </c:pt>
                <c:pt idx="266">
                  <c:v>30.812010550588898</c:v>
                </c:pt>
                <c:pt idx="267">
                  <c:v>31.314322225050031</c:v>
                </c:pt>
                <c:pt idx="268">
                  <c:v>31.535826651311201</c:v>
                </c:pt>
                <c:pt idx="269">
                  <c:v>31.8368872285902</c:v>
                </c:pt>
                <c:pt idx="270">
                  <c:v>32.073129724831624</c:v>
                </c:pt>
                <c:pt idx="271">
                  <c:v>31.965197277671756</c:v>
                </c:pt>
                <c:pt idx="272">
                  <c:v>31.689336631770459</c:v>
                </c:pt>
                <c:pt idx="273">
                  <c:v>31.819538489353604</c:v>
                </c:pt>
                <c:pt idx="274">
                  <c:v>32.044816408216072</c:v>
                </c:pt>
                <c:pt idx="275">
                  <c:v>32.042147560251571</c:v>
                </c:pt>
                <c:pt idx="276">
                  <c:v>32.349427818701606</c:v>
                </c:pt>
                <c:pt idx="277" formatCode="#,##0">
                  <c:v>32.484593347973885</c:v>
                </c:pt>
                <c:pt idx="278" formatCode="#,##0">
                  <c:v>32.884734003986715</c:v>
                </c:pt>
                <c:pt idx="279" formatCode="#,##0">
                  <c:v>33.261527106922792</c:v>
                </c:pt>
                <c:pt idx="280" formatCode="#,##0">
                  <c:v>33.497179379450252</c:v>
                </c:pt>
                <c:pt idx="281" formatCode="#,##0">
                  <c:v>33.507083135175783</c:v>
                </c:pt>
                <c:pt idx="282" formatCode="#,##0">
                  <c:v>33.921209200993104</c:v>
                </c:pt>
                <c:pt idx="283" formatCode="#,##0">
                  <c:v>34.139347898163649</c:v>
                </c:pt>
                <c:pt idx="284" formatCode="#,##0">
                  <c:v>34.651330294640992</c:v>
                </c:pt>
                <c:pt idx="285" formatCode="#,##0">
                  <c:v>35.07843192020168</c:v>
                </c:pt>
                <c:pt idx="286" formatCode="#,##0">
                  <c:v>35.288387481824564</c:v>
                </c:pt>
                <c:pt idx="287" formatCode="#,##0">
                  <c:v>35.528515611697614</c:v>
                </c:pt>
                <c:pt idx="288" formatCode="#,##0">
                  <c:v>35.686037433381252</c:v>
                </c:pt>
                <c:pt idx="289" formatCode="#,##0">
                  <c:v>35.623106786091704</c:v>
                </c:pt>
                <c:pt idx="290" formatCode="#,##0">
                  <c:v>35.632998232806102</c:v>
                </c:pt>
                <c:pt idx="291" formatCode="#,##0">
                  <c:v>35.407139439566478</c:v>
                </c:pt>
                <c:pt idx="292" formatCode="#,##0">
                  <c:v>35.454715446606933</c:v>
                </c:pt>
                <c:pt idx="293" formatCode="#,##0">
                  <c:v>35.507721496030321</c:v>
                </c:pt>
                <c:pt idx="294" formatCode="#,##0">
                  <c:v>35.462168890211515</c:v>
                </c:pt>
                <c:pt idx="295" formatCode="#,##0">
                  <c:v>35.22837432151529</c:v>
                </c:pt>
                <c:pt idx="296" formatCode="#,##0">
                  <c:v>35.337860255713544</c:v>
                </c:pt>
                <c:pt idx="297" formatCode="#,##0">
                  <c:v>35.155316558605421</c:v>
                </c:pt>
                <c:pt idx="298" formatCode="#,##0">
                  <c:v>34.95726808860244</c:v>
                </c:pt>
                <c:pt idx="299" formatCode="#,##0">
                  <c:v>34.898819953967227</c:v>
                </c:pt>
                <c:pt idx="300" formatCode="#,##0">
                  <c:v>34.913147494741523</c:v>
                </c:pt>
                <c:pt idx="301" formatCode="#,##0">
                  <c:v>35.180213532408729</c:v>
                </c:pt>
                <c:pt idx="302" formatCode="#,##0">
                  <c:v>35.183032631425945</c:v>
                </c:pt>
                <c:pt idx="303" formatCode="#,##0">
                  <c:v>35.41280875013959</c:v>
                </c:pt>
                <c:pt idx="304" formatCode="#,##0">
                  <c:v>35.39553767968097</c:v>
                </c:pt>
                <c:pt idx="305" formatCode="#,##0">
                  <c:v>35.70426301452563</c:v>
                </c:pt>
                <c:pt idx="306" formatCode="#,##0">
                  <c:v>35.955764456746621</c:v>
                </c:pt>
                <c:pt idx="307" formatCode="#,##0">
                  <c:v>36.283560380564985</c:v>
                </c:pt>
                <c:pt idx="308" formatCode="#,##0">
                  <c:v>36.57790328596257</c:v>
                </c:pt>
                <c:pt idx="309" formatCode="#,##0">
                  <c:v>36.830850599919913</c:v>
                </c:pt>
                <c:pt idx="310" formatCode="#,##0">
                  <c:v>37.287240912351564</c:v>
                </c:pt>
                <c:pt idx="311" formatCode="#,##0">
                  <c:v>37.882993183003002</c:v>
                </c:pt>
                <c:pt idx="312" formatCode="#,##0">
                  <c:v>38.178661052520397</c:v>
                </c:pt>
                <c:pt idx="313" formatCode="#,##0">
                  <c:v>38.525611843917439</c:v>
                </c:pt>
                <c:pt idx="314" formatCode="#,##0">
                  <c:v>38.667656895358213</c:v>
                </c:pt>
                <c:pt idx="315" formatCode="#,##0">
                  <c:v>38.94722913587804</c:v>
                </c:pt>
                <c:pt idx="316" formatCode="#,##0">
                  <c:v>39.402967512697785</c:v>
                </c:pt>
                <c:pt idx="317" formatCode="#,##0">
                  <c:v>39.906273814471483</c:v>
                </c:pt>
                <c:pt idx="318" formatCode="#,##0">
                  <c:v>40.053015321696812</c:v>
                </c:pt>
                <c:pt idx="319" formatCode="#,##0">
                  <c:v>40.580171891156432</c:v>
                </c:pt>
                <c:pt idx="320" formatCode="#,##0">
                  <c:v>40.809604465516358</c:v>
                </c:pt>
                <c:pt idx="321" formatCode="#,##0">
                  <c:v>40.983212401405453</c:v>
                </c:pt>
                <c:pt idx="322" formatCode="#,##0">
                  <c:v>41.399767357944945</c:v>
                </c:pt>
                <c:pt idx="323" formatCode="#,##0">
                  <c:v>41.473389813312863</c:v>
                </c:pt>
                <c:pt idx="324" formatCode="#,##0">
                  <c:v>41.338585938849107</c:v>
                </c:pt>
                <c:pt idx="325" formatCode="#,##0">
                  <c:v>41.526183308459785</c:v>
                </c:pt>
                <c:pt idx="326" formatCode="#,##0">
                  <c:v>41.897529074171928</c:v>
                </c:pt>
                <c:pt idx="327" formatCode="#,##0">
                  <c:v>41.725472124978509</c:v>
                </c:pt>
                <c:pt idx="328" formatCode="#,##0">
                  <c:v>41.793783603270874</c:v>
                </c:pt>
                <c:pt idx="329" formatCode="#,##0">
                  <c:v>41.687129251835017</c:v>
                </c:pt>
                <c:pt idx="330" formatCode="#,##0">
                  <c:v>41.553320542414468</c:v>
                </c:pt>
                <c:pt idx="331" formatCode="#,##0">
                  <c:v>41.72496540943294</c:v>
                </c:pt>
                <c:pt idx="332" formatCode="#,##0">
                  <c:v>41.646821688104893</c:v>
                </c:pt>
                <c:pt idx="333" formatCode="#,##0">
                  <c:v>42.089516271654539</c:v>
                </c:pt>
                <c:pt idx="334" formatCode="#,##0">
                  <c:v>42.168604943777126</c:v>
                </c:pt>
                <c:pt idx="335" formatCode="#,##0">
                  <c:v>42.346576919403923</c:v>
                </c:pt>
                <c:pt idx="336" formatCode="#,##0">
                  <c:v>42.615142083858373</c:v>
                </c:pt>
                <c:pt idx="337" formatCode="#,##0">
                  <c:v>42.700831888972459</c:v>
                </c:pt>
                <c:pt idx="338" formatCode="#,##0">
                  <c:v>42.426331548695664</c:v>
                </c:pt>
                <c:pt idx="339" formatCode="#,##0">
                  <c:v>42.568606100345001</c:v>
                </c:pt>
                <c:pt idx="340" formatCode="#,##0">
                  <c:v>41.938158397817517</c:v>
                </c:pt>
                <c:pt idx="341" formatCode="#,##0">
                  <c:v>41.144758312982447</c:v>
                </c:pt>
                <c:pt idx="342" formatCode="#,##0">
                  <c:v>40.942338011672653</c:v>
                </c:pt>
                <c:pt idx="343" formatCode="#,##0">
                  <c:v>40.481235732396975</c:v>
                </c:pt>
                <c:pt idx="344" formatCode="#,##0">
                  <c:v>40.226147818521419</c:v>
                </c:pt>
                <c:pt idx="345" formatCode="#,##0">
                  <c:v>39.712724808070682</c:v>
                </c:pt>
                <c:pt idx="346" formatCode="#,##0">
                  <c:v>39.27115354514924</c:v>
                </c:pt>
                <c:pt idx="347" formatCode="#,##0">
                  <c:v>38.854211754360144</c:v>
                </c:pt>
                <c:pt idx="348" formatCode="#,##0">
                  <c:v>38.998761813693932</c:v>
                </c:pt>
                <c:pt idx="349" formatCode="#,##0">
                  <c:v>39.042686783211821</c:v>
                </c:pt>
                <c:pt idx="350" formatCode="#,##0">
                  <c:v>39.12221924642953</c:v>
                </c:pt>
                <c:pt idx="351" formatCode="#,##0">
                  <c:v>39.695388966919218</c:v>
                </c:pt>
                <c:pt idx="352" formatCode="#,##0">
                  <c:v>40.368026694007938</c:v>
                </c:pt>
                <c:pt idx="353" formatCode="#,##0">
                  <c:v>41.758925739850014</c:v>
                </c:pt>
                <c:pt idx="354" formatCode="#,##0">
                  <c:v>42.732725495261995</c:v>
                </c:pt>
                <c:pt idx="355" formatCode="#,##0">
                  <c:v>43.374395242896803</c:v>
                </c:pt>
                <c:pt idx="356" formatCode="#,##0">
                  <c:v>44.047043612414903</c:v>
                </c:pt>
                <c:pt idx="357" formatCode="#,##0">
                  <c:v>44.695095993819542</c:v>
                </c:pt>
                <c:pt idx="358" formatCode="#,##0">
                  <c:v>45.044637839677399</c:v>
                </c:pt>
                <c:pt idx="359" formatCode="#,##0">
                  <c:v>45.7351225845903</c:v>
                </c:pt>
                <c:pt idx="360" formatCode="#,##0">
                  <c:v>46.733601389279372</c:v>
                </c:pt>
                <c:pt idx="361" formatCode="#,##0">
                  <c:v>46.856862820347843</c:v>
                </c:pt>
                <c:pt idx="362" formatCode="#,##0">
                  <c:v>47.291837632539817</c:v>
                </c:pt>
                <c:pt idx="363" formatCode="#,##0">
                  <c:v>47.871774171456067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8F-45AB-BD20-6D7DF14AF035}"/>
            </c:ext>
          </c:extLst>
        </c:ser>
        <c:ser>
          <c:idx val="9"/>
          <c:order val="3"/>
          <c:tx>
            <c:v>RoNZ - Total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Night'!$DX$22:$DX$385</c:f>
              <c:numCache>
                <c:formatCode>#,##0.00</c:formatCode>
                <c:ptCount val="364"/>
                <c:pt idx="0">
                  <c:v>7.001736667151035</c:v>
                </c:pt>
                <c:pt idx="1">
                  <c:v>6.9594596190412057</c:v>
                </c:pt>
                <c:pt idx="2">
                  <c:v>6.9677612880997026</c:v>
                </c:pt>
                <c:pt idx="3">
                  <c:v>6.9148198194333972</c:v>
                </c:pt>
                <c:pt idx="4">
                  <c:v>7.0109284497439823</c:v>
                </c:pt>
                <c:pt idx="5">
                  <c:v>6.9673120812144296</c:v>
                </c:pt>
                <c:pt idx="6">
                  <c:v>7.0456803358428983</c:v>
                </c:pt>
                <c:pt idx="7">
                  <c:v>7.1735756079094672</c:v>
                </c:pt>
                <c:pt idx="8">
                  <c:v>7.1333972509842951</c:v>
                </c:pt>
                <c:pt idx="9">
                  <c:v>7.2952294197027348</c:v>
                </c:pt>
                <c:pt idx="10">
                  <c:v>7.1609767320254081</c:v>
                </c:pt>
                <c:pt idx="11">
                  <c:v>7.246881464196604</c:v>
                </c:pt>
                <c:pt idx="12">
                  <c:v>7.2131161549279001</c:v>
                </c:pt>
                <c:pt idx="13">
                  <c:v>7.1212470747282328</c:v>
                </c:pt>
                <c:pt idx="14">
                  <c:v>7.0729121327269304</c:v>
                </c:pt>
                <c:pt idx="15">
                  <c:v>7.1097829044054484</c:v>
                </c:pt>
                <c:pt idx="16">
                  <c:v>7.1365674119063893</c:v>
                </c:pt>
                <c:pt idx="17">
                  <c:v>7.129074145990856</c:v>
                </c:pt>
                <c:pt idx="18">
                  <c:v>7.1453345988706101</c:v>
                </c:pt>
                <c:pt idx="19">
                  <c:v>7.1804998455622595</c:v>
                </c:pt>
                <c:pt idx="20">
                  <c:v>7.2926753280781274</c:v>
                </c:pt>
                <c:pt idx="21">
                  <c:v>7.2176154241228936</c:v>
                </c:pt>
                <c:pt idx="22">
                  <c:v>7.2299226807560215</c:v>
                </c:pt>
                <c:pt idx="23">
                  <c:v>7.2514430309183275</c:v>
                </c:pt>
                <c:pt idx="24">
                  <c:v>7.2486701664309905</c:v>
                </c:pt>
                <c:pt idx="25">
                  <c:v>7.2363114372306248</c:v>
                </c:pt>
                <c:pt idx="26">
                  <c:v>7.1480086417403559</c:v>
                </c:pt>
                <c:pt idx="27">
                  <c:v>7.2136943676315095</c:v>
                </c:pt>
                <c:pt idx="28">
                  <c:v>7.10407652561618</c:v>
                </c:pt>
                <c:pt idx="29">
                  <c:v>7.1720583633166708</c:v>
                </c:pt>
                <c:pt idx="30">
                  <c:v>7.13763892167748</c:v>
                </c:pt>
                <c:pt idx="31">
                  <c:v>7.0867329101589744</c:v>
                </c:pt>
                <c:pt idx="32">
                  <c:v>7.0559134160473569</c:v>
                </c:pt>
                <c:pt idx="33">
                  <c:v>7.1448679294785222</c:v>
                </c:pt>
                <c:pt idx="34">
                  <c:v>7.1961421513152271</c:v>
                </c:pt>
                <c:pt idx="35">
                  <c:v>7.2423233402438463</c:v>
                </c:pt>
                <c:pt idx="36">
                  <c:v>7.328411880691875</c:v>
                </c:pt>
                <c:pt idx="37">
                  <c:v>7.3782477329268454</c:v>
                </c:pt>
                <c:pt idx="38">
                  <c:v>7.4572562551623891</c:v>
                </c:pt>
                <c:pt idx="39">
                  <c:v>7.5371271164870794</c:v>
                </c:pt>
                <c:pt idx="40">
                  <c:v>7.6474617201035695</c:v>
                </c:pt>
                <c:pt idx="41">
                  <c:v>7.6905993346653716</c:v>
                </c:pt>
                <c:pt idx="42">
                  <c:v>7.7431535860104637</c:v>
                </c:pt>
                <c:pt idx="43">
                  <c:v>7.7493732282996541</c:v>
                </c:pt>
                <c:pt idx="44">
                  <c:v>7.7761060914676436</c:v>
                </c:pt>
                <c:pt idx="45">
                  <c:v>7.7847451547971245</c:v>
                </c:pt>
                <c:pt idx="46">
                  <c:v>7.809456714060377</c:v>
                </c:pt>
                <c:pt idx="47">
                  <c:v>7.8227243913754965</c:v>
                </c:pt>
                <c:pt idx="48">
                  <c:v>7.7797192548383975</c:v>
                </c:pt>
                <c:pt idx="49">
                  <c:v>7.8782663258318548</c:v>
                </c:pt>
                <c:pt idx="50">
                  <c:v>7.9438876999721542</c:v>
                </c:pt>
                <c:pt idx="51">
                  <c:v>7.8909041343274771</c:v>
                </c:pt>
                <c:pt idx="52">
                  <c:v>7.8813919551688079</c:v>
                </c:pt>
                <c:pt idx="53">
                  <c:v>7.9115527186557824</c:v>
                </c:pt>
                <c:pt idx="54">
                  <c:v>7.8580934536129723</c:v>
                </c:pt>
                <c:pt idx="55">
                  <c:v>7.8692948050491296</c:v>
                </c:pt>
                <c:pt idx="56">
                  <c:v>7.9135482950900791</c:v>
                </c:pt>
                <c:pt idx="57">
                  <c:v>7.8925491462629944</c:v>
                </c:pt>
                <c:pt idx="58">
                  <c:v>7.8915662390234242</c:v>
                </c:pt>
                <c:pt idx="59">
                  <c:v>7.8371260878236582</c:v>
                </c:pt>
                <c:pt idx="60">
                  <c:v>7.8284196852269341</c:v>
                </c:pt>
                <c:pt idx="61">
                  <c:v>7.814179019028499</c:v>
                </c:pt>
                <c:pt idx="62">
                  <c:v>7.7143110186029515</c:v>
                </c:pt>
                <c:pt idx="63">
                  <c:v>7.7076645614891977</c:v>
                </c:pt>
                <c:pt idx="64">
                  <c:v>7.8621794178886999</c:v>
                </c:pt>
                <c:pt idx="65">
                  <c:v>7.826425237522205</c:v>
                </c:pt>
                <c:pt idx="66">
                  <c:v>7.748983538454782</c:v>
                </c:pt>
                <c:pt idx="67">
                  <c:v>7.6873171205434865</c:v>
                </c:pt>
                <c:pt idx="68">
                  <c:v>7.6371436848253316</c:v>
                </c:pt>
                <c:pt idx="69">
                  <c:v>7.6845012182155328</c:v>
                </c:pt>
                <c:pt idx="70">
                  <c:v>7.6802605809789348</c:v>
                </c:pt>
                <c:pt idx="71">
                  <c:v>7.6291124117309819</c:v>
                </c:pt>
                <c:pt idx="72">
                  <c:v>7.7069231731847099</c:v>
                </c:pt>
                <c:pt idx="73">
                  <c:v>7.6175898682671308</c:v>
                </c:pt>
                <c:pt idx="74">
                  <c:v>7.5978939103300149</c:v>
                </c:pt>
                <c:pt idx="75">
                  <c:v>7.7208359306675884</c:v>
                </c:pt>
                <c:pt idx="76">
                  <c:v>7.6522379705237498</c:v>
                </c:pt>
                <c:pt idx="77">
                  <c:v>7.6382579950071348</c:v>
                </c:pt>
                <c:pt idx="78">
                  <c:v>7.7869680720428249</c:v>
                </c:pt>
                <c:pt idx="79">
                  <c:v>7.8483186919545975</c:v>
                </c:pt>
                <c:pt idx="80">
                  <c:v>7.8176404831798196</c:v>
                </c:pt>
                <c:pt idx="81">
                  <c:v>7.8679762678521925</c:v>
                </c:pt>
                <c:pt idx="82">
                  <c:v>7.8494885365539666</c:v>
                </c:pt>
                <c:pt idx="83">
                  <c:v>7.9878313497332432</c:v>
                </c:pt>
                <c:pt idx="84">
                  <c:v>7.9902562720757224</c:v>
                </c:pt>
                <c:pt idx="85">
                  <c:v>8.0395971584882275</c:v>
                </c:pt>
                <c:pt idx="86">
                  <c:v>8.1516665695357702</c:v>
                </c:pt>
                <c:pt idx="87">
                  <c:v>8.116890943450267</c:v>
                </c:pt>
                <c:pt idx="88">
                  <c:v>8.1211250866546507</c:v>
                </c:pt>
                <c:pt idx="89">
                  <c:v>8.2316499509389889</c:v>
                </c:pt>
                <c:pt idx="90">
                  <c:v>8.4192465976040189</c:v>
                </c:pt>
                <c:pt idx="91">
                  <c:v>8.6039957920572654</c:v>
                </c:pt>
                <c:pt idx="92">
                  <c:v>8.8782859164293537</c:v>
                </c:pt>
                <c:pt idx="93">
                  <c:v>9.072174435104893</c:v>
                </c:pt>
                <c:pt idx="94">
                  <c:v>9.3897672049923742</c:v>
                </c:pt>
                <c:pt idx="95">
                  <c:v>9.6360269574697011</c:v>
                </c:pt>
                <c:pt idx="96">
                  <c:v>10.051849511934821</c:v>
                </c:pt>
                <c:pt idx="97">
                  <c:v>10.23866680377111</c:v>
                </c:pt>
                <c:pt idx="98">
                  <c:v>10.614817189571198</c:v>
                </c:pt>
                <c:pt idx="99">
                  <c:v>10.940215664030021</c:v>
                </c:pt>
                <c:pt idx="100">
                  <c:v>11.25508243680345</c:v>
                </c:pt>
                <c:pt idx="101">
                  <c:v>11.491431397380994</c:v>
                </c:pt>
                <c:pt idx="102">
                  <c:v>11.628357907945071</c:v>
                </c:pt>
                <c:pt idx="103">
                  <c:v>11.794735723605637</c:v>
                </c:pt>
                <c:pt idx="104">
                  <c:v>12.081617677531085</c:v>
                </c:pt>
                <c:pt idx="105">
                  <c:v>12.328873563141967</c:v>
                </c:pt>
                <c:pt idx="106">
                  <c:v>12.585250661262899</c:v>
                </c:pt>
                <c:pt idx="107">
                  <c:v>12.883153673875315</c:v>
                </c:pt>
                <c:pt idx="108">
                  <c:v>13.049298550194871</c:v>
                </c:pt>
                <c:pt idx="109">
                  <c:v>13.269976446625714</c:v>
                </c:pt>
                <c:pt idx="110">
                  <c:v>13.200764167516013</c:v>
                </c:pt>
                <c:pt idx="111">
                  <c:v>13.334373290299178</c:v>
                </c:pt>
                <c:pt idx="112">
                  <c:v>13.380745955725356</c:v>
                </c:pt>
                <c:pt idx="113">
                  <c:v>13.489211959854739</c:v>
                </c:pt>
                <c:pt idx="114">
                  <c:v>13.68451305822683</c:v>
                </c:pt>
                <c:pt idx="115">
                  <c:v>13.831636871715205</c:v>
                </c:pt>
                <c:pt idx="116">
                  <c:v>13.75743001225784</c:v>
                </c:pt>
                <c:pt idx="117">
                  <c:v>13.815135936721019</c:v>
                </c:pt>
                <c:pt idx="118">
                  <c:v>13.80433692670792</c:v>
                </c:pt>
                <c:pt idx="119">
                  <c:v>13.686445075856408</c:v>
                </c:pt>
                <c:pt idx="120">
                  <c:v>13.58251957964451</c:v>
                </c:pt>
                <c:pt idx="121">
                  <c:v>13.737996043242205</c:v>
                </c:pt>
                <c:pt idx="122">
                  <c:v>13.73351578676853</c:v>
                </c:pt>
                <c:pt idx="123">
                  <c:v>13.561051331634518</c:v>
                </c:pt>
                <c:pt idx="124">
                  <c:v>13.737228044105008</c:v>
                </c:pt>
                <c:pt idx="125">
                  <c:v>13.745671233573512</c:v>
                </c:pt>
                <c:pt idx="126">
                  <c:v>13.552187397486559</c:v>
                </c:pt>
                <c:pt idx="127">
                  <c:v>13.513653354877865</c:v>
                </c:pt>
                <c:pt idx="128">
                  <c:v>13.706045578718442</c:v>
                </c:pt>
                <c:pt idx="129">
                  <c:v>13.486841937383801</c:v>
                </c:pt>
                <c:pt idx="130">
                  <c:v>13.422208598612766</c:v>
                </c:pt>
                <c:pt idx="131">
                  <c:v>13.425884726150917</c:v>
                </c:pt>
                <c:pt idx="132">
                  <c:v>13.296220017030038</c:v>
                </c:pt>
                <c:pt idx="133">
                  <c:v>13.13716938650524</c:v>
                </c:pt>
                <c:pt idx="134">
                  <c:v>13.175060859019055</c:v>
                </c:pt>
                <c:pt idx="135">
                  <c:v>13.252947087899836</c:v>
                </c:pt>
                <c:pt idx="136">
                  <c:v>13.073581162344192</c:v>
                </c:pt>
                <c:pt idx="137">
                  <c:v>13.110092894227877</c:v>
                </c:pt>
                <c:pt idx="138">
                  <c:v>13.181484380204946</c:v>
                </c:pt>
                <c:pt idx="139">
                  <c:v>13.179195399626828</c:v>
                </c:pt>
                <c:pt idx="140">
                  <c:v>12.897196724650714</c:v>
                </c:pt>
                <c:pt idx="141">
                  <c:v>13.033948493022958</c:v>
                </c:pt>
                <c:pt idx="142">
                  <c:v>12.978177186666137</c:v>
                </c:pt>
                <c:pt idx="143">
                  <c:v>12.837411155463485</c:v>
                </c:pt>
                <c:pt idx="144">
                  <c:v>13.121673480341469</c:v>
                </c:pt>
                <c:pt idx="145">
                  <c:v>13.120868456923331</c:v>
                </c:pt>
                <c:pt idx="146">
                  <c:v>13.145363263420673</c:v>
                </c:pt>
                <c:pt idx="147">
                  <c:v>13.109865348937758</c:v>
                </c:pt>
                <c:pt idx="148">
                  <c:v>13.512194179051104</c:v>
                </c:pt>
                <c:pt idx="149">
                  <c:v>13.473114354405112</c:v>
                </c:pt>
                <c:pt idx="150">
                  <c:v>13.869733048718544</c:v>
                </c:pt>
                <c:pt idx="151">
                  <c:v>13.985192374737215</c:v>
                </c:pt>
                <c:pt idx="152">
                  <c:v>14.183134232495167</c:v>
                </c:pt>
                <c:pt idx="153">
                  <c:v>14.373094488026139</c:v>
                </c:pt>
                <c:pt idx="154">
                  <c:v>14.766088156167733</c:v>
                </c:pt>
                <c:pt idx="155">
                  <c:v>15.101520472539415</c:v>
                </c:pt>
                <c:pt idx="156">
                  <c:v>15.288873203461979</c:v>
                </c:pt>
                <c:pt idx="157">
                  <c:v>15.442206131726739</c:v>
                </c:pt>
                <c:pt idx="158">
                  <c:v>15.814584534077875</c:v>
                </c:pt>
                <c:pt idx="159">
                  <c:v>16.200644590950731</c:v>
                </c:pt>
                <c:pt idx="160">
                  <c:v>16.22322171843722</c:v>
                </c:pt>
                <c:pt idx="161">
                  <c:v>16.538904478602845</c:v>
                </c:pt>
                <c:pt idx="162">
                  <c:v>16.502157918355348</c:v>
                </c:pt>
                <c:pt idx="163">
                  <c:v>16.671461958270744</c:v>
                </c:pt>
                <c:pt idx="164">
                  <c:v>16.919953822490815</c:v>
                </c:pt>
                <c:pt idx="165">
                  <c:v>16.992285555588019</c:v>
                </c:pt>
                <c:pt idx="166">
                  <c:v>16.843473138577846</c:v>
                </c:pt>
                <c:pt idx="167">
                  <c:v>17.0395210718026</c:v>
                </c:pt>
                <c:pt idx="168">
                  <c:v>16.909294288226715</c:v>
                </c:pt>
                <c:pt idx="169">
                  <c:v>17.089004870982883</c:v>
                </c:pt>
                <c:pt idx="170">
                  <c:v>17.050841496905065</c:v>
                </c:pt>
                <c:pt idx="171">
                  <c:v>17.13133154612656</c:v>
                </c:pt>
                <c:pt idx="172">
                  <c:v>17.014795378095418</c:v>
                </c:pt>
                <c:pt idx="173">
                  <c:v>17.42074372116064</c:v>
                </c:pt>
                <c:pt idx="174">
                  <c:v>17.427770180379202</c:v>
                </c:pt>
                <c:pt idx="175">
                  <c:v>17.748714548266864</c:v>
                </c:pt>
                <c:pt idx="176">
                  <c:v>18.017147041551357</c:v>
                </c:pt>
                <c:pt idx="177">
                  <c:v>18.283599675668793</c:v>
                </c:pt>
                <c:pt idx="178">
                  <c:v>18.708810565878249</c:v>
                </c:pt>
                <c:pt idx="179">
                  <c:v>18.784874550375015</c:v>
                </c:pt>
                <c:pt idx="180">
                  <c:v>19.093253720489361</c:v>
                </c:pt>
                <c:pt idx="181">
                  <c:v>19.289274141670923</c:v>
                </c:pt>
                <c:pt idx="182">
                  <c:v>19.323340424539946</c:v>
                </c:pt>
                <c:pt idx="183">
                  <c:v>19.306122389717476</c:v>
                </c:pt>
                <c:pt idx="184">
                  <c:v>19.490645636693674</c:v>
                </c:pt>
                <c:pt idx="185">
                  <c:v>19.184291230933127</c:v>
                </c:pt>
                <c:pt idx="186">
                  <c:v>19.242688987332993</c:v>
                </c:pt>
                <c:pt idx="187">
                  <c:v>19.21285701244275</c:v>
                </c:pt>
                <c:pt idx="188">
                  <c:v>19.231546874769666</c:v>
                </c:pt>
                <c:pt idx="189">
                  <c:v>19.177754397283231</c:v>
                </c:pt>
                <c:pt idx="190">
                  <c:v>19.340205280777301</c:v>
                </c:pt>
                <c:pt idx="191">
                  <c:v>19.561874386865306</c:v>
                </c:pt>
                <c:pt idx="192">
                  <c:v>19.86821304460959</c:v>
                </c:pt>
                <c:pt idx="193">
                  <c:v>20.114930543136964</c:v>
                </c:pt>
                <c:pt idx="194">
                  <c:v>20.529957948542368</c:v>
                </c:pt>
                <c:pt idx="195">
                  <c:v>20.886643057770726</c:v>
                </c:pt>
                <c:pt idx="196">
                  <c:v>21.656085573148356</c:v>
                </c:pt>
                <c:pt idx="197">
                  <c:v>22.167138159568491</c:v>
                </c:pt>
                <c:pt idx="198">
                  <c:v>22.711535295328709</c:v>
                </c:pt>
                <c:pt idx="199">
                  <c:v>23.132267069056645</c:v>
                </c:pt>
                <c:pt idx="200">
                  <c:v>23.659034479735944</c:v>
                </c:pt>
                <c:pt idx="201">
                  <c:v>24.185410607241273</c:v>
                </c:pt>
                <c:pt idx="202">
                  <c:v>24.591908241024733</c:v>
                </c:pt>
                <c:pt idx="203">
                  <c:v>24.809890851543567</c:v>
                </c:pt>
                <c:pt idx="204">
                  <c:v>24.83458550524394</c:v>
                </c:pt>
                <c:pt idx="205">
                  <c:v>24.58433784083164</c:v>
                </c:pt>
                <c:pt idx="206">
                  <c:v>24.045369526186082</c:v>
                </c:pt>
                <c:pt idx="207">
                  <c:v>23.862215411798754</c:v>
                </c:pt>
                <c:pt idx="208">
                  <c:v>23.149487294621181</c:v>
                </c:pt>
                <c:pt idx="209">
                  <c:v>22.373916290306674</c:v>
                </c:pt>
                <c:pt idx="210">
                  <c:v>21.610023679789805</c:v>
                </c:pt>
                <c:pt idx="211">
                  <c:v>20.91297608703783</c:v>
                </c:pt>
                <c:pt idx="212">
                  <c:v>19.99564632005308</c:v>
                </c:pt>
                <c:pt idx="213">
                  <c:v>19.144002729656457</c:v>
                </c:pt>
                <c:pt idx="214">
                  <c:v>18.16817516672609</c:v>
                </c:pt>
                <c:pt idx="215">
                  <c:v>17.417876532397731</c:v>
                </c:pt>
                <c:pt idx="216">
                  <c:v>16.968351614202096</c:v>
                </c:pt>
                <c:pt idx="217">
                  <c:v>16.69427000707363</c:v>
                </c:pt>
                <c:pt idx="218">
                  <c:v>16.768410186237549</c:v>
                </c:pt>
                <c:pt idx="219">
                  <c:v>16.587693394400812</c:v>
                </c:pt>
                <c:pt idx="220">
                  <c:v>16.352433511951833</c:v>
                </c:pt>
                <c:pt idx="221">
                  <c:v>16.644298298502854</c:v>
                </c:pt>
                <c:pt idx="222">
                  <c:v>17.084465392421251</c:v>
                </c:pt>
                <c:pt idx="223">
                  <c:v>17.326614378840016</c:v>
                </c:pt>
                <c:pt idx="224">
                  <c:v>17.383707947935967</c:v>
                </c:pt>
                <c:pt idx="225">
                  <c:v>17.415086465359817</c:v>
                </c:pt>
                <c:pt idx="226">
                  <c:v>17.677811461621051</c:v>
                </c:pt>
                <c:pt idx="227">
                  <c:v>17.965276876218866</c:v>
                </c:pt>
                <c:pt idx="228">
                  <c:v>18.128051480957325</c:v>
                </c:pt>
                <c:pt idx="229">
                  <c:v>18.326687786469236</c:v>
                </c:pt>
                <c:pt idx="230">
                  <c:v>18.555985491947968</c:v>
                </c:pt>
                <c:pt idx="231">
                  <c:v>18.657275421600815</c:v>
                </c:pt>
                <c:pt idx="232">
                  <c:v>18.838991511398305</c:v>
                </c:pt>
                <c:pt idx="233">
                  <c:v>19.045446547769565</c:v>
                </c:pt>
                <c:pt idx="234">
                  <c:v>19.107870606866062</c:v>
                </c:pt>
                <c:pt idx="235">
                  <c:v>19.055146000190522</c:v>
                </c:pt>
                <c:pt idx="236">
                  <c:v>19.382033646966402</c:v>
                </c:pt>
                <c:pt idx="237">
                  <c:v>19.845709996666649</c:v>
                </c:pt>
                <c:pt idx="238">
                  <c:v>20.011205266792853</c:v>
                </c:pt>
                <c:pt idx="239">
                  <c:v>20.237386674132363</c:v>
                </c:pt>
                <c:pt idx="240">
                  <c:v>20.448115635185005</c:v>
                </c:pt>
                <c:pt idx="241">
                  <c:v>20.832631363598683</c:v>
                </c:pt>
                <c:pt idx="242">
                  <c:v>20.926939760458144</c:v>
                </c:pt>
                <c:pt idx="243">
                  <c:v>21.692780492343761</c:v>
                </c:pt>
                <c:pt idx="244">
                  <c:v>21.7312256558155</c:v>
                </c:pt>
                <c:pt idx="245">
                  <c:v>21.990461478713467</c:v>
                </c:pt>
                <c:pt idx="246">
                  <c:v>22.003690293330333</c:v>
                </c:pt>
                <c:pt idx="247">
                  <c:v>22.124962590324667</c:v>
                </c:pt>
                <c:pt idx="248">
                  <c:v>22.197792529069037</c:v>
                </c:pt>
                <c:pt idx="249">
                  <c:v>22.234438197870407</c:v>
                </c:pt>
                <c:pt idx="250">
                  <c:v>22.383045572756487</c:v>
                </c:pt>
                <c:pt idx="251">
                  <c:v>22.603298804133285</c:v>
                </c:pt>
                <c:pt idx="252">
                  <c:v>22.292875314292285</c:v>
                </c:pt>
                <c:pt idx="253">
                  <c:v>22.199282938315068</c:v>
                </c:pt>
                <c:pt idx="254">
                  <c:v>22.105688189517245</c:v>
                </c:pt>
                <c:pt idx="255">
                  <c:v>21.570468543737537</c:v>
                </c:pt>
                <c:pt idx="256">
                  <c:v>21.675226827705664</c:v>
                </c:pt>
                <c:pt idx="257">
                  <c:v>21.477627484922817</c:v>
                </c:pt>
                <c:pt idx="258">
                  <c:v>21.28451059204356</c:v>
                </c:pt>
                <c:pt idx="259">
                  <c:v>21.498622959093154</c:v>
                </c:pt>
                <c:pt idx="260">
                  <c:v>21.665705859706112</c:v>
                </c:pt>
                <c:pt idx="261">
                  <c:v>21.440607081652637</c:v>
                </c:pt>
                <c:pt idx="262">
                  <c:v>21.352043170920268</c:v>
                </c:pt>
                <c:pt idx="263">
                  <c:v>20.793065023976801</c:v>
                </c:pt>
                <c:pt idx="264">
                  <c:v>21.193655780412485</c:v>
                </c:pt>
                <c:pt idx="265">
                  <c:v>21.05820574046756</c:v>
                </c:pt>
                <c:pt idx="266">
                  <c:v>21.137853180857036</c:v>
                </c:pt>
                <c:pt idx="267">
                  <c:v>21.146966906007371</c:v>
                </c:pt>
                <c:pt idx="268">
                  <c:v>21.133365052523679</c:v>
                </c:pt>
                <c:pt idx="269">
                  <c:v>21.140853344192731</c:v>
                </c:pt>
                <c:pt idx="270">
                  <c:v>21.076523339744369</c:v>
                </c:pt>
                <c:pt idx="271">
                  <c:v>20.960017692163387</c:v>
                </c:pt>
                <c:pt idx="272">
                  <c:v>20.619423859306107</c:v>
                </c:pt>
                <c:pt idx="273">
                  <c:v>21.032454856472445</c:v>
                </c:pt>
                <c:pt idx="274">
                  <c:v>21.327619350483374</c:v>
                </c:pt>
                <c:pt idx="275">
                  <c:v>21.514138789141953</c:v>
                </c:pt>
                <c:pt idx="276">
                  <c:v>21.364222331972098</c:v>
                </c:pt>
                <c:pt idx="277">
                  <c:v>21.128093446223033</c:v>
                </c:pt>
                <c:pt idx="278">
                  <c:v>20.850536896891764</c:v>
                </c:pt>
                <c:pt idx="279">
                  <c:v>20.605446654680069</c:v>
                </c:pt>
                <c:pt idx="280">
                  <c:v>20.391521665796141</c:v>
                </c:pt>
                <c:pt idx="281">
                  <c:v>20.160599562768976</c:v>
                </c:pt>
                <c:pt idx="282">
                  <c:v>20.471049740516936</c:v>
                </c:pt>
                <c:pt idx="283">
                  <c:v>20.627105142912846</c:v>
                </c:pt>
                <c:pt idx="284">
                  <c:v>20.875242927645083</c:v>
                </c:pt>
                <c:pt idx="285">
                  <c:v>20.681569228023786</c:v>
                </c:pt>
                <c:pt idx="286">
                  <c:v>20.425261358560721</c:v>
                </c:pt>
                <c:pt idx="287">
                  <c:v>20.473724052524574</c:v>
                </c:pt>
                <c:pt idx="288">
                  <c:v>20.499417822569491</c:v>
                </c:pt>
                <c:pt idx="289">
                  <c:v>20.873996832536726</c:v>
                </c:pt>
                <c:pt idx="290">
                  <c:v>21.112297599382757</c:v>
                </c:pt>
                <c:pt idx="291">
                  <c:v>21.211492348048452</c:v>
                </c:pt>
                <c:pt idx="292">
                  <c:v>21.322763004456601</c:v>
                </c:pt>
                <c:pt idx="293">
                  <c:v>21.443597464669111</c:v>
                </c:pt>
                <c:pt idx="294">
                  <c:v>21.34502235036631</c:v>
                </c:pt>
                <c:pt idx="295">
                  <c:v>21.060807018787258</c:v>
                </c:pt>
                <c:pt idx="296">
                  <c:v>21.062835373065134</c:v>
                </c:pt>
                <c:pt idx="297">
                  <c:v>21.224479256566493</c:v>
                </c:pt>
                <c:pt idx="298">
                  <c:v>21.22287903196662</c:v>
                </c:pt>
                <c:pt idx="299">
                  <c:v>21.383282438483114</c:v>
                </c:pt>
                <c:pt idx="300">
                  <c:v>21.387220848723455</c:v>
                </c:pt>
                <c:pt idx="301">
                  <c:v>21.510359641852077</c:v>
                </c:pt>
                <c:pt idx="302">
                  <c:v>21.787847931447939</c:v>
                </c:pt>
                <c:pt idx="303">
                  <c:v>21.868747999192259</c:v>
                </c:pt>
                <c:pt idx="304">
                  <c:v>22.049414553397138</c:v>
                </c:pt>
                <c:pt idx="305">
                  <c:v>22.525973858044935</c:v>
                </c:pt>
                <c:pt idx="306">
                  <c:v>22.663207016477827</c:v>
                </c:pt>
                <c:pt idx="307">
                  <c:v>22.830777777734138</c:v>
                </c:pt>
                <c:pt idx="308">
                  <c:v>22.931533341870356</c:v>
                </c:pt>
                <c:pt idx="309">
                  <c:v>23.065403119821021</c:v>
                </c:pt>
                <c:pt idx="310">
                  <c:v>23.432897758303891</c:v>
                </c:pt>
                <c:pt idx="311">
                  <c:v>24.028446025369156</c:v>
                </c:pt>
                <c:pt idx="312">
                  <c:v>24.318197289687806</c:v>
                </c:pt>
                <c:pt idx="313">
                  <c:v>24.751450880463683</c:v>
                </c:pt>
                <c:pt idx="314">
                  <c:v>24.807805792636426</c:v>
                </c:pt>
                <c:pt idx="315">
                  <c:v>25.262632565967454</c:v>
                </c:pt>
                <c:pt idx="316">
                  <c:v>25.554537582646855</c:v>
                </c:pt>
                <c:pt idx="317">
                  <c:v>25.452528771676306</c:v>
                </c:pt>
                <c:pt idx="318">
                  <c:v>26.036525043529743</c:v>
                </c:pt>
                <c:pt idx="319">
                  <c:v>26.758617084541708</c:v>
                </c:pt>
                <c:pt idx="320">
                  <c:v>27.275919193567628</c:v>
                </c:pt>
                <c:pt idx="321">
                  <c:v>27.837055196845657</c:v>
                </c:pt>
                <c:pt idx="322">
                  <c:v>28.48622075293309</c:v>
                </c:pt>
                <c:pt idx="323">
                  <c:v>28.774123482057846</c:v>
                </c:pt>
                <c:pt idx="324">
                  <c:v>29.20158273693772</c:v>
                </c:pt>
                <c:pt idx="325">
                  <c:v>29.779406977231591</c:v>
                </c:pt>
                <c:pt idx="326">
                  <c:v>29.990545759433434</c:v>
                </c:pt>
                <c:pt idx="327">
                  <c:v>30.08323628782917</c:v>
                </c:pt>
                <c:pt idx="328">
                  <c:v>30.392823023154435</c:v>
                </c:pt>
                <c:pt idx="329">
                  <c:v>30.993280587045966</c:v>
                </c:pt>
                <c:pt idx="330">
                  <c:v>30.702837554128788</c:v>
                </c:pt>
                <c:pt idx="331">
                  <c:v>30.707327850945511</c:v>
                </c:pt>
                <c:pt idx="332">
                  <c:v>30.892286533557034</c:v>
                </c:pt>
                <c:pt idx="333">
                  <c:v>30.576409696343891</c:v>
                </c:pt>
                <c:pt idx="334">
                  <c:v>30.46703218794616</c:v>
                </c:pt>
                <c:pt idx="335">
                  <c:v>30.329296855201772</c:v>
                </c:pt>
                <c:pt idx="336">
                  <c:v>30.033100954598869</c:v>
                </c:pt>
                <c:pt idx="337">
                  <c:v>29.534832661245009</c:v>
                </c:pt>
                <c:pt idx="338">
                  <c:v>29.410034746634238</c:v>
                </c:pt>
                <c:pt idx="339">
                  <c:v>29.565156673859473</c:v>
                </c:pt>
                <c:pt idx="340">
                  <c:v>28.800609702114613</c:v>
                </c:pt>
                <c:pt idx="341">
                  <c:v>27.925176221195162</c:v>
                </c:pt>
                <c:pt idx="342">
                  <c:v>27.612019174196789</c:v>
                </c:pt>
                <c:pt idx="343">
                  <c:v>26.784184452510388</c:v>
                </c:pt>
                <c:pt idx="344">
                  <c:v>26.091901388426042</c:v>
                </c:pt>
                <c:pt idx="345">
                  <c:v>25.929416199715213</c:v>
                </c:pt>
                <c:pt idx="346">
                  <c:v>25.374999736639161</c:v>
                </c:pt>
                <c:pt idx="347">
                  <c:v>24.674029880671981</c:v>
                </c:pt>
                <c:pt idx="348">
                  <c:v>24.716036297593647</c:v>
                </c:pt>
                <c:pt idx="349">
                  <c:v>24.678922646601677</c:v>
                </c:pt>
                <c:pt idx="350">
                  <c:v>24.438841392906795</c:v>
                </c:pt>
                <c:pt idx="351">
                  <c:v>24.659828686039511</c:v>
                </c:pt>
                <c:pt idx="352">
                  <c:v>25.266208734681179</c:v>
                </c:pt>
                <c:pt idx="353">
                  <c:v>25.77208835093246</c:v>
                </c:pt>
                <c:pt idx="354">
                  <c:v>26.244938797692253</c:v>
                </c:pt>
                <c:pt idx="355">
                  <c:v>27.202635226549972</c:v>
                </c:pt>
                <c:pt idx="356">
                  <c:v>28.227388641857328</c:v>
                </c:pt>
                <c:pt idx="357">
                  <c:v>28.847582607267132</c:v>
                </c:pt>
                <c:pt idx="358">
                  <c:v>29.705866033574157</c:v>
                </c:pt>
                <c:pt idx="359">
                  <c:v>30.654076606693554</c:v>
                </c:pt>
                <c:pt idx="360">
                  <c:v>31.092522551343791</c:v>
                </c:pt>
                <c:pt idx="361">
                  <c:v>31.395159950014097</c:v>
                </c:pt>
                <c:pt idx="362">
                  <c:v>32.335109017453178</c:v>
                </c:pt>
                <c:pt idx="363">
                  <c:v>32.42716883026106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8F-45AB-BD20-6D7DF14AF035}"/>
            </c:ext>
          </c:extLst>
        </c:ser>
        <c:ser>
          <c:idx val="11"/>
          <c:order val="4"/>
          <c:tx>
            <c:v>NZ - Total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Night'!$DZ$22:$DZ$385</c:f>
              <c:numCache>
                <c:formatCode>#,##0.00</c:formatCode>
                <c:ptCount val="364"/>
                <c:pt idx="0">
                  <c:v>19.103959299100115</c:v>
                </c:pt>
                <c:pt idx="1">
                  <c:v>18.998553405002891</c:v>
                </c:pt>
                <c:pt idx="2">
                  <c:v>19.030835669335577</c:v>
                </c:pt>
                <c:pt idx="3">
                  <c:v>19.227868818609984</c:v>
                </c:pt>
                <c:pt idx="4">
                  <c:v>19.506851847937146</c:v>
                </c:pt>
                <c:pt idx="5">
                  <c:v>19.573458861603058</c:v>
                </c:pt>
                <c:pt idx="6">
                  <c:v>19.970222795815186</c:v>
                </c:pt>
                <c:pt idx="7">
                  <c:v>20.433901537215238</c:v>
                </c:pt>
                <c:pt idx="8">
                  <c:v>20.577108457142153</c:v>
                </c:pt>
                <c:pt idx="9">
                  <c:v>21.04963013630023</c:v>
                </c:pt>
                <c:pt idx="10">
                  <c:v>21.166235784581648</c:v>
                </c:pt>
                <c:pt idx="11">
                  <c:v>21.505322211739653</c:v>
                </c:pt>
                <c:pt idx="12">
                  <c:v>21.713436622675484</c:v>
                </c:pt>
                <c:pt idx="13">
                  <c:v>21.703889238976032</c:v>
                </c:pt>
                <c:pt idx="14">
                  <c:v>21.725900775764309</c:v>
                </c:pt>
                <c:pt idx="15">
                  <c:v>21.98083585672661</c:v>
                </c:pt>
                <c:pt idx="16">
                  <c:v>22.125738595650258</c:v>
                </c:pt>
                <c:pt idx="17">
                  <c:v>22.258312146193976</c:v>
                </c:pt>
                <c:pt idx="18">
                  <c:v>22.317825982483622</c:v>
                </c:pt>
                <c:pt idx="19">
                  <c:v>22.464306641281883</c:v>
                </c:pt>
                <c:pt idx="20">
                  <c:v>22.701460385852009</c:v>
                </c:pt>
                <c:pt idx="21">
                  <c:v>22.731120537333243</c:v>
                </c:pt>
                <c:pt idx="22">
                  <c:v>22.718976104107949</c:v>
                </c:pt>
                <c:pt idx="23">
                  <c:v>22.922482208737712</c:v>
                </c:pt>
                <c:pt idx="24">
                  <c:v>23.036361685846149</c:v>
                </c:pt>
                <c:pt idx="25">
                  <c:v>23.109314269653094</c:v>
                </c:pt>
                <c:pt idx="26">
                  <c:v>23.178356677293294</c:v>
                </c:pt>
                <c:pt idx="27">
                  <c:v>23.317601688393321</c:v>
                </c:pt>
                <c:pt idx="28">
                  <c:v>23.245661949636521</c:v>
                </c:pt>
                <c:pt idx="29">
                  <c:v>23.630412944767116</c:v>
                </c:pt>
                <c:pt idx="30">
                  <c:v>23.797354737994812</c:v>
                </c:pt>
                <c:pt idx="31">
                  <c:v>23.851752018804223</c:v>
                </c:pt>
                <c:pt idx="32">
                  <c:v>24.100218153571905</c:v>
                </c:pt>
                <c:pt idx="33">
                  <c:v>24.44918148627945</c:v>
                </c:pt>
                <c:pt idx="34">
                  <c:v>24.775398146001073</c:v>
                </c:pt>
                <c:pt idx="35">
                  <c:v>25.039290515387854</c:v>
                </c:pt>
                <c:pt idx="36">
                  <c:v>25.274769511168177</c:v>
                </c:pt>
                <c:pt idx="37">
                  <c:v>25.466782080816277</c:v>
                </c:pt>
                <c:pt idx="38">
                  <c:v>25.754562222618951</c:v>
                </c:pt>
                <c:pt idx="39">
                  <c:v>26.060780746206149</c:v>
                </c:pt>
                <c:pt idx="40">
                  <c:v>26.240571439913175</c:v>
                </c:pt>
                <c:pt idx="41">
                  <c:v>26.267297563296719</c:v>
                </c:pt>
                <c:pt idx="42">
                  <c:v>26.388564777682827</c:v>
                </c:pt>
                <c:pt idx="43">
                  <c:v>26.451024362184921</c:v>
                </c:pt>
                <c:pt idx="44">
                  <c:v>26.632609116249114</c:v>
                </c:pt>
                <c:pt idx="45">
                  <c:v>26.669836415560351</c:v>
                </c:pt>
                <c:pt idx="46">
                  <c:v>26.805594554307159</c:v>
                </c:pt>
                <c:pt idx="47">
                  <c:v>26.863686898182614</c:v>
                </c:pt>
                <c:pt idx="48">
                  <c:v>26.877347457645531</c:v>
                </c:pt>
                <c:pt idx="49">
                  <c:v>27.140488955399928</c:v>
                </c:pt>
                <c:pt idx="50">
                  <c:v>27.237012445355763</c:v>
                </c:pt>
                <c:pt idx="51">
                  <c:v>27.04327749149326</c:v>
                </c:pt>
                <c:pt idx="52">
                  <c:v>27.240678029052095</c:v>
                </c:pt>
                <c:pt idx="53">
                  <c:v>27.429537570301321</c:v>
                </c:pt>
                <c:pt idx="54">
                  <c:v>27.474672226803492</c:v>
                </c:pt>
                <c:pt idx="55">
                  <c:v>27.693722966734857</c:v>
                </c:pt>
                <c:pt idx="56">
                  <c:v>27.652987076257752</c:v>
                </c:pt>
                <c:pt idx="57">
                  <c:v>27.642140501846665</c:v>
                </c:pt>
                <c:pt idx="58">
                  <c:v>27.701728002323112</c:v>
                </c:pt>
                <c:pt idx="59">
                  <c:v>27.521873939916393</c:v>
                </c:pt>
                <c:pt idx="60">
                  <c:v>27.561390963539168</c:v>
                </c:pt>
                <c:pt idx="61">
                  <c:v>27.562320799292159</c:v>
                </c:pt>
                <c:pt idx="62">
                  <c:v>27.347004020020758</c:v>
                </c:pt>
                <c:pt idx="63">
                  <c:v>27.327117154418964</c:v>
                </c:pt>
                <c:pt idx="64">
                  <c:v>27.563631976844349</c:v>
                </c:pt>
                <c:pt idx="65">
                  <c:v>27.336609478553722</c:v>
                </c:pt>
                <c:pt idx="66">
                  <c:v>27.206366104856293</c:v>
                </c:pt>
                <c:pt idx="67">
                  <c:v>26.874718783976633</c:v>
                </c:pt>
                <c:pt idx="68">
                  <c:v>26.777838134778921</c:v>
                </c:pt>
                <c:pt idx="69">
                  <c:v>27.000301283024829</c:v>
                </c:pt>
                <c:pt idx="70">
                  <c:v>27.084832614715566</c:v>
                </c:pt>
                <c:pt idx="71">
                  <c:v>27.106032391298356</c:v>
                </c:pt>
                <c:pt idx="72">
                  <c:v>27.412709197706491</c:v>
                </c:pt>
                <c:pt idx="73">
                  <c:v>27.404596957642301</c:v>
                </c:pt>
                <c:pt idx="74">
                  <c:v>27.598305266554352</c:v>
                </c:pt>
                <c:pt idx="75">
                  <c:v>28.097225741556816</c:v>
                </c:pt>
                <c:pt idx="76">
                  <c:v>27.995057809904385</c:v>
                </c:pt>
                <c:pt idx="77">
                  <c:v>28.081288620033167</c:v>
                </c:pt>
                <c:pt idx="78">
                  <c:v>28.471603871302122</c:v>
                </c:pt>
                <c:pt idx="79">
                  <c:v>28.833217893818251</c:v>
                </c:pt>
                <c:pt idx="80">
                  <c:v>28.98315883419513</c:v>
                </c:pt>
                <c:pt idx="81">
                  <c:v>29.033849575364076</c:v>
                </c:pt>
                <c:pt idx="82">
                  <c:v>29.12108740070358</c:v>
                </c:pt>
                <c:pt idx="83">
                  <c:v>29.470510668136185</c:v>
                </c:pt>
                <c:pt idx="84">
                  <c:v>29.472984636011279</c:v>
                </c:pt>
                <c:pt idx="85">
                  <c:v>29.619254297332528</c:v>
                </c:pt>
                <c:pt idx="86">
                  <c:v>29.83088280024533</c:v>
                </c:pt>
                <c:pt idx="87">
                  <c:v>29.895603417140602</c:v>
                </c:pt>
                <c:pt idx="88">
                  <c:v>30.109795779399501</c:v>
                </c:pt>
                <c:pt idx="89">
                  <c:v>30.303462678619436</c:v>
                </c:pt>
                <c:pt idx="90">
                  <c:v>30.460484564413527</c:v>
                </c:pt>
                <c:pt idx="91">
                  <c:v>30.728287134547838</c:v>
                </c:pt>
                <c:pt idx="92">
                  <c:v>31.19702256529845</c:v>
                </c:pt>
                <c:pt idx="93">
                  <c:v>31.516646437682294</c:v>
                </c:pt>
                <c:pt idx="94">
                  <c:v>31.888491399903824</c:v>
                </c:pt>
                <c:pt idx="95">
                  <c:v>32.425235966133499</c:v>
                </c:pt>
                <c:pt idx="96">
                  <c:v>32.996001049200508</c:v>
                </c:pt>
                <c:pt idx="97">
                  <c:v>33.055808145755712</c:v>
                </c:pt>
                <c:pt idx="98">
                  <c:v>33.606002750043409</c:v>
                </c:pt>
                <c:pt idx="99">
                  <c:v>34.014463853851581</c:v>
                </c:pt>
                <c:pt idx="100">
                  <c:v>34.294214782183182</c:v>
                </c:pt>
                <c:pt idx="101">
                  <c:v>34.796823126111818</c:v>
                </c:pt>
                <c:pt idx="102">
                  <c:v>35.293891869712347</c:v>
                </c:pt>
                <c:pt idx="103">
                  <c:v>35.632654736568689</c:v>
                </c:pt>
                <c:pt idx="104">
                  <c:v>36.146591334053426</c:v>
                </c:pt>
                <c:pt idx="105">
                  <c:v>36.650506819503462</c:v>
                </c:pt>
                <c:pt idx="106">
                  <c:v>37.3446684824778</c:v>
                </c:pt>
                <c:pt idx="107">
                  <c:v>37.855024325535474</c:v>
                </c:pt>
                <c:pt idx="108">
                  <c:v>38.14931071472467</c:v>
                </c:pt>
                <c:pt idx="109">
                  <c:v>38.673363810773964</c:v>
                </c:pt>
                <c:pt idx="110">
                  <c:v>38.480426855042637</c:v>
                </c:pt>
                <c:pt idx="111">
                  <c:v>38.706835902434179</c:v>
                </c:pt>
                <c:pt idx="112">
                  <c:v>38.963097448168959</c:v>
                </c:pt>
                <c:pt idx="113">
                  <c:v>39.151419883536434</c:v>
                </c:pt>
                <c:pt idx="114">
                  <c:v>39.353488092063571</c:v>
                </c:pt>
                <c:pt idx="115">
                  <c:v>39.589186160668227</c:v>
                </c:pt>
                <c:pt idx="116">
                  <c:v>39.429350007722491</c:v>
                </c:pt>
                <c:pt idx="117">
                  <c:v>39.152283123953431</c:v>
                </c:pt>
                <c:pt idx="118">
                  <c:v>38.979473517407136</c:v>
                </c:pt>
                <c:pt idx="119">
                  <c:v>38.774160206879515</c:v>
                </c:pt>
                <c:pt idx="120">
                  <c:v>38.466709038087231</c:v>
                </c:pt>
                <c:pt idx="121">
                  <c:v>38.696423715949365</c:v>
                </c:pt>
                <c:pt idx="122">
                  <c:v>38.809622031621025</c:v>
                </c:pt>
                <c:pt idx="123">
                  <c:v>38.478113597249774</c:v>
                </c:pt>
                <c:pt idx="124">
                  <c:v>38.759929413256302</c:v>
                </c:pt>
                <c:pt idx="125">
                  <c:v>38.748410152665954</c:v>
                </c:pt>
                <c:pt idx="126">
                  <c:v>38.242107590347103</c:v>
                </c:pt>
                <c:pt idx="127">
                  <c:v>38.145642438173191</c:v>
                </c:pt>
                <c:pt idx="128">
                  <c:v>38.322252225926817</c:v>
                </c:pt>
                <c:pt idx="129">
                  <c:v>38.431639501609588</c:v>
                </c:pt>
                <c:pt idx="130">
                  <c:v>38.419208787931183</c:v>
                </c:pt>
                <c:pt idx="131">
                  <c:v>38.434650652397949</c:v>
                </c:pt>
                <c:pt idx="132">
                  <c:v>38.519494835584105</c:v>
                </c:pt>
                <c:pt idx="133">
                  <c:v>38.336993876568265</c:v>
                </c:pt>
                <c:pt idx="134">
                  <c:v>38.248435750757082</c:v>
                </c:pt>
                <c:pt idx="135">
                  <c:v>38.181412942510072</c:v>
                </c:pt>
                <c:pt idx="136">
                  <c:v>37.813535761345094</c:v>
                </c:pt>
                <c:pt idx="137">
                  <c:v>37.765919217395691</c:v>
                </c:pt>
                <c:pt idx="138">
                  <c:v>37.993036343267647</c:v>
                </c:pt>
                <c:pt idx="139">
                  <c:v>38.001191213023972</c:v>
                </c:pt>
                <c:pt idx="140">
                  <c:v>37.626371688860097</c:v>
                </c:pt>
                <c:pt idx="141">
                  <c:v>37.804887145496537</c:v>
                </c:pt>
                <c:pt idx="142">
                  <c:v>37.71215452505281</c:v>
                </c:pt>
                <c:pt idx="143">
                  <c:v>37.404231908307658</c:v>
                </c:pt>
                <c:pt idx="144">
                  <c:v>37.674523470505321</c:v>
                </c:pt>
                <c:pt idx="145">
                  <c:v>37.87806876688979</c:v>
                </c:pt>
                <c:pt idx="146">
                  <c:v>37.904707167617005</c:v>
                </c:pt>
                <c:pt idx="147">
                  <c:v>38.216973834315581</c:v>
                </c:pt>
                <c:pt idx="148">
                  <c:v>38.77595574960673</c:v>
                </c:pt>
                <c:pt idx="149">
                  <c:v>39.003557181022444</c:v>
                </c:pt>
                <c:pt idx="150">
                  <c:v>39.760159006112396</c:v>
                </c:pt>
                <c:pt idx="151">
                  <c:v>39.908495792291042</c:v>
                </c:pt>
                <c:pt idx="152">
                  <c:v>40.378188463155574</c:v>
                </c:pt>
                <c:pt idx="153">
                  <c:v>40.664800442137881</c:v>
                </c:pt>
                <c:pt idx="154">
                  <c:v>40.90357007377505</c:v>
                </c:pt>
                <c:pt idx="155">
                  <c:v>41.517978008509559</c:v>
                </c:pt>
                <c:pt idx="156">
                  <c:v>41.810915026245311</c:v>
                </c:pt>
                <c:pt idx="157">
                  <c:v>41.766054186148196</c:v>
                </c:pt>
                <c:pt idx="158">
                  <c:v>42.369975308279557</c:v>
                </c:pt>
                <c:pt idx="159">
                  <c:v>42.723941879662249</c:v>
                </c:pt>
                <c:pt idx="160">
                  <c:v>42.768903711281922</c:v>
                </c:pt>
                <c:pt idx="161">
                  <c:v>43.058965529892959</c:v>
                </c:pt>
                <c:pt idx="162">
                  <c:v>42.969477753154649</c:v>
                </c:pt>
                <c:pt idx="163">
                  <c:v>43.180428724118876</c:v>
                </c:pt>
                <c:pt idx="164">
                  <c:v>43.561040773034556</c:v>
                </c:pt>
                <c:pt idx="165">
                  <c:v>43.682049856233363</c:v>
                </c:pt>
                <c:pt idx="166">
                  <c:v>43.649310328254209</c:v>
                </c:pt>
                <c:pt idx="167">
                  <c:v>43.935439915564324</c:v>
                </c:pt>
                <c:pt idx="168">
                  <c:v>43.74411888069649</c:v>
                </c:pt>
                <c:pt idx="169">
                  <c:v>44.08627306353582</c:v>
                </c:pt>
                <c:pt idx="170">
                  <c:v>44.021039588519479</c:v>
                </c:pt>
                <c:pt idx="171">
                  <c:v>44.097529745899109</c:v>
                </c:pt>
                <c:pt idx="172">
                  <c:v>44.066230307447505</c:v>
                </c:pt>
                <c:pt idx="173">
                  <c:v>44.638292596275804</c:v>
                </c:pt>
                <c:pt idx="174">
                  <c:v>44.615902101037705</c:v>
                </c:pt>
                <c:pt idx="175">
                  <c:v>44.939488510439418</c:v>
                </c:pt>
                <c:pt idx="176">
                  <c:v>45.219949148656752</c:v>
                </c:pt>
                <c:pt idx="177">
                  <c:v>45.347957736316019</c:v>
                </c:pt>
                <c:pt idx="178">
                  <c:v>45.912851791669993</c:v>
                </c:pt>
                <c:pt idx="179">
                  <c:v>45.911922670179877</c:v>
                </c:pt>
                <c:pt idx="180">
                  <c:v>46.240614527300451</c:v>
                </c:pt>
                <c:pt idx="181">
                  <c:v>46.52461379839886</c:v>
                </c:pt>
                <c:pt idx="182">
                  <c:v>46.73896881727967</c:v>
                </c:pt>
                <c:pt idx="183">
                  <c:v>46.868929907714978</c:v>
                </c:pt>
                <c:pt idx="184">
                  <c:v>47.065491975910724</c:v>
                </c:pt>
                <c:pt idx="185">
                  <c:v>46.76475005588118</c:v>
                </c:pt>
                <c:pt idx="186">
                  <c:v>46.754289254462741</c:v>
                </c:pt>
                <c:pt idx="187">
                  <c:v>46.791816107569801</c:v>
                </c:pt>
                <c:pt idx="188">
                  <c:v>46.723262843925767</c:v>
                </c:pt>
                <c:pt idx="189">
                  <c:v>46.771688622969364</c:v>
                </c:pt>
                <c:pt idx="190">
                  <c:v>47.035119047662967</c:v>
                </c:pt>
                <c:pt idx="191">
                  <c:v>47.347910522547423</c:v>
                </c:pt>
                <c:pt idx="192">
                  <c:v>47.640143523846795</c:v>
                </c:pt>
                <c:pt idx="193">
                  <c:v>47.898723095659008</c:v>
                </c:pt>
                <c:pt idx="194">
                  <c:v>48.336304374158658</c:v>
                </c:pt>
                <c:pt idx="195">
                  <c:v>48.455508927321446</c:v>
                </c:pt>
                <c:pt idx="196">
                  <c:v>49.216140815341674</c:v>
                </c:pt>
                <c:pt idx="197">
                  <c:v>49.66006532215787</c:v>
                </c:pt>
                <c:pt idx="198">
                  <c:v>50.255222905658798</c:v>
                </c:pt>
                <c:pt idx="199">
                  <c:v>50.936156108181351</c:v>
                </c:pt>
                <c:pt idx="200">
                  <c:v>51.489564882138012</c:v>
                </c:pt>
                <c:pt idx="201">
                  <c:v>52.274394686449796</c:v>
                </c:pt>
                <c:pt idx="202">
                  <c:v>53.031797739991603</c:v>
                </c:pt>
                <c:pt idx="203">
                  <c:v>53.192055363066693</c:v>
                </c:pt>
                <c:pt idx="204">
                  <c:v>53.729922396242003</c:v>
                </c:pt>
                <c:pt idx="205">
                  <c:v>53.521877507982026</c:v>
                </c:pt>
                <c:pt idx="206">
                  <c:v>52.839450022008954</c:v>
                </c:pt>
                <c:pt idx="207">
                  <c:v>52.962662051880251</c:v>
                </c:pt>
                <c:pt idx="208">
                  <c:v>52.215189394551089</c:v>
                </c:pt>
                <c:pt idx="209">
                  <c:v>51.293688629935119</c:v>
                </c:pt>
                <c:pt idx="210">
                  <c:v>50.402816847920107</c:v>
                </c:pt>
                <c:pt idx="211">
                  <c:v>49.358713792576467</c:v>
                </c:pt>
                <c:pt idx="212">
                  <c:v>48.429043783578024</c:v>
                </c:pt>
                <c:pt idx="213">
                  <c:v>47.217330342325127</c:v>
                </c:pt>
                <c:pt idx="214">
                  <c:v>45.681085776843766</c:v>
                </c:pt>
                <c:pt idx="215">
                  <c:v>44.695487248643133</c:v>
                </c:pt>
                <c:pt idx="216">
                  <c:v>43.808354267558379</c:v>
                </c:pt>
                <c:pt idx="217">
                  <c:v>43.304299111466314</c:v>
                </c:pt>
                <c:pt idx="218">
                  <c:v>43.356386167085951</c:v>
                </c:pt>
                <c:pt idx="219">
                  <c:v>43.109373334330854</c:v>
                </c:pt>
                <c:pt idx="220">
                  <c:v>42.891710465249226</c:v>
                </c:pt>
                <c:pt idx="221">
                  <c:v>43.195205968636976</c:v>
                </c:pt>
                <c:pt idx="222">
                  <c:v>43.73592395680086</c:v>
                </c:pt>
                <c:pt idx="223">
                  <c:v>44.205965523441058</c:v>
                </c:pt>
                <c:pt idx="224">
                  <c:v>44.321143922211263</c:v>
                </c:pt>
                <c:pt idx="225">
                  <c:v>44.666824968266369</c:v>
                </c:pt>
                <c:pt idx="226">
                  <c:v>45.161590814270632</c:v>
                </c:pt>
                <c:pt idx="227">
                  <c:v>45.705668874374815</c:v>
                </c:pt>
                <c:pt idx="228">
                  <c:v>45.957048098936582</c:v>
                </c:pt>
                <c:pt idx="229">
                  <c:v>46.315586011622528</c:v>
                </c:pt>
                <c:pt idx="230">
                  <c:v>46.701912852131635</c:v>
                </c:pt>
                <c:pt idx="231">
                  <c:v>46.969707441779661</c:v>
                </c:pt>
                <c:pt idx="232">
                  <c:v>47.182555378910813</c:v>
                </c:pt>
                <c:pt idx="233">
                  <c:v>47.793867411979271</c:v>
                </c:pt>
                <c:pt idx="234">
                  <c:v>47.86072252254386</c:v>
                </c:pt>
                <c:pt idx="235">
                  <c:v>47.490209442403248</c:v>
                </c:pt>
                <c:pt idx="236">
                  <c:v>47.858449176789875</c:v>
                </c:pt>
                <c:pt idx="237">
                  <c:v>48.352599749442263</c:v>
                </c:pt>
                <c:pt idx="238">
                  <c:v>48.470406252088978</c:v>
                </c:pt>
                <c:pt idx="239">
                  <c:v>48.669727272934509</c:v>
                </c:pt>
                <c:pt idx="240">
                  <c:v>48.832261715675713</c:v>
                </c:pt>
                <c:pt idx="241">
                  <c:v>49.191208428930189</c:v>
                </c:pt>
                <c:pt idx="242">
                  <c:v>49.098034533330505</c:v>
                </c:pt>
                <c:pt idx="243">
                  <c:v>49.267348377144032</c:v>
                </c:pt>
                <c:pt idx="244">
                  <c:v>49.266637308859032</c:v>
                </c:pt>
                <c:pt idx="245">
                  <c:v>49.373563303329028</c:v>
                </c:pt>
                <c:pt idx="246">
                  <c:v>49.584059483879862</c:v>
                </c:pt>
                <c:pt idx="247">
                  <c:v>50.000647544379419</c:v>
                </c:pt>
                <c:pt idx="248">
                  <c:v>50.038055745881159</c:v>
                </c:pt>
                <c:pt idx="249">
                  <c:v>49.878621257806742</c:v>
                </c:pt>
                <c:pt idx="250">
                  <c:v>49.994284967200237</c:v>
                </c:pt>
                <c:pt idx="251">
                  <c:v>50.220570673128947</c:v>
                </c:pt>
                <c:pt idx="252">
                  <c:v>49.773588934759758</c:v>
                </c:pt>
                <c:pt idx="253">
                  <c:v>49.774433927650179</c:v>
                </c:pt>
                <c:pt idx="254">
                  <c:v>49.857554979888903</c:v>
                </c:pt>
                <c:pt idx="255">
                  <c:v>49.536129151933203</c:v>
                </c:pt>
                <c:pt idx="256">
                  <c:v>49.821777538359427</c:v>
                </c:pt>
                <c:pt idx="257">
                  <c:v>49.690460813591393</c:v>
                </c:pt>
                <c:pt idx="258">
                  <c:v>49.391425913020655</c:v>
                </c:pt>
                <c:pt idx="259">
                  <c:v>50.102992690983548</c:v>
                </c:pt>
                <c:pt idx="260">
                  <c:v>50.61105814762923</c:v>
                </c:pt>
                <c:pt idx="261">
                  <c:v>50.651972773456791</c:v>
                </c:pt>
                <c:pt idx="262">
                  <c:v>50.933991084988065</c:v>
                </c:pt>
                <c:pt idx="263">
                  <c:v>50.753120744955467</c:v>
                </c:pt>
                <c:pt idx="264">
                  <c:v>51.559659572396512</c:v>
                </c:pt>
                <c:pt idx="265">
                  <c:v>51.722730118780404</c:v>
                </c:pt>
                <c:pt idx="266">
                  <c:v>51.949863731445937</c:v>
                </c:pt>
                <c:pt idx="267">
                  <c:v>52.461289131057406</c:v>
                </c:pt>
                <c:pt idx="268">
                  <c:v>52.669191703834883</c:v>
                </c:pt>
                <c:pt idx="269">
                  <c:v>52.977740572782935</c:v>
                </c:pt>
                <c:pt idx="270">
                  <c:v>53.149653064576</c:v>
                </c:pt>
                <c:pt idx="271">
                  <c:v>52.925214969835146</c:v>
                </c:pt>
                <c:pt idx="272">
                  <c:v>52.308760491076569</c:v>
                </c:pt>
                <c:pt idx="273">
                  <c:v>52.851993345826052</c:v>
                </c:pt>
                <c:pt idx="274">
                  <c:v>53.372435758699453</c:v>
                </c:pt>
                <c:pt idx="275">
                  <c:v>53.556286349393531</c:v>
                </c:pt>
                <c:pt idx="276">
                  <c:v>53.713650150673708</c:v>
                </c:pt>
                <c:pt idx="277">
                  <c:v>53.612686794196925</c:v>
                </c:pt>
                <c:pt idx="278">
                  <c:v>53.735270900878483</c:v>
                </c:pt>
                <c:pt idx="279">
                  <c:v>53.866973761602864</c:v>
                </c:pt>
                <c:pt idx="280">
                  <c:v>53.888701045246407</c:v>
                </c:pt>
                <c:pt idx="281">
                  <c:v>53.66768269794477</c:v>
                </c:pt>
                <c:pt idx="282">
                  <c:v>54.39225894151005</c:v>
                </c:pt>
                <c:pt idx="283">
                  <c:v>54.766453041076495</c:v>
                </c:pt>
                <c:pt idx="284">
                  <c:v>55.526573222286075</c:v>
                </c:pt>
                <c:pt idx="285">
                  <c:v>55.76000114822547</c:v>
                </c:pt>
                <c:pt idx="286">
                  <c:v>55.713648840385275</c:v>
                </c:pt>
                <c:pt idx="287">
                  <c:v>56.002239664222181</c:v>
                </c:pt>
                <c:pt idx="288">
                  <c:v>56.18545525595075</c:v>
                </c:pt>
                <c:pt idx="289">
                  <c:v>56.497103618628429</c:v>
                </c:pt>
                <c:pt idx="290">
                  <c:v>56.745295832188866</c:v>
                </c:pt>
                <c:pt idx="291">
                  <c:v>56.618631787614916</c:v>
                </c:pt>
                <c:pt idx="292">
                  <c:v>56.77747845106353</c:v>
                </c:pt>
                <c:pt idx="293">
                  <c:v>56.951318960699432</c:v>
                </c:pt>
                <c:pt idx="294">
                  <c:v>56.807191240577829</c:v>
                </c:pt>
                <c:pt idx="295">
                  <c:v>56.289181340302555</c:v>
                </c:pt>
                <c:pt idx="296">
                  <c:v>56.400695628778678</c:v>
                </c:pt>
                <c:pt idx="297">
                  <c:v>56.37979581517191</c:v>
                </c:pt>
                <c:pt idx="298">
                  <c:v>56.18014712056906</c:v>
                </c:pt>
                <c:pt idx="299">
                  <c:v>56.282102392450341</c:v>
                </c:pt>
                <c:pt idx="300">
                  <c:v>56.300368343464967</c:v>
                </c:pt>
                <c:pt idx="301">
                  <c:v>56.690573174260805</c:v>
                </c:pt>
                <c:pt idx="302">
                  <c:v>56.970880562873894</c:v>
                </c:pt>
                <c:pt idx="303">
                  <c:v>57.281556749331848</c:v>
                </c:pt>
                <c:pt idx="304">
                  <c:v>57.444952233078105</c:v>
                </c:pt>
                <c:pt idx="305">
                  <c:v>58.230236872570558</c:v>
                </c:pt>
                <c:pt idx="306">
                  <c:v>58.618971473224448</c:v>
                </c:pt>
                <c:pt idx="307">
                  <c:v>59.114338158299134</c:v>
                </c:pt>
                <c:pt idx="308">
                  <c:v>59.509436627832926</c:v>
                </c:pt>
                <c:pt idx="309">
                  <c:v>59.89625371974094</c:v>
                </c:pt>
                <c:pt idx="310">
                  <c:v>60.720138670655452</c:v>
                </c:pt>
                <c:pt idx="311">
                  <c:v>61.911439208372144</c:v>
                </c:pt>
                <c:pt idx="312">
                  <c:v>62.496858342208199</c:v>
                </c:pt>
                <c:pt idx="313">
                  <c:v>63.277062724381111</c:v>
                </c:pt>
                <c:pt idx="314">
                  <c:v>63.475462687994629</c:v>
                </c:pt>
                <c:pt idx="315">
                  <c:v>64.209861701845497</c:v>
                </c:pt>
                <c:pt idx="316">
                  <c:v>64.957505095344644</c:v>
                </c:pt>
                <c:pt idx="317">
                  <c:v>65.358802586147803</c:v>
                </c:pt>
                <c:pt idx="318">
                  <c:v>66.089540365226554</c:v>
                </c:pt>
                <c:pt idx="319">
                  <c:v>67.338788975698137</c:v>
                </c:pt>
                <c:pt idx="320">
                  <c:v>68.085523659083989</c:v>
                </c:pt>
                <c:pt idx="321">
                  <c:v>68.820267598251107</c:v>
                </c:pt>
                <c:pt idx="322">
                  <c:v>69.885988110878017</c:v>
                </c:pt>
                <c:pt idx="323">
                  <c:v>70.247513295370695</c:v>
                </c:pt>
                <c:pt idx="324">
                  <c:v>70.540168675786845</c:v>
                </c:pt>
                <c:pt idx="325">
                  <c:v>71.30559028569138</c:v>
                </c:pt>
                <c:pt idx="326">
                  <c:v>71.888074833605359</c:v>
                </c:pt>
                <c:pt idx="327">
                  <c:v>71.808708412807675</c:v>
                </c:pt>
                <c:pt idx="328">
                  <c:v>72.186606626425331</c:v>
                </c:pt>
                <c:pt idx="329">
                  <c:v>72.68040983888099</c:v>
                </c:pt>
                <c:pt idx="330">
                  <c:v>72.256158096543246</c:v>
                </c:pt>
                <c:pt idx="331">
                  <c:v>72.432293260378444</c:v>
                </c:pt>
                <c:pt idx="332">
                  <c:v>72.53910822166192</c:v>
                </c:pt>
                <c:pt idx="333">
                  <c:v>72.665925967998433</c:v>
                </c:pt>
                <c:pt idx="334">
                  <c:v>72.635637131723286</c:v>
                </c:pt>
                <c:pt idx="335">
                  <c:v>72.675873774605705</c:v>
                </c:pt>
                <c:pt idx="336">
                  <c:v>72.648243038457238</c:v>
                </c:pt>
                <c:pt idx="337">
                  <c:v>72.235664550217464</c:v>
                </c:pt>
                <c:pt idx="338">
                  <c:v>71.83636629532991</c:v>
                </c:pt>
                <c:pt idx="339">
                  <c:v>72.133762774204499</c:v>
                </c:pt>
                <c:pt idx="340">
                  <c:v>70.738768099932116</c:v>
                </c:pt>
                <c:pt idx="341">
                  <c:v>69.069934534177619</c:v>
                </c:pt>
                <c:pt idx="342">
                  <c:v>68.554357185869435</c:v>
                </c:pt>
                <c:pt idx="343">
                  <c:v>67.265420184907342</c:v>
                </c:pt>
                <c:pt idx="344">
                  <c:v>66.31804920694745</c:v>
                </c:pt>
                <c:pt idx="345">
                  <c:v>65.642141007785895</c:v>
                </c:pt>
                <c:pt idx="346">
                  <c:v>64.646153281788401</c:v>
                </c:pt>
                <c:pt idx="347">
                  <c:v>63.528241635032131</c:v>
                </c:pt>
                <c:pt idx="348">
                  <c:v>63.714798111287585</c:v>
                </c:pt>
                <c:pt idx="349">
                  <c:v>63.721609429813498</c:v>
                </c:pt>
                <c:pt idx="350">
                  <c:v>63.56106063933634</c:v>
                </c:pt>
                <c:pt idx="351">
                  <c:v>64.355217652958743</c:v>
                </c:pt>
                <c:pt idx="352">
                  <c:v>65.634235428689109</c:v>
                </c:pt>
                <c:pt idx="353">
                  <c:v>67.531014090782463</c:v>
                </c:pt>
                <c:pt idx="354">
                  <c:v>68.977664292954245</c:v>
                </c:pt>
                <c:pt idx="355">
                  <c:v>70.577030469446768</c:v>
                </c:pt>
                <c:pt idx="356">
                  <c:v>72.274432254272227</c:v>
                </c:pt>
                <c:pt idx="357">
                  <c:v>73.542678601086664</c:v>
                </c:pt>
                <c:pt idx="358">
                  <c:v>74.75050387325156</c:v>
                </c:pt>
                <c:pt idx="359">
                  <c:v>76.389199191283836</c:v>
                </c:pt>
                <c:pt idx="360">
                  <c:v>77.826123940623177</c:v>
                </c:pt>
                <c:pt idx="361">
                  <c:v>78.252022770361947</c:v>
                </c:pt>
                <c:pt idx="362">
                  <c:v>79.626946649993002</c:v>
                </c:pt>
                <c:pt idx="363">
                  <c:v>80.29894300171712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8F-45AB-BD20-6D7DF14A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24672"/>
        <c:axId val="50126208"/>
      </c:lineChart>
      <c:dateAx>
        <c:axId val="501246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0126208"/>
        <c:crosses val="autoZero"/>
        <c:auto val="1"/>
        <c:lblOffset val="100"/>
        <c:baseTimeUnit val="months"/>
        <c:majorUnit val="1"/>
        <c:majorTimeUnit val="years"/>
        <c:minorUnit val="3"/>
        <c:minorTimeUnit val="years"/>
      </c:dateAx>
      <c:valAx>
        <c:axId val="50126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Moving Annual Total Imports ($NZ  Mar 2022 Billion - CIF)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7.4090913751817039E-3"/>
              <c:y val="0.17893416548738547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50124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3658514681592167"/>
          <c:y val="0.91661672566158592"/>
          <c:w val="0.64997974031251882"/>
          <c:h val="4.4239543451563966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849678049216251E-2"/>
          <c:y val="3.6886807944710692E-2"/>
          <c:w val="0.87834271206808023"/>
          <c:h val="0.62647488439136434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Incomes'!$AT$11</c:f>
              <c:strCache>
                <c:ptCount val="1"/>
                <c:pt idx="0">
                  <c:v> Rodney 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Incomes'!$A$19:$A$64</c:f>
              <c:numCache>
                <c:formatCode>mmm\-yy</c:formatCode>
                <c:ptCount val="46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</c:numCache>
            </c:numRef>
          </c:cat>
          <c:val>
            <c:numRef>
              <c:f>'Pop, Employ, Incomes'!$AT$19:$AT$63</c:f>
              <c:numCache>
                <c:formatCode>0.0%</c:formatCode>
                <c:ptCount val="45"/>
                <c:pt idx="0">
                  <c:v>3.4000000000000002E-2</c:v>
                </c:pt>
                <c:pt idx="1">
                  <c:v>3.6000000000000004E-2</c:v>
                </c:pt>
                <c:pt idx="2">
                  <c:v>2.8999999999999998E-2</c:v>
                </c:pt>
                <c:pt idx="3">
                  <c:v>0.03</c:v>
                </c:pt>
                <c:pt idx="4">
                  <c:v>2.8999999999999998E-2</c:v>
                </c:pt>
                <c:pt idx="5">
                  <c:v>3.1E-2</c:v>
                </c:pt>
                <c:pt idx="6">
                  <c:v>3.3000000000000002E-2</c:v>
                </c:pt>
                <c:pt idx="7">
                  <c:v>2.7000000000000003E-2</c:v>
                </c:pt>
                <c:pt idx="8">
                  <c:v>2.7000000000000003E-2</c:v>
                </c:pt>
                <c:pt idx="9">
                  <c:v>2.5000000000000001E-2</c:v>
                </c:pt>
                <c:pt idx="10">
                  <c:v>2.3E-2</c:v>
                </c:pt>
                <c:pt idx="11">
                  <c:v>2.5000000000000001E-2</c:v>
                </c:pt>
                <c:pt idx="12">
                  <c:v>2.4E-2</c:v>
                </c:pt>
                <c:pt idx="13">
                  <c:v>2.4E-2</c:v>
                </c:pt>
                <c:pt idx="14">
                  <c:v>2.4E-2</c:v>
                </c:pt>
                <c:pt idx="15">
                  <c:v>2.2000000000000002E-2</c:v>
                </c:pt>
                <c:pt idx="16">
                  <c:v>2.3E-2</c:v>
                </c:pt>
                <c:pt idx="17">
                  <c:v>2.2000000000000002E-2</c:v>
                </c:pt>
                <c:pt idx="18">
                  <c:v>2.3E-2</c:v>
                </c:pt>
                <c:pt idx="19">
                  <c:v>2.4E-2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2.6000000000000002E-2</c:v>
                </c:pt>
                <c:pt idx="25">
                  <c:v>2.3E-2</c:v>
                </c:pt>
                <c:pt idx="26">
                  <c:v>2.6000000000000002E-2</c:v>
                </c:pt>
                <c:pt idx="27">
                  <c:v>2.5000000000000001E-2</c:v>
                </c:pt>
                <c:pt idx="28">
                  <c:v>2.7999999999999997E-2</c:v>
                </c:pt>
                <c:pt idx="29">
                  <c:v>0.03</c:v>
                </c:pt>
                <c:pt idx="30">
                  <c:v>3.2000000000000001E-2</c:v>
                </c:pt>
                <c:pt idx="31">
                  <c:v>3.6000000000000004E-2</c:v>
                </c:pt>
                <c:pt idx="32">
                  <c:v>4.0999999999999995E-2</c:v>
                </c:pt>
                <c:pt idx="33">
                  <c:v>4.4999999999999998E-2</c:v>
                </c:pt>
                <c:pt idx="34">
                  <c:v>4.8000000000000001E-2</c:v>
                </c:pt>
                <c:pt idx="35">
                  <c:v>5.5999999999999994E-2</c:v>
                </c:pt>
                <c:pt idx="36">
                  <c:v>5.0999999999999997E-2</c:v>
                </c:pt>
                <c:pt idx="37">
                  <c:v>0.06</c:v>
                </c:pt>
                <c:pt idx="38">
                  <c:v>5.4000000000000006E-2</c:v>
                </c:pt>
                <c:pt idx="39">
                  <c:v>5.5E-2</c:v>
                </c:pt>
                <c:pt idx="40">
                  <c:v>5.2000000000000005E-2</c:v>
                </c:pt>
                <c:pt idx="41">
                  <c:v>5.0999999999999997E-2</c:v>
                </c:pt>
                <c:pt idx="42">
                  <c:v>5.2000000000000005E-2</c:v>
                </c:pt>
                <c:pt idx="43">
                  <c:v>4.8000000000000001E-2</c:v>
                </c:pt>
                <c:pt idx="44">
                  <c:v>5.0999999999999997E-2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27-488F-9F40-4E3B8DECF88B}"/>
            </c:ext>
          </c:extLst>
        </c:ser>
        <c:ser>
          <c:idx val="1"/>
          <c:order val="1"/>
          <c:tx>
            <c:strRef>
              <c:f>'Pop, Employ, Incomes'!$AU$11</c:f>
              <c:strCache>
                <c:ptCount val="1"/>
                <c:pt idx="0">
                  <c:v>North Shore City </c:v>
                </c:pt>
              </c:strCache>
            </c:strRef>
          </c:tx>
          <c:marker>
            <c:symbol val="none"/>
          </c:marker>
          <c:cat>
            <c:numRef>
              <c:f>'Pop, Employ, Incomes'!$A$19:$A$64</c:f>
              <c:numCache>
                <c:formatCode>mmm\-yy</c:formatCode>
                <c:ptCount val="46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</c:numCache>
            </c:numRef>
          </c:cat>
          <c:val>
            <c:numRef>
              <c:f>'Pop, Employ, Incomes'!$AU$19:$AU$63</c:f>
              <c:numCache>
                <c:formatCode>0.0%</c:formatCode>
                <c:ptCount val="45"/>
                <c:pt idx="0">
                  <c:v>3.7000000000000005E-2</c:v>
                </c:pt>
                <c:pt idx="1">
                  <c:v>0.04</c:v>
                </c:pt>
                <c:pt idx="2">
                  <c:v>3.2000000000000001E-2</c:v>
                </c:pt>
                <c:pt idx="3">
                  <c:v>3.4000000000000002E-2</c:v>
                </c:pt>
                <c:pt idx="4">
                  <c:v>3.3000000000000002E-2</c:v>
                </c:pt>
                <c:pt idx="5">
                  <c:v>3.6000000000000004E-2</c:v>
                </c:pt>
                <c:pt idx="6">
                  <c:v>3.7000000000000005E-2</c:v>
                </c:pt>
                <c:pt idx="7">
                  <c:v>0.03</c:v>
                </c:pt>
                <c:pt idx="8">
                  <c:v>0.03</c:v>
                </c:pt>
                <c:pt idx="9">
                  <c:v>2.8999999999999998E-2</c:v>
                </c:pt>
                <c:pt idx="10">
                  <c:v>2.6000000000000002E-2</c:v>
                </c:pt>
                <c:pt idx="11">
                  <c:v>0.03</c:v>
                </c:pt>
                <c:pt idx="12">
                  <c:v>2.8999999999999998E-2</c:v>
                </c:pt>
                <c:pt idx="13">
                  <c:v>2.8999999999999998E-2</c:v>
                </c:pt>
                <c:pt idx="14">
                  <c:v>0.03</c:v>
                </c:pt>
                <c:pt idx="15">
                  <c:v>2.7000000000000003E-2</c:v>
                </c:pt>
                <c:pt idx="16">
                  <c:v>2.8999999999999998E-2</c:v>
                </c:pt>
                <c:pt idx="17">
                  <c:v>2.7999999999999997E-2</c:v>
                </c:pt>
                <c:pt idx="18">
                  <c:v>2.7999999999999997E-2</c:v>
                </c:pt>
                <c:pt idx="19">
                  <c:v>0.03</c:v>
                </c:pt>
                <c:pt idx="20">
                  <c:v>2.6000000000000002E-2</c:v>
                </c:pt>
                <c:pt idx="21">
                  <c:v>2.6000000000000002E-2</c:v>
                </c:pt>
                <c:pt idx="22">
                  <c:v>3.1E-2</c:v>
                </c:pt>
                <c:pt idx="23">
                  <c:v>3.1E-2</c:v>
                </c:pt>
                <c:pt idx="24">
                  <c:v>3.3000000000000002E-2</c:v>
                </c:pt>
                <c:pt idx="25">
                  <c:v>2.7999999999999997E-2</c:v>
                </c:pt>
                <c:pt idx="26">
                  <c:v>3.2000000000000001E-2</c:v>
                </c:pt>
                <c:pt idx="27">
                  <c:v>0.03</c:v>
                </c:pt>
                <c:pt idx="28">
                  <c:v>3.4000000000000002E-2</c:v>
                </c:pt>
                <c:pt idx="29">
                  <c:v>3.7000000000000005E-2</c:v>
                </c:pt>
                <c:pt idx="30">
                  <c:v>0.04</c:v>
                </c:pt>
                <c:pt idx="31">
                  <c:v>4.4999999999999998E-2</c:v>
                </c:pt>
                <c:pt idx="32">
                  <c:v>0.05</c:v>
                </c:pt>
                <c:pt idx="33">
                  <c:v>5.4000000000000006E-2</c:v>
                </c:pt>
                <c:pt idx="34">
                  <c:v>5.5999999999999994E-2</c:v>
                </c:pt>
                <c:pt idx="35">
                  <c:v>6.6000000000000003E-2</c:v>
                </c:pt>
                <c:pt idx="36">
                  <c:v>0.06</c:v>
                </c:pt>
                <c:pt idx="37">
                  <c:v>7.0000000000000007E-2</c:v>
                </c:pt>
                <c:pt idx="38">
                  <c:v>6.4000000000000001E-2</c:v>
                </c:pt>
                <c:pt idx="39">
                  <c:v>6.3E-2</c:v>
                </c:pt>
                <c:pt idx="40">
                  <c:v>5.7999999999999996E-2</c:v>
                </c:pt>
                <c:pt idx="41">
                  <c:v>5.7000000000000002E-2</c:v>
                </c:pt>
                <c:pt idx="42">
                  <c:v>5.7000000000000002E-2</c:v>
                </c:pt>
                <c:pt idx="43">
                  <c:v>5.2999999999999999E-2</c:v>
                </c:pt>
                <c:pt idx="44">
                  <c:v>5.7000000000000002E-2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27-488F-9F40-4E3B8DECF88B}"/>
            </c:ext>
          </c:extLst>
        </c:ser>
        <c:ser>
          <c:idx val="2"/>
          <c:order val="2"/>
          <c:tx>
            <c:strRef>
              <c:f>'Pop, Employ, Incomes'!$AV$11</c:f>
              <c:strCache>
                <c:ptCount val="1"/>
                <c:pt idx="0">
                  <c:v>Waitakere City 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'Pop, Employ, Incomes'!$A$19:$A$64</c:f>
              <c:numCache>
                <c:formatCode>mmm\-yy</c:formatCode>
                <c:ptCount val="46"/>
                <c:pt idx="0">
                  <c:v>36951</c:v>
                </c:pt>
                <c:pt idx="1">
                  <c:v>37043</c:v>
                </c:pt>
                <c:pt idx="2">
                  <c:v>37135</c:v>
                </c:pt>
                <c:pt idx="3">
                  <c:v>37226</c:v>
                </c:pt>
                <c:pt idx="4">
                  <c:v>37316</c:v>
                </c:pt>
                <c:pt idx="5">
                  <c:v>37408</c:v>
                </c:pt>
                <c:pt idx="6">
                  <c:v>37500</c:v>
                </c:pt>
                <c:pt idx="7">
                  <c:v>37591</c:v>
                </c:pt>
                <c:pt idx="8">
                  <c:v>37681</c:v>
                </c:pt>
                <c:pt idx="9">
                  <c:v>37773</c:v>
                </c:pt>
                <c:pt idx="10">
                  <c:v>37865</c:v>
                </c:pt>
                <c:pt idx="11">
                  <c:v>37956</c:v>
                </c:pt>
                <c:pt idx="12">
                  <c:v>38047</c:v>
                </c:pt>
                <c:pt idx="13">
                  <c:v>38139</c:v>
                </c:pt>
                <c:pt idx="14">
                  <c:v>38231</c:v>
                </c:pt>
                <c:pt idx="15">
                  <c:v>38322</c:v>
                </c:pt>
                <c:pt idx="16">
                  <c:v>38412</c:v>
                </c:pt>
                <c:pt idx="17">
                  <c:v>38504</c:v>
                </c:pt>
                <c:pt idx="18">
                  <c:v>38596</c:v>
                </c:pt>
                <c:pt idx="19">
                  <c:v>38687</c:v>
                </c:pt>
                <c:pt idx="20">
                  <c:v>38777</c:v>
                </c:pt>
                <c:pt idx="21">
                  <c:v>38869</c:v>
                </c:pt>
                <c:pt idx="22">
                  <c:v>38961</c:v>
                </c:pt>
                <c:pt idx="23">
                  <c:v>39052</c:v>
                </c:pt>
                <c:pt idx="24">
                  <c:v>39142</c:v>
                </c:pt>
                <c:pt idx="25">
                  <c:v>39234</c:v>
                </c:pt>
                <c:pt idx="26">
                  <c:v>39326</c:v>
                </c:pt>
                <c:pt idx="27">
                  <c:v>39417</c:v>
                </c:pt>
                <c:pt idx="28">
                  <c:v>39508</c:v>
                </c:pt>
                <c:pt idx="29">
                  <c:v>39600</c:v>
                </c:pt>
                <c:pt idx="30">
                  <c:v>39692</c:v>
                </c:pt>
                <c:pt idx="31">
                  <c:v>39783</c:v>
                </c:pt>
                <c:pt idx="32">
                  <c:v>39873</c:v>
                </c:pt>
                <c:pt idx="33">
                  <c:v>39965</c:v>
                </c:pt>
                <c:pt idx="34">
                  <c:v>40057</c:v>
                </c:pt>
                <c:pt idx="35">
                  <c:v>40148</c:v>
                </c:pt>
                <c:pt idx="36">
                  <c:v>40238</c:v>
                </c:pt>
                <c:pt idx="37">
                  <c:v>40330</c:v>
                </c:pt>
                <c:pt idx="38">
                  <c:v>40422</c:v>
                </c:pt>
                <c:pt idx="39">
                  <c:v>40513</c:v>
                </c:pt>
                <c:pt idx="40">
                  <c:v>40603</c:v>
                </c:pt>
                <c:pt idx="41">
                  <c:v>40695</c:v>
                </c:pt>
                <c:pt idx="42">
                  <c:v>40787</c:v>
                </c:pt>
                <c:pt idx="43">
                  <c:v>40878</c:v>
                </c:pt>
                <c:pt idx="44">
                  <c:v>40969</c:v>
                </c:pt>
                <c:pt idx="45">
                  <c:v>41061</c:v>
                </c:pt>
              </c:numCache>
            </c:numRef>
          </c:cat>
          <c:val>
            <c:numRef>
              <c:f>'Pop, Employ, Incomes'!$AV$19:$AV$63</c:f>
              <c:numCache>
                <c:formatCode>0.0%</c:formatCode>
                <c:ptCount val="45"/>
                <c:pt idx="0">
                  <c:v>5.5E-2</c:v>
                </c:pt>
                <c:pt idx="1">
                  <c:v>5.7999999999999996E-2</c:v>
                </c:pt>
                <c:pt idx="2">
                  <c:v>4.9000000000000002E-2</c:v>
                </c:pt>
                <c:pt idx="3">
                  <c:v>5.0999999999999997E-2</c:v>
                </c:pt>
                <c:pt idx="4">
                  <c:v>4.9000000000000002E-2</c:v>
                </c:pt>
                <c:pt idx="5">
                  <c:v>5.2000000000000005E-2</c:v>
                </c:pt>
                <c:pt idx="6">
                  <c:v>5.5E-2</c:v>
                </c:pt>
                <c:pt idx="7">
                  <c:v>4.4000000000000004E-2</c:v>
                </c:pt>
                <c:pt idx="8">
                  <c:v>4.4999999999999998E-2</c:v>
                </c:pt>
                <c:pt idx="9">
                  <c:v>4.2999999999999997E-2</c:v>
                </c:pt>
                <c:pt idx="10">
                  <c:v>3.7999999999999999E-2</c:v>
                </c:pt>
                <c:pt idx="11">
                  <c:v>4.0999999999999995E-2</c:v>
                </c:pt>
                <c:pt idx="12">
                  <c:v>4.0999999999999995E-2</c:v>
                </c:pt>
                <c:pt idx="13">
                  <c:v>0.04</c:v>
                </c:pt>
                <c:pt idx="14">
                  <c:v>4.0999999999999995E-2</c:v>
                </c:pt>
                <c:pt idx="15">
                  <c:v>3.7000000000000005E-2</c:v>
                </c:pt>
                <c:pt idx="16">
                  <c:v>3.9E-2</c:v>
                </c:pt>
                <c:pt idx="17">
                  <c:v>3.7999999999999999E-2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3.5000000000000003E-2</c:v>
                </c:pt>
                <c:pt idx="21">
                  <c:v>3.5000000000000003E-2</c:v>
                </c:pt>
                <c:pt idx="22">
                  <c:v>4.0999999999999995E-2</c:v>
                </c:pt>
                <c:pt idx="23">
                  <c:v>4.0999999999999995E-2</c:v>
                </c:pt>
                <c:pt idx="24">
                  <c:v>4.2000000000000003E-2</c:v>
                </c:pt>
                <c:pt idx="25">
                  <c:v>3.6000000000000004E-2</c:v>
                </c:pt>
                <c:pt idx="26">
                  <c:v>0.04</c:v>
                </c:pt>
                <c:pt idx="27">
                  <c:v>3.7000000000000005E-2</c:v>
                </c:pt>
                <c:pt idx="28">
                  <c:v>4.0999999999999995E-2</c:v>
                </c:pt>
                <c:pt idx="29">
                  <c:v>4.4999999999999998E-2</c:v>
                </c:pt>
                <c:pt idx="30">
                  <c:v>4.8000000000000001E-2</c:v>
                </c:pt>
                <c:pt idx="31">
                  <c:v>5.4000000000000006E-2</c:v>
                </c:pt>
                <c:pt idx="32">
                  <c:v>0.06</c:v>
                </c:pt>
                <c:pt idx="33">
                  <c:v>6.7000000000000004E-2</c:v>
                </c:pt>
                <c:pt idx="34">
                  <c:v>7.0000000000000007E-2</c:v>
                </c:pt>
                <c:pt idx="35">
                  <c:v>8.1000000000000003E-2</c:v>
                </c:pt>
                <c:pt idx="36">
                  <c:v>7.400000000000001E-2</c:v>
                </c:pt>
                <c:pt idx="37">
                  <c:v>8.8000000000000009E-2</c:v>
                </c:pt>
                <c:pt idx="38">
                  <c:v>7.9000000000000001E-2</c:v>
                </c:pt>
                <c:pt idx="39">
                  <c:v>8.1000000000000003E-2</c:v>
                </c:pt>
                <c:pt idx="40">
                  <c:v>7.5999999999999998E-2</c:v>
                </c:pt>
                <c:pt idx="41">
                  <c:v>7.4999999999999997E-2</c:v>
                </c:pt>
                <c:pt idx="42">
                  <c:v>7.5999999999999998E-2</c:v>
                </c:pt>
                <c:pt idx="43">
                  <c:v>7.0000000000000007E-2</c:v>
                </c:pt>
                <c:pt idx="44">
                  <c:v>7.6999999999999999E-2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27-488F-9F40-4E3B8DECF88B}"/>
            </c:ext>
          </c:extLst>
        </c:ser>
        <c:ser>
          <c:idx val="3"/>
          <c:order val="3"/>
          <c:tx>
            <c:strRef>
              <c:f>'Pop, Employ, Incomes'!$AW$11</c:f>
              <c:strCache>
                <c:ptCount val="1"/>
                <c:pt idx="0">
                  <c:v>Auckland City 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val>
            <c:numRef>
              <c:f>'Pop, Employ, Incomes'!$AW$19:$AW$63</c:f>
              <c:numCache>
                <c:formatCode>0.0%</c:formatCode>
                <c:ptCount val="45"/>
                <c:pt idx="0">
                  <c:v>5.2000000000000005E-2</c:v>
                </c:pt>
                <c:pt idx="1">
                  <c:v>5.5E-2</c:v>
                </c:pt>
                <c:pt idx="2">
                  <c:v>4.5999999999999999E-2</c:v>
                </c:pt>
                <c:pt idx="3">
                  <c:v>4.9000000000000002E-2</c:v>
                </c:pt>
                <c:pt idx="4">
                  <c:v>4.8000000000000001E-2</c:v>
                </c:pt>
                <c:pt idx="5">
                  <c:v>5.2999999999999999E-2</c:v>
                </c:pt>
                <c:pt idx="6">
                  <c:v>5.5E-2</c:v>
                </c:pt>
                <c:pt idx="7">
                  <c:v>4.4999999999999998E-2</c:v>
                </c:pt>
                <c:pt idx="8">
                  <c:v>4.4999999999999998E-2</c:v>
                </c:pt>
                <c:pt idx="9">
                  <c:v>4.2999999999999997E-2</c:v>
                </c:pt>
                <c:pt idx="10">
                  <c:v>3.9E-2</c:v>
                </c:pt>
                <c:pt idx="11">
                  <c:v>4.2999999999999997E-2</c:v>
                </c:pt>
                <c:pt idx="12">
                  <c:v>4.2000000000000003E-2</c:v>
                </c:pt>
                <c:pt idx="13">
                  <c:v>4.0999999999999995E-2</c:v>
                </c:pt>
                <c:pt idx="14">
                  <c:v>4.0999999999999995E-2</c:v>
                </c:pt>
                <c:pt idx="15">
                  <c:v>3.7000000000000005E-2</c:v>
                </c:pt>
                <c:pt idx="16">
                  <c:v>3.9E-2</c:v>
                </c:pt>
                <c:pt idx="17">
                  <c:v>3.7000000000000005E-2</c:v>
                </c:pt>
                <c:pt idx="18">
                  <c:v>3.7000000000000005E-2</c:v>
                </c:pt>
                <c:pt idx="19">
                  <c:v>0.04</c:v>
                </c:pt>
                <c:pt idx="20">
                  <c:v>3.4000000000000002E-2</c:v>
                </c:pt>
                <c:pt idx="21">
                  <c:v>3.5000000000000003E-2</c:v>
                </c:pt>
                <c:pt idx="22">
                  <c:v>4.0999999999999995E-2</c:v>
                </c:pt>
                <c:pt idx="23">
                  <c:v>4.0999999999999995E-2</c:v>
                </c:pt>
                <c:pt idx="24">
                  <c:v>4.2000000000000003E-2</c:v>
                </c:pt>
                <c:pt idx="25">
                  <c:v>3.7000000000000005E-2</c:v>
                </c:pt>
                <c:pt idx="26">
                  <c:v>4.0999999999999995E-2</c:v>
                </c:pt>
                <c:pt idx="27">
                  <c:v>3.7999999999999999E-2</c:v>
                </c:pt>
                <c:pt idx="28">
                  <c:v>4.2999999999999997E-2</c:v>
                </c:pt>
                <c:pt idx="29">
                  <c:v>4.5999999999999999E-2</c:v>
                </c:pt>
                <c:pt idx="30">
                  <c:v>0.05</c:v>
                </c:pt>
                <c:pt idx="31">
                  <c:v>5.5999999999999994E-2</c:v>
                </c:pt>
                <c:pt idx="32">
                  <c:v>6.2E-2</c:v>
                </c:pt>
                <c:pt idx="33">
                  <c:v>6.8000000000000005E-2</c:v>
                </c:pt>
                <c:pt idx="34">
                  <c:v>7.0999999999999994E-2</c:v>
                </c:pt>
                <c:pt idx="35">
                  <c:v>8.3000000000000004E-2</c:v>
                </c:pt>
                <c:pt idx="36">
                  <c:v>7.4999999999999997E-2</c:v>
                </c:pt>
                <c:pt idx="37">
                  <c:v>8.8000000000000009E-2</c:v>
                </c:pt>
                <c:pt idx="38">
                  <c:v>0.08</c:v>
                </c:pt>
                <c:pt idx="39">
                  <c:v>0.08</c:v>
                </c:pt>
                <c:pt idx="40">
                  <c:v>7.400000000000001E-2</c:v>
                </c:pt>
                <c:pt idx="41">
                  <c:v>7.2999999999999995E-2</c:v>
                </c:pt>
                <c:pt idx="42">
                  <c:v>7.400000000000001E-2</c:v>
                </c:pt>
                <c:pt idx="43">
                  <c:v>6.8000000000000005E-2</c:v>
                </c:pt>
                <c:pt idx="44">
                  <c:v>7.400000000000001E-2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27-488F-9F40-4E3B8DECF88B}"/>
            </c:ext>
          </c:extLst>
        </c:ser>
        <c:ser>
          <c:idx val="4"/>
          <c:order val="4"/>
          <c:tx>
            <c:strRef>
              <c:f>'Pop, Employ, Incomes'!$AX$11</c:f>
              <c:strCache>
                <c:ptCount val="1"/>
                <c:pt idx="0">
                  <c:v>Manukau City 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val>
            <c:numRef>
              <c:f>'Pop, Employ, Incomes'!$AX$19:$AX$63</c:f>
              <c:numCache>
                <c:formatCode>0.0%</c:formatCode>
                <c:ptCount val="45"/>
                <c:pt idx="0">
                  <c:v>6.7000000000000004E-2</c:v>
                </c:pt>
                <c:pt idx="1">
                  <c:v>7.2000000000000008E-2</c:v>
                </c:pt>
                <c:pt idx="2">
                  <c:v>5.9000000000000004E-2</c:v>
                </c:pt>
                <c:pt idx="3">
                  <c:v>6.3E-2</c:v>
                </c:pt>
                <c:pt idx="4">
                  <c:v>0.06</c:v>
                </c:pt>
                <c:pt idx="5">
                  <c:v>6.5000000000000002E-2</c:v>
                </c:pt>
                <c:pt idx="6">
                  <c:v>6.8000000000000005E-2</c:v>
                </c:pt>
                <c:pt idx="7">
                  <c:v>5.5E-2</c:v>
                </c:pt>
                <c:pt idx="8">
                  <c:v>5.5E-2</c:v>
                </c:pt>
                <c:pt idx="9">
                  <c:v>5.2000000000000005E-2</c:v>
                </c:pt>
                <c:pt idx="10">
                  <c:v>4.5999999999999999E-2</c:v>
                </c:pt>
                <c:pt idx="11">
                  <c:v>5.2999999999999999E-2</c:v>
                </c:pt>
                <c:pt idx="12">
                  <c:v>5.2999999999999999E-2</c:v>
                </c:pt>
                <c:pt idx="13">
                  <c:v>5.2000000000000005E-2</c:v>
                </c:pt>
                <c:pt idx="14">
                  <c:v>5.2999999999999999E-2</c:v>
                </c:pt>
                <c:pt idx="15">
                  <c:v>4.5999999999999999E-2</c:v>
                </c:pt>
                <c:pt idx="16">
                  <c:v>4.9000000000000002E-2</c:v>
                </c:pt>
                <c:pt idx="17">
                  <c:v>4.5999999999999999E-2</c:v>
                </c:pt>
                <c:pt idx="18">
                  <c:v>4.5999999999999999E-2</c:v>
                </c:pt>
                <c:pt idx="19">
                  <c:v>4.9000000000000002E-2</c:v>
                </c:pt>
                <c:pt idx="20">
                  <c:v>4.2000000000000003E-2</c:v>
                </c:pt>
                <c:pt idx="21">
                  <c:v>4.2999999999999997E-2</c:v>
                </c:pt>
                <c:pt idx="22">
                  <c:v>5.0999999999999997E-2</c:v>
                </c:pt>
                <c:pt idx="23">
                  <c:v>5.0999999999999997E-2</c:v>
                </c:pt>
                <c:pt idx="24">
                  <c:v>5.2000000000000005E-2</c:v>
                </c:pt>
                <c:pt idx="25">
                  <c:v>4.5999999999999999E-2</c:v>
                </c:pt>
                <c:pt idx="26">
                  <c:v>0.05</c:v>
                </c:pt>
                <c:pt idx="27">
                  <c:v>4.7E-2</c:v>
                </c:pt>
                <c:pt idx="28">
                  <c:v>5.2000000000000005E-2</c:v>
                </c:pt>
                <c:pt idx="29">
                  <c:v>5.5999999999999994E-2</c:v>
                </c:pt>
                <c:pt idx="30">
                  <c:v>5.9000000000000004E-2</c:v>
                </c:pt>
                <c:pt idx="31">
                  <c:v>6.6000000000000003E-2</c:v>
                </c:pt>
                <c:pt idx="32">
                  <c:v>7.400000000000001E-2</c:v>
                </c:pt>
                <c:pt idx="33">
                  <c:v>8.199999999999999E-2</c:v>
                </c:pt>
                <c:pt idx="34">
                  <c:v>8.5999999999999993E-2</c:v>
                </c:pt>
                <c:pt idx="35">
                  <c:v>0.10099999999999999</c:v>
                </c:pt>
                <c:pt idx="36">
                  <c:v>9.1999999999999998E-2</c:v>
                </c:pt>
                <c:pt idx="37">
                  <c:v>0.10800000000000001</c:v>
                </c:pt>
                <c:pt idx="38">
                  <c:v>9.8000000000000004E-2</c:v>
                </c:pt>
                <c:pt idx="39">
                  <c:v>9.8000000000000004E-2</c:v>
                </c:pt>
                <c:pt idx="40">
                  <c:v>9.1999999999999998E-2</c:v>
                </c:pt>
                <c:pt idx="41">
                  <c:v>9.0999999999999998E-2</c:v>
                </c:pt>
                <c:pt idx="42">
                  <c:v>9.1999999999999998E-2</c:v>
                </c:pt>
                <c:pt idx="43">
                  <c:v>8.4000000000000005E-2</c:v>
                </c:pt>
                <c:pt idx="44">
                  <c:v>9.0999999999999998E-2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27-488F-9F40-4E3B8DECF88B}"/>
            </c:ext>
          </c:extLst>
        </c:ser>
        <c:ser>
          <c:idx val="5"/>
          <c:order val="5"/>
          <c:tx>
            <c:strRef>
              <c:f>'Pop, Employ, Incomes'!$AY$11</c:f>
              <c:strCache>
                <c:ptCount val="1"/>
                <c:pt idx="0">
                  <c:v>Papakura </c:v>
                </c:pt>
              </c:strCache>
            </c:strRef>
          </c:tx>
          <c:marker>
            <c:symbol val="none"/>
          </c:marker>
          <c:val>
            <c:numRef>
              <c:f>'Pop, Employ, Incomes'!$AY$19:$AY$63</c:f>
              <c:numCache>
                <c:formatCode>0.0%</c:formatCode>
                <c:ptCount val="45"/>
                <c:pt idx="0">
                  <c:v>5.7999999999999996E-2</c:v>
                </c:pt>
                <c:pt idx="1">
                  <c:v>6.2E-2</c:v>
                </c:pt>
                <c:pt idx="2">
                  <c:v>5.2000000000000005E-2</c:v>
                </c:pt>
                <c:pt idx="3">
                  <c:v>5.5E-2</c:v>
                </c:pt>
                <c:pt idx="4">
                  <c:v>5.2000000000000005E-2</c:v>
                </c:pt>
                <c:pt idx="5">
                  <c:v>5.5999999999999994E-2</c:v>
                </c:pt>
                <c:pt idx="6">
                  <c:v>6.0999999999999999E-2</c:v>
                </c:pt>
                <c:pt idx="7">
                  <c:v>5.0999999999999997E-2</c:v>
                </c:pt>
                <c:pt idx="8">
                  <c:v>0.05</c:v>
                </c:pt>
                <c:pt idx="9">
                  <c:v>4.9000000000000002E-2</c:v>
                </c:pt>
                <c:pt idx="10">
                  <c:v>4.4000000000000004E-2</c:v>
                </c:pt>
                <c:pt idx="11">
                  <c:v>0.05</c:v>
                </c:pt>
                <c:pt idx="12">
                  <c:v>0.05</c:v>
                </c:pt>
                <c:pt idx="13">
                  <c:v>4.8000000000000001E-2</c:v>
                </c:pt>
                <c:pt idx="14">
                  <c:v>4.8000000000000001E-2</c:v>
                </c:pt>
                <c:pt idx="15">
                  <c:v>4.2999999999999997E-2</c:v>
                </c:pt>
                <c:pt idx="16">
                  <c:v>4.5999999999999999E-2</c:v>
                </c:pt>
                <c:pt idx="17">
                  <c:v>4.4000000000000004E-2</c:v>
                </c:pt>
                <c:pt idx="18">
                  <c:v>4.4000000000000004E-2</c:v>
                </c:pt>
                <c:pt idx="19">
                  <c:v>4.8000000000000001E-2</c:v>
                </c:pt>
                <c:pt idx="20">
                  <c:v>4.2000000000000003E-2</c:v>
                </c:pt>
                <c:pt idx="21">
                  <c:v>4.2999999999999997E-2</c:v>
                </c:pt>
                <c:pt idx="22">
                  <c:v>5.0999999999999997E-2</c:v>
                </c:pt>
                <c:pt idx="23">
                  <c:v>5.2000000000000005E-2</c:v>
                </c:pt>
                <c:pt idx="24">
                  <c:v>5.2999999999999999E-2</c:v>
                </c:pt>
                <c:pt idx="25">
                  <c:v>4.4999999999999998E-2</c:v>
                </c:pt>
                <c:pt idx="26">
                  <c:v>4.7E-2</c:v>
                </c:pt>
                <c:pt idx="27">
                  <c:v>0.04</c:v>
                </c:pt>
                <c:pt idx="28">
                  <c:v>4.2999999999999997E-2</c:v>
                </c:pt>
                <c:pt idx="29">
                  <c:v>4.5999999999999999E-2</c:v>
                </c:pt>
                <c:pt idx="30">
                  <c:v>0.05</c:v>
                </c:pt>
                <c:pt idx="31">
                  <c:v>5.7999999999999996E-2</c:v>
                </c:pt>
                <c:pt idx="32">
                  <c:v>6.6000000000000003E-2</c:v>
                </c:pt>
                <c:pt idx="33">
                  <c:v>7.4999999999999997E-2</c:v>
                </c:pt>
                <c:pt idx="34">
                  <c:v>7.9000000000000001E-2</c:v>
                </c:pt>
                <c:pt idx="35">
                  <c:v>9.3000000000000013E-2</c:v>
                </c:pt>
                <c:pt idx="36">
                  <c:v>8.5000000000000006E-2</c:v>
                </c:pt>
                <c:pt idx="37">
                  <c:v>9.9000000000000005E-2</c:v>
                </c:pt>
                <c:pt idx="38">
                  <c:v>9.0999999999999998E-2</c:v>
                </c:pt>
                <c:pt idx="39">
                  <c:v>9.4E-2</c:v>
                </c:pt>
                <c:pt idx="40">
                  <c:v>8.900000000000001E-2</c:v>
                </c:pt>
                <c:pt idx="41">
                  <c:v>8.6999999999999994E-2</c:v>
                </c:pt>
                <c:pt idx="42">
                  <c:v>0.09</c:v>
                </c:pt>
                <c:pt idx="43">
                  <c:v>8.3000000000000004E-2</c:v>
                </c:pt>
                <c:pt idx="44">
                  <c:v>8.8000000000000009E-2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27-488F-9F40-4E3B8DECF88B}"/>
            </c:ext>
          </c:extLst>
        </c:ser>
        <c:ser>
          <c:idx val="6"/>
          <c:order val="6"/>
          <c:tx>
            <c:strRef>
              <c:f>'Pop, Employ, Incomes'!$AZ$11</c:f>
              <c:strCache>
                <c:ptCount val="1"/>
                <c:pt idx="0">
                  <c:v>Franklin </c:v>
                </c:pt>
              </c:strCache>
            </c:strRef>
          </c:tx>
          <c:marker>
            <c:symbol val="none"/>
          </c:marker>
          <c:val>
            <c:numRef>
              <c:f>'Pop, Employ, Incomes'!$AZ$19:$AZ$63</c:f>
              <c:numCache>
                <c:formatCode>0.0%</c:formatCode>
                <c:ptCount val="45"/>
                <c:pt idx="0">
                  <c:v>3.5000000000000003E-2</c:v>
                </c:pt>
                <c:pt idx="1">
                  <c:v>3.7999999999999999E-2</c:v>
                </c:pt>
                <c:pt idx="2">
                  <c:v>0.03</c:v>
                </c:pt>
                <c:pt idx="3">
                  <c:v>3.2000000000000001E-2</c:v>
                </c:pt>
                <c:pt idx="4">
                  <c:v>0.03</c:v>
                </c:pt>
                <c:pt idx="5">
                  <c:v>3.3000000000000002E-2</c:v>
                </c:pt>
                <c:pt idx="6">
                  <c:v>3.4000000000000002E-2</c:v>
                </c:pt>
                <c:pt idx="7">
                  <c:v>2.7999999999999997E-2</c:v>
                </c:pt>
                <c:pt idx="8">
                  <c:v>2.7000000000000003E-2</c:v>
                </c:pt>
                <c:pt idx="9">
                  <c:v>2.6000000000000002E-2</c:v>
                </c:pt>
                <c:pt idx="10">
                  <c:v>2.3E-2</c:v>
                </c:pt>
                <c:pt idx="11">
                  <c:v>2.7000000000000003E-2</c:v>
                </c:pt>
                <c:pt idx="12">
                  <c:v>2.6000000000000002E-2</c:v>
                </c:pt>
                <c:pt idx="13">
                  <c:v>2.6000000000000002E-2</c:v>
                </c:pt>
                <c:pt idx="14">
                  <c:v>2.7000000000000003E-2</c:v>
                </c:pt>
                <c:pt idx="15">
                  <c:v>2.4E-2</c:v>
                </c:pt>
                <c:pt idx="16">
                  <c:v>2.6000000000000002E-2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2.7000000000000003E-2</c:v>
                </c:pt>
                <c:pt idx="20">
                  <c:v>2.3E-2</c:v>
                </c:pt>
                <c:pt idx="21">
                  <c:v>2.3E-2</c:v>
                </c:pt>
                <c:pt idx="22">
                  <c:v>2.7000000000000003E-2</c:v>
                </c:pt>
                <c:pt idx="23">
                  <c:v>2.7999999999999997E-2</c:v>
                </c:pt>
                <c:pt idx="24">
                  <c:v>2.8999999999999998E-2</c:v>
                </c:pt>
                <c:pt idx="25">
                  <c:v>2.4E-2</c:v>
                </c:pt>
                <c:pt idx="26">
                  <c:v>2.7000000000000003E-2</c:v>
                </c:pt>
                <c:pt idx="27">
                  <c:v>2.5000000000000001E-2</c:v>
                </c:pt>
                <c:pt idx="28">
                  <c:v>2.7000000000000003E-2</c:v>
                </c:pt>
                <c:pt idx="29">
                  <c:v>0.03</c:v>
                </c:pt>
                <c:pt idx="30">
                  <c:v>3.2000000000000001E-2</c:v>
                </c:pt>
                <c:pt idx="31">
                  <c:v>3.6000000000000004E-2</c:v>
                </c:pt>
                <c:pt idx="32">
                  <c:v>0.04</c:v>
                </c:pt>
                <c:pt idx="33">
                  <c:v>4.4999999999999998E-2</c:v>
                </c:pt>
                <c:pt idx="34">
                  <c:v>4.8000000000000001E-2</c:v>
                </c:pt>
                <c:pt idx="35">
                  <c:v>5.5999999999999994E-2</c:v>
                </c:pt>
                <c:pt idx="36">
                  <c:v>5.0999999999999997E-2</c:v>
                </c:pt>
                <c:pt idx="37">
                  <c:v>6.0999999999999999E-2</c:v>
                </c:pt>
                <c:pt idx="38">
                  <c:v>5.5E-2</c:v>
                </c:pt>
                <c:pt idx="39">
                  <c:v>5.5999999999999994E-2</c:v>
                </c:pt>
                <c:pt idx="40">
                  <c:v>5.2000000000000005E-2</c:v>
                </c:pt>
                <c:pt idx="41">
                  <c:v>5.2000000000000005E-2</c:v>
                </c:pt>
                <c:pt idx="42">
                  <c:v>5.2000000000000005E-2</c:v>
                </c:pt>
                <c:pt idx="43">
                  <c:v>4.7E-2</c:v>
                </c:pt>
                <c:pt idx="44">
                  <c:v>5.2000000000000005E-2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27-488F-9F40-4E3B8DECF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91296"/>
        <c:axId val="48392832"/>
      </c:lineChart>
      <c:catAx>
        <c:axId val="4839129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839283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48392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Unemployment</a:t>
                </a:r>
                <a:r>
                  <a:rPr lang="en-NZ" baseline="0"/>
                  <a:t> Rate (BY Legacy Council Area)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3767062430704718E-2"/>
              <c:y val="8.1235213143602061E-2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839129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2175453982729558"/>
          <c:y val="0.85736246069509114"/>
          <c:w val="0.47698093878954173"/>
          <c:h val="0.14263753930490877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99" l="0.70000000000000062" r="0.70000000000000062" t="0.75000000000001399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6355913526077"/>
          <c:y val="0.10125465642096022"/>
          <c:w val="0.81415239125643646"/>
          <c:h val="0.6998979223982576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Incomes'!$B$11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Incomes'!$A$12:$A$96</c:f>
              <c:numCache>
                <c:formatCode>mmm\-yy</c:formatCode>
                <c:ptCount val="85"/>
                <c:pt idx="0">
                  <c:v>36312</c:v>
                </c:pt>
                <c:pt idx="1">
                  <c:v>36404</c:v>
                </c:pt>
                <c:pt idx="2">
                  <c:v>36495</c:v>
                </c:pt>
                <c:pt idx="3">
                  <c:v>36586</c:v>
                </c:pt>
                <c:pt idx="4">
                  <c:v>36678</c:v>
                </c:pt>
                <c:pt idx="5">
                  <c:v>36770</c:v>
                </c:pt>
                <c:pt idx="6">
                  <c:v>36861</c:v>
                </c:pt>
                <c:pt idx="7">
                  <c:v>36951</c:v>
                </c:pt>
                <c:pt idx="8">
                  <c:v>37043</c:v>
                </c:pt>
                <c:pt idx="9">
                  <c:v>37135</c:v>
                </c:pt>
                <c:pt idx="10">
                  <c:v>37226</c:v>
                </c:pt>
                <c:pt idx="11">
                  <c:v>37316</c:v>
                </c:pt>
                <c:pt idx="12">
                  <c:v>37408</c:v>
                </c:pt>
                <c:pt idx="13">
                  <c:v>37500</c:v>
                </c:pt>
                <c:pt idx="14">
                  <c:v>37591</c:v>
                </c:pt>
                <c:pt idx="15">
                  <c:v>37681</c:v>
                </c:pt>
                <c:pt idx="16">
                  <c:v>37773</c:v>
                </c:pt>
                <c:pt idx="17">
                  <c:v>37865</c:v>
                </c:pt>
                <c:pt idx="18">
                  <c:v>37956</c:v>
                </c:pt>
                <c:pt idx="19">
                  <c:v>38047</c:v>
                </c:pt>
                <c:pt idx="20">
                  <c:v>38139</c:v>
                </c:pt>
                <c:pt idx="21">
                  <c:v>38231</c:v>
                </c:pt>
                <c:pt idx="22">
                  <c:v>38322</c:v>
                </c:pt>
                <c:pt idx="23">
                  <c:v>38412</c:v>
                </c:pt>
                <c:pt idx="24">
                  <c:v>38504</c:v>
                </c:pt>
                <c:pt idx="25">
                  <c:v>38596</c:v>
                </c:pt>
                <c:pt idx="26">
                  <c:v>38687</c:v>
                </c:pt>
                <c:pt idx="27">
                  <c:v>38777</c:v>
                </c:pt>
                <c:pt idx="28">
                  <c:v>38869</c:v>
                </c:pt>
                <c:pt idx="29">
                  <c:v>38961</c:v>
                </c:pt>
                <c:pt idx="30">
                  <c:v>39052</c:v>
                </c:pt>
                <c:pt idx="31">
                  <c:v>39142</c:v>
                </c:pt>
                <c:pt idx="32">
                  <c:v>39234</c:v>
                </c:pt>
                <c:pt idx="33">
                  <c:v>39326</c:v>
                </c:pt>
                <c:pt idx="34">
                  <c:v>39417</c:v>
                </c:pt>
                <c:pt idx="35">
                  <c:v>39508</c:v>
                </c:pt>
                <c:pt idx="36">
                  <c:v>39600</c:v>
                </c:pt>
                <c:pt idx="37">
                  <c:v>39692</c:v>
                </c:pt>
                <c:pt idx="38">
                  <c:v>39783</c:v>
                </c:pt>
                <c:pt idx="39">
                  <c:v>39873</c:v>
                </c:pt>
                <c:pt idx="40">
                  <c:v>39965</c:v>
                </c:pt>
                <c:pt idx="41">
                  <c:v>40057</c:v>
                </c:pt>
                <c:pt idx="42">
                  <c:v>40148</c:v>
                </c:pt>
                <c:pt idx="43">
                  <c:v>40238</c:v>
                </c:pt>
                <c:pt idx="44">
                  <c:v>40330</c:v>
                </c:pt>
                <c:pt idx="45">
                  <c:v>40422</c:v>
                </c:pt>
                <c:pt idx="46">
                  <c:v>40513</c:v>
                </c:pt>
                <c:pt idx="47">
                  <c:v>40603</c:v>
                </c:pt>
                <c:pt idx="48">
                  <c:v>40695</c:v>
                </c:pt>
                <c:pt idx="49">
                  <c:v>40787</c:v>
                </c:pt>
                <c:pt idx="50">
                  <c:v>40878</c:v>
                </c:pt>
                <c:pt idx="51">
                  <c:v>40969</c:v>
                </c:pt>
                <c:pt idx="52">
                  <c:v>41061</c:v>
                </c:pt>
                <c:pt idx="53">
                  <c:v>41153</c:v>
                </c:pt>
                <c:pt idx="54">
                  <c:v>41244</c:v>
                </c:pt>
                <c:pt idx="55">
                  <c:v>41334</c:v>
                </c:pt>
                <c:pt idx="56">
                  <c:v>41426</c:v>
                </c:pt>
                <c:pt idx="57">
                  <c:v>41518</c:v>
                </c:pt>
                <c:pt idx="58">
                  <c:v>41609</c:v>
                </c:pt>
                <c:pt idx="59">
                  <c:v>41699</c:v>
                </c:pt>
                <c:pt idx="60">
                  <c:v>41791</c:v>
                </c:pt>
                <c:pt idx="61">
                  <c:v>41883</c:v>
                </c:pt>
                <c:pt idx="62">
                  <c:v>41974</c:v>
                </c:pt>
                <c:pt idx="63">
                  <c:v>42064</c:v>
                </c:pt>
                <c:pt idx="64">
                  <c:v>42156</c:v>
                </c:pt>
                <c:pt idx="65">
                  <c:v>42248</c:v>
                </c:pt>
                <c:pt idx="66">
                  <c:v>42339</c:v>
                </c:pt>
                <c:pt idx="67">
                  <c:v>42430</c:v>
                </c:pt>
                <c:pt idx="68">
                  <c:v>42522</c:v>
                </c:pt>
                <c:pt idx="69">
                  <c:v>42614</c:v>
                </c:pt>
                <c:pt idx="70">
                  <c:v>42705</c:v>
                </c:pt>
                <c:pt idx="71">
                  <c:v>42795</c:v>
                </c:pt>
                <c:pt idx="72">
                  <c:v>42887</c:v>
                </c:pt>
                <c:pt idx="73">
                  <c:v>42979</c:v>
                </c:pt>
                <c:pt idx="74">
                  <c:v>43070</c:v>
                </c:pt>
                <c:pt idx="75">
                  <c:v>43160</c:v>
                </c:pt>
                <c:pt idx="76">
                  <c:v>43252</c:v>
                </c:pt>
                <c:pt idx="77">
                  <c:v>43344</c:v>
                </c:pt>
                <c:pt idx="78">
                  <c:v>43435</c:v>
                </c:pt>
                <c:pt idx="79">
                  <c:v>43525</c:v>
                </c:pt>
                <c:pt idx="80">
                  <c:v>43617</c:v>
                </c:pt>
                <c:pt idx="81">
                  <c:v>43709</c:v>
                </c:pt>
                <c:pt idx="82">
                  <c:v>43800</c:v>
                </c:pt>
                <c:pt idx="83">
                  <c:v>43891</c:v>
                </c:pt>
                <c:pt idx="84">
                  <c:v>43983</c:v>
                </c:pt>
              </c:numCache>
            </c:numRef>
          </c:cat>
          <c:val>
            <c:numRef>
              <c:f>'Pop, Employ, Incomes'!$B$12:$B$96</c:f>
              <c:numCache>
                <c:formatCode>General</c:formatCode>
                <c:ptCount val="85"/>
                <c:pt idx="0" formatCode="#,##0">
                  <c:v>1184800</c:v>
                </c:pt>
                <c:pt idx="4" formatCode="#,##0">
                  <c:v>1201500</c:v>
                </c:pt>
                <c:pt idx="8" formatCode="#,##0">
                  <c:v>1218300</c:v>
                </c:pt>
                <c:pt idx="12" formatCode="#,##0">
                  <c:v>1255800</c:v>
                </c:pt>
                <c:pt idx="16" formatCode="#,##0">
                  <c:v>1297600</c:v>
                </c:pt>
                <c:pt idx="20" formatCode="#,##0">
                  <c:v>1326000</c:v>
                </c:pt>
                <c:pt idx="24" formatCode="#,##0">
                  <c:v>1348900</c:v>
                </c:pt>
                <c:pt idx="28" formatCode="#,##0">
                  <c:v>1373000</c:v>
                </c:pt>
                <c:pt idx="32" formatCode="#,##0">
                  <c:v>1390400</c:v>
                </c:pt>
                <c:pt idx="36" formatCode="#,##0">
                  <c:v>1405500</c:v>
                </c:pt>
                <c:pt idx="40" formatCode="#,##0">
                  <c:v>1421700</c:v>
                </c:pt>
                <c:pt idx="44" formatCode="#,##0">
                  <c:v>1439600</c:v>
                </c:pt>
                <c:pt idx="48" formatCode="#,##0">
                  <c:v>1459600</c:v>
                </c:pt>
                <c:pt idx="52" formatCode="#,##0">
                  <c:v>1476500</c:v>
                </c:pt>
                <c:pt idx="56" formatCode="#,##0">
                  <c:v>1493200</c:v>
                </c:pt>
                <c:pt idx="60" formatCode="#,##0">
                  <c:v>1520400</c:v>
                </c:pt>
                <c:pt idx="64" formatCode="#,##0">
                  <c:v>1552800</c:v>
                </c:pt>
                <c:pt idx="65" formatCode="#,##0">
                  <c:v>1562050</c:v>
                </c:pt>
                <c:pt idx="66" formatCode="#,##0">
                  <c:v>1571300</c:v>
                </c:pt>
                <c:pt idx="67" formatCode="#,##0">
                  <c:v>1580550</c:v>
                </c:pt>
                <c:pt idx="68" formatCode="#,##0">
                  <c:v>1589800</c:v>
                </c:pt>
                <c:pt idx="69" formatCode="#,##0">
                  <c:v>1598625</c:v>
                </c:pt>
                <c:pt idx="70" formatCode="#,##0">
                  <c:v>1607450</c:v>
                </c:pt>
                <c:pt idx="71" formatCode="#,##0">
                  <c:v>1616275</c:v>
                </c:pt>
                <c:pt idx="72" formatCode="#,##0">
                  <c:v>1625100</c:v>
                </c:pt>
                <c:pt idx="73" formatCode="#,##0">
                  <c:v>1632525</c:v>
                </c:pt>
                <c:pt idx="74" formatCode="#,##0">
                  <c:v>1639950</c:v>
                </c:pt>
                <c:pt idx="75" formatCode="#,##0">
                  <c:v>1647375</c:v>
                </c:pt>
                <c:pt idx="76" formatCode="#,##0">
                  <c:v>1654800</c:v>
                </c:pt>
                <c:pt idx="77" formatCode="#,##0">
                  <c:v>1661425</c:v>
                </c:pt>
                <c:pt idx="78" formatCode="#,##0">
                  <c:v>1668050</c:v>
                </c:pt>
                <c:pt idx="79" formatCode="#,##0">
                  <c:v>1674675</c:v>
                </c:pt>
                <c:pt idx="80" formatCode="#,##0">
                  <c:v>1681300</c:v>
                </c:pt>
                <c:pt idx="81" formatCode="#,##0">
                  <c:v>1690200</c:v>
                </c:pt>
                <c:pt idx="82" formatCode="#,##0">
                  <c:v>1699100</c:v>
                </c:pt>
                <c:pt idx="83" formatCode="#,##0">
                  <c:v>1708000</c:v>
                </c:pt>
                <c:pt idx="84" formatCode="#,##0">
                  <c:v>1716900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5-4FC9-869F-C206B1935669}"/>
            </c:ext>
          </c:extLst>
        </c:ser>
        <c:ser>
          <c:idx val="1"/>
          <c:order val="1"/>
          <c:tx>
            <c:strRef>
              <c:f>'Pop, Employ, Incomes'!$C$11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Incomes'!$A$12:$A$96</c:f>
              <c:numCache>
                <c:formatCode>mmm\-yy</c:formatCode>
                <c:ptCount val="85"/>
                <c:pt idx="0">
                  <c:v>36312</c:v>
                </c:pt>
                <c:pt idx="1">
                  <c:v>36404</c:v>
                </c:pt>
                <c:pt idx="2">
                  <c:v>36495</c:v>
                </c:pt>
                <c:pt idx="3">
                  <c:v>36586</c:v>
                </c:pt>
                <c:pt idx="4">
                  <c:v>36678</c:v>
                </c:pt>
                <c:pt idx="5">
                  <c:v>36770</c:v>
                </c:pt>
                <c:pt idx="6">
                  <c:v>36861</c:v>
                </c:pt>
                <c:pt idx="7">
                  <c:v>36951</c:v>
                </c:pt>
                <c:pt idx="8">
                  <c:v>37043</c:v>
                </c:pt>
                <c:pt idx="9">
                  <c:v>37135</c:v>
                </c:pt>
                <c:pt idx="10">
                  <c:v>37226</c:v>
                </c:pt>
                <c:pt idx="11">
                  <c:v>37316</c:v>
                </c:pt>
                <c:pt idx="12">
                  <c:v>37408</c:v>
                </c:pt>
                <c:pt idx="13">
                  <c:v>37500</c:v>
                </c:pt>
                <c:pt idx="14">
                  <c:v>37591</c:v>
                </c:pt>
                <c:pt idx="15">
                  <c:v>37681</c:v>
                </c:pt>
                <c:pt idx="16">
                  <c:v>37773</c:v>
                </c:pt>
                <c:pt idx="17">
                  <c:v>37865</c:v>
                </c:pt>
                <c:pt idx="18">
                  <c:v>37956</c:v>
                </c:pt>
                <c:pt idx="19">
                  <c:v>38047</c:v>
                </c:pt>
                <c:pt idx="20">
                  <c:v>38139</c:v>
                </c:pt>
                <c:pt idx="21">
                  <c:v>38231</c:v>
                </c:pt>
                <c:pt idx="22">
                  <c:v>38322</c:v>
                </c:pt>
                <c:pt idx="23">
                  <c:v>38412</c:v>
                </c:pt>
                <c:pt idx="24">
                  <c:v>38504</c:v>
                </c:pt>
                <c:pt idx="25">
                  <c:v>38596</c:v>
                </c:pt>
                <c:pt idx="26">
                  <c:v>38687</c:v>
                </c:pt>
                <c:pt idx="27">
                  <c:v>38777</c:v>
                </c:pt>
                <c:pt idx="28">
                  <c:v>38869</c:v>
                </c:pt>
                <c:pt idx="29">
                  <c:v>38961</c:v>
                </c:pt>
                <c:pt idx="30">
                  <c:v>39052</c:v>
                </c:pt>
                <c:pt idx="31">
                  <c:v>39142</c:v>
                </c:pt>
                <c:pt idx="32">
                  <c:v>39234</c:v>
                </c:pt>
                <c:pt idx="33">
                  <c:v>39326</c:v>
                </c:pt>
                <c:pt idx="34">
                  <c:v>39417</c:v>
                </c:pt>
                <c:pt idx="35">
                  <c:v>39508</c:v>
                </c:pt>
                <c:pt idx="36">
                  <c:v>39600</c:v>
                </c:pt>
                <c:pt idx="37">
                  <c:v>39692</c:v>
                </c:pt>
                <c:pt idx="38">
                  <c:v>39783</c:v>
                </c:pt>
                <c:pt idx="39">
                  <c:v>39873</c:v>
                </c:pt>
                <c:pt idx="40">
                  <c:v>39965</c:v>
                </c:pt>
                <c:pt idx="41">
                  <c:v>40057</c:v>
                </c:pt>
                <c:pt idx="42">
                  <c:v>40148</c:v>
                </c:pt>
                <c:pt idx="43">
                  <c:v>40238</c:v>
                </c:pt>
                <c:pt idx="44">
                  <c:v>40330</c:v>
                </c:pt>
                <c:pt idx="45">
                  <c:v>40422</c:v>
                </c:pt>
                <c:pt idx="46">
                  <c:v>40513</c:v>
                </c:pt>
                <c:pt idx="47">
                  <c:v>40603</c:v>
                </c:pt>
                <c:pt idx="48">
                  <c:v>40695</c:v>
                </c:pt>
                <c:pt idx="49">
                  <c:v>40787</c:v>
                </c:pt>
                <c:pt idx="50">
                  <c:v>40878</c:v>
                </c:pt>
                <c:pt idx="51">
                  <c:v>40969</c:v>
                </c:pt>
                <c:pt idx="52">
                  <c:v>41061</c:v>
                </c:pt>
                <c:pt idx="53">
                  <c:v>41153</c:v>
                </c:pt>
                <c:pt idx="54">
                  <c:v>41244</c:v>
                </c:pt>
                <c:pt idx="55">
                  <c:v>41334</c:v>
                </c:pt>
                <c:pt idx="56">
                  <c:v>41426</c:v>
                </c:pt>
                <c:pt idx="57">
                  <c:v>41518</c:v>
                </c:pt>
                <c:pt idx="58">
                  <c:v>41609</c:v>
                </c:pt>
                <c:pt idx="59">
                  <c:v>41699</c:v>
                </c:pt>
                <c:pt idx="60">
                  <c:v>41791</c:v>
                </c:pt>
                <c:pt idx="61">
                  <c:v>41883</c:v>
                </c:pt>
                <c:pt idx="62">
                  <c:v>41974</c:v>
                </c:pt>
                <c:pt idx="63">
                  <c:v>42064</c:v>
                </c:pt>
                <c:pt idx="64">
                  <c:v>42156</c:v>
                </c:pt>
                <c:pt idx="65">
                  <c:v>42248</c:v>
                </c:pt>
                <c:pt idx="66">
                  <c:v>42339</c:v>
                </c:pt>
                <c:pt idx="67">
                  <c:v>42430</c:v>
                </c:pt>
                <c:pt idx="68">
                  <c:v>42522</c:v>
                </c:pt>
                <c:pt idx="69">
                  <c:v>42614</c:v>
                </c:pt>
                <c:pt idx="70">
                  <c:v>42705</c:v>
                </c:pt>
                <c:pt idx="71">
                  <c:v>42795</c:v>
                </c:pt>
                <c:pt idx="72">
                  <c:v>42887</c:v>
                </c:pt>
                <c:pt idx="73">
                  <c:v>42979</c:v>
                </c:pt>
                <c:pt idx="74">
                  <c:v>43070</c:v>
                </c:pt>
                <c:pt idx="75">
                  <c:v>43160</c:v>
                </c:pt>
                <c:pt idx="76">
                  <c:v>43252</c:v>
                </c:pt>
                <c:pt idx="77">
                  <c:v>43344</c:v>
                </c:pt>
                <c:pt idx="78">
                  <c:v>43435</c:v>
                </c:pt>
                <c:pt idx="79">
                  <c:v>43525</c:v>
                </c:pt>
                <c:pt idx="80">
                  <c:v>43617</c:v>
                </c:pt>
                <c:pt idx="81">
                  <c:v>43709</c:v>
                </c:pt>
                <c:pt idx="82">
                  <c:v>43800</c:v>
                </c:pt>
                <c:pt idx="83">
                  <c:v>43891</c:v>
                </c:pt>
                <c:pt idx="84">
                  <c:v>43983</c:v>
                </c:pt>
              </c:numCache>
            </c:numRef>
          </c:cat>
          <c:val>
            <c:numRef>
              <c:f>'Pop, Employ, Incomes'!$C$12:$C$96</c:f>
              <c:numCache>
                <c:formatCode>General</c:formatCode>
                <c:ptCount val="85"/>
                <c:pt idx="0" formatCode="#,##0">
                  <c:v>2650300</c:v>
                </c:pt>
                <c:pt idx="4" formatCode="#,##0">
                  <c:v>2656200</c:v>
                </c:pt>
                <c:pt idx="8" formatCode="#,##0">
                  <c:v>2662200</c:v>
                </c:pt>
                <c:pt idx="12" formatCode="#,##0">
                  <c:v>2692700</c:v>
                </c:pt>
                <c:pt idx="16" formatCode="#,##0">
                  <c:v>2729600</c:v>
                </c:pt>
                <c:pt idx="20" formatCode="#,##0">
                  <c:v>2761500</c:v>
                </c:pt>
                <c:pt idx="24" formatCode="#,##0">
                  <c:v>2785000</c:v>
                </c:pt>
                <c:pt idx="28" formatCode="#,##0">
                  <c:v>2811600</c:v>
                </c:pt>
                <c:pt idx="32" formatCode="#,##0">
                  <c:v>2833400</c:v>
                </c:pt>
                <c:pt idx="36" formatCode="#,##0">
                  <c:v>2854300</c:v>
                </c:pt>
                <c:pt idx="40" formatCode="#,##0">
                  <c:v>2880900</c:v>
                </c:pt>
                <c:pt idx="44" formatCode="#,##0">
                  <c:v>2911100</c:v>
                </c:pt>
                <c:pt idx="48" formatCode="#,##0">
                  <c:v>2924400</c:v>
                </c:pt>
                <c:pt idx="52" formatCode="#,##0">
                  <c:v>2931600</c:v>
                </c:pt>
                <c:pt idx="56" formatCode="#,##0">
                  <c:v>2948900</c:v>
                </c:pt>
                <c:pt idx="60" formatCode="#,##0">
                  <c:v>2996100</c:v>
                </c:pt>
                <c:pt idx="64" formatCode="#,##0">
                  <c:v>3056600</c:v>
                </c:pt>
                <c:pt idx="65" formatCode="#,##0">
                  <c:v>3073525</c:v>
                </c:pt>
                <c:pt idx="66" formatCode="#,##0">
                  <c:v>3090450</c:v>
                </c:pt>
                <c:pt idx="67" formatCode="#,##0">
                  <c:v>3107375</c:v>
                </c:pt>
                <c:pt idx="68" formatCode="#,##0">
                  <c:v>3124300</c:v>
                </c:pt>
                <c:pt idx="69" formatCode="#,##0">
                  <c:v>3140350</c:v>
                </c:pt>
                <c:pt idx="70" formatCode="#,##0">
                  <c:v>3156400</c:v>
                </c:pt>
                <c:pt idx="71" formatCode="#,##0">
                  <c:v>3172450</c:v>
                </c:pt>
                <c:pt idx="72" formatCode="#,##0">
                  <c:v>3188500</c:v>
                </c:pt>
                <c:pt idx="73" formatCode="#,##0">
                  <c:v>3202825</c:v>
                </c:pt>
                <c:pt idx="74" formatCode="#,##0">
                  <c:v>3217150</c:v>
                </c:pt>
                <c:pt idx="75" formatCode="#,##0">
                  <c:v>3231475</c:v>
                </c:pt>
                <c:pt idx="76" formatCode="#,##0">
                  <c:v>3245800</c:v>
                </c:pt>
                <c:pt idx="77" formatCode="#,##0">
                  <c:v>3258825</c:v>
                </c:pt>
                <c:pt idx="78" formatCode="#,##0">
                  <c:v>3271850</c:v>
                </c:pt>
                <c:pt idx="79" formatCode="#,##0">
                  <c:v>3284875</c:v>
                </c:pt>
                <c:pt idx="80" formatCode="#,##0">
                  <c:v>3297900</c:v>
                </c:pt>
                <c:pt idx="81" formatCode="#,##0">
                  <c:v>3316750</c:v>
                </c:pt>
                <c:pt idx="82" formatCode="#,##0">
                  <c:v>3335600</c:v>
                </c:pt>
                <c:pt idx="83" formatCode="#,##0">
                  <c:v>3354450</c:v>
                </c:pt>
                <c:pt idx="84" formatCode="#,##0">
                  <c:v>3373300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65-4FC9-869F-C206B1935669}"/>
            </c:ext>
          </c:extLst>
        </c:ser>
        <c:ser>
          <c:idx val="2"/>
          <c:order val="2"/>
          <c:tx>
            <c:strRef>
              <c:f>'Pop, Employ, Incomes'!$D$11</c:f>
              <c:strCache>
                <c:ptCount val="1"/>
                <c:pt idx="0">
                  <c:v>NZ Total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Incomes'!$A$12:$A$96</c:f>
              <c:numCache>
                <c:formatCode>mmm\-yy</c:formatCode>
                <c:ptCount val="85"/>
                <c:pt idx="0">
                  <c:v>36312</c:v>
                </c:pt>
                <c:pt idx="1">
                  <c:v>36404</c:v>
                </c:pt>
                <c:pt idx="2">
                  <c:v>36495</c:v>
                </c:pt>
                <c:pt idx="3">
                  <c:v>36586</c:v>
                </c:pt>
                <c:pt idx="4">
                  <c:v>36678</c:v>
                </c:pt>
                <c:pt idx="5">
                  <c:v>36770</c:v>
                </c:pt>
                <c:pt idx="6">
                  <c:v>36861</c:v>
                </c:pt>
                <c:pt idx="7">
                  <c:v>36951</c:v>
                </c:pt>
                <c:pt idx="8">
                  <c:v>37043</c:v>
                </c:pt>
                <c:pt idx="9">
                  <c:v>37135</c:v>
                </c:pt>
                <c:pt idx="10">
                  <c:v>37226</c:v>
                </c:pt>
                <c:pt idx="11">
                  <c:v>37316</c:v>
                </c:pt>
                <c:pt idx="12">
                  <c:v>37408</c:v>
                </c:pt>
                <c:pt idx="13">
                  <c:v>37500</c:v>
                </c:pt>
                <c:pt idx="14">
                  <c:v>37591</c:v>
                </c:pt>
                <c:pt idx="15">
                  <c:v>37681</c:v>
                </c:pt>
                <c:pt idx="16">
                  <c:v>37773</c:v>
                </c:pt>
                <c:pt idx="17">
                  <c:v>37865</c:v>
                </c:pt>
                <c:pt idx="18">
                  <c:v>37956</c:v>
                </c:pt>
                <c:pt idx="19">
                  <c:v>38047</c:v>
                </c:pt>
                <c:pt idx="20">
                  <c:v>38139</c:v>
                </c:pt>
                <c:pt idx="21">
                  <c:v>38231</c:v>
                </c:pt>
                <c:pt idx="22">
                  <c:v>38322</c:v>
                </c:pt>
                <c:pt idx="23">
                  <c:v>38412</c:v>
                </c:pt>
                <c:pt idx="24">
                  <c:v>38504</c:v>
                </c:pt>
                <c:pt idx="25">
                  <c:v>38596</c:v>
                </c:pt>
                <c:pt idx="26">
                  <c:v>38687</c:v>
                </c:pt>
                <c:pt idx="27">
                  <c:v>38777</c:v>
                </c:pt>
                <c:pt idx="28">
                  <c:v>38869</c:v>
                </c:pt>
                <c:pt idx="29">
                  <c:v>38961</c:v>
                </c:pt>
                <c:pt idx="30">
                  <c:v>39052</c:v>
                </c:pt>
                <c:pt idx="31">
                  <c:v>39142</c:v>
                </c:pt>
                <c:pt idx="32">
                  <c:v>39234</c:v>
                </c:pt>
                <c:pt idx="33">
                  <c:v>39326</c:v>
                </c:pt>
                <c:pt idx="34">
                  <c:v>39417</c:v>
                </c:pt>
                <c:pt idx="35">
                  <c:v>39508</c:v>
                </c:pt>
                <c:pt idx="36">
                  <c:v>39600</c:v>
                </c:pt>
                <c:pt idx="37">
                  <c:v>39692</c:v>
                </c:pt>
                <c:pt idx="38">
                  <c:v>39783</c:v>
                </c:pt>
                <c:pt idx="39">
                  <c:v>39873</c:v>
                </c:pt>
                <c:pt idx="40">
                  <c:v>39965</c:v>
                </c:pt>
                <c:pt idx="41">
                  <c:v>40057</c:v>
                </c:pt>
                <c:pt idx="42">
                  <c:v>40148</c:v>
                </c:pt>
                <c:pt idx="43">
                  <c:v>40238</c:v>
                </c:pt>
                <c:pt idx="44">
                  <c:v>40330</c:v>
                </c:pt>
                <c:pt idx="45">
                  <c:v>40422</c:v>
                </c:pt>
                <c:pt idx="46">
                  <c:v>40513</c:v>
                </c:pt>
                <c:pt idx="47">
                  <c:v>40603</c:v>
                </c:pt>
                <c:pt idx="48">
                  <c:v>40695</c:v>
                </c:pt>
                <c:pt idx="49">
                  <c:v>40787</c:v>
                </c:pt>
                <c:pt idx="50">
                  <c:v>40878</c:v>
                </c:pt>
                <c:pt idx="51">
                  <c:v>40969</c:v>
                </c:pt>
                <c:pt idx="52">
                  <c:v>41061</c:v>
                </c:pt>
                <c:pt idx="53">
                  <c:v>41153</c:v>
                </c:pt>
                <c:pt idx="54">
                  <c:v>41244</c:v>
                </c:pt>
                <c:pt idx="55">
                  <c:v>41334</c:v>
                </c:pt>
                <c:pt idx="56">
                  <c:v>41426</c:v>
                </c:pt>
                <c:pt idx="57">
                  <c:v>41518</c:v>
                </c:pt>
                <c:pt idx="58">
                  <c:v>41609</c:v>
                </c:pt>
                <c:pt idx="59">
                  <c:v>41699</c:v>
                </c:pt>
                <c:pt idx="60">
                  <c:v>41791</c:v>
                </c:pt>
                <c:pt idx="61">
                  <c:v>41883</c:v>
                </c:pt>
                <c:pt idx="62">
                  <c:v>41974</c:v>
                </c:pt>
                <c:pt idx="63">
                  <c:v>42064</c:v>
                </c:pt>
                <c:pt idx="64">
                  <c:v>42156</c:v>
                </c:pt>
                <c:pt idx="65">
                  <c:v>42248</c:v>
                </c:pt>
                <c:pt idx="66">
                  <c:v>42339</c:v>
                </c:pt>
                <c:pt idx="67">
                  <c:v>42430</c:v>
                </c:pt>
                <c:pt idx="68">
                  <c:v>42522</c:v>
                </c:pt>
                <c:pt idx="69">
                  <c:v>42614</c:v>
                </c:pt>
                <c:pt idx="70">
                  <c:v>42705</c:v>
                </c:pt>
                <c:pt idx="71">
                  <c:v>42795</c:v>
                </c:pt>
                <c:pt idx="72">
                  <c:v>42887</c:v>
                </c:pt>
                <c:pt idx="73">
                  <c:v>42979</c:v>
                </c:pt>
                <c:pt idx="74">
                  <c:v>43070</c:v>
                </c:pt>
                <c:pt idx="75">
                  <c:v>43160</c:v>
                </c:pt>
                <c:pt idx="76">
                  <c:v>43252</c:v>
                </c:pt>
                <c:pt idx="77">
                  <c:v>43344</c:v>
                </c:pt>
                <c:pt idx="78">
                  <c:v>43435</c:v>
                </c:pt>
                <c:pt idx="79">
                  <c:v>43525</c:v>
                </c:pt>
                <c:pt idx="80">
                  <c:v>43617</c:v>
                </c:pt>
                <c:pt idx="81">
                  <c:v>43709</c:v>
                </c:pt>
                <c:pt idx="82">
                  <c:v>43800</c:v>
                </c:pt>
                <c:pt idx="83">
                  <c:v>43891</c:v>
                </c:pt>
                <c:pt idx="84">
                  <c:v>43983</c:v>
                </c:pt>
              </c:numCache>
            </c:numRef>
          </c:cat>
          <c:val>
            <c:numRef>
              <c:f>'Pop, Employ, Incomes'!$D$12:$D$96</c:f>
              <c:numCache>
                <c:formatCode>General</c:formatCode>
                <c:ptCount val="85"/>
                <c:pt idx="0" formatCode="#,##0">
                  <c:v>3835100</c:v>
                </c:pt>
                <c:pt idx="4" formatCode="#,##0">
                  <c:v>3857700</c:v>
                </c:pt>
                <c:pt idx="8" formatCode="#,##0">
                  <c:v>3880500</c:v>
                </c:pt>
                <c:pt idx="12" formatCode="#,##0">
                  <c:v>3948500</c:v>
                </c:pt>
                <c:pt idx="16" formatCode="#,##0">
                  <c:v>4027200</c:v>
                </c:pt>
                <c:pt idx="20" formatCode="#,##0">
                  <c:v>4087500</c:v>
                </c:pt>
                <c:pt idx="24" formatCode="#,##0">
                  <c:v>4133900</c:v>
                </c:pt>
                <c:pt idx="28" formatCode="#,##0">
                  <c:v>4184600</c:v>
                </c:pt>
                <c:pt idx="32" formatCode="#,##0">
                  <c:v>4223800</c:v>
                </c:pt>
                <c:pt idx="36" formatCode="#,##0">
                  <c:v>4259800</c:v>
                </c:pt>
                <c:pt idx="40" formatCode="#,##0">
                  <c:v>4302600</c:v>
                </c:pt>
                <c:pt idx="44" formatCode="#,##0">
                  <c:v>4350700</c:v>
                </c:pt>
                <c:pt idx="48" formatCode="#,##0">
                  <c:v>4384000</c:v>
                </c:pt>
                <c:pt idx="52" formatCode="#,##0">
                  <c:v>4408100</c:v>
                </c:pt>
                <c:pt idx="56" formatCode="#,##0">
                  <c:v>4442100</c:v>
                </c:pt>
                <c:pt idx="60" formatCode="#,##0">
                  <c:v>4516500</c:v>
                </c:pt>
                <c:pt idx="64" formatCode="#,##0">
                  <c:v>4609400</c:v>
                </c:pt>
                <c:pt idx="65" formatCode="#,##0">
                  <c:v>4635575</c:v>
                </c:pt>
                <c:pt idx="66" formatCode="#,##0">
                  <c:v>4661750</c:v>
                </c:pt>
                <c:pt idx="67" formatCode="#,##0">
                  <c:v>4687925</c:v>
                </c:pt>
                <c:pt idx="68" formatCode="#,##0">
                  <c:v>4714100</c:v>
                </c:pt>
                <c:pt idx="69" formatCode="#,##0">
                  <c:v>4738975</c:v>
                </c:pt>
                <c:pt idx="70" formatCode="#,##0">
                  <c:v>4763850</c:v>
                </c:pt>
                <c:pt idx="71" formatCode="#,##0">
                  <c:v>4788725</c:v>
                </c:pt>
                <c:pt idx="72" formatCode="#,##0">
                  <c:v>4813600</c:v>
                </c:pt>
                <c:pt idx="73" formatCode="#,##0">
                  <c:v>4835350</c:v>
                </c:pt>
                <c:pt idx="74" formatCode="#,##0">
                  <c:v>4857100</c:v>
                </c:pt>
                <c:pt idx="75" formatCode="#,##0">
                  <c:v>4878850</c:v>
                </c:pt>
                <c:pt idx="76" formatCode="#,##0">
                  <c:v>4900600</c:v>
                </c:pt>
                <c:pt idx="77" formatCode="#,##0">
                  <c:v>4920250</c:v>
                </c:pt>
                <c:pt idx="78" formatCode="#,##0">
                  <c:v>4939900</c:v>
                </c:pt>
                <c:pt idx="79" formatCode="#,##0">
                  <c:v>4959550</c:v>
                </c:pt>
                <c:pt idx="80" formatCode="#,##0">
                  <c:v>4979200</c:v>
                </c:pt>
                <c:pt idx="81" formatCode="#,##0">
                  <c:v>5006950</c:v>
                </c:pt>
                <c:pt idx="82" formatCode="#,##0">
                  <c:v>5034700</c:v>
                </c:pt>
                <c:pt idx="83" formatCode="#,##0">
                  <c:v>5062450</c:v>
                </c:pt>
                <c:pt idx="84" formatCode="#,##0">
                  <c:v>5090200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65-4FC9-869F-C206B1935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15136"/>
        <c:axId val="49116672"/>
      </c:lineChart>
      <c:catAx>
        <c:axId val="4911513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/>
          <a:lstStyle/>
          <a:p>
            <a:pPr>
              <a:defRPr lang="en-NZ"/>
            </a:pPr>
            <a:endParaRPr lang="en-US"/>
          </a:p>
        </c:txPr>
        <c:crossAx val="4911667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116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Population</a:t>
                </a:r>
                <a:r>
                  <a:rPr lang="en-NZ" baseline="0"/>
                  <a:t> Estimate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2.217186592134076E-2"/>
              <c:y val="0.27755696802961005"/>
            </c:manualLayout>
          </c:layout>
          <c:overlay val="0"/>
        </c:title>
        <c:numFmt formatCode="#,##0" sourceLinked="1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115136"/>
        <c:crosses val="autoZero"/>
        <c:crossBetween val="between"/>
        <c:majorUnit val="1000000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49847555315127595"/>
          <c:y val="0.91886032318249367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14762812700447E-2"/>
          <c:y val="3.6886807944710692E-2"/>
          <c:w val="0.87512460122660063"/>
          <c:h val="0.6908426911622495"/>
        </c:manualLayout>
      </c:layout>
      <c:lineChart>
        <c:grouping val="standard"/>
        <c:varyColors val="0"/>
        <c:ser>
          <c:idx val="2"/>
          <c:order val="0"/>
          <c:spPr>
            <a:ln w="412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'Pop, Employ, Incomes'!$A$17:$A$97</c:f>
              <c:numCache>
                <c:formatCode>mmm\-yy</c:formatCode>
                <c:ptCount val="81"/>
                <c:pt idx="0">
                  <c:v>36770</c:v>
                </c:pt>
                <c:pt idx="1">
                  <c:v>36861</c:v>
                </c:pt>
                <c:pt idx="2">
                  <c:v>36951</c:v>
                </c:pt>
                <c:pt idx="3">
                  <c:v>37043</c:v>
                </c:pt>
                <c:pt idx="4">
                  <c:v>37135</c:v>
                </c:pt>
                <c:pt idx="5">
                  <c:v>37226</c:v>
                </c:pt>
                <c:pt idx="6">
                  <c:v>37316</c:v>
                </c:pt>
                <c:pt idx="7">
                  <c:v>37408</c:v>
                </c:pt>
                <c:pt idx="8">
                  <c:v>37500</c:v>
                </c:pt>
                <c:pt idx="9">
                  <c:v>37591</c:v>
                </c:pt>
                <c:pt idx="10">
                  <c:v>37681</c:v>
                </c:pt>
                <c:pt idx="11">
                  <c:v>37773</c:v>
                </c:pt>
                <c:pt idx="12">
                  <c:v>37865</c:v>
                </c:pt>
                <c:pt idx="13">
                  <c:v>37956</c:v>
                </c:pt>
                <c:pt idx="14">
                  <c:v>38047</c:v>
                </c:pt>
                <c:pt idx="15">
                  <c:v>38139</c:v>
                </c:pt>
                <c:pt idx="16">
                  <c:v>38231</c:v>
                </c:pt>
                <c:pt idx="17">
                  <c:v>38322</c:v>
                </c:pt>
                <c:pt idx="18">
                  <c:v>38412</c:v>
                </c:pt>
                <c:pt idx="19">
                  <c:v>38504</c:v>
                </c:pt>
                <c:pt idx="20">
                  <c:v>38596</c:v>
                </c:pt>
                <c:pt idx="21">
                  <c:v>38687</c:v>
                </c:pt>
                <c:pt idx="22">
                  <c:v>38777</c:v>
                </c:pt>
                <c:pt idx="23">
                  <c:v>38869</c:v>
                </c:pt>
                <c:pt idx="24">
                  <c:v>38961</c:v>
                </c:pt>
                <c:pt idx="25">
                  <c:v>39052</c:v>
                </c:pt>
                <c:pt idx="26">
                  <c:v>39142</c:v>
                </c:pt>
                <c:pt idx="27">
                  <c:v>39234</c:v>
                </c:pt>
                <c:pt idx="28">
                  <c:v>39326</c:v>
                </c:pt>
                <c:pt idx="29">
                  <c:v>39417</c:v>
                </c:pt>
                <c:pt idx="30">
                  <c:v>39508</c:v>
                </c:pt>
                <c:pt idx="31">
                  <c:v>39600</c:v>
                </c:pt>
                <c:pt idx="32">
                  <c:v>39692</c:v>
                </c:pt>
                <c:pt idx="33">
                  <c:v>39783</c:v>
                </c:pt>
                <c:pt idx="34">
                  <c:v>39873</c:v>
                </c:pt>
                <c:pt idx="35">
                  <c:v>39965</c:v>
                </c:pt>
                <c:pt idx="36">
                  <c:v>40057</c:v>
                </c:pt>
                <c:pt idx="37">
                  <c:v>40148</c:v>
                </c:pt>
                <c:pt idx="38">
                  <c:v>40238</c:v>
                </c:pt>
                <c:pt idx="39">
                  <c:v>40330</c:v>
                </c:pt>
                <c:pt idx="40">
                  <c:v>40422</c:v>
                </c:pt>
                <c:pt idx="41">
                  <c:v>40513</c:v>
                </c:pt>
                <c:pt idx="42">
                  <c:v>40603</c:v>
                </c:pt>
                <c:pt idx="43">
                  <c:v>40695</c:v>
                </c:pt>
                <c:pt idx="44">
                  <c:v>40787</c:v>
                </c:pt>
                <c:pt idx="45">
                  <c:v>40878</c:v>
                </c:pt>
                <c:pt idx="46">
                  <c:v>40969</c:v>
                </c:pt>
                <c:pt idx="47">
                  <c:v>41061</c:v>
                </c:pt>
                <c:pt idx="48">
                  <c:v>41153</c:v>
                </c:pt>
                <c:pt idx="49">
                  <c:v>41244</c:v>
                </c:pt>
                <c:pt idx="50">
                  <c:v>41334</c:v>
                </c:pt>
                <c:pt idx="51">
                  <c:v>41426</c:v>
                </c:pt>
                <c:pt idx="52">
                  <c:v>41518</c:v>
                </c:pt>
                <c:pt idx="53">
                  <c:v>41609</c:v>
                </c:pt>
                <c:pt idx="54">
                  <c:v>41699</c:v>
                </c:pt>
                <c:pt idx="55">
                  <c:v>41791</c:v>
                </c:pt>
                <c:pt idx="56">
                  <c:v>41883</c:v>
                </c:pt>
                <c:pt idx="57">
                  <c:v>41974</c:v>
                </c:pt>
                <c:pt idx="58">
                  <c:v>42064</c:v>
                </c:pt>
                <c:pt idx="59">
                  <c:v>42156</c:v>
                </c:pt>
                <c:pt idx="60">
                  <c:v>42248</c:v>
                </c:pt>
                <c:pt idx="61">
                  <c:v>42339</c:v>
                </c:pt>
                <c:pt idx="62">
                  <c:v>42430</c:v>
                </c:pt>
                <c:pt idx="63">
                  <c:v>42522</c:v>
                </c:pt>
                <c:pt idx="64">
                  <c:v>42614</c:v>
                </c:pt>
                <c:pt idx="65">
                  <c:v>42705</c:v>
                </c:pt>
                <c:pt idx="66">
                  <c:v>42795</c:v>
                </c:pt>
                <c:pt idx="67">
                  <c:v>42887</c:v>
                </c:pt>
                <c:pt idx="68">
                  <c:v>42979</c:v>
                </c:pt>
                <c:pt idx="69">
                  <c:v>43070</c:v>
                </c:pt>
                <c:pt idx="70">
                  <c:v>43160</c:v>
                </c:pt>
                <c:pt idx="71">
                  <c:v>43252</c:v>
                </c:pt>
                <c:pt idx="72">
                  <c:v>43344</c:v>
                </c:pt>
                <c:pt idx="73">
                  <c:v>43435</c:v>
                </c:pt>
                <c:pt idx="74">
                  <c:v>43525</c:v>
                </c:pt>
                <c:pt idx="75">
                  <c:v>43617</c:v>
                </c:pt>
                <c:pt idx="76">
                  <c:v>43709</c:v>
                </c:pt>
                <c:pt idx="77">
                  <c:v>43800</c:v>
                </c:pt>
                <c:pt idx="78">
                  <c:v>43891</c:v>
                </c:pt>
                <c:pt idx="79">
                  <c:v>43983</c:v>
                </c:pt>
                <c:pt idx="80">
                  <c:v>44075</c:v>
                </c:pt>
              </c:numCache>
            </c:numRef>
          </c:cat>
          <c:val>
            <c:numRef>
              <c:f>'Pop, Employ, Incomes'!$CG$17:$CG$97</c:f>
              <c:numCache>
                <c:formatCode>#,##0.00</c:formatCode>
                <c:ptCount val="81"/>
                <c:pt idx="0">
                  <c:v>8.9</c:v>
                </c:pt>
                <c:pt idx="1">
                  <c:v>9.6</c:v>
                </c:pt>
                <c:pt idx="2">
                  <c:v>8.9</c:v>
                </c:pt>
                <c:pt idx="3">
                  <c:v>8.6000000000000014</c:v>
                </c:pt>
                <c:pt idx="4">
                  <c:v>7.6000000000000014</c:v>
                </c:pt>
                <c:pt idx="5">
                  <c:v>7.2000000000000011</c:v>
                </c:pt>
                <c:pt idx="6">
                  <c:v>8.3000000000000007</c:v>
                </c:pt>
                <c:pt idx="7">
                  <c:v>8</c:v>
                </c:pt>
                <c:pt idx="8">
                  <c:v>8.0000000000000018</c:v>
                </c:pt>
                <c:pt idx="9">
                  <c:v>7.6000000000000014</c:v>
                </c:pt>
                <c:pt idx="10">
                  <c:v>7.9000000000000012</c:v>
                </c:pt>
                <c:pt idx="11">
                  <c:v>6.2</c:v>
                </c:pt>
                <c:pt idx="12">
                  <c:v>5.9</c:v>
                </c:pt>
                <c:pt idx="13">
                  <c:v>6.2</c:v>
                </c:pt>
                <c:pt idx="14">
                  <c:v>6.2</c:v>
                </c:pt>
                <c:pt idx="15">
                  <c:v>6.5</c:v>
                </c:pt>
                <c:pt idx="16">
                  <c:v>6.2000000000000011</c:v>
                </c:pt>
                <c:pt idx="17">
                  <c:v>6.3</c:v>
                </c:pt>
                <c:pt idx="18">
                  <c:v>7.1</c:v>
                </c:pt>
                <c:pt idx="19">
                  <c:v>6.5</c:v>
                </c:pt>
                <c:pt idx="20">
                  <c:v>7.1000000000000005</c:v>
                </c:pt>
                <c:pt idx="21">
                  <c:v>6.8000000000000007</c:v>
                </c:pt>
                <c:pt idx="22">
                  <c:v>7.8</c:v>
                </c:pt>
                <c:pt idx="23">
                  <c:v>7.6000000000000014</c:v>
                </c:pt>
                <c:pt idx="24">
                  <c:v>7.2000000000000011</c:v>
                </c:pt>
                <c:pt idx="25">
                  <c:v>6.2000000000000011</c:v>
                </c:pt>
                <c:pt idx="26">
                  <c:v>6.7</c:v>
                </c:pt>
                <c:pt idx="27">
                  <c:v>5.5000000000000009</c:v>
                </c:pt>
                <c:pt idx="28">
                  <c:v>5.2</c:v>
                </c:pt>
                <c:pt idx="29">
                  <c:v>6.4</c:v>
                </c:pt>
                <c:pt idx="30">
                  <c:v>7.6000000000000014</c:v>
                </c:pt>
                <c:pt idx="31">
                  <c:v>7.7000000000000011</c:v>
                </c:pt>
                <c:pt idx="32">
                  <c:v>9</c:v>
                </c:pt>
                <c:pt idx="33">
                  <c:v>7.7</c:v>
                </c:pt>
                <c:pt idx="34">
                  <c:v>8.4</c:v>
                </c:pt>
                <c:pt idx="35">
                  <c:v>7.5</c:v>
                </c:pt>
                <c:pt idx="36">
                  <c:v>7.7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8.1</c:v>
                </c:pt>
                <c:pt idx="40">
                  <c:v>7.4000000000000012</c:v>
                </c:pt>
                <c:pt idx="41">
                  <c:v>10</c:v>
                </c:pt>
                <c:pt idx="42">
                  <c:v>10.8</c:v>
                </c:pt>
                <c:pt idx="43">
                  <c:v>11.099999999999998</c:v>
                </c:pt>
                <c:pt idx="44">
                  <c:v>10.4</c:v>
                </c:pt>
                <c:pt idx="45">
                  <c:v>7.7000000000000011</c:v>
                </c:pt>
                <c:pt idx="46">
                  <c:v>8.2000000000000011</c:v>
                </c:pt>
                <c:pt idx="47">
                  <c:v>7.1999999999999993</c:v>
                </c:pt>
                <c:pt idx="48">
                  <c:v>7.4000000000000012</c:v>
                </c:pt>
                <c:pt idx="49">
                  <c:v>7.1000000000000005</c:v>
                </c:pt>
                <c:pt idx="50">
                  <c:v>6.9</c:v>
                </c:pt>
                <c:pt idx="51">
                  <c:v>6.5</c:v>
                </c:pt>
                <c:pt idx="52">
                  <c:v>7.1000000000000005</c:v>
                </c:pt>
                <c:pt idx="53">
                  <c:v>7.1000000000000005</c:v>
                </c:pt>
                <c:pt idx="54">
                  <c:v>7.3</c:v>
                </c:pt>
                <c:pt idx="55">
                  <c:v>6.7</c:v>
                </c:pt>
                <c:pt idx="56">
                  <c:v>6.2000000000000011</c:v>
                </c:pt>
                <c:pt idx="57">
                  <c:v>6.3</c:v>
                </c:pt>
                <c:pt idx="58">
                  <c:v>6.1</c:v>
                </c:pt>
                <c:pt idx="59">
                  <c:v>5.8000000000000007</c:v>
                </c:pt>
                <c:pt idx="60">
                  <c:v>5.8999999999999995</c:v>
                </c:pt>
                <c:pt idx="61">
                  <c:v>5</c:v>
                </c:pt>
                <c:pt idx="62">
                  <c:v>5.8999999999999995</c:v>
                </c:pt>
                <c:pt idx="63">
                  <c:v>5.3000000000000007</c:v>
                </c:pt>
                <c:pt idx="64">
                  <c:v>5.3000000000000007</c:v>
                </c:pt>
                <c:pt idx="65">
                  <c:v>6.5</c:v>
                </c:pt>
                <c:pt idx="66">
                  <c:v>7.4000000000000012</c:v>
                </c:pt>
                <c:pt idx="67">
                  <c:v>6.4</c:v>
                </c:pt>
                <c:pt idx="68">
                  <c:v>6.5</c:v>
                </c:pt>
                <c:pt idx="69">
                  <c:v>6.0000000000000009</c:v>
                </c:pt>
                <c:pt idx="70">
                  <c:v>5.7</c:v>
                </c:pt>
                <c:pt idx="71">
                  <c:v>5.9</c:v>
                </c:pt>
                <c:pt idx="72">
                  <c:v>5.8</c:v>
                </c:pt>
                <c:pt idx="73">
                  <c:v>6.3</c:v>
                </c:pt>
                <c:pt idx="74">
                  <c:v>5.9</c:v>
                </c:pt>
                <c:pt idx="75">
                  <c:v>5.6000000000000005</c:v>
                </c:pt>
                <c:pt idx="76">
                  <c:v>5.5</c:v>
                </c:pt>
                <c:pt idx="77">
                  <c:v>6</c:v>
                </c:pt>
                <c:pt idx="78">
                  <c:v>7.0000000000000009</c:v>
                </c:pt>
                <c:pt idx="79">
                  <c:v>5.4</c:v>
                </c:pt>
                <c:pt idx="80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DD-42DE-B9D2-B0BE32D7E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32"/>
        <c:axId val="50096768"/>
      </c:lineChart>
      <c:catAx>
        <c:axId val="5009523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9676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96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Misery Index (Unemployment + Inflation)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144996839367429E-2"/>
              <c:y val="0.1015483397864132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95232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85198423206495"/>
          <c:y val="3.6886807944710692E-2"/>
          <c:w val="0.84328737980721136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Incomes'!$CX$11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Incomes'!$A$14:$A$98</c:f>
              <c:numCache>
                <c:formatCode>mmm\-yy</c:formatCode>
                <c:ptCount val="85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</c:numCache>
            </c:numRef>
          </c:cat>
          <c:val>
            <c:numRef>
              <c:f>'Pop, Employ, Incomes'!$CX$14:$CX$98</c:f>
              <c:numCache>
                <c:formatCode>0.0</c:formatCode>
                <c:ptCount val="85"/>
                <c:pt idx="0">
                  <c:v>1085.9338366756292</c:v>
                </c:pt>
                <c:pt idx="1">
                  <c:v>1079.754741596053</c:v>
                </c:pt>
                <c:pt idx="2">
                  <c:v>1080.9585457849503</c:v>
                </c:pt>
                <c:pt idx="3">
                  <c:v>1076.8424391504257</c:v>
                </c:pt>
                <c:pt idx="4">
                  <c:v>1080.1691794199037</c:v>
                </c:pt>
                <c:pt idx="5">
                  <c:v>1086.9471674980077</c:v>
                </c:pt>
                <c:pt idx="6">
                  <c:v>1099.7543700611282</c:v>
                </c:pt>
                <c:pt idx="7">
                  <c:v>1098.8728232062201</c:v>
                </c:pt>
                <c:pt idx="8">
                  <c:v>1098.1770512427736</c:v>
                </c:pt>
                <c:pt idx="9">
                  <c:v>1107.135346618533</c:v>
                </c:pt>
                <c:pt idx="10">
                  <c:v>1091.4807150966878</c:v>
                </c:pt>
                <c:pt idx="11">
                  <c:v>1110.2351686263582</c:v>
                </c:pt>
                <c:pt idx="12">
                  <c:v>1115.812924587816</c:v>
                </c:pt>
                <c:pt idx="13">
                  <c:v>1122.4504904398409</c:v>
                </c:pt>
                <c:pt idx="14">
                  <c:v>1120.2190350437049</c:v>
                </c:pt>
                <c:pt idx="15">
                  <c:v>1122.3850952084406</c:v>
                </c:pt>
                <c:pt idx="16">
                  <c:v>1130.1900247726737</c:v>
                </c:pt>
                <c:pt idx="17">
                  <c:v>1126.5834159459562</c:v>
                </c:pt>
                <c:pt idx="18">
                  <c:v>1126.2820816646099</c:v>
                </c:pt>
                <c:pt idx="19">
                  <c:v>1115.1441704633075</c:v>
                </c:pt>
                <c:pt idx="20">
                  <c:v>1131.2621965125586</c:v>
                </c:pt>
                <c:pt idx="21">
                  <c:v>1134.2520439093514</c:v>
                </c:pt>
                <c:pt idx="22">
                  <c:v>1132.958662071451</c:v>
                </c:pt>
                <c:pt idx="23">
                  <c:v>1126.8207919081121</c:v>
                </c:pt>
                <c:pt idx="24">
                  <c:v>1131.9568987114624</c:v>
                </c:pt>
                <c:pt idx="25">
                  <c:v>1147.2368504725093</c:v>
                </c:pt>
                <c:pt idx="26">
                  <c:v>1131.783714695039</c:v>
                </c:pt>
                <c:pt idx="27">
                  <c:v>1154.6663160980338</c:v>
                </c:pt>
                <c:pt idx="28">
                  <c:v>1169.5857740883912</c:v>
                </c:pt>
                <c:pt idx="29">
                  <c:v>1178.2959515736895</c:v>
                </c:pt>
                <c:pt idx="30">
                  <c:v>1172.6119907999662</c:v>
                </c:pt>
                <c:pt idx="31">
                  <c:v>1177.2659382338425</c:v>
                </c:pt>
                <c:pt idx="32">
                  <c:v>1178.5542367461871</c:v>
                </c:pt>
                <c:pt idx="33">
                  <c:v>1194.3056104807404</c:v>
                </c:pt>
                <c:pt idx="34">
                  <c:v>1182.8299978008149</c:v>
                </c:pt>
                <c:pt idx="35">
                  <c:v>1178.16878807127</c:v>
                </c:pt>
                <c:pt idx="36">
                  <c:v>1192.6990272675828</c:v>
                </c:pt>
                <c:pt idx="37">
                  <c:v>1212.8009631985171</c:v>
                </c:pt>
                <c:pt idx="38">
                  <c:v>1214.7770185962117</c:v>
                </c:pt>
                <c:pt idx="39">
                  <c:v>1200.9648787947849</c:v>
                </c:pt>
                <c:pt idx="40">
                  <c:v>1208.543453571715</c:v>
                </c:pt>
                <c:pt idx="41">
                  <c:v>1209.5336348305379</c:v>
                </c:pt>
                <c:pt idx="42">
                  <c:v>1200.3977956127324</c:v>
                </c:pt>
                <c:pt idx="43">
                  <c:v>1203.5824964767869</c:v>
                </c:pt>
                <c:pt idx="44">
                  <c:v>1196.7967447239373</c:v>
                </c:pt>
                <c:pt idx="45">
                  <c:v>1187.3864883534893</c:v>
                </c:pt>
                <c:pt idx="46">
                  <c:v>1183.2232807952209</c:v>
                </c:pt>
                <c:pt idx="47">
                  <c:v>1191.8862547670456</c:v>
                </c:pt>
                <c:pt idx="48">
                  <c:v>1201.0037979817823</c:v>
                </c:pt>
                <c:pt idx="49">
                  <c:v>1212.5480303668569</c:v>
                </c:pt>
                <c:pt idx="50">
                  <c:v>1223.7798381948712</c:v>
                </c:pt>
                <c:pt idx="51">
                  <c:v>1223.970839534501</c:v>
                </c:pt>
                <c:pt idx="52">
                  <c:v>1231.3293034206438</c:v>
                </c:pt>
                <c:pt idx="53">
                  <c:v>1242.5520865473625</c:v>
                </c:pt>
                <c:pt idx="54">
                  <c:v>1253.5657652243822</c:v>
                </c:pt>
                <c:pt idx="55">
                  <c:v>1251.8477366707093</c:v>
                </c:pt>
                <c:pt idx="56">
                  <c:v>1251.0562820748767</c:v>
                </c:pt>
                <c:pt idx="57">
                  <c:v>1256.3777700211338</c:v>
                </c:pt>
                <c:pt idx="58">
                  <c:v>1248.5518541865488</c:v>
                </c:pt>
                <c:pt idx="59">
                  <c:v>1246.8337783127088</c:v>
                </c:pt>
                <c:pt idx="60">
                  <c:v>1262.7355691913431</c:v>
                </c:pt>
                <c:pt idx="61">
                  <c:v>1266.2830766759103</c:v>
                </c:pt>
                <c:pt idx="62">
                  <c:v>1276.1649471924713</c:v>
                </c:pt>
                <c:pt idx="63">
                  <c:v>1275.9905775790371</c:v>
                </c:pt>
                <c:pt idx="64">
                  <c:v>1293.7063819095345</c:v>
                </c:pt>
                <c:pt idx="65">
                  <c:v>1287.8824115446976</c:v>
                </c:pt>
                <c:pt idx="66">
                  <c:v>1299.626946208612</c:v>
                </c:pt>
                <c:pt idx="67">
                  <c:v>1291.9765668140064</c:v>
                </c:pt>
                <c:pt idx="68">
                  <c:v>1285.457606499469</c:v>
                </c:pt>
                <c:pt idx="69">
                  <c:v>1283.5609499999998</c:v>
                </c:pt>
                <c:pt idx="70">
                  <c:v>1292.6259899999998</c:v>
                </c:pt>
                <c:pt idx="71">
                  <c:v>1298.0073089582218</c:v>
                </c:pt>
                <c:pt idx="72">
                  <c:v>1310.6651391650098</c:v>
                </c:pt>
                <c:pt idx="73">
                  <c:v>1320.932284866469</c:v>
                </c:pt>
                <c:pt idx="74">
                  <c:v>1314.4224532019705</c:v>
                </c:pt>
                <c:pt idx="75">
                  <c:v>1309.467978515625</c:v>
                </c:pt>
                <c:pt idx="76">
                  <c:v>1320.4955121951218</c:v>
                </c:pt>
                <c:pt idx="77">
                  <c:v>1338.6854093567251</c:v>
                </c:pt>
                <c:pt idx="78">
                  <c:v>1348.2752906976746</c:v>
                </c:pt>
                <c:pt idx="79">
                  <c:v>1330.2426179018285</c:v>
                </c:pt>
                <c:pt idx="80">
                  <c:v>1336.4397413793104</c:v>
                </c:pt>
                <c:pt idx="81">
                  <c:v>1346.6211787072243</c:v>
                </c:pt>
                <c:pt idx="82">
                  <c:v>1313.8174498567334</c:v>
                </c:pt>
                <c:pt idx="83">
                  <c:v>1343.0310341555976</c:v>
                </c:pt>
                <c:pt idx="84">
                  <c:v>1362.38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13-4396-8B79-7F1857289170}"/>
            </c:ext>
          </c:extLst>
        </c:ser>
        <c:ser>
          <c:idx val="1"/>
          <c:order val="1"/>
          <c:tx>
            <c:strRef>
              <c:f>'Pop, Employ, Incomes'!$CY$11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Incomes'!$A$14:$A$98</c:f>
              <c:numCache>
                <c:formatCode>mmm\-yy</c:formatCode>
                <c:ptCount val="85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</c:numCache>
            </c:numRef>
          </c:cat>
          <c:val>
            <c:numRef>
              <c:f>'Pop, Employ, Incomes'!$CY$14:$CY$98</c:f>
              <c:numCache>
                <c:formatCode>0.0</c:formatCode>
                <c:ptCount val="85"/>
                <c:pt idx="0">
                  <c:v>1009.9641008612193</c:v>
                </c:pt>
                <c:pt idx="1">
                  <c:v>1009.1116136517505</c:v>
                </c:pt>
                <c:pt idx="2">
                  <c:v>997.59692225838523</c:v>
                </c:pt>
                <c:pt idx="3">
                  <c:v>989.77973599103632</c:v>
                </c:pt>
                <c:pt idx="4">
                  <c:v>991.51273974986782</c:v>
                </c:pt>
                <c:pt idx="5">
                  <c:v>999.15114415837229</c:v>
                </c:pt>
                <c:pt idx="6">
                  <c:v>1001.4484408319239</c:v>
                </c:pt>
                <c:pt idx="7">
                  <c:v>1003.0591743944598</c:v>
                </c:pt>
                <c:pt idx="8">
                  <c:v>1008.7984298283758</c:v>
                </c:pt>
                <c:pt idx="9">
                  <c:v>1024.6595975254888</c:v>
                </c:pt>
                <c:pt idx="10">
                  <c:v>1005.8797553496935</c:v>
                </c:pt>
                <c:pt idx="11">
                  <c:v>1020.1645026610361</c:v>
                </c:pt>
                <c:pt idx="12">
                  <c:v>1018.9166102014989</c:v>
                </c:pt>
                <c:pt idx="13">
                  <c:v>1028.1395480059871</c:v>
                </c:pt>
                <c:pt idx="14">
                  <c:v>1031.177341418841</c:v>
                </c:pt>
                <c:pt idx="15">
                  <c:v>1033.4920253561568</c:v>
                </c:pt>
                <c:pt idx="16">
                  <c:v>1032.9875714950051</c:v>
                </c:pt>
                <c:pt idx="17">
                  <c:v>1053.3152397963136</c:v>
                </c:pt>
                <c:pt idx="18">
                  <c:v>1039.148410019498</c:v>
                </c:pt>
                <c:pt idx="19">
                  <c:v>1035.1156168924697</c:v>
                </c:pt>
                <c:pt idx="20">
                  <c:v>1036.1288869674322</c:v>
                </c:pt>
                <c:pt idx="21">
                  <c:v>1054.5147105775145</c:v>
                </c:pt>
                <c:pt idx="22">
                  <c:v>1054.878685914895</c:v>
                </c:pt>
                <c:pt idx="23">
                  <c:v>1025.6274797709382</c:v>
                </c:pt>
                <c:pt idx="24">
                  <c:v>1036.107086674976</c:v>
                </c:pt>
                <c:pt idx="25">
                  <c:v>1056.6643566129699</c:v>
                </c:pt>
                <c:pt idx="26">
                  <c:v>1048.2731191718051</c:v>
                </c:pt>
                <c:pt idx="27">
                  <c:v>1050.2062066558738</c:v>
                </c:pt>
                <c:pt idx="28">
                  <c:v>1070.2926781061244</c:v>
                </c:pt>
                <c:pt idx="29">
                  <c:v>1083.0077687940138</c:v>
                </c:pt>
                <c:pt idx="30">
                  <c:v>1069.8337153945627</c:v>
                </c:pt>
                <c:pt idx="31">
                  <c:v>1068.3475643114346</c:v>
                </c:pt>
                <c:pt idx="32">
                  <c:v>1072.7111770667523</c:v>
                </c:pt>
                <c:pt idx="33">
                  <c:v>1088.7289100563962</c:v>
                </c:pt>
                <c:pt idx="34">
                  <c:v>1076.9984886622901</c:v>
                </c:pt>
                <c:pt idx="35">
                  <c:v>1069.864277151509</c:v>
                </c:pt>
                <c:pt idx="36">
                  <c:v>1089.3549693993721</c:v>
                </c:pt>
                <c:pt idx="37">
                  <c:v>1113.4777823279289</c:v>
                </c:pt>
                <c:pt idx="38">
                  <c:v>1101.9905975619847</c:v>
                </c:pt>
                <c:pt idx="39">
                  <c:v>1092.3661497813155</c:v>
                </c:pt>
                <c:pt idx="40">
                  <c:v>1095.9025728283102</c:v>
                </c:pt>
                <c:pt idx="41">
                  <c:v>1095.65930023547</c:v>
                </c:pt>
                <c:pt idx="42">
                  <c:v>1107.8170872164867</c:v>
                </c:pt>
                <c:pt idx="43">
                  <c:v>1099.9173495399752</c:v>
                </c:pt>
                <c:pt idx="44">
                  <c:v>1096.0564686106109</c:v>
                </c:pt>
                <c:pt idx="45">
                  <c:v>1098.1785976506844</c:v>
                </c:pt>
                <c:pt idx="46">
                  <c:v>1099.9511647803627</c:v>
                </c:pt>
                <c:pt idx="47">
                  <c:v>1097.6569428316529</c:v>
                </c:pt>
                <c:pt idx="48">
                  <c:v>1105.2211130086971</c:v>
                </c:pt>
                <c:pt idx="49">
                  <c:v>1116.1602379079586</c:v>
                </c:pt>
                <c:pt idx="50">
                  <c:v>1114.0502772432044</c:v>
                </c:pt>
                <c:pt idx="51">
                  <c:v>1117.520199722569</c:v>
                </c:pt>
                <c:pt idx="52">
                  <c:v>1123.9689691827969</c:v>
                </c:pt>
                <c:pt idx="53">
                  <c:v>1129.6633836481915</c:v>
                </c:pt>
                <c:pt idx="54">
                  <c:v>1122.1545814898025</c:v>
                </c:pt>
                <c:pt idx="55">
                  <c:v>1126.7191772649053</c:v>
                </c:pt>
                <c:pt idx="56">
                  <c:v>1135.4916659574772</c:v>
                </c:pt>
                <c:pt idx="57">
                  <c:v>1152.6170578818258</c:v>
                </c:pt>
                <c:pt idx="58">
                  <c:v>1142.583270232197</c:v>
                </c:pt>
                <c:pt idx="59">
                  <c:v>1143.1369424513441</c:v>
                </c:pt>
                <c:pt idx="60">
                  <c:v>1157.2400683940639</c:v>
                </c:pt>
                <c:pt idx="61">
                  <c:v>1173.8995187526716</c:v>
                </c:pt>
                <c:pt idx="62">
                  <c:v>1175.9200840151948</c:v>
                </c:pt>
                <c:pt idx="63">
                  <c:v>1174.2586208755174</c:v>
                </c:pt>
                <c:pt idx="64">
                  <c:v>1193.0978461212833</c:v>
                </c:pt>
                <c:pt idx="65">
                  <c:v>1192.2078451656616</c:v>
                </c:pt>
                <c:pt idx="66">
                  <c:v>1188.8503387942831</c:v>
                </c:pt>
                <c:pt idx="67">
                  <c:v>1193.5059509731957</c:v>
                </c:pt>
                <c:pt idx="68">
                  <c:v>1201.9126774154965</c:v>
                </c:pt>
                <c:pt idx="69">
                  <c:v>1194.2212369993699</c:v>
                </c:pt>
                <c:pt idx="70">
                  <c:v>1203.5130335761587</c:v>
                </c:pt>
                <c:pt idx="71">
                  <c:v>1201.964359964162</c:v>
                </c:pt>
                <c:pt idx="72">
                  <c:v>1222.6209925457517</c:v>
                </c:pt>
                <c:pt idx="73">
                  <c:v>1226.435267835478</c:v>
                </c:pt>
                <c:pt idx="74">
                  <c:v>1226.3079723898363</c:v>
                </c:pt>
                <c:pt idx="75">
                  <c:v>1220.7763462682829</c:v>
                </c:pt>
                <c:pt idx="76">
                  <c:v>1237.2278395956489</c:v>
                </c:pt>
                <c:pt idx="77">
                  <c:v>1250.8009869408286</c:v>
                </c:pt>
                <c:pt idx="78">
                  <c:v>1246.1181323631322</c:v>
                </c:pt>
                <c:pt idx="79">
                  <c:v>1252.0030794139068</c:v>
                </c:pt>
                <c:pt idx="80">
                  <c:v>1262.6710213463068</c:v>
                </c:pt>
                <c:pt idx="81">
                  <c:v>1262.7005771422882</c:v>
                </c:pt>
                <c:pt idx="82">
                  <c:v>1233.2791671429138</c:v>
                </c:pt>
                <c:pt idx="83">
                  <c:v>1264.9341783479208</c:v>
                </c:pt>
                <c:pt idx="84">
                  <c:v>1285.1319746712129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13-4396-8B79-7F1857289170}"/>
            </c:ext>
          </c:extLst>
        </c:ser>
        <c:ser>
          <c:idx val="2"/>
          <c:order val="2"/>
          <c:tx>
            <c:strRef>
              <c:f>'Pop, Employ, Incomes'!$CZ$11</c:f>
              <c:strCache>
                <c:ptCount val="1"/>
                <c:pt idx="0">
                  <c:v>New Zealand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Incomes'!$A$14:$A$98</c:f>
              <c:numCache>
                <c:formatCode>mmm\-yy</c:formatCode>
                <c:ptCount val="85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</c:numCache>
            </c:numRef>
          </c:cat>
          <c:val>
            <c:numRef>
              <c:f>'Pop, Employ, Incomes'!$CZ$14:$CZ$98</c:f>
              <c:numCache>
                <c:formatCode>0.0</c:formatCode>
                <c:ptCount val="85"/>
                <c:pt idx="0">
                  <c:v>1037.285390748159</c:v>
                </c:pt>
                <c:pt idx="1">
                  <c:v>1034.539010421181</c:v>
                </c:pt>
                <c:pt idx="2">
                  <c:v>1027.4851325633624</c:v>
                </c:pt>
                <c:pt idx="3">
                  <c:v>1021.5876293487534</c:v>
                </c:pt>
                <c:pt idx="4">
                  <c:v>1023.9518633236289</c:v>
                </c:pt>
                <c:pt idx="5">
                  <c:v>1031.0556547318961</c:v>
                </c:pt>
                <c:pt idx="6">
                  <c:v>1037.1378049575869</c:v>
                </c:pt>
                <c:pt idx="7">
                  <c:v>1037.8341573747621</c:v>
                </c:pt>
                <c:pt idx="8">
                  <c:v>1041.0284116120299</c:v>
                </c:pt>
                <c:pt idx="9">
                  <c:v>1054.0371470518323</c:v>
                </c:pt>
                <c:pt idx="10">
                  <c:v>1036.2972963195498</c:v>
                </c:pt>
                <c:pt idx="11">
                  <c:v>1052.6782665945334</c:v>
                </c:pt>
                <c:pt idx="12">
                  <c:v>1053.8597728173625</c:v>
                </c:pt>
                <c:pt idx="13">
                  <c:v>1061.4905401594101</c:v>
                </c:pt>
                <c:pt idx="14">
                  <c:v>1062.8549969621429</c:v>
                </c:pt>
                <c:pt idx="15">
                  <c:v>1065.1113095917128</c:v>
                </c:pt>
                <c:pt idx="16">
                  <c:v>1067.134020830237</c:v>
                </c:pt>
                <c:pt idx="17">
                  <c:v>1079.0376796031551</c:v>
                </c:pt>
                <c:pt idx="18">
                  <c:v>1069.8145558552437</c:v>
                </c:pt>
                <c:pt idx="19">
                  <c:v>1063.4830128576725</c:v>
                </c:pt>
                <c:pt idx="20">
                  <c:v>1069.5632028181062</c:v>
                </c:pt>
                <c:pt idx="21">
                  <c:v>1082.4227772436575</c:v>
                </c:pt>
                <c:pt idx="22">
                  <c:v>1082.5767438029113</c:v>
                </c:pt>
                <c:pt idx="23">
                  <c:v>1062.5279141393314</c:v>
                </c:pt>
                <c:pt idx="24">
                  <c:v>1070.7528383116576</c:v>
                </c:pt>
                <c:pt idx="25">
                  <c:v>1088.9253369384569</c:v>
                </c:pt>
                <c:pt idx="26">
                  <c:v>1078.2534038648682</c:v>
                </c:pt>
                <c:pt idx="27">
                  <c:v>1087.8672251983394</c:v>
                </c:pt>
                <c:pt idx="28">
                  <c:v>1105.4571176435775</c:v>
                </c:pt>
                <c:pt idx="29">
                  <c:v>1116.2330154147821</c:v>
                </c:pt>
                <c:pt idx="30">
                  <c:v>1105.4932145172982</c:v>
                </c:pt>
                <c:pt idx="31">
                  <c:v>1106.2692350877869</c:v>
                </c:pt>
                <c:pt idx="32">
                  <c:v>1109.4433044818488</c:v>
                </c:pt>
                <c:pt idx="33">
                  <c:v>1125.1357473527778</c:v>
                </c:pt>
                <c:pt idx="34">
                  <c:v>1113.7894659669605</c:v>
                </c:pt>
                <c:pt idx="35">
                  <c:v>1108.2733328136551</c:v>
                </c:pt>
                <c:pt idx="36">
                  <c:v>1125.7355133684127</c:v>
                </c:pt>
                <c:pt idx="37">
                  <c:v>1148.5485271390844</c:v>
                </c:pt>
                <c:pt idx="38">
                  <c:v>1141.2367865992908</c:v>
                </c:pt>
                <c:pt idx="39">
                  <c:v>1130.534705624804</c:v>
                </c:pt>
                <c:pt idx="40">
                  <c:v>1134.9197195290233</c:v>
                </c:pt>
                <c:pt idx="41">
                  <c:v>1135.1605185817723</c:v>
                </c:pt>
                <c:pt idx="42">
                  <c:v>1140.3601851678557</c:v>
                </c:pt>
                <c:pt idx="43">
                  <c:v>1136.7025191257628</c:v>
                </c:pt>
                <c:pt idx="44">
                  <c:v>1131.6745037198095</c:v>
                </c:pt>
                <c:pt idx="45">
                  <c:v>1129.9810923733819</c:v>
                </c:pt>
                <c:pt idx="46">
                  <c:v>1129.8760047866049</c:v>
                </c:pt>
                <c:pt idx="47">
                  <c:v>1131.8411005750936</c:v>
                </c:pt>
                <c:pt idx="48">
                  <c:v>1140.1906406497199</c:v>
                </c:pt>
                <c:pt idx="49">
                  <c:v>1150.8213950372137</c:v>
                </c:pt>
                <c:pt idx="50">
                  <c:v>1153.8276475763912</c:v>
                </c:pt>
                <c:pt idx="51">
                  <c:v>1156.5373007589551</c:v>
                </c:pt>
                <c:pt idx="52">
                  <c:v>1163.1251195579416</c:v>
                </c:pt>
                <c:pt idx="53">
                  <c:v>1170.5133499265366</c:v>
                </c:pt>
                <c:pt idx="54">
                  <c:v>1169.3175785633468</c:v>
                </c:pt>
                <c:pt idx="55">
                  <c:v>1172.2741911549433</c:v>
                </c:pt>
                <c:pt idx="56">
                  <c:v>1177.7572405119349</c:v>
                </c:pt>
                <c:pt idx="57">
                  <c:v>1190.4481081116257</c:v>
                </c:pt>
                <c:pt idx="58">
                  <c:v>1181.2123217177602</c:v>
                </c:pt>
                <c:pt idx="59">
                  <c:v>1181.4947678706631</c:v>
                </c:pt>
                <c:pt idx="60">
                  <c:v>1196.1484979543723</c:v>
                </c:pt>
                <c:pt idx="61">
                  <c:v>1207.8200201714651</c:v>
                </c:pt>
                <c:pt idx="62">
                  <c:v>1212.6980534804125</c:v>
                </c:pt>
                <c:pt idx="63">
                  <c:v>1212.4973002415909</c:v>
                </c:pt>
                <c:pt idx="64">
                  <c:v>1230.7946217377632</c:v>
                </c:pt>
                <c:pt idx="65">
                  <c:v>1227.8993807333009</c:v>
                </c:pt>
                <c:pt idx="66">
                  <c:v>1230.6159149495659</c:v>
                </c:pt>
                <c:pt idx="67">
                  <c:v>1230.5929675861178</c:v>
                </c:pt>
                <c:pt idx="68">
                  <c:v>1233.5563305473415</c:v>
                </c:pt>
                <c:pt idx="69">
                  <c:v>1228.0375799999997</c:v>
                </c:pt>
                <c:pt idx="70">
                  <c:v>1236.9649499999998</c:v>
                </c:pt>
                <c:pt idx="71">
                  <c:v>1237.8855924743123</c:v>
                </c:pt>
                <c:pt idx="72">
                  <c:v>1255.6939860834989</c:v>
                </c:pt>
                <c:pt idx="73">
                  <c:v>1262.0535608308605</c:v>
                </c:pt>
                <c:pt idx="74">
                  <c:v>1259.3857536945811</c:v>
                </c:pt>
                <c:pt idx="75">
                  <c:v>1254.2738085937499</c:v>
                </c:pt>
                <c:pt idx="76">
                  <c:v>1268.5786829268293</c:v>
                </c:pt>
                <c:pt idx="77">
                  <c:v>1283.7846198830409</c:v>
                </c:pt>
                <c:pt idx="78">
                  <c:v>1284.0990697674417</c:v>
                </c:pt>
                <c:pt idx="79">
                  <c:v>1281.3288450433108</c:v>
                </c:pt>
                <c:pt idx="80">
                  <c:v>1290.3975862068964</c:v>
                </c:pt>
                <c:pt idx="81">
                  <c:v>1294.0537072243344</c:v>
                </c:pt>
                <c:pt idx="82">
                  <c:v>1263.1938108882523</c:v>
                </c:pt>
                <c:pt idx="83">
                  <c:v>1294.1000094876658</c:v>
                </c:pt>
                <c:pt idx="84">
                  <c:v>1313.92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13-4396-8B79-7F1857289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0016"/>
        <c:axId val="50711552"/>
      </c:lineChart>
      <c:catAx>
        <c:axId val="5071001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71155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711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Real Average Weekly Wages ($ Dec 2020)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144996839367429E-2"/>
              <c:y val="5.6214690158447239E-2"/>
            </c:manualLayout>
          </c:layout>
          <c:overlay val="0"/>
        </c:title>
        <c:numFmt formatCode="&quot;$&quot;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710016"/>
        <c:crosses val="autoZero"/>
        <c:crossBetween val="midCat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2515764570278682"/>
          <c:y val="0.89314538646167263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77" l="0.70000000000000062" r="0.70000000000000062" t="0.75000000000001377" header="0.30000000000000032" footer="0.30000000000000032"/>
    <c:pageSetup orientation="portrait"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14762812700447E-2"/>
          <c:y val="3.6886807944710692E-2"/>
          <c:w val="0.87512460122660063"/>
          <c:h val="0.6908426911622495"/>
        </c:manualLayout>
      </c:layout>
      <c:lineChart>
        <c:grouping val="standard"/>
        <c:varyColors val="0"/>
        <c:ser>
          <c:idx val="2"/>
          <c:order val="0"/>
          <c:spPr>
            <a:ln w="412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'Pop, Employ, Incomes'!$A$14:$A$98</c:f>
              <c:numCache>
                <c:formatCode>mmm\-yy</c:formatCode>
                <c:ptCount val="85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</c:numCache>
            </c:numRef>
          </c:cat>
          <c:val>
            <c:numRef>
              <c:f>'Pop, Employ, Incomes'!$CG$14:$CG$98</c:f>
              <c:numCache>
                <c:formatCode>#,##0.00</c:formatCode>
                <c:ptCount val="85"/>
                <c:pt idx="0">
                  <c:v>6.7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8.9</c:v>
                </c:pt>
                <c:pt idx="4">
                  <c:v>9.6</c:v>
                </c:pt>
                <c:pt idx="5">
                  <c:v>8.9</c:v>
                </c:pt>
                <c:pt idx="6">
                  <c:v>8.6000000000000014</c:v>
                </c:pt>
                <c:pt idx="7">
                  <c:v>7.6000000000000014</c:v>
                </c:pt>
                <c:pt idx="8">
                  <c:v>7.2000000000000011</c:v>
                </c:pt>
                <c:pt idx="9">
                  <c:v>8.3000000000000007</c:v>
                </c:pt>
                <c:pt idx="10">
                  <c:v>8</c:v>
                </c:pt>
                <c:pt idx="11">
                  <c:v>8.0000000000000018</c:v>
                </c:pt>
                <c:pt idx="12">
                  <c:v>7.6000000000000014</c:v>
                </c:pt>
                <c:pt idx="13">
                  <c:v>7.9000000000000012</c:v>
                </c:pt>
                <c:pt idx="14">
                  <c:v>6.2</c:v>
                </c:pt>
                <c:pt idx="15">
                  <c:v>5.9</c:v>
                </c:pt>
                <c:pt idx="16">
                  <c:v>6.2</c:v>
                </c:pt>
                <c:pt idx="17">
                  <c:v>6.2</c:v>
                </c:pt>
                <c:pt idx="18">
                  <c:v>6.5</c:v>
                </c:pt>
                <c:pt idx="19">
                  <c:v>6.2000000000000011</c:v>
                </c:pt>
                <c:pt idx="20">
                  <c:v>6.3</c:v>
                </c:pt>
                <c:pt idx="21">
                  <c:v>7.1</c:v>
                </c:pt>
                <c:pt idx="22">
                  <c:v>6.5</c:v>
                </c:pt>
                <c:pt idx="23">
                  <c:v>7.1000000000000005</c:v>
                </c:pt>
                <c:pt idx="24">
                  <c:v>6.8000000000000007</c:v>
                </c:pt>
                <c:pt idx="25">
                  <c:v>7.8</c:v>
                </c:pt>
                <c:pt idx="26">
                  <c:v>7.6000000000000014</c:v>
                </c:pt>
                <c:pt idx="27">
                  <c:v>7.2000000000000011</c:v>
                </c:pt>
                <c:pt idx="28">
                  <c:v>6.2000000000000011</c:v>
                </c:pt>
                <c:pt idx="29">
                  <c:v>6.7</c:v>
                </c:pt>
                <c:pt idx="30">
                  <c:v>5.5000000000000009</c:v>
                </c:pt>
                <c:pt idx="31">
                  <c:v>5.2</c:v>
                </c:pt>
                <c:pt idx="32">
                  <c:v>6.4</c:v>
                </c:pt>
                <c:pt idx="33">
                  <c:v>7.6000000000000014</c:v>
                </c:pt>
                <c:pt idx="34">
                  <c:v>7.7000000000000011</c:v>
                </c:pt>
                <c:pt idx="35">
                  <c:v>9</c:v>
                </c:pt>
                <c:pt idx="36">
                  <c:v>7.7</c:v>
                </c:pt>
                <c:pt idx="37">
                  <c:v>8.4</c:v>
                </c:pt>
                <c:pt idx="38">
                  <c:v>7.5</c:v>
                </c:pt>
                <c:pt idx="39">
                  <c:v>7.7</c:v>
                </c:pt>
                <c:pt idx="40">
                  <c:v>8.3000000000000007</c:v>
                </c:pt>
                <c:pt idx="41">
                  <c:v>8.3000000000000007</c:v>
                </c:pt>
                <c:pt idx="42">
                  <c:v>8.1</c:v>
                </c:pt>
                <c:pt idx="43">
                  <c:v>7.4000000000000012</c:v>
                </c:pt>
                <c:pt idx="44">
                  <c:v>10</c:v>
                </c:pt>
                <c:pt idx="45">
                  <c:v>10.8</c:v>
                </c:pt>
                <c:pt idx="46">
                  <c:v>11.099999999999998</c:v>
                </c:pt>
                <c:pt idx="47">
                  <c:v>10.4</c:v>
                </c:pt>
                <c:pt idx="48">
                  <c:v>7.7000000000000011</c:v>
                </c:pt>
                <c:pt idx="49">
                  <c:v>8.2000000000000011</c:v>
                </c:pt>
                <c:pt idx="50">
                  <c:v>7.1999999999999993</c:v>
                </c:pt>
                <c:pt idx="51">
                  <c:v>7.4000000000000012</c:v>
                </c:pt>
                <c:pt idx="52">
                  <c:v>7.1000000000000005</c:v>
                </c:pt>
                <c:pt idx="53">
                  <c:v>6.9</c:v>
                </c:pt>
                <c:pt idx="54">
                  <c:v>6.5</c:v>
                </c:pt>
                <c:pt idx="55">
                  <c:v>7.1000000000000005</c:v>
                </c:pt>
                <c:pt idx="56">
                  <c:v>7.1000000000000005</c:v>
                </c:pt>
                <c:pt idx="57">
                  <c:v>7.3</c:v>
                </c:pt>
                <c:pt idx="58">
                  <c:v>6.7</c:v>
                </c:pt>
                <c:pt idx="59">
                  <c:v>6.2000000000000011</c:v>
                </c:pt>
                <c:pt idx="60">
                  <c:v>6.3</c:v>
                </c:pt>
                <c:pt idx="61">
                  <c:v>6.1</c:v>
                </c:pt>
                <c:pt idx="62">
                  <c:v>5.8000000000000007</c:v>
                </c:pt>
                <c:pt idx="63">
                  <c:v>5.8999999999999995</c:v>
                </c:pt>
                <c:pt idx="64">
                  <c:v>5</c:v>
                </c:pt>
                <c:pt idx="65">
                  <c:v>5.8999999999999995</c:v>
                </c:pt>
                <c:pt idx="66">
                  <c:v>5.3000000000000007</c:v>
                </c:pt>
                <c:pt idx="67">
                  <c:v>5.3000000000000007</c:v>
                </c:pt>
                <c:pt idx="68">
                  <c:v>6.5</c:v>
                </c:pt>
                <c:pt idx="69">
                  <c:v>7.4000000000000012</c:v>
                </c:pt>
                <c:pt idx="70">
                  <c:v>6.4</c:v>
                </c:pt>
                <c:pt idx="71">
                  <c:v>6.5</c:v>
                </c:pt>
                <c:pt idx="72">
                  <c:v>6.0000000000000009</c:v>
                </c:pt>
                <c:pt idx="73">
                  <c:v>5.7</c:v>
                </c:pt>
                <c:pt idx="74">
                  <c:v>5.9</c:v>
                </c:pt>
                <c:pt idx="75">
                  <c:v>5.8</c:v>
                </c:pt>
                <c:pt idx="76">
                  <c:v>6.3</c:v>
                </c:pt>
                <c:pt idx="77">
                  <c:v>5.9</c:v>
                </c:pt>
                <c:pt idx="78">
                  <c:v>5.6000000000000005</c:v>
                </c:pt>
                <c:pt idx="79">
                  <c:v>5.5</c:v>
                </c:pt>
                <c:pt idx="80">
                  <c:v>6</c:v>
                </c:pt>
                <c:pt idx="81">
                  <c:v>7.0000000000000009</c:v>
                </c:pt>
                <c:pt idx="82">
                  <c:v>5.4</c:v>
                </c:pt>
                <c:pt idx="83">
                  <c:v>6.5</c:v>
                </c:pt>
                <c:pt idx="84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16-4F25-BF46-EF40D741E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32"/>
        <c:axId val="50096768"/>
      </c:lineChart>
      <c:catAx>
        <c:axId val="5009523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9676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96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Misery Index (Unemployment + Inflation)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144996839367429E-2"/>
              <c:y val="0.1015483397864132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95232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8393677560215556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purchasing'!$AG$10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purchasing'!$A$12:$A$96</c:f>
              <c:numCache>
                <c:formatCode>mmm\-yy</c:formatCode>
                <c:ptCount val="85"/>
                <c:pt idx="0">
                  <c:v>36770</c:v>
                </c:pt>
                <c:pt idx="1">
                  <c:v>36861</c:v>
                </c:pt>
                <c:pt idx="2">
                  <c:v>36951</c:v>
                </c:pt>
                <c:pt idx="3">
                  <c:v>37043</c:v>
                </c:pt>
                <c:pt idx="4">
                  <c:v>37135</c:v>
                </c:pt>
                <c:pt idx="5">
                  <c:v>37226</c:v>
                </c:pt>
                <c:pt idx="6">
                  <c:v>37316</c:v>
                </c:pt>
                <c:pt idx="7">
                  <c:v>37408</c:v>
                </c:pt>
                <c:pt idx="8">
                  <c:v>37500</c:v>
                </c:pt>
                <c:pt idx="9">
                  <c:v>37591</c:v>
                </c:pt>
                <c:pt idx="10">
                  <c:v>37681</c:v>
                </c:pt>
                <c:pt idx="11">
                  <c:v>37773</c:v>
                </c:pt>
                <c:pt idx="12">
                  <c:v>37865</c:v>
                </c:pt>
                <c:pt idx="13">
                  <c:v>37956</c:v>
                </c:pt>
                <c:pt idx="14">
                  <c:v>38047</c:v>
                </c:pt>
                <c:pt idx="15">
                  <c:v>38139</c:v>
                </c:pt>
                <c:pt idx="16">
                  <c:v>38231</c:v>
                </c:pt>
                <c:pt idx="17">
                  <c:v>38322</c:v>
                </c:pt>
                <c:pt idx="18">
                  <c:v>38412</c:v>
                </c:pt>
                <c:pt idx="19">
                  <c:v>38504</c:v>
                </c:pt>
                <c:pt idx="20">
                  <c:v>38596</c:v>
                </c:pt>
                <c:pt idx="21">
                  <c:v>38687</c:v>
                </c:pt>
                <c:pt idx="22">
                  <c:v>38777</c:v>
                </c:pt>
                <c:pt idx="23">
                  <c:v>38869</c:v>
                </c:pt>
                <c:pt idx="24">
                  <c:v>38961</c:v>
                </c:pt>
                <c:pt idx="25">
                  <c:v>39052</c:v>
                </c:pt>
                <c:pt idx="26">
                  <c:v>39142</c:v>
                </c:pt>
                <c:pt idx="27">
                  <c:v>39234</c:v>
                </c:pt>
                <c:pt idx="28">
                  <c:v>39326</c:v>
                </c:pt>
                <c:pt idx="29">
                  <c:v>39417</c:v>
                </c:pt>
                <c:pt idx="30">
                  <c:v>39508</c:v>
                </c:pt>
                <c:pt idx="31">
                  <c:v>39600</c:v>
                </c:pt>
                <c:pt idx="32">
                  <c:v>39692</c:v>
                </c:pt>
                <c:pt idx="33">
                  <c:v>39783</c:v>
                </c:pt>
                <c:pt idx="34">
                  <c:v>39873</c:v>
                </c:pt>
                <c:pt idx="35">
                  <c:v>39965</c:v>
                </c:pt>
                <c:pt idx="36">
                  <c:v>40057</c:v>
                </c:pt>
                <c:pt idx="37">
                  <c:v>40148</c:v>
                </c:pt>
                <c:pt idx="38">
                  <c:v>40238</c:v>
                </c:pt>
                <c:pt idx="39">
                  <c:v>40330</c:v>
                </c:pt>
                <c:pt idx="40">
                  <c:v>40422</c:v>
                </c:pt>
                <c:pt idx="41">
                  <c:v>40513</c:v>
                </c:pt>
                <c:pt idx="42">
                  <c:v>40603</c:v>
                </c:pt>
                <c:pt idx="43">
                  <c:v>40695</c:v>
                </c:pt>
                <c:pt idx="44">
                  <c:v>40787</c:v>
                </c:pt>
                <c:pt idx="45">
                  <c:v>40878</c:v>
                </c:pt>
                <c:pt idx="46">
                  <c:v>40969</c:v>
                </c:pt>
                <c:pt idx="47">
                  <c:v>41061</c:v>
                </c:pt>
                <c:pt idx="48">
                  <c:v>41153</c:v>
                </c:pt>
                <c:pt idx="49">
                  <c:v>41244</c:v>
                </c:pt>
                <c:pt idx="50">
                  <c:v>41334</c:v>
                </c:pt>
                <c:pt idx="51">
                  <c:v>41426</c:v>
                </c:pt>
                <c:pt idx="52">
                  <c:v>41518</c:v>
                </c:pt>
                <c:pt idx="53">
                  <c:v>41609</c:v>
                </c:pt>
                <c:pt idx="54">
                  <c:v>41699</c:v>
                </c:pt>
                <c:pt idx="55">
                  <c:v>41791</c:v>
                </c:pt>
                <c:pt idx="56">
                  <c:v>41883</c:v>
                </c:pt>
                <c:pt idx="57">
                  <c:v>41974</c:v>
                </c:pt>
                <c:pt idx="58">
                  <c:v>42064</c:v>
                </c:pt>
                <c:pt idx="59">
                  <c:v>42156</c:v>
                </c:pt>
                <c:pt idx="60">
                  <c:v>42248</c:v>
                </c:pt>
                <c:pt idx="61">
                  <c:v>42339</c:v>
                </c:pt>
                <c:pt idx="62">
                  <c:v>42430</c:v>
                </c:pt>
                <c:pt idx="63">
                  <c:v>42522</c:v>
                </c:pt>
                <c:pt idx="64">
                  <c:v>42614</c:v>
                </c:pt>
                <c:pt idx="65">
                  <c:v>42705</c:v>
                </c:pt>
                <c:pt idx="66">
                  <c:v>42795</c:v>
                </c:pt>
                <c:pt idx="67">
                  <c:v>42887</c:v>
                </c:pt>
                <c:pt idx="68">
                  <c:v>42979</c:v>
                </c:pt>
                <c:pt idx="69">
                  <c:v>43070</c:v>
                </c:pt>
                <c:pt idx="70">
                  <c:v>43160</c:v>
                </c:pt>
                <c:pt idx="71">
                  <c:v>43252</c:v>
                </c:pt>
                <c:pt idx="72">
                  <c:v>43344</c:v>
                </c:pt>
                <c:pt idx="73">
                  <c:v>43435</c:v>
                </c:pt>
                <c:pt idx="74">
                  <c:v>43525</c:v>
                </c:pt>
                <c:pt idx="75">
                  <c:v>43617</c:v>
                </c:pt>
                <c:pt idx="76">
                  <c:v>43709</c:v>
                </c:pt>
                <c:pt idx="77">
                  <c:v>43800</c:v>
                </c:pt>
                <c:pt idx="78">
                  <c:v>43891</c:v>
                </c:pt>
                <c:pt idx="79">
                  <c:v>43983</c:v>
                </c:pt>
                <c:pt idx="80">
                  <c:v>44075</c:v>
                </c:pt>
                <c:pt idx="81">
                  <c:v>44166</c:v>
                </c:pt>
                <c:pt idx="82">
                  <c:v>44256</c:v>
                </c:pt>
                <c:pt idx="83">
                  <c:v>44348</c:v>
                </c:pt>
                <c:pt idx="84">
                  <c:v>44440</c:v>
                </c:pt>
              </c:numCache>
            </c:numRef>
          </c:cat>
          <c:val>
            <c:numRef>
              <c:f>'Retail, vehicle purchasing'!$AG$12:$AG$96</c:f>
              <c:numCache>
                <c:formatCode>General</c:formatCode>
                <c:ptCount val="85"/>
                <c:pt idx="0">
                  <c:v>1956</c:v>
                </c:pt>
                <c:pt idx="1">
                  <c:v>1858</c:v>
                </c:pt>
                <c:pt idx="2">
                  <c:v>1591</c:v>
                </c:pt>
                <c:pt idx="3">
                  <c:v>1759</c:v>
                </c:pt>
                <c:pt idx="4">
                  <c:v>1999</c:v>
                </c:pt>
                <c:pt idx="5">
                  <c:v>2036</c:v>
                </c:pt>
                <c:pt idx="6">
                  <c:v>1902</c:v>
                </c:pt>
                <c:pt idx="7">
                  <c:v>2368</c:v>
                </c:pt>
                <c:pt idx="8">
                  <c:v>2669</c:v>
                </c:pt>
                <c:pt idx="9">
                  <c:v>2502</c:v>
                </c:pt>
                <c:pt idx="10">
                  <c:v>2392</c:v>
                </c:pt>
                <c:pt idx="11">
                  <c:v>2701</c:v>
                </c:pt>
                <c:pt idx="12">
                  <c:v>3090</c:v>
                </c:pt>
                <c:pt idx="13">
                  <c:v>3121</c:v>
                </c:pt>
                <c:pt idx="14">
                  <c:v>3065</c:v>
                </c:pt>
                <c:pt idx="15">
                  <c:v>3362</c:v>
                </c:pt>
                <c:pt idx="16">
                  <c:v>3619</c:v>
                </c:pt>
                <c:pt idx="17">
                  <c:v>3088</c:v>
                </c:pt>
                <c:pt idx="18">
                  <c:v>3009</c:v>
                </c:pt>
                <c:pt idx="19">
                  <c:v>3422</c:v>
                </c:pt>
                <c:pt idx="20">
                  <c:v>3727</c:v>
                </c:pt>
                <c:pt idx="21">
                  <c:v>3040</c:v>
                </c:pt>
                <c:pt idx="22">
                  <c:v>2879</c:v>
                </c:pt>
                <c:pt idx="23">
                  <c:v>2909</c:v>
                </c:pt>
                <c:pt idx="24">
                  <c:v>2877</c:v>
                </c:pt>
                <c:pt idx="25">
                  <c:v>2787</c:v>
                </c:pt>
                <c:pt idx="26">
                  <c:v>2921</c:v>
                </c:pt>
                <c:pt idx="27">
                  <c:v>3016</c:v>
                </c:pt>
                <c:pt idx="28">
                  <c:v>3445</c:v>
                </c:pt>
                <c:pt idx="29">
                  <c:v>3265</c:v>
                </c:pt>
                <c:pt idx="30">
                  <c:v>2835</c:v>
                </c:pt>
                <c:pt idx="31">
                  <c:v>3416</c:v>
                </c:pt>
                <c:pt idx="32">
                  <c:v>2275</c:v>
                </c:pt>
                <c:pt idx="33">
                  <c:v>1980</c:v>
                </c:pt>
                <c:pt idx="34">
                  <c:v>1513</c:v>
                </c:pt>
                <c:pt idx="35">
                  <c:v>1536</c:v>
                </c:pt>
                <c:pt idx="36">
                  <c:v>1634</c:v>
                </c:pt>
                <c:pt idx="37">
                  <c:v>1707</c:v>
                </c:pt>
                <c:pt idx="38">
                  <c:v>1596</c:v>
                </c:pt>
                <c:pt idx="39">
                  <c:v>1984</c:v>
                </c:pt>
                <c:pt idx="40">
                  <c:v>1979</c:v>
                </c:pt>
                <c:pt idx="41">
                  <c:v>2012</c:v>
                </c:pt>
                <c:pt idx="42">
                  <c:v>2093</c:v>
                </c:pt>
                <c:pt idx="43">
                  <c:v>2093</c:v>
                </c:pt>
                <c:pt idx="44">
                  <c:v>2070</c:v>
                </c:pt>
                <c:pt idx="45">
                  <c:v>1921</c:v>
                </c:pt>
                <c:pt idx="46">
                  <c:v>2040</c:v>
                </c:pt>
                <c:pt idx="47">
                  <c:v>2699</c:v>
                </c:pt>
                <c:pt idx="48">
                  <c:v>2576</c:v>
                </c:pt>
                <c:pt idx="49">
                  <c:v>2328</c:v>
                </c:pt>
                <c:pt idx="50">
                  <c:v>2756</c:v>
                </c:pt>
                <c:pt idx="51">
                  <c:v>3186</c:v>
                </c:pt>
                <c:pt idx="52">
                  <c:v>3397</c:v>
                </c:pt>
                <c:pt idx="53">
                  <c:v>3385</c:v>
                </c:pt>
                <c:pt idx="54">
                  <c:v>3442</c:v>
                </c:pt>
                <c:pt idx="55">
                  <c:v>3948</c:v>
                </c:pt>
                <c:pt idx="56">
                  <c:v>4254</c:v>
                </c:pt>
                <c:pt idx="57">
                  <c:v>4086</c:v>
                </c:pt>
                <c:pt idx="58">
                  <c:v>4219</c:v>
                </c:pt>
                <c:pt idx="59">
                  <c:v>4614</c:v>
                </c:pt>
                <c:pt idx="60">
                  <c:v>4620</c:v>
                </c:pt>
                <c:pt idx="61">
                  <c:v>4354</c:v>
                </c:pt>
                <c:pt idx="62">
                  <c:v>4536</c:v>
                </c:pt>
                <c:pt idx="63">
                  <c:v>5426</c:v>
                </c:pt>
                <c:pt idx="64">
                  <c:v>5750</c:v>
                </c:pt>
                <c:pt idx="65">
                  <c:v>5533</c:v>
                </c:pt>
                <c:pt idx="66">
                  <c:v>5818</c:v>
                </c:pt>
                <c:pt idx="67">
                  <c:v>6349</c:v>
                </c:pt>
                <c:pt idx="68">
                  <c:v>5877</c:v>
                </c:pt>
                <c:pt idx="69">
                  <c:v>5529</c:v>
                </c:pt>
                <c:pt idx="70">
                  <c:v>5492</c:v>
                </c:pt>
                <c:pt idx="71">
                  <c:v>5882</c:v>
                </c:pt>
                <c:pt idx="72">
                  <c:v>5942</c:v>
                </c:pt>
                <c:pt idx="73">
                  <c:v>5708</c:v>
                </c:pt>
                <c:pt idx="74">
                  <c:v>5515</c:v>
                </c:pt>
                <c:pt idx="75">
                  <c:v>5967</c:v>
                </c:pt>
                <c:pt idx="76">
                  <c:v>5384</c:v>
                </c:pt>
                <c:pt idx="77">
                  <c:v>5191</c:v>
                </c:pt>
                <c:pt idx="78">
                  <c:v>4556</c:v>
                </c:pt>
                <c:pt idx="79">
                  <c:v>3090</c:v>
                </c:pt>
                <c:pt idx="80">
                  <c:v>4465</c:v>
                </c:pt>
                <c:pt idx="81">
                  <c:v>4290</c:v>
                </c:pt>
                <c:pt idx="82">
                  <c:v>4847</c:v>
                </c:pt>
                <c:pt idx="83">
                  <c:v>5183</c:v>
                </c:pt>
                <c:pt idx="84">
                  <c:v>3921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F-4939-AEF6-040AE7F179A2}"/>
            </c:ext>
          </c:extLst>
        </c:ser>
        <c:ser>
          <c:idx val="1"/>
          <c:order val="1"/>
          <c:tx>
            <c:strRef>
              <c:f>'Retail, vehicle purchasing'!$AH$10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purchasing'!$A$12:$A$96</c:f>
              <c:numCache>
                <c:formatCode>mmm\-yy</c:formatCode>
                <c:ptCount val="85"/>
                <c:pt idx="0">
                  <c:v>36770</c:v>
                </c:pt>
                <c:pt idx="1">
                  <c:v>36861</c:v>
                </c:pt>
                <c:pt idx="2">
                  <c:v>36951</c:v>
                </c:pt>
                <c:pt idx="3">
                  <c:v>37043</c:v>
                </c:pt>
                <c:pt idx="4">
                  <c:v>37135</c:v>
                </c:pt>
                <c:pt idx="5">
                  <c:v>37226</c:v>
                </c:pt>
                <c:pt idx="6">
                  <c:v>37316</c:v>
                </c:pt>
                <c:pt idx="7">
                  <c:v>37408</c:v>
                </c:pt>
                <c:pt idx="8">
                  <c:v>37500</c:v>
                </c:pt>
                <c:pt idx="9">
                  <c:v>37591</c:v>
                </c:pt>
                <c:pt idx="10">
                  <c:v>37681</c:v>
                </c:pt>
                <c:pt idx="11">
                  <c:v>37773</c:v>
                </c:pt>
                <c:pt idx="12">
                  <c:v>37865</c:v>
                </c:pt>
                <c:pt idx="13">
                  <c:v>37956</c:v>
                </c:pt>
                <c:pt idx="14">
                  <c:v>38047</c:v>
                </c:pt>
                <c:pt idx="15">
                  <c:v>38139</c:v>
                </c:pt>
                <c:pt idx="16">
                  <c:v>38231</c:v>
                </c:pt>
                <c:pt idx="17">
                  <c:v>38322</c:v>
                </c:pt>
                <c:pt idx="18">
                  <c:v>38412</c:v>
                </c:pt>
                <c:pt idx="19">
                  <c:v>38504</c:v>
                </c:pt>
                <c:pt idx="20">
                  <c:v>38596</c:v>
                </c:pt>
                <c:pt idx="21">
                  <c:v>38687</c:v>
                </c:pt>
                <c:pt idx="22">
                  <c:v>38777</c:v>
                </c:pt>
                <c:pt idx="23">
                  <c:v>38869</c:v>
                </c:pt>
                <c:pt idx="24">
                  <c:v>38961</c:v>
                </c:pt>
                <c:pt idx="25">
                  <c:v>39052</c:v>
                </c:pt>
                <c:pt idx="26">
                  <c:v>39142</c:v>
                </c:pt>
                <c:pt idx="27">
                  <c:v>39234</c:v>
                </c:pt>
                <c:pt idx="28">
                  <c:v>39326</c:v>
                </c:pt>
                <c:pt idx="29">
                  <c:v>39417</c:v>
                </c:pt>
                <c:pt idx="30">
                  <c:v>39508</c:v>
                </c:pt>
                <c:pt idx="31">
                  <c:v>39600</c:v>
                </c:pt>
                <c:pt idx="32">
                  <c:v>39692</c:v>
                </c:pt>
                <c:pt idx="33">
                  <c:v>39783</c:v>
                </c:pt>
                <c:pt idx="34">
                  <c:v>39873</c:v>
                </c:pt>
                <c:pt idx="35">
                  <c:v>39965</c:v>
                </c:pt>
                <c:pt idx="36">
                  <c:v>40057</c:v>
                </c:pt>
                <c:pt idx="37">
                  <c:v>40148</c:v>
                </c:pt>
                <c:pt idx="38">
                  <c:v>40238</c:v>
                </c:pt>
                <c:pt idx="39">
                  <c:v>40330</c:v>
                </c:pt>
                <c:pt idx="40">
                  <c:v>40422</c:v>
                </c:pt>
                <c:pt idx="41">
                  <c:v>40513</c:v>
                </c:pt>
                <c:pt idx="42">
                  <c:v>40603</c:v>
                </c:pt>
                <c:pt idx="43">
                  <c:v>40695</c:v>
                </c:pt>
                <c:pt idx="44">
                  <c:v>40787</c:v>
                </c:pt>
                <c:pt idx="45">
                  <c:v>40878</c:v>
                </c:pt>
                <c:pt idx="46">
                  <c:v>40969</c:v>
                </c:pt>
                <c:pt idx="47">
                  <c:v>41061</c:v>
                </c:pt>
                <c:pt idx="48">
                  <c:v>41153</c:v>
                </c:pt>
                <c:pt idx="49">
                  <c:v>41244</c:v>
                </c:pt>
                <c:pt idx="50">
                  <c:v>41334</c:v>
                </c:pt>
                <c:pt idx="51">
                  <c:v>41426</c:v>
                </c:pt>
                <c:pt idx="52">
                  <c:v>41518</c:v>
                </c:pt>
                <c:pt idx="53">
                  <c:v>41609</c:v>
                </c:pt>
                <c:pt idx="54">
                  <c:v>41699</c:v>
                </c:pt>
                <c:pt idx="55">
                  <c:v>41791</c:v>
                </c:pt>
                <c:pt idx="56">
                  <c:v>41883</c:v>
                </c:pt>
                <c:pt idx="57">
                  <c:v>41974</c:v>
                </c:pt>
                <c:pt idx="58">
                  <c:v>42064</c:v>
                </c:pt>
                <c:pt idx="59">
                  <c:v>42156</c:v>
                </c:pt>
                <c:pt idx="60">
                  <c:v>42248</c:v>
                </c:pt>
                <c:pt idx="61">
                  <c:v>42339</c:v>
                </c:pt>
                <c:pt idx="62">
                  <c:v>42430</c:v>
                </c:pt>
                <c:pt idx="63">
                  <c:v>42522</c:v>
                </c:pt>
                <c:pt idx="64">
                  <c:v>42614</c:v>
                </c:pt>
                <c:pt idx="65">
                  <c:v>42705</c:v>
                </c:pt>
                <c:pt idx="66">
                  <c:v>42795</c:v>
                </c:pt>
                <c:pt idx="67">
                  <c:v>42887</c:v>
                </c:pt>
                <c:pt idx="68">
                  <c:v>42979</c:v>
                </c:pt>
                <c:pt idx="69">
                  <c:v>43070</c:v>
                </c:pt>
                <c:pt idx="70">
                  <c:v>43160</c:v>
                </c:pt>
                <c:pt idx="71">
                  <c:v>43252</c:v>
                </c:pt>
                <c:pt idx="72">
                  <c:v>43344</c:v>
                </c:pt>
                <c:pt idx="73">
                  <c:v>43435</c:v>
                </c:pt>
                <c:pt idx="74">
                  <c:v>43525</c:v>
                </c:pt>
                <c:pt idx="75">
                  <c:v>43617</c:v>
                </c:pt>
                <c:pt idx="76">
                  <c:v>43709</c:v>
                </c:pt>
                <c:pt idx="77">
                  <c:v>43800</c:v>
                </c:pt>
                <c:pt idx="78">
                  <c:v>43891</c:v>
                </c:pt>
                <c:pt idx="79">
                  <c:v>43983</c:v>
                </c:pt>
                <c:pt idx="80">
                  <c:v>44075</c:v>
                </c:pt>
                <c:pt idx="81">
                  <c:v>44166</c:v>
                </c:pt>
                <c:pt idx="82">
                  <c:v>44256</c:v>
                </c:pt>
                <c:pt idx="83">
                  <c:v>44348</c:v>
                </c:pt>
                <c:pt idx="84">
                  <c:v>44440</c:v>
                </c:pt>
              </c:numCache>
            </c:numRef>
          </c:cat>
          <c:val>
            <c:numRef>
              <c:f>'Retail, vehicle purchasing'!$AH$12:$AH$96</c:f>
              <c:numCache>
                <c:formatCode>General</c:formatCode>
                <c:ptCount val="85"/>
                <c:pt idx="0">
                  <c:v>3943</c:v>
                </c:pt>
                <c:pt idx="1">
                  <c:v>4236</c:v>
                </c:pt>
                <c:pt idx="2">
                  <c:v>3478</c:v>
                </c:pt>
                <c:pt idx="3">
                  <c:v>4146</c:v>
                </c:pt>
                <c:pt idx="4">
                  <c:v>4328</c:v>
                </c:pt>
                <c:pt idx="5">
                  <c:v>4570</c:v>
                </c:pt>
                <c:pt idx="6">
                  <c:v>4393</c:v>
                </c:pt>
                <c:pt idx="7">
                  <c:v>5443</c:v>
                </c:pt>
                <c:pt idx="8">
                  <c:v>5273</c:v>
                </c:pt>
                <c:pt idx="9">
                  <c:v>4836</c:v>
                </c:pt>
                <c:pt idx="10">
                  <c:v>5106</c:v>
                </c:pt>
                <c:pt idx="11">
                  <c:v>5535</c:v>
                </c:pt>
                <c:pt idx="12">
                  <c:v>5704</c:v>
                </c:pt>
                <c:pt idx="13">
                  <c:v>5419</c:v>
                </c:pt>
                <c:pt idx="14">
                  <c:v>5946</c:v>
                </c:pt>
                <c:pt idx="15">
                  <c:v>6492</c:v>
                </c:pt>
                <c:pt idx="16">
                  <c:v>6349</c:v>
                </c:pt>
                <c:pt idx="17">
                  <c:v>5729</c:v>
                </c:pt>
                <c:pt idx="18">
                  <c:v>6179</c:v>
                </c:pt>
                <c:pt idx="19">
                  <c:v>6741</c:v>
                </c:pt>
                <c:pt idx="20">
                  <c:v>6464</c:v>
                </c:pt>
                <c:pt idx="21">
                  <c:v>5504</c:v>
                </c:pt>
                <c:pt idx="22">
                  <c:v>5821</c:v>
                </c:pt>
                <c:pt idx="23">
                  <c:v>6212</c:v>
                </c:pt>
                <c:pt idx="24">
                  <c:v>5573</c:v>
                </c:pt>
                <c:pt idx="25">
                  <c:v>4907</c:v>
                </c:pt>
                <c:pt idx="26">
                  <c:v>5603</c:v>
                </c:pt>
                <c:pt idx="27">
                  <c:v>5929</c:v>
                </c:pt>
                <c:pt idx="28">
                  <c:v>6223</c:v>
                </c:pt>
                <c:pt idx="29">
                  <c:v>5402</c:v>
                </c:pt>
                <c:pt idx="30">
                  <c:v>5785</c:v>
                </c:pt>
                <c:pt idx="31">
                  <c:v>6653</c:v>
                </c:pt>
                <c:pt idx="32">
                  <c:v>4211</c:v>
                </c:pt>
                <c:pt idx="33">
                  <c:v>3764</c:v>
                </c:pt>
                <c:pt idx="34">
                  <c:v>2885</c:v>
                </c:pt>
                <c:pt idx="35">
                  <c:v>3393</c:v>
                </c:pt>
                <c:pt idx="36" formatCode="#,##0">
                  <c:v>2782</c:v>
                </c:pt>
                <c:pt idx="37" formatCode="#,##0">
                  <c:v>2556</c:v>
                </c:pt>
                <c:pt idx="38" formatCode="#,##0">
                  <c:v>3132</c:v>
                </c:pt>
                <c:pt idx="39" formatCode="#,##0">
                  <c:v>4032</c:v>
                </c:pt>
                <c:pt idx="40" formatCode="#,##0">
                  <c:v>3773</c:v>
                </c:pt>
                <c:pt idx="41" formatCode="#,##0">
                  <c:v>3028</c:v>
                </c:pt>
                <c:pt idx="42" formatCode="#,##0">
                  <c:v>4013</c:v>
                </c:pt>
                <c:pt idx="43" formatCode="#,##0">
                  <c:v>4733</c:v>
                </c:pt>
                <c:pt idx="44" formatCode="#,##0">
                  <c:v>4426</c:v>
                </c:pt>
                <c:pt idx="45" formatCode="#,##0">
                  <c:v>3865</c:v>
                </c:pt>
                <c:pt idx="46" formatCode="#,##0">
                  <c:v>4082</c:v>
                </c:pt>
                <c:pt idx="47" formatCode="#,##0">
                  <c:v>5691</c:v>
                </c:pt>
                <c:pt idx="48" formatCode="#,##0">
                  <c:v>5451</c:v>
                </c:pt>
                <c:pt idx="49" formatCode="#,##0">
                  <c:v>5027</c:v>
                </c:pt>
                <c:pt idx="50" formatCode="#,##0">
                  <c:v>5963</c:v>
                </c:pt>
                <c:pt idx="51" formatCode="#,##0">
                  <c:v>7112</c:v>
                </c:pt>
                <c:pt idx="52" formatCode="#,##0">
                  <c:v>6932</c:v>
                </c:pt>
                <c:pt idx="53" formatCode="#,##0">
                  <c:v>6938</c:v>
                </c:pt>
                <c:pt idx="54" formatCode="#,##0">
                  <c:v>7098</c:v>
                </c:pt>
                <c:pt idx="55" formatCode="#,##0">
                  <c:v>8592</c:v>
                </c:pt>
                <c:pt idx="56" formatCode="#,##0">
                  <c:v>8404</c:v>
                </c:pt>
                <c:pt idx="57" formatCode="#,##0">
                  <c:v>7550</c:v>
                </c:pt>
                <c:pt idx="58" formatCode="#,##0">
                  <c:v>7693</c:v>
                </c:pt>
                <c:pt idx="59" formatCode="#,##0">
                  <c:v>8422</c:v>
                </c:pt>
                <c:pt idx="60" formatCode="#,##0">
                  <c:v>8208</c:v>
                </c:pt>
                <c:pt idx="61" formatCode="#,##0">
                  <c:v>7733</c:v>
                </c:pt>
                <c:pt idx="62" formatCode="#,##0">
                  <c:v>8330</c:v>
                </c:pt>
                <c:pt idx="63" formatCode="#,##0">
                  <c:v>9107</c:v>
                </c:pt>
                <c:pt idx="64" formatCode="#,##0">
                  <c:v>9194</c:v>
                </c:pt>
                <c:pt idx="65" formatCode="#,##0">
                  <c:v>8764</c:v>
                </c:pt>
                <c:pt idx="66" formatCode="#,##0">
                  <c:v>9731</c:v>
                </c:pt>
                <c:pt idx="67" formatCode="#,##0">
                  <c:v>11722</c:v>
                </c:pt>
                <c:pt idx="68" formatCode="#,##0">
                  <c:v>10848</c:v>
                </c:pt>
                <c:pt idx="69" formatCode="#,##0">
                  <c:v>9971</c:v>
                </c:pt>
                <c:pt idx="70" formatCode="#,##0">
                  <c:v>11026</c:v>
                </c:pt>
                <c:pt idx="71" formatCode="#,##0">
                  <c:v>11648</c:v>
                </c:pt>
                <c:pt idx="72" formatCode="#,##0">
                  <c:v>10643</c:v>
                </c:pt>
                <c:pt idx="73" formatCode="#,##0">
                  <c:v>10553</c:v>
                </c:pt>
                <c:pt idx="74" formatCode="#,##0">
                  <c:v>10878</c:v>
                </c:pt>
                <c:pt idx="75" formatCode="#,##0">
                  <c:v>11242</c:v>
                </c:pt>
                <c:pt idx="76" formatCode="#,##0">
                  <c:v>9840</c:v>
                </c:pt>
                <c:pt idx="77" formatCode="#,##0">
                  <c:v>8275</c:v>
                </c:pt>
                <c:pt idx="78" formatCode="#,##0">
                  <c:v>7795</c:v>
                </c:pt>
                <c:pt idx="79" formatCode="#,##0">
                  <c:v>5938</c:v>
                </c:pt>
                <c:pt idx="80" formatCode="#,##0">
                  <c:v>8790</c:v>
                </c:pt>
                <c:pt idx="81" formatCode="#,##0">
                  <c:v>7634</c:v>
                </c:pt>
                <c:pt idx="82" formatCode="#,##0">
                  <c:v>9609</c:v>
                </c:pt>
                <c:pt idx="83" formatCode="#,##0">
                  <c:v>9816</c:v>
                </c:pt>
                <c:pt idx="84" formatCode="#,##0">
                  <c:v>9060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F-4939-AEF6-040AE7F179A2}"/>
            </c:ext>
          </c:extLst>
        </c:ser>
        <c:ser>
          <c:idx val="2"/>
          <c:order val="2"/>
          <c:tx>
            <c:strRef>
              <c:f>'Retail, vehicle purchasing'!$AI$10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cat>
            <c:numRef>
              <c:f>'Retail, vehicle purchasing'!$A$12:$A$96</c:f>
              <c:numCache>
                <c:formatCode>mmm\-yy</c:formatCode>
                <c:ptCount val="85"/>
                <c:pt idx="0">
                  <c:v>36770</c:v>
                </c:pt>
                <c:pt idx="1">
                  <c:v>36861</c:v>
                </c:pt>
                <c:pt idx="2">
                  <c:v>36951</c:v>
                </c:pt>
                <c:pt idx="3">
                  <c:v>37043</c:v>
                </c:pt>
                <c:pt idx="4">
                  <c:v>37135</c:v>
                </c:pt>
                <c:pt idx="5">
                  <c:v>37226</c:v>
                </c:pt>
                <c:pt idx="6">
                  <c:v>37316</c:v>
                </c:pt>
                <c:pt idx="7">
                  <c:v>37408</c:v>
                </c:pt>
                <c:pt idx="8">
                  <c:v>37500</c:v>
                </c:pt>
                <c:pt idx="9">
                  <c:v>37591</c:v>
                </c:pt>
                <c:pt idx="10">
                  <c:v>37681</c:v>
                </c:pt>
                <c:pt idx="11">
                  <c:v>37773</c:v>
                </c:pt>
                <c:pt idx="12">
                  <c:v>37865</c:v>
                </c:pt>
                <c:pt idx="13">
                  <c:v>37956</c:v>
                </c:pt>
                <c:pt idx="14">
                  <c:v>38047</c:v>
                </c:pt>
                <c:pt idx="15">
                  <c:v>38139</c:v>
                </c:pt>
                <c:pt idx="16">
                  <c:v>38231</c:v>
                </c:pt>
                <c:pt idx="17">
                  <c:v>38322</c:v>
                </c:pt>
                <c:pt idx="18">
                  <c:v>38412</c:v>
                </c:pt>
                <c:pt idx="19">
                  <c:v>38504</c:v>
                </c:pt>
                <c:pt idx="20">
                  <c:v>38596</c:v>
                </c:pt>
                <c:pt idx="21">
                  <c:v>38687</c:v>
                </c:pt>
                <c:pt idx="22">
                  <c:v>38777</c:v>
                </c:pt>
                <c:pt idx="23">
                  <c:v>38869</c:v>
                </c:pt>
                <c:pt idx="24">
                  <c:v>38961</c:v>
                </c:pt>
                <c:pt idx="25">
                  <c:v>39052</c:v>
                </c:pt>
                <c:pt idx="26">
                  <c:v>39142</c:v>
                </c:pt>
                <c:pt idx="27">
                  <c:v>39234</c:v>
                </c:pt>
                <c:pt idx="28">
                  <c:v>39326</c:v>
                </c:pt>
                <c:pt idx="29">
                  <c:v>39417</c:v>
                </c:pt>
                <c:pt idx="30">
                  <c:v>39508</c:v>
                </c:pt>
                <c:pt idx="31">
                  <c:v>39600</c:v>
                </c:pt>
                <c:pt idx="32">
                  <c:v>39692</c:v>
                </c:pt>
                <c:pt idx="33">
                  <c:v>39783</c:v>
                </c:pt>
                <c:pt idx="34">
                  <c:v>39873</c:v>
                </c:pt>
                <c:pt idx="35">
                  <c:v>39965</c:v>
                </c:pt>
                <c:pt idx="36">
                  <c:v>40057</c:v>
                </c:pt>
                <c:pt idx="37">
                  <c:v>40148</c:v>
                </c:pt>
                <c:pt idx="38">
                  <c:v>40238</c:v>
                </c:pt>
                <c:pt idx="39">
                  <c:v>40330</c:v>
                </c:pt>
                <c:pt idx="40">
                  <c:v>40422</c:v>
                </c:pt>
                <c:pt idx="41">
                  <c:v>40513</c:v>
                </c:pt>
                <c:pt idx="42">
                  <c:v>40603</c:v>
                </c:pt>
                <c:pt idx="43">
                  <c:v>40695</c:v>
                </c:pt>
                <c:pt idx="44">
                  <c:v>40787</c:v>
                </c:pt>
                <c:pt idx="45">
                  <c:v>40878</c:v>
                </c:pt>
                <c:pt idx="46">
                  <c:v>40969</c:v>
                </c:pt>
                <c:pt idx="47">
                  <c:v>41061</c:v>
                </c:pt>
                <c:pt idx="48">
                  <c:v>41153</c:v>
                </c:pt>
                <c:pt idx="49">
                  <c:v>41244</c:v>
                </c:pt>
                <c:pt idx="50">
                  <c:v>41334</c:v>
                </c:pt>
                <c:pt idx="51">
                  <c:v>41426</c:v>
                </c:pt>
                <c:pt idx="52">
                  <c:v>41518</c:v>
                </c:pt>
                <c:pt idx="53">
                  <c:v>41609</c:v>
                </c:pt>
                <c:pt idx="54">
                  <c:v>41699</c:v>
                </c:pt>
                <c:pt idx="55">
                  <c:v>41791</c:v>
                </c:pt>
                <c:pt idx="56">
                  <c:v>41883</c:v>
                </c:pt>
                <c:pt idx="57">
                  <c:v>41974</c:v>
                </c:pt>
                <c:pt idx="58">
                  <c:v>42064</c:v>
                </c:pt>
                <c:pt idx="59">
                  <c:v>42156</c:v>
                </c:pt>
                <c:pt idx="60">
                  <c:v>42248</c:v>
                </c:pt>
                <c:pt idx="61">
                  <c:v>42339</c:v>
                </c:pt>
                <c:pt idx="62">
                  <c:v>42430</c:v>
                </c:pt>
                <c:pt idx="63">
                  <c:v>42522</c:v>
                </c:pt>
                <c:pt idx="64">
                  <c:v>42614</c:v>
                </c:pt>
                <c:pt idx="65">
                  <c:v>42705</c:v>
                </c:pt>
                <c:pt idx="66">
                  <c:v>42795</c:v>
                </c:pt>
                <c:pt idx="67">
                  <c:v>42887</c:v>
                </c:pt>
                <c:pt idx="68">
                  <c:v>42979</c:v>
                </c:pt>
                <c:pt idx="69">
                  <c:v>43070</c:v>
                </c:pt>
                <c:pt idx="70">
                  <c:v>43160</c:v>
                </c:pt>
                <c:pt idx="71">
                  <c:v>43252</c:v>
                </c:pt>
                <c:pt idx="72">
                  <c:v>43344</c:v>
                </c:pt>
                <c:pt idx="73">
                  <c:v>43435</c:v>
                </c:pt>
                <c:pt idx="74">
                  <c:v>43525</c:v>
                </c:pt>
                <c:pt idx="75">
                  <c:v>43617</c:v>
                </c:pt>
                <c:pt idx="76">
                  <c:v>43709</c:v>
                </c:pt>
                <c:pt idx="77">
                  <c:v>43800</c:v>
                </c:pt>
                <c:pt idx="78">
                  <c:v>43891</c:v>
                </c:pt>
                <c:pt idx="79">
                  <c:v>43983</c:v>
                </c:pt>
                <c:pt idx="80">
                  <c:v>44075</c:v>
                </c:pt>
                <c:pt idx="81">
                  <c:v>44166</c:v>
                </c:pt>
                <c:pt idx="82">
                  <c:v>44256</c:v>
                </c:pt>
                <c:pt idx="83">
                  <c:v>44348</c:v>
                </c:pt>
                <c:pt idx="84">
                  <c:v>44440</c:v>
                </c:pt>
              </c:numCache>
            </c:numRef>
          </c:cat>
          <c:val>
            <c:numRef>
              <c:f>'Retail, vehicle purchasing'!$AI$12:$AI$96</c:f>
              <c:numCache>
                <c:formatCode>General</c:formatCode>
                <c:ptCount val="85"/>
                <c:pt idx="0">
                  <c:v>5899</c:v>
                </c:pt>
                <c:pt idx="1">
                  <c:v>6094</c:v>
                </c:pt>
                <c:pt idx="2">
                  <c:v>5069</c:v>
                </c:pt>
                <c:pt idx="3">
                  <c:v>5905</c:v>
                </c:pt>
                <c:pt idx="4">
                  <c:v>6327</c:v>
                </c:pt>
                <c:pt idx="5">
                  <c:v>6606</c:v>
                </c:pt>
                <c:pt idx="6">
                  <c:v>6295</c:v>
                </c:pt>
                <c:pt idx="7">
                  <c:v>7811</c:v>
                </c:pt>
                <c:pt idx="8">
                  <c:v>7942</c:v>
                </c:pt>
                <c:pt idx="9">
                  <c:v>7338</c:v>
                </c:pt>
                <c:pt idx="10">
                  <c:v>7498</c:v>
                </c:pt>
                <c:pt idx="11">
                  <c:v>8236</c:v>
                </c:pt>
                <c:pt idx="12">
                  <c:v>8794</c:v>
                </c:pt>
                <c:pt idx="13">
                  <c:v>8540</c:v>
                </c:pt>
                <c:pt idx="14">
                  <c:v>9011</c:v>
                </c:pt>
                <c:pt idx="15">
                  <c:v>9854</c:v>
                </c:pt>
                <c:pt idx="16">
                  <c:v>9968</c:v>
                </c:pt>
                <c:pt idx="17">
                  <c:v>8817</c:v>
                </c:pt>
                <c:pt idx="18">
                  <c:v>9188</c:v>
                </c:pt>
                <c:pt idx="19">
                  <c:v>10163</c:v>
                </c:pt>
                <c:pt idx="20">
                  <c:v>10191</c:v>
                </c:pt>
                <c:pt idx="21">
                  <c:v>8544</c:v>
                </c:pt>
                <c:pt idx="22">
                  <c:v>8700</c:v>
                </c:pt>
                <c:pt idx="23">
                  <c:v>9121</c:v>
                </c:pt>
                <c:pt idx="24">
                  <c:v>8450</c:v>
                </c:pt>
                <c:pt idx="25">
                  <c:v>7694</c:v>
                </c:pt>
                <c:pt idx="26">
                  <c:v>8524</c:v>
                </c:pt>
                <c:pt idx="27">
                  <c:v>8945</c:v>
                </c:pt>
                <c:pt idx="28">
                  <c:v>9668</c:v>
                </c:pt>
                <c:pt idx="29">
                  <c:v>8667</c:v>
                </c:pt>
                <c:pt idx="30">
                  <c:v>8620</c:v>
                </c:pt>
                <c:pt idx="31">
                  <c:v>10069</c:v>
                </c:pt>
                <c:pt idx="32">
                  <c:v>6486</c:v>
                </c:pt>
                <c:pt idx="33">
                  <c:v>5744</c:v>
                </c:pt>
                <c:pt idx="34">
                  <c:v>4398</c:v>
                </c:pt>
                <c:pt idx="35">
                  <c:v>4929</c:v>
                </c:pt>
                <c:pt idx="36">
                  <c:v>4416</c:v>
                </c:pt>
                <c:pt idx="37">
                  <c:v>4263</c:v>
                </c:pt>
                <c:pt idx="38">
                  <c:v>4728</c:v>
                </c:pt>
                <c:pt idx="39">
                  <c:v>6016</c:v>
                </c:pt>
                <c:pt idx="40">
                  <c:v>5752</c:v>
                </c:pt>
                <c:pt idx="41">
                  <c:v>5040</c:v>
                </c:pt>
                <c:pt idx="42">
                  <c:v>6106</c:v>
                </c:pt>
                <c:pt idx="43">
                  <c:v>6826</c:v>
                </c:pt>
                <c:pt idx="44">
                  <c:v>6496</c:v>
                </c:pt>
                <c:pt idx="45">
                  <c:v>5786</c:v>
                </c:pt>
                <c:pt idx="46">
                  <c:v>6122</c:v>
                </c:pt>
                <c:pt idx="47">
                  <c:v>8390</c:v>
                </c:pt>
                <c:pt idx="48">
                  <c:v>8027</c:v>
                </c:pt>
                <c:pt idx="49">
                  <c:v>7355</c:v>
                </c:pt>
                <c:pt idx="50">
                  <c:v>8719</c:v>
                </c:pt>
                <c:pt idx="51">
                  <c:v>10298</c:v>
                </c:pt>
                <c:pt idx="52">
                  <c:v>10329</c:v>
                </c:pt>
                <c:pt idx="53">
                  <c:v>10323</c:v>
                </c:pt>
                <c:pt idx="54">
                  <c:v>10540</c:v>
                </c:pt>
                <c:pt idx="55">
                  <c:v>12540</c:v>
                </c:pt>
                <c:pt idx="56">
                  <c:v>12658</c:v>
                </c:pt>
                <c:pt idx="57">
                  <c:v>11636</c:v>
                </c:pt>
                <c:pt idx="58">
                  <c:v>11912</c:v>
                </c:pt>
                <c:pt idx="59">
                  <c:v>13036</c:v>
                </c:pt>
                <c:pt idx="60">
                  <c:v>12828</c:v>
                </c:pt>
                <c:pt idx="61">
                  <c:v>12087</c:v>
                </c:pt>
                <c:pt idx="62">
                  <c:v>12866</c:v>
                </c:pt>
                <c:pt idx="63">
                  <c:v>14533</c:v>
                </c:pt>
                <c:pt idx="64">
                  <c:v>14944</c:v>
                </c:pt>
                <c:pt idx="65">
                  <c:v>14297</c:v>
                </c:pt>
                <c:pt idx="66">
                  <c:v>15549</c:v>
                </c:pt>
                <c:pt idx="67">
                  <c:v>18071</c:v>
                </c:pt>
                <c:pt idx="68">
                  <c:v>16725</c:v>
                </c:pt>
                <c:pt idx="69">
                  <c:v>15500</c:v>
                </c:pt>
                <c:pt idx="70">
                  <c:v>16518</c:v>
                </c:pt>
                <c:pt idx="71">
                  <c:v>17530</c:v>
                </c:pt>
                <c:pt idx="72">
                  <c:v>16585</c:v>
                </c:pt>
                <c:pt idx="73">
                  <c:v>16261</c:v>
                </c:pt>
                <c:pt idx="74">
                  <c:v>16393</c:v>
                </c:pt>
                <c:pt idx="75">
                  <c:v>17209</c:v>
                </c:pt>
                <c:pt idx="76">
                  <c:v>15224</c:v>
                </c:pt>
                <c:pt idx="77">
                  <c:v>13466</c:v>
                </c:pt>
                <c:pt idx="78">
                  <c:v>12351</c:v>
                </c:pt>
                <c:pt idx="79">
                  <c:v>9028</c:v>
                </c:pt>
                <c:pt idx="80">
                  <c:v>13255</c:v>
                </c:pt>
                <c:pt idx="81">
                  <c:v>11924</c:v>
                </c:pt>
                <c:pt idx="82">
                  <c:v>14456</c:v>
                </c:pt>
                <c:pt idx="83">
                  <c:v>14999</c:v>
                </c:pt>
                <c:pt idx="84">
                  <c:v>12981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7F-4939-AEF6-040AE7F17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97088"/>
        <c:axId val="51898624"/>
      </c:lineChart>
      <c:dateAx>
        <c:axId val="518970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1898624"/>
        <c:crosses val="autoZero"/>
        <c:auto val="1"/>
        <c:lblOffset val="100"/>
        <c:baseTimeUnit val="months"/>
        <c:majorUnit val="12"/>
        <c:majorTimeUnit val="months"/>
      </c:dateAx>
      <c:valAx>
        <c:axId val="51898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Commericial Vehicle Registrations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8.8495575221241747E-3"/>
              <c:y val="8.8308309287427264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518970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7276730211355158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purchasing'!$AK$10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purchasing'!$A$16:$A$96</c:f>
              <c:numCache>
                <c:formatCode>mmm\-yy</c:formatCode>
                <c:ptCount val="81"/>
                <c:pt idx="0">
                  <c:v>37135</c:v>
                </c:pt>
                <c:pt idx="1">
                  <c:v>37226</c:v>
                </c:pt>
                <c:pt idx="2">
                  <c:v>37316</c:v>
                </c:pt>
                <c:pt idx="3">
                  <c:v>37408</c:v>
                </c:pt>
                <c:pt idx="4">
                  <c:v>37500</c:v>
                </c:pt>
                <c:pt idx="5">
                  <c:v>37591</c:v>
                </c:pt>
                <c:pt idx="6">
                  <c:v>37681</c:v>
                </c:pt>
                <c:pt idx="7">
                  <c:v>37773</c:v>
                </c:pt>
                <c:pt idx="8">
                  <c:v>37865</c:v>
                </c:pt>
                <c:pt idx="9">
                  <c:v>37956</c:v>
                </c:pt>
                <c:pt idx="10">
                  <c:v>38047</c:v>
                </c:pt>
                <c:pt idx="11">
                  <c:v>38139</c:v>
                </c:pt>
                <c:pt idx="12">
                  <c:v>38231</c:v>
                </c:pt>
                <c:pt idx="13">
                  <c:v>38322</c:v>
                </c:pt>
                <c:pt idx="14">
                  <c:v>38412</c:v>
                </c:pt>
                <c:pt idx="15">
                  <c:v>38504</c:v>
                </c:pt>
                <c:pt idx="16">
                  <c:v>38596</c:v>
                </c:pt>
                <c:pt idx="17">
                  <c:v>38687</c:v>
                </c:pt>
                <c:pt idx="18">
                  <c:v>38777</c:v>
                </c:pt>
                <c:pt idx="19">
                  <c:v>38869</c:v>
                </c:pt>
                <c:pt idx="20">
                  <c:v>38961</c:v>
                </c:pt>
                <c:pt idx="21">
                  <c:v>39052</c:v>
                </c:pt>
                <c:pt idx="22">
                  <c:v>39142</c:v>
                </c:pt>
                <c:pt idx="23">
                  <c:v>39234</c:v>
                </c:pt>
                <c:pt idx="24">
                  <c:v>39326</c:v>
                </c:pt>
                <c:pt idx="25">
                  <c:v>39417</c:v>
                </c:pt>
                <c:pt idx="26">
                  <c:v>39508</c:v>
                </c:pt>
                <c:pt idx="27">
                  <c:v>39600</c:v>
                </c:pt>
                <c:pt idx="28">
                  <c:v>39692</c:v>
                </c:pt>
                <c:pt idx="29">
                  <c:v>39783</c:v>
                </c:pt>
                <c:pt idx="30">
                  <c:v>39873</c:v>
                </c:pt>
                <c:pt idx="31">
                  <c:v>39965</c:v>
                </c:pt>
                <c:pt idx="32">
                  <c:v>40057</c:v>
                </c:pt>
                <c:pt idx="33">
                  <c:v>40148</c:v>
                </c:pt>
                <c:pt idx="34">
                  <c:v>40238</c:v>
                </c:pt>
                <c:pt idx="35">
                  <c:v>40330</c:v>
                </c:pt>
                <c:pt idx="36">
                  <c:v>40422</c:v>
                </c:pt>
                <c:pt idx="37">
                  <c:v>40513</c:v>
                </c:pt>
                <c:pt idx="38">
                  <c:v>40603</c:v>
                </c:pt>
                <c:pt idx="39">
                  <c:v>40695</c:v>
                </c:pt>
                <c:pt idx="40">
                  <c:v>40787</c:v>
                </c:pt>
                <c:pt idx="41">
                  <c:v>40878</c:v>
                </c:pt>
                <c:pt idx="42">
                  <c:v>40969</c:v>
                </c:pt>
                <c:pt idx="43">
                  <c:v>41061</c:v>
                </c:pt>
                <c:pt idx="44">
                  <c:v>41153</c:v>
                </c:pt>
                <c:pt idx="45">
                  <c:v>41244</c:v>
                </c:pt>
                <c:pt idx="46">
                  <c:v>41334</c:v>
                </c:pt>
                <c:pt idx="47">
                  <c:v>41426</c:v>
                </c:pt>
                <c:pt idx="48">
                  <c:v>41518</c:v>
                </c:pt>
                <c:pt idx="49">
                  <c:v>41609</c:v>
                </c:pt>
                <c:pt idx="50">
                  <c:v>41699</c:v>
                </c:pt>
                <c:pt idx="51">
                  <c:v>41791</c:v>
                </c:pt>
                <c:pt idx="52">
                  <c:v>41883</c:v>
                </c:pt>
                <c:pt idx="53">
                  <c:v>41974</c:v>
                </c:pt>
                <c:pt idx="54">
                  <c:v>42064</c:v>
                </c:pt>
                <c:pt idx="55">
                  <c:v>42156</c:v>
                </c:pt>
                <c:pt idx="56">
                  <c:v>42248</c:v>
                </c:pt>
                <c:pt idx="57">
                  <c:v>42339</c:v>
                </c:pt>
                <c:pt idx="58">
                  <c:v>42430</c:v>
                </c:pt>
                <c:pt idx="59">
                  <c:v>42522</c:v>
                </c:pt>
                <c:pt idx="60">
                  <c:v>42614</c:v>
                </c:pt>
                <c:pt idx="61">
                  <c:v>42705</c:v>
                </c:pt>
                <c:pt idx="62">
                  <c:v>42795</c:v>
                </c:pt>
                <c:pt idx="63">
                  <c:v>42887</c:v>
                </c:pt>
                <c:pt idx="64">
                  <c:v>42979</c:v>
                </c:pt>
                <c:pt idx="65">
                  <c:v>43070</c:v>
                </c:pt>
                <c:pt idx="66">
                  <c:v>43160</c:v>
                </c:pt>
                <c:pt idx="67">
                  <c:v>43252</c:v>
                </c:pt>
                <c:pt idx="68">
                  <c:v>43344</c:v>
                </c:pt>
                <c:pt idx="69">
                  <c:v>43435</c:v>
                </c:pt>
                <c:pt idx="70">
                  <c:v>43525</c:v>
                </c:pt>
                <c:pt idx="71">
                  <c:v>43617</c:v>
                </c:pt>
                <c:pt idx="72">
                  <c:v>43709</c:v>
                </c:pt>
                <c:pt idx="73">
                  <c:v>43800</c:v>
                </c:pt>
                <c:pt idx="74">
                  <c:v>43891</c:v>
                </c:pt>
                <c:pt idx="75">
                  <c:v>43983</c:v>
                </c:pt>
                <c:pt idx="76">
                  <c:v>44075</c:v>
                </c:pt>
                <c:pt idx="77">
                  <c:v>44166</c:v>
                </c:pt>
                <c:pt idx="78">
                  <c:v>44256</c:v>
                </c:pt>
                <c:pt idx="79">
                  <c:v>44348</c:v>
                </c:pt>
                <c:pt idx="80">
                  <c:v>44440</c:v>
                </c:pt>
              </c:numCache>
            </c:numRef>
          </c:cat>
          <c:val>
            <c:numRef>
              <c:f>'Retail, vehicle purchasing'!$AK$16:$AK$96</c:f>
              <c:numCache>
                <c:formatCode>General</c:formatCode>
                <c:ptCount val="81"/>
                <c:pt idx="0">
                  <c:v>7207</c:v>
                </c:pt>
                <c:pt idx="1">
                  <c:v>7385</c:v>
                </c:pt>
                <c:pt idx="2">
                  <c:v>7696</c:v>
                </c:pt>
                <c:pt idx="3">
                  <c:v>8305</c:v>
                </c:pt>
                <c:pt idx="4">
                  <c:v>8975</c:v>
                </c:pt>
                <c:pt idx="5">
                  <c:v>9441</c:v>
                </c:pt>
                <c:pt idx="6">
                  <c:v>9931</c:v>
                </c:pt>
                <c:pt idx="7">
                  <c:v>10264</c:v>
                </c:pt>
                <c:pt idx="8">
                  <c:v>10685</c:v>
                </c:pt>
                <c:pt idx="9">
                  <c:v>11304</c:v>
                </c:pt>
                <c:pt idx="10">
                  <c:v>11977</c:v>
                </c:pt>
                <c:pt idx="11">
                  <c:v>12638</c:v>
                </c:pt>
                <c:pt idx="12">
                  <c:v>13167</c:v>
                </c:pt>
                <c:pt idx="13">
                  <c:v>13134</c:v>
                </c:pt>
                <c:pt idx="14">
                  <c:v>13078</c:v>
                </c:pt>
                <c:pt idx="15">
                  <c:v>13138</c:v>
                </c:pt>
                <c:pt idx="16">
                  <c:v>13246</c:v>
                </c:pt>
                <c:pt idx="17">
                  <c:v>13198</c:v>
                </c:pt>
                <c:pt idx="18">
                  <c:v>13068</c:v>
                </c:pt>
                <c:pt idx="19">
                  <c:v>12555</c:v>
                </c:pt>
                <c:pt idx="20">
                  <c:v>11705</c:v>
                </c:pt>
                <c:pt idx="21">
                  <c:v>11452</c:v>
                </c:pt>
                <c:pt idx="22">
                  <c:v>11494</c:v>
                </c:pt>
                <c:pt idx="23">
                  <c:v>11601</c:v>
                </c:pt>
                <c:pt idx="24">
                  <c:v>12169</c:v>
                </c:pt>
                <c:pt idx="25">
                  <c:v>12647</c:v>
                </c:pt>
                <c:pt idx="26">
                  <c:v>12561</c:v>
                </c:pt>
                <c:pt idx="27">
                  <c:v>12961</c:v>
                </c:pt>
                <c:pt idx="28">
                  <c:v>11791</c:v>
                </c:pt>
                <c:pt idx="29">
                  <c:v>10506</c:v>
                </c:pt>
                <c:pt idx="30">
                  <c:v>9184</c:v>
                </c:pt>
                <c:pt idx="31">
                  <c:v>7304</c:v>
                </c:pt>
                <c:pt idx="32" formatCode="#,##0">
                  <c:v>6663</c:v>
                </c:pt>
                <c:pt idx="33" formatCode="#,##0">
                  <c:v>6390</c:v>
                </c:pt>
                <c:pt idx="34" formatCode="#,##0">
                  <c:v>6473</c:v>
                </c:pt>
                <c:pt idx="35" formatCode="#,##0">
                  <c:v>6921</c:v>
                </c:pt>
                <c:pt idx="36" formatCode="#,##0">
                  <c:v>7266</c:v>
                </c:pt>
                <c:pt idx="37" formatCode="#,##0">
                  <c:v>7571</c:v>
                </c:pt>
                <c:pt idx="38" formatCode="#,##0">
                  <c:v>8068</c:v>
                </c:pt>
                <c:pt idx="39" formatCode="#,##0">
                  <c:v>8177</c:v>
                </c:pt>
                <c:pt idx="40" formatCode="#,##0">
                  <c:v>8268</c:v>
                </c:pt>
                <c:pt idx="41" formatCode="#,##0">
                  <c:v>8177</c:v>
                </c:pt>
                <c:pt idx="42" formatCode="#,##0">
                  <c:v>8124</c:v>
                </c:pt>
                <c:pt idx="43" formatCode="#,##0">
                  <c:v>8730</c:v>
                </c:pt>
                <c:pt idx="44" formatCode="#,##0">
                  <c:v>9236</c:v>
                </c:pt>
                <c:pt idx="45" formatCode="#,##0">
                  <c:v>9643</c:v>
                </c:pt>
                <c:pt idx="46" formatCode="#,##0">
                  <c:v>10359</c:v>
                </c:pt>
                <c:pt idx="47" formatCode="#,##0">
                  <c:v>10846</c:v>
                </c:pt>
                <c:pt idx="48" formatCode="#,##0">
                  <c:v>11667</c:v>
                </c:pt>
                <c:pt idx="49" formatCode="#,##0">
                  <c:v>12724</c:v>
                </c:pt>
                <c:pt idx="50" formatCode="#,##0">
                  <c:v>13410</c:v>
                </c:pt>
                <c:pt idx="51" formatCode="#,##0">
                  <c:v>14172</c:v>
                </c:pt>
                <c:pt idx="52" formatCode="#,##0">
                  <c:v>15029</c:v>
                </c:pt>
                <c:pt idx="53" formatCode="#,##0">
                  <c:v>15730</c:v>
                </c:pt>
                <c:pt idx="54" formatCode="#,##0">
                  <c:v>16507</c:v>
                </c:pt>
                <c:pt idx="55" formatCode="#,##0">
                  <c:v>17173</c:v>
                </c:pt>
                <c:pt idx="56" formatCode="#,##0">
                  <c:v>17539</c:v>
                </c:pt>
                <c:pt idx="57" formatCode="#,##0">
                  <c:v>17807</c:v>
                </c:pt>
                <c:pt idx="58" formatCode="#,##0">
                  <c:v>18124</c:v>
                </c:pt>
                <c:pt idx="59" formatCode="#,##0">
                  <c:v>18936</c:v>
                </c:pt>
                <c:pt idx="60" formatCode="#,##0">
                  <c:v>20066</c:v>
                </c:pt>
                <c:pt idx="61" formatCode="#,##0">
                  <c:v>21245</c:v>
                </c:pt>
                <c:pt idx="62" formatCode="#,##0">
                  <c:v>22527</c:v>
                </c:pt>
                <c:pt idx="63" formatCode="#,##0">
                  <c:v>23450</c:v>
                </c:pt>
                <c:pt idx="64" formatCode="#,##0">
                  <c:v>23577</c:v>
                </c:pt>
                <c:pt idx="65" formatCode="#,##0">
                  <c:v>23573</c:v>
                </c:pt>
                <c:pt idx="66" formatCode="#,##0">
                  <c:v>23247</c:v>
                </c:pt>
                <c:pt idx="67" formatCode="#,##0">
                  <c:v>22780</c:v>
                </c:pt>
                <c:pt idx="68" formatCode="#,##0">
                  <c:v>22845</c:v>
                </c:pt>
                <c:pt idx="69" formatCode="#,##0">
                  <c:v>23024</c:v>
                </c:pt>
                <c:pt idx="70" formatCode="#,##0">
                  <c:v>23047</c:v>
                </c:pt>
                <c:pt idx="71" formatCode="#,##0">
                  <c:v>23132</c:v>
                </c:pt>
                <c:pt idx="72" formatCode="#,##0">
                  <c:v>22574</c:v>
                </c:pt>
                <c:pt idx="73" formatCode="#,##0">
                  <c:v>22057</c:v>
                </c:pt>
                <c:pt idx="74" formatCode="#,##0">
                  <c:v>21098</c:v>
                </c:pt>
                <c:pt idx="75" formatCode="#,##0">
                  <c:v>18221</c:v>
                </c:pt>
                <c:pt idx="76" formatCode="#,##0">
                  <c:v>17302</c:v>
                </c:pt>
                <c:pt idx="77" formatCode="#,##0">
                  <c:v>16401</c:v>
                </c:pt>
                <c:pt idx="78" formatCode="#,##0">
                  <c:v>16692</c:v>
                </c:pt>
                <c:pt idx="79" formatCode="#,##0">
                  <c:v>18785</c:v>
                </c:pt>
                <c:pt idx="80" formatCode="#,##0">
                  <c:v>18241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E-4F1E-8610-3C3C261F91B9}"/>
            </c:ext>
          </c:extLst>
        </c:ser>
        <c:ser>
          <c:idx val="1"/>
          <c:order val="1"/>
          <c:tx>
            <c:strRef>
              <c:f>'Retail, vehicle purchasing'!$AL$10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purchasing'!$A$16:$A$96</c:f>
              <c:numCache>
                <c:formatCode>mmm\-yy</c:formatCode>
                <c:ptCount val="81"/>
                <c:pt idx="0">
                  <c:v>37135</c:v>
                </c:pt>
                <c:pt idx="1">
                  <c:v>37226</c:v>
                </c:pt>
                <c:pt idx="2">
                  <c:v>37316</c:v>
                </c:pt>
                <c:pt idx="3">
                  <c:v>37408</c:v>
                </c:pt>
                <c:pt idx="4">
                  <c:v>37500</c:v>
                </c:pt>
                <c:pt idx="5">
                  <c:v>37591</c:v>
                </c:pt>
                <c:pt idx="6">
                  <c:v>37681</c:v>
                </c:pt>
                <c:pt idx="7">
                  <c:v>37773</c:v>
                </c:pt>
                <c:pt idx="8">
                  <c:v>37865</c:v>
                </c:pt>
                <c:pt idx="9">
                  <c:v>37956</c:v>
                </c:pt>
                <c:pt idx="10">
                  <c:v>38047</c:v>
                </c:pt>
                <c:pt idx="11">
                  <c:v>38139</c:v>
                </c:pt>
                <c:pt idx="12">
                  <c:v>38231</c:v>
                </c:pt>
                <c:pt idx="13">
                  <c:v>38322</c:v>
                </c:pt>
                <c:pt idx="14">
                  <c:v>38412</c:v>
                </c:pt>
                <c:pt idx="15">
                  <c:v>38504</c:v>
                </c:pt>
                <c:pt idx="16">
                  <c:v>38596</c:v>
                </c:pt>
                <c:pt idx="17">
                  <c:v>38687</c:v>
                </c:pt>
                <c:pt idx="18">
                  <c:v>38777</c:v>
                </c:pt>
                <c:pt idx="19">
                  <c:v>38869</c:v>
                </c:pt>
                <c:pt idx="20">
                  <c:v>38961</c:v>
                </c:pt>
                <c:pt idx="21">
                  <c:v>39052</c:v>
                </c:pt>
                <c:pt idx="22">
                  <c:v>39142</c:v>
                </c:pt>
                <c:pt idx="23">
                  <c:v>39234</c:v>
                </c:pt>
                <c:pt idx="24">
                  <c:v>39326</c:v>
                </c:pt>
                <c:pt idx="25">
                  <c:v>39417</c:v>
                </c:pt>
                <c:pt idx="26">
                  <c:v>39508</c:v>
                </c:pt>
                <c:pt idx="27">
                  <c:v>39600</c:v>
                </c:pt>
                <c:pt idx="28">
                  <c:v>39692</c:v>
                </c:pt>
                <c:pt idx="29">
                  <c:v>39783</c:v>
                </c:pt>
                <c:pt idx="30">
                  <c:v>39873</c:v>
                </c:pt>
                <c:pt idx="31">
                  <c:v>39965</c:v>
                </c:pt>
                <c:pt idx="32">
                  <c:v>40057</c:v>
                </c:pt>
                <c:pt idx="33">
                  <c:v>40148</c:v>
                </c:pt>
                <c:pt idx="34">
                  <c:v>40238</c:v>
                </c:pt>
                <c:pt idx="35">
                  <c:v>40330</c:v>
                </c:pt>
                <c:pt idx="36">
                  <c:v>40422</c:v>
                </c:pt>
                <c:pt idx="37">
                  <c:v>40513</c:v>
                </c:pt>
                <c:pt idx="38">
                  <c:v>40603</c:v>
                </c:pt>
                <c:pt idx="39">
                  <c:v>40695</c:v>
                </c:pt>
                <c:pt idx="40">
                  <c:v>40787</c:v>
                </c:pt>
                <c:pt idx="41">
                  <c:v>40878</c:v>
                </c:pt>
                <c:pt idx="42">
                  <c:v>40969</c:v>
                </c:pt>
                <c:pt idx="43">
                  <c:v>41061</c:v>
                </c:pt>
                <c:pt idx="44">
                  <c:v>41153</c:v>
                </c:pt>
                <c:pt idx="45">
                  <c:v>41244</c:v>
                </c:pt>
                <c:pt idx="46">
                  <c:v>41334</c:v>
                </c:pt>
                <c:pt idx="47">
                  <c:v>41426</c:v>
                </c:pt>
                <c:pt idx="48">
                  <c:v>41518</c:v>
                </c:pt>
                <c:pt idx="49">
                  <c:v>41609</c:v>
                </c:pt>
                <c:pt idx="50">
                  <c:v>41699</c:v>
                </c:pt>
                <c:pt idx="51">
                  <c:v>41791</c:v>
                </c:pt>
                <c:pt idx="52">
                  <c:v>41883</c:v>
                </c:pt>
                <c:pt idx="53">
                  <c:v>41974</c:v>
                </c:pt>
                <c:pt idx="54">
                  <c:v>42064</c:v>
                </c:pt>
                <c:pt idx="55">
                  <c:v>42156</c:v>
                </c:pt>
                <c:pt idx="56">
                  <c:v>42248</c:v>
                </c:pt>
                <c:pt idx="57">
                  <c:v>42339</c:v>
                </c:pt>
                <c:pt idx="58">
                  <c:v>42430</c:v>
                </c:pt>
                <c:pt idx="59">
                  <c:v>42522</c:v>
                </c:pt>
                <c:pt idx="60">
                  <c:v>42614</c:v>
                </c:pt>
                <c:pt idx="61">
                  <c:v>42705</c:v>
                </c:pt>
                <c:pt idx="62">
                  <c:v>42795</c:v>
                </c:pt>
                <c:pt idx="63">
                  <c:v>42887</c:v>
                </c:pt>
                <c:pt idx="64">
                  <c:v>42979</c:v>
                </c:pt>
                <c:pt idx="65">
                  <c:v>43070</c:v>
                </c:pt>
                <c:pt idx="66">
                  <c:v>43160</c:v>
                </c:pt>
                <c:pt idx="67">
                  <c:v>43252</c:v>
                </c:pt>
                <c:pt idx="68">
                  <c:v>43344</c:v>
                </c:pt>
                <c:pt idx="69">
                  <c:v>43435</c:v>
                </c:pt>
                <c:pt idx="70">
                  <c:v>43525</c:v>
                </c:pt>
                <c:pt idx="71">
                  <c:v>43617</c:v>
                </c:pt>
                <c:pt idx="72">
                  <c:v>43709</c:v>
                </c:pt>
                <c:pt idx="73">
                  <c:v>43800</c:v>
                </c:pt>
                <c:pt idx="74">
                  <c:v>43891</c:v>
                </c:pt>
                <c:pt idx="75">
                  <c:v>43983</c:v>
                </c:pt>
                <c:pt idx="76">
                  <c:v>44075</c:v>
                </c:pt>
                <c:pt idx="77">
                  <c:v>44166</c:v>
                </c:pt>
                <c:pt idx="78">
                  <c:v>44256</c:v>
                </c:pt>
                <c:pt idx="79">
                  <c:v>44348</c:v>
                </c:pt>
                <c:pt idx="80">
                  <c:v>44440</c:v>
                </c:pt>
              </c:numCache>
            </c:numRef>
          </c:cat>
          <c:val>
            <c:numRef>
              <c:f>'Retail, vehicle purchasing'!$AL$16:$AL$96</c:f>
              <c:numCache>
                <c:formatCode>General</c:formatCode>
                <c:ptCount val="81"/>
                <c:pt idx="0">
                  <c:v>16188</c:v>
                </c:pt>
                <c:pt idx="1">
                  <c:v>16522</c:v>
                </c:pt>
                <c:pt idx="2">
                  <c:v>17437</c:v>
                </c:pt>
                <c:pt idx="3">
                  <c:v>18734</c:v>
                </c:pt>
                <c:pt idx="4">
                  <c:v>19679</c:v>
                </c:pt>
                <c:pt idx="5">
                  <c:v>19945</c:v>
                </c:pt>
                <c:pt idx="6">
                  <c:v>20658</c:v>
                </c:pt>
                <c:pt idx="7">
                  <c:v>20750</c:v>
                </c:pt>
                <c:pt idx="8">
                  <c:v>21181</c:v>
                </c:pt>
                <c:pt idx="9">
                  <c:v>21764</c:v>
                </c:pt>
                <c:pt idx="10">
                  <c:v>22604</c:v>
                </c:pt>
                <c:pt idx="11">
                  <c:v>23561</c:v>
                </c:pt>
                <c:pt idx="12">
                  <c:v>24206</c:v>
                </c:pt>
                <c:pt idx="13">
                  <c:v>24516</c:v>
                </c:pt>
                <c:pt idx="14">
                  <c:v>24749</c:v>
                </c:pt>
                <c:pt idx="15">
                  <c:v>24998</c:v>
                </c:pt>
                <c:pt idx="16">
                  <c:v>25113</c:v>
                </c:pt>
                <c:pt idx="17">
                  <c:v>24888</c:v>
                </c:pt>
                <c:pt idx="18">
                  <c:v>24530</c:v>
                </c:pt>
                <c:pt idx="19">
                  <c:v>24001</c:v>
                </c:pt>
                <c:pt idx="20">
                  <c:v>23110</c:v>
                </c:pt>
                <c:pt idx="21">
                  <c:v>22513</c:v>
                </c:pt>
                <c:pt idx="22">
                  <c:v>22295</c:v>
                </c:pt>
                <c:pt idx="23">
                  <c:v>22012</c:v>
                </c:pt>
                <c:pt idx="24">
                  <c:v>22662</c:v>
                </c:pt>
                <c:pt idx="25">
                  <c:v>23157</c:v>
                </c:pt>
                <c:pt idx="26">
                  <c:v>23339</c:v>
                </c:pt>
                <c:pt idx="27">
                  <c:v>24063</c:v>
                </c:pt>
                <c:pt idx="28">
                  <c:v>22051</c:v>
                </c:pt>
                <c:pt idx="29">
                  <c:v>20413</c:v>
                </c:pt>
                <c:pt idx="30">
                  <c:v>17513</c:v>
                </c:pt>
                <c:pt idx="31">
                  <c:v>14253</c:v>
                </c:pt>
                <c:pt idx="32" formatCode="#,##0">
                  <c:v>12824</c:v>
                </c:pt>
                <c:pt idx="33" formatCode="#,##0">
                  <c:v>11616</c:v>
                </c:pt>
                <c:pt idx="34" formatCode="#,##0">
                  <c:v>11863</c:v>
                </c:pt>
                <c:pt idx="35" formatCode="#,##0">
                  <c:v>12502</c:v>
                </c:pt>
                <c:pt idx="36" formatCode="#,##0">
                  <c:v>13493</c:v>
                </c:pt>
                <c:pt idx="37" formatCode="#,##0">
                  <c:v>13965</c:v>
                </c:pt>
                <c:pt idx="38" formatCode="#,##0">
                  <c:v>14846</c:v>
                </c:pt>
                <c:pt idx="39" formatCode="#,##0">
                  <c:v>15547</c:v>
                </c:pt>
                <c:pt idx="40" formatCode="#,##0">
                  <c:v>16200</c:v>
                </c:pt>
                <c:pt idx="41" formatCode="#,##0">
                  <c:v>17037</c:v>
                </c:pt>
                <c:pt idx="42" formatCode="#,##0">
                  <c:v>17106</c:v>
                </c:pt>
                <c:pt idx="43" formatCode="#,##0">
                  <c:v>18064</c:v>
                </c:pt>
                <c:pt idx="44" formatCode="#,##0">
                  <c:v>19089</c:v>
                </c:pt>
                <c:pt idx="45" formatCode="#,##0">
                  <c:v>20251</c:v>
                </c:pt>
                <c:pt idx="46" formatCode="#,##0">
                  <c:v>22132</c:v>
                </c:pt>
                <c:pt idx="47" formatCode="#,##0">
                  <c:v>23553</c:v>
                </c:pt>
                <c:pt idx="48" formatCode="#,##0">
                  <c:v>25034</c:v>
                </c:pt>
                <c:pt idx="49" formatCode="#,##0">
                  <c:v>26945</c:v>
                </c:pt>
                <c:pt idx="50" formatCode="#,##0">
                  <c:v>28080</c:v>
                </c:pt>
                <c:pt idx="51" formatCode="#,##0">
                  <c:v>29560</c:v>
                </c:pt>
                <c:pt idx="52" formatCode="#,##0">
                  <c:v>31032</c:v>
                </c:pt>
                <c:pt idx="53" formatCode="#,##0">
                  <c:v>31644</c:v>
                </c:pt>
                <c:pt idx="54" formatCode="#,##0">
                  <c:v>32239</c:v>
                </c:pt>
                <c:pt idx="55" formatCode="#,##0">
                  <c:v>32069</c:v>
                </c:pt>
                <c:pt idx="56" formatCode="#,##0">
                  <c:v>31873</c:v>
                </c:pt>
                <c:pt idx="57" formatCode="#,##0">
                  <c:v>32056</c:v>
                </c:pt>
                <c:pt idx="58" formatCode="#,##0">
                  <c:v>32693</c:v>
                </c:pt>
                <c:pt idx="59" formatCode="#,##0">
                  <c:v>33378</c:v>
                </c:pt>
                <c:pt idx="60" formatCode="#,##0">
                  <c:v>34364</c:v>
                </c:pt>
                <c:pt idx="61" formatCode="#,##0">
                  <c:v>35395</c:v>
                </c:pt>
                <c:pt idx="62" formatCode="#,##0">
                  <c:v>36796</c:v>
                </c:pt>
                <c:pt idx="63" formatCode="#,##0">
                  <c:v>39411</c:v>
                </c:pt>
                <c:pt idx="64" formatCode="#,##0">
                  <c:v>41065</c:v>
                </c:pt>
                <c:pt idx="65" formatCode="#,##0">
                  <c:v>42272</c:v>
                </c:pt>
                <c:pt idx="66" formatCode="#,##0">
                  <c:v>43567</c:v>
                </c:pt>
                <c:pt idx="67" formatCode="#,##0">
                  <c:v>43493</c:v>
                </c:pt>
                <c:pt idx="68" formatCode="#,##0">
                  <c:v>43288</c:v>
                </c:pt>
                <c:pt idx="69" formatCode="#,##0">
                  <c:v>43870</c:v>
                </c:pt>
                <c:pt idx="70" formatCode="#,##0">
                  <c:v>43722</c:v>
                </c:pt>
                <c:pt idx="71" formatCode="#,##0">
                  <c:v>43316</c:v>
                </c:pt>
                <c:pt idx="72" formatCode="#,##0">
                  <c:v>42513</c:v>
                </c:pt>
                <c:pt idx="73" formatCode="#,##0">
                  <c:v>40235</c:v>
                </c:pt>
                <c:pt idx="74" formatCode="#,##0">
                  <c:v>37152</c:v>
                </c:pt>
                <c:pt idx="75" formatCode="#,##0">
                  <c:v>31848</c:v>
                </c:pt>
                <c:pt idx="76" formatCode="#,##0">
                  <c:v>30798</c:v>
                </c:pt>
                <c:pt idx="77" formatCode="#,##0">
                  <c:v>30157</c:v>
                </c:pt>
                <c:pt idx="78" formatCode="#,##0">
                  <c:v>31971</c:v>
                </c:pt>
                <c:pt idx="79" formatCode="#,##0">
                  <c:v>35849</c:v>
                </c:pt>
                <c:pt idx="80" formatCode="#,##0">
                  <c:v>36119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4E-4F1E-8610-3C3C261F91B9}"/>
            </c:ext>
          </c:extLst>
        </c:ser>
        <c:ser>
          <c:idx val="2"/>
          <c:order val="2"/>
          <c:tx>
            <c:strRef>
              <c:f>'Retail, vehicle purchasing'!$AM$10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cat>
            <c:numRef>
              <c:f>'Retail, vehicle purchasing'!$A$16:$A$96</c:f>
              <c:numCache>
                <c:formatCode>mmm\-yy</c:formatCode>
                <c:ptCount val="81"/>
                <c:pt idx="0">
                  <c:v>37135</c:v>
                </c:pt>
                <c:pt idx="1">
                  <c:v>37226</c:v>
                </c:pt>
                <c:pt idx="2">
                  <c:v>37316</c:v>
                </c:pt>
                <c:pt idx="3">
                  <c:v>37408</c:v>
                </c:pt>
                <c:pt idx="4">
                  <c:v>37500</c:v>
                </c:pt>
                <c:pt idx="5">
                  <c:v>37591</c:v>
                </c:pt>
                <c:pt idx="6">
                  <c:v>37681</c:v>
                </c:pt>
                <c:pt idx="7">
                  <c:v>37773</c:v>
                </c:pt>
                <c:pt idx="8">
                  <c:v>37865</c:v>
                </c:pt>
                <c:pt idx="9">
                  <c:v>37956</c:v>
                </c:pt>
                <c:pt idx="10">
                  <c:v>38047</c:v>
                </c:pt>
                <c:pt idx="11">
                  <c:v>38139</c:v>
                </c:pt>
                <c:pt idx="12">
                  <c:v>38231</c:v>
                </c:pt>
                <c:pt idx="13">
                  <c:v>38322</c:v>
                </c:pt>
                <c:pt idx="14">
                  <c:v>38412</c:v>
                </c:pt>
                <c:pt idx="15">
                  <c:v>38504</c:v>
                </c:pt>
                <c:pt idx="16">
                  <c:v>38596</c:v>
                </c:pt>
                <c:pt idx="17">
                  <c:v>38687</c:v>
                </c:pt>
                <c:pt idx="18">
                  <c:v>38777</c:v>
                </c:pt>
                <c:pt idx="19">
                  <c:v>38869</c:v>
                </c:pt>
                <c:pt idx="20">
                  <c:v>38961</c:v>
                </c:pt>
                <c:pt idx="21">
                  <c:v>39052</c:v>
                </c:pt>
                <c:pt idx="22">
                  <c:v>39142</c:v>
                </c:pt>
                <c:pt idx="23">
                  <c:v>39234</c:v>
                </c:pt>
                <c:pt idx="24">
                  <c:v>39326</c:v>
                </c:pt>
                <c:pt idx="25">
                  <c:v>39417</c:v>
                </c:pt>
                <c:pt idx="26">
                  <c:v>39508</c:v>
                </c:pt>
                <c:pt idx="27">
                  <c:v>39600</c:v>
                </c:pt>
                <c:pt idx="28">
                  <c:v>39692</c:v>
                </c:pt>
                <c:pt idx="29">
                  <c:v>39783</c:v>
                </c:pt>
                <c:pt idx="30">
                  <c:v>39873</c:v>
                </c:pt>
                <c:pt idx="31">
                  <c:v>39965</c:v>
                </c:pt>
                <c:pt idx="32">
                  <c:v>40057</c:v>
                </c:pt>
                <c:pt idx="33">
                  <c:v>40148</c:v>
                </c:pt>
                <c:pt idx="34">
                  <c:v>40238</c:v>
                </c:pt>
                <c:pt idx="35">
                  <c:v>40330</c:v>
                </c:pt>
                <c:pt idx="36">
                  <c:v>40422</c:v>
                </c:pt>
                <c:pt idx="37">
                  <c:v>40513</c:v>
                </c:pt>
                <c:pt idx="38">
                  <c:v>40603</c:v>
                </c:pt>
                <c:pt idx="39">
                  <c:v>40695</c:v>
                </c:pt>
                <c:pt idx="40">
                  <c:v>40787</c:v>
                </c:pt>
                <c:pt idx="41">
                  <c:v>40878</c:v>
                </c:pt>
                <c:pt idx="42">
                  <c:v>40969</c:v>
                </c:pt>
                <c:pt idx="43">
                  <c:v>41061</c:v>
                </c:pt>
                <c:pt idx="44">
                  <c:v>41153</c:v>
                </c:pt>
                <c:pt idx="45">
                  <c:v>41244</c:v>
                </c:pt>
                <c:pt idx="46">
                  <c:v>41334</c:v>
                </c:pt>
                <c:pt idx="47">
                  <c:v>41426</c:v>
                </c:pt>
                <c:pt idx="48">
                  <c:v>41518</c:v>
                </c:pt>
                <c:pt idx="49">
                  <c:v>41609</c:v>
                </c:pt>
                <c:pt idx="50">
                  <c:v>41699</c:v>
                </c:pt>
                <c:pt idx="51">
                  <c:v>41791</c:v>
                </c:pt>
                <c:pt idx="52">
                  <c:v>41883</c:v>
                </c:pt>
                <c:pt idx="53">
                  <c:v>41974</c:v>
                </c:pt>
                <c:pt idx="54">
                  <c:v>42064</c:v>
                </c:pt>
                <c:pt idx="55">
                  <c:v>42156</c:v>
                </c:pt>
                <c:pt idx="56">
                  <c:v>42248</c:v>
                </c:pt>
                <c:pt idx="57">
                  <c:v>42339</c:v>
                </c:pt>
                <c:pt idx="58">
                  <c:v>42430</c:v>
                </c:pt>
                <c:pt idx="59">
                  <c:v>42522</c:v>
                </c:pt>
                <c:pt idx="60">
                  <c:v>42614</c:v>
                </c:pt>
                <c:pt idx="61">
                  <c:v>42705</c:v>
                </c:pt>
                <c:pt idx="62">
                  <c:v>42795</c:v>
                </c:pt>
                <c:pt idx="63">
                  <c:v>42887</c:v>
                </c:pt>
                <c:pt idx="64">
                  <c:v>42979</c:v>
                </c:pt>
                <c:pt idx="65">
                  <c:v>43070</c:v>
                </c:pt>
                <c:pt idx="66">
                  <c:v>43160</c:v>
                </c:pt>
                <c:pt idx="67">
                  <c:v>43252</c:v>
                </c:pt>
                <c:pt idx="68">
                  <c:v>43344</c:v>
                </c:pt>
                <c:pt idx="69">
                  <c:v>43435</c:v>
                </c:pt>
                <c:pt idx="70">
                  <c:v>43525</c:v>
                </c:pt>
                <c:pt idx="71">
                  <c:v>43617</c:v>
                </c:pt>
                <c:pt idx="72">
                  <c:v>43709</c:v>
                </c:pt>
                <c:pt idx="73">
                  <c:v>43800</c:v>
                </c:pt>
                <c:pt idx="74">
                  <c:v>43891</c:v>
                </c:pt>
                <c:pt idx="75">
                  <c:v>43983</c:v>
                </c:pt>
                <c:pt idx="76">
                  <c:v>44075</c:v>
                </c:pt>
                <c:pt idx="77">
                  <c:v>44166</c:v>
                </c:pt>
                <c:pt idx="78">
                  <c:v>44256</c:v>
                </c:pt>
                <c:pt idx="79">
                  <c:v>44348</c:v>
                </c:pt>
                <c:pt idx="80">
                  <c:v>44440</c:v>
                </c:pt>
              </c:numCache>
            </c:numRef>
          </c:cat>
          <c:val>
            <c:numRef>
              <c:f>'Retail, vehicle purchasing'!$AM$16:$AM$96</c:f>
              <c:numCache>
                <c:formatCode>General</c:formatCode>
                <c:ptCount val="81"/>
                <c:pt idx="0">
                  <c:v>23395</c:v>
                </c:pt>
                <c:pt idx="1">
                  <c:v>23907</c:v>
                </c:pt>
                <c:pt idx="2">
                  <c:v>25133</c:v>
                </c:pt>
                <c:pt idx="3">
                  <c:v>27039</c:v>
                </c:pt>
                <c:pt idx="4">
                  <c:v>28654</c:v>
                </c:pt>
                <c:pt idx="5">
                  <c:v>29386</c:v>
                </c:pt>
                <c:pt idx="6">
                  <c:v>30589</c:v>
                </c:pt>
                <c:pt idx="7">
                  <c:v>31014</c:v>
                </c:pt>
                <c:pt idx="8">
                  <c:v>31866</c:v>
                </c:pt>
                <c:pt idx="9">
                  <c:v>33068</c:v>
                </c:pt>
                <c:pt idx="10">
                  <c:v>34581</c:v>
                </c:pt>
                <c:pt idx="11">
                  <c:v>36199</c:v>
                </c:pt>
                <c:pt idx="12">
                  <c:v>37373</c:v>
                </c:pt>
                <c:pt idx="13">
                  <c:v>37650</c:v>
                </c:pt>
                <c:pt idx="14">
                  <c:v>37827</c:v>
                </c:pt>
                <c:pt idx="15">
                  <c:v>38136</c:v>
                </c:pt>
                <c:pt idx="16">
                  <c:v>38359</c:v>
                </c:pt>
                <c:pt idx="17">
                  <c:v>38086</c:v>
                </c:pt>
                <c:pt idx="18">
                  <c:v>37598</c:v>
                </c:pt>
                <c:pt idx="19">
                  <c:v>36556</c:v>
                </c:pt>
                <c:pt idx="20">
                  <c:v>34815</c:v>
                </c:pt>
                <c:pt idx="21">
                  <c:v>33965</c:v>
                </c:pt>
                <c:pt idx="22">
                  <c:v>33789</c:v>
                </c:pt>
                <c:pt idx="23">
                  <c:v>33613</c:v>
                </c:pt>
                <c:pt idx="24">
                  <c:v>34831</c:v>
                </c:pt>
                <c:pt idx="25">
                  <c:v>35804</c:v>
                </c:pt>
                <c:pt idx="26">
                  <c:v>35900</c:v>
                </c:pt>
                <c:pt idx="27">
                  <c:v>37024</c:v>
                </c:pt>
                <c:pt idx="28">
                  <c:v>33842</c:v>
                </c:pt>
                <c:pt idx="29">
                  <c:v>30919</c:v>
                </c:pt>
                <c:pt idx="30">
                  <c:v>26697</c:v>
                </c:pt>
                <c:pt idx="31">
                  <c:v>21557</c:v>
                </c:pt>
                <c:pt idx="32" formatCode="#,##0">
                  <c:v>19487</c:v>
                </c:pt>
                <c:pt idx="33" formatCode="#,##0">
                  <c:v>18006</c:v>
                </c:pt>
                <c:pt idx="34" formatCode="#,##0">
                  <c:v>18336</c:v>
                </c:pt>
                <c:pt idx="35" formatCode="#,##0">
                  <c:v>19423</c:v>
                </c:pt>
                <c:pt idx="36" formatCode="#,##0">
                  <c:v>20759</c:v>
                </c:pt>
                <c:pt idx="37" formatCode="#,##0">
                  <c:v>21536</c:v>
                </c:pt>
                <c:pt idx="38" formatCode="#,##0">
                  <c:v>22914</c:v>
                </c:pt>
                <c:pt idx="39" formatCode="#,##0">
                  <c:v>23724</c:v>
                </c:pt>
                <c:pt idx="40" formatCode="#,##0">
                  <c:v>24468</c:v>
                </c:pt>
                <c:pt idx="41" formatCode="#,##0">
                  <c:v>25214</c:v>
                </c:pt>
                <c:pt idx="42" formatCode="#,##0">
                  <c:v>25230</c:v>
                </c:pt>
                <c:pt idx="43" formatCode="#,##0">
                  <c:v>26794</c:v>
                </c:pt>
                <c:pt idx="44" formatCode="#,##0">
                  <c:v>28325</c:v>
                </c:pt>
                <c:pt idx="45" formatCode="#,##0">
                  <c:v>29894</c:v>
                </c:pt>
                <c:pt idx="46" formatCode="#,##0">
                  <c:v>32491</c:v>
                </c:pt>
                <c:pt idx="47" formatCode="#,##0">
                  <c:v>34399</c:v>
                </c:pt>
                <c:pt idx="48" formatCode="#,##0">
                  <c:v>36701</c:v>
                </c:pt>
                <c:pt idx="49" formatCode="#,##0">
                  <c:v>39669</c:v>
                </c:pt>
                <c:pt idx="50" formatCode="#,##0">
                  <c:v>41490</c:v>
                </c:pt>
                <c:pt idx="51" formatCode="#,##0">
                  <c:v>43732</c:v>
                </c:pt>
                <c:pt idx="52" formatCode="#,##0">
                  <c:v>46061</c:v>
                </c:pt>
                <c:pt idx="53" formatCode="#,##0">
                  <c:v>47374</c:v>
                </c:pt>
                <c:pt idx="54" formatCode="#,##0">
                  <c:v>48746</c:v>
                </c:pt>
                <c:pt idx="55" formatCode="#,##0">
                  <c:v>49242</c:v>
                </c:pt>
                <c:pt idx="56" formatCode="#,##0">
                  <c:v>49412</c:v>
                </c:pt>
                <c:pt idx="57" formatCode="#,##0">
                  <c:v>49863</c:v>
                </c:pt>
                <c:pt idx="58" formatCode="#,##0">
                  <c:v>50817</c:v>
                </c:pt>
                <c:pt idx="59" formatCode="#,##0">
                  <c:v>52314</c:v>
                </c:pt>
                <c:pt idx="60" formatCode="#,##0">
                  <c:v>54430</c:v>
                </c:pt>
                <c:pt idx="61" formatCode="#,##0">
                  <c:v>56640</c:v>
                </c:pt>
                <c:pt idx="62" formatCode="#,##0">
                  <c:v>59323</c:v>
                </c:pt>
                <c:pt idx="63" formatCode="#,##0">
                  <c:v>62861</c:v>
                </c:pt>
                <c:pt idx="64" formatCode="#,##0">
                  <c:v>64642</c:v>
                </c:pt>
                <c:pt idx="65" formatCode="#,##0">
                  <c:v>65845</c:v>
                </c:pt>
                <c:pt idx="66" formatCode="#,##0">
                  <c:v>66814</c:v>
                </c:pt>
                <c:pt idx="67" formatCode="#,##0">
                  <c:v>66273</c:v>
                </c:pt>
                <c:pt idx="68" formatCode="#,##0">
                  <c:v>66133</c:v>
                </c:pt>
                <c:pt idx="69" formatCode="#,##0">
                  <c:v>66894</c:v>
                </c:pt>
                <c:pt idx="70" formatCode="#,##0">
                  <c:v>66769</c:v>
                </c:pt>
                <c:pt idx="71" formatCode="#,##0">
                  <c:v>66448</c:v>
                </c:pt>
                <c:pt idx="72" formatCode="#,##0">
                  <c:v>65087</c:v>
                </c:pt>
                <c:pt idx="73" formatCode="#,##0">
                  <c:v>62292</c:v>
                </c:pt>
                <c:pt idx="74" formatCode="#,##0">
                  <c:v>58250</c:v>
                </c:pt>
                <c:pt idx="75" formatCode="#,##0">
                  <c:v>50069</c:v>
                </c:pt>
                <c:pt idx="76" formatCode="#,##0">
                  <c:v>48100</c:v>
                </c:pt>
                <c:pt idx="77" formatCode="#,##0">
                  <c:v>46558</c:v>
                </c:pt>
                <c:pt idx="78" formatCode="#,##0">
                  <c:v>48663</c:v>
                </c:pt>
                <c:pt idx="79" formatCode="#,##0">
                  <c:v>54634</c:v>
                </c:pt>
                <c:pt idx="80" formatCode="#,##0">
                  <c:v>54360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4E-4F1E-8610-3C3C261F9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36352"/>
        <c:axId val="52458624"/>
      </c:lineChart>
      <c:dateAx>
        <c:axId val="524363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458624"/>
        <c:crosses val="autoZero"/>
        <c:auto val="1"/>
        <c:lblOffset val="100"/>
        <c:baseTimeUnit val="months"/>
        <c:majorUnit val="12"/>
        <c:majorTimeUnit val="months"/>
      </c:dateAx>
      <c:valAx>
        <c:axId val="52458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Commericial Vehicle Registrations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8.8495575221241747E-3"/>
              <c:y val="8.8308309287427264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524363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3837128249"/>
          <c:y val="3.6886807944710692E-2"/>
          <c:w val="0.85669252566803111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Incomes'!$F$11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Incomes'!$F$14:$F$102</c:f>
              <c:numCache>
                <c:formatCode>0.0%</c:formatCode>
                <c:ptCount val="89"/>
                <c:pt idx="0">
                  <c:v>0.05</c:v>
                </c:pt>
                <c:pt idx="1">
                  <c:v>6.5000000000000002E-2</c:v>
                </c:pt>
                <c:pt idx="2">
                  <c:v>5.9000000000000004E-2</c:v>
                </c:pt>
                <c:pt idx="3">
                  <c:v>5.2000000000000005E-2</c:v>
                </c:pt>
                <c:pt idx="4">
                  <c:v>5.0999999999999997E-2</c:v>
                </c:pt>
                <c:pt idx="5">
                  <c:v>5.4000000000000006E-2</c:v>
                </c:pt>
                <c:pt idx="6">
                  <c:v>5.5999999999999994E-2</c:v>
                </c:pt>
                <c:pt idx="7">
                  <c:v>4.2999999999999997E-2</c:v>
                </c:pt>
                <c:pt idx="8">
                  <c:v>4.5999999999999999E-2</c:v>
                </c:pt>
                <c:pt idx="9">
                  <c:v>4.9000000000000002E-2</c:v>
                </c:pt>
                <c:pt idx="10">
                  <c:v>5.0999999999999997E-2</c:v>
                </c:pt>
                <c:pt idx="11">
                  <c:v>0.05</c:v>
                </c:pt>
                <c:pt idx="12">
                  <c:v>4.0999999999999995E-2</c:v>
                </c:pt>
                <c:pt idx="13">
                  <c:v>4.5999999999999999E-2</c:v>
                </c:pt>
                <c:pt idx="14">
                  <c:v>4.0999999999999995E-2</c:v>
                </c:pt>
                <c:pt idx="15">
                  <c:v>3.4000000000000002E-2</c:v>
                </c:pt>
                <c:pt idx="16">
                  <c:v>3.9E-2</c:v>
                </c:pt>
                <c:pt idx="17">
                  <c:v>4.4999999999999998E-2</c:v>
                </c:pt>
                <c:pt idx="18">
                  <c:v>3.9E-2</c:v>
                </c:pt>
                <c:pt idx="19">
                  <c:v>3.7999999999999999E-2</c:v>
                </c:pt>
                <c:pt idx="20">
                  <c:v>3.4000000000000002E-2</c:v>
                </c:pt>
                <c:pt idx="21">
                  <c:v>4.2000000000000003E-2</c:v>
                </c:pt>
                <c:pt idx="22">
                  <c:v>3.5000000000000003E-2</c:v>
                </c:pt>
                <c:pt idx="23">
                  <c:v>3.5000000000000003E-2</c:v>
                </c:pt>
                <c:pt idx="24">
                  <c:v>3.7000000000000005E-2</c:v>
                </c:pt>
                <c:pt idx="25">
                  <c:v>3.9E-2</c:v>
                </c:pt>
                <c:pt idx="26">
                  <c:v>3.2000000000000001E-2</c:v>
                </c:pt>
                <c:pt idx="27">
                  <c:v>3.9E-2</c:v>
                </c:pt>
                <c:pt idx="28">
                  <c:v>3.9E-2</c:v>
                </c:pt>
                <c:pt idx="29">
                  <c:v>4.7E-2</c:v>
                </c:pt>
                <c:pt idx="30">
                  <c:v>3.4000000000000002E-2</c:v>
                </c:pt>
                <c:pt idx="31">
                  <c:v>3.7000000000000005E-2</c:v>
                </c:pt>
                <c:pt idx="32">
                  <c:v>3.6000000000000004E-2</c:v>
                </c:pt>
                <c:pt idx="33">
                  <c:v>4.7E-2</c:v>
                </c:pt>
                <c:pt idx="34">
                  <c:v>4.2999999999999997E-2</c:v>
                </c:pt>
                <c:pt idx="35">
                  <c:v>4.4000000000000004E-2</c:v>
                </c:pt>
                <c:pt idx="36">
                  <c:v>5.2999999999999999E-2</c:v>
                </c:pt>
                <c:pt idx="37">
                  <c:v>6.3E-2</c:v>
                </c:pt>
                <c:pt idx="38">
                  <c:v>6.0999999999999999E-2</c:v>
                </c:pt>
                <c:pt idx="39">
                  <c:v>6.2E-2</c:v>
                </c:pt>
                <c:pt idx="40">
                  <c:v>7.2000000000000008E-2</c:v>
                </c:pt>
                <c:pt idx="41">
                  <c:v>7.4999999999999997E-2</c:v>
                </c:pt>
                <c:pt idx="42">
                  <c:v>8.1000000000000003E-2</c:v>
                </c:pt>
                <c:pt idx="43">
                  <c:v>6.8000000000000005E-2</c:v>
                </c:pt>
                <c:pt idx="44">
                  <c:v>7.0000000000000007E-2</c:v>
                </c:pt>
                <c:pt idx="45">
                  <c:v>7.0000000000000007E-2</c:v>
                </c:pt>
                <c:pt idx="46">
                  <c:v>6.6000000000000003E-2</c:v>
                </c:pt>
                <c:pt idx="47">
                  <c:v>6.2E-2</c:v>
                </c:pt>
                <c:pt idx="48">
                  <c:v>6.2E-2</c:v>
                </c:pt>
                <c:pt idx="49">
                  <c:v>7.2999999999999995E-2</c:v>
                </c:pt>
                <c:pt idx="50">
                  <c:v>6.9000000000000006E-2</c:v>
                </c:pt>
                <c:pt idx="51">
                  <c:v>7.6999999999999999E-2</c:v>
                </c:pt>
                <c:pt idx="52">
                  <c:v>6.4000000000000001E-2</c:v>
                </c:pt>
                <c:pt idx="53">
                  <c:v>6.8000000000000005E-2</c:v>
                </c:pt>
                <c:pt idx="54">
                  <c:v>6.4000000000000001E-2</c:v>
                </c:pt>
                <c:pt idx="55">
                  <c:v>0.06</c:v>
                </c:pt>
                <c:pt idx="56">
                  <c:v>5.5999999999999994E-2</c:v>
                </c:pt>
                <c:pt idx="57">
                  <c:v>6.7000000000000004E-2</c:v>
                </c:pt>
                <c:pt idx="58">
                  <c:v>5.7999999999999996E-2</c:v>
                </c:pt>
                <c:pt idx="59">
                  <c:v>5.7000000000000002E-2</c:v>
                </c:pt>
                <c:pt idx="60">
                  <c:v>5.5999999999999994E-2</c:v>
                </c:pt>
                <c:pt idx="61">
                  <c:v>6.5000000000000002E-2</c:v>
                </c:pt>
                <c:pt idx="62">
                  <c:v>5.9000000000000004E-2</c:v>
                </c:pt>
                <c:pt idx="63">
                  <c:v>5.5999999999999994E-2</c:v>
                </c:pt>
                <c:pt idx="64">
                  <c:v>5.0999999999999997E-2</c:v>
                </c:pt>
                <c:pt idx="65">
                  <c:v>6.0999999999999999E-2</c:v>
                </c:pt>
                <c:pt idx="66">
                  <c:v>4.7E-2</c:v>
                </c:pt>
                <c:pt idx="67">
                  <c:v>5.2999999999999999E-2</c:v>
                </c:pt>
                <c:pt idx="68">
                  <c:v>5.0999999999999997E-2</c:v>
                </c:pt>
                <c:pt idx="69">
                  <c:v>0.05</c:v>
                </c:pt>
                <c:pt idx="70">
                  <c:v>4.4999999999999998E-2</c:v>
                </c:pt>
                <c:pt idx="71">
                  <c:v>4.5999999999999999E-2</c:v>
                </c:pt>
                <c:pt idx="72">
                  <c:v>4.0999999999999995E-2</c:v>
                </c:pt>
                <c:pt idx="73">
                  <c:v>4.4999999999999998E-2</c:v>
                </c:pt>
                <c:pt idx="74">
                  <c:v>4.2000000000000003E-2</c:v>
                </c:pt>
                <c:pt idx="75">
                  <c:v>3.7000000000000005E-2</c:v>
                </c:pt>
                <c:pt idx="76">
                  <c:v>4.2999999999999997E-2</c:v>
                </c:pt>
                <c:pt idx="77">
                  <c:v>4.4000000000000004E-2</c:v>
                </c:pt>
                <c:pt idx="78">
                  <c:v>4.2000000000000003E-2</c:v>
                </c:pt>
                <c:pt idx="79">
                  <c:v>4.2000000000000003E-2</c:v>
                </c:pt>
                <c:pt idx="80">
                  <c:v>4.0999999999999995E-2</c:v>
                </c:pt>
                <c:pt idx="81">
                  <c:v>4.8000000000000001E-2</c:v>
                </c:pt>
                <c:pt idx="82">
                  <c:v>0.04</c:v>
                </c:pt>
                <c:pt idx="83">
                  <c:v>5.5999999999999994E-2</c:v>
                </c:pt>
                <c:pt idx="84">
                  <c:v>5.2999999999999999E-2</c:v>
                </c:pt>
                <c:pt idx="85">
                  <c:v>5.2999999999999999E-2</c:v>
                </c:pt>
                <c:pt idx="86">
                  <c:v>4.0999999999999995E-2</c:v>
                </c:pt>
                <c:pt idx="87">
                  <c:v>3.1E-2</c:v>
                </c:pt>
                <c:pt idx="88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8-46D4-ABDF-EFEEC441E4B1}"/>
            </c:ext>
          </c:extLst>
        </c:ser>
        <c:ser>
          <c:idx val="1"/>
          <c:order val="1"/>
          <c:tx>
            <c:strRef>
              <c:f>'Pop, Employ, Incomes'!$G$11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Incomes'!$G$14:$G$102</c:f>
              <c:numCache>
                <c:formatCode>0.0%</c:formatCode>
                <c:ptCount val="89"/>
                <c:pt idx="0">
                  <c:v>6.8145559522905116E-2</c:v>
                </c:pt>
                <c:pt idx="1">
                  <c:v>6.95134061569017E-2</c:v>
                </c:pt>
                <c:pt idx="2">
                  <c:v>6.4478853709267384E-2</c:v>
                </c:pt>
                <c:pt idx="3">
                  <c:v>6.1575979271452516E-2</c:v>
                </c:pt>
                <c:pt idx="4">
                  <c:v>5.8476474981329345E-2</c:v>
                </c:pt>
                <c:pt idx="5">
                  <c:v>5.9631993991738644E-2</c:v>
                </c:pt>
                <c:pt idx="6">
                  <c:v>5.2540066525551862E-2</c:v>
                </c:pt>
                <c:pt idx="7">
                  <c:v>5.6460695247390939E-2</c:v>
                </c:pt>
                <c:pt idx="8">
                  <c:v>5.7356061160289705E-2</c:v>
                </c:pt>
                <c:pt idx="9">
                  <c:v>6.0042160354728515E-2</c:v>
                </c:pt>
                <c:pt idx="10">
                  <c:v>5.2592865023905845E-2</c:v>
                </c:pt>
                <c:pt idx="11">
                  <c:v>5.5470626774404883E-2</c:v>
                </c:pt>
                <c:pt idx="12">
                  <c:v>5.2317213586643631E-2</c:v>
                </c:pt>
                <c:pt idx="13">
                  <c:v>5.689544120804408E-2</c:v>
                </c:pt>
                <c:pt idx="14">
                  <c:v>5.0390399074609599E-2</c:v>
                </c:pt>
                <c:pt idx="15">
                  <c:v>4.7889552024160495E-2</c:v>
                </c:pt>
                <c:pt idx="16">
                  <c:v>4.8554668174429293E-2</c:v>
                </c:pt>
                <c:pt idx="17">
                  <c:v>4.7534712383111362E-2</c:v>
                </c:pt>
                <c:pt idx="18">
                  <c:v>4.1357672561323451E-2</c:v>
                </c:pt>
                <c:pt idx="19">
                  <c:v>3.7162879592270125E-2</c:v>
                </c:pt>
                <c:pt idx="20">
                  <c:v>3.7011651816312552E-2</c:v>
                </c:pt>
                <c:pt idx="21">
                  <c:v>4.2866894197952213E-2</c:v>
                </c:pt>
                <c:pt idx="22">
                  <c:v>3.8445667125171924E-2</c:v>
                </c:pt>
                <c:pt idx="23">
                  <c:v>3.7430243636858589E-2</c:v>
                </c:pt>
                <c:pt idx="24">
                  <c:v>3.5495798319327726E-2</c:v>
                </c:pt>
                <c:pt idx="25">
                  <c:v>4.7435300379216297E-2</c:v>
                </c:pt>
                <c:pt idx="26">
                  <c:v>3.751418463386956E-2</c:v>
                </c:pt>
                <c:pt idx="27">
                  <c:v>3.6856187290969906E-2</c:v>
                </c:pt>
                <c:pt idx="28">
                  <c:v>3.520105471324983E-2</c:v>
                </c:pt>
                <c:pt idx="29">
                  <c:v>4.0336355275259486E-2</c:v>
                </c:pt>
                <c:pt idx="30">
                  <c:v>3.5341524639978861E-2</c:v>
                </c:pt>
                <c:pt idx="31">
                  <c:v>3.3175355450236969E-2</c:v>
                </c:pt>
                <c:pt idx="32">
                  <c:v>3.0767216548834776E-2</c:v>
                </c:pt>
                <c:pt idx="33">
                  <c:v>3.963638794198248E-2</c:v>
                </c:pt>
                <c:pt idx="34">
                  <c:v>3.4148929116106362E-2</c:v>
                </c:pt>
                <c:pt idx="35">
                  <c:v>3.7124958786679853E-2</c:v>
                </c:pt>
                <c:pt idx="36">
                  <c:v>3.8043831696689859E-2</c:v>
                </c:pt>
                <c:pt idx="37">
                  <c:v>4.9535401125507125E-2</c:v>
                </c:pt>
                <c:pt idx="38">
                  <c:v>5.3657582474898935E-2</c:v>
                </c:pt>
                <c:pt idx="39">
                  <c:v>5.9730882835575975E-2</c:v>
                </c:pt>
                <c:pt idx="40">
                  <c:v>6.0218388576597524E-2</c:v>
                </c:pt>
                <c:pt idx="41">
                  <c:v>5.7971951140696684E-2</c:v>
                </c:pt>
                <c:pt idx="42">
                  <c:v>5.6106894986054361E-2</c:v>
                </c:pt>
                <c:pt idx="43">
                  <c:v>5.5706521739130446E-2</c:v>
                </c:pt>
                <c:pt idx="44">
                  <c:v>5.6942227896584749E-2</c:v>
                </c:pt>
                <c:pt idx="45">
                  <c:v>6.1150391744697108E-2</c:v>
                </c:pt>
                <c:pt idx="46">
                  <c:v>5.5273148446045944E-2</c:v>
                </c:pt>
                <c:pt idx="47">
                  <c:v>5.7198443579766542E-2</c:v>
                </c:pt>
                <c:pt idx="48">
                  <c:v>5.8222023391065372E-2</c:v>
                </c:pt>
                <c:pt idx="49">
                  <c:v>6.4390803133558369E-2</c:v>
                </c:pt>
                <c:pt idx="50">
                  <c:v>5.9092666580744926E-2</c:v>
                </c:pt>
                <c:pt idx="51">
                  <c:v>6.1414271876009049E-2</c:v>
                </c:pt>
                <c:pt idx="52">
                  <c:v>6.2674910510901405E-2</c:v>
                </c:pt>
                <c:pt idx="53">
                  <c:v>5.8032013264460162E-2</c:v>
                </c:pt>
                <c:pt idx="54">
                  <c:v>5.6113634909463181E-2</c:v>
                </c:pt>
                <c:pt idx="55">
                  <c:v>5.6589393458240718E-2</c:v>
                </c:pt>
                <c:pt idx="56">
                  <c:v>5.6023457483311501E-2</c:v>
                </c:pt>
                <c:pt idx="57">
                  <c:v>5.4947771802954438E-2</c:v>
                </c:pt>
                <c:pt idx="58">
                  <c:v>4.8305560756412652E-2</c:v>
                </c:pt>
                <c:pt idx="59">
                  <c:v>4.9811040208165541E-2</c:v>
                </c:pt>
                <c:pt idx="60">
                  <c:v>5.4091456077015647E-2</c:v>
                </c:pt>
                <c:pt idx="61">
                  <c:v>5.4188371953775225E-2</c:v>
                </c:pt>
                <c:pt idx="62">
                  <c:v>5.130057803468209E-2</c:v>
                </c:pt>
                <c:pt idx="63">
                  <c:v>5.5006031363088063E-2</c:v>
                </c:pt>
                <c:pt idx="64">
                  <c:v>4.8604484732824423E-2</c:v>
                </c:pt>
                <c:pt idx="65">
                  <c:v>5.2757934184330724E-2</c:v>
                </c:pt>
                <c:pt idx="66">
                  <c:v>5.0698694999422561E-2</c:v>
                </c:pt>
                <c:pt idx="67">
                  <c:v>4.6614808412561215E-2</c:v>
                </c:pt>
                <c:pt idx="68">
                  <c:v>5.2898142937535163E-2</c:v>
                </c:pt>
                <c:pt idx="69">
                  <c:v>5.3213353330000566E-2</c:v>
                </c:pt>
                <c:pt idx="70">
                  <c:v>4.8195484488486019E-2</c:v>
                </c:pt>
                <c:pt idx="71">
                  <c:v>4.6161537606932562E-2</c:v>
                </c:pt>
                <c:pt idx="72">
                  <c:v>4.6171478469682913E-2</c:v>
                </c:pt>
                <c:pt idx="73">
                  <c:v>4.7383309759547382E-2</c:v>
                </c:pt>
                <c:pt idx="74">
                  <c:v>4.5496699579946544E-2</c:v>
                </c:pt>
                <c:pt idx="75">
                  <c:v>3.9860216228022279E-2</c:v>
                </c:pt>
                <c:pt idx="76">
                  <c:v>4.4019346774631811E-2</c:v>
                </c:pt>
                <c:pt idx="77">
                  <c:v>4.4511668107173726E-2</c:v>
                </c:pt>
                <c:pt idx="78">
                  <c:v>3.7595212187159957E-2</c:v>
                </c:pt>
                <c:pt idx="79">
                  <c:v>3.9363303936330397E-2</c:v>
                </c:pt>
                <c:pt idx="80">
                  <c:v>4.0540540540540536E-2</c:v>
                </c:pt>
                <c:pt idx="81">
                  <c:v>4.304514234782153E-2</c:v>
                </c:pt>
                <c:pt idx="82">
                  <c:v>3.9298990971853423E-2</c:v>
                </c:pt>
                <c:pt idx="83">
                  <c:v>4.7954940253724265E-2</c:v>
                </c:pt>
                <c:pt idx="84">
                  <c:v>4.6722164412070756E-2</c:v>
                </c:pt>
                <c:pt idx="85">
                  <c:v>4.6839259721355796E-2</c:v>
                </c:pt>
                <c:pt idx="86">
                  <c:v>3.7498030565621551E-2</c:v>
                </c:pt>
                <c:pt idx="87">
                  <c:v>3.2672597679621246E-2</c:v>
                </c:pt>
                <c:pt idx="88">
                  <c:v>3.2469527809075083E-2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A8-46D4-ABDF-EFEEC441E4B1}"/>
            </c:ext>
          </c:extLst>
        </c:ser>
        <c:ser>
          <c:idx val="2"/>
          <c:order val="2"/>
          <c:tx>
            <c:strRef>
              <c:f>'Pop, Employ, Incomes'!$H$11</c:f>
              <c:strCache>
                <c:ptCount val="1"/>
                <c:pt idx="0">
                  <c:v>NZ Total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Incomes'!$H$14:$H$102</c:f>
              <c:numCache>
                <c:formatCode>0.0%</c:formatCode>
                <c:ptCount val="89"/>
                <c:pt idx="0">
                  <c:v>6.2E-2</c:v>
                </c:pt>
                <c:pt idx="1">
                  <c:v>6.8000000000000005E-2</c:v>
                </c:pt>
                <c:pt idx="2">
                  <c:v>6.3E-2</c:v>
                </c:pt>
                <c:pt idx="3">
                  <c:v>5.9000000000000004E-2</c:v>
                </c:pt>
                <c:pt idx="4">
                  <c:v>5.5999999999999994E-2</c:v>
                </c:pt>
                <c:pt idx="5">
                  <c:v>5.7999999999999996E-2</c:v>
                </c:pt>
                <c:pt idx="6">
                  <c:v>5.4000000000000006E-2</c:v>
                </c:pt>
                <c:pt idx="7">
                  <c:v>5.2000000000000005E-2</c:v>
                </c:pt>
                <c:pt idx="8">
                  <c:v>5.4000000000000006E-2</c:v>
                </c:pt>
                <c:pt idx="9">
                  <c:v>5.7000000000000002E-2</c:v>
                </c:pt>
                <c:pt idx="10">
                  <c:v>5.2000000000000005E-2</c:v>
                </c:pt>
                <c:pt idx="11">
                  <c:v>5.4000000000000006E-2</c:v>
                </c:pt>
                <c:pt idx="12">
                  <c:v>4.9000000000000002E-2</c:v>
                </c:pt>
                <c:pt idx="13">
                  <c:v>5.4000000000000006E-2</c:v>
                </c:pt>
                <c:pt idx="14">
                  <c:v>4.7E-2</c:v>
                </c:pt>
                <c:pt idx="15">
                  <c:v>4.4000000000000004E-2</c:v>
                </c:pt>
                <c:pt idx="16">
                  <c:v>4.5999999999999999E-2</c:v>
                </c:pt>
                <c:pt idx="17">
                  <c:v>4.7E-2</c:v>
                </c:pt>
                <c:pt idx="18">
                  <c:v>4.0999999999999995E-2</c:v>
                </c:pt>
                <c:pt idx="19">
                  <c:v>3.7000000000000005E-2</c:v>
                </c:pt>
                <c:pt idx="20">
                  <c:v>3.6000000000000004E-2</c:v>
                </c:pt>
                <c:pt idx="21">
                  <c:v>4.2999999999999997E-2</c:v>
                </c:pt>
                <c:pt idx="22">
                  <c:v>3.7000000000000005E-2</c:v>
                </c:pt>
                <c:pt idx="23">
                  <c:v>3.7000000000000005E-2</c:v>
                </c:pt>
                <c:pt idx="24">
                  <c:v>3.6000000000000004E-2</c:v>
                </c:pt>
                <c:pt idx="25">
                  <c:v>4.4999999999999998E-2</c:v>
                </c:pt>
                <c:pt idx="26">
                  <c:v>3.6000000000000004E-2</c:v>
                </c:pt>
                <c:pt idx="27">
                  <c:v>3.7000000000000005E-2</c:v>
                </c:pt>
                <c:pt idx="28">
                  <c:v>3.6000000000000004E-2</c:v>
                </c:pt>
                <c:pt idx="29">
                  <c:v>4.2000000000000003E-2</c:v>
                </c:pt>
                <c:pt idx="30">
                  <c:v>3.5000000000000003E-2</c:v>
                </c:pt>
                <c:pt idx="31">
                  <c:v>3.4000000000000002E-2</c:v>
                </c:pt>
                <c:pt idx="32">
                  <c:v>3.2000000000000001E-2</c:v>
                </c:pt>
                <c:pt idx="33">
                  <c:v>4.2000000000000003E-2</c:v>
                </c:pt>
                <c:pt idx="34">
                  <c:v>3.7000000000000005E-2</c:v>
                </c:pt>
                <c:pt idx="35">
                  <c:v>3.9E-2</c:v>
                </c:pt>
                <c:pt idx="36">
                  <c:v>4.2999999999999997E-2</c:v>
                </c:pt>
                <c:pt idx="37">
                  <c:v>5.4000000000000006E-2</c:v>
                </c:pt>
                <c:pt idx="38">
                  <c:v>5.5999999999999994E-2</c:v>
                </c:pt>
                <c:pt idx="39">
                  <c:v>0.06</c:v>
                </c:pt>
                <c:pt idx="40">
                  <c:v>6.3E-2</c:v>
                </c:pt>
                <c:pt idx="41">
                  <c:v>6.3E-2</c:v>
                </c:pt>
                <c:pt idx="42">
                  <c:v>6.4000000000000001E-2</c:v>
                </c:pt>
                <c:pt idx="43">
                  <c:v>5.9000000000000004E-2</c:v>
                </c:pt>
                <c:pt idx="44">
                  <c:v>0.06</c:v>
                </c:pt>
                <c:pt idx="45">
                  <c:v>6.3E-2</c:v>
                </c:pt>
                <c:pt idx="46">
                  <c:v>5.7999999999999996E-2</c:v>
                </c:pt>
                <c:pt idx="47">
                  <c:v>5.7999999999999996E-2</c:v>
                </c:pt>
                <c:pt idx="48">
                  <c:v>5.9000000000000004E-2</c:v>
                </c:pt>
                <c:pt idx="49">
                  <c:v>6.6000000000000003E-2</c:v>
                </c:pt>
                <c:pt idx="50">
                  <c:v>6.2E-2</c:v>
                </c:pt>
                <c:pt idx="51">
                  <c:v>6.6000000000000003E-2</c:v>
                </c:pt>
                <c:pt idx="52">
                  <c:v>6.2E-2</c:v>
                </c:pt>
                <c:pt idx="53">
                  <c:v>0.06</c:v>
                </c:pt>
                <c:pt idx="54">
                  <c:v>5.7999999999999996E-2</c:v>
                </c:pt>
                <c:pt idx="55">
                  <c:v>5.7000000000000002E-2</c:v>
                </c:pt>
                <c:pt idx="56">
                  <c:v>5.5E-2</c:v>
                </c:pt>
                <c:pt idx="57">
                  <c:v>5.7999999999999996E-2</c:v>
                </c:pt>
                <c:pt idx="58">
                  <c:v>5.0999999999999997E-2</c:v>
                </c:pt>
                <c:pt idx="59">
                  <c:v>5.2000000000000005E-2</c:v>
                </c:pt>
                <c:pt idx="60">
                  <c:v>5.5E-2</c:v>
                </c:pt>
                <c:pt idx="61">
                  <c:v>5.7999999999999996E-2</c:v>
                </c:pt>
                <c:pt idx="62">
                  <c:v>5.4000000000000006E-2</c:v>
                </c:pt>
                <c:pt idx="63">
                  <c:v>5.5E-2</c:v>
                </c:pt>
                <c:pt idx="64">
                  <c:v>4.9000000000000002E-2</c:v>
                </c:pt>
                <c:pt idx="65">
                  <c:v>5.5E-2</c:v>
                </c:pt>
                <c:pt idx="66">
                  <c:v>4.9000000000000002E-2</c:v>
                </c:pt>
                <c:pt idx="67">
                  <c:v>4.9000000000000002E-2</c:v>
                </c:pt>
                <c:pt idx="68">
                  <c:v>5.2000000000000005E-2</c:v>
                </c:pt>
                <c:pt idx="69">
                  <c:v>5.2000000000000005E-2</c:v>
                </c:pt>
                <c:pt idx="70">
                  <c:v>4.7E-2</c:v>
                </c:pt>
                <c:pt idx="71">
                  <c:v>4.5999999999999999E-2</c:v>
                </c:pt>
                <c:pt idx="72">
                  <c:v>4.4000000000000004E-2</c:v>
                </c:pt>
                <c:pt idx="73">
                  <c:v>4.5999999999999999E-2</c:v>
                </c:pt>
                <c:pt idx="74">
                  <c:v>4.4000000000000004E-2</c:v>
                </c:pt>
                <c:pt idx="75">
                  <c:v>3.9E-2</c:v>
                </c:pt>
                <c:pt idx="76">
                  <c:v>4.4000000000000004E-2</c:v>
                </c:pt>
                <c:pt idx="77">
                  <c:v>4.4000000000000004E-2</c:v>
                </c:pt>
                <c:pt idx="78">
                  <c:v>3.9E-2</c:v>
                </c:pt>
                <c:pt idx="79">
                  <c:v>0.04</c:v>
                </c:pt>
                <c:pt idx="80">
                  <c:v>4.0999999999999995E-2</c:v>
                </c:pt>
                <c:pt idx="81">
                  <c:v>4.4999999999999998E-2</c:v>
                </c:pt>
                <c:pt idx="82">
                  <c:v>3.9E-2</c:v>
                </c:pt>
                <c:pt idx="83">
                  <c:v>5.0999999999999997E-2</c:v>
                </c:pt>
                <c:pt idx="84">
                  <c:v>4.9000000000000002E-2</c:v>
                </c:pt>
                <c:pt idx="85">
                  <c:v>4.9000000000000002E-2</c:v>
                </c:pt>
                <c:pt idx="86">
                  <c:v>3.9E-2</c:v>
                </c:pt>
                <c:pt idx="87">
                  <c:v>3.2000000000000001E-2</c:v>
                </c:pt>
                <c:pt idx="88">
                  <c:v>3.2000000000000001E-2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A8-46D4-ABDF-EFEEC441E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52416"/>
        <c:axId val="49853952"/>
      </c:lineChart>
      <c:catAx>
        <c:axId val="4985241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853952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49853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Unemployment</a:t>
                </a:r>
                <a:r>
                  <a:rPr lang="en-NZ" baseline="0"/>
                  <a:t> Rate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2.2171865921340812E-2"/>
              <c:y val="0.27755696802961066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85241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4683837128254"/>
          <c:y val="3.6886807944710692E-2"/>
          <c:w val="0.85669252566803133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Incomes'!$J$11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Incomes'!$J$14:$J$102</c:f>
              <c:numCache>
                <c:formatCode>General</c:formatCode>
                <c:ptCount val="89"/>
                <c:pt idx="0">
                  <c:v>573.9</c:v>
                </c:pt>
                <c:pt idx="1">
                  <c:v>568.70000000000005</c:v>
                </c:pt>
                <c:pt idx="2">
                  <c:v>559.1</c:v>
                </c:pt>
                <c:pt idx="3">
                  <c:v>567.79999999999995</c:v>
                </c:pt>
                <c:pt idx="4">
                  <c:v>576.20000000000005</c:v>
                </c:pt>
                <c:pt idx="5">
                  <c:v>574.9</c:v>
                </c:pt>
                <c:pt idx="6">
                  <c:v>576.29999999999995</c:v>
                </c:pt>
                <c:pt idx="7">
                  <c:v>581.4</c:v>
                </c:pt>
                <c:pt idx="8">
                  <c:v>595.5</c:v>
                </c:pt>
                <c:pt idx="9">
                  <c:v>602.5</c:v>
                </c:pt>
                <c:pt idx="10">
                  <c:v>604.70000000000005</c:v>
                </c:pt>
                <c:pt idx="11">
                  <c:v>598.29999999999995</c:v>
                </c:pt>
                <c:pt idx="12">
                  <c:v>617.20000000000005</c:v>
                </c:pt>
                <c:pt idx="13">
                  <c:v>610.6</c:v>
                </c:pt>
                <c:pt idx="14">
                  <c:v>617.6</c:v>
                </c:pt>
                <c:pt idx="15">
                  <c:v>638.9</c:v>
                </c:pt>
                <c:pt idx="16">
                  <c:v>644.4</c:v>
                </c:pt>
                <c:pt idx="17">
                  <c:v>647.4</c:v>
                </c:pt>
                <c:pt idx="18">
                  <c:v>650.4</c:v>
                </c:pt>
                <c:pt idx="19">
                  <c:v>662.1</c:v>
                </c:pt>
                <c:pt idx="20">
                  <c:v>677.2</c:v>
                </c:pt>
                <c:pt idx="21">
                  <c:v>659.6</c:v>
                </c:pt>
                <c:pt idx="22">
                  <c:v>662.3</c:v>
                </c:pt>
                <c:pt idx="23">
                  <c:v>674.3</c:v>
                </c:pt>
                <c:pt idx="24">
                  <c:v>683.7</c:v>
                </c:pt>
                <c:pt idx="25">
                  <c:v>687.8</c:v>
                </c:pt>
                <c:pt idx="26">
                  <c:v>688.5</c:v>
                </c:pt>
                <c:pt idx="27">
                  <c:v>683.7</c:v>
                </c:pt>
                <c:pt idx="28">
                  <c:v>688.5</c:v>
                </c:pt>
                <c:pt idx="29">
                  <c:v>697</c:v>
                </c:pt>
                <c:pt idx="30">
                  <c:v>700.2</c:v>
                </c:pt>
                <c:pt idx="31">
                  <c:v>706.2</c:v>
                </c:pt>
                <c:pt idx="32">
                  <c:v>717.5</c:v>
                </c:pt>
                <c:pt idx="33">
                  <c:v>709</c:v>
                </c:pt>
                <c:pt idx="34">
                  <c:v>715.3</c:v>
                </c:pt>
                <c:pt idx="35">
                  <c:v>709.2</c:v>
                </c:pt>
                <c:pt idx="36">
                  <c:v>732.4</c:v>
                </c:pt>
                <c:pt idx="37">
                  <c:v>702.8</c:v>
                </c:pt>
                <c:pt idx="38">
                  <c:v>696.8</c:v>
                </c:pt>
                <c:pt idx="39">
                  <c:v>691</c:v>
                </c:pt>
                <c:pt idx="40">
                  <c:v>698.1</c:v>
                </c:pt>
                <c:pt idx="41">
                  <c:v>689.3</c:v>
                </c:pt>
                <c:pt idx="42">
                  <c:v>685.5</c:v>
                </c:pt>
                <c:pt idx="43">
                  <c:v>694.5</c:v>
                </c:pt>
                <c:pt idx="44">
                  <c:v>696</c:v>
                </c:pt>
                <c:pt idx="45">
                  <c:v>707.9</c:v>
                </c:pt>
                <c:pt idx="46">
                  <c:v>709.7</c:v>
                </c:pt>
                <c:pt idx="47">
                  <c:v>721.6</c:v>
                </c:pt>
                <c:pt idx="48">
                  <c:v>730.3</c:v>
                </c:pt>
                <c:pt idx="49">
                  <c:v>727.5</c:v>
                </c:pt>
                <c:pt idx="50">
                  <c:v>725.8</c:v>
                </c:pt>
                <c:pt idx="51">
                  <c:v>717.4</c:v>
                </c:pt>
                <c:pt idx="52">
                  <c:v>726.3</c:v>
                </c:pt>
                <c:pt idx="53">
                  <c:v>722.3</c:v>
                </c:pt>
                <c:pt idx="54">
                  <c:v>722.5</c:v>
                </c:pt>
                <c:pt idx="55">
                  <c:v>739.2</c:v>
                </c:pt>
                <c:pt idx="56">
                  <c:v>759.5</c:v>
                </c:pt>
                <c:pt idx="57">
                  <c:v>758.6</c:v>
                </c:pt>
                <c:pt idx="58">
                  <c:v>758.9</c:v>
                </c:pt>
                <c:pt idx="59">
                  <c:v>766.8</c:v>
                </c:pt>
                <c:pt idx="60">
                  <c:v>789.5</c:v>
                </c:pt>
                <c:pt idx="61">
                  <c:v>790.9</c:v>
                </c:pt>
                <c:pt idx="62">
                  <c:v>784</c:v>
                </c:pt>
                <c:pt idx="63">
                  <c:v>775.6</c:v>
                </c:pt>
                <c:pt idx="64">
                  <c:v>806.5</c:v>
                </c:pt>
                <c:pt idx="65">
                  <c:v>806.3</c:v>
                </c:pt>
                <c:pt idx="66">
                  <c:v>827.7</c:v>
                </c:pt>
                <c:pt idx="67">
                  <c:v>835.5</c:v>
                </c:pt>
                <c:pt idx="68">
                  <c:v>861.9</c:v>
                </c:pt>
                <c:pt idx="69">
                  <c:v>861.9</c:v>
                </c:pt>
                <c:pt idx="70">
                  <c:v>858.1</c:v>
                </c:pt>
                <c:pt idx="71">
                  <c:v>876.5</c:v>
                </c:pt>
                <c:pt idx="72">
                  <c:v>889.3</c:v>
                </c:pt>
                <c:pt idx="73">
                  <c:v>890.9</c:v>
                </c:pt>
                <c:pt idx="74">
                  <c:v>892.5</c:v>
                </c:pt>
                <c:pt idx="75">
                  <c:v>907.3</c:v>
                </c:pt>
                <c:pt idx="76">
                  <c:v>900.3</c:v>
                </c:pt>
                <c:pt idx="77">
                  <c:v>911.4</c:v>
                </c:pt>
                <c:pt idx="78">
                  <c:v>911.3</c:v>
                </c:pt>
                <c:pt idx="79">
                  <c:v>907.2</c:v>
                </c:pt>
                <c:pt idx="80">
                  <c:v>917.3</c:v>
                </c:pt>
                <c:pt idx="81">
                  <c:v>923</c:v>
                </c:pt>
                <c:pt idx="82">
                  <c:v>914.5</c:v>
                </c:pt>
                <c:pt idx="83">
                  <c:v>895.7</c:v>
                </c:pt>
                <c:pt idx="84">
                  <c:v>911.8</c:v>
                </c:pt>
                <c:pt idx="85">
                  <c:v>919.5</c:v>
                </c:pt>
                <c:pt idx="86">
                  <c:v>934.3</c:v>
                </c:pt>
                <c:pt idx="87">
                  <c:v>958.1</c:v>
                </c:pt>
                <c:pt idx="88">
                  <c:v>955.9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1-466E-8CD4-BE29E57029CF}"/>
            </c:ext>
          </c:extLst>
        </c:ser>
        <c:ser>
          <c:idx val="1"/>
          <c:order val="1"/>
          <c:tx>
            <c:strRef>
              <c:f>'Pop, Employ, Incomes'!$K$11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Incomes'!$K$14:$K$102</c:f>
              <c:numCache>
                <c:formatCode>General</c:formatCode>
                <c:ptCount val="89"/>
                <c:pt idx="0">
                  <c:v>1226.5999999999999</c:v>
                </c:pt>
                <c:pt idx="1">
                  <c:v>1218.0999999999999</c:v>
                </c:pt>
                <c:pt idx="2">
                  <c:v>1214.4000000000001</c:v>
                </c:pt>
                <c:pt idx="3">
                  <c:v>1231.4000000000001</c:v>
                </c:pt>
                <c:pt idx="4">
                  <c:v>1260.7</c:v>
                </c:pt>
                <c:pt idx="5">
                  <c:v>1252.0999999999999</c:v>
                </c:pt>
                <c:pt idx="6">
                  <c:v>1253.3</c:v>
                </c:pt>
                <c:pt idx="7">
                  <c:v>1256.6999999999998</c:v>
                </c:pt>
                <c:pt idx="8">
                  <c:v>1288.5</c:v>
                </c:pt>
                <c:pt idx="9">
                  <c:v>1293.0999999999999</c:v>
                </c:pt>
                <c:pt idx="10">
                  <c:v>1288</c:v>
                </c:pt>
                <c:pt idx="11">
                  <c:v>1297.5</c:v>
                </c:pt>
                <c:pt idx="12">
                  <c:v>1316.8999999999999</c:v>
                </c:pt>
                <c:pt idx="13">
                  <c:v>1317.8000000000002</c:v>
                </c:pt>
                <c:pt idx="14">
                  <c:v>1313.5</c:v>
                </c:pt>
                <c:pt idx="15">
                  <c:v>1324.1</c:v>
                </c:pt>
                <c:pt idx="16">
                  <c:v>1346.1999999999998</c:v>
                </c:pt>
                <c:pt idx="17">
                  <c:v>1344.5</c:v>
                </c:pt>
                <c:pt idx="18">
                  <c:v>1344.4</c:v>
                </c:pt>
                <c:pt idx="19">
                  <c:v>1360.1999999999998</c:v>
                </c:pt>
                <c:pt idx="20">
                  <c:v>1404.9999999999998</c:v>
                </c:pt>
                <c:pt idx="21">
                  <c:v>1402.2000000000003</c:v>
                </c:pt>
                <c:pt idx="22">
                  <c:v>1398.1000000000001</c:v>
                </c:pt>
                <c:pt idx="23">
                  <c:v>1414.3999999999999</c:v>
                </c:pt>
                <c:pt idx="24">
                  <c:v>1434.7</c:v>
                </c:pt>
                <c:pt idx="25">
                  <c:v>1431.8</c:v>
                </c:pt>
                <c:pt idx="26">
                  <c:v>1441.9</c:v>
                </c:pt>
                <c:pt idx="27">
                  <c:v>1439.8999999999999</c:v>
                </c:pt>
                <c:pt idx="28">
                  <c:v>1463.6</c:v>
                </c:pt>
                <c:pt idx="29">
                  <c:v>1460.8000000000002</c:v>
                </c:pt>
                <c:pt idx="30">
                  <c:v>1460.3</c:v>
                </c:pt>
                <c:pt idx="31">
                  <c:v>1448.3999999999999</c:v>
                </c:pt>
                <c:pt idx="32">
                  <c:v>1480.6</c:v>
                </c:pt>
                <c:pt idx="33">
                  <c:v>1436.8000000000002</c:v>
                </c:pt>
                <c:pt idx="34">
                  <c:v>1456.6000000000001</c:v>
                </c:pt>
                <c:pt idx="35">
                  <c:v>1460.2</c:v>
                </c:pt>
                <c:pt idx="36">
                  <c:v>1479.1999999999998</c:v>
                </c:pt>
                <c:pt idx="37">
                  <c:v>1452.5000000000002</c:v>
                </c:pt>
                <c:pt idx="38">
                  <c:v>1451.5000000000002</c:v>
                </c:pt>
                <c:pt idx="39">
                  <c:v>1432.5</c:v>
                </c:pt>
                <c:pt idx="40">
                  <c:v>1454.5</c:v>
                </c:pt>
                <c:pt idx="41">
                  <c:v>1457.6000000000001</c:v>
                </c:pt>
                <c:pt idx="42">
                  <c:v>1455.1999999999998</c:v>
                </c:pt>
                <c:pt idx="43">
                  <c:v>1459.5</c:v>
                </c:pt>
                <c:pt idx="44">
                  <c:v>1477.3000000000002</c:v>
                </c:pt>
                <c:pt idx="45">
                  <c:v>1473.9</c:v>
                </c:pt>
                <c:pt idx="46">
                  <c:v>1468.2</c:v>
                </c:pt>
                <c:pt idx="47">
                  <c:v>1453.8000000000002</c:v>
                </c:pt>
                <c:pt idx="48">
                  <c:v>1473.6000000000001</c:v>
                </c:pt>
                <c:pt idx="49">
                  <c:v>1469</c:v>
                </c:pt>
                <c:pt idx="50">
                  <c:v>1460.1000000000001</c:v>
                </c:pt>
                <c:pt idx="51">
                  <c:v>1453.4</c:v>
                </c:pt>
                <c:pt idx="52">
                  <c:v>1440.2</c:v>
                </c:pt>
                <c:pt idx="53">
                  <c:v>1477.1000000000001</c:v>
                </c:pt>
                <c:pt idx="54">
                  <c:v>1475.1999999999998</c:v>
                </c:pt>
                <c:pt idx="55">
                  <c:v>1485.3999999999999</c:v>
                </c:pt>
                <c:pt idx="56">
                  <c:v>1513.1</c:v>
                </c:pt>
                <c:pt idx="57">
                  <c:v>1529</c:v>
                </c:pt>
                <c:pt idx="58">
                  <c:v>1524.9</c:v>
                </c:pt>
                <c:pt idx="59">
                  <c:v>1533.7</c:v>
                </c:pt>
                <c:pt idx="60">
                  <c:v>1572.1</c:v>
                </c:pt>
                <c:pt idx="61">
                  <c:v>1579.6</c:v>
                </c:pt>
                <c:pt idx="62">
                  <c:v>1575.6</c:v>
                </c:pt>
                <c:pt idx="63">
                  <c:v>1566.8000000000002</c:v>
                </c:pt>
                <c:pt idx="64">
                  <c:v>1595.3000000000002</c:v>
                </c:pt>
                <c:pt idx="65">
                  <c:v>1617.7</c:v>
                </c:pt>
                <c:pt idx="66">
                  <c:v>1643.9999999999998</c:v>
                </c:pt>
                <c:pt idx="67">
                  <c:v>1654.6</c:v>
                </c:pt>
                <c:pt idx="68">
                  <c:v>1683</c:v>
                </c:pt>
                <c:pt idx="69">
                  <c:v>1704.5</c:v>
                </c:pt>
                <c:pt idx="70">
                  <c:v>1690.5</c:v>
                </c:pt>
                <c:pt idx="71">
                  <c:v>1717.1</c:v>
                </c:pt>
                <c:pt idx="72">
                  <c:v>1747.7</c:v>
                </c:pt>
                <c:pt idx="73">
                  <c:v>1751.1</c:v>
                </c:pt>
                <c:pt idx="74">
                  <c:v>1749.6999999999998</c:v>
                </c:pt>
                <c:pt idx="75">
                  <c:v>1758.3999999999999</c:v>
                </c:pt>
                <c:pt idx="76">
                  <c:v>1759.1000000000001</c:v>
                </c:pt>
                <c:pt idx="77">
                  <c:v>1768.7999999999997</c:v>
                </c:pt>
                <c:pt idx="78">
                  <c:v>1768.8999999999999</c:v>
                </c:pt>
                <c:pt idx="79">
                  <c:v>1786.3999999999999</c:v>
                </c:pt>
                <c:pt idx="80">
                  <c:v>1810.5000000000002</c:v>
                </c:pt>
                <c:pt idx="81">
                  <c:v>1825.1999999999998</c:v>
                </c:pt>
                <c:pt idx="82">
                  <c:v>1809</c:v>
                </c:pt>
                <c:pt idx="83">
                  <c:v>1808.6000000000001</c:v>
                </c:pt>
                <c:pt idx="84">
                  <c:v>1832.2</c:v>
                </c:pt>
                <c:pt idx="85">
                  <c:v>1833.5</c:v>
                </c:pt>
                <c:pt idx="86">
                  <c:v>1832.7</c:v>
                </c:pt>
                <c:pt idx="87">
                  <c:v>1859.3000000000002</c:v>
                </c:pt>
                <c:pt idx="88">
                  <c:v>1889.1999999999998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F1-466E-8CD4-BE29E57029CF}"/>
            </c:ext>
          </c:extLst>
        </c:ser>
        <c:ser>
          <c:idx val="2"/>
          <c:order val="2"/>
          <c:tx>
            <c:strRef>
              <c:f>'Pop, Employ, Incomes'!$L$11</c:f>
              <c:strCache>
                <c:ptCount val="1"/>
                <c:pt idx="0">
                  <c:v>NZ Total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Incomes'!$L$14:$L$102</c:f>
              <c:numCache>
                <c:formatCode>General</c:formatCode>
                <c:ptCount val="89"/>
                <c:pt idx="0">
                  <c:v>1800.5</c:v>
                </c:pt>
                <c:pt idx="1">
                  <c:v>1786.8</c:v>
                </c:pt>
                <c:pt idx="2">
                  <c:v>1773.5</c:v>
                </c:pt>
                <c:pt idx="3">
                  <c:v>1799.2</c:v>
                </c:pt>
                <c:pt idx="4">
                  <c:v>1836.9</c:v>
                </c:pt>
                <c:pt idx="5">
                  <c:v>1827</c:v>
                </c:pt>
                <c:pt idx="6">
                  <c:v>1829.6</c:v>
                </c:pt>
                <c:pt idx="7">
                  <c:v>1838.1</c:v>
                </c:pt>
                <c:pt idx="8">
                  <c:v>1884</c:v>
                </c:pt>
                <c:pt idx="9">
                  <c:v>1895.6</c:v>
                </c:pt>
                <c:pt idx="10">
                  <c:v>1892.7</c:v>
                </c:pt>
                <c:pt idx="11">
                  <c:v>1895.8</c:v>
                </c:pt>
                <c:pt idx="12">
                  <c:v>1934.1</c:v>
                </c:pt>
                <c:pt idx="13">
                  <c:v>1928.4</c:v>
                </c:pt>
                <c:pt idx="14">
                  <c:v>1931.1</c:v>
                </c:pt>
                <c:pt idx="15">
                  <c:v>1963</c:v>
                </c:pt>
                <c:pt idx="16">
                  <c:v>1990.6</c:v>
                </c:pt>
                <c:pt idx="17">
                  <c:v>1991.9</c:v>
                </c:pt>
                <c:pt idx="18">
                  <c:v>1994.8</c:v>
                </c:pt>
                <c:pt idx="19">
                  <c:v>2022.3</c:v>
                </c:pt>
                <c:pt idx="20">
                  <c:v>2082.1999999999998</c:v>
                </c:pt>
                <c:pt idx="21">
                  <c:v>2061.8000000000002</c:v>
                </c:pt>
                <c:pt idx="22">
                  <c:v>2060.4</c:v>
                </c:pt>
                <c:pt idx="23">
                  <c:v>2088.6999999999998</c:v>
                </c:pt>
                <c:pt idx="24">
                  <c:v>2118.4</c:v>
                </c:pt>
                <c:pt idx="25">
                  <c:v>2119.6</c:v>
                </c:pt>
                <c:pt idx="26">
                  <c:v>2130.4</c:v>
                </c:pt>
                <c:pt idx="27">
                  <c:v>2123.6</c:v>
                </c:pt>
                <c:pt idx="28">
                  <c:v>2152.1</c:v>
                </c:pt>
                <c:pt idx="29">
                  <c:v>2157.8000000000002</c:v>
                </c:pt>
                <c:pt idx="30">
                  <c:v>2160.5</c:v>
                </c:pt>
                <c:pt idx="31">
                  <c:v>2154.6</c:v>
                </c:pt>
                <c:pt idx="32">
                  <c:v>2198.1</c:v>
                </c:pt>
                <c:pt idx="33">
                  <c:v>2145.8000000000002</c:v>
                </c:pt>
                <c:pt idx="34">
                  <c:v>2171.9</c:v>
                </c:pt>
                <c:pt idx="35">
                  <c:v>2169.4</c:v>
                </c:pt>
                <c:pt idx="36">
                  <c:v>2211.6</c:v>
                </c:pt>
                <c:pt idx="37">
                  <c:v>2155.3000000000002</c:v>
                </c:pt>
                <c:pt idx="38">
                  <c:v>2148.3000000000002</c:v>
                </c:pt>
                <c:pt idx="39">
                  <c:v>2123.5</c:v>
                </c:pt>
                <c:pt idx="40">
                  <c:v>2152.6</c:v>
                </c:pt>
                <c:pt idx="41">
                  <c:v>2146.9</c:v>
                </c:pt>
                <c:pt idx="42">
                  <c:v>2140.6999999999998</c:v>
                </c:pt>
                <c:pt idx="43">
                  <c:v>2154</c:v>
                </c:pt>
                <c:pt idx="44">
                  <c:v>2173.3000000000002</c:v>
                </c:pt>
                <c:pt idx="45">
                  <c:v>2181.8000000000002</c:v>
                </c:pt>
                <c:pt idx="46">
                  <c:v>2177.9</c:v>
                </c:pt>
                <c:pt idx="47">
                  <c:v>2175.4</c:v>
                </c:pt>
                <c:pt idx="48">
                  <c:v>2203.9</c:v>
                </c:pt>
                <c:pt idx="49">
                  <c:v>2196.5</c:v>
                </c:pt>
                <c:pt idx="50">
                  <c:v>2185.9</c:v>
                </c:pt>
                <c:pt idx="51">
                  <c:v>2170.8000000000002</c:v>
                </c:pt>
                <c:pt idx="52">
                  <c:v>2166.5</c:v>
                </c:pt>
                <c:pt idx="53">
                  <c:v>2199.4</c:v>
                </c:pt>
                <c:pt idx="54">
                  <c:v>2197.6999999999998</c:v>
                </c:pt>
                <c:pt idx="55">
                  <c:v>2224.6</c:v>
                </c:pt>
                <c:pt idx="56">
                  <c:v>2272.6</c:v>
                </c:pt>
                <c:pt idx="57">
                  <c:v>2287.6</c:v>
                </c:pt>
                <c:pt idx="58">
                  <c:v>2283.8000000000002</c:v>
                </c:pt>
                <c:pt idx="59">
                  <c:v>2300.5</c:v>
                </c:pt>
                <c:pt idx="60">
                  <c:v>2361.6</c:v>
                </c:pt>
                <c:pt idx="61">
                  <c:v>2370.5</c:v>
                </c:pt>
                <c:pt idx="62">
                  <c:v>2359.6</c:v>
                </c:pt>
                <c:pt idx="63">
                  <c:v>2342.4</c:v>
                </c:pt>
                <c:pt idx="64">
                  <c:v>2401.8000000000002</c:v>
                </c:pt>
                <c:pt idx="65">
                  <c:v>2424</c:v>
                </c:pt>
                <c:pt idx="66">
                  <c:v>2471.6999999999998</c:v>
                </c:pt>
                <c:pt idx="67">
                  <c:v>2490.1</c:v>
                </c:pt>
                <c:pt idx="68">
                  <c:v>2544.9</c:v>
                </c:pt>
                <c:pt idx="69">
                  <c:v>2566.4</c:v>
                </c:pt>
                <c:pt idx="70">
                  <c:v>2548.6</c:v>
                </c:pt>
                <c:pt idx="71">
                  <c:v>2593.6</c:v>
                </c:pt>
                <c:pt idx="72">
                  <c:v>2637</c:v>
                </c:pt>
                <c:pt idx="73">
                  <c:v>2642</c:v>
                </c:pt>
                <c:pt idx="74">
                  <c:v>2642.2</c:v>
                </c:pt>
                <c:pt idx="75">
                  <c:v>2665.7</c:v>
                </c:pt>
                <c:pt idx="76">
                  <c:v>2659.4</c:v>
                </c:pt>
                <c:pt idx="77">
                  <c:v>2680.2</c:v>
                </c:pt>
                <c:pt idx="78">
                  <c:v>2680.2</c:v>
                </c:pt>
                <c:pt idx="79">
                  <c:v>2693.6</c:v>
                </c:pt>
                <c:pt idx="80">
                  <c:v>2727.8</c:v>
                </c:pt>
                <c:pt idx="81">
                  <c:v>2748.2</c:v>
                </c:pt>
                <c:pt idx="82">
                  <c:v>2723.5</c:v>
                </c:pt>
                <c:pt idx="83">
                  <c:v>2704.3</c:v>
                </c:pt>
                <c:pt idx="84">
                  <c:v>2744</c:v>
                </c:pt>
                <c:pt idx="85">
                  <c:v>2753</c:v>
                </c:pt>
                <c:pt idx="86">
                  <c:v>2767</c:v>
                </c:pt>
                <c:pt idx="87">
                  <c:v>2817.4</c:v>
                </c:pt>
                <c:pt idx="88">
                  <c:v>2845.1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F1-466E-8CD4-BE29E5702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72256"/>
        <c:axId val="49947776"/>
      </c:lineChart>
      <c:catAx>
        <c:axId val="4987225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947776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49947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Employed</a:t>
                </a:r>
                <a:r>
                  <a:rPr lang="en-NZ" baseline="0"/>
                  <a:t> (000's)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2118067141572979E-2"/>
              <c:y val="0.2807754141333457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87225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041692510495046E-2"/>
          <c:y val="3.6886807944710692E-2"/>
          <c:w val="0.87009767152883111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Incomes'!$AF$11</c:f>
              <c:strCache>
                <c:ptCount val="1"/>
                <c:pt idx="0">
                  <c:v>15-19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Incomes'!$AF$14:$AF$102</c:f>
              <c:numCache>
                <c:formatCode>0.0%</c:formatCode>
                <c:ptCount val="89"/>
                <c:pt idx="0">
                  <c:v>0.106</c:v>
                </c:pt>
                <c:pt idx="1">
                  <c:v>0.151</c:v>
                </c:pt>
                <c:pt idx="2">
                  <c:v>0.20399999999999999</c:v>
                </c:pt>
                <c:pt idx="3">
                  <c:v>0.156</c:v>
                </c:pt>
                <c:pt idx="4">
                  <c:v>0.158</c:v>
                </c:pt>
                <c:pt idx="5">
                  <c:v>0.18600000000000003</c:v>
                </c:pt>
                <c:pt idx="6">
                  <c:v>0.16399999999999998</c:v>
                </c:pt>
                <c:pt idx="7">
                  <c:v>0.109</c:v>
                </c:pt>
                <c:pt idx="8">
                  <c:v>0.14400000000000002</c:v>
                </c:pt>
                <c:pt idx="9">
                  <c:v>0.126</c:v>
                </c:pt>
                <c:pt idx="10">
                  <c:v>0.157</c:v>
                </c:pt>
                <c:pt idx="11">
                  <c:v>0.115</c:v>
                </c:pt>
                <c:pt idx="12">
                  <c:v>0.16899999999999998</c:v>
                </c:pt>
                <c:pt idx="13">
                  <c:v>0.19500000000000001</c:v>
                </c:pt>
                <c:pt idx="14">
                  <c:v>0.109</c:v>
                </c:pt>
                <c:pt idx="15">
                  <c:v>0.106</c:v>
                </c:pt>
                <c:pt idx="16">
                  <c:v>0.161</c:v>
                </c:pt>
                <c:pt idx="17">
                  <c:v>0.13200000000000001</c:v>
                </c:pt>
                <c:pt idx="18">
                  <c:v>0.13800000000000001</c:v>
                </c:pt>
                <c:pt idx="19">
                  <c:v>0.12</c:v>
                </c:pt>
                <c:pt idx="20">
                  <c:v>0.106</c:v>
                </c:pt>
                <c:pt idx="21">
                  <c:v>0.16</c:v>
                </c:pt>
                <c:pt idx="22">
                  <c:v>0.10800000000000001</c:v>
                </c:pt>
                <c:pt idx="23">
                  <c:v>0.152</c:v>
                </c:pt>
                <c:pt idx="24">
                  <c:v>0.14499999999999999</c:v>
                </c:pt>
                <c:pt idx="25">
                  <c:v>0.14599999999999999</c:v>
                </c:pt>
                <c:pt idx="26">
                  <c:v>0.15</c:v>
                </c:pt>
                <c:pt idx="27">
                  <c:v>0.151</c:v>
                </c:pt>
                <c:pt idx="28">
                  <c:v>0.17600000000000002</c:v>
                </c:pt>
                <c:pt idx="29">
                  <c:v>0.157</c:v>
                </c:pt>
                <c:pt idx="30">
                  <c:v>0.14800000000000002</c:v>
                </c:pt>
                <c:pt idx="31">
                  <c:v>0.183</c:v>
                </c:pt>
                <c:pt idx="32">
                  <c:v>0.151</c:v>
                </c:pt>
                <c:pt idx="33">
                  <c:v>0.13699999999999998</c:v>
                </c:pt>
                <c:pt idx="34">
                  <c:v>0.20800000000000002</c:v>
                </c:pt>
                <c:pt idx="35">
                  <c:v>0.184</c:v>
                </c:pt>
                <c:pt idx="36">
                  <c:v>0.21100000000000002</c:v>
                </c:pt>
                <c:pt idx="37">
                  <c:v>0.192</c:v>
                </c:pt>
                <c:pt idx="38">
                  <c:v>0.192</c:v>
                </c:pt>
                <c:pt idx="39">
                  <c:v>0.22899999999999998</c:v>
                </c:pt>
                <c:pt idx="40">
                  <c:v>0.28100000000000003</c:v>
                </c:pt>
                <c:pt idx="41">
                  <c:v>0.29799999999999999</c:v>
                </c:pt>
                <c:pt idx="42">
                  <c:v>0.307</c:v>
                </c:pt>
                <c:pt idx="43">
                  <c:v>0.312</c:v>
                </c:pt>
                <c:pt idx="44">
                  <c:v>0.32200000000000001</c:v>
                </c:pt>
                <c:pt idx="45">
                  <c:v>0.29100000000000004</c:v>
                </c:pt>
                <c:pt idx="46">
                  <c:v>0.32100000000000001</c:v>
                </c:pt>
                <c:pt idx="47">
                  <c:v>0.22399999999999998</c:v>
                </c:pt>
                <c:pt idx="48">
                  <c:v>0.24399999999999999</c:v>
                </c:pt>
                <c:pt idx="49">
                  <c:v>0.26500000000000001</c:v>
                </c:pt>
                <c:pt idx="50">
                  <c:v>0.29799999999999999</c:v>
                </c:pt>
                <c:pt idx="51">
                  <c:v>0.252</c:v>
                </c:pt>
                <c:pt idx="52">
                  <c:v>0.30199999999999999</c:v>
                </c:pt>
                <c:pt idx="53">
                  <c:v>0.26600000000000001</c:v>
                </c:pt>
                <c:pt idx="54">
                  <c:v>0.21199999999999999</c:v>
                </c:pt>
                <c:pt idx="55">
                  <c:v>0.19699999999999998</c:v>
                </c:pt>
                <c:pt idx="56">
                  <c:v>0.26</c:v>
                </c:pt>
                <c:pt idx="57">
                  <c:v>0.27200000000000002</c:v>
                </c:pt>
                <c:pt idx="58">
                  <c:v>0.20899999999999999</c:v>
                </c:pt>
                <c:pt idx="59">
                  <c:v>0.223</c:v>
                </c:pt>
                <c:pt idx="60">
                  <c:v>0.23499999999999999</c:v>
                </c:pt>
                <c:pt idx="61">
                  <c:v>0.23399999999999999</c:v>
                </c:pt>
                <c:pt idx="62">
                  <c:v>0.22600000000000001</c:v>
                </c:pt>
                <c:pt idx="63">
                  <c:v>0.245</c:v>
                </c:pt>
                <c:pt idx="64">
                  <c:v>0.222</c:v>
                </c:pt>
                <c:pt idx="65">
                  <c:v>0.23800000000000002</c:v>
                </c:pt>
                <c:pt idx="66">
                  <c:v>0.17899999999999999</c:v>
                </c:pt>
                <c:pt idx="67">
                  <c:v>0.23600000000000002</c:v>
                </c:pt>
                <c:pt idx="68">
                  <c:v>0.19600000000000001</c:v>
                </c:pt>
                <c:pt idx="69">
                  <c:v>0.254</c:v>
                </c:pt>
                <c:pt idx="70">
                  <c:v>0.19</c:v>
                </c:pt>
                <c:pt idx="71">
                  <c:v>0.21600000000000003</c:v>
                </c:pt>
                <c:pt idx="72">
                  <c:v>0.17499999999999999</c:v>
                </c:pt>
                <c:pt idx="73">
                  <c:v>0.20199999999999999</c:v>
                </c:pt>
                <c:pt idx="74">
                  <c:v>0.20800000000000002</c:v>
                </c:pt>
                <c:pt idx="75">
                  <c:v>0.16300000000000001</c:v>
                </c:pt>
                <c:pt idx="76">
                  <c:v>0.215</c:v>
                </c:pt>
                <c:pt idx="77">
                  <c:v>0.21299999999999999</c:v>
                </c:pt>
                <c:pt idx="78">
                  <c:v>0.16300000000000001</c:v>
                </c:pt>
                <c:pt idx="79">
                  <c:v>0.17100000000000001</c:v>
                </c:pt>
                <c:pt idx="80">
                  <c:v>0.17600000000000002</c:v>
                </c:pt>
                <c:pt idx="81">
                  <c:v>0.16800000000000001</c:v>
                </c:pt>
                <c:pt idx="82">
                  <c:v>0.13500000000000001</c:v>
                </c:pt>
                <c:pt idx="83">
                  <c:v>0.17600000000000002</c:v>
                </c:pt>
                <c:pt idx="84">
                  <c:v>0.21</c:v>
                </c:pt>
                <c:pt idx="85">
                  <c:v>0.20800000000000002</c:v>
                </c:pt>
                <c:pt idx="86">
                  <c:v>0.17499999999999999</c:v>
                </c:pt>
                <c:pt idx="87">
                  <c:v>0.13200000000000001</c:v>
                </c:pt>
                <c:pt idx="88">
                  <c:v>0.14300000000000002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E3-4362-B0FA-B2F60C5954C8}"/>
            </c:ext>
          </c:extLst>
        </c:ser>
        <c:ser>
          <c:idx val="1"/>
          <c:order val="1"/>
          <c:tx>
            <c:strRef>
              <c:f>'Pop, Employ, Incomes'!$AG$11</c:f>
              <c:strCache>
                <c:ptCount val="1"/>
                <c:pt idx="0">
                  <c:v>20-24</c:v>
                </c:pt>
              </c:strCache>
            </c:strRef>
          </c:tx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Incomes'!$AG$14:$AG$102</c:f>
              <c:numCache>
                <c:formatCode>0.0%</c:formatCode>
                <c:ptCount val="89"/>
                <c:pt idx="0">
                  <c:v>7.6999999999999999E-2</c:v>
                </c:pt>
                <c:pt idx="1">
                  <c:v>9.4E-2</c:v>
                </c:pt>
                <c:pt idx="2">
                  <c:v>6.4000000000000001E-2</c:v>
                </c:pt>
                <c:pt idx="3">
                  <c:v>7.2000000000000008E-2</c:v>
                </c:pt>
                <c:pt idx="4">
                  <c:v>0.125</c:v>
                </c:pt>
                <c:pt idx="5">
                  <c:v>0.09</c:v>
                </c:pt>
                <c:pt idx="6">
                  <c:v>7.2000000000000008E-2</c:v>
                </c:pt>
                <c:pt idx="7">
                  <c:v>4.8000000000000001E-2</c:v>
                </c:pt>
                <c:pt idx="8">
                  <c:v>6.3E-2</c:v>
                </c:pt>
                <c:pt idx="9">
                  <c:v>5.9000000000000004E-2</c:v>
                </c:pt>
                <c:pt idx="10">
                  <c:v>6.6000000000000003E-2</c:v>
                </c:pt>
                <c:pt idx="11">
                  <c:v>9.3000000000000013E-2</c:v>
                </c:pt>
                <c:pt idx="12">
                  <c:v>6.5000000000000002E-2</c:v>
                </c:pt>
                <c:pt idx="13">
                  <c:v>7.5999999999999998E-2</c:v>
                </c:pt>
                <c:pt idx="14">
                  <c:v>6.7000000000000004E-2</c:v>
                </c:pt>
                <c:pt idx="15">
                  <c:v>3.3000000000000002E-2</c:v>
                </c:pt>
                <c:pt idx="16">
                  <c:v>0.05</c:v>
                </c:pt>
                <c:pt idx="17">
                  <c:v>6.6000000000000003E-2</c:v>
                </c:pt>
                <c:pt idx="18">
                  <c:v>6.5000000000000002E-2</c:v>
                </c:pt>
                <c:pt idx="19">
                  <c:v>7.5999999999999998E-2</c:v>
                </c:pt>
                <c:pt idx="20">
                  <c:v>7.0000000000000007E-2</c:v>
                </c:pt>
                <c:pt idx="21">
                  <c:v>7.2999999999999995E-2</c:v>
                </c:pt>
                <c:pt idx="22">
                  <c:v>0.06</c:v>
                </c:pt>
                <c:pt idx="23">
                  <c:v>5.7999999999999996E-2</c:v>
                </c:pt>
                <c:pt idx="24">
                  <c:v>6.3E-2</c:v>
                </c:pt>
                <c:pt idx="25">
                  <c:v>6.5000000000000002E-2</c:v>
                </c:pt>
                <c:pt idx="26">
                  <c:v>2.3E-2</c:v>
                </c:pt>
                <c:pt idx="27">
                  <c:v>0.06</c:v>
                </c:pt>
                <c:pt idx="28">
                  <c:v>7.0999999999999994E-2</c:v>
                </c:pt>
                <c:pt idx="29">
                  <c:v>0.105</c:v>
                </c:pt>
                <c:pt idx="30">
                  <c:v>5.7000000000000002E-2</c:v>
                </c:pt>
                <c:pt idx="31">
                  <c:v>5.5E-2</c:v>
                </c:pt>
                <c:pt idx="32">
                  <c:v>4.0999999999999995E-2</c:v>
                </c:pt>
                <c:pt idx="33">
                  <c:v>0.106</c:v>
                </c:pt>
                <c:pt idx="34">
                  <c:v>8.1000000000000003E-2</c:v>
                </c:pt>
                <c:pt idx="35">
                  <c:v>7.0000000000000007E-2</c:v>
                </c:pt>
                <c:pt idx="36">
                  <c:v>7.5999999999999998E-2</c:v>
                </c:pt>
                <c:pt idx="37">
                  <c:v>0.13699999999999998</c:v>
                </c:pt>
                <c:pt idx="38">
                  <c:v>0.14400000000000002</c:v>
                </c:pt>
                <c:pt idx="39">
                  <c:v>0.10800000000000001</c:v>
                </c:pt>
                <c:pt idx="40">
                  <c:v>0.13800000000000001</c:v>
                </c:pt>
                <c:pt idx="41">
                  <c:v>0.11599999999999999</c:v>
                </c:pt>
                <c:pt idx="42">
                  <c:v>0.155</c:v>
                </c:pt>
                <c:pt idx="43">
                  <c:v>0.125</c:v>
                </c:pt>
                <c:pt idx="44">
                  <c:v>0.11199999999999999</c:v>
                </c:pt>
                <c:pt idx="45">
                  <c:v>9.9000000000000005E-2</c:v>
                </c:pt>
                <c:pt idx="46">
                  <c:v>0.105</c:v>
                </c:pt>
                <c:pt idx="47">
                  <c:v>0.126</c:v>
                </c:pt>
                <c:pt idx="48">
                  <c:v>0.13300000000000001</c:v>
                </c:pt>
                <c:pt idx="49">
                  <c:v>0.13699999999999998</c:v>
                </c:pt>
                <c:pt idx="50">
                  <c:v>0.10199999999999999</c:v>
                </c:pt>
                <c:pt idx="51">
                  <c:v>0.14099999999999999</c:v>
                </c:pt>
                <c:pt idx="52">
                  <c:v>0.11800000000000001</c:v>
                </c:pt>
                <c:pt idx="53">
                  <c:v>0.107</c:v>
                </c:pt>
                <c:pt idx="54">
                  <c:v>0.10800000000000001</c:v>
                </c:pt>
                <c:pt idx="55">
                  <c:v>0.13900000000000001</c:v>
                </c:pt>
                <c:pt idx="56">
                  <c:v>9.6000000000000002E-2</c:v>
                </c:pt>
                <c:pt idx="57">
                  <c:v>0.125</c:v>
                </c:pt>
                <c:pt idx="58">
                  <c:v>0.11599999999999999</c:v>
                </c:pt>
                <c:pt idx="59">
                  <c:v>0.106</c:v>
                </c:pt>
                <c:pt idx="60">
                  <c:v>0.106</c:v>
                </c:pt>
                <c:pt idx="61">
                  <c:v>0.11800000000000001</c:v>
                </c:pt>
                <c:pt idx="62">
                  <c:v>8.1000000000000003E-2</c:v>
                </c:pt>
                <c:pt idx="63">
                  <c:v>0.115</c:v>
                </c:pt>
                <c:pt idx="64">
                  <c:v>7.400000000000001E-2</c:v>
                </c:pt>
                <c:pt idx="65">
                  <c:v>0.10099999999999999</c:v>
                </c:pt>
                <c:pt idx="66">
                  <c:v>0.10300000000000001</c:v>
                </c:pt>
                <c:pt idx="67">
                  <c:v>9.1999999999999998E-2</c:v>
                </c:pt>
                <c:pt idx="68">
                  <c:v>9.1999999999999998E-2</c:v>
                </c:pt>
                <c:pt idx="69">
                  <c:v>9.6999999999999989E-2</c:v>
                </c:pt>
                <c:pt idx="70">
                  <c:v>9.8000000000000004E-2</c:v>
                </c:pt>
                <c:pt idx="71">
                  <c:v>9.6000000000000002E-2</c:v>
                </c:pt>
                <c:pt idx="72">
                  <c:v>9.0999999999999998E-2</c:v>
                </c:pt>
                <c:pt idx="73">
                  <c:v>9.3000000000000013E-2</c:v>
                </c:pt>
                <c:pt idx="74">
                  <c:v>8.1000000000000003E-2</c:v>
                </c:pt>
                <c:pt idx="75">
                  <c:v>6.5000000000000002E-2</c:v>
                </c:pt>
                <c:pt idx="76">
                  <c:v>9.9000000000000005E-2</c:v>
                </c:pt>
                <c:pt idx="77">
                  <c:v>8.6999999999999994E-2</c:v>
                </c:pt>
                <c:pt idx="78">
                  <c:v>7.4999999999999997E-2</c:v>
                </c:pt>
                <c:pt idx="79">
                  <c:v>9.5000000000000001E-2</c:v>
                </c:pt>
                <c:pt idx="80">
                  <c:v>9.5000000000000001E-2</c:v>
                </c:pt>
                <c:pt idx="81">
                  <c:v>0.11199999999999999</c:v>
                </c:pt>
                <c:pt idx="82">
                  <c:v>8.5000000000000006E-2</c:v>
                </c:pt>
                <c:pt idx="83">
                  <c:v>0.10400000000000001</c:v>
                </c:pt>
                <c:pt idx="84">
                  <c:v>0.11599999999999999</c:v>
                </c:pt>
                <c:pt idx="85">
                  <c:v>0.111</c:v>
                </c:pt>
                <c:pt idx="86">
                  <c:v>7.400000000000001E-2</c:v>
                </c:pt>
                <c:pt idx="87">
                  <c:v>7.0000000000000007E-2</c:v>
                </c:pt>
                <c:pt idx="88">
                  <c:v>4.9000000000000002E-2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E3-4362-B0FA-B2F60C5954C8}"/>
            </c:ext>
          </c:extLst>
        </c:ser>
        <c:ser>
          <c:idx val="2"/>
          <c:order val="2"/>
          <c:tx>
            <c:strRef>
              <c:f>'Pop, Employ, Incomes'!$AH$11</c:f>
              <c:strCache>
                <c:ptCount val="1"/>
                <c:pt idx="0">
                  <c:v>25-39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Incomes'!$AH$14:$AH$102</c:f>
              <c:numCache>
                <c:formatCode>0.0%</c:formatCode>
                <c:ptCount val="89"/>
                <c:pt idx="0">
                  <c:v>4.7E-2</c:v>
                </c:pt>
                <c:pt idx="1">
                  <c:v>5.7000000000000002E-2</c:v>
                </c:pt>
                <c:pt idx="2">
                  <c:v>5.2000000000000005E-2</c:v>
                </c:pt>
                <c:pt idx="3">
                  <c:v>4.0999999999999995E-2</c:v>
                </c:pt>
                <c:pt idx="4">
                  <c:v>3.7999999999999999E-2</c:v>
                </c:pt>
                <c:pt idx="5">
                  <c:v>3.7000000000000005E-2</c:v>
                </c:pt>
                <c:pt idx="6">
                  <c:v>5.2000000000000005E-2</c:v>
                </c:pt>
                <c:pt idx="7">
                  <c:v>3.7999999999999999E-2</c:v>
                </c:pt>
                <c:pt idx="8">
                  <c:v>3.7000000000000005E-2</c:v>
                </c:pt>
                <c:pt idx="9">
                  <c:v>4.5999999999999999E-2</c:v>
                </c:pt>
                <c:pt idx="10">
                  <c:v>4.4000000000000004E-2</c:v>
                </c:pt>
                <c:pt idx="11">
                  <c:v>5.5999999999999994E-2</c:v>
                </c:pt>
                <c:pt idx="12">
                  <c:v>3.4000000000000002E-2</c:v>
                </c:pt>
                <c:pt idx="13">
                  <c:v>3.7999999999999999E-2</c:v>
                </c:pt>
                <c:pt idx="14">
                  <c:v>3.7999999999999999E-2</c:v>
                </c:pt>
                <c:pt idx="15">
                  <c:v>3.7999999999999999E-2</c:v>
                </c:pt>
                <c:pt idx="16">
                  <c:v>3.5000000000000003E-2</c:v>
                </c:pt>
                <c:pt idx="17">
                  <c:v>0.04</c:v>
                </c:pt>
                <c:pt idx="18">
                  <c:v>3.7999999999999999E-2</c:v>
                </c:pt>
                <c:pt idx="19">
                  <c:v>3.3000000000000002E-2</c:v>
                </c:pt>
                <c:pt idx="20">
                  <c:v>0.03</c:v>
                </c:pt>
                <c:pt idx="21">
                  <c:v>3.7999999999999999E-2</c:v>
                </c:pt>
                <c:pt idx="22">
                  <c:v>2.7999999999999997E-2</c:v>
                </c:pt>
                <c:pt idx="23">
                  <c:v>0.03</c:v>
                </c:pt>
                <c:pt idx="24">
                  <c:v>2.7999999999999997E-2</c:v>
                </c:pt>
                <c:pt idx="25">
                  <c:v>3.2000000000000001E-2</c:v>
                </c:pt>
                <c:pt idx="26">
                  <c:v>2.5000000000000001E-2</c:v>
                </c:pt>
                <c:pt idx="27">
                  <c:v>3.7000000000000005E-2</c:v>
                </c:pt>
                <c:pt idx="28">
                  <c:v>0.03</c:v>
                </c:pt>
                <c:pt idx="29">
                  <c:v>3.7000000000000005E-2</c:v>
                </c:pt>
                <c:pt idx="30">
                  <c:v>2.4E-2</c:v>
                </c:pt>
                <c:pt idx="31">
                  <c:v>2.5000000000000001E-2</c:v>
                </c:pt>
                <c:pt idx="32">
                  <c:v>3.1E-2</c:v>
                </c:pt>
                <c:pt idx="33">
                  <c:v>4.4000000000000004E-2</c:v>
                </c:pt>
                <c:pt idx="34">
                  <c:v>3.3000000000000002E-2</c:v>
                </c:pt>
                <c:pt idx="35">
                  <c:v>4.2999999999999997E-2</c:v>
                </c:pt>
                <c:pt idx="36">
                  <c:v>0.04</c:v>
                </c:pt>
                <c:pt idx="37">
                  <c:v>5.7999999999999996E-2</c:v>
                </c:pt>
                <c:pt idx="38">
                  <c:v>5.2999999999999999E-2</c:v>
                </c:pt>
                <c:pt idx="39">
                  <c:v>0.05</c:v>
                </c:pt>
                <c:pt idx="40">
                  <c:v>5.7000000000000002E-2</c:v>
                </c:pt>
                <c:pt idx="41">
                  <c:v>7.2000000000000008E-2</c:v>
                </c:pt>
                <c:pt idx="42">
                  <c:v>7.400000000000001E-2</c:v>
                </c:pt>
                <c:pt idx="43">
                  <c:v>5.5E-2</c:v>
                </c:pt>
                <c:pt idx="44">
                  <c:v>0.06</c:v>
                </c:pt>
                <c:pt idx="45">
                  <c:v>6.5000000000000002E-2</c:v>
                </c:pt>
                <c:pt idx="46">
                  <c:v>4.4000000000000004E-2</c:v>
                </c:pt>
                <c:pt idx="47">
                  <c:v>0.05</c:v>
                </c:pt>
                <c:pt idx="48">
                  <c:v>0.05</c:v>
                </c:pt>
                <c:pt idx="49">
                  <c:v>7.0000000000000007E-2</c:v>
                </c:pt>
                <c:pt idx="50">
                  <c:v>5.7000000000000002E-2</c:v>
                </c:pt>
                <c:pt idx="51">
                  <c:v>7.0000000000000007E-2</c:v>
                </c:pt>
                <c:pt idx="52">
                  <c:v>5.2000000000000005E-2</c:v>
                </c:pt>
                <c:pt idx="53">
                  <c:v>5.5999999999999994E-2</c:v>
                </c:pt>
                <c:pt idx="54">
                  <c:v>6.9000000000000006E-2</c:v>
                </c:pt>
                <c:pt idx="55">
                  <c:v>5.5999999999999994E-2</c:v>
                </c:pt>
                <c:pt idx="56">
                  <c:v>4.2999999999999997E-2</c:v>
                </c:pt>
                <c:pt idx="57">
                  <c:v>6.4000000000000001E-2</c:v>
                </c:pt>
                <c:pt idx="58">
                  <c:v>4.4000000000000004E-2</c:v>
                </c:pt>
                <c:pt idx="59">
                  <c:v>5.2000000000000005E-2</c:v>
                </c:pt>
                <c:pt idx="60">
                  <c:v>3.7999999999999999E-2</c:v>
                </c:pt>
                <c:pt idx="61">
                  <c:v>4.9000000000000002E-2</c:v>
                </c:pt>
                <c:pt idx="62">
                  <c:v>5.5E-2</c:v>
                </c:pt>
                <c:pt idx="63">
                  <c:v>4.4999999999999998E-2</c:v>
                </c:pt>
                <c:pt idx="64">
                  <c:v>4.0999999999999995E-2</c:v>
                </c:pt>
                <c:pt idx="65">
                  <c:v>5.7999999999999996E-2</c:v>
                </c:pt>
                <c:pt idx="66">
                  <c:v>3.6000000000000004E-2</c:v>
                </c:pt>
                <c:pt idx="67">
                  <c:v>5.2000000000000005E-2</c:v>
                </c:pt>
                <c:pt idx="68">
                  <c:v>4.9000000000000002E-2</c:v>
                </c:pt>
                <c:pt idx="69">
                  <c:v>3.9E-2</c:v>
                </c:pt>
                <c:pt idx="70">
                  <c:v>3.7999999999999999E-2</c:v>
                </c:pt>
                <c:pt idx="71">
                  <c:v>3.2000000000000001E-2</c:v>
                </c:pt>
                <c:pt idx="72">
                  <c:v>3.4000000000000002E-2</c:v>
                </c:pt>
                <c:pt idx="73">
                  <c:v>3.7000000000000005E-2</c:v>
                </c:pt>
                <c:pt idx="74">
                  <c:v>3.2000000000000001E-2</c:v>
                </c:pt>
                <c:pt idx="75">
                  <c:v>3.5000000000000003E-2</c:v>
                </c:pt>
                <c:pt idx="76">
                  <c:v>3.1E-2</c:v>
                </c:pt>
                <c:pt idx="77">
                  <c:v>3.1E-2</c:v>
                </c:pt>
                <c:pt idx="78">
                  <c:v>3.4000000000000002E-2</c:v>
                </c:pt>
                <c:pt idx="79">
                  <c:v>3.3000000000000002E-2</c:v>
                </c:pt>
                <c:pt idx="80">
                  <c:v>3.3000000000000002E-2</c:v>
                </c:pt>
                <c:pt idx="81">
                  <c:v>4.0999999999999995E-2</c:v>
                </c:pt>
                <c:pt idx="82">
                  <c:v>3.7000000000000005E-2</c:v>
                </c:pt>
                <c:pt idx="83">
                  <c:v>5.5999999999999994E-2</c:v>
                </c:pt>
                <c:pt idx="84">
                  <c:v>4.2999999999999997E-2</c:v>
                </c:pt>
                <c:pt idx="85">
                  <c:v>4.5999999999999999E-2</c:v>
                </c:pt>
                <c:pt idx="86">
                  <c:v>3.5000000000000003E-2</c:v>
                </c:pt>
                <c:pt idx="87">
                  <c:v>3.2000000000000001E-2</c:v>
                </c:pt>
                <c:pt idx="88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E3-4362-B0FA-B2F60C5954C8}"/>
            </c:ext>
          </c:extLst>
        </c:ser>
        <c:ser>
          <c:idx val="3"/>
          <c:order val="3"/>
          <c:tx>
            <c:strRef>
              <c:f>'Pop, Employ, Incomes'!$AI$11</c:f>
              <c:strCache>
                <c:ptCount val="1"/>
                <c:pt idx="0">
                  <c:v>40-54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Incomes'!$AI$14:$AI$102</c:f>
              <c:numCache>
                <c:formatCode>0.0%</c:formatCode>
                <c:ptCount val="89"/>
                <c:pt idx="0">
                  <c:v>3.9E-2</c:v>
                </c:pt>
                <c:pt idx="1">
                  <c:v>5.0999999999999997E-2</c:v>
                </c:pt>
                <c:pt idx="2">
                  <c:v>4.0999999999999995E-2</c:v>
                </c:pt>
                <c:pt idx="3">
                  <c:v>3.4000000000000002E-2</c:v>
                </c:pt>
                <c:pt idx="4">
                  <c:v>2.3E-2</c:v>
                </c:pt>
                <c:pt idx="5">
                  <c:v>3.9E-2</c:v>
                </c:pt>
                <c:pt idx="6">
                  <c:v>3.7999999999999999E-2</c:v>
                </c:pt>
                <c:pt idx="7">
                  <c:v>3.3000000000000002E-2</c:v>
                </c:pt>
                <c:pt idx="8">
                  <c:v>3.9E-2</c:v>
                </c:pt>
                <c:pt idx="9">
                  <c:v>4.0999999999999995E-2</c:v>
                </c:pt>
                <c:pt idx="10">
                  <c:v>3.7999999999999999E-2</c:v>
                </c:pt>
                <c:pt idx="11">
                  <c:v>2.7999999999999997E-2</c:v>
                </c:pt>
                <c:pt idx="12">
                  <c:v>0.02</c:v>
                </c:pt>
                <c:pt idx="13">
                  <c:v>1.9E-2</c:v>
                </c:pt>
                <c:pt idx="14">
                  <c:v>2.6000000000000002E-2</c:v>
                </c:pt>
                <c:pt idx="15">
                  <c:v>2.1000000000000001E-2</c:v>
                </c:pt>
                <c:pt idx="16">
                  <c:v>2.1000000000000001E-2</c:v>
                </c:pt>
                <c:pt idx="17">
                  <c:v>3.3000000000000002E-2</c:v>
                </c:pt>
                <c:pt idx="18">
                  <c:v>2.4E-2</c:v>
                </c:pt>
                <c:pt idx="19">
                  <c:v>2.2000000000000002E-2</c:v>
                </c:pt>
                <c:pt idx="20">
                  <c:v>1.9E-2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1.8000000000000002E-2</c:v>
                </c:pt>
                <c:pt idx="24">
                  <c:v>2.4E-2</c:v>
                </c:pt>
                <c:pt idx="25">
                  <c:v>2.4E-2</c:v>
                </c:pt>
                <c:pt idx="26">
                  <c:v>2.7999999999999997E-2</c:v>
                </c:pt>
                <c:pt idx="27">
                  <c:v>2.2000000000000002E-2</c:v>
                </c:pt>
                <c:pt idx="28">
                  <c:v>2.1000000000000001E-2</c:v>
                </c:pt>
                <c:pt idx="29">
                  <c:v>2.4E-2</c:v>
                </c:pt>
                <c:pt idx="30">
                  <c:v>2.3E-2</c:v>
                </c:pt>
                <c:pt idx="31">
                  <c:v>2.4E-2</c:v>
                </c:pt>
                <c:pt idx="32">
                  <c:v>2.5000000000000001E-2</c:v>
                </c:pt>
                <c:pt idx="33">
                  <c:v>2.4E-2</c:v>
                </c:pt>
                <c:pt idx="34">
                  <c:v>0.02</c:v>
                </c:pt>
                <c:pt idx="35">
                  <c:v>2.4E-2</c:v>
                </c:pt>
                <c:pt idx="36">
                  <c:v>3.5000000000000003E-2</c:v>
                </c:pt>
                <c:pt idx="37">
                  <c:v>3.5000000000000003E-2</c:v>
                </c:pt>
                <c:pt idx="38">
                  <c:v>3.7999999999999999E-2</c:v>
                </c:pt>
                <c:pt idx="39">
                  <c:v>4.5999999999999999E-2</c:v>
                </c:pt>
                <c:pt idx="40">
                  <c:v>4.9000000000000002E-2</c:v>
                </c:pt>
                <c:pt idx="41">
                  <c:v>4.7E-2</c:v>
                </c:pt>
                <c:pt idx="42">
                  <c:v>4.4999999999999998E-2</c:v>
                </c:pt>
                <c:pt idx="43">
                  <c:v>3.9E-2</c:v>
                </c:pt>
                <c:pt idx="44">
                  <c:v>4.2999999999999997E-2</c:v>
                </c:pt>
                <c:pt idx="45">
                  <c:v>4.2999999999999997E-2</c:v>
                </c:pt>
                <c:pt idx="46">
                  <c:v>5.2999999999999999E-2</c:v>
                </c:pt>
                <c:pt idx="47">
                  <c:v>5.2999999999999999E-2</c:v>
                </c:pt>
                <c:pt idx="48">
                  <c:v>4.0999999999999995E-2</c:v>
                </c:pt>
                <c:pt idx="49">
                  <c:v>4.4999999999999998E-2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4.2999999999999997E-2</c:v>
                </c:pt>
                <c:pt idx="53">
                  <c:v>5.0999999999999997E-2</c:v>
                </c:pt>
                <c:pt idx="54">
                  <c:v>0.04</c:v>
                </c:pt>
                <c:pt idx="55">
                  <c:v>3.3000000000000002E-2</c:v>
                </c:pt>
                <c:pt idx="56">
                  <c:v>3.7000000000000005E-2</c:v>
                </c:pt>
                <c:pt idx="57">
                  <c:v>3.7000000000000005E-2</c:v>
                </c:pt>
                <c:pt idx="58">
                  <c:v>3.6000000000000004E-2</c:v>
                </c:pt>
                <c:pt idx="59">
                  <c:v>0.04</c:v>
                </c:pt>
                <c:pt idx="60">
                  <c:v>4.4999999999999998E-2</c:v>
                </c:pt>
                <c:pt idx="61">
                  <c:v>4.5999999999999999E-2</c:v>
                </c:pt>
                <c:pt idx="62">
                  <c:v>4.9000000000000002E-2</c:v>
                </c:pt>
                <c:pt idx="63">
                  <c:v>3.7000000000000005E-2</c:v>
                </c:pt>
                <c:pt idx="64">
                  <c:v>3.5000000000000003E-2</c:v>
                </c:pt>
                <c:pt idx="65">
                  <c:v>3.4000000000000002E-2</c:v>
                </c:pt>
                <c:pt idx="66">
                  <c:v>0.03</c:v>
                </c:pt>
                <c:pt idx="67">
                  <c:v>2.4E-2</c:v>
                </c:pt>
                <c:pt idx="68">
                  <c:v>2.8999999999999998E-2</c:v>
                </c:pt>
                <c:pt idx="69">
                  <c:v>2.8999999999999998E-2</c:v>
                </c:pt>
                <c:pt idx="70">
                  <c:v>0.03</c:v>
                </c:pt>
                <c:pt idx="71">
                  <c:v>3.1E-2</c:v>
                </c:pt>
                <c:pt idx="72">
                  <c:v>2.4E-2</c:v>
                </c:pt>
                <c:pt idx="73">
                  <c:v>2.7999999999999997E-2</c:v>
                </c:pt>
                <c:pt idx="74">
                  <c:v>2.7000000000000003E-2</c:v>
                </c:pt>
                <c:pt idx="75">
                  <c:v>2.4E-2</c:v>
                </c:pt>
                <c:pt idx="76">
                  <c:v>2.4E-2</c:v>
                </c:pt>
                <c:pt idx="77">
                  <c:v>3.5000000000000003E-2</c:v>
                </c:pt>
                <c:pt idx="78">
                  <c:v>2.8999999999999998E-2</c:v>
                </c:pt>
                <c:pt idx="79">
                  <c:v>2.7999999999999997E-2</c:v>
                </c:pt>
                <c:pt idx="80">
                  <c:v>2.4E-2</c:v>
                </c:pt>
                <c:pt idx="81">
                  <c:v>3.3000000000000002E-2</c:v>
                </c:pt>
                <c:pt idx="82">
                  <c:v>2.8999999999999998E-2</c:v>
                </c:pt>
                <c:pt idx="83">
                  <c:v>0.04</c:v>
                </c:pt>
                <c:pt idx="84">
                  <c:v>3.7000000000000005E-2</c:v>
                </c:pt>
                <c:pt idx="85">
                  <c:v>3.7000000000000005E-2</c:v>
                </c:pt>
                <c:pt idx="86">
                  <c:v>2.8999999999999998E-2</c:v>
                </c:pt>
                <c:pt idx="87">
                  <c:v>1.6E-2</c:v>
                </c:pt>
                <c:pt idx="88">
                  <c:v>1.9E-2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3-4362-B0FA-B2F60C5954C8}"/>
            </c:ext>
          </c:extLst>
        </c:ser>
        <c:ser>
          <c:idx val="4"/>
          <c:order val="4"/>
          <c:tx>
            <c:strRef>
              <c:f>'Pop, Employ, Incomes'!$AJ$11</c:f>
              <c:strCache>
                <c:ptCount val="1"/>
                <c:pt idx="0">
                  <c:v>55+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Incomes'!$AJ$14:$AJ$102</c:f>
              <c:numCache>
                <c:formatCode>0.0%</c:formatCode>
                <c:ptCount val="89"/>
                <c:pt idx="0">
                  <c:v>2.8999999999999998E-2</c:v>
                </c:pt>
                <c:pt idx="1">
                  <c:v>4.9000000000000002E-2</c:v>
                </c:pt>
                <c:pt idx="2">
                  <c:v>5.0999999999999997E-2</c:v>
                </c:pt>
                <c:pt idx="3">
                  <c:v>6.6000000000000003E-2</c:v>
                </c:pt>
                <c:pt idx="4">
                  <c:v>0.04</c:v>
                </c:pt>
                <c:pt idx="5">
                  <c:v>4.0999999999999995E-2</c:v>
                </c:pt>
                <c:pt idx="6">
                  <c:v>0.04</c:v>
                </c:pt>
                <c:pt idx="7">
                  <c:v>0.05</c:v>
                </c:pt>
                <c:pt idx="8">
                  <c:v>2.6000000000000002E-2</c:v>
                </c:pt>
                <c:pt idx="9">
                  <c:v>0.03</c:v>
                </c:pt>
                <c:pt idx="10">
                  <c:v>3.4000000000000002E-2</c:v>
                </c:pt>
                <c:pt idx="11">
                  <c:v>2.5000000000000001E-2</c:v>
                </c:pt>
                <c:pt idx="12">
                  <c:v>2.8999999999999998E-2</c:v>
                </c:pt>
                <c:pt idx="13">
                  <c:v>4.4000000000000004E-2</c:v>
                </c:pt>
                <c:pt idx="14">
                  <c:v>3.7999999999999999E-2</c:v>
                </c:pt>
                <c:pt idx="15">
                  <c:v>2.6000000000000002E-2</c:v>
                </c:pt>
                <c:pt idx="16">
                  <c:v>2.5000000000000001E-2</c:v>
                </c:pt>
                <c:pt idx="17">
                  <c:v>2.4E-2</c:v>
                </c:pt>
                <c:pt idx="18">
                  <c:v>0</c:v>
                </c:pt>
                <c:pt idx="19">
                  <c:v>2.2000000000000002E-2</c:v>
                </c:pt>
                <c:pt idx="20">
                  <c:v>1.2E-2</c:v>
                </c:pt>
                <c:pt idx="21">
                  <c:v>1.3999999999999999E-2</c:v>
                </c:pt>
                <c:pt idx="22">
                  <c:v>1.9E-2</c:v>
                </c:pt>
                <c:pt idx="23">
                  <c:v>1.4999999999999999E-2</c:v>
                </c:pt>
                <c:pt idx="24">
                  <c:v>1.1000000000000001E-2</c:v>
                </c:pt>
                <c:pt idx="25">
                  <c:v>2.1000000000000001E-2</c:v>
                </c:pt>
                <c:pt idx="26">
                  <c:v>0.01</c:v>
                </c:pt>
                <c:pt idx="27">
                  <c:v>2.1000000000000001E-2</c:v>
                </c:pt>
                <c:pt idx="28">
                  <c:v>1.3000000000000001E-2</c:v>
                </c:pt>
                <c:pt idx="29">
                  <c:v>2.7000000000000003E-2</c:v>
                </c:pt>
                <c:pt idx="30">
                  <c:v>1.3999999999999999E-2</c:v>
                </c:pt>
                <c:pt idx="31">
                  <c:v>1.3999999999999999E-2</c:v>
                </c:pt>
                <c:pt idx="32">
                  <c:v>1.2E-2</c:v>
                </c:pt>
                <c:pt idx="33">
                  <c:v>2.6000000000000002E-2</c:v>
                </c:pt>
                <c:pt idx="34">
                  <c:v>1.7000000000000001E-2</c:v>
                </c:pt>
                <c:pt idx="35">
                  <c:v>1.8000000000000002E-2</c:v>
                </c:pt>
                <c:pt idx="36">
                  <c:v>2.6000000000000002E-2</c:v>
                </c:pt>
                <c:pt idx="37">
                  <c:v>2.8999999999999998E-2</c:v>
                </c:pt>
                <c:pt idx="38">
                  <c:v>2.6000000000000002E-2</c:v>
                </c:pt>
                <c:pt idx="39">
                  <c:v>3.5000000000000003E-2</c:v>
                </c:pt>
                <c:pt idx="40">
                  <c:v>2.8999999999999998E-2</c:v>
                </c:pt>
                <c:pt idx="41">
                  <c:v>0.03</c:v>
                </c:pt>
                <c:pt idx="42">
                  <c:v>4.4000000000000004E-2</c:v>
                </c:pt>
                <c:pt idx="43">
                  <c:v>3.7999999999999999E-2</c:v>
                </c:pt>
                <c:pt idx="44">
                  <c:v>2.8999999999999998E-2</c:v>
                </c:pt>
                <c:pt idx="45">
                  <c:v>4.0999999999999995E-2</c:v>
                </c:pt>
                <c:pt idx="46">
                  <c:v>3.7000000000000005E-2</c:v>
                </c:pt>
                <c:pt idx="47">
                  <c:v>2.4E-2</c:v>
                </c:pt>
                <c:pt idx="48">
                  <c:v>2.4E-2</c:v>
                </c:pt>
                <c:pt idx="49">
                  <c:v>3.3000000000000002E-2</c:v>
                </c:pt>
                <c:pt idx="50">
                  <c:v>3.7999999999999999E-2</c:v>
                </c:pt>
                <c:pt idx="51">
                  <c:v>5.7000000000000002E-2</c:v>
                </c:pt>
                <c:pt idx="52">
                  <c:v>3.4000000000000002E-2</c:v>
                </c:pt>
                <c:pt idx="53">
                  <c:v>4.2000000000000003E-2</c:v>
                </c:pt>
                <c:pt idx="54">
                  <c:v>4.0999999999999995E-2</c:v>
                </c:pt>
                <c:pt idx="55">
                  <c:v>3.6000000000000004E-2</c:v>
                </c:pt>
                <c:pt idx="56">
                  <c:v>3.3000000000000002E-2</c:v>
                </c:pt>
                <c:pt idx="57">
                  <c:v>0.04</c:v>
                </c:pt>
                <c:pt idx="58">
                  <c:v>4.7E-2</c:v>
                </c:pt>
                <c:pt idx="59">
                  <c:v>2.7000000000000003E-2</c:v>
                </c:pt>
                <c:pt idx="60">
                  <c:v>2.4E-2</c:v>
                </c:pt>
                <c:pt idx="61">
                  <c:v>4.7E-2</c:v>
                </c:pt>
                <c:pt idx="62">
                  <c:v>3.1E-2</c:v>
                </c:pt>
                <c:pt idx="63">
                  <c:v>3.1E-2</c:v>
                </c:pt>
                <c:pt idx="64">
                  <c:v>2.7999999999999997E-2</c:v>
                </c:pt>
                <c:pt idx="65">
                  <c:v>3.4000000000000002E-2</c:v>
                </c:pt>
                <c:pt idx="66">
                  <c:v>3.4000000000000002E-2</c:v>
                </c:pt>
                <c:pt idx="67">
                  <c:v>3.5000000000000003E-2</c:v>
                </c:pt>
                <c:pt idx="68">
                  <c:v>2.7999999999999997E-2</c:v>
                </c:pt>
                <c:pt idx="69">
                  <c:v>2.4E-2</c:v>
                </c:pt>
                <c:pt idx="70">
                  <c:v>2.5000000000000001E-2</c:v>
                </c:pt>
                <c:pt idx="71">
                  <c:v>2.7000000000000003E-2</c:v>
                </c:pt>
                <c:pt idx="72">
                  <c:v>2.2000000000000002E-2</c:v>
                </c:pt>
                <c:pt idx="73">
                  <c:v>2.2000000000000002E-2</c:v>
                </c:pt>
                <c:pt idx="74">
                  <c:v>2.6000000000000002E-2</c:v>
                </c:pt>
                <c:pt idx="75">
                  <c:v>0.02</c:v>
                </c:pt>
                <c:pt idx="76">
                  <c:v>2.1000000000000001E-2</c:v>
                </c:pt>
                <c:pt idx="77">
                  <c:v>1.8000000000000002E-2</c:v>
                </c:pt>
                <c:pt idx="78">
                  <c:v>3.1E-2</c:v>
                </c:pt>
                <c:pt idx="79">
                  <c:v>2.2000000000000002E-2</c:v>
                </c:pt>
                <c:pt idx="80">
                  <c:v>0.02</c:v>
                </c:pt>
                <c:pt idx="81">
                  <c:v>2.2000000000000002E-2</c:v>
                </c:pt>
                <c:pt idx="82">
                  <c:v>2.1000000000000001E-2</c:v>
                </c:pt>
                <c:pt idx="83">
                  <c:v>3.9E-2</c:v>
                </c:pt>
                <c:pt idx="84">
                  <c:v>2.8999999999999998E-2</c:v>
                </c:pt>
                <c:pt idx="85">
                  <c:v>2.6000000000000002E-2</c:v>
                </c:pt>
                <c:pt idx="86">
                  <c:v>2.1000000000000001E-2</c:v>
                </c:pt>
                <c:pt idx="87">
                  <c:v>1.3000000000000001E-2</c:v>
                </c:pt>
                <c:pt idx="88">
                  <c:v>1.3000000000000001E-2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3-4362-B0FA-B2F60C59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88352"/>
        <c:axId val="49989888"/>
      </c:lineChart>
      <c:catAx>
        <c:axId val="4998835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98988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49989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Unemployment</a:t>
                </a:r>
                <a:r>
                  <a:rPr lang="en-NZ" baseline="0"/>
                  <a:t> Rate (By Age)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2118067141572979E-2"/>
              <c:y val="0.28077541413334578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98835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1677942953979582"/>
          <c:y val="0.88310958340344514"/>
          <c:w val="0.53482507801966461"/>
          <c:h val="5.819787373367744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041692510495046E-2"/>
          <c:y val="3.6886807944710692E-2"/>
          <c:w val="0.87009767152883155"/>
          <c:h val="0.6908426911622495"/>
        </c:manualLayout>
      </c:layout>
      <c:lineChart>
        <c:grouping val="standard"/>
        <c:varyColors val="0"/>
        <c:ser>
          <c:idx val="0"/>
          <c:order val="0"/>
          <c:tx>
            <c:strRef>
              <c:f>'Pop, Employ, Incomes'!$AN$11</c:f>
              <c:strCache>
                <c:ptCount val="1"/>
                <c:pt idx="0">
                  <c:v>European</c:v>
                </c:pt>
              </c:strCache>
            </c:strRef>
          </c:tx>
          <c:spPr>
            <a:ln>
              <a:solidFill>
                <a:srgbClr val="4F81BD"/>
              </a:solidFill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Incomes'!$AN$14:$AN$102</c:f>
              <c:numCache>
                <c:formatCode>0.0%</c:formatCode>
                <c:ptCount val="89"/>
                <c:pt idx="0">
                  <c:v>0.03</c:v>
                </c:pt>
                <c:pt idx="1">
                  <c:v>4.4000000000000004E-2</c:v>
                </c:pt>
                <c:pt idx="2">
                  <c:v>0.04</c:v>
                </c:pt>
                <c:pt idx="3">
                  <c:v>3.1E-2</c:v>
                </c:pt>
                <c:pt idx="4">
                  <c:v>3.7000000000000005E-2</c:v>
                </c:pt>
                <c:pt idx="5">
                  <c:v>3.7000000000000005E-2</c:v>
                </c:pt>
                <c:pt idx="6">
                  <c:v>4.0999999999999995E-2</c:v>
                </c:pt>
                <c:pt idx="7">
                  <c:v>2.7999999999999997E-2</c:v>
                </c:pt>
                <c:pt idx="8">
                  <c:v>2.7000000000000003E-2</c:v>
                </c:pt>
                <c:pt idx="9">
                  <c:v>3.7999999999999999E-2</c:v>
                </c:pt>
                <c:pt idx="10">
                  <c:v>3.4000000000000002E-2</c:v>
                </c:pt>
                <c:pt idx="11">
                  <c:v>3.4000000000000002E-2</c:v>
                </c:pt>
                <c:pt idx="12">
                  <c:v>0.03</c:v>
                </c:pt>
                <c:pt idx="13">
                  <c:v>3.7000000000000005E-2</c:v>
                </c:pt>
                <c:pt idx="14">
                  <c:v>2.4E-2</c:v>
                </c:pt>
                <c:pt idx="15">
                  <c:v>2.3E-2</c:v>
                </c:pt>
                <c:pt idx="16">
                  <c:v>2.6000000000000002E-2</c:v>
                </c:pt>
                <c:pt idx="17">
                  <c:v>2.7999999999999997E-2</c:v>
                </c:pt>
                <c:pt idx="18">
                  <c:v>2.7000000000000003E-2</c:v>
                </c:pt>
                <c:pt idx="19">
                  <c:v>2.3E-2</c:v>
                </c:pt>
                <c:pt idx="20">
                  <c:v>1.6E-2</c:v>
                </c:pt>
                <c:pt idx="21">
                  <c:v>2.7000000000000003E-2</c:v>
                </c:pt>
                <c:pt idx="22">
                  <c:v>2.2000000000000002E-2</c:v>
                </c:pt>
                <c:pt idx="23">
                  <c:v>0.02</c:v>
                </c:pt>
                <c:pt idx="24">
                  <c:v>2.1000000000000001E-2</c:v>
                </c:pt>
                <c:pt idx="25">
                  <c:v>2.5000000000000001E-2</c:v>
                </c:pt>
                <c:pt idx="26">
                  <c:v>0.02</c:v>
                </c:pt>
                <c:pt idx="27">
                  <c:v>2.6000000000000002E-2</c:v>
                </c:pt>
                <c:pt idx="28">
                  <c:v>2.7000000000000003E-2</c:v>
                </c:pt>
                <c:pt idx="29">
                  <c:v>2.8999999999999998E-2</c:v>
                </c:pt>
                <c:pt idx="30">
                  <c:v>2.4E-2</c:v>
                </c:pt>
                <c:pt idx="31">
                  <c:v>2.7999999999999997E-2</c:v>
                </c:pt>
                <c:pt idx="32">
                  <c:v>2.5000000000000001E-2</c:v>
                </c:pt>
                <c:pt idx="33">
                  <c:v>3.6000000000000004E-2</c:v>
                </c:pt>
                <c:pt idx="34">
                  <c:v>3.4000000000000002E-2</c:v>
                </c:pt>
                <c:pt idx="35">
                  <c:v>2.7999999999999997E-2</c:v>
                </c:pt>
                <c:pt idx="36">
                  <c:v>3.6000000000000004E-2</c:v>
                </c:pt>
                <c:pt idx="37">
                  <c:v>4.4999999999999998E-2</c:v>
                </c:pt>
                <c:pt idx="38">
                  <c:v>0.04</c:v>
                </c:pt>
                <c:pt idx="39">
                  <c:v>4.8000000000000001E-2</c:v>
                </c:pt>
                <c:pt idx="40">
                  <c:v>5.2999999999999999E-2</c:v>
                </c:pt>
                <c:pt idx="41">
                  <c:v>4.8000000000000001E-2</c:v>
                </c:pt>
                <c:pt idx="42">
                  <c:v>5.9000000000000004E-2</c:v>
                </c:pt>
                <c:pt idx="43">
                  <c:v>4.9000000000000002E-2</c:v>
                </c:pt>
                <c:pt idx="44">
                  <c:v>5.5E-2</c:v>
                </c:pt>
                <c:pt idx="45">
                  <c:v>5.0999999999999997E-2</c:v>
                </c:pt>
                <c:pt idx="46">
                  <c:v>5.0999999999999997E-2</c:v>
                </c:pt>
                <c:pt idx="47">
                  <c:v>3.7999999999999999E-2</c:v>
                </c:pt>
                <c:pt idx="48">
                  <c:v>3.3000000000000002E-2</c:v>
                </c:pt>
                <c:pt idx="49">
                  <c:v>4.7E-2</c:v>
                </c:pt>
                <c:pt idx="50">
                  <c:v>4.8000000000000001E-2</c:v>
                </c:pt>
                <c:pt idx="51">
                  <c:v>4.7E-2</c:v>
                </c:pt>
                <c:pt idx="52">
                  <c:v>4.4000000000000004E-2</c:v>
                </c:pt>
                <c:pt idx="53">
                  <c:v>4.8000000000000001E-2</c:v>
                </c:pt>
                <c:pt idx="54">
                  <c:v>4.5999999999999999E-2</c:v>
                </c:pt>
                <c:pt idx="55">
                  <c:v>0.04</c:v>
                </c:pt>
                <c:pt idx="56">
                  <c:v>3.6000000000000004E-2</c:v>
                </c:pt>
                <c:pt idx="57">
                  <c:v>5.0999999999999997E-2</c:v>
                </c:pt>
                <c:pt idx="58">
                  <c:v>3.5000000000000003E-2</c:v>
                </c:pt>
                <c:pt idx="59">
                  <c:v>3.7000000000000005E-2</c:v>
                </c:pt>
                <c:pt idx="60">
                  <c:v>3.7999999999999999E-2</c:v>
                </c:pt>
                <c:pt idx="61">
                  <c:v>4.4999999999999998E-2</c:v>
                </c:pt>
                <c:pt idx="62">
                  <c:v>4.2999999999999997E-2</c:v>
                </c:pt>
                <c:pt idx="63">
                  <c:v>4.0999999999999995E-2</c:v>
                </c:pt>
                <c:pt idx="64">
                  <c:v>3.6000000000000004E-2</c:v>
                </c:pt>
                <c:pt idx="65">
                  <c:v>4.4999999999999998E-2</c:v>
                </c:pt>
                <c:pt idx="66">
                  <c:v>3.4000000000000002E-2</c:v>
                </c:pt>
                <c:pt idx="67">
                  <c:v>3.4000000000000002E-2</c:v>
                </c:pt>
                <c:pt idx="68">
                  <c:v>3.7999999999999999E-2</c:v>
                </c:pt>
                <c:pt idx="69">
                  <c:v>3.7000000000000005E-2</c:v>
                </c:pt>
                <c:pt idx="70">
                  <c:v>3.1E-2</c:v>
                </c:pt>
                <c:pt idx="71">
                  <c:v>3.2000000000000001E-2</c:v>
                </c:pt>
                <c:pt idx="72">
                  <c:v>3.2000000000000001E-2</c:v>
                </c:pt>
                <c:pt idx="73">
                  <c:v>3.6000000000000004E-2</c:v>
                </c:pt>
                <c:pt idx="74">
                  <c:v>2.8999999999999998E-2</c:v>
                </c:pt>
                <c:pt idx="75">
                  <c:v>2.7999999999999997E-2</c:v>
                </c:pt>
                <c:pt idx="76">
                  <c:v>3.2000000000000001E-2</c:v>
                </c:pt>
                <c:pt idx="77">
                  <c:v>3.3000000000000002E-2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3.3000000000000002E-2</c:v>
                </c:pt>
                <c:pt idx="83">
                  <c:v>4.5999999999999999E-2</c:v>
                </c:pt>
                <c:pt idx="84">
                  <c:v>3.7999999999999999E-2</c:v>
                </c:pt>
                <c:pt idx="85">
                  <c:v>4.0999999999999995E-2</c:v>
                </c:pt>
                <c:pt idx="86">
                  <c:v>0.03</c:v>
                </c:pt>
                <c:pt idx="87">
                  <c:v>2.3E-2</c:v>
                </c:pt>
                <c:pt idx="88">
                  <c:v>2.5000000000000001E-2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67-4563-8578-EE8A63E2CFC7}"/>
            </c:ext>
          </c:extLst>
        </c:ser>
        <c:ser>
          <c:idx val="1"/>
          <c:order val="1"/>
          <c:tx>
            <c:strRef>
              <c:f>'Pop, Employ, Incomes'!$AO$11</c:f>
              <c:strCache>
                <c:ptCount val="1"/>
                <c:pt idx="0">
                  <c:v>Mäori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Incomes'!$AO$14:$AO$102</c:f>
              <c:numCache>
                <c:formatCode>0.0%</c:formatCode>
                <c:ptCount val="89"/>
                <c:pt idx="0">
                  <c:v>9.6999999999999989E-2</c:v>
                </c:pt>
                <c:pt idx="1">
                  <c:v>0.09</c:v>
                </c:pt>
                <c:pt idx="2">
                  <c:v>0.13400000000000001</c:v>
                </c:pt>
                <c:pt idx="3">
                  <c:v>0.14300000000000002</c:v>
                </c:pt>
                <c:pt idx="4">
                  <c:v>9.6000000000000002E-2</c:v>
                </c:pt>
                <c:pt idx="5">
                  <c:v>8.8000000000000009E-2</c:v>
                </c:pt>
                <c:pt idx="6">
                  <c:v>0.12</c:v>
                </c:pt>
                <c:pt idx="7">
                  <c:v>9.3000000000000013E-2</c:v>
                </c:pt>
                <c:pt idx="8">
                  <c:v>0.109</c:v>
                </c:pt>
                <c:pt idx="9">
                  <c:v>0.08</c:v>
                </c:pt>
                <c:pt idx="10">
                  <c:v>8.5999999999999993E-2</c:v>
                </c:pt>
                <c:pt idx="11">
                  <c:v>0.106</c:v>
                </c:pt>
                <c:pt idx="12">
                  <c:v>0.106</c:v>
                </c:pt>
                <c:pt idx="13">
                  <c:v>7.2000000000000008E-2</c:v>
                </c:pt>
                <c:pt idx="14">
                  <c:v>8.6999999999999994E-2</c:v>
                </c:pt>
                <c:pt idx="15">
                  <c:v>6.2E-2</c:v>
                </c:pt>
                <c:pt idx="16">
                  <c:v>7.5999999999999998E-2</c:v>
                </c:pt>
                <c:pt idx="17">
                  <c:v>0.10300000000000001</c:v>
                </c:pt>
                <c:pt idx="18">
                  <c:v>0.10300000000000001</c:v>
                </c:pt>
                <c:pt idx="19">
                  <c:v>8.900000000000001E-2</c:v>
                </c:pt>
                <c:pt idx="20">
                  <c:v>7.9000000000000001E-2</c:v>
                </c:pt>
                <c:pt idx="21">
                  <c:v>9.4E-2</c:v>
                </c:pt>
                <c:pt idx="22">
                  <c:v>6.8000000000000005E-2</c:v>
                </c:pt>
                <c:pt idx="23">
                  <c:v>8.3000000000000004E-2</c:v>
                </c:pt>
                <c:pt idx="24">
                  <c:v>6.5000000000000002E-2</c:v>
                </c:pt>
                <c:pt idx="25">
                  <c:v>6.5000000000000002E-2</c:v>
                </c:pt>
                <c:pt idx="26">
                  <c:v>6.6000000000000003E-2</c:v>
                </c:pt>
                <c:pt idx="27">
                  <c:v>6.5000000000000002E-2</c:v>
                </c:pt>
                <c:pt idx="28">
                  <c:v>7.4999999999999997E-2</c:v>
                </c:pt>
                <c:pt idx="29">
                  <c:v>0.06</c:v>
                </c:pt>
                <c:pt idx="30">
                  <c:v>7.400000000000001E-2</c:v>
                </c:pt>
                <c:pt idx="31">
                  <c:v>7.8E-2</c:v>
                </c:pt>
                <c:pt idx="32">
                  <c:v>6.3E-2</c:v>
                </c:pt>
                <c:pt idx="33">
                  <c:v>8.1000000000000003E-2</c:v>
                </c:pt>
                <c:pt idx="34">
                  <c:v>6.9000000000000006E-2</c:v>
                </c:pt>
                <c:pt idx="35">
                  <c:v>7.400000000000001E-2</c:v>
                </c:pt>
                <c:pt idx="36">
                  <c:v>0.09</c:v>
                </c:pt>
                <c:pt idx="37">
                  <c:v>0.126</c:v>
                </c:pt>
                <c:pt idx="38">
                  <c:v>0.106</c:v>
                </c:pt>
                <c:pt idx="39">
                  <c:v>0.109</c:v>
                </c:pt>
                <c:pt idx="40">
                  <c:v>0.129</c:v>
                </c:pt>
                <c:pt idx="41">
                  <c:v>0.14800000000000002</c:v>
                </c:pt>
                <c:pt idx="42">
                  <c:v>0.16200000000000001</c:v>
                </c:pt>
                <c:pt idx="43">
                  <c:v>0.14800000000000002</c:v>
                </c:pt>
                <c:pt idx="44">
                  <c:v>0.12</c:v>
                </c:pt>
                <c:pt idx="45">
                  <c:v>0.12</c:v>
                </c:pt>
                <c:pt idx="46">
                  <c:v>0.154</c:v>
                </c:pt>
                <c:pt idx="47">
                  <c:v>0.109</c:v>
                </c:pt>
                <c:pt idx="48">
                  <c:v>0.156</c:v>
                </c:pt>
                <c:pt idx="49">
                  <c:v>0.13200000000000001</c:v>
                </c:pt>
                <c:pt idx="50">
                  <c:v>0.13900000000000001</c:v>
                </c:pt>
                <c:pt idx="51">
                  <c:v>0.155</c:v>
                </c:pt>
                <c:pt idx="52">
                  <c:v>0.13600000000000001</c:v>
                </c:pt>
                <c:pt idx="53">
                  <c:v>0.13699999999999998</c:v>
                </c:pt>
                <c:pt idx="54">
                  <c:v>0.14099999999999999</c:v>
                </c:pt>
                <c:pt idx="55">
                  <c:v>0.115</c:v>
                </c:pt>
                <c:pt idx="56">
                  <c:v>0.13500000000000001</c:v>
                </c:pt>
                <c:pt idx="57">
                  <c:v>0.13100000000000001</c:v>
                </c:pt>
                <c:pt idx="58">
                  <c:v>0.11199999999999999</c:v>
                </c:pt>
                <c:pt idx="59">
                  <c:v>0.125</c:v>
                </c:pt>
                <c:pt idx="60">
                  <c:v>0.12300000000000001</c:v>
                </c:pt>
                <c:pt idx="61">
                  <c:v>0.10099999999999999</c:v>
                </c:pt>
                <c:pt idx="62">
                  <c:v>0.11199999999999999</c:v>
                </c:pt>
                <c:pt idx="63">
                  <c:v>0.10199999999999999</c:v>
                </c:pt>
                <c:pt idx="64">
                  <c:v>8.900000000000001E-2</c:v>
                </c:pt>
                <c:pt idx="65">
                  <c:v>0.106</c:v>
                </c:pt>
                <c:pt idx="66">
                  <c:v>0.10099999999999999</c:v>
                </c:pt>
                <c:pt idx="67">
                  <c:v>0.12</c:v>
                </c:pt>
                <c:pt idx="68">
                  <c:v>0.11599999999999999</c:v>
                </c:pt>
                <c:pt idx="69">
                  <c:v>5.5E-2</c:v>
                </c:pt>
                <c:pt idx="70">
                  <c:v>0.107</c:v>
                </c:pt>
                <c:pt idx="71">
                  <c:v>9.0999999999999998E-2</c:v>
                </c:pt>
                <c:pt idx="72">
                  <c:v>7.400000000000001E-2</c:v>
                </c:pt>
                <c:pt idx="73">
                  <c:v>8.5000000000000006E-2</c:v>
                </c:pt>
                <c:pt idx="74">
                  <c:v>8.900000000000001E-2</c:v>
                </c:pt>
                <c:pt idx="75">
                  <c:v>7.9000000000000001E-2</c:v>
                </c:pt>
                <c:pt idx="76">
                  <c:v>7.6999999999999999E-2</c:v>
                </c:pt>
                <c:pt idx="77">
                  <c:v>8.3000000000000004E-2</c:v>
                </c:pt>
                <c:pt idx="78">
                  <c:v>8.5000000000000006E-2</c:v>
                </c:pt>
                <c:pt idx="79">
                  <c:v>7.2999999999999995E-2</c:v>
                </c:pt>
                <c:pt idx="80">
                  <c:v>7.5999999999999998E-2</c:v>
                </c:pt>
                <c:pt idx="81">
                  <c:v>9.6999999999999989E-2</c:v>
                </c:pt>
                <c:pt idx="82">
                  <c:v>5.4000000000000006E-2</c:v>
                </c:pt>
                <c:pt idx="83">
                  <c:v>9.6000000000000002E-2</c:v>
                </c:pt>
                <c:pt idx="84">
                  <c:v>8.900000000000001E-2</c:v>
                </c:pt>
                <c:pt idx="85">
                  <c:v>8.1000000000000003E-2</c:v>
                </c:pt>
                <c:pt idx="86">
                  <c:v>7.8E-2</c:v>
                </c:pt>
                <c:pt idx="87">
                  <c:v>6.2E-2</c:v>
                </c:pt>
                <c:pt idx="88">
                  <c:v>4.0999999999999995E-2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67-4563-8578-EE8A63E2CFC7}"/>
            </c:ext>
          </c:extLst>
        </c:ser>
        <c:ser>
          <c:idx val="2"/>
          <c:order val="2"/>
          <c:tx>
            <c:strRef>
              <c:f>'Pop, Employ, Incomes'!$AP$11</c:f>
              <c:strCache>
                <c:ptCount val="1"/>
                <c:pt idx="0">
                  <c:v>Pacific Peoples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Incomes'!$AP$14:$AP$102</c:f>
              <c:numCache>
                <c:formatCode>0.0%</c:formatCode>
                <c:ptCount val="89"/>
                <c:pt idx="0">
                  <c:v>0.11</c:v>
                </c:pt>
                <c:pt idx="1">
                  <c:v>0.11900000000000001</c:v>
                </c:pt>
                <c:pt idx="2">
                  <c:v>0.107</c:v>
                </c:pt>
                <c:pt idx="3">
                  <c:v>0.111</c:v>
                </c:pt>
                <c:pt idx="4">
                  <c:v>9.6999999999999989E-2</c:v>
                </c:pt>
                <c:pt idx="5">
                  <c:v>9.6999999999999989E-2</c:v>
                </c:pt>
                <c:pt idx="6">
                  <c:v>9.4E-2</c:v>
                </c:pt>
                <c:pt idx="7">
                  <c:v>7.400000000000001E-2</c:v>
                </c:pt>
                <c:pt idx="8">
                  <c:v>0.10199999999999999</c:v>
                </c:pt>
                <c:pt idx="9">
                  <c:v>6.8000000000000005E-2</c:v>
                </c:pt>
                <c:pt idx="10">
                  <c:v>9.9000000000000005E-2</c:v>
                </c:pt>
                <c:pt idx="11">
                  <c:v>8.3000000000000004E-2</c:v>
                </c:pt>
                <c:pt idx="12">
                  <c:v>0.05</c:v>
                </c:pt>
                <c:pt idx="13">
                  <c:v>6.4000000000000001E-2</c:v>
                </c:pt>
                <c:pt idx="14">
                  <c:v>7.0999999999999994E-2</c:v>
                </c:pt>
                <c:pt idx="15">
                  <c:v>5.7999999999999996E-2</c:v>
                </c:pt>
                <c:pt idx="16">
                  <c:v>7.400000000000001E-2</c:v>
                </c:pt>
                <c:pt idx="17">
                  <c:v>6.8000000000000005E-2</c:v>
                </c:pt>
                <c:pt idx="18">
                  <c:v>7.0000000000000007E-2</c:v>
                </c:pt>
                <c:pt idx="19">
                  <c:v>6.9000000000000006E-2</c:v>
                </c:pt>
                <c:pt idx="20">
                  <c:v>5.4000000000000006E-2</c:v>
                </c:pt>
                <c:pt idx="21">
                  <c:v>6.4000000000000001E-2</c:v>
                </c:pt>
                <c:pt idx="22">
                  <c:v>6.5000000000000002E-2</c:v>
                </c:pt>
                <c:pt idx="23">
                  <c:v>6.6000000000000003E-2</c:v>
                </c:pt>
                <c:pt idx="24">
                  <c:v>6.4000000000000001E-2</c:v>
                </c:pt>
                <c:pt idx="25">
                  <c:v>0.08</c:v>
                </c:pt>
                <c:pt idx="26">
                  <c:v>5.5E-2</c:v>
                </c:pt>
                <c:pt idx="27">
                  <c:v>5.5999999999999994E-2</c:v>
                </c:pt>
                <c:pt idx="28">
                  <c:v>6.7000000000000004E-2</c:v>
                </c:pt>
                <c:pt idx="29">
                  <c:v>8.6999999999999994E-2</c:v>
                </c:pt>
                <c:pt idx="30">
                  <c:v>8.1000000000000003E-2</c:v>
                </c:pt>
                <c:pt idx="31">
                  <c:v>5.2999999999999999E-2</c:v>
                </c:pt>
                <c:pt idx="32">
                  <c:v>4.7E-2</c:v>
                </c:pt>
                <c:pt idx="33">
                  <c:v>7.8E-2</c:v>
                </c:pt>
                <c:pt idx="34">
                  <c:v>6.2E-2</c:v>
                </c:pt>
                <c:pt idx="35">
                  <c:v>7.400000000000001E-2</c:v>
                </c:pt>
                <c:pt idx="36">
                  <c:v>7.4999999999999997E-2</c:v>
                </c:pt>
                <c:pt idx="37">
                  <c:v>0.14199999999999999</c:v>
                </c:pt>
                <c:pt idx="38">
                  <c:v>0.13300000000000001</c:v>
                </c:pt>
                <c:pt idx="39">
                  <c:v>0.12300000000000001</c:v>
                </c:pt>
                <c:pt idx="40">
                  <c:v>0.13100000000000001</c:v>
                </c:pt>
                <c:pt idx="41">
                  <c:v>0.14199999999999999</c:v>
                </c:pt>
                <c:pt idx="42">
                  <c:v>0.16300000000000001</c:v>
                </c:pt>
                <c:pt idx="43">
                  <c:v>0.14099999999999999</c:v>
                </c:pt>
                <c:pt idx="44">
                  <c:v>0.111</c:v>
                </c:pt>
                <c:pt idx="45">
                  <c:v>0.124</c:v>
                </c:pt>
                <c:pt idx="46">
                  <c:v>0.13699999999999998</c:v>
                </c:pt>
                <c:pt idx="47">
                  <c:v>0.14099999999999999</c:v>
                </c:pt>
                <c:pt idx="48">
                  <c:v>0.13699999999999998</c:v>
                </c:pt>
                <c:pt idx="49">
                  <c:v>0.14800000000000002</c:v>
                </c:pt>
                <c:pt idx="50">
                  <c:v>0.14199999999999999</c:v>
                </c:pt>
                <c:pt idx="51">
                  <c:v>0.13300000000000001</c:v>
                </c:pt>
                <c:pt idx="52">
                  <c:v>0.153</c:v>
                </c:pt>
                <c:pt idx="53">
                  <c:v>0.156</c:v>
                </c:pt>
                <c:pt idx="54">
                  <c:v>0.13600000000000001</c:v>
                </c:pt>
                <c:pt idx="55">
                  <c:v>0.14199999999999999</c:v>
                </c:pt>
                <c:pt idx="56">
                  <c:v>0.13500000000000001</c:v>
                </c:pt>
                <c:pt idx="57">
                  <c:v>0.13900000000000001</c:v>
                </c:pt>
                <c:pt idx="58">
                  <c:v>0.11900000000000001</c:v>
                </c:pt>
                <c:pt idx="59">
                  <c:v>0.121</c:v>
                </c:pt>
                <c:pt idx="60">
                  <c:v>0.11599999999999999</c:v>
                </c:pt>
                <c:pt idx="61">
                  <c:v>0.122</c:v>
                </c:pt>
                <c:pt idx="62">
                  <c:v>0.11199999999999999</c:v>
                </c:pt>
                <c:pt idx="63">
                  <c:v>0.11699999999999999</c:v>
                </c:pt>
                <c:pt idx="64">
                  <c:v>9.3000000000000013E-2</c:v>
                </c:pt>
                <c:pt idx="65">
                  <c:v>9.9000000000000005E-2</c:v>
                </c:pt>
                <c:pt idx="66">
                  <c:v>8.8000000000000009E-2</c:v>
                </c:pt>
                <c:pt idx="67">
                  <c:v>9.9000000000000005E-2</c:v>
                </c:pt>
                <c:pt idx="68">
                  <c:v>8.900000000000001E-2</c:v>
                </c:pt>
                <c:pt idx="69">
                  <c:v>0.106</c:v>
                </c:pt>
                <c:pt idx="70">
                  <c:v>8.3000000000000004E-2</c:v>
                </c:pt>
                <c:pt idx="71">
                  <c:v>8.4000000000000005E-2</c:v>
                </c:pt>
                <c:pt idx="72">
                  <c:v>6.5000000000000002E-2</c:v>
                </c:pt>
                <c:pt idx="73">
                  <c:v>8.199999999999999E-2</c:v>
                </c:pt>
                <c:pt idx="74">
                  <c:v>9.5000000000000001E-2</c:v>
                </c:pt>
                <c:pt idx="75">
                  <c:v>6.4000000000000001E-2</c:v>
                </c:pt>
                <c:pt idx="76">
                  <c:v>9.1999999999999998E-2</c:v>
                </c:pt>
                <c:pt idx="77">
                  <c:v>0.10099999999999999</c:v>
                </c:pt>
                <c:pt idx="78">
                  <c:v>7.8E-2</c:v>
                </c:pt>
                <c:pt idx="79">
                  <c:v>7.400000000000001E-2</c:v>
                </c:pt>
                <c:pt idx="80">
                  <c:v>7.5999999999999998E-2</c:v>
                </c:pt>
                <c:pt idx="81">
                  <c:v>8.8000000000000009E-2</c:v>
                </c:pt>
                <c:pt idx="82">
                  <c:v>0.06</c:v>
                </c:pt>
                <c:pt idx="83">
                  <c:v>7.9000000000000001E-2</c:v>
                </c:pt>
                <c:pt idx="84">
                  <c:v>9.6000000000000002E-2</c:v>
                </c:pt>
                <c:pt idx="85">
                  <c:v>0.10800000000000001</c:v>
                </c:pt>
                <c:pt idx="86">
                  <c:v>8.5000000000000006E-2</c:v>
                </c:pt>
                <c:pt idx="87">
                  <c:v>5.5999999999999994E-2</c:v>
                </c:pt>
                <c:pt idx="88">
                  <c:v>5.4000000000000006E-2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67-4563-8578-EE8A63E2CFC7}"/>
            </c:ext>
          </c:extLst>
        </c:ser>
        <c:ser>
          <c:idx val="3"/>
          <c:order val="3"/>
          <c:tx>
            <c:strRef>
              <c:f>'Pop, Employ, Incomes'!$AQ$11</c:f>
              <c:strCache>
                <c:ptCount val="1"/>
                <c:pt idx="0">
                  <c:v> Asian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Incomes'!$AQ$14:$AQ$102</c:f>
              <c:numCache>
                <c:formatCode>0.0%</c:formatCode>
                <c:ptCount val="89"/>
                <c:pt idx="32">
                  <c:v>5.4000000000000006E-2</c:v>
                </c:pt>
                <c:pt idx="33">
                  <c:v>5.2000000000000005E-2</c:v>
                </c:pt>
                <c:pt idx="34">
                  <c:v>3.6000000000000004E-2</c:v>
                </c:pt>
                <c:pt idx="35">
                  <c:v>4.8000000000000001E-2</c:v>
                </c:pt>
                <c:pt idx="36">
                  <c:v>6.6000000000000003E-2</c:v>
                </c:pt>
                <c:pt idx="37">
                  <c:v>6.7000000000000004E-2</c:v>
                </c:pt>
                <c:pt idx="38">
                  <c:v>6.9000000000000006E-2</c:v>
                </c:pt>
                <c:pt idx="39">
                  <c:v>6.9000000000000006E-2</c:v>
                </c:pt>
                <c:pt idx="40">
                  <c:v>8.6999999999999994E-2</c:v>
                </c:pt>
                <c:pt idx="41">
                  <c:v>9.8000000000000004E-2</c:v>
                </c:pt>
                <c:pt idx="42">
                  <c:v>9.9000000000000005E-2</c:v>
                </c:pt>
                <c:pt idx="43">
                  <c:v>7.5999999999999998E-2</c:v>
                </c:pt>
                <c:pt idx="44">
                  <c:v>8.3000000000000004E-2</c:v>
                </c:pt>
                <c:pt idx="45">
                  <c:v>8.8000000000000009E-2</c:v>
                </c:pt>
                <c:pt idx="46">
                  <c:v>5.9000000000000004E-2</c:v>
                </c:pt>
                <c:pt idx="47">
                  <c:v>7.400000000000001E-2</c:v>
                </c:pt>
                <c:pt idx="48">
                  <c:v>7.6999999999999999E-2</c:v>
                </c:pt>
                <c:pt idx="49">
                  <c:v>9.3000000000000013E-2</c:v>
                </c:pt>
                <c:pt idx="50">
                  <c:v>7.9000000000000001E-2</c:v>
                </c:pt>
                <c:pt idx="51">
                  <c:v>0.113</c:v>
                </c:pt>
                <c:pt idx="52">
                  <c:v>6.9000000000000006E-2</c:v>
                </c:pt>
                <c:pt idx="53">
                  <c:v>6.9000000000000006E-2</c:v>
                </c:pt>
                <c:pt idx="54">
                  <c:v>5.5E-2</c:v>
                </c:pt>
                <c:pt idx="55">
                  <c:v>6.8000000000000005E-2</c:v>
                </c:pt>
                <c:pt idx="56">
                  <c:v>5.5E-2</c:v>
                </c:pt>
                <c:pt idx="57">
                  <c:v>6.7000000000000004E-2</c:v>
                </c:pt>
                <c:pt idx="58">
                  <c:v>7.400000000000001E-2</c:v>
                </c:pt>
                <c:pt idx="59">
                  <c:v>6.0999999999999999E-2</c:v>
                </c:pt>
                <c:pt idx="60">
                  <c:v>4.9000000000000002E-2</c:v>
                </c:pt>
                <c:pt idx="61">
                  <c:v>7.2999999999999995E-2</c:v>
                </c:pt>
                <c:pt idx="62">
                  <c:v>7.0999999999999994E-2</c:v>
                </c:pt>
                <c:pt idx="63">
                  <c:v>6.9000000000000006E-2</c:v>
                </c:pt>
                <c:pt idx="64">
                  <c:v>6.2E-2</c:v>
                </c:pt>
                <c:pt idx="65">
                  <c:v>7.8E-2</c:v>
                </c:pt>
                <c:pt idx="66">
                  <c:v>5.2000000000000005E-2</c:v>
                </c:pt>
                <c:pt idx="67">
                  <c:v>5.9000000000000004E-2</c:v>
                </c:pt>
                <c:pt idx="68">
                  <c:v>5.4000000000000006E-2</c:v>
                </c:pt>
                <c:pt idx="69">
                  <c:v>5.5999999999999994E-2</c:v>
                </c:pt>
                <c:pt idx="70">
                  <c:v>4.4999999999999998E-2</c:v>
                </c:pt>
                <c:pt idx="71">
                  <c:v>4.9000000000000002E-2</c:v>
                </c:pt>
                <c:pt idx="72">
                  <c:v>4.4999999999999998E-2</c:v>
                </c:pt>
                <c:pt idx="73">
                  <c:v>4.0999999999999995E-2</c:v>
                </c:pt>
                <c:pt idx="74">
                  <c:v>3.7999999999999999E-2</c:v>
                </c:pt>
                <c:pt idx="75">
                  <c:v>3.5000000000000003E-2</c:v>
                </c:pt>
                <c:pt idx="76">
                  <c:v>0.04</c:v>
                </c:pt>
                <c:pt idx="77">
                  <c:v>0.04</c:v>
                </c:pt>
                <c:pt idx="78">
                  <c:v>4.4999999999999998E-2</c:v>
                </c:pt>
                <c:pt idx="79">
                  <c:v>4.2999999999999997E-2</c:v>
                </c:pt>
                <c:pt idx="80">
                  <c:v>3.3000000000000002E-2</c:v>
                </c:pt>
                <c:pt idx="81">
                  <c:v>5.4000000000000006E-2</c:v>
                </c:pt>
                <c:pt idx="82">
                  <c:v>4.2000000000000003E-2</c:v>
                </c:pt>
                <c:pt idx="83">
                  <c:v>6.0999999999999999E-2</c:v>
                </c:pt>
                <c:pt idx="84">
                  <c:v>5.7999999999999996E-2</c:v>
                </c:pt>
                <c:pt idx="85">
                  <c:v>5.0999999999999997E-2</c:v>
                </c:pt>
                <c:pt idx="86">
                  <c:v>3.9E-2</c:v>
                </c:pt>
                <c:pt idx="87">
                  <c:v>3.2000000000000001E-2</c:v>
                </c:pt>
                <c:pt idx="88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67-4563-8578-EE8A63E2C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8176"/>
        <c:axId val="5001971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'Pop, Employ, Incomes'!$AR$11</c15:sqref>
                        </c15:formulaRef>
                      </c:ext>
                    </c:extLst>
                    <c:strCache>
                      <c:ptCount val="1"/>
                      <c:pt idx="0">
                        <c:v>MELAA/Other</c:v>
                      </c:pt>
                    </c:strCache>
                  </c:strRef>
                </c:tx>
                <c:spPr>
                  <a:ln>
                    <a:prstDash val="sysDot"/>
                  </a:ln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'Pop, Employ, Incomes'!$A$14:$A$102</c15:sqref>
                        </c15:formulaRef>
                      </c:ext>
                    </c:extLst>
                    <c:numCache>
                      <c:formatCode>mmm\-yy</c:formatCode>
                      <c:ptCount val="89"/>
                      <c:pt idx="0">
                        <c:v>36495</c:v>
                      </c:pt>
                      <c:pt idx="1">
                        <c:v>36586</c:v>
                      </c:pt>
                      <c:pt idx="2">
                        <c:v>36678</c:v>
                      </c:pt>
                      <c:pt idx="3">
                        <c:v>36770</c:v>
                      </c:pt>
                      <c:pt idx="4">
                        <c:v>36861</c:v>
                      </c:pt>
                      <c:pt idx="5">
                        <c:v>36951</c:v>
                      </c:pt>
                      <c:pt idx="6">
                        <c:v>37043</c:v>
                      </c:pt>
                      <c:pt idx="7">
                        <c:v>37135</c:v>
                      </c:pt>
                      <c:pt idx="8">
                        <c:v>37226</c:v>
                      </c:pt>
                      <c:pt idx="9">
                        <c:v>37316</c:v>
                      </c:pt>
                      <c:pt idx="10">
                        <c:v>37408</c:v>
                      </c:pt>
                      <c:pt idx="11">
                        <c:v>37500</c:v>
                      </c:pt>
                      <c:pt idx="12">
                        <c:v>37591</c:v>
                      </c:pt>
                      <c:pt idx="13">
                        <c:v>37681</c:v>
                      </c:pt>
                      <c:pt idx="14">
                        <c:v>37773</c:v>
                      </c:pt>
                      <c:pt idx="15">
                        <c:v>37865</c:v>
                      </c:pt>
                      <c:pt idx="16">
                        <c:v>37956</c:v>
                      </c:pt>
                      <c:pt idx="17">
                        <c:v>38047</c:v>
                      </c:pt>
                      <c:pt idx="18">
                        <c:v>38139</c:v>
                      </c:pt>
                      <c:pt idx="19">
                        <c:v>38231</c:v>
                      </c:pt>
                      <c:pt idx="20">
                        <c:v>38322</c:v>
                      </c:pt>
                      <c:pt idx="21">
                        <c:v>38412</c:v>
                      </c:pt>
                      <c:pt idx="22">
                        <c:v>38504</c:v>
                      </c:pt>
                      <c:pt idx="23">
                        <c:v>38596</c:v>
                      </c:pt>
                      <c:pt idx="24">
                        <c:v>38687</c:v>
                      </c:pt>
                      <c:pt idx="25">
                        <c:v>38777</c:v>
                      </c:pt>
                      <c:pt idx="26">
                        <c:v>38869</c:v>
                      </c:pt>
                      <c:pt idx="27">
                        <c:v>38961</c:v>
                      </c:pt>
                      <c:pt idx="28">
                        <c:v>39052</c:v>
                      </c:pt>
                      <c:pt idx="29">
                        <c:v>39142</c:v>
                      </c:pt>
                      <c:pt idx="30">
                        <c:v>39234</c:v>
                      </c:pt>
                      <c:pt idx="31">
                        <c:v>39326</c:v>
                      </c:pt>
                      <c:pt idx="32">
                        <c:v>39417</c:v>
                      </c:pt>
                      <c:pt idx="33">
                        <c:v>39508</c:v>
                      </c:pt>
                      <c:pt idx="34">
                        <c:v>39600</c:v>
                      </c:pt>
                      <c:pt idx="35">
                        <c:v>39692</c:v>
                      </c:pt>
                      <c:pt idx="36">
                        <c:v>39783</c:v>
                      </c:pt>
                      <c:pt idx="37">
                        <c:v>39873</c:v>
                      </c:pt>
                      <c:pt idx="38">
                        <c:v>39965</c:v>
                      </c:pt>
                      <c:pt idx="39">
                        <c:v>40057</c:v>
                      </c:pt>
                      <c:pt idx="40">
                        <c:v>40148</c:v>
                      </c:pt>
                      <c:pt idx="41">
                        <c:v>40238</c:v>
                      </c:pt>
                      <c:pt idx="42">
                        <c:v>40330</c:v>
                      </c:pt>
                      <c:pt idx="43">
                        <c:v>40422</c:v>
                      </c:pt>
                      <c:pt idx="44">
                        <c:v>40513</c:v>
                      </c:pt>
                      <c:pt idx="45">
                        <c:v>40603</c:v>
                      </c:pt>
                      <c:pt idx="46">
                        <c:v>40695</c:v>
                      </c:pt>
                      <c:pt idx="47">
                        <c:v>40787</c:v>
                      </c:pt>
                      <c:pt idx="48">
                        <c:v>40878</c:v>
                      </c:pt>
                      <c:pt idx="49">
                        <c:v>40969</c:v>
                      </c:pt>
                      <c:pt idx="50">
                        <c:v>41061</c:v>
                      </c:pt>
                      <c:pt idx="51">
                        <c:v>41153</c:v>
                      </c:pt>
                      <c:pt idx="52">
                        <c:v>41244</c:v>
                      </c:pt>
                      <c:pt idx="53">
                        <c:v>41334</c:v>
                      </c:pt>
                      <c:pt idx="54">
                        <c:v>41426</c:v>
                      </c:pt>
                      <c:pt idx="55">
                        <c:v>41518</c:v>
                      </c:pt>
                      <c:pt idx="56">
                        <c:v>41609</c:v>
                      </c:pt>
                      <c:pt idx="57">
                        <c:v>41699</c:v>
                      </c:pt>
                      <c:pt idx="58">
                        <c:v>41791</c:v>
                      </c:pt>
                      <c:pt idx="59">
                        <c:v>41883</c:v>
                      </c:pt>
                      <c:pt idx="60">
                        <c:v>41974</c:v>
                      </c:pt>
                      <c:pt idx="61">
                        <c:v>42064</c:v>
                      </c:pt>
                      <c:pt idx="62">
                        <c:v>42156</c:v>
                      </c:pt>
                      <c:pt idx="63">
                        <c:v>42248</c:v>
                      </c:pt>
                      <c:pt idx="64">
                        <c:v>42339</c:v>
                      </c:pt>
                      <c:pt idx="65">
                        <c:v>42430</c:v>
                      </c:pt>
                      <c:pt idx="66">
                        <c:v>42522</c:v>
                      </c:pt>
                      <c:pt idx="67">
                        <c:v>42614</c:v>
                      </c:pt>
                      <c:pt idx="68">
                        <c:v>42705</c:v>
                      </c:pt>
                      <c:pt idx="69">
                        <c:v>42795</c:v>
                      </c:pt>
                      <c:pt idx="70">
                        <c:v>42887</c:v>
                      </c:pt>
                      <c:pt idx="71">
                        <c:v>42979</c:v>
                      </c:pt>
                      <c:pt idx="72">
                        <c:v>43070</c:v>
                      </c:pt>
                      <c:pt idx="73">
                        <c:v>43160</c:v>
                      </c:pt>
                      <c:pt idx="74">
                        <c:v>43252</c:v>
                      </c:pt>
                      <c:pt idx="75">
                        <c:v>43344</c:v>
                      </c:pt>
                      <c:pt idx="76">
                        <c:v>43435</c:v>
                      </c:pt>
                      <c:pt idx="77">
                        <c:v>43525</c:v>
                      </c:pt>
                      <c:pt idx="78">
                        <c:v>43617</c:v>
                      </c:pt>
                      <c:pt idx="79">
                        <c:v>43709</c:v>
                      </c:pt>
                      <c:pt idx="80">
                        <c:v>43800</c:v>
                      </c:pt>
                      <c:pt idx="81">
                        <c:v>43891</c:v>
                      </c:pt>
                      <c:pt idx="82">
                        <c:v>43983</c:v>
                      </c:pt>
                      <c:pt idx="83">
                        <c:v>44075</c:v>
                      </c:pt>
                      <c:pt idx="84">
                        <c:v>44166</c:v>
                      </c:pt>
                      <c:pt idx="85">
                        <c:v>44256</c:v>
                      </c:pt>
                      <c:pt idx="86">
                        <c:v>44348</c:v>
                      </c:pt>
                      <c:pt idx="87">
                        <c:v>44440</c:v>
                      </c:pt>
                      <c:pt idx="88">
                        <c:v>44531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'Pop, Employ, Incomes'!$AR$14:$AR$102</c15:sqref>
                        </c15:formulaRef>
                      </c:ext>
                    </c:extLst>
                    <c:numCache>
                      <c:formatCode>0.0%</c:formatCode>
                      <c:ptCount val="89"/>
                      <c:pt idx="0">
                        <c:v>9.4E-2</c:v>
                      </c:pt>
                      <c:pt idx="1">
                        <c:v>0.11599999999999999</c:v>
                      </c:pt>
                      <c:pt idx="2">
                        <c:v>9.9000000000000005E-2</c:v>
                      </c:pt>
                      <c:pt idx="3">
                        <c:v>6.2E-2</c:v>
                      </c:pt>
                      <c:pt idx="4">
                        <c:v>6.9000000000000006E-2</c:v>
                      </c:pt>
                      <c:pt idx="5">
                        <c:v>0.10199999999999999</c:v>
                      </c:pt>
                      <c:pt idx="6">
                        <c:v>8.8000000000000009E-2</c:v>
                      </c:pt>
                      <c:pt idx="7">
                        <c:v>6.0999999999999999E-2</c:v>
                      </c:pt>
                      <c:pt idx="8">
                        <c:v>6.9000000000000006E-2</c:v>
                      </c:pt>
                      <c:pt idx="9">
                        <c:v>7.5999999999999998E-2</c:v>
                      </c:pt>
                      <c:pt idx="10">
                        <c:v>7.8E-2</c:v>
                      </c:pt>
                      <c:pt idx="11">
                        <c:v>6.9000000000000006E-2</c:v>
                      </c:pt>
                      <c:pt idx="12">
                        <c:v>5.2000000000000005E-2</c:v>
                      </c:pt>
                      <c:pt idx="13">
                        <c:v>6.5000000000000002E-2</c:v>
                      </c:pt>
                      <c:pt idx="14">
                        <c:v>7.5999999999999998E-2</c:v>
                      </c:pt>
                      <c:pt idx="15">
                        <c:v>4.9000000000000002E-2</c:v>
                      </c:pt>
                      <c:pt idx="16">
                        <c:v>0.06</c:v>
                      </c:pt>
                      <c:pt idx="17">
                        <c:v>7.4999999999999997E-2</c:v>
                      </c:pt>
                      <c:pt idx="18">
                        <c:v>5.2000000000000005E-2</c:v>
                      </c:pt>
                      <c:pt idx="19">
                        <c:v>6.2E-2</c:v>
                      </c:pt>
                      <c:pt idx="20">
                        <c:v>6.9000000000000006E-2</c:v>
                      </c:pt>
                      <c:pt idx="21">
                        <c:v>7.2999999999999995E-2</c:v>
                      </c:pt>
                      <c:pt idx="22">
                        <c:v>5.7999999999999996E-2</c:v>
                      </c:pt>
                      <c:pt idx="23">
                        <c:v>5.5E-2</c:v>
                      </c:pt>
                      <c:pt idx="24">
                        <c:v>0.06</c:v>
                      </c:pt>
                      <c:pt idx="25">
                        <c:v>5.7999999999999996E-2</c:v>
                      </c:pt>
                      <c:pt idx="26">
                        <c:v>4.2999999999999997E-2</c:v>
                      </c:pt>
                      <c:pt idx="27">
                        <c:v>5.5999999999999994E-2</c:v>
                      </c:pt>
                      <c:pt idx="28">
                        <c:v>0.05</c:v>
                      </c:pt>
                      <c:pt idx="29">
                        <c:v>7.4999999999999997E-2</c:v>
                      </c:pt>
                      <c:pt idx="30">
                        <c:v>3.7999999999999999E-2</c:v>
                      </c:pt>
                      <c:pt idx="31">
                        <c:v>4.5999999999999999E-2</c:v>
                      </c:pt>
                      <c:pt idx="33">
                        <c:v>8.1000000000000003E-2</c:v>
                      </c:pt>
                      <c:pt idx="34">
                        <c:v>0.13900000000000001</c:v>
                      </c:pt>
                      <c:pt idx="35">
                        <c:v>0.11599999999999999</c:v>
                      </c:pt>
                      <c:pt idx="36">
                        <c:v>9.3000000000000013E-2</c:v>
                      </c:pt>
                      <c:pt idx="37">
                        <c:v>7.0999999999999994E-2</c:v>
                      </c:pt>
                      <c:pt idx="38">
                        <c:v>0.113</c:v>
                      </c:pt>
                      <c:pt idx="40">
                        <c:v>9.5000000000000001E-2</c:v>
                      </c:pt>
                      <c:pt idx="41">
                        <c:v>0.11199999999999999</c:v>
                      </c:pt>
                      <c:pt idx="42">
                        <c:v>5.5999999999999994E-2</c:v>
                      </c:pt>
                      <c:pt idx="43">
                        <c:v>8.5000000000000006E-2</c:v>
                      </c:pt>
                      <c:pt idx="45">
                        <c:v>7.8E-2</c:v>
                      </c:pt>
                      <c:pt idx="46">
                        <c:v>0.121</c:v>
                      </c:pt>
                      <c:pt idx="47">
                        <c:v>0.126</c:v>
                      </c:pt>
                      <c:pt idx="48">
                        <c:v>0.1</c:v>
                      </c:pt>
                      <c:pt idx="49">
                        <c:v>0.125</c:v>
                      </c:pt>
                      <c:pt idx="50">
                        <c:v>0.106</c:v>
                      </c:pt>
                      <c:pt idx="51">
                        <c:v>0.11699999999999999</c:v>
                      </c:pt>
                      <c:pt idx="52">
                        <c:v>7.2000000000000008E-2</c:v>
                      </c:pt>
                      <c:pt idx="53">
                        <c:v>8.6999999999999994E-2</c:v>
                      </c:pt>
                      <c:pt idx="54">
                        <c:v>9.6000000000000002E-2</c:v>
                      </c:pt>
                      <c:pt idx="56">
                        <c:v>8.5999999999999993E-2</c:v>
                      </c:pt>
                      <c:pt idx="57">
                        <c:v>0.06</c:v>
                      </c:pt>
                      <c:pt idx="58">
                        <c:v>0.11800000000000001</c:v>
                      </c:pt>
                      <c:pt idx="59">
                        <c:v>9.6999999999999989E-2</c:v>
                      </c:pt>
                      <c:pt idx="60">
                        <c:v>0.12300000000000001</c:v>
                      </c:pt>
                      <c:pt idx="61">
                        <c:v>0.113</c:v>
                      </c:pt>
                      <c:pt idx="62">
                        <c:v>8.8000000000000009E-2</c:v>
                      </c:pt>
                      <c:pt idx="63">
                        <c:v>7.4999999999999997E-2</c:v>
                      </c:pt>
                      <c:pt idx="64">
                        <c:v>7.0000000000000007E-2</c:v>
                      </c:pt>
                      <c:pt idx="65">
                        <c:v>6.6000000000000003E-2</c:v>
                      </c:pt>
                      <c:pt idx="66">
                        <c:v>0.08</c:v>
                      </c:pt>
                      <c:pt idx="67">
                        <c:v>0.10400000000000001</c:v>
                      </c:pt>
                      <c:pt idx="68">
                        <c:v>0.121</c:v>
                      </c:pt>
                      <c:pt idx="69">
                        <c:v>8.5000000000000006E-2</c:v>
                      </c:pt>
                      <c:pt idx="70">
                        <c:v>0.12300000000000001</c:v>
                      </c:pt>
                      <c:pt idx="71">
                        <c:v>9.4E-2</c:v>
                      </c:pt>
                      <c:pt idx="72">
                        <c:v>0.11900000000000001</c:v>
                      </c:pt>
                      <c:pt idx="73">
                        <c:v>9.5000000000000001E-2</c:v>
                      </c:pt>
                      <c:pt idx="74">
                        <c:v>6.2E-2</c:v>
                      </c:pt>
                      <c:pt idx="79">
                        <c:v>0.06</c:v>
                      </c:pt>
                      <c:pt idx="80">
                        <c:v>8.5000000000000006E-2</c:v>
                      </c:pt>
                      <c:pt idx="81">
                        <c:v>6.6000000000000003E-2</c:v>
                      </c:pt>
                      <c:pt idx="82">
                        <c:v>4.7E-2</c:v>
                      </c:pt>
                      <c:pt idx="83">
                        <c:v>0.09</c:v>
                      </c:pt>
                      <c:pt idx="84">
                        <c:v>4.8000000000000001E-2</c:v>
                      </c:pt>
                      <c:pt idx="85">
                        <c:v>6.7000000000000004E-2</c:v>
                      </c:pt>
                      <c:pt idx="86">
                        <c:v>5.7000000000000002E-2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667-4563-8578-EE8A63E2CFC7}"/>
                  </c:ext>
                </c:extLst>
              </c15:ser>
            </c15:filteredLineSeries>
          </c:ext>
        </c:extLst>
      </c:lineChart>
      <c:catAx>
        <c:axId val="5001817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19712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19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/>
                  <a:t>Unemployment</a:t>
                </a:r>
                <a:r>
                  <a:rPr lang="en-NZ" baseline="0"/>
                  <a:t> Rate (By Ethnicity)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2118067141572979E-2"/>
              <c:y val="0.28077541413334578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1817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18943054386234401"/>
          <c:y val="0.88954636408053356"/>
          <c:w val="0.72919969300106546"/>
          <c:h val="5.819787373367744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174369150009523E-2"/>
          <c:y val="3.6886807944710692E-2"/>
          <c:w val="0.86507074183100829"/>
          <c:h val="0.6908426911622495"/>
        </c:manualLayout>
      </c:layout>
      <c:lineChart>
        <c:grouping val="standard"/>
        <c:varyColors val="0"/>
        <c:ser>
          <c:idx val="1"/>
          <c:order val="0"/>
          <c:tx>
            <c:strRef>
              <c:f>'Pop, Employ, Incomes'!$BX$30</c:f>
              <c:strCache>
                <c:ptCount val="1"/>
                <c:pt idx="0">
                  <c:v>Auckland Rate (%)</c:v>
                </c:pt>
              </c:strCache>
            </c:strRef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cat>
            <c:numRef>
              <c:f>'Pop, Employ, Incomes'!$A$34:$A$102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'Pop, Employ, Incomes'!$BX$34:$BX$102</c:f>
              <c:numCache>
                <c:formatCode>0.0%</c:formatCode>
                <c:ptCount val="69"/>
                <c:pt idx="0">
                  <c:v>2.6000000000000002E-2</c:v>
                </c:pt>
                <c:pt idx="1">
                  <c:v>2.1000000000000001E-2</c:v>
                </c:pt>
                <c:pt idx="2">
                  <c:v>0.02</c:v>
                </c:pt>
                <c:pt idx="3">
                  <c:v>1.6E-2</c:v>
                </c:pt>
                <c:pt idx="4">
                  <c:v>2.3E-2</c:v>
                </c:pt>
                <c:pt idx="5">
                  <c:v>1.6E-2</c:v>
                </c:pt>
                <c:pt idx="6">
                  <c:v>1.3999999999999999E-2</c:v>
                </c:pt>
                <c:pt idx="7">
                  <c:v>1.7000000000000001E-2</c:v>
                </c:pt>
                <c:pt idx="8">
                  <c:v>2.7999999999999997E-2</c:v>
                </c:pt>
                <c:pt idx="9">
                  <c:v>2.2000000000000002E-2</c:v>
                </c:pt>
                <c:pt idx="10">
                  <c:v>2.5000000000000001E-2</c:v>
                </c:pt>
                <c:pt idx="11">
                  <c:v>2.4E-2</c:v>
                </c:pt>
                <c:pt idx="12">
                  <c:v>0.03</c:v>
                </c:pt>
                <c:pt idx="13">
                  <c:v>2.6000000000000002E-2</c:v>
                </c:pt>
                <c:pt idx="14">
                  <c:v>2.2000000000000002E-2</c:v>
                </c:pt>
                <c:pt idx="15">
                  <c:v>2.7999999999999997E-2</c:v>
                </c:pt>
                <c:pt idx="16">
                  <c:v>2.7999999999999997E-2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5.5999999999999994E-2</c:v>
                </c:pt>
                <c:pt idx="20">
                  <c:v>0.04</c:v>
                </c:pt>
                <c:pt idx="21">
                  <c:v>2.8999999999999998E-2</c:v>
                </c:pt>
                <c:pt idx="22">
                  <c:v>3.5000000000000003E-2</c:v>
                </c:pt>
                <c:pt idx="23">
                  <c:v>3.7999999999999999E-2</c:v>
                </c:pt>
                <c:pt idx="24">
                  <c:v>0.03</c:v>
                </c:pt>
                <c:pt idx="25">
                  <c:v>3.4000000000000002E-2</c:v>
                </c:pt>
                <c:pt idx="26">
                  <c:v>4.2000000000000003E-2</c:v>
                </c:pt>
                <c:pt idx="27">
                  <c:v>3.4000000000000002E-2</c:v>
                </c:pt>
                <c:pt idx="28">
                  <c:v>3.6000000000000004E-2</c:v>
                </c:pt>
                <c:pt idx="29">
                  <c:v>0.04</c:v>
                </c:pt>
                <c:pt idx="30">
                  <c:v>4.2999999999999997E-2</c:v>
                </c:pt>
                <c:pt idx="31">
                  <c:v>4.2999999999999997E-2</c:v>
                </c:pt>
                <c:pt idx="32">
                  <c:v>4.4000000000000004E-2</c:v>
                </c:pt>
                <c:pt idx="33">
                  <c:v>0.03</c:v>
                </c:pt>
                <c:pt idx="34">
                  <c:v>3.3000000000000002E-2</c:v>
                </c:pt>
                <c:pt idx="35">
                  <c:v>3.6000000000000004E-2</c:v>
                </c:pt>
                <c:pt idx="36">
                  <c:v>0.05</c:v>
                </c:pt>
                <c:pt idx="37">
                  <c:v>3.3000000000000002E-2</c:v>
                </c:pt>
                <c:pt idx="38">
                  <c:v>3.6000000000000004E-2</c:v>
                </c:pt>
                <c:pt idx="39">
                  <c:v>3.2000000000000001E-2</c:v>
                </c:pt>
                <c:pt idx="40">
                  <c:v>3.7999999999999999E-2</c:v>
                </c:pt>
                <c:pt idx="41">
                  <c:v>3.9E-2</c:v>
                </c:pt>
                <c:pt idx="42">
                  <c:v>3.5000000000000003E-2</c:v>
                </c:pt>
                <c:pt idx="43">
                  <c:v>3.1E-2</c:v>
                </c:pt>
                <c:pt idx="44">
                  <c:v>3.3000000000000002E-2</c:v>
                </c:pt>
                <c:pt idx="45">
                  <c:v>3.4000000000000002E-2</c:v>
                </c:pt>
                <c:pt idx="46">
                  <c:v>3.9E-2</c:v>
                </c:pt>
                <c:pt idx="47">
                  <c:v>0.03</c:v>
                </c:pt>
                <c:pt idx="48">
                  <c:v>3.6000000000000004E-2</c:v>
                </c:pt>
                <c:pt idx="49">
                  <c:v>3.5000000000000003E-2</c:v>
                </c:pt>
                <c:pt idx="50">
                  <c:v>0.03</c:v>
                </c:pt>
                <c:pt idx="51">
                  <c:v>3.4000000000000002E-2</c:v>
                </c:pt>
                <c:pt idx="52">
                  <c:v>4.2999999999999997E-2</c:v>
                </c:pt>
                <c:pt idx="53">
                  <c:v>3.5000000000000003E-2</c:v>
                </c:pt>
                <c:pt idx="54">
                  <c:v>3.1E-2</c:v>
                </c:pt>
                <c:pt idx="55">
                  <c:v>2.7999999999999997E-2</c:v>
                </c:pt>
                <c:pt idx="56">
                  <c:v>3.9E-2</c:v>
                </c:pt>
                <c:pt idx="57">
                  <c:v>2.8999999999999998E-2</c:v>
                </c:pt>
                <c:pt idx="58">
                  <c:v>0.03</c:v>
                </c:pt>
                <c:pt idx="59">
                  <c:v>2.4E-2</c:v>
                </c:pt>
                <c:pt idx="60">
                  <c:v>0.03</c:v>
                </c:pt>
                <c:pt idx="61">
                  <c:v>2.5000000000000001E-2</c:v>
                </c:pt>
                <c:pt idx="62">
                  <c:v>3.7999999999999999E-2</c:v>
                </c:pt>
                <c:pt idx="63">
                  <c:v>3.7999999999999999E-2</c:v>
                </c:pt>
                <c:pt idx="64">
                  <c:v>4.0999999999999995E-2</c:v>
                </c:pt>
                <c:pt idx="65">
                  <c:v>3.9E-2</c:v>
                </c:pt>
                <c:pt idx="66">
                  <c:v>3.3000000000000002E-2</c:v>
                </c:pt>
                <c:pt idx="67">
                  <c:v>2.7000000000000003E-2</c:v>
                </c:pt>
                <c:pt idx="68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A-439D-A154-439A308E6E21}"/>
            </c:ext>
          </c:extLst>
        </c:ser>
        <c:ser>
          <c:idx val="0"/>
          <c:order val="1"/>
          <c:tx>
            <c:strRef>
              <c:f>'Pop, Employ, Incomes'!$BY$30</c:f>
              <c:strCache>
                <c:ptCount val="1"/>
                <c:pt idx="0">
                  <c:v>Auckland Males (%)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'Pop, Employ, Incomes'!$A$34:$A$102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'Pop, Employ, Incomes'!$BY$34:$BY$102</c:f>
              <c:numCache>
                <c:formatCode>General</c:formatCode>
                <c:ptCount val="69"/>
                <c:pt idx="18" formatCode="0.0%">
                  <c:v>0.03</c:v>
                </c:pt>
                <c:pt idx="19" formatCode="0.0%">
                  <c:v>4.8000000000000001E-2</c:v>
                </c:pt>
                <c:pt idx="20" formatCode="0.0%">
                  <c:v>3.2000000000000001E-2</c:v>
                </c:pt>
                <c:pt idx="21" formatCode="0.0%">
                  <c:v>2.3E-2</c:v>
                </c:pt>
                <c:pt idx="22" formatCode="0.0%">
                  <c:v>2.7999999999999997E-2</c:v>
                </c:pt>
                <c:pt idx="23" formatCode="0.0%">
                  <c:v>3.2000000000000001E-2</c:v>
                </c:pt>
                <c:pt idx="24" formatCode="0.0%">
                  <c:v>2.5000000000000001E-2</c:v>
                </c:pt>
                <c:pt idx="25" formatCode="0.0%">
                  <c:v>2.6000000000000002E-2</c:v>
                </c:pt>
                <c:pt idx="26" formatCode="0.0%">
                  <c:v>3.3000000000000002E-2</c:v>
                </c:pt>
                <c:pt idx="27" formatCode="0.0%">
                  <c:v>0.02</c:v>
                </c:pt>
                <c:pt idx="28" formatCode="0.0%">
                  <c:v>2.7999999999999997E-2</c:v>
                </c:pt>
                <c:pt idx="29" formatCode="0.0%">
                  <c:v>2.4E-2</c:v>
                </c:pt>
                <c:pt idx="30" formatCode="0.0%">
                  <c:v>2.7000000000000003E-2</c:v>
                </c:pt>
                <c:pt idx="31" formatCode="0.0%">
                  <c:v>3.2000000000000001E-2</c:v>
                </c:pt>
                <c:pt idx="32" formatCode="0.0%">
                  <c:v>2.8999999999999998E-2</c:v>
                </c:pt>
                <c:pt idx="33" formatCode="0.0%">
                  <c:v>0.02</c:v>
                </c:pt>
                <c:pt idx="34" formatCode="0.0%">
                  <c:v>1.9E-2</c:v>
                </c:pt>
                <c:pt idx="35" formatCode="0.0%">
                  <c:v>2.4E-2</c:v>
                </c:pt>
                <c:pt idx="36" formatCode="0.0%">
                  <c:v>3.6000000000000004E-2</c:v>
                </c:pt>
                <c:pt idx="37" formatCode="0.0%">
                  <c:v>2.5000000000000001E-2</c:v>
                </c:pt>
                <c:pt idx="38" formatCode="0.0%">
                  <c:v>2.5000000000000001E-2</c:v>
                </c:pt>
                <c:pt idx="39" formatCode="0.0%">
                  <c:v>2.2000000000000002E-2</c:v>
                </c:pt>
                <c:pt idx="40" formatCode="0.0%">
                  <c:v>2.5000000000000001E-2</c:v>
                </c:pt>
                <c:pt idx="41" formatCode="0.0%">
                  <c:v>3.2000000000000001E-2</c:v>
                </c:pt>
                <c:pt idx="42" formatCode="0.0%">
                  <c:v>2.4E-2</c:v>
                </c:pt>
                <c:pt idx="43" formatCode="0.0%">
                  <c:v>2.3E-2</c:v>
                </c:pt>
                <c:pt idx="44" formatCode="0.0%">
                  <c:v>0.02</c:v>
                </c:pt>
                <c:pt idx="45" formatCode="0.0%">
                  <c:v>2.1000000000000001E-2</c:v>
                </c:pt>
                <c:pt idx="46" formatCode="0.0%">
                  <c:v>3.2000000000000001E-2</c:v>
                </c:pt>
                <c:pt idx="47" formatCode="0.0%">
                  <c:v>2.2000000000000002E-2</c:v>
                </c:pt>
                <c:pt idx="48" formatCode="0.0%">
                  <c:v>2.5000000000000001E-2</c:v>
                </c:pt>
                <c:pt idx="49" formatCode="0.0%">
                  <c:v>2.1000000000000001E-2</c:v>
                </c:pt>
                <c:pt idx="50" formatCode="0.0%">
                  <c:v>1.7000000000000001E-2</c:v>
                </c:pt>
                <c:pt idx="51" formatCode="0.0%">
                  <c:v>2.1000000000000001E-2</c:v>
                </c:pt>
                <c:pt idx="52" formatCode="0.0%">
                  <c:v>2.7000000000000003E-2</c:v>
                </c:pt>
                <c:pt idx="53" formatCode="0.0%">
                  <c:v>2.3E-2</c:v>
                </c:pt>
                <c:pt idx="54" formatCode="0.0%">
                  <c:v>0.02</c:v>
                </c:pt>
                <c:pt idx="55" formatCode="0.0%">
                  <c:v>1.9E-2</c:v>
                </c:pt>
                <c:pt idx="56" formatCode="0.0%">
                  <c:v>2.5000000000000001E-2</c:v>
                </c:pt>
                <c:pt idx="57" formatCode="0.0%">
                  <c:v>1.4999999999999999E-2</c:v>
                </c:pt>
                <c:pt idx="58" formatCode="0.0%">
                  <c:v>2.1000000000000001E-2</c:v>
                </c:pt>
                <c:pt idx="59" formatCode="0.0%">
                  <c:v>1.7000000000000001E-2</c:v>
                </c:pt>
                <c:pt idx="60" formatCode="0.0%">
                  <c:v>2.2000000000000002E-2</c:v>
                </c:pt>
                <c:pt idx="61" formatCode="0.0%">
                  <c:v>1.3000000000000001E-2</c:v>
                </c:pt>
                <c:pt idx="62" formatCode="0.0%">
                  <c:v>2.5000000000000001E-2</c:v>
                </c:pt>
                <c:pt idx="63" formatCode="0.0%">
                  <c:v>2.8999999999999998E-2</c:v>
                </c:pt>
                <c:pt idx="64" formatCode="0.0%">
                  <c:v>2.7000000000000003E-2</c:v>
                </c:pt>
                <c:pt idx="65" formatCode="0.0%">
                  <c:v>2.4E-2</c:v>
                </c:pt>
                <c:pt idx="66" formatCode="0.0%">
                  <c:v>2.1000000000000001E-2</c:v>
                </c:pt>
                <c:pt idx="67" formatCode="0.0%">
                  <c:v>1.9E-2</c:v>
                </c:pt>
                <c:pt idx="68" formatCode="0.0%">
                  <c:v>2.5000000000000001E-2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A-439D-A154-439A308E6E21}"/>
            </c:ext>
          </c:extLst>
        </c:ser>
        <c:ser>
          <c:idx val="2"/>
          <c:order val="2"/>
          <c:tx>
            <c:strRef>
              <c:f>'Pop, Employ, Incomes'!$BZ$30</c:f>
              <c:strCache>
                <c:ptCount val="1"/>
                <c:pt idx="0">
                  <c:v>Auckland Females (%)</c:v>
                </c:pt>
              </c:strCache>
            </c:strRef>
          </c:tx>
          <c:marker>
            <c:symbol val="none"/>
          </c:marker>
          <c:cat>
            <c:numRef>
              <c:f>'Pop, Employ, Incomes'!$A$34:$A$102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'Pop, Employ, Incomes'!$BZ$34:$BZ$102</c:f>
              <c:numCache>
                <c:formatCode>General</c:formatCode>
                <c:ptCount val="69"/>
                <c:pt idx="18" formatCode="0.0%">
                  <c:v>4.7E-2</c:v>
                </c:pt>
                <c:pt idx="19" formatCode="0.0%">
                  <c:v>6.4000000000000001E-2</c:v>
                </c:pt>
                <c:pt idx="20" formatCode="0.0%">
                  <c:v>4.9000000000000002E-2</c:v>
                </c:pt>
                <c:pt idx="21" formatCode="0.0%">
                  <c:v>3.6000000000000004E-2</c:v>
                </c:pt>
                <c:pt idx="22" formatCode="0.0%">
                  <c:v>4.2999999999999997E-2</c:v>
                </c:pt>
                <c:pt idx="23" formatCode="0.0%">
                  <c:v>4.5999999999999999E-2</c:v>
                </c:pt>
                <c:pt idx="24" formatCode="0.0%">
                  <c:v>3.6000000000000004E-2</c:v>
                </c:pt>
                <c:pt idx="25" formatCode="0.0%">
                  <c:v>4.2000000000000003E-2</c:v>
                </c:pt>
                <c:pt idx="26" formatCode="0.0%">
                  <c:v>5.2000000000000005E-2</c:v>
                </c:pt>
                <c:pt idx="27" formatCode="0.0%">
                  <c:v>4.9000000000000002E-2</c:v>
                </c:pt>
                <c:pt idx="28" formatCode="0.0%">
                  <c:v>4.5999999999999999E-2</c:v>
                </c:pt>
                <c:pt idx="29" formatCode="0.0%">
                  <c:v>5.7000000000000002E-2</c:v>
                </c:pt>
                <c:pt idx="30" formatCode="0.0%">
                  <c:v>0.06</c:v>
                </c:pt>
                <c:pt idx="31" formatCode="0.0%">
                  <c:v>5.4000000000000006E-2</c:v>
                </c:pt>
                <c:pt idx="32" formatCode="0.0%">
                  <c:v>0.06</c:v>
                </c:pt>
                <c:pt idx="33" formatCode="0.0%">
                  <c:v>4.0999999999999995E-2</c:v>
                </c:pt>
                <c:pt idx="34" formatCode="0.0%">
                  <c:v>4.8000000000000001E-2</c:v>
                </c:pt>
                <c:pt idx="35" formatCode="0.0%">
                  <c:v>0.05</c:v>
                </c:pt>
                <c:pt idx="36" formatCode="0.0%">
                  <c:v>6.6000000000000003E-2</c:v>
                </c:pt>
                <c:pt idx="37" formatCode="0.0%">
                  <c:v>4.2000000000000003E-2</c:v>
                </c:pt>
                <c:pt idx="38" formatCode="0.0%">
                  <c:v>4.8000000000000001E-2</c:v>
                </c:pt>
                <c:pt idx="39" formatCode="0.0%">
                  <c:v>4.2999999999999997E-2</c:v>
                </c:pt>
                <c:pt idx="40" formatCode="0.0%">
                  <c:v>5.2999999999999999E-2</c:v>
                </c:pt>
                <c:pt idx="41" formatCode="0.0%">
                  <c:v>4.8000000000000001E-2</c:v>
                </c:pt>
                <c:pt idx="42" formatCode="0.0%">
                  <c:v>4.8000000000000001E-2</c:v>
                </c:pt>
                <c:pt idx="43" formatCode="0.0%">
                  <c:v>4.0999999999999995E-2</c:v>
                </c:pt>
                <c:pt idx="44" formatCode="0.0%">
                  <c:v>4.8000000000000001E-2</c:v>
                </c:pt>
                <c:pt idx="45" formatCode="0.0%">
                  <c:v>4.9000000000000002E-2</c:v>
                </c:pt>
                <c:pt idx="46" formatCode="0.0%">
                  <c:v>4.8000000000000001E-2</c:v>
                </c:pt>
                <c:pt idx="47" formatCode="0.0%">
                  <c:v>3.9E-2</c:v>
                </c:pt>
                <c:pt idx="48" formatCode="0.0%">
                  <c:v>4.9000000000000002E-2</c:v>
                </c:pt>
                <c:pt idx="49" formatCode="0.0%">
                  <c:v>0.05</c:v>
                </c:pt>
                <c:pt idx="50" formatCode="0.0%">
                  <c:v>4.4999999999999998E-2</c:v>
                </c:pt>
                <c:pt idx="51" formatCode="0.0%">
                  <c:v>4.9000000000000002E-2</c:v>
                </c:pt>
                <c:pt idx="52" formatCode="0.0%">
                  <c:v>6.2E-2</c:v>
                </c:pt>
                <c:pt idx="53" formatCode="0.0%">
                  <c:v>4.8000000000000001E-2</c:v>
                </c:pt>
                <c:pt idx="54" formatCode="0.0%">
                  <c:v>4.4999999999999998E-2</c:v>
                </c:pt>
                <c:pt idx="55" formatCode="0.0%">
                  <c:v>3.7999999999999999E-2</c:v>
                </c:pt>
                <c:pt idx="56" formatCode="0.0%">
                  <c:v>5.5E-2</c:v>
                </c:pt>
                <c:pt idx="57" formatCode="0.0%">
                  <c:v>4.4000000000000004E-2</c:v>
                </c:pt>
                <c:pt idx="58" formatCode="0.0%">
                  <c:v>0.04</c:v>
                </c:pt>
                <c:pt idx="59" formatCode="0.0%">
                  <c:v>3.2000000000000001E-2</c:v>
                </c:pt>
                <c:pt idx="60" formatCode="0.0%">
                  <c:v>3.9E-2</c:v>
                </c:pt>
                <c:pt idx="61" formatCode="0.0%">
                  <c:v>3.7999999999999999E-2</c:v>
                </c:pt>
                <c:pt idx="62" formatCode="0.0%">
                  <c:v>5.4000000000000006E-2</c:v>
                </c:pt>
                <c:pt idx="63" formatCode="0.0%">
                  <c:v>4.9000000000000002E-2</c:v>
                </c:pt>
                <c:pt idx="64" formatCode="0.0%">
                  <c:v>5.7000000000000002E-2</c:v>
                </c:pt>
                <c:pt idx="65" formatCode="0.0%">
                  <c:v>5.5999999999999994E-2</c:v>
                </c:pt>
                <c:pt idx="66" formatCode="0.0%">
                  <c:v>4.5999999999999999E-2</c:v>
                </c:pt>
                <c:pt idx="67" formatCode="0.0%">
                  <c:v>3.6000000000000004E-2</c:v>
                </c:pt>
                <c:pt idx="68" formatCode="0.0%">
                  <c:v>4.2999999999999997E-2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BA-439D-A154-439A308E6E21}"/>
            </c:ext>
          </c:extLst>
        </c:ser>
        <c:ser>
          <c:idx val="3"/>
          <c:order val="3"/>
          <c:tx>
            <c:strRef>
              <c:f>'Pop, Employ, Incomes'!$CA$30</c:f>
              <c:strCache>
                <c:ptCount val="1"/>
                <c:pt idx="0">
                  <c:v>New Zealand Rate (%)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cat>
            <c:numRef>
              <c:f>'Pop, Employ, Incomes'!$A$34:$A$102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'Pop, Employ, Incomes'!$CA$34:$CA$102</c:f>
              <c:numCache>
                <c:formatCode>0.0%</c:formatCode>
                <c:ptCount val="69"/>
                <c:pt idx="0">
                  <c:v>3.4000000000000002E-2</c:v>
                </c:pt>
                <c:pt idx="1">
                  <c:v>2.7000000000000003E-2</c:v>
                </c:pt>
                <c:pt idx="2">
                  <c:v>3.1E-2</c:v>
                </c:pt>
                <c:pt idx="3">
                  <c:v>2.6000000000000002E-2</c:v>
                </c:pt>
                <c:pt idx="4">
                  <c:v>0.03</c:v>
                </c:pt>
                <c:pt idx="5">
                  <c:v>2.4E-2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3.6000000000000004E-2</c:v>
                </c:pt>
                <c:pt idx="9">
                  <c:v>0.03</c:v>
                </c:pt>
                <c:pt idx="10">
                  <c:v>3.1E-2</c:v>
                </c:pt>
                <c:pt idx="11">
                  <c:v>0.03</c:v>
                </c:pt>
                <c:pt idx="12">
                  <c:v>3.2000000000000001E-2</c:v>
                </c:pt>
                <c:pt idx="13">
                  <c:v>3.2000000000000001E-2</c:v>
                </c:pt>
                <c:pt idx="14">
                  <c:v>0.03</c:v>
                </c:pt>
                <c:pt idx="15">
                  <c:v>3.1E-2</c:v>
                </c:pt>
                <c:pt idx="16">
                  <c:v>3.5000000000000003E-2</c:v>
                </c:pt>
                <c:pt idx="17">
                  <c:v>3.7999999999999999E-2</c:v>
                </c:pt>
                <c:pt idx="18">
                  <c:v>4.2000000000000003E-2</c:v>
                </c:pt>
                <c:pt idx="19">
                  <c:v>4.8000000000000001E-2</c:v>
                </c:pt>
                <c:pt idx="20">
                  <c:v>4.4000000000000004E-2</c:v>
                </c:pt>
                <c:pt idx="21">
                  <c:v>3.7000000000000005E-2</c:v>
                </c:pt>
                <c:pt idx="22">
                  <c:v>3.7999999999999999E-2</c:v>
                </c:pt>
                <c:pt idx="23">
                  <c:v>4.2000000000000003E-2</c:v>
                </c:pt>
                <c:pt idx="24">
                  <c:v>3.7999999999999999E-2</c:v>
                </c:pt>
                <c:pt idx="25">
                  <c:v>4.0999999999999995E-2</c:v>
                </c:pt>
                <c:pt idx="26">
                  <c:v>4.2999999999999997E-2</c:v>
                </c:pt>
                <c:pt idx="27">
                  <c:v>3.7999999999999999E-2</c:v>
                </c:pt>
                <c:pt idx="28">
                  <c:v>3.9E-2</c:v>
                </c:pt>
                <c:pt idx="29">
                  <c:v>4.0999999999999995E-2</c:v>
                </c:pt>
                <c:pt idx="30">
                  <c:v>4.2000000000000003E-2</c:v>
                </c:pt>
                <c:pt idx="31">
                  <c:v>4.2999999999999997E-2</c:v>
                </c:pt>
                <c:pt idx="32">
                  <c:v>4.2000000000000003E-2</c:v>
                </c:pt>
                <c:pt idx="33">
                  <c:v>3.6000000000000004E-2</c:v>
                </c:pt>
                <c:pt idx="34">
                  <c:v>3.7000000000000005E-2</c:v>
                </c:pt>
                <c:pt idx="35">
                  <c:v>4.0999999999999995E-2</c:v>
                </c:pt>
                <c:pt idx="36">
                  <c:v>5.0999999999999997E-2</c:v>
                </c:pt>
                <c:pt idx="37">
                  <c:v>0.04</c:v>
                </c:pt>
                <c:pt idx="38">
                  <c:v>4.0999999999999995E-2</c:v>
                </c:pt>
                <c:pt idx="39">
                  <c:v>3.7999999999999999E-2</c:v>
                </c:pt>
                <c:pt idx="40">
                  <c:v>4.5999999999999999E-2</c:v>
                </c:pt>
                <c:pt idx="41">
                  <c:v>4.2000000000000003E-2</c:v>
                </c:pt>
                <c:pt idx="42">
                  <c:v>3.9E-2</c:v>
                </c:pt>
                <c:pt idx="43">
                  <c:v>3.6000000000000004E-2</c:v>
                </c:pt>
                <c:pt idx="44">
                  <c:v>3.7999999999999999E-2</c:v>
                </c:pt>
                <c:pt idx="45">
                  <c:v>0.04</c:v>
                </c:pt>
                <c:pt idx="46">
                  <c:v>4.2999999999999997E-2</c:v>
                </c:pt>
                <c:pt idx="47">
                  <c:v>4.2999999999999997E-2</c:v>
                </c:pt>
                <c:pt idx="48">
                  <c:v>4.4999999999999998E-2</c:v>
                </c:pt>
                <c:pt idx="49">
                  <c:v>4.2999999999999997E-2</c:v>
                </c:pt>
                <c:pt idx="50">
                  <c:v>0.04</c:v>
                </c:pt>
                <c:pt idx="51">
                  <c:v>4.2000000000000003E-2</c:v>
                </c:pt>
                <c:pt idx="52">
                  <c:v>0.05</c:v>
                </c:pt>
                <c:pt idx="53">
                  <c:v>4.4000000000000004E-2</c:v>
                </c:pt>
                <c:pt idx="54">
                  <c:v>4.2999999999999997E-2</c:v>
                </c:pt>
                <c:pt idx="55">
                  <c:v>3.9E-2</c:v>
                </c:pt>
                <c:pt idx="56">
                  <c:v>4.8000000000000001E-2</c:v>
                </c:pt>
                <c:pt idx="57">
                  <c:v>3.9E-2</c:v>
                </c:pt>
                <c:pt idx="58">
                  <c:v>0.04</c:v>
                </c:pt>
                <c:pt idx="59">
                  <c:v>3.3000000000000002E-2</c:v>
                </c:pt>
                <c:pt idx="60">
                  <c:v>3.6000000000000004E-2</c:v>
                </c:pt>
                <c:pt idx="61">
                  <c:v>3.4000000000000002E-2</c:v>
                </c:pt>
                <c:pt idx="62">
                  <c:v>4.5999999999999999E-2</c:v>
                </c:pt>
                <c:pt idx="63">
                  <c:v>4.8000000000000001E-2</c:v>
                </c:pt>
                <c:pt idx="64">
                  <c:v>4.4999999999999998E-2</c:v>
                </c:pt>
                <c:pt idx="65">
                  <c:v>4.4999999999999998E-2</c:v>
                </c:pt>
                <c:pt idx="66">
                  <c:v>3.7999999999999999E-2</c:v>
                </c:pt>
                <c:pt idx="67">
                  <c:v>3.3000000000000002E-2</c:v>
                </c:pt>
                <c:pt idx="68">
                  <c:v>3.7999999999999999E-2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BA-439D-A154-439A308E6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65408"/>
        <c:axId val="50066944"/>
      </c:lineChart>
      <c:catAx>
        <c:axId val="50065408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66944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Underemployment (000's)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0442423908974837E-2"/>
              <c:y val="0.1962343409297814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65408"/>
        <c:crosses val="autoZero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7.317903429909757E-2"/>
          <c:y val="0.88136211510846163"/>
          <c:w val="0.89999991911887023"/>
          <c:h val="6.2608879139860935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014762812700447E-2"/>
          <c:y val="3.6886807944710692E-2"/>
          <c:w val="0.87512460122660063"/>
          <c:h val="0.6908426911622495"/>
        </c:manualLayout>
      </c:layout>
      <c:lineChart>
        <c:grouping val="standard"/>
        <c:varyColors val="0"/>
        <c:ser>
          <c:idx val="2"/>
          <c:order val="0"/>
          <c:spPr>
            <a:ln w="412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'Pop, Employ, Incomes'!$A$14:$A$102</c:f>
              <c:numCache>
                <c:formatCode>mmm\-yy</c:formatCode>
                <c:ptCount val="89"/>
                <c:pt idx="0">
                  <c:v>36495</c:v>
                </c:pt>
                <c:pt idx="1">
                  <c:v>36586</c:v>
                </c:pt>
                <c:pt idx="2">
                  <c:v>36678</c:v>
                </c:pt>
                <c:pt idx="3">
                  <c:v>36770</c:v>
                </c:pt>
                <c:pt idx="4">
                  <c:v>36861</c:v>
                </c:pt>
                <c:pt idx="5">
                  <c:v>36951</c:v>
                </c:pt>
                <c:pt idx="6">
                  <c:v>37043</c:v>
                </c:pt>
                <c:pt idx="7">
                  <c:v>37135</c:v>
                </c:pt>
                <c:pt idx="8">
                  <c:v>37226</c:v>
                </c:pt>
                <c:pt idx="9">
                  <c:v>37316</c:v>
                </c:pt>
                <c:pt idx="10">
                  <c:v>37408</c:v>
                </c:pt>
                <c:pt idx="11">
                  <c:v>37500</c:v>
                </c:pt>
                <c:pt idx="12">
                  <c:v>37591</c:v>
                </c:pt>
                <c:pt idx="13">
                  <c:v>37681</c:v>
                </c:pt>
                <c:pt idx="14">
                  <c:v>37773</c:v>
                </c:pt>
                <c:pt idx="15">
                  <c:v>37865</c:v>
                </c:pt>
                <c:pt idx="16">
                  <c:v>37956</c:v>
                </c:pt>
                <c:pt idx="17">
                  <c:v>38047</c:v>
                </c:pt>
                <c:pt idx="18">
                  <c:v>38139</c:v>
                </c:pt>
                <c:pt idx="19">
                  <c:v>38231</c:v>
                </c:pt>
                <c:pt idx="20">
                  <c:v>38322</c:v>
                </c:pt>
                <c:pt idx="21">
                  <c:v>38412</c:v>
                </c:pt>
                <c:pt idx="22">
                  <c:v>38504</c:v>
                </c:pt>
                <c:pt idx="23">
                  <c:v>38596</c:v>
                </c:pt>
                <c:pt idx="24">
                  <c:v>38687</c:v>
                </c:pt>
                <c:pt idx="25">
                  <c:v>38777</c:v>
                </c:pt>
                <c:pt idx="26">
                  <c:v>38869</c:v>
                </c:pt>
                <c:pt idx="27">
                  <c:v>38961</c:v>
                </c:pt>
                <c:pt idx="28">
                  <c:v>39052</c:v>
                </c:pt>
                <c:pt idx="29">
                  <c:v>39142</c:v>
                </c:pt>
                <c:pt idx="30">
                  <c:v>39234</c:v>
                </c:pt>
                <c:pt idx="31">
                  <c:v>39326</c:v>
                </c:pt>
                <c:pt idx="32">
                  <c:v>39417</c:v>
                </c:pt>
                <c:pt idx="33">
                  <c:v>39508</c:v>
                </c:pt>
                <c:pt idx="34">
                  <c:v>39600</c:v>
                </c:pt>
                <c:pt idx="35">
                  <c:v>39692</c:v>
                </c:pt>
                <c:pt idx="36">
                  <c:v>39783</c:v>
                </c:pt>
                <c:pt idx="37">
                  <c:v>39873</c:v>
                </c:pt>
                <c:pt idx="38">
                  <c:v>39965</c:v>
                </c:pt>
                <c:pt idx="39">
                  <c:v>40057</c:v>
                </c:pt>
                <c:pt idx="40">
                  <c:v>40148</c:v>
                </c:pt>
                <c:pt idx="41">
                  <c:v>40238</c:v>
                </c:pt>
                <c:pt idx="42">
                  <c:v>40330</c:v>
                </c:pt>
                <c:pt idx="43">
                  <c:v>40422</c:v>
                </c:pt>
                <c:pt idx="44">
                  <c:v>40513</c:v>
                </c:pt>
                <c:pt idx="45">
                  <c:v>40603</c:v>
                </c:pt>
                <c:pt idx="46">
                  <c:v>40695</c:v>
                </c:pt>
                <c:pt idx="47">
                  <c:v>40787</c:v>
                </c:pt>
                <c:pt idx="48">
                  <c:v>40878</c:v>
                </c:pt>
                <c:pt idx="49">
                  <c:v>40969</c:v>
                </c:pt>
                <c:pt idx="50">
                  <c:v>41061</c:v>
                </c:pt>
                <c:pt idx="51">
                  <c:v>41153</c:v>
                </c:pt>
                <c:pt idx="52">
                  <c:v>41244</c:v>
                </c:pt>
                <c:pt idx="53">
                  <c:v>41334</c:v>
                </c:pt>
                <c:pt idx="54">
                  <c:v>41426</c:v>
                </c:pt>
                <c:pt idx="55">
                  <c:v>41518</c:v>
                </c:pt>
                <c:pt idx="56">
                  <c:v>41609</c:v>
                </c:pt>
                <c:pt idx="57">
                  <c:v>41699</c:v>
                </c:pt>
                <c:pt idx="58">
                  <c:v>41791</c:v>
                </c:pt>
                <c:pt idx="59">
                  <c:v>41883</c:v>
                </c:pt>
                <c:pt idx="60">
                  <c:v>41974</c:v>
                </c:pt>
                <c:pt idx="61">
                  <c:v>42064</c:v>
                </c:pt>
                <c:pt idx="62">
                  <c:v>42156</c:v>
                </c:pt>
                <c:pt idx="63">
                  <c:v>42248</c:v>
                </c:pt>
                <c:pt idx="64">
                  <c:v>42339</c:v>
                </c:pt>
                <c:pt idx="65">
                  <c:v>42430</c:v>
                </c:pt>
                <c:pt idx="66">
                  <c:v>42522</c:v>
                </c:pt>
                <c:pt idx="67">
                  <c:v>42614</c:v>
                </c:pt>
                <c:pt idx="68">
                  <c:v>42705</c:v>
                </c:pt>
                <c:pt idx="69">
                  <c:v>42795</c:v>
                </c:pt>
                <c:pt idx="70">
                  <c:v>42887</c:v>
                </c:pt>
                <c:pt idx="71">
                  <c:v>42979</c:v>
                </c:pt>
                <c:pt idx="72">
                  <c:v>43070</c:v>
                </c:pt>
                <c:pt idx="73">
                  <c:v>43160</c:v>
                </c:pt>
                <c:pt idx="74">
                  <c:v>43252</c:v>
                </c:pt>
                <c:pt idx="75">
                  <c:v>43344</c:v>
                </c:pt>
                <c:pt idx="76">
                  <c:v>43435</c:v>
                </c:pt>
                <c:pt idx="77">
                  <c:v>43525</c:v>
                </c:pt>
                <c:pt idx="78">
                  <c:v>43617</c:v>
                </c:pt>
                <c:pt idx="79">
                  <c:v>43709</c:v>
                </c:pt>
                <c:pt idx="80">
                  <c:v>43800</c:v>
                </c:pt>
                <c:pt idx="81">
                  <c:v>43891</c:v>
                </c:pt>
                <c:pt idx="82">
                  <c:v>43983</c:v>
                </c:pt>
                <c:pt idx="83">
                  <c:v>44075</c:v>
                </c:pt>
                <c:pt idx="84">
                  <c:v>44166</c:v>
                </c:pt>
                <c:pt idx="85">
                  <c:v>44256</c:v>
                </c:pt>
                <c:pt idx="86">
                  <c:v>44348</c:v>
                </c:pt>
                <c:pt idx="87">
                  <c:v>44440</c:v>
                </c:pt>
                <c:pt idx="88">
                  <c:v>44531</c:v>
                </c:pt>
              </c:numCache>
            </c:numRef>
          </c:cat>
          <c:val>
            <c:numRef>
              <c:f>'Pop, Employ, Incomes'!$CG$14:$CG$102</c:f>
              <c:numCache>
                <c:formatCode>#,##0.00</c:formatCode>
                <c:ptCount val="89"/>
                <c:pt idx="0">
                  <c:v>6.7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8.9</c:v>
                </c:pt>
                <c:pt idx="4">
                  <c:v>9.6</c:v>
                </c:pt>
                <c:pt idx="5">
                  <c:v>8.9</c:v>
                </c:pt>
                <c:pt idx="6">
                  <c:v>8.6000000000000014</c:v>
                </c:pt>
                <c:pt idx="7">
                  <c:v>7.6000000000000014</c:v>
                </c:pt>
                <c:pt idx="8">
                  <c:v>7.2000000000000011</c:v>
                </c:pt>
                <c:pt idx="9">
                  <c:v>8.3000000000000007</c:v>
                </c:pt>
                <c:pt idx="10">
                  <c:v>8</c:v>
                </c:pt>
                <c:pt idx="11">
                  <c:v>8.0000000000000018</c:v>
                </c:pt>
                <c:pt idx="12">
                  <c:v>7.6000000000000014</c:v>
                </c:pt>
                <c:pt idx="13">
                  <c:v>7.9000000000000012</c:v>
                </c:pt>
                <c:pt idx="14">
                  <c:v>6.2</c:v>
                </c:pt>
                <c:pt idx="15">
                  <c:v>5.9</c:v>
                </c:pt>
                <c:pt idx="16">
                  <c:v>6.2</c:v>
                </c:pt>
                <c:pt idx="17">
                  <c:v>6.2</c:v>
                </c:pt>
                <c:pt idx="18">
                  <c:v>6.5</c:v>
                </c:pt>
                <c:pt idx="19">
                  <c:v>6.2000000000000011</c:v>
                </c:pt>
                <c:pt idx="20">
                  <c:v>6.3</c:v>
                </c:pt>
                <c:pt idx="21">
                  <c:v>7.1</c:v>
                </c:pt>
                <c:pt idx="22">
                  <c:v>6.5</c:v>
                </c:pt>
                <c:pt idx="23">
                  <c:v>7.1000000000000005</c:v>
                </c:pt>
                <c:pt idx="24">
                  <c:v>6.8000000000000007</c:v>
                </c:pt>
                <c:pt idx="25">
                  <c:v>7.8</c:v>
                </c:pt>
                <c:pt idx="26">
                  <c:v>7.6000000000000014</c:v>
                </c:pt>
                <c:pt idx="27">
                  <c:v>7.2000000000000011</c:v>
                </c:pt>
                <c:pt idx="28">
                  <c:v>6.2000000000000011</c:v>
                </c:pt>
                <c:pt idx="29">
                  <c:v>6.7</c:v>
                </c:pt>
                <c:pt idx="30">
                  <c:v>5.5000000000000009</c:v>
                </c:pt>
                <c:pt idx="31">
                  <c:v>5.2</c:v>
                </c:pt>
                <c:pt idx="32">
                  <c:v>6.4</c:v>
                </c:pt>
                <c:pt idx="33">
                  <c:v>7.6000000000000014</c:v>
                </c:pt>
                <c:pt idx="34">
                  <c:v>7.7000000000000011</c:v>
                </c:pt>
                <c:pt idx="35">
                  <c:v>9</c:v>
                </c:pt>
                <c:pt idx="36">
                  <c:v>7.7</c:v>
                </c:pt>
                <c:pt idx="37">
                  <c:v>8.4</c:v>
                </c:pt>
                <c:pt idx="38">
                  <c:v>7.5</c:v>
                </c:pt>
                <c:pt idx="39">
                  <c:v>7.7</c:v>
                </c:pt>
                <c:pt idx="40">
                  <c:v>8.3000000000000007</c:v>
                </c:pt>
                <c:pt idx="41">
                  <c:v>8.3000000000000007</c:v>
                </c:pt>
                <c:pt idx="42">
                  <c:v>8.1</c:v>
                </c:pt>
                <c:pt idx="43">
                  <c:v>7.4000000000000012</c:v>
                </c:pt>
                <c:pt idx="44">
                  <c:v>10</c:v>
                </c:pt>
                <c:pt idx="45">
                  <c:v>10.8</c:v>
                </c:pt>
                <c:pt idx="46">
                  <c:v>11.099999999999998</c:v>
                </c:pt>
                <c:pt idx="47">
                  <c:v>10.4</c:v>
                </c:pt>
                <c:pt idx="48">
                  <c:v>7.7000000000000011</c:v>
                </c:pt>
                <c:pt idx="49">
                  <c:v>8.2000000000000011</c:v>
                </c:pt>
                <c:pt idx="50">
                  <c:v>7.1999999999999993</c:v>
                </c:pt>
                <c:pt idx="51">
                  <c:v>7.4000000000000012</c:v>
                </c:pt>
                <c:pt idx="52">
                  <c:v>7.1000000000000005</c:v>
                </c:pt>
                <c:pt idx="53">
                  <c:v>6.9</c:v>
                </c:pt>
                <c:pt idx="54">
                  <c:v>6.5</c:v>
                </c:pt>
                <c:pt idx="55">
                  <c:v>7.1000000000000005</c:v>
                </c:pt>
                <c:pt idx="56">
                  <c:v>7.1000000000000005</c:v>
                </c:pt>
                <c:pt idx="57">
                  <c:v>7.3</c:v>
                </c:pt>
                <c:pt idx="58">
                  <c:v>6.7</c:v>
                </c:pt>
                <c:pt idx="59">
                  <c:v>6.2000000000000011</c:v>
                </c:pt>
                <c:pt idx="60">
                  <c:v>6.3</c:v>
                </c:pt>
                <c:pt idx="61">
                  <c:v>6.1</c:v>
                </c:pt>
                <c:pt idx="62">
                  <c:v>5.8000000000000007</c:v>
                </c:pt>
                <c:pt idx="63">
                  <c:v>5.8999999999999995</c:v>
                </c:pt>
                <c:pt idx="64">
                  <c:v>5</c:v>
                </c:pt>
                <c:pt idx="65">
                  <c:v>5.8999999999999995</c:v>
                </c:pt>
                <c:pt idx="66">
                  <c:v>5.3000000000000007</c:v>
                </c:pt>
                <c:pt idx="67">
                  <c:v>5.3000000000000007</c:v>
                </c:pt>
                <c:pt idx="68">
                  <c:v>6.5</c:v>
                </c:pt>
                <c:pt idx="69">
                  <c:v>7.4000000000000012</c:v>
                </c:pt>
                <c:pt idx="70">
                  <c:v>6.4</c:v>
                </c:pt>
                <c:pt idx="71">
                  <c:v>6.5</c:v>
                </c:pt>
                <c:pt idx="72">
                  <c:v>6.0000000000000009</c:v>
                </c:pt>
                <c:pt idx="73">
                  <c:v>5.7</c:v>
                </c:pt>
                <c:pt idx="74">
                  <c:v>5.9</c:v>
                </c:pt>
                <c:pt idx="75">
                  <c:v>5.8</c:v>
                </c:pt>
                <c:pt idx="76">
                  <c:v>6.3</c:v>
                </c:pt>
                <c:pt idx="77">
                  <c:v>5.9</c:v>
                </c:pt>
                <c:pt idx="78">
                  <c:v>5.6000000000000005</c:v>
                </c:pt>
                <c:pt idx="79">
                  <c:v>5.5</c:v>
                </c:pt>
                <c:pt idx="80">
                  <c:v>6</c:v>
                </c:pt>
                <c:pt idx="81">
                  <c:v>7.0000000000000009</c:v>
                </c:pt>
                <c:pt idx="82">
                  <c:v>5.4</c:v>
                </c:pt>
                <c:pt idx="83">
                  <c:v>6.5</c:v>
                </c:pt>
                <c:pt idx="84">
                  <c:v>6.3</c:v>
                </c:pt>
                <c:pt idx="85">
                  <c:v>6.4</c:v>
                </c:pt>
                <c:pt idx="86">
                  <c:v>7.2000000000000011</c:v>
                </c:pt>
                <c:pt idx="87">
                  <c:v>8.1</c:v>
                </c:pt>
                <c:pt idx="88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7-49B1-843B-35104A9E5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95232"/>
        <c:axId val="50096768"/>
      </c:lineChart>
      <c:catAx>
        <c:axId val="5009523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09676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0096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NZ"/>
                </a:pPr>
                <a:r>
                  <a:rPr lang="en-NZ" baseline="0"/>
                  <a:t>Misery Index (Unemployment + Inflation)</a:t>
                </a:r>
                <a:endParaRPr lang="en-NZ"/>
              </a:p>
            </c:rich>
          </c:tx>
          <c:layout>
            <c:manualLayout>
              <c:xMode val="edge"/>
              <c:yMode val="edge"/>
              <c:x val="1.7144996839367429E-2"/>
              <c:y val="0.10154833978641328"/>
            </c:manualLayout>
          </c:layout>
          <c:overlay val="0"/>
        </c:title>
        <c:numFmt formatCode="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095232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3762347307211"/>
          <c:y val="8.1180151394119188E-2"/>
          <c:w val="0.85601718943252958"/>
          <c:h val="0.67990090912550893"/>
        </c:manualLayout>
      </c:layout>
      <c:lineChart>
        <c:grouping val="standard"/>
        <c:varyColors val="0"/>
        <c:ser>
          <c:idx val="0"/>
          <c:order val="0"/>
          <c:tx>
            <c:strRef>
              <c:f>'Commodities, BDI'!$B$9:$B$10</c:f>
              <c:strCache>
                <c:ptCount val="2"/>
                <c:pt idx="0">
                  <c:v>World Price Index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BDI'!$B$11:$B$445</c:f>
              <c:numCache>
                <c:formatCode>#,##0.0</c:formatCode>
                <c:ptCount val="435"/>
                <c:pt idx="0">
                  <c:v>100</c:v>
                </c:pt>
                <c:pt idx="1">
                  <c:v>97.506161058657824</c:v>
                </c:pt>
                <c:pt idx="2">
                  <c:v>100.40386075097251</c:v>
                </c:pt>
                <c:pt idx="3">
                  <c:v>109.28060704849098</c:v>
                </c:pt>
                <c:pt idx="4">
                  <c:v>107.64214373288308</c:v>
                </c:pt>
                <c:pt idx="5">
                  <c:v>107.92734278349904</c:v>
                </c:pt>
                <c:pt idx="6">
                  <c:v>107.47269373386212</c:v>
                </c:pt>
                <c:pt idx="7">
                  <c:v>108.75420992491013</c:v>
                </c:pt>
                <c:pt idx="8">
                  <c:v>108.59489589235935</c:v>
                </c:pt>
                <c:pt idx="9">
                  <c:v>112.71836422760366</c:v>
                </c:pt>
                <c:pt idx="10">
                  <c:v>113.56821575620161</c:v>
                </c:pt>
                <c:pt idx="11">
                  <c:v>116.65783197527021</c:v>
                </c:pt>
                <c:pt idx="12">
                  <c:v>117.59687223894873</c:v>
                </c:pt>
                <c:pt idx="13">
                  <c:v>119.07741551877977</c:v>
                </c:pt>
                <c:pt idx="14">
                  <c:v>124.74496926075223</c:v>
                </c:pt>
                <c:pt idx="15">
                  <c:v>118.4400246775092</c:v>
                </c:pt>
                <c:pt idx="16">
                  <c:v>118.92922849307644</c:v>
                </c:pt>
                <c:pt idx="17">
                  <c:v>122.84313419735759</c:v>
                </c:pt>
                <c:pt idx="18">
                  <c:v>122.85211119624834</c:v>
                </c:pt>
                <c:pt idx="19">
                  <c:v>122.86738546634911</c:v>
                </c:pt>
                <c:pt idx="20">
                  <c:v>123.90614421789269</c:v>
                </c:pt>
                <c:pt idx="21">
                  <c:v>120.67747205138771</c:v>
                </c:pt>
                <c:pt idx="22">
                  <c:v>122.56405844163488</c:v>
                </c:pt>
                <c:pt idx="23">
                  <c:v>122.93734890707148</c:v>
                </c:pt>
                <c:pt idx="24">
                  <c:v>123.7066965224539</c:v>
                </c:pt>
                <c:pt idx="25">
                  <c:v>122.67236255506404</c:v>
                </c:pt>
                <c:pt idx="26">
                  <c:v>126.99551717870771</c:v>
                </c:pt>
                <c:pt idx="27">
                  <c:v>129.53439801840506</c:v>
                </c:pt>
                <c:pt idx="28">
                  <c:v>126.78281808603622</c:v>
                </c:pt>
                <c:pt idx="29">
                  <c:v>127.17807820361456</c:v>
                </c:pt>
                <c:pt idx="30">
                  <c:v>125.46217162663152</c:v>
                </c:pt>
                <c:pt idx="31">
                  <c:v>126.38513804625457</c:v>
                </c:pt>
                <c:pt idx="32">
                  <c:v>125.08324032694939</c:v>
                </c:pt>
                <c:pt idx="33">
                  <c:v>128.99890480206423</c:v>
                </c:pt>
                <c:pt idx="34">
                  <c:v>131.75549420371968</c:v>
                </c:pt>
                <c:pt idx="35">
                  <c:v>134.00405338589772</c:v>
                </c:pt>
                <c:pt idx="36">
                  <c:v>131.12892100329685</c:v>
                </c:pt>
                <c:pt idx="37">
                  <c:v>137.38199378668844</c:v>
                </c:pt>
                <c:pt idx="38">
                  <c:v>136.48038453618264</c:v>
                </c:pt>
                <c:pt idx="39">
                  <c:v>137.92270996885799</c:v>
                </c:pt>
                <c:pt idx="40">
                  <c:v>137.12019224182839</c:v>
                </c:pt>
                <c:pt idx="41">
                  <c:v>130.16857396589941</c:v>
                </c:pt>
                <c:pt idx="42">
                  <c:v>129.87655802299869</c:v>
                </c:pt>
                <c:pt idx="43">
                  <c:v>133.64128059026072</c:v>
                </c:pt>
                <c:pt idx="44">
                  <c:v>133.9605783804123</c:v>
                </c:pt>
                <c:pt idx="45">
                  <c:v>134.18501895650718</c:v>
                </c:pt>
                <c:pt idx="46">
                  <c:v>134.02946831115202</c:v>
                </c:pt>
                <c:pt idx="47">
                  <c:v>136.15475371125714</c:v>
                </c:pt>
                <c:pt idx="48">
                  <c:v>138.79996239752163</c:v>
                </c:pt>
                <c:pt idx="49">
                  <c:v>133.72278432048671</c:v>
                </c:pt>
                <c:pt idx="50">
                  <c:v>132.28292403632483</c:v>
                </c:pt>
                <c:pt idx="51">
                  <c:v>128.92777972431472</c:v>
                </c:pt>
                <c:pt idx="52">
                  <c:v>124.46304156086765</c:v>
                </c:pt>
                <c:pt idx="53">
                  <c:v>124.75312766469676</c:v>
                </c:pt>
                <c:pt idx="54">
                  <c:v>118.68396161662822</c:v>
                </c:pt>
                <c:pt idx="55">
                  <c:v>122.10927449326766</c:v>
                </c:pt>
                <c:pt idx="56">
                  <c:v>115.85569414228954</c:v>
                </c:pt>
                <c:pt idx="57">
                  <c:v>110.79133906273695</c:v>
                </c:pt>
                <c:pt idx="58">
                  <c:v>112.30647499294813</c:v>
                </c:pt>
                <c:pt idx="59">
                  <c:v>110.789328705583</c:v>
                </c:pt>
                <c:pt idx="60">
                  <c:v>110.20108224557089</c:v>
                </c:pt>
                <c:pt idx="61">
                  <c:v>111.26949081332164</c:v>
                </c:pt>
                <c:pt idx="62">
                  <c:v>113.26177468322878</c:v>
                </c:pt>
                <c:pt idx="63">
                  <c:v>112.26497499121587</c:v>
                </c:pt>
                <c:pt idx="64">
                  <c:v>111.94275679721142</c:v>
                </c:pt>
                <c:pt idx="65">
                  <c:v>111.8770575559181</c:v>
                </c:pt>
                <c:pt idx="66">
                  <c:v>111.43530053042598</c:v>
                </c:pt>
                <c:pt idx="67">
                  <c:v>109.76055526169826</c:v>
                </c:pt>
                <c:pt idx="68">
                  <c:v>112.19316185773503</c:v>
                </c:pt>
                <c:pt idx="69">
                  <c:v>110.96666874522742</c:v>
                </c:pt>
                <c:pt idx="70">
                  <c:v>113.50160265480049</c:v>
                </c:pt>
                <c:pt idx="71">
                  <c:v>115.01434518394399</c:v>
                </c:pt>
                <c:pt idx="72">
                  <c:v>119.68977309452976</c:v>
                </c:pt>
                <c:pt idx="73">
                  <c:v>118.65533729120833</c:v>
                </c:pt>
                <c:pt idx="74">
                  <c:v>120.35731316665445</c:v>
                </c:pt>
                <c:pt idx="75">
                  <c:v>119.76072984024171</c:v>
                </c:pt>
                <c:pt idx="76">
                  <c:v>118.39779044530619</c:v>
                </c:pt>
                <c:pt idx="77">
                  <c:v>118.69078838918583</c:v>
                </c:pt>
                <c:pt idx="78">
                  <c:v>119.7677591306899</c:v>
                </c:pt>
                <c:pt idx="79">
                  <c:v>120.35356607167982</c:v>
                </c:pt>
                <c:pt idx="80">
                  <c:v>122.79631344727837</c:v>
                </c:pt>
                <c:pt idx="81">
                  <c:v>120.08994797874563</c:v>
                </c:pt>
                <c:pt idx="82">
                  <c:v>121.19077808946619</c:v>
                </c:pt>
                <c:pt idx="83">
                  <c:v>119.12311288055452</c:v>
                </c:pt>
                <c:pt idx="84">
                  <c:v>119.94896259264095</c:v>
                </c:pt>
                <c:pt idx="85">
                  <c:v>118.47679487369375</c:v>
                </c:pt>
                <c:pt idx="86">
                  <c:v>119.92745018984047</c:v>
                </c:pt>
                <c:pt idx="87">
                  <c:v>120.50365373562911</c:v>
                </c:pt>
                <c:pt idx="88">
                  <c:v>122.2411635472404</c:v>
                </c:pt>
                <c:pt idx="89">
                  <c:v>123.68930970216583</c:v>
                </c:pt>
                <c:pt idx="90">
                  <c:v>125.40575546067241</c:v>
                </c:pt>
                <c:pt idx="91">
                  <c:v>122.30564133409413</c:v>
                </c:pt>
                <c:pt idx="92">
                  <c:v>119.17799995455715</c:v>
                </c:pt>
                <c:pt idx="93">
                  <c:v>121.13914488097468</c:v>
                </c:pt>
                <c:pt idx="94">
                  <c:v>119.45532273428829</c:v>
                </c:pt>
                <c:pt idx="95">
                  <c:v>119.80588920655052</c:v>
                </c:pt>
                <c:pt idx="96">
                  <c:v>118.82649501886759</c:v>
                </c:pt>
                <c:pt idx="97">
                  <c:v>121.26203723402917</c:v>
                </c:pt>
                <c:pt idx="98">
                  <c:v>123.88049747383607</c:v>
                </c:pt>
                <c:pt idx="99">
                  <c:v>125.94105226183574</c:v>
                </c:pt>
                <c:pt idx="100">
                  <c:v>125.10756366922186</c:v>
                </c:pt>
                <c:pt idx="101">
                  <c:v>126.26430248163882</c:v>
                </c:pt>
                <c:pt idx="102">
                  <c:v>127.84112458305748</c:v>
                </c:pt>
                <c:pt idx="103">
                  <c:v>127.33746403769224</c:v>
                </c:pt>
                <c:pt idx="104">
                  <c:v>129.04603610734645</c:v>
                </c:pt>
                <c:pt idx="105">
                  <c:v>133.45504285368614</c:v>
                </c:pt>
                <c:pt idx="106">
                  <c:v>134.02653787112541</c:v>
                </c:pt>
                <c:pt idx="107">
                  <c:v>137.10055782482101</c:v>
                </c:pt>
                <c:pt idx="108">
                  <c:v>141.64156484311533</c:v>
                </c:pt>
                <c:pt idx="109">
                  <c:v>146.49285118274759</c:v>
                </c:pt>
                <c:pt idx="110">
                  <c:v>149.45146155484886</c:v>
                </c:pt>
                <c:pt idx="111">
                  <c:v>149.09505022770247</c:v>
                </c:pt>
                <c:pt idx="112">
                  <c:v>147.58008617615556</c:v>
                </c:pt>
                <c:pt idx="113">
                  <c:v>146.99758584713402</c:v>
                </c:pt>
                <c:pt idx="114">
                  <c:v>146.59794771969806</c:v>
                </c:pt>
                <c:pt idx="115">
                  <c:v>146.69458054527843</c:v>
                </c:pt>
                <c:pt idx="116">
                  <c:v>146.03965777389595</c:v>
                </c:pt>
                <c:pt idx="117">
                  <c:v>146.20860313601247</c:v>
                </c:pt>
                <c:pt idx="118">
                  <c:v>148.12041446121273</c:v>
                </c:pt>
                <c:pt idx="119">
                  <c:v>147.65388975312155</c:v>
                </c:pt>
                <c:pt idx="120">
                  <c:v>145.48442521770355</c:v>
                </c:pt>
                <c:pt idx="121">
                  <c:v>142.74015277649195</c:v>
                </c:pt>
                <c:pt idx="122">
                  <c:v>142.08537538068944</c:v>
                </c:pt>
                <c:pt idx="123">
                  <c:v>143.54653030170638</c:v>
                </c:pt>
                <c:pt idx="124">
                  <c:v>143.99685225765268</c:v>
                </c:pt>
                <c:pt idx="125">
                  <c:v>137.91269476031195</c:v>
                </c:pt>
                <c:pt idx="126">
                  <c:v>142.41613137668412</c:v>
                </c:pt>
                <c:pt idx="127">
                  <c:v>143.21651347520009</c:v>
                </c:pt>
                <c:pt idx="128">
                  <c:v>142.99070987251346</c:v>
                </c:pt>
                <c:pt idx="129">
                  <c:v>143.46713754625839</c:v>
                </c:pt>
                <c:pt idx="130">
                  <c:v>142.98784697472118</c:v>
                </c:pt>
                <c:pt idx="131">
                  <c:v>141.37290542577603</c:v>
                </c:pt>
                <c:pt idx="132">
                  <c:v>140.96158076497375</c:v>
                </c:pt>
                <c:pt idx="133">
                  <c:v>141.75966719934712</c:v>
                </c:pt>
                <c:pt idx="134">
                  <c:v>142.72826434180746</c:v>
                </c:pt>
                <c:pt idx="135">
                  <c:v>140.7739219529455</c:v>
                </c:pt>
                <c:pt idx="136">
                  <c:v>139.93762521538315</c:v>
                </c:pt>
                <c:pt idx="137">
                  <c:v>139.41307123299461</c:v>
                </c:pt>
                <c:pt idx="138">
                  <c:v>137.2917211855187</c:v>
                </c:pt>
                <c:pt idx="139">
                  <c:v>137.86319658181546</c:v>
                </c:pt>
                <c:pt idx="140">
                  <c:v>135.57223131252607</c:v>
                </c:pt>
                <c:pt idx="141">
                  <c:v>137.30307066216645</c:v>
                </c:pt>
                <c:pt idx="142">
                  <c:v>135.97056312049165</c:v>
                </c:pt>
                <c:pt idx="143">
                  <c:v>134.04782455723463</c:v>
                </c:pt>
                <c:pt idx="144">
                  <c:v>131.282392849415</c:v>
                </c:pt>
                <c:pt idx="145">
                  <c:v>129.6965413964748</c:v>
                </c:pt>
                <c:pt idx="146">
                  <c:v>128.36407302796761</c:v>
                </c:pt>
                <c:pt idx="147">
                  <c:v>127.85921592936607</c:v>
                </c:pt>
                <c:pt idx="148">
                  <c:v>125.81483997644432</c:v>
                </c:pt>
                <c:pt idx="149">
                  <c:v>123.68663066468294</c:v>
                </c:pt>
                <c:pt idx="150">
                  <c:v>122.42818453270998</c:v>
                </c:pt>
                <c:pt idx="151">
                  <c:v>120.63977285914076</c:v>
                </c:pt>
                <c:pt idx="152">
                  <c:v>120.6942444337316</c:v>
                </c:pt>
                <c:pt idx="153">
                  <c:v>118.6784012857576</c:v>
                </c:pt>
                <c:pt idx="154">
                  <c:v>120.21518013496264</c:v>
                </c:pt>
                <c:pt idx="155">
                  <c:v>116.8062115312154</c:v>
                </c:pt>
                <c:pt idx="156">
                  <c:v>120.07635673645515</c:v>
                </c:pt>
                <c:pt idx="157">
                  <c:v>118.4985742287529</c:v>
                </c:pt>
                <c:pt idx="158">
                  <c:v>118.32748340961041</c:v>
                </c:pt>
                <c:pt idx="159">
                  <c:v>117.91638843279124</c:v>
                </c:pt>
                <c:pt idx="160">
                  <c:v>119.78965675129383</c:v>
                </c:pt>
                <c:pt idx="161">
                  <c:v>119.01624656522384</c:v>
                </c:pt>
                <c:pt idx="162">
                  <c:v>121.04598438498931</c:v>
                </c:pt>
                <c:pt idx="163">
                  <c:v>122.26236806240669</c:v>
                </c:pt>
                <c:pt idx="164">
                  <c:v>121.95112120179097</c:v>
                </c:pt>
                <c:pt idx="165">
                  <c:v>122.80435693138432</c:v>
                </c:pt>
                <c:pt idx="166">
                  <c:v>124.81569883149271</c:v>
                </c:pt>
                <c:pt idx="167">
                  <c:v>126.1797220413336</c:v>
                </c:pt>
                <c:pt idx="168">
                  <c:v>128.08093213630588</c:v>
                </c:pt>
                <c:pt idx="169">
                  <c:v>129.85106447186143</c:v>
                </c:pt>
                <c:pt idx="170">
                  <c:v>129.97638475990522</c:v>
                </c:pt>
                <c:pt idx="171">
                  <c:v>128.1067766548301</c:v>
                </c:pt>
                <c:pt idx="172">
                  <c:v>128.60243703342621</c:v>
                </c:pt>
                <c:pt idx="173">
                  <c:v>130.8214373211535</c:v>
                </c:pt>
                <c:pt idx="174">
                  <c:v>133.65780720609331</c:v>
                </c:pt>
                <c:pt idx="175">
                  <c:v>133.33444905501992</c:v>
                </c:pt>
                <c:pt idx="176">
                  <c:v>134.18545839385493</c:v>
                </c:pt>
                <c:pt idx="177">
                  <c:v>134.77783423560709</c:v>
                </c:pt>
                <c:pt idx="178">
                  <c:v>135.12658694005202</c:v>
                </c:pt>
                <c:pt idx="179">
                  <c:v>135.95896535777345</c:v>
                </c:pt>
                <c:pt idx="180">
                  <c:v>136.08627426297537</c:v>
                </c:pt>
                <c:pt idx="181">
                  <c:v>139.11316316105348</c:v>
                </c:pt>
                <c:pt idx="182">
                  <c:v>143.815583324155</c:v>
                </c:pt>
                <c:pt idx="183">
                  <c:v>144.8424188614477</c:v>
                </c:pt>
                <c:pt idx="184">
                  <c:v>147.49970200492743</c:v>
                </c:pt>
                <c:pt idx="185">
                  <c:v>145.48498091676166</c:v>
                </c:pt>
                <c:pt idx="186">
                  <c:v>142.26888822333026</c:v>
                </c:pt>
                <c:pt idx="187">
                  <c:v>142.61591026782492</c:v>
                </c:pt>
                <c:pt idx="188">
                  <c:v>143.21758548955435</c:v>
                </c:pt>
                <c:pt idx="189">
                  <c:v>139.90763173848481</c:v>
                </c:pt>
                <c:pt idx="190">
                  <c:v>133.58324509337578</c:v>
                </c:pt>
                <c:pt idx="191">
                  <c:v>130.28991885991729</c:v>
                </c:pt>
                <c:pt idx="192">
                  <c:v>131.44099658976208</c:v>
                </c:pt>
                <c:pt idx="193">
                  <c:v>132.43785862245161</c:v>
                </c:pt>
                <c:pt idx="194">
                  <c:v>131.10136090556421</c:v>
                </c:pt>
                <c:pt idx="195">
                  <c:v>130.85720550356763</c:v>
                </c:pt>
                <c:pt idx="196">
                  <c:v>128.4965094282214</c:v>
                </c:pt>
                <c:pt idx="197">
                  <c:v>127.38340653979408</c:v>
                </c:pt>
                <c:pt idx="198">
                  <c:v>126.68236238351682</c:v>
                </c:pt>
                <c:pt idx="199">
                  <c:v>127.14818458615181</c:v>
                </c:pt>
                <c:pt idx="200">
                  <c:v>128.35339263481842</c:v>
                </c:pt>
                <c:pt idx="201">
                  <c:v>132.52289972015072</c:v>
                </c:pt>
                <c:pt idx="202">
                  <c:v>134.64634322805014</c:v>
                </c:pt>
                <c:pt idx="203">
                  <c:v>136.04481090842219</c:v>
                </c:pt>
                <c:pt idx="204">
                  <c:v>139.09168200018681</c:v>
                </c:pt>
                <c:pt idx="205">
                  <c:v>140.29802887060885</c:v>
                </c:pt>
                <c:pt idx="206">
                  <c:v>139.96960868814284</c:v>
                </c:pt>
                <c:pt idx="207">
                  <c:v>138.34828085624187</c:v>
                </c:pt>
                <c:pt idx="208">
                  <c:v>138.85274600032071</c:v>
                </c:pt>
                <c:pt idx="209">
                  <c:v>137.99117421722866</c:v>
                </c:pt>
                <c:pt idx="210">
                  <c:v>138.86903637042164</c:v>
                </c:pt>
                <c:pt idx="211">
                  <c:v>140.318495602018</c:v>
                </c:pt>
                <c:pt idx="212">
                  <c:v>143.27798591270857</c:v>
                </c:pt>
                <c:pt idx="213">
                  <c:v>147.92179627411321</c:v>
                </c:pt>
                <c:pt idx="214">
                  <c:v>151.04920505300419</c:v>
                </c:pt>
                <c:pt idx="215">
                  <c:v>151.05002895718897</c:v>
                </c:pt>
                <c:pt idx="216">
                  <c:v>154.62450055060413</c:v>
                </c:pt>
                <c:pt idx="217">
                  <c:v>157.05332241462935</c:v>
                </c:pt>
                <c:pt idx="218">
                  <c:v>158.81780596553131</c:v>
                </c:pt>
                <c:pt idx="219">
                  <c:v>163.08129273707181</c:v>
                </c:pt>
                <c:pt idx="220">
                  <c:v>166.22548476809553</c:v>
                </c:pt>
                <c:pt idx="221">
                  <c:v>171.69372299106195</c:v>
                </c:pt>
                <c:pt idx="222">
                  <c:v>172.51103382313804</c:v>
                </c:pt>
                <c:pt idx="223">
                  <c:v>174.17086813880351</c:v>
                </c:pt>
                <c:pt idx="224">
                  <c:v>174.53578773369946</c:v>
                </c:pt>
                <c:pt idx="225">
                  <c:v>175.36818531907809</c:v>
                </c:pt>
                <c:pt idx="226">
                  <c:v>176.03252914504247</c:v>
                </c:pt>
                <c:pt idx="227">
                  <c:v>174.81746826087675</c:v>
                </c:pt>
                <c:pt idx="228">
                  <c:v>176.19148953894538</c:v>
                </c:pt>
                <c:pt idx="229">
                  <c:v>178.56917984708039</c:v>
                </c:pt>
                <c:pt idx="230">
                  <c:v>180.07879941603753</c:v>
                </c:pt>
                <c:pt idx="231">
                  <c:v>180.26521023773657</c:v>
                </c:pt>
                <c:pt idx="232">
                  <c:v>180.8669659178625</c:v>
                </c:pt>
                <c:pt idx="233">
                  <c:v>179.72937874835833</c:v>
                </c:pt>
                <c:pt idx="234">
                  <c:v>178.91875091462396</c:v>
                </c:pt>
                <c:pt idx="235">
                  <c:v>177.34292614213112</c:v>
                </c:pt>
                <c:pt idx="236">
                  <c:v>175.70508267787929</c:v>
                </c:pt>
                <c:pt idx="237">
                  <c:v>174.92581703080236</c:v>
                </c:pt>
                <c:pt idx="238">
                  <c:v>173.48690639408937</c:v>
                </c:pt>
                <c:pt idx="239">
                  <c:v>172.87519491940643</c:v>
                </c:pt>
                <c:pt idx="240">
                  <c:v>172.65637968110187</c:v>
                </c:pt>
                <c:pt idx="241">
                  <c:v>172.50359066168926</c:v>
                </c:pt>
                <c:pt idx="242">
                  <c:v>169.79622253650987</c:v>
                </c:pt>
                <c:pt idx="243">
                  <c:v>172.26368173605599</c:v>
                </c:pt>
                <c:pt idx="244">
                  <c:v>176.41950325946829</c:v>
                </c:pt>
                <c:pt idx="245">
                  <c:v>175.07383000298469</c:v>
                </c:pt>
                <c:pt idx="246">
                  <c:v>176.14137178849023</c:v>
                </c:pt>
                <c:pt idx="247">
                  <c:v>177.13806467186862</c:v>
                </c:pt>
                <c:pt idx="248">
                  <c:v>178.55663574595113</c:v>
                </c:pt>
                <c:pt idx="249">
                  <c:v>179.04718767341393</c:v>
                </c:pt>
                <c:pt idx="250">
                  <c:v>182.73923727546085</c:v>
                </c:pt>
                <c:pt idx="251">
                  <c:v>189.18308861332892</c:v>
                </c:pt>
                <c:pt idx="252">
                  <c:v>191.83375819089648</c:v>
                </c:pt>
                <c:pt idx="253">
                  <c:v>195.27996749969157</c:v>
                </c:pt>
                <c:pt idx="254">
                  <c:v>198.79658301676847</c:v>
                </c:pt>
                <c:pt idx="255">
                  <c:v>208.79073767158789</c:v>
                </c:pt>
                <c:pt idx="256">
                  <c:v>213.64332164449522</c:v>
                </c:pt>
                <c:pt idx="257">
                  <c:v>226.62571615915274</c:v>
                </c:pt>
                <c:pt idx="258">
                  <c:v>237.02608777567536</c:v>
                </c:pt>
                <c:pt idx="259">
                  <c:v>240.57276075504697</c:v>
                </c:pt>
                <c:pt idx="260">
                  <c:v>241.15501465169078</c:v>
                </c:pt>
                <c:pt idx="261">
                  <c:v>245.04158796160257</c:v>
                </c:pt>
                <c:pt idx="262">
                  <c:v>246.8748688894797</c:v>
                </c:pt>
                <c:pt idx="263">
                  <c:v>246.04571165383589</c:v>
                </c:pt>
                <c:pt idx="264">
                  <c:v>242.84491782964827</c:v>
                </c:pt>
                <c:pt idx="265">
                  <c:v>245.5788697252402</c:v>
                </c:pt>
                <c:pt idx="266">
                  <c:v>250.68591016793334</c:v>
                </c:pt>
                <c:pt idx="267">
                  <c:v>249.7677241544441</c:v>
                </c:pt>
                <c:pt idx="268">
                  <c:v>252.07913054310512</c:v>
                </c:pt>
                <c:pt idx="269">
                  <c:v>252.05366051882785</c:v>
                </c:pt>
                <c:pt idx="270">
                  <c:v>256.56264392063832</c:v>
                </c:pt>
                <c:pt idx="271">
                  <c:v>247.94655946319787</c:v>
                </c:pt>
                <c:pt idx="272">
                  <c:v>235.04153547436147</c:v>
                </c:pt>
                <c:pt idx="273">
                  <c:v>217.69274077699893</c:v>
                </c:pt>
                <c:pt idx="274">
                  <c:v>201.93166979191139</c:v>
                </c:pt>
                <c:pt idx="275">
                  <c:v>187.68472115421926</c:v>
                </c:pt>
                <c:pt idx="276">
                  <c:v>179.45551966407885</c:v>
                </c:pt>
                <c:pt idx="277">
                  <c:v>171.21181597533655</c:v>
                </c:pt>
                <c:pt idx="278">
                  <c:v>172.75105740314274</c:v>
                </c:pt>
                <c:pt idx="279">
                  <c:v>176.98952406078411</c:v>
                </c:pt>
                <c:pt idx="280">
                  <c:v>180.98572076045357</c:v>
                </c:pt>
                <c:pt idx="281">
                  <c:v>180.54875512947055</c:v>
                </c:pt>
                <c:pt idx="282">
                  <c:v>181.84146403666571</c:v>
                </c:pt>
                <c:pt idx="283">
                  <c:v>189.75097581192313</c:v>
                </c:pt>
                <c:pt idx="284">
                  <c:v>203.85742761535653</c:v>
                </c:pt>
                <c:pt idx="285">
                  <c:v>213.01580544805211</c:v>
                </c:pt>
                <c:pt idx="286">
                  <c:v>236.73466043574646</c:v>
                </c:pt>
                <c:pt idx="287">
                  <c:v>242.7183483246973</c:v>
                </c:pt>
                <c:pt idx="288">
                  <c:v>244.1027813458951</c:v>
                </c:pt>
                <c:pt idx="289">
                  <c:v>242.33643616476633</c:v>
                </c:pt>
                <c:pt idx="290">
                  <c:v>247.33168052461014</c:v>
                </c:pt>
                <c:pt idx="291">
                  <c:v>263.86129288613142</c:v>
                </c:pt>
                <c:pt idx="292">
                  <c:v>266.44984632520283</c:v>
                </c:pt>
                <c:pt idx="293">
                  <c:v>262.48523806106931</c:v>
                </c:pt>
                <c:pt idx="294">
                  <c:v>257.3136650590132</c:v>
                </c:pt>
                <c:pt idx="295">
                  <c:v>254.72469948382184</c:v>
                </c:pt>
                <c:pt idx="296">
                  <c:v>261.87357103961438</c:v>
                </c:pt>
                <c:pt idx="297">
                  <c:v>269.48751446371671</c:v>
                </c:pt>
                <c:pt idx="298">
                  <c:v>275.05888739682877</c:v>
                </c:pt>
                <c:pt idx="299">
                  <c:v>279.21906773318238</c:v>
                </c:pt>
                <c:pt idx="300">
                  <c:v>290.86630727465001</c:v>
                </c:pt>
                <c:pt idx="301">
                  <c:v>298.57023842729336</c:v>
                </c:pt>
                <c:pt idx="302">
                  <c:v>312.736317469808</c:v>
                </c:pt>
                <c:pt idx="303">
                  <c:v>316.13379234279699</c:v>
                </c:pt>
                <c:pt idx="304">
                  <c:v>315.19894148503272</c:v>
                </c:pt>
                <c:pt idx="305">
                  <c:v>312.22740147053941</c:v>
                </c:pt>
                <c:pt idx="306">
                  <c:v>310.44634266442597</c:v>
                </c:pt>
                <c:pt idx="307">
                  <c:v>301.77102591903628</c:v>
                </c:pt>
                <c:pt idx="308">
                  <c:v>299.40364052763653</c:v>
                </c:pt>
                <c:pt idx="309">
                  <c:v>291.53359920835101</c:v>
                </c:pt>
                <c:pt idx="310">
                  <c:v>288.42696544050801</c:v>
                </c:pt>
                <c:pt idx="311">
                  <c:v>286.43940708607846</c:v>
                </c:pt>
                <c:pt idx="312">
                  <c:v>290.06936763276093</c:v>
                </c:pt>
                <c:pt idx="313">
                  <c:v>289.65865963727538</c:v>
                </c:pt>
                <c:pt idx="314">
                  <c:v>284.87460041265723</c:v>
                </c:pt>
                <c:pt idx="315">
                  <c:v>272.23401275374931</c:v>
                </c:pt>
                <c:pt idx="316">
                  <c:v>260.29772743160612</c:v>
                </c:pt>
                <c:pt idx="317">
                  <c:v>253.98581368139423</c:v>
                </c:pt>
                <c:pt idx="318">
                  <c:v>253.23041563941297</c:v>
                </c:pt>
                <c:pt idx="319">
                  <c:v>254.53524974702918</c:v>
                </c:pt>
                <c:pt idx="320">
                  <c:v>263.27392712859813</c:v>
                </c:pt>
                <c:pt idx="321">
                  <c:v>267.00329508615914</c:v>
                </c:pt>
                <c:pt idx="322">
                  <c:v>269.40469305902053</c:v>
                </c:pt>
                <c:pt idx="323">
                  <c:v>271.79843424499433</c:v>
                </c:pt>
                <c:pt idx="324">
                  <c:v>272.58292697775158</c:v>
                </c:pt>
                <c:pt idx="325">
                  <c:v>275.46912016784006</c:v>
                </c:pt>
                <c:pt idx="326">
                  <c:v>295.67983566589407</c:v>
                </c:pt>
                <c:pt idx="327">
                  <c:v>332.97841281504469</c:v>
                </c:pt>
                <c:pt idx="328">
                  <c:v>327.78881737816664</c:v>
                </c:pt>
                <c:pt idx="329">
                  <c:v>315.57907618741615</c:v>
                </c:pt>
                <c:pt idx="330">
                  <c:v>317.70765171624561</c:v>
                </c:pt>
                <c:pt idx="331">
                  <c:v>320.05820079260559</c:v>
                </c:pt>
                <c:pt idx="332">
                  <c:v>323.46567058620548</c:v>
                </c:pt>
                <c:pt idx="333">
                  <c:v>327.83154564530145</c:v>
                </c:pt>
                <c:pt idx="334">
                  <c:v>326.86808018220705</c:v>
                </c:pt>
                <c:pt idx="335">
                  <c:v>330.21632724530718</c:v>
                </c:pt>
                <c:pt idx="336">
                  <c:v>334.07590754705876</c:v>
                </c:pt>
                <c:pt idx="337">
                  <c:v>337.1966144294625</c:v>
                </c:pt>
                <c:pt idx="338">
                  <c:v>337.00340429994964</c:v>
                </c:pt>
                <c:pt idx="339">
                  <c:v>324.61904919806437</c:v>
                </c:pt>
                <c:pt idx="340">
                  <c:v>318.83689283271679</c:v>
                </c:pt>
                <c:pt idx="341">
                  <c:v>315.60201697220202</c:v>
                </c:pt>
                <c:pt idx="342">
                  <c:v>307.62306073191223</c:v>
                </c:pt>
                <c:pt idx="343">
                  <c:v>296.78195867109986</c:v>
                </c:pt>
                <c:pt idx="344">
                  <c:v>292.86001100735348</c:v>
                </c:pt>
                <c:pt idx="345">
                  <c:v>290.25152580335481</c:v>
                </c:pt>
                <c:pt idx="346">
                  <c:v>286.06250240549701</c:v>
                </c:pt>
                <c:pt idx="347">
                  <c:v>273.3544408690467</c:v>
                </c:pt>
                <c:pt idx="348">
                  <c:v>272.59763439309455</c:v>
                </c:pt>
                <c:pt idx="349">
                  <c:v>283.99625679339169</c:v>
                </c:pt>
                <c:pt idx="350">
                  <c:v>296.92346567681199</c:v>
                </c:pt>
                <c:pt idx="351">
                  <c:v>274.87104072945169</c:v>
                </c:pt>
                <c:pt idx="352">
                  <c:v>261.59107459157866</c:v>
                </c:pt>
                <c:pt idx="353">
                  <c:v>253.37614831566881</c:v>
                </c:pt>
                <c:pt idx="354">
                  <c:v>239.53033942541927</c:v>
                </c:pt>
                <c:pt idx="355">
                  <c:v>226.88065797027033</c:v>
                </c:pt>
                <c:pt idx="356">
                  <c:v>239.5255269897842</c:v>
                </c:pt>
                <c:pt idx="357">
                  <c:v>256.63308872146649</c:v>
                </c:pt>
                <c:pt idx="358">
                  <c:v>242.32107710724171</c:v>
                </c:pt>
                <c:pt idx="359">
                  <c:v>237.98793426700684</c:v>
                </c:pt>
                <c:pt idx="360">
                  <c:v>232.42007178619139</c:v>
                </c:pt>
                <c:pt idx="361">
                  <c:v>233.50160151112379</c:v>
                </c:pt>
                <c:pt idx="362">
                  <c:v>230.54823508030921</c:v>
                </c:pt>
                <c:pt idx="363">
                  <c:v>228.77681518532759</c:v>
                </c:pt>
                <c:pt idx="364">
                  <c:v>231.06501165814223</c:v>
                </c:pt>
                <c:pt idx="365">
                  <c:v>239.2209940129203</c:v>
                </c:pt>
                <c:pt idx="366">
                  <c:v>244.16705639588238</c:v>
                </c:pt>
                <c:pt idx="367">
                  <c:v>252.05736759236086</c:v>
                </c:pt>
                <c:pt idx="368">
                  <c:v>264.93020097965314</c:v>
                </c:pt>
                <c:pt idx="369">
                  <c:v>266.91186039253466</c:v>
                </c:pt>
                <c:pt idx="370">
                  <c:v>275.33733624968966</c:v>
                </c:pt>
                <c:pt idx="371">
                  <c:v>277.26456575104294</c:v>
                </c:pt>
                <c:pt idx="372">
                  <c:v>276.84351836277057</c:v>
                </c:pt>
                <c:pt idx="373">
                  <c:v>290.27108827024665</c:v>
                </c:pt>
                <c:pt idx="374">
                  <c:v>291.48838674403402</c:v>
                </c:pt>
                <c:pt idx="375">
                  <c:v>290.8861163809633</c:v>
                </c:pt>
                <c:pt idx="376">
                  <c:v>300.11271920489401</c:v>
                </c:pt>
                <c:pt idx="377">
                  <c:v>306.4099226669685</c:v>
                </c:pt>
                <c:pt idx="378">
                  <c:v>304.07049578528563</c:v>
                </c:pt>
                <c:pt idx="379">
                  <c:v>301.47521481641172</c:v>
                </c:pt>
                <c:pt idx="380">
                  <c:v>303.71127240821903</c:v>
                </c:pt>
                <c:pt idx="381">
                  <c:v>302.91926845443612</c:v>
                </c:pt>
                <c:pt idx="382">
                  <c:v>300.06426333151074</c:v>
                </c:pt>
                <c:pt idx="383">
                  <c:v>294.26981368009194</c:v>
                </c:pt>
                <c:pt idx="384">
                  <c:v>296.30965745746954</c:v>
                </c:pt>
                <c:pt idx="385">
                  <c:v>304.73463072650316</c:v>
                </c:pt>
                <c:pt idx="386">
                  <c:v>308.47119367590221</c:v>
                </c:pt>
                <c:pt idx="387">
                  <c:v>311.64090658354485</c:v>
                </c:pt>
                <c:pt idx="388">
                  <c:v>316.38564180951829</c:v>
                </c:pt>
                <c:pt idx="389">
                  <c:v>313.60771177101458</c:v>
                </c:pt>
                <c:pt idx="390">
                  <c:v>303.42706051343549</c:v>
                </c:pt>
                <c:pt idx="391">
                  <c:v>300.08669836295564</c:v>
                </c:pt>
                <c:pt idx="392">
                  <c:v>292.9243489368373</c:v>
                </c:pt>
                <c:pt idx="393">
                  <c:v>286.01245903749214</c:v>
                </c:pt>
                <c:pt idx="394">
                  <c:v>284.69079675951156</c:v>
                </c:pt>
                <c:pt idx="395">
                  <c:v>284.20860880028096</c:v>
                </c:pt>
                <c:pt idx="396">
                  <c:v>289.86275731652648</c:v>
                </c:pt>
                <c:pt idx="397">
                  <c:v>297.9133527028485</c:v>
                </c:pt>
                <c:pt idx="398">
                  <c:v>310.26127754847107</c:v>
                </c:pt>
                <c:pt idx="399">
                  <c:v>318.35812186554546</c:v>
                </c:pt>
                <c:pt idx="400">
                  <c:v>318.51998664002991</c:v>
                </c:pt>
                <c:pt idx="401">
                  <c:v>306.15626673417972</c:v>
                </c:pt>
                <c:pt idx="402">
                  <c:v>301.88054884057163</c:v>
                </c:pt>
                <c:pt idx="403">
                  <c:v>302.85808552511435</c:v>
                </c:pt>
                <c:pt idx="404">
                  <c:v>302.98930771308926</c:v>
                </c:pt>
                <c:pt idx="405">
                  <c:v>306.65166514840689</c:v>
                </c:pt>
                <c:pt idx="406">
                  <c:v>319.94755526543292</c:v>
                </c:pt>
                <c:pt idx="407">
                  <c:v>308.94452824245866</c:v>
                </c:pt>
                <c:pt idx="408">
                  <c:v>304.74298999810509</c:v>
                </c:pt>
                <c:pt idx="409">
                  <c:v>298.2363391730961</c:v>
                </c:pt>
                <c:pt idx="410">
                  <c:v>292.2471745716183</c:v>
                </c:pt>
                <c:pt idx="411">
                  <c:v>288.99023874824286</c:v>
                </c:pt>
                <c:pt idx="412">
                  <c:v>292.61469661067383</c:v>
                </c:pt>
                <c:pt idx="413">
                  <c:v>288.82166525858867</c:v>
                </c:pt>
                <c:pt idx="414">
                  <c:v>297.27253215640519</c:v>
                </c:pt>
                <c:pt idx="415">
                  <c:v>294.23099480764387</c:v>
                </c:pt>
                <c:pt idx="416">
                  <c:v>293.6661351663106</c:v>
                </c:pt>
                <c:pt idx="417">
                  <c:v>299.46029354708918</c:v>
                </c:pt>
                <c:pt idx="418">
                  <c:v>302.269619683847</c:v>
                </c:pt>
                <c:pt idx="419">
                  <c:v>307.57999602234702</c:v>
                </c:pt>
                <c:pt idx="420">
                  <c:v>320.70939472876989</c:v>
                </c:pt>
                <c:pt idx="421">
                  <c:v>331.14234753938024</c:v>
                </c:pt>
                <c:pt idx="422">
                  <c:v>351.21856399433722</c:v>
                </c:pt>
                <c:pt idx="423">
                  <c:v>358.89119528772278</c:v>
                </c:pt>
                <c:pt idx="424">
                  <c:v>366.36420642128684</c:v>
                </c:pt>
                <c:pt idx="425">
                  <c:v>369.5664355616853</c:v>
                </c:pt>
                <c:pt idx="426">
                  <c:v>363.26457529711104</c:v>
                </c:pt>
                <c:pt idx="427">
                  <c:v>357.48271990974456</c:v>
                </c:pt>
                <c:pt idx="428">
                  <c:v>362.92404386838217</c:v>
                </c:pt>
                <c:pt idx="429">
                  <c:v>370.7379908220891</c:v>
                </c:pt>
                <c:pt idx="430">
                  <c:v>381.10097117946685</c:v>
                </c:pt>
                <c:pt idx="431">
                  <c:v>379.97766347773216</c:v>
                </c:pt>
                <c:pt idx="432">
                  <c:v>383.85314263398396</c:v>
                </c:pt>
                <c:pt idx="433">
                  <c:v>398.68560031044967</c:v>
                </c:pt>
                <c:pt idx="434">
                  <c:v>414.35697788240486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3A-49CF-8875-4B4410357EA0}"/>
            </c:ext>
          </c:extLst>
        </c:ser>
        <c:ser>
          <c:idx val="2"/>
          <c:order val="1"/>
          <c:tx>
            <c:strRef>
              <c:f>'Commodities, BDI'!$C$9:$C$10</c:f>
              <c:strCache>
                <c:ptCount val="2"/>
                <c:pt idx="0">
                  <c:v>Meat, Skins and Wool </c:v>
                </c:pt>
              </c:strCache>
            </c:strRef>
          </c:tx>
          <c:spPr>
            <a:ln>
              <a:solidFill>
                <a:schemeClr val="bg2">
                  <a:lumMod val="2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BDI'!$C$11:$C$445</c:f>
              <c:numCache>
                <c:formatCode>#,##0.0</c:formatCode>
                <c:ptCount val="435"/>
                <c:pt idx="0">
                  <c:v>100</c:v>
                </c:pt>
                <c:pt idx="1">
                  <c:v>97.514164893478281</c:v>
                </c:pt>
                <c:pt idx="2">
                  <c:v>102.87861731994826</c:v>
                </c:pt>
                <c:pt idx="3">
                  <c:v>107.78756508723912</c:v>
                </c:pt>
                <c:pt idx="4">
                  <c:v>104.45690662576369</c:v>
                </c:pt>
                <c:pt idx="5">
                  <c:v>108.2162118829456</c:v>
                </c:pt>
                <c:pt idx="6">
                  <c:v>109.73684343822478</c:v>
                </c:pt>
                <c:pt idx="7">
                  <c:v>109.02325690638212</c:v>
                </c:pt>
                <c:pt idx="8">
                  <c:v>109.00511265126792</c:v>
                </c:pt>
                <c:pt idx="9">
                  <c:v>113.5377286377816</c:v>
                </c:pt>
                <c:pt idx="10">
                  <c:v>115.24726257097062</c:v>
                </c:pt>
                <c:pt idx="11">
                  <c:v>116.43349389630421</c:v>
                </c:pt>
                <c:pt idx="12">
                  <c:v>119.947813599653</c:v>
                </c:pt>
                <c:pt idx="13">
                  <c:v>125.57458718897168</c:v>
                </c:pt>
                <c:pt idx="14">
                  <c:v>127.53492336172873</c:v>
                </c:pt>
                <c:pt idx="15">
                  <c:v>127.49632782142758</c:v>
                </c:pt>
                <c:pt idx="16">
                  <c:v>128.2104186082401</c:v>
                </c:pt>
                <c:pt idx="17">
                  <c:v>127.45065865654031</c:v>
                </c:pt>
                <c:pt idx="18">
                  <c:v>127.25401872639218</c:v>
                </c:pt>
                <c:pt idx="19">
                  <c:v>125.58105936026921</c:v>
                </c:pt>
                <c:pt idx="20">
                  <c:v>131.64879501661437</c:v>
                </c:pt>
                <c:pt idx="21">
                  <c:v>124.30253094029301</c:v>
                </c:pt>
                <c:pt idx="22">
                  <c:v>129.74558210349264</c:v>
                </c:pt>
                <c:pt idx="23">
                  <c:v>128.10427677932276</c:v>
                </c:pt>
                <c:pt idx="24">
                  <c:v>131.72269642962621</c:v>
                </c:pt>
                <c:pt idx="25">
                  <c:v>131.70929477381372</c:v>
                </c:pt>
                <c:pt idx="26">
                  <c:v>134.6988282560244</c:v>
                </c:pt>
                <c:pt idx="27">
                  <c:v>133.71230825184995</c:v>
                </c:pt>
                <c:pt idx="28">
                  <c:v>131.11077846646029</c:v>
                </c:pt>
                <c:pt idx="29">
                  <c:v>130.58245059324378</c:v>
                </c:pt>
                <c:pt idx="30">
                  <c:v>127.24297827224919</c:v>
                </c:pt>
                <c:pt idx="31">
                  <c:v>135.61935001461165</c:v>
                </c:pt>
                <c:pt idx="32">
                  <c:v>131.22959171402348</c:v>
                </c:pt>
                <c:pt idx="33">
                  <c:v>131.10436672413223</c:v>
                </c:pt>
                <c:pt idx="34">
                  <c:v>134.25163618435451</c:v>
                </c:pt>
                <c:pt idx="35">
                  <c:v>136.14931158359704</c:v>
                </c:pt>
                <c:pt idx="36">
                  <c:v>134.79814028411926</c:v>
                </c:pt>
                <c:pt idx="37">
                  <c:v>135.84242513961914</c:v>
                </c:pt>
                <c:pt idx="38">
                  <c:v>135.21793080705129</c:v>
                </c:pt>
                <c:pt idx="39">
                  <c:v>130.84190319569049</c:v>
                </c:pt>
                <c:pt idx="40">
                  <c:v>132.3706194988558</c:v>
                </c:pt>
                <c:pt idx="41">
                  <c:v>127.97921610875891</c:v>
                </c:pt>
                <c:pt idx="42">
                  <c:v>128.02445271206133</c:v>
                </c:pt>
                <c:pt idx="43">
                  <c:v>129.64949488954116</c:v>
                </c:pt>
                <c:pt idx="44">
                  <c:v>133.54201197467526</c:v>
                </c:pt>
                <c:pt idx="45">
                  <c:v>133.12533805768979</c:v>
                </c:pt>
                <c:pt idx="46">
                  <c:v>132.88053617211764</c:v>
                </c:pt>
                <c:pt idx="47">
                  <c:v>133.51335001881122</c:v>
                </c:pt>
                <c:pt idx="48">
                  <c:v>135.09026174947775</c:v>
                </c:pt>
                <c:pt idx="49">
                  <c:v>132.2629528692288</c:v>
                </c:pt>
                <c:pt idx="50">
                  <c:v>129.64795440670284</c:v>
                </c:pt>
                <c:pt idx="51">
                  <c:v>128.27284411588144</c:v>
                </c:pt>
                <c:pt idx="52">
                  <c:v>123.78346963523366</c:v>
                </c:pt>
                <c:pt idx="53">
                  <c:v>122.17463832911723</c:v>
                </c:pt>
                <c:pt idx="54">
                  <c:v>116.02217116334288</c:v>
                </c:pt>
                <c:pt idx="55">
                  <c:v>121.2638350800086</c:v>
                </c:pt>
                <c:pt idx="56">
                  <c:v>113.28455804807777</c:v>
                </c:pt>
                <c:pt idx="57">
                  <c:v>107.68682837870772</c:v>
                </c:pt>
                <c:pt idx="58">
                  <c:v>106.856021573568</c:v>
                </c:pt>
                <c:pt idx="59">
                  <c:v>104.79580599929388</c:v>
                </c:pt>
                <c:pt idx="60">
                  <c:v>99.632084590315884</c:v>
                </c:pt>
                <c:pt idx="61">
                  <c:v>103.0948875766092</c:v>
                </c:pt>
                <c:pt idx="62">
                  <c:v>108.59237169161955</c:v>
                </c:pt>
                <c:pt idx="63">
                  <c:v>107.34185184176097</c:v>
                </c:pt>
                <c:pt idx="64">
                  <c:v>103.54129776931227</c:v>
                </c:pt>
                <c:pt idx="65">
                  <c:v>105.62581388203026</c:v>
                </c:pt>
                <c:pt idx="66">
                  <c:v>103.06692333434164</c:v>
                </c:pt>
                <c:pt idx="67">
                  <c:v>99.582833529510935</c:v>
                </c:pt>
                <c:pt idx="68">
                  <c:v>104.54040764803348</c:v>
                </c:pt>
                <c:pt idx="69">
                  <c:v>100.26447227728221</c:v>
                </c:pt>
                <c:pt idx="70">
                  <c:v>107.05088121102904</c:v>
                </c:pt>
                <c:pt idx="71">
                  <c:v>106.58641773499097</c:v>
                </c:pt>
                <c:pt idx="72">
                  <c:v>111.61517738098765</c:v>
                </c:pt>
                <c:pt idx="73">
                  <c:v>113.03944812722798</c:v>
                </c:pt>
                <c:pt idx="74">
                  <c:v>113.1819472019401</c:v>
                </c:pt>
                <c:pt idx="75">
                  <c:v>115.80928682852759</c:v>
                </c:pt>
                <c:pt idx="76">
                  <c:v>112.07202062930995</c:v>
                </c:pt>
                <c:pt idx="77">
                  <c:v>109.17674678758213</c:v>
                </c:pt>
                <c:pt idx="78">
                  <c:v>109.05779070916002</c:v>
                </c:pt>
                <c:pt idx="79">
                  <c:v>110.39953879719087</c:v>
                </c:pt>
                <c:pt idx="80">
                  <c:v>114.72355822973056</c:v>
                </c:pt>
                <c:pt idx="81">
                  <c:v>117.23093318540043</c:v>
                </c:pt>
                <c:pt idx="82">
                  <c:v>113.81149059930686</c:v>
                </c:pt>
                <c:pt idx="83">
                  <c:v>113.60201789879478</c:v>
                </c:pt>
                <c:pt idx="84">
                  <c:v>113.43288331071609</c:v>
                </c:pt>
                <c:pt idx="85">
                  <c:v>114.16318357545397</c:v>
                </c:pt>
                <c:pt idx="86">
                  <c:v>115.85186834638638</c:v>
                </c:pt>
                <c:pt idx="87">
                  <c:v>117.37293429926997</c:v>
                </c:pt>
                <c:pt idx="88">
                  <c:v>120.60897599634997</c:v>
                </c:pt>
                <c:pt idx="89">
                  <c:v>124.76957791974424</c:v>
                </c:pt>
                <c:pt idx="90">
                  <c:v>126.76688010256237</c:v>
                </c:pt>
                <c:pt idx="91">
                  <c:v>127.2221952747115</c:v>
                </c:pt>
                <c:pt idx="92">
                  <c:v>126.57679057046198</c:v>
                </c:pt>
                <c:pt idx="93">
                  <c:v>126.66056156220405</c:v>
                </c:pt>
                <c:pt idx="94">
                  <c:v>126.63295100204142</c:v>
                </c:pt>
                <c:pt idx="95">
                  <c:v>126.04328395854854</c:v>
                </c:pt>
                <c:pt idx="96">
                  <c:v>125.97278920242793</c:v>
                </c:pt>
                <c:pt idx="97">
                  <c:v>129.44569356897478</c:v>
                </c:pt>
                <c:pt idx="98">
                  <c:v>136.70771754115151</c:v>
                </c:pt>
                <c:pt idx="99">
                  <c:v>134.58967282225186</c:v>
                </c:pt>
                <c:pt idx="100">
                  <c:v>132.49514831146783</c:v>
                </c:pt>
                <c:pt idx="101">
                  <c:v>129.77575332079206</c:v>
                </c:pt>
                <c:pt idx="102">
                  <c:v>129.77784728958903</c:v>
                </c:pt>
                <c:pt idx="103">
                  <c:v>132.61477753152994</c:v>
                </c:pt>
                <c:pt idx="104">
                  <c:v>135.8640523042632</c:v>
                </c:pt>
                <c:pt idx="105">
                  <c:v>135.55847778878419</c:v>
                </c:pt>
                <c:pt idx="106">
                  <c:v>137.98496854690225</c:v>
                </c:pt>
                <c:pt idx="107">
                  <c:v>133.91922639790937</c:v>
                </c:pt>
                <c:pt idx="108">
                  <c:v>137.7351211537638</c:v>
                </c:pt>
                <c:pt idx="109">
                  <c:v>138.82782547976436</c:v>
                </c:pt>
                <c:pt idx="110">
                  <c:v>140.04963037226833</c:v>
                </c:pt>
                <c:pt idx="111">
                  <c:v>137.21314654354148</c:v>
                </c:pt>
                <c:pt idx="112">
                  <c:v>134.93461980131238</c:v>
                </c:pt>
                <c:pt idx="113">
                  <c:v>130.52456179030023</c:v>
                </c:pt>
                <c:pt idx="114">
                  <c:v>128.68483603909817</c:v>
                </c:pt>
                <c:pt idx="115">
                  <c:v>127.27017058451088</c:v>
                </c:pt>
                <c:pt idx="116">
                  <c:v>128.77517258312074</c:v>
                </c:pt>
                <c:pt idx="117">
                  <c:v>131.28560861082482</c:v>
                </c:pt>
                <c:pt idx="118">
                  <c:v>132.91605288684201</c:v>
                </c:pt>
                <c:pt idx="119">
                  <c:v>130.43569608356313</c:v>
                </c:pt>
                <c:pt idx="120">
                  <c:v>129.69664674744914</c:v>
                </c:pt>
                <c:pt idx="121">
                  <c:v>127.72305748032046</c:v>
                </c:pt>
                <c:pt idx="122">
                  <c:v>129.11154778124165</c:v>
                </c:pt>
                <c:pt idx="123">
                  <c:v>133.50329197070519</c:v>
                </c:pt>
                <c:pt idx="124">
                  <c:v>137.36155356560712</c:v>
                </c:pt>
                <c:pt idx="125">
                  <c:v>137.72132022518588</c:v>
                </c:pt>
                <c:pt idx="126">
                  <c:v>140.15119609765219</c:v>
                </c:pt>
                <c:pt idx="127">
                  <c:v>142.35427255700347</c:v>
                </c:pt>
                <c:pt idx="128">
                  <c:v>144.90946128035804</c:v>
                </c:pt>
                <c:pt idx="129">
                  <c:v>146.56989155194665</c:v>
                </c:pt>
                <c:pt idx="130">
                  <c:v>144.4401262663242</c:v>
                </c:pt>
                <c:pt idx="131">
                  <c:v>140.13303557433298</c:v>
                </c:pt>
                <c:pt idx="132">
                  <c:v>138.93984195234421</c:v>
                </c:pt>
                <c:pt idx="133">
                  <c:v>141.31848026896736</c:v>
                </c:pt>
                <c:pt idx="134">
                  <c:v>143.20547886573263</c:v>
                </c:pt>
                <c:pt idx="135">
                  <c:v>140.0562500236542</c:v>
                </c:pt>
                <c:pt idx="136">
                  <c:v>139.39865229688772</c:v>
                </c:pt>
                <c:pt idx="137">
                  <c:v>137.14974518640287</c:v>
                </c:pt>
                <c:pt idx="138">
                  <c:v>133.66871099817837</c:v>
                </c:pt>
                <c:pt idx="139">
                  <c:v>135.01944993706047</c:v>
                </c:pt>
                <c:pt idx="140">
                  <c:v>130.73921261603769</c:v>
                </c:pt>
                <c:pt idx="141">
                  <c:v>127.8947152100133</c:v>
                </c:pt>
                <c:pt idx="142">
                  <c:v>127.2708672470373</c:v>
                </c:pt>
                <c:pt idx="143">
                  <c:v>122.99169596480188</c:v>
                </c:pt>
                <c:pt idx="144">
                  <c:v>117.04643409485526</c:v>
                </c:pt>
                <c:pt idx="145">
                  <c:v>113.46830894911326</c:v>
                </c:pt>
                <c:pt idx="146">
                  <c:v>113.04096619684472</c:v>
                </c:pt>
                <c:pt idx="147">
                  <c:v>110.91996644925362</c:v>
                </c:pt>
                <c:pt idx="148">
                  <c:v>110.54108250733611</c:v>
                </c:pt>
                <c:pt idx="149">
                  <c:v>105.26742694762122</c:v>
                </c:pt>
                <c:pt idx="150">
                  <c:v>102.61582400374381</c:v>
                </c:pt>
                <c:pt idx="151">
                  <c:v>97.964537366353838</c:v>
                </c:pt>
                <c:pt idx="152">
                  <c:v>102.28239361913852</c:v>
                </c:pt>
                <c:pt idx="153">
                  <c:v>103.18431998917951</c:v>
                </c:pt>
                <c:pt idx="154">
                  <c:v>102.23535179239822</c:v>
                </c:pt>
                <c:pt idx="155">
                  <c:v>98.811541656906371</c:v>
                </c:pt>
                <c:pt idx="156">
                  <c:v>99.083649904682048</c:v>
                </c:pt>
                <c:pt idx="157">
                  <c:v>99.320630731083327</c:v>
                </c:pt>
                <c:pt idx="158">
                  <c:v>99.984648093605458</c:v>
                </c:pt>
                <c:pt idx="159">
                  <c:v>101.41676461090455</c:v>
                </c:pt>
                <c:pt idx="160">
                  <c:v>103.9091091128616</c:v>
                </c:pt>
                <c:pt idx="161">
                  <c:v>104.19494275924659</c:v>
                </c:pt>
                <c:pt idx="162">
                  <c:v>108.62206302797703</c:v>
                </c:pt>
                <c:pt idx="163">
                  <c:v>113.68542178640703</c:v>
                </c:pt>
                <c:pt idx="164">
                  <c:v>110.33403966084128</c:v>
                </c:pt>
                <c:pt idx="165">
                  <c:v>110.46726855100901</c:v>
                </c:pt>
                <c:pt idx="166">
                  <c:v>112.71225011846575</c:v>
                </c:pt>
                <c:pt idx="167">
                  <c:v>110.68176571920706</c:v>
                </c:pt>
                <c:pt idx="168">
                  <c:v>111.23637186655489</c:v>
                </c:pt>
                <c:pt idx="169">
                  <c:v>112.7253975698771</c:v>
                </c:pt>
                <c:pt idx="170">
                  <c:v>112.13739131024597</c:v>
                </c:pt>
                <c:pt idx="171">
                  <c:v>109.5071473270841</c:v>
                </c:pt>
                <c:pt idx="172">
                  <c:v>111.32688472543059</c:v>
                </c:pt>
                <c:pt idx="173">
                  <c:v>109.89098242092399</c:v>
                </c:pt>
                <c:pt idx="174">
                  <c:v>111.42988813004209</c:v>
                </c:pt>
                <c:pt idx="175">
                  <c:v>113.25538873631008</c:v>
                </c:pt>
                <c:pt idx="176">
                  <c:v>114.47566656187971</c:v>
                </c:pt>
                <c:pt idx="177">
                  <c:v>114.74236684353951</c:v>
                </c:pt>
                <c:pt idx="178">
                  <c:v>114.01308600317277</c:v>
                </c:pt>
                <c:pt idx="179">
                  <c:v>115.0711297480503</c:v>
                </c:pt>
                <c:pt idx="180">
                  <c:v>118.24518523890291</c:v>
                </c:pt>
                <c:pt idx="181">
                  <c:v>122.63479528971067</c:v>
                </c:pt>
                <c:pt idx="182">
                  <c:v>131.86940736923006</c:v>
                </c:pt>
                <c:pt idx="183">
                  <c:v>129.74739638352588</c:v>
                </c:pt>
                <c:pt idx="184">
                  <c:v>128.54603904826428</c:v>
                </c:pt>
                <c:pt idx="185">
                  <c:v>125.51762352173867</c:v>
                </c:pt>
                <c:pt idx="186">
                  <c:v>125.9042376428885</c:v>
                </c:pt>
                <c:pt idx="187">
                  <c:v>130.57529129069533</c:v>
                </c:pt>
                <c:pt idx="188">
                  <c:v>135.15376051070467</c:v>
                </c:pt>
                <c:pt idx="189">
                  <c:v>129.52548775330163</c:v>
                </c:pt>
                <c:pt idx="190">
                  <c:v>124.74940593022114</c:v>
                </c:pt>
                <c:pt idx="191">
                  <c:v>121.37939766397956</c:v>
                </c:pt>
                <c:pt idx="192">
                  <c:v>125.42825397449538</c:v>
                </c:pt>
                <c:pt idx="193">
                  <c:v>128.94019484609444</c:v>
                </c:pt>
                <c:pt idx="194">
                  <c:v>134.54499747337962</c:v>
                </c:pt>
                <c:pt idx="195">
                  <c:v>135.08824562279906</c:v>
                </c:pt>
                <c:pt idx="196">
                  <c:v>133.80076904219862</c:v>
                </c:pt>
                <c:pt idx="197">
                  <c:v>134.04432913579123</c:v>
                </c:pt>
                <c:pt idx="198">
                  <c:v>133.66588305148991</c:v>
                </c:pt>
                <c:pt idx="199">
                  <c:v>131.57261763925575</c:v>
                </c:pt>
                <c:pt idx="200">
                  <c:v>131.69261834841942</c:v>
                </c:pt>
                <c:pt idx="201">
                  <c:v>132.40537308283967</c:v>
                </c:pt>
                <c:pt idx="202">
                  <c:v>132.06866520272732</c:v>
                </c:pt>
                <c:pt idx="203">
                  <c:v>133.25537414647872</c:v>
                </c:pt>
                <c:pt idx="204">
                  <c:v>136.03820939889488</c:v>
                </c:pt>
                <c:pt idx="205">
                  <c:v>135.80399433216758</c:v>
                </c:pt>
                <c:pt idx="206">
                  <c:v>135.26227622972405</c:v>
                </c:pt>
                <c:pt idx="207">
                  <c:v>131.68983450496378</c:v>
                </c:pt>
                <c:pt idx="208">
                  <c:v>131.66811511927645</c:v>
                </c:pt>
                <c:pt idx="209">
                  <c:v>129.90576689933272</c:v>
                </c:pt>
                <c:pt idx="210">
                  <c:v>132.19094080452098</c:v>
                </c:pt>
                <c:pt idx="211">
                  <c:v>136.53056754560652</c:v>
                </c:pt>
                <c:pt idx="212">
                  <c:v>140.73155428334357</c:v>
                </c:pt>
                <c:pt idx="213">
                  <c:v>142.86434920419825</c:v>
                </c:pt>
                <c:pt idx="214">
                  <c:v>148.83218919880017</c:v>
                </c:pt>
                <c:pt idx="215">
                  <c:v>146.2049791807263</c:v>
                </c:pt>
                <c:pt idx="216">
                  <c:v>147.4764891854644</c:v>
                </c:pt>
                <c:pt idx="217">
                  <c:v>146.5951762443822</c:v>
                </c:pt>
                <c:pt idx="218">
                  <c:v>146.56242482022498</c:v>
                </c:pt>
                <c:pt idx="219">
                  <c:v>151.11650437939434</c:v>
                </c:pt>
                <c:pt idx="220">
                  <c:v>157.61285346310626</c:v>
                </c:pt>
                <c:pt idx="221">
                  <c:v>163.944370155462</c:v>
                </c:pt>
                <c:pt idx="222">
                  <c:v>163.4965478360705</c:v>
                </c:pt>
                <c:pt idx="223">
                  <c:v>167.2545878425926</c:v>
                </c:pt>
                <c:pt idx="224">
                  <c:v>167.53319847443353</c:v>
                </c:pt>
                <c:pt idx="225">
                  <c:v>166.08455492693034</c:v>
                </c:pt>
                <c:pt idx="226">
                  <c:v>165.99978730414102</c:v>
                </c:pt>
                <c:pt idx="227">
                  <c:v>163.23981575867836</c:v>
                </c:pt>
                <c:pt idx="228">
                  <c:v>163.3465829496688</c:v>
                </c:pt>
                <c:pt idx="229">
                  <c:v>166.52255143351226</c:v>
                </c:pt>
                <c:pt idx="230">
                  <c:v>168.1858624088438</c:v>
                </c:pt>
                <c:pt idx="231">
                  <c:v>169.11900228532571</c:v>
                </c:pt>
                <c:pt idx="232">
                  <c:v>171.82430982701027</c:v>
                </c:pt>
                <c:pt idx="233">
                  <c:v>169.84746149147949</c:v>
                </c:pt>
                <c:pt idx="234">
                  <c:v>170.34360805566459</c:v>
                </c:pt>
                <c:pt idx="235">
                  <c:v>166.83891288222526</c:v>
                </c:pt>
                <c:pt idx="236">
                  <c:v>164.66321412177942</c:v>
                </c:pt>
                <c:pt idx="237">
                  <c:v>162.29179319808014</c:v>
                </c:pt>
                <c:pt idx="238">
                  <c:v>158.45862246661108</c:v>
                </c:pt>
                <c:pt idx="239">
                  <c:v>154.13565272133093</c:v>
                </c:pt>
                <c:pt idx="240">
                  <c:v>153.51891584290433</c:v>
                </c:pt>
                <c:pt idx="241">
                  <c:v>151.23256224510891</c:v>
                </c:pt>
                <c:pt idx="242">
                  <c:v>146.06898067631985</c:v>
                </c:pt>
                <c:pt idx="243">
                  <c:v>145.55935093210584</c:v>
                </c:pt>
                <c:pt idx="244">
                  <c:v>146.51600641542609</c:v>
                </c:pt>
                <c:pt idx="245">
                  <c:v>147.68530203903347</c:v>
                </c:pt>
                <c:pt idx="246">
                  <c:v>150.27681296729534</c:v>
                </c:pt>
                <c:pt idx="247">
                  <c:v>152.48030166621274</c:v>
                </c:pt>
                <c:pt idx="248">
                  <c:v>154.20875052026611</c:v>
                </c:pt>
                <c:pt idx="249">
                  <c:v>151.42858736146167</c:v>
                </c:pt>
                <c:pt idx="250">
                  <c:v>151.26214136433472</c:v>
                </c:pt>
                <c:pt idx="251">
                  <c:v>151.71888332011341</c:v>
                </c:pt>
                <c:pt idx="252">
                  <c:v>150.13573907393734</c:v>
                </c:pt>
                <c:pt idx="253">
                  <c:v>149.31293637599987</c:v>
                </c:pt>
                <c:pt idx="254">
                  <c:v>147.50053300018655</c:v>
                </c:pt>
                <c:pt idx="255">
                  <c:v>148.22627725079363</c:v>
                </c:pt>
                <c:pt idx="256">
                  <c:v>147.27416417104016</c:v>
                </c:pt>
                <c:pt idx="257">
                  <c:v>151.23551325632818</c:v>
                </c:pt>
                <c:pt idx="258">
                  <c:v>153.29033451014988</c:v>
                </c:pt>
                <c:pt idx="259">
                  <c:v>152.98459835863991</c:v>
                </c:pt>
                <c:pt idx="260">
                  <c:v>154.35212568685577</c:v>
                </c:pt>
                <c:pt idx="261">
                  <c:v>157.88091989311297</c:v>
                </c:pt>
                <c:pt idx="262">
                  <c:v>158.56746516960945</c:v>
                </c:pt>
                <c:pt idx="263">
                  <c:v>159.75158152374553</c:v>
                </c:pt>
                <c:pt idx="264">
                  <c:v>161.85412162395983</c:v>
                </c:pt>
                <c:pt idx="265">
                  <c:v>164.31348080869117</c:v>
                </c:pt>
                <c:pt idx="266">
                  <c:v>166.78172820387815</c:v>
                </c:pt>
                <c:pt idx="267">
                  <c:v>172.60521828872547</c:v>
                </c:pt>
                <c:pt idx="268">
                  <c:v>178.12339722896704</c:v>
                </c:pt>
                <c:pt idx="269">
                  <c:v>181.25733829499529</c:v>
                </c:pt>
                <c:pt idx="270">
                  <c:v>189.75390759798066</c:v>
                </c:pt>
                <c:pt idx="271">
                  <c:v>189.61181658426409</c:v>
                </c:pt>
                <c:pt idx="272">
                  <c:v>183.86819153437438</c:v>
                </c:pt>
                <c:pt idx="273">
                  <c:v>168.87843378453198</c:v>
                </c:pt>
                <c:pt idx="274">
                  <c:v>159.2081229912049</c:v>
                </c:pt>
                <c:pt idx="275">
                  <c:v>152.13527326491786</c:v>
                </c:pt>
                <c:pt idx="276">
                  <c:v>154.53417748900057</c:v>
                </c:pt>
                <c:pt idx="277">
                  <c:v>148.55879642106979</c:v>
                </c:pt>
                <c:pt idx="278">
                  <c:v>152.0423724734548</c:v>
                </c:pt>
                <c:pt idx="279">
                  <c:v>158.02321577655269</c:v>
                </c:pt>
                <c:pt idx="280">
                  <c:v>162.20237991867364</c:v>
                </c:pt>
                <c:pt idx="281">
                  <c:v>163.22559340478449</c:v>
                </c:pt>
                <c:pt idx="282">
                  <c:v>162.88868742553117</c:v>
                </c:pt>
                <c:pt idx="283">
                  <c:v>166.20697582938911</c:v>
                </c:pt>
                <c:pt idx="284">
                  <c:v>171.45308262329496</c:v>
                </c:pt>
                <c:pt idx="285">
                  <c:v>171.58290894738445</c:v>
                </c:pt>
                <c:pt idx="286">
                  <c:v>175.15350875041474</c:v>
                </c:pt>
                <c:pt idx="287">
                  <c:v>173.76755355573292</c:v>
                </c:pt>
                <c:pt idx="288">
                  <c:v>181.18406354673129</c:v>
                </c:pt>
                <c:pt idx="289">
                  <c:v>193.97625203453921</c:v>
                </c:pt>
                <c:pt idx="290">
                  <c:v>201.78949565727177</c:v>
                </c:pt>
                <c:pt idx="291">
                  <c:v>205.40450197249342</c:v>
                </c:pt>
                <c:pt idx="292">
                  <c:v>207.23819191746679</c:v>
                </c:pt>
                <c:pt idx="293">
                  <c:v>206.26938482215499</c:v>
                </c:pt>
                <c:pt idx="294">
                  <c:v>206.40346722139114</c:v>
                </c:pt>
                <c:pt idx="295">
                  <c:v>210.6432344886521</c:v>
                </c:pt>
                <c:pt idx="296">
                  <c:v>218.87752992094033</c:v>
                </c:pt>
                <c:pt idx="297">
                  <c:v>228.94716986611704</c:v>
                </c:pt>
                <c:pt idx="298">
                  <c:v>240.336005561912</c:v>
                </c:pt>
                <c:pt idx="299">
                  <c:v>248.85541851892458</c:v>
                </c:pt>
                <c:pt idx="300">
                  <c:v>259.24237446480237</c:v>
                </c:pt>
                <c:pt idx="301">
                  <c:v>266.05318133827814</c:v>
                </c:pt>
                <c:pt idx="302">
                  <c:v>276.60361271777271</c:v>
                </c:pt>
                <c:pt idx="303">
                  <c:v>289.06043924417287</c:v>
                </c:pt>
                <c:pt idx="304">
                  <c:v>287.12934180139945</c:v>
                </c:pt>
                <c:pt idx="305">
                  <c:v>283.55422140261754</c:v>
                </c:pt>
                <c:pt idx="306">
                  <c:v>289.17450627628926</c:v>
                </c:pt>
                <c:pt idx="307">
                  <c:v>286.60547478024904</c:v>
                </c:pt>
                <c:pt idx="308">
                  <c:v>285.79591008442151</c:v>
                </c:pt>
                <c:pt idx="309">
                  <c:v>282.29204508563015</c:v>
                </c:pt>
                <c:pt idx="310">
                  <c:v>279.1124978467991</c:v>
                </c:pt>
                <c:pt idx="311">
                  <c:v>278.54767667306771</c:v>
                </c:pt>
                <c:pt idx="312">
                  <c:v>279.68277541250723</c:v>
                </c:pt>
                <c:pt idx="313">
                  <c:v>279.73844584703784</c:v>
                </c:pt>
                <c:pt idx="314">
                  <c:v>278.02202295855898</c:v>
                </c:pt>
                <c:pt idx="315">
                  <c:v>258.86473957633029</c:v>
                </c:pt>
                <c:pt idx="316">
                  <c:v>245.96955005116749</c:v>
                </c:pt>
                <c:pt idx="317">
                  <c:v>242.70206966490338</c:v>
                </c:pt>
                <c:pt idx="318">
                  <c:v>239.0453538522998</c:v>
                </c:pt>
                <c:pt idx="319">
                  <c:v>238.19551650469356</c:v>
                </c:pt>
                <c:pt idx="320">
                  <c:v>237.15531935231576</c:v>
                </c:pt>
                <c:pt idx="321">
                  <c:v>237.90971135552289</c:v>
                </c:pt>
                <c:pt idx="322">
                  <c:v>241.19320577754559</c:v>
                </c:pt>
                <c:pt idx="323">
                  <c:v>245.96929794477771</c:v>
                </c:pt>
                <c:pt idx="324">
                  <c:v>245.96022174756058</c:v>
                </c:pt>
                <c:pt idx="325">
                  <c:v>247.10605672397833</c:v>
                </c:pt>
                <c:pt idx="326">
                  <c:v>250.88234846828485</c:v>
                </c:pt>
                <c:pt idx="327">
                  <c:v>251.32498286852524</c:v>
                </c:pt>
                <c:pt idx="328">
                  <c:v>247.89993970556725</c:v>
                </c:pt>
                <c:pt idx="329">
                  <c:v>243.22740308720802</c:v>
                </c:pt>
                <c:pt idx="330">
                  <c:v>248.34586980150124</c:v>
                </c:pt>
                <c:pt idx="331">
                  <c:v>248.85921686975965</c:v>
                </c:pt>
                <c:pt idx="332">
                  <c:v>256.71351107958549</c:v>
                </c:pt>
                <c:pt idx="333">
                  <c:v>265.64666315608883</c:v>
                </c:pt>
                <c:pt idx="334">
                  <c:v>270.07790422480656</c:v>
                </c:pt>
                <c:pt idx="335">
                  <c:v>263.87220259861977</c:v>
                </c:pt>
                <c:pt idx="336">
                  <c:v>264.50081112955576</c:v>
                </c:pt>
                <c:pt idx="337">
                  <c:v>266.35417147666391</c:v>
                </c:pt>
                <c:pt idx="338">
                  <c:v>282.58990462443319</c:v>
                </c:pt>
                <c:pt idx="339">
                  <c:v>284.26979484090538</c:v>
                </c:pt>
                <c:pt idx="340">
                  <c:v>286.27128933353271</c:v>
                </c:pt>
                <c:pt idx="341">
                  <c:v>289.46530764221438</c:v>
                </c:pt>
                <c:pt idx="342">
                  <c:v>299.67677574380491</c:v>
                </c:pt>
                <c:pt idx="343">
                  <c:v>311.94615348570159</c:v>
                </c:pt>
                <c:pt idx="344">
                  <c:v>322.08044523755967</c:v>
                </c:pt>
                <c:pt idx="345">
                  <c:v>312.6645063316393</c:v>
                </c:pt>
                <c:pt idx="346">
                  <c:v>309.53873598979959</c:v>
                </c:pt>
                <c:pt idx="347">
                  <c:v>290.72837753965274</c:v>
                </c:pt>
                <c:pt idx="348">
                  <c:v>288.3113532775775</c:v>
                </c:pt>
                <c:pt idx="349">
                  <c:v>272.8393987335524</c:v>
                </c:pt>
                <c:pt idx="350">
                  <c:v>275.48921317285772</c:v>
                </c:pt>
                <c:pt idx="351">
                  <c:v>281.85362436615253</c:v>
                </c:pt>
                <c:pt idx="352">
                  <c:v>273.78285957129935</c:v>
                </c:pt>
                <c:pt idx="353">
                  <c:v>264.49632023841633</c:v>
                </c:pt>
                <c:pt idx="354">
                  <c:v>264.49396550571129</c:v>
                </c:pt>
                <c:pt idx="355">
                  <c:v>268.24536356318879</c:v>
                </c:pt>
                <c:pt idx="356">
                  <c:v>261.71364845709354</c:v>
                </c:pt>
                <c:pt idx="357">
                  <c:v>254.57554519651279</c:v>
                </c:pt>
                <c:pt idx="358">
                  <c:v>246.34087492378416</c:v>
                </c:pt>
                <c:pt idx="359">
                  <c:v>244.17922485804013</c:v>
                </c:pt>
                <c:pt idx="360">
                  <c:v>238.48764206294598</c:v>
                </c:pt>
                <c:pt idx="361">
                  <c:v>249.06750034614959</c:v>
                </c:pt>
                <c:pt idx="362">
                  <c:v>254.08153822466357</c:v>
                </c:pt>
                <c:pt idx="363">
                  <c:v>252.02904254504213</c:v>
                </c:pt>
                <c:pt idx="364">
                  <c:v>255.71354065981552</c:v>
                </c:pt>
                <c:pt idx="365">
                  <c:v>262.36746093316822</c:v>
                </c:pt>
                <c:pt idx="366">
                  <c:v>267.54563916868375</c:v>
                </c:pt>
                <c:pt idx="367">
                  <c:v>270.59051426825744</c:v>
                </c:pt>
                <c:pt idx="368">
                  <c:v>265.43520387209981</c:v>
                </c:pt>
                <c:pt idx="369">
                  <c:v>264.26753365103832</c:v>
                </c:pt>
                <c:pt idx="370">
                  <c:v>265.76071208556186</c:v>
                </c:pt>
                <c:pt idx="371">
                  <c:v>255.28157741095094</c:v>
                </c:pt>
                <c:pt idx="372">
                  <c:v>257.78477102244011</c:v>
                </c:pt>
                <c:pt idx="373">
                  <c:v>300.68217228713695</c:v>
                </c:pt>
                <c:pt idx="374">
                  <c:v>312.05628517616361</c:v>
                </c:pt>
                <c:pt idx="375">
                  <c:v>318.12190121397799</c:v>
                </c:pt>
                <c:pt idx="376">
                  <c:v>324.37772952078706</c:v>
                </c:pt>
                <c:pt idx="377">
                  <c:v>333.22132572097809</c:v>
                </c:pt>
                <c:pt idx="378">
                  <c:v>322.10052045634643</c:v>
                </c:pt>
                <c:pt idx="379">
                  <c:v>311.77738020933907</c:v>
                </c:pt>
                <c:pt idx="380">
                  <c:v>313.06199380075202</c:v>
                </c:pt>
                <c:pt idx="381">
                  <c:v>315.55763030810806</c:v>
                </c:pt>
                <c:pt idx="382">
                  <c:v>316.76138799344784</c:v>
                </c:pt>
                <c:pt idx="383">
                  <c:v>311.05722826207204</c:v>
                </c:pt>
                <c:pt idx="384">
                  <c:v>313.00889002174495</c:v>
                </c:pt>
                <c:pt idx="385">
                  <c:v>318.13725509696695</c:v>
                </c:pt>
                <c:pt idx="386">
                  <c:v>319.05214268780759</c:v>
                </c:pt>
                <c:pt idx="387">
                  <c:v>313.12477258607214</c:v>
                </c:pt>
                <c:pt idx="388">
                  <c:v>319.13131157230606</c:v>
                </c:pt>
                <c:pt idx="389">
                  <c:v>316.66999032188414</c:v>
                </c:pt>
                <c:pt idx="390">
                  <c:v>313.19628686869527</c:v>
                </c:pt>
                <c:pt idx="391">
                  <c:v>309.57326439818712</c:v>
                </c:pt>
                <c:pt idx="392">
                  <c:v>308.1433757518883</c:v>
                </c:pt>
                <c:pt idx="393">
                  <c:v>301.92401132670705</c:v>
                </c:pt>
                <c:pt idx="394">
                  <c:v>305.22108967040396</c:v>
                </c:pt>
                <c:pt idx="395">
                  <c:v>313.55553988814324</c:v>
                </c:pt>
                <c:pt idx="396">
                  <c:v>316.57189852604785</c:v>
                </c:pt>
                <c:pt idx="397">
                  <c:v>318.73237464635179</c:v>
                </c:pt>
                <c:pt idx="398">
                  <c:v>322.20785585441951</c:v>
                </c:pt>
                <c:pt idx="399">
                  <c:v>334.75937801254167</c:v>
                </c:pt>
                <c:pt idx="400">
                  <c:v>336.0693011469192</c:v>
                </c:pt>
                <c:pt idx="401">
                  <c:v>341.71773566688984</c:v>
                </c:pt>
                <c:pt idx="402">
                  <c:v>347.18392608136088</c:v>
                </c:pt>
                <c:pt idx="403">
                  <c:v>344.79492454358484</c:v>
                </c:pt>
                <c:pt idx="404">
                  <c:v>350.20645185465912</c:v>
                </c:pt>
                <c:pt idx="405">
                  <c:v>361.84612337049049</c:v>
                </c:pt>
                <c:pt idx="406">
                  <c:v>393.91957019793654</c:v>
                </c:pt>
                <c:pt idx="407">
                  <c:v>361.45258611809328</c:v>
                </c:pt>
                <c:pt idx="408">
                  <c:v>340.62717174857158</c:v>
                </c:pt>
                <c:pt idx="409">
                  <c:v>325.0013085879034</c:v>
                </c:pt>
                <c:pt idx="410">
                  <c:v>319.61989767271967</c:v>
                </c:pt>
                <c:pt idx="411">
                  <c:v>317.51138882799643</c:v>
                </c:pt>
                <c:pt idx="412">
                  <c:v>329.97487703292995</c:v>
                </c:pt>
                <c:pt idx="413">
                  <c:v>310.37279966230381</c:v>
                </c:pt>
                <c:pt idx="414">
                  <c:v>315.11993875502674</c:v>
                </c:pt>
                <c:pt idx="415">
                  <c:v>316.60597216073137</c:v>
                </c:pt>
                <c:pt idx="416">
                  <c:v>315.27353018018505</c:v>
                </c:pt>
                <c:pt idx="417">
                  <c:v>310.8206956216905</c:v>
                </c:pt>
                <c:pt idx="418">
                  <c:v>315.85248774446927</c:v>
                </c:pt>
                <c:pt idx="419">
                  <c:v>310.53018398906835</c:v>
                </c:pt>
                <c:pt idx="420">
                  <c:v>323.94717676684684</c:v>
                </c:pt>
                <c:pt idx="421">
                  <c:v>334.55693161672247</c:v>
                </c:pt>
                <c:pt idx="422">
                  <c:v>338.34003397156823</c:v>
                </c:pt>
                <c:pt idx="423">
                  <c:v>359.24543067438628</c:v>
                </c:pt>
                <c:pt idx="424">
                  <c:v>377.21343167573775</c:v>
                </c:pt>
                <c:pt idx="425">
                  <c:v>383.97075541692817</c:v>
                </c:pt>
                <c:pt idx="426">
                  <c:v>386.02881696530829</c:v>
                </c:pt>
                <c:pt idx="427">
                  <c:v>396.71387286342605</c:v>
                </c:pt>
                <c:pt idx="428">
                  <c:v>399.23314056354678</c:v>
                </c:pt>
                <c:pt idx="429">
                  <c:v>407.11790542199839</c:v>
                </c:pt>
                <c:pt idx="430">
                  <c:v>424.91811956627868</c:v>
                </c:pt>
                <c:pt idx="431">
                  <c:v>427.39813557666901</c:v>
                </c:pt>
                <c:pt idx="432">
                  <c:v>417.88696376928937</c:v>
                </c:pt>
                <c:pt idx="433">
                  <c:v>416.79657475796142</c:v>
                </c:pt>
                <c:pt idx="434">
                  <c:v>414.44452217579692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3A-49CF-8875-4B4410357EA0}"/>
            </c:ext>
          </c:extLst>
        </c:ser>
        <c:ser>
          <c:idx val="1"/>
          <c:order val="2"/>
          <c:tx>
            <c:strRef>
              <c:f>'Commodities, BDI'!$D$9:$D$10</c:f>
              <c:strCache>
                <c:ptCount val="2"/>
                <c:pt idx="0">
                  <c:v>Dairy Products </c:v>
                </c:pt>
              </c:strCache>
            </c:strRef>
          </c:tx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BDI'!$D$11:$D$445</c:f>
              <c:numCache>
                <c:formatCode>#,##0.0</c:formatCode>
                <c:ptCount val="435"/>
                <c:pt idx="0">
                  <c:v>99.999999999999986</c:v>
                </c:pt>
                <c:pt idx="1">
                  <c:v>102.32757095817445</c:v>
                </c:pt>
                <c:pt idx="2">
                  <c:v>108.83963656925134</c:v>
                </c:pt>
                <c:pt idx="3">
                  <c:v>114.33524195028168</c:v>
                </c:pt>
                <c:pt idx="4">
                  <c:v>123.74466310732289</c:v>
                </c:pt>
                <c:pt idx="5">
                  <c:v>122.01144563252852</c:v>
                </c:pt>
                <c:pt idx="6">
                  <c:v>120.15346816979925</c:v>
                </c:pt>
                <c:pt idx="7">
                  <c:v>118.36744944056969</c:v>
                </c:pt>
                <c:pt idx="8">
                  <c:v>119.78266479522271</c:v>
                </c:pt>
                <c:pt idx="9">
                  <c:v>122.20540299722562</c:v>
                </c:pt>
                <c:pt idx="10">
                  <c:v>120.39397865987492</c:v>
                </c:pt>
                <c:pt idx="11">
                  <c:v>125.93692785408211</c:v>
                </c:pt>
                <c:pt idx="12">
                  <c:v>125.56503999624212</c:v>
                </c:pt>
                <c:pt idx="13">
                  <c:v>128.64236458933993</c:v>
                </c:pt>
                <c:pt idx="14">
                  <c:v>127.72399827699266</c:v>
                </c:pt>
                <c:pt idx="15">
                  <c:v>126.77055065480863</c:v>
                </c:pt>
                <c:pt idx="16">
                  <c:v>124.39924238028203</c:v>
                </c:pt>
                <c:pt idx="17">
                  <c:v>124.76348297198606</c:v>
                </c:pt>
                <c:pt idx="18">
                  <c:v>122.87526487536026</c:v>
                </c:pt>
                <c:pt idx="19">
                  <c:v>116.97376233145097</c:v>
                </c:pt>
                <c:pt idx="20">
                  <c:v>117.75335095425858</c:v>
                </c:pt>
                <c:pt idx="21">
                  <c:v>120.73705758065907</c:v>
                </c:pt>
                <c:pt idx="22">
                  <c:v>112.978965373061</c:v>
                </c:pt>
                <c:pt idx="23">
                  <c:v>111.91538109201005</c:v>
                </c:pt>
                <c:pt idx="24">
                  <c:v>114.58100931778868</c:v>
                </c:pt>
                <c:pt idx="25">
                  <c:v>112.98231206790423</c:v>
                </c:pt>
                <c:pt idx="26">
                  <c:v>114.64257443296168</c:v>
                </c:pt>
                <c:pt idx="27">
                  <c:v>117.33455498377471</c:v>
                </c:pt>
                <c:pt idx="28">
                  <c:v>117.25296272027725</c:v>
                </c:pt>
                <c:pt idx="29">
                  <c:v>119.57822135370623</c:v>
                </c:pt>
                <c:pt idx="30">
                  <c:v>121.54831934521539</c:v>
                </c:pt>
                <c:pt idx="31">
                  <c:v>119.35832766319204</c:v>
                </c:pt>
                <c:pt idx="32">
                  <c:v>121.55932031393536</c:v>
                </c:pt>
                <c:pt idx="33">
                  <c:v>129.34327251595087</c:v>
                </c:pt>
                <c:pt idx="34">
                  <c:v>135.08090102930484</c:v>
                </c:pt>
                <c:pt idx="35">
                  <c:v>141.06181644117041</c:v>
                </c:pt>
                <c:pt idx="36">
                  <c:v>141.49208259974512</c:v>
                </c:pt>
                <c:pt idx="37">
                  <c:v>140.14636575100741</c:v>
                </c:pt>
                <c:pt idx="38">
                  <c:v>139.19536770925561</c:v>
                </c:pt>
                <c:pt idx="39">
                  <c:v>140.04110573124834</c:v>
                </c:pt>
                <c:pt idx="40">
                  <c:v>141.88292967687559</c:v>
                </c:pt>
                <c:pt idx="41">
                  <c:v>134.41269779487038</c:v>
                </c:pt>
                <c:pt idx="42">
                  <c:v>138.95677910339239</c:v>
                </c:pt>
                <c:pt idx="43">
                  <c:v>139.31650573353411</c:v>
                </c:pt>
                <c:pt idx="44">
                  <c:v>141.46902115587088</c:v>
                </c:pt>
                <c:pt idx="45">
                  <c:v>139.9322898450859</c:v>
                </c:pt>
                <c:pt idx="46">
                  <c:v>138.39648219725478</c:v>
                </c:pt>
                <c:pt idx="47">
                  <c:v>130.88893421814254</c:v>
                </c:pt>
                <c:pt idx="48">
                  <c:v>132.32796115433825</c:v>
                </c:pt>
                <c:pt idx="49">
                  <c:v>129.91971649759603</c:v>
                </c:pt>
                <c:pt idx="50">
                  <c:v>125.32795056851661</c:v>
                </c:pt>
                <c:pt idx="51">
                  <c:v>122.01339297861595</c:v>
                </c:pt>
                <c:pt idx="52">
                  <c:v>118.21622454316126</c:v>
                </c:pt>
                <c:pt idx="53">
                  <c:v>116.89699554225565</c:v>
                </c:pt>
                <c:pt idx="54">
                  <c:v>108.72263655879986</c:v>
                </c:pt>
                <c:pt idx="55">
                  <c:v>106.59084260999853</c:v>
                </c:pt>
                <c:pt idx="56">
                  <c:v>104.43041445914973</c:v>
                </c:pt>
                <c:pt idx="57">
                  <c:v>104.2201315077933</c:v>
                </c:pt>
                <c:pt idx="58">
                  <c:v>102.67707708985616</c:v>
                </c:pt>
                <c:pt idx="59">
                  <c:v>103.71926439112018</c:v>
                </c:pt>
                <c:pt idx="60">
                  <c:v>106.65583822031998</c:v>
                </c:pt>
                <c:pt idx="61">
                  <c:v>109.89787234705423</c:v>
                </c:pt>
                <c:pt idx="62">
                  <c:v>108.1964885344771</c:v>
                </c:pt>
                <c:pt idx="63">
                  <c:v>105.05132139560389</c:v>
                </c:pt>
                <c:pt idx="64">
                  <c:v>103.57633293420132</c:v>
                </c:pt>
                <c:pt idx="65">
                  <c:v>103.42116191955648</c:v>
                </c:pt>
                <c:pt idx="66">
                  <c:v>104.07896781403032</c:v>
                </c:pt>
                <c:pt idx="67">
                  <c:v>107.57313205080189</c:v>
                </c:pt>
                <c:pt idx="68">
                  <c:v>110.99451030109385</c:v>
                </c:pt>
                <c:pt idx="69">
                  <c:v>115.75438879662887</c:v>
                </c:pt>
                <c:pt idx="70">
                  <c:v>118.23707819249402</c:v>
                </c:pt>
                <c:pt idx="71">
                  <c:v>119.0690325030936</c:v>
                </c:pt>
                <c:pt idx="72">
                  <c:v>123.54002404250444</c:v>
                </c:pt>
                <c:pt idx="73">
                  <c:v>121.64286311943297</c:v>
                </c:pt>
                <c:pt idx="74">
                  <c:v>125.4632869771589</c:v>
                </c:pt>
                <c:pt idx="75">
                  <c:v>125.70453213313944</c:v>
                </c:pt>
                <c:pt idx="76">
                  <c:v>129.3469519963802</c:v>
                </c:pt>
                <c:pt idx="77">
                  <c:v>131.27142174023828</c:v>
                </c:pt>
                <c:pt idx="78">
                  <c:v>136.82287852722769</c:v>
                </c:pt>
                <c:pt idx="79">
                  <c:v>139.86911238967181</c:v>
                </c:pt>
                <c:pt idx="80">
                  <c:v>139.251258101145</c:v>
                </c:pt>
                <c:pt idx="81">
                  <c:v>137.91073093938357</c:v>
                </c:pt>
                <c:pt idx="82">
                  <c:v>136.52258711443673</c:v>
                </c:pt>
                <c:pt idx="83">
                  <c:v>135.45429118477813</c:v>
                </c:pt>
                <c:pt idx="84">
                  <c:v>135.45254882151258</c:v>
                </c:pt>
                <c:pt idx="85">
                  <c:v>133.54867183600842</c:v>
                </c:pt>
                <c:pt idx="86">
                  <c:v>130.11848205710086</c:v>
                </c:pt>
                <c:pt idx="87">
                  <c:v>127.49659729741222</c:v>
                </c:pt>
                <c:pt idx="88">
                  <c:v>124.6081490362556</c:v>
                </c:pt>
                <c:pt idx="89">
                  <c:v>124.77837082729744</c:v>
                </c:pt>
                <c:pt idx="90">
                  <c:v>123.79379955164499</c:v>
                </c:pt>
                <c:pt idx="91">
                  <c:v>119.89325098258114</c:v>
                </c:pt>
                <c:pt idx="92">
                  <c:v>118.14072619318515</c:v>
                </c:pt>
                <c:pt idx="93">
                  <c:v>114.81449045899689</c:v>
                </c:pt>
                <c:pt idx="94">
                  <c:v>112.40501550281164</c:v>
                </c:pt>
                <c:pt idx="95">
                  <c:v>111.52185334002974</c:v>
                </c:pt>
                <c:pt idx="96">
                  <c:v>112.28372471201975</c:v>
                </c:pt>
                <c:pt idx="97">
                  <c:v>112.02252920415022</c:v>
                </c:pt>
                <c:pt idx="98">
                  <c:v>111.27375039977009</c:v>
                </c:pt>
                <c:pt idx="99">
                  <c:v>114.25559764535679</c:v>
                </c:pt>
                <c:pt idx="100">
                  <c:v>112.75039395015236</c:v>
                </c:pt>
                <c:pt idx="101">
                  <c:v>113.96408089409914</c:v>
                </c:pt>
                <c:pt idx="102">
                  <c:v>117.36314903458212</c:v>
                </c:pt>
                <c:pt idx="103">
                  <c:v>120.65277183425465</c:v>
                </c:pt>
                <c:pt idx="104">
                  <c:v>121.84965925479183</c:v>
                </c:pt>
                <c:pt idx="105">
                  <c:v>125.76859126336613</c:v>
                </c:pt>
                <c:pt idx="106">
                  <c:v>129.66671532376566</c:v>
                </c:pt>
                <c:pt idx="107">
                  <c:v>135.1097051456355</c:v>
                </c:pt>
                <c:pt idx="108">
                  <c:v>138.82834306315772</c:v>
                </c:pt>
                <c:pt idx="109">
                  <c:v>155.72342824705439</c:v>
                </c:pt>
                <c:pt idx="110">
                  <c:v>161.86864649563054</c:v>
                </c:pt>
                <c:pt idx="111">
                  <c:v>168.49274124578386</c:v>
                </c:pt>
                <c:pt idx="112">
                  <c:v>173.26093899736188</c:v>
                </c:pt>
                <c:pt idx="113">
                  <c:v>174.69393095250672</c:v>
                </c:pt>
                <c:pt idx="114">
                  <c:v>177.85191489201878</c:v>
                </c:pt>
                <c:pt idx="115">
                  <c:v>181.31198867431786</c:v>
                </c:pt>
                <c:pt idx="116">
                  <c:v>179.27524678679063</c:v>
                </c:pt>
                <c:pt idx="117">
                  <c:v>176.51259728750162</c:v>
                </c:pt>
                <c:pt idx="118">
                  <c:v>182.01182295979569</c:v>
                </c:pt>
                <c:pt idx="119">
                  <c:v>182.67357571523149</c:v>
                </c:pt>
                <c:pt idx="120">
                  <c:v>177.9038799611821</c:v>
                </c:pt>
                <c:pt idx="121">
                  <c:v>172.853996086254</c:v>
                </c:pt>
                <c:pt idx="122">
                  <c:v>169.73607967359325</c:v>
                </c:pt>
                <c:pt idx="123">
                  <c:v>162.88597486418158</c:v>
                </c:pt>
                <c:pt idx="124">
                  <c:v>158.59783079421447</c:v>
                </c:pt>
                <c:pt idx="125">
                  <c:v>148.54821424274076</c:v>
                </c:pt>
                <c:pt idx="126">
                  <c:v>151.93684236500405</c:v>
                </c:pt>
                <c:pt idx="127">
                  <c:v>146.83799648530615</c:v>
                </c:pt>
                <c:pt idx="128">
                  <c:v>146.66887578313936</c:v>
                </c:pt>
                <c:pt idx="129">
                  <c:v>146.17418305116661</c:v>
                </c:pt>
                <c:pt idx="130">
                  <c:v>143.43937442571183</c:v>
                </c:pt>
                <c:pt idx="131">
                  <c:v>144.94378192009816</c:v>
                </c:pt>
                <c:pt idx="132">
                  <c:v>145.43274795821526</c:v>
                </c:pt>
                <c:pt idx="133">
                  <c:v>146.34941975359166</c:v>
                </c:pt>
                <c:pt idx="134">
                  <c:v>142.9326751670998</c:v>
                </c:pt>
                <c:pt idx="135">
                  <c:v>136.77516696597988</c:v>
                </c:pt>
                <c:pt idx="136">
                  <c:v>135.92843255151803</c:v>
                </c:pt>
                <c:pt idx="137">
                  <c:v>134.40267148489326</c:v>
                </c:pt>
                <c:pt idx="138">
                  <c:v>132.48374023395252</c:v>
                </c:pt>
                <c:pt idx="139">
                  <c:v>132.43425713494818</c:v>
                </c:pt>
                <c:pt idx="140">
                  <c:v>136.07040498466969</c:v>
                </c:pt>
                <c:pt idx="141">
                  <c:v>142.53586901656826</c:v>
                </c:pt>
                <c:pt idx="142">
                  <c:v>144.26927449441513</c:v>
                </c:pt>
                <c:pt idx="143">
                  <c:v>144.85609129541999</c:v>
                </c:pt>
                <c:pt idx="144">
                  <c:v>144.59715892207086</c:v>
                </c:pt>
                <c:pt idx="145">
                  <c:v>141.96425190644234</c:v>
                </c:pt>
                <c:pt idx="146">
                  <c:v>137.34530684976406</c:v>
                </c:pt>
                <c:pt idx="147">
                  <c:v>137.17237051930158</c:v>
                </c:pt>
                <c:pt idx="148">
                  <c:v>135.19486366516242</c:v>
                </c:pt>
                <c:pt idx="149">
                  <c:v>134.17901099001375</c:v>
                </c:pt>
                <c:pt idx="150">
                  <c:v>133.9817696185039</c:v>
                </c:pt>
                <c:pt idx="151">
                  <c:v>134.87297812919005</c:v>
                </c:pt>
                <c:pt idx="152">
                  <c:v>132.04568653293532</c:v>
                </c:pt>
                <c:pt idx="153">
                  <c:v>128.92859770117565</c:v>
                </c:pt>
                <c:pt idx="154">
                  <c:v>128.92859770117565</c:v>
                </c:pt>
                <c:pt idx="155">
                  <c:v>129.18278991651403</c:v>
                </c:pt>
                <c:pt idx="156">
                  <c:v>129.0429596405931</c:v>
                </c:pt>
                <c:pt idx="157">
                  <c:v>126.18586310052355</c:v>
                </c:pt>
                <c:pt idx="158">
                  <c:v>123.72624921948756</c:v>
                </c:pt>
                <c:pt idx="159">
                  <c:v>117.0353864935541</c:v>
                </c:pt>
                <c:pt idx="160">
                  <c:v>114.84201848147062</c:v>
                </c:pt>
                <c:pt idx="161">
                  <c:v>114.17828995348454</c:v>
                </c:pt>
                <c:pt idx="162">
                  <c:v>113.40820870734996</c:v>
                </c:pt>
                <c:pt idx="163">
                  <c:v>113.27697191726887</c:v>
                </c:pt>
                <c:pt idx="164">
                  <c:v>114.93436392519536</c:v>
                </c:pt>
                <c:pt idx="165">
                  <c:v>114.91439166045821</c:v>
                </c:pt>
                <c:pt idx="166">
                  <c:v>116.87098271979048</c:v>
                </c:pt>
                <c:pt idx="167">
                  <c:v>119.18755126695268</c:v>
                </c:pt>
                <c:pt idx="168">
                  <c:v>122.60452162933016</c:v>
                </c:pt>
                <c:pt idx="169">
                  <c:v>123.4759797627798</c:v>
                </c:pt>
                <c:pt idx="170">
                  <c:v>121.71419856823039</c:v>
                </c:pt>
                <c:pt idx="171">
                  <c:v>122.63532646979672</c:v>
                </c:pt>
                <c:pt idx="172">
                  <c:v>124.67951905217701</c:v>
                </c:pt>
                <c:pt idx="173">
                  <c:v>134.15595899681287</c:v>
                </c:pt>
                <c:pt idx="174">
                  <c:v>139.4797340638234</c:v>
                </c:pt>
                <c:pt idx="175">
                  <c:v>140.7738590518218</c:v>
                </c:pt>
                <c:pt idx="176">
                  <c:v>143.37209422264633</c:v>
                </c:pt>
                <c:pt idx="177">
                  <c:v>147.22335286617533</c:v>
                </c:pt>
                <c:pt idx="178">
                  <c:v>148.25466970980497</c:v>
                </c:pt>
                <c:pt idx="179">
                  <c:v>147.78701350325392</c:v>
                </c:pt>
                <c:pt idx="180">
                  <c:v>146.32864490355828</c:v>
                </c:pt>
                <c:pt idx="181">
                  <c:v>145.93103002068131</c:v>
                </c:pt>
                <c:pt idx="182">
                  <c:v>147.04109916095788</c:v>
                </c:pt>
                <c:pt idx="183">
                  <c:v>148.04990454550565</c:v>
                </c:pt>
                <c:pt idx="184">
                  <c:v>151.85365587775291</c:v>
                </c:pt>
                <c:pt idx="185">
                  <c:v>153.01118666749773</c:v>
                </c:pt>
                <c:pt idx="186">
                  <c:v>153.01118666749773</c:v>
                </c:pt>
                <c:pt idx="187">
                  <c:v>150.87446560856679</c:v>
                </c:pt>
                <c:pt idx="188">
                  <c:v>149.68423714314051</c:v>
                </c:pt>
                <c:pt idx="189">
                  <c:v>148.0251659435705</c:v>
                </c:pt>
                <c:pt idx="190">
                  <c:v>133.89189300116087</c:v>
                </c:pt>
                <c:pt idx="191">
                  <c:v>127.73877685746542</c:v>
                </c:pt>
                <c:pt idx="192">
                  <c:v>123.64241770033634</c:v>
                </c:pt>
                <c:pt idx="193">
                  <c:v>122.43675391651577</c:v>
                </c:pt>
                <c:pt idx="194">
                  <c:v>113.51444377379406</c:v>
                </c:pt>
                <c:pt idx="195">
                  <c:v>110.64108092596771</c:v>
                </c:pt>
                <c:pt idx="196">
                  <c:v>104.2197291125938</c:v>
                </c:pt>
                <c:pt idx="197">
                  <c:v>98.815493340188937</c:v>
                </c:pt>
                <c:pt idx="198">
                  <c:v>97.100862072274822</c:v>
                </c:pt>
                <c:pt idx="199">
                  <c:v>100.16533252914235</c:v>
                </c:pt>
                <c:pt idx="200">
                  <c:v>103.45637981324975</c:v>
                </c:pt>
                <c:pt idx="201">
                  <c:v>113.50209232537628</c:v>
                </c:pt>
                <c:pt idx="202">
                  <c:v>119.33749316097621</c:v>
                </c:pt>
                <c:pt idx="203">
                  <c:v>122.61196978222554</c:v>
                </c:pt>
                <c:pt idx="204">
                  <c:v>129.35766351297386</c:v>
                </c:pt>
                <c:pt idx="205">
                  <c:v>131.47727701031877</c:v>
                </c:pt>
                <c:pt idx="206">
                  <c:v>130.88337841453483</c:v>
                </c:pt>
                <c:pt idx="207">
                  <c:v>129.6420970222531</c:v>
                </c:pt>
                <c:pt idx="208">
                  <c:v>129.75377381335923</c:v>
                </c:pt>
                <c:pt idx="209">
                  <c:v>129.75377381335923</c:v>
                </c:pt>
                <c:pt idx="210">
                  <c:v>130.33353600080042</c:v>
                </c:pt>
                <c:pt idx="211">
                  <c:v>130.33353600080042</c:v>
                </c:pt>
                <c:pt idx="212">
                  <c:v>134.38912096059238</c:v>
                </c:pt>
                <c:pt idx="213">
                  <c:v>143.09528040543714</c:v>
                </c:pt>
                <c:pt idx="214">
                  <c:v>145.51650179167794</c:v>
                </c:pt>
                <c:pt idx="215">
                  <c:v>146.65184756974722</c:v>
                </c:pt>
                <c:pt idx="216">
                  <c:v>151.88627145575046</c:v>
                </c:pt>
                <c:pt idx="217">
                  <c:v>155.61314166773892</c:v>
                </c:pt>
                <c:pt idx="218">
                  <c:v>156.91159325923283</c:v>
                </c:pt>
                <c:pt idx="219">
                  <c:v>158.10274457504036</c:v>
                </c:pt>
                <c:pt idx="220">
                  <c:v>161.37049238555349</c:v>
                </c:pt>
                <c:pt idx="221">
                  <c:v>168.34995883302727</c:v>
                </c:pt>
                <c:pt idx="222">
                  <c:v>171.90913507099285</c:v>
                </c:pt>
                <c:pt idx="223">
                  <c:v>171.90913507099285</c:v>
                </c:pt>
                <c:pt idx="224">
                  <c:v>173.64253977271591</c:v>
                </c:pt>
                <c:pt idx="225">
                  <c:v>179.22298458615845</c:v>
                </c:pt>
                <c:pt idx="226">
                  <c:v>184.32536817760877</c:v>
                </c:pt>
                <c:pt idx="227">
                  <c:v>186.79922313554275</c:v>
                </c:pt>
                <c:pt idx="228">
                  <c:v>190.64662007584991</c:v>
                </c:pt>
                <c:pt idx="229">
                  <c:v>191.74896714051997</c:v>
                </c:pt>
                <c:pt idx="230">
                  <c:v>191.74896714051997</c:v>
                </c:pt>
                <c:pt idx="231">
                  <c:v>191.07404526149716</c:v>
                </c:pt>
                <c:pt idx="232">
                  <c:v>191.07404526149716</c:v>
                </c:pt>
                <c:pt idx="233">
                  <c:v>191.07404526149716</c:v>
                </c:pt>
                <c:pt idx="234">
                  <c:v>191.07404526149716</c:v>
                </c:pt>
                <c:pt idx="235">
                  <c:v>191.60006598736072</c:v>
                </c:pt>
                <c:pt idx="236">
                  <c:v>191.60006598736072</c:v>
                </c:pt>
                <c:pt idx="237">
                  <c:v>191.39963924832978</c:v>
                </c:pt>
                <c:pt idx="238">
                  <c:v>189.27302051371117</c:v>
                </c:pt>
                <c:pt idx="239">
                  <c:v>187.71640113360266</c:v>
                </c:pt>
                <c:pt idx="240">
                  <c:v>184.84025306183864</c:v>
                </c:pt>
                <c:pt idx="241">
                  <c:v>184.82582402303115</c:v>
                </c:pt>
                <c:pt idx="242">
                  <c:v>182.2774077159126</c:v>
                </c:pt>
                <c:pt idx="243">
                  <c:v>180.80635815227402</c:v>
                </c:pt>
                <c:pt idx="244">
                  <c:v>174.6649948252311</c:v>
                </c:pt>
                <c:pt idx="245">
                  <c:v>174.6649948252311</c:v>
                </c:pt>
                <c:pt idx="246">
                  <c:v>174.22332735297078</c:v>
                </c:pt>
                <c:pt idx="247">
                  <c:v>172.06643420703401</c:v>
                </c:pt>
                <c:pt idx="248">
                  <c:v>174.66434661359605</c:v>
                </c:pt>
                <c:pt idx="249">
                  <c:v>178.15999769200613</c:v>
                </c:pt>
                <c:pt idx="250">
                  <c:v>192.67195708273562</c:v>
                </c:pt>
                <c:pt idx="251">
                  <c:v>210.47530628211911</c:v>
                </c:pt>
                <c:pt idx="252">
                  <c:v>220.76027561452153</c:v>
                </c:pt>
                <c:pt idx="253">
                  <c:v>231.3536380934753</c:v>
                </c:pt>
                <c:pt idx="254">
                  <c:v>244.36490136573116</c:v>
                </c:pt>
                <c:pt idx="255">
                  <c:v>270.01401522872305</c:v>
                </c:pt>
                <c:pt idx="256">
                  <c:v>283.47661894954399</c:v>
                </c:pt>
                <c:pt idx="257">
                  <c:v>323.28762300275434</c:v>
                </c:pt>
                <c:pt idx="258">
                  <c:v>351.31934105510146</c:v>
                </c:pt>
                <c:pt idx="259">
                  <c:v>367.4354951703337</c:v>
                </c:pt>
                <c:pt idx="260">
                  <c:v>371.38387946822183</c:v>
                </c:pt>
                <c:pt idx="261">
                  <c:v>381.21865781962924</c:v>
                </c:pt>
                <c:pt idx="262">
                  <c:v>388.72005404825018</c:v>
                </c:pt>
                <c:pt idx="263">
                  <c:v>386.53634688267846</c:v>
                </c:pt>
                <c:pt idx="264">
                  <c:v>369.99057832729051</c:v>
                </c:pt>
                <c:pt idx="265">
                  <c:v>364.72664819601027</c:v>
                </c:pt>
                <c:pt idx="266">
                  <c:v>368.52639577450987</c:v>
                </c:pt>
                <c:pt idx="267">
                  <c:v>353.42735448393154</c:v>
                </c:pt>
                <c:pt idx="268">
                  <c:v>349.74309788441491</c:v>
                </c:pt>
                <c:pt idx="269">
                  <c:v>346.3654322541226</c:v>
                </c:pt>
                <c:pt idx="270">
                  <c:v>347.1665297533753</c:v>
                </c:pt>
                <c:pt idx="271">
                  <c:v>323.23386519794627</c:v>
                </c:pt>
                <c:pt idx="272">
                  <c:v>289.93413067120093</c:v>
                </c:pt>
                <c:pt idx="273">
                  <c:v>264.44789357907973</c:v>
                </c:pt>
                <c:pt idx="274">
                  <c:v>234.15849372729124</c:v>
                </c:pt>
                <c:pt idx="275">
                  <c:v>206.22404249586404</c:v>
                </c:pt>
                <c:pt idx="276">
                  <c:v>180.56732605576607</c:v>
                </c:pt>
                <c:pt idx="277">
                  <c:v>169.70772859742507</c:v>
                </c:pt>
                <c:pt idx="278">
                  <c:v>174.25149170875153</c:v>
                </c:pt>
                <c:pt idx="279">
                  <c:v>178.78430237004321</c:v>
                </c:pt>
                <c:pt idx="280">
                  <c:v>187.65010232075687</c:v>
                </c:pt>
                <c:pt idx="281">
                  <c:v>181.7534064154579</c:v>
                </c:pt>
                <c:pt idx="282">
                  <c:v>183.28474364169429</c:v>
                </c:pt>
                <c:pt idx="283">
                  <c:v>192.19547205812663</c:v>
                </c:pt>
                <c:pt idx="284">
                  <c:v>223.20329384076672</c:v>
                </c:pt>
                <c:pt idx="285">
                  <c:v>241.60799361014776</c:v>
                </c:pt>
                <c:pt idx="286">
                  <c:v>293.73418531091858</c:v>
                </c:pt>
                <c:pt idx="287">
                  <c:v>303.63260772469209</c:v>
                </c:pt>
                <c:pt idx="288">
                  <c:v>298.04063317844282</c:v>
                </c:pt>
                <c:pt idx="289">
                  <c:v>277.25002541803786</c:v>
                </c:pt>
                <c:pt idx="290">
                  <c:v>272.95285645043475</c:v>
                </c:pt>
                <c:pt idx="291">
                  <c:v>296.94597723181084</c:v>
                </c:pt>
                <c:pt idx="292">
                  <c:v>307.82004790738728</c:v>
                </c:pt>
                <c:pt idx="293">
                  <c:v>298.40886616754511</c:v>
                </c:pt>
                <c:pt idx="294">
                  <c:v>281.53157483964731</c:v>
                </c:pt>
                <c:pt idx="295">
                  <c:v>269.97447751650373</c:v>
                </c:pt>
                <c:pt idx="296">
                  <c:v>282.35995915076813</c:v>
                </c:pt>
                <c:pt idx="297">
                  <c:v>289.33111526890184</c:v>
                </c:pt>
                <c:pt idx="298">
                  <c:v>292.07271690659854</c:v>
                </c:pt>
                <c:pt idx="299">
                  <c:v>293.38815586536339</c:v>
                </c:pt>
                <c:pt idx="300">
                  <c:v>314.20975419019231</c:v>
                </c:pt>
                <c:pt idx="301">
                  <c:v>325.74090774852726</c:v>
                </c:pt>
                <c:pt idx="302">
                  <c:v>349.03882854434221</c:v>
                </c:pt>
                <c:pt idx="303">
                  <c:v>340.13926060508987</c:v>
                </c:pt>
                <c:pt idx="304">
                  <c:v>335.63330850409579</c:v>
                </c:pt>
                <c:pt idx="305">
                  <c:v>333.41944142983834</c:v>
                </c:pt>
                <c:pt idx="306">
                  <c:v>327.3221003681661</c:v>
                </c:pt>
                <c:pt idx="307">
                  <c:v>312.85010342384169</c:v>
                </c:pt>
                <c:pt idx="308">
                  <c:v>310.39277707436219</c:v>
                </c:pt>
                <c:pt idx="309">
                  <c:v>295.96328875344523</c:v>
                </c:pt>
                <c:pt idx="310">
                  <c:v>295.83610087795239</c:v>
                </c:pt>
                <c:pt idx="311">
                  <c:v>295.32284492049604</c:v>
                </c:pt>
                <c:pt idx="312">
                  <c:v>301.14606684808263</c:v>
                </c:pt>
                <c:pt idx="313">
                  <c:v>298.89820227801283</c:v>
                </c:pt>
                <c:pt idx="314">
                  <c:v>288.79739208603092</c:v>
                </c:pt>
                <c:pt idx="315">
                  <c:v>272.96132463222267</c:v>
                </c:pt>
                <c:pt idx="316">
                  <c:v>251.25799428432327</c:v>
                </c:pt>
                <c:pt idx="317">
                  <c:v>241.51031943769104</c:v>
                </c:pt>
                <c:pt idx="318">
                  <c:v>243.15139414173055</c:v>
                </c:pt>
                <c:pt idx="319">
                  <c:v>248.83693030663468</c:v>
                </c:pt>
                <c:pt idx="320">
                  <c:v>266.83178885892659</c:v>
                </c:pt>
                <c:pt idx="321">
                  <c:v>274.88550298669583</c:v>
                </c:pt>
                <c:pt idx="322">
                  <c:v>278.07924852684079</c:v>
                </c:pt>
                <c:pt idx="323">
                  <c:v>278.22804428981385</c:v>
                </c:pt>
                <c:pt idx="324">
                  <c:v>279.45624412725834</c:v>
                </c:pt>
                <c:pt idx="325">
                  <c:v>284.61394688448735</c:v>
                </c:pt>
                <c:pt idx="326">
                  <c:v>330.11994821535995</c:v>
                </c:pt>
                <c:pt idx="327">
                  <c:v>414.7681465716613</c:v>
                </c:pt>
                <c:pt idx="328">
                  <c:v>395.76745038079821</c:v>
                </c:pt>
                <c:pt idx="329">
                  <c:v>369.26153410827453</c:v>
                </c:pt>
                <c:pt idx="330">
                  <c:v>371.63673463659455</c:v>
                </c:pt>
                <c:pt idx="331">
                  <c:v>376.23638770398861</c:v>
                </c:pt>
                <c:pt idx="332">
                  <c:v>379.41768032487829</c:v>
                </c:pt>
                <c:pt idx="333">
                  <c:v>382.58596134311188</c:v>
                </c:pt>
                <c:pt idx="334">
                  <c:v>377.43325919525694</c:v>
                </c:pt>
                <c:pt idx="335">
                  <c:v>388.73487848869308</c:v>
                </c:pt>
                <c:pt idx="336">
                  <c:v>396.46118160094704</c:v>
                </c:pt>
                <c:pt idx="337">
                  <c:v>402.17470239488893</c:v>
                </c:pt>
                <c:pt idx="338">
                  <c:v>387.90014150464816</c:v>
                </c:pt>
                <c:pt idx="339">
                  <c:v>352.2565769919496</c:v>
                </c:pt>
                <c:pt idx="340">
                  <c:v>336.48777180351448</c:v>
                </c:pt>
                <c:pt idx="341">
                  <c:v>328.58891596339828</c:v>
                </c:pt>
                <c:pt idx="342">
                  <c:v>302.56758925327227</c:v>
                </c:pt>
                <c:pt idx="343">
                  <c:v>266.91859702468781</c:v>
                </c:pt>
                <c:pt idx="344">
                  <c:v>250.75016988189327</c:v>
                </c:pt>
                <c:pt idx="345">
                  <c:v>250.64464457142779</c:v>
                </c:pt>
                <c:pt idx="346">
                  <c:v>239.55682321888295</c:v>
                </c:pt>
                <c:pt idx="347">
                  <c:v>224.41082193919948</c:v>
                </c:pt>
                <c:pt idx="348">
                  <c:v>226.6862860734698</c:v>
                </c:pt>
                <c:pt idx="349">
                  <c:v>253.74275547924447</c:v>
                </c:pt>
                <c:pt idx="350">
                  <c:v>276.9795393168975</c:v>
                </c:pt>
                <c:pt idx="351">
                  <c:v>234.95924424495456</c:v>
                </c:pt>
                <c:pt idx="352">
                  <c:v>215.48717964632226</c:v>
                </c:pt>
                <c:pt idx="353">
                  <c:v>206.09802634033002</c:v>
                </c:pt>
                <c:pt idx="354">
                  <c:v>184.6568347179203</c:v>
                </c:pt>
                <c:pt idx="355">
                  <c:v>165.97695886004536</c:v>
                </c:pt>
                <c:pt idx="356">
                  <c:v>191.02021643928029</c:v>
                </c:pt>
                <c:pt idx="357">
                  <c:v>225.2898404523975</c:v>
                </c:pt>
                <c:pt idx="358">
                  <c:v>204.13413882574744</c:v>
                </c:pt>
                <c:pt idx="359">
                  <c:v>196.89048829970602</c:v>
                </c:pt>
                <c:pt idx="360">
                  <c:v>188.3727913267094</c:v>
                </c:pt>
                <c:pt idx="361">
                  <c:v>183.64043199758734</c:v>
                </c:pt>
                <c:pt idx="362">
                  <c:v>175.46322716634148</c:v>
                </c:pt>
                <c:pt idx="363">
                  <c:v>172.7364281087203</c:v>
                </c:pt>
                <c:pt idx="364">
                  <c:v>172.54350810023516</c:v>
                </c:pt>
                <c:pt idx="365">
                  <c:v>180.79989126712658</c:v>
                </c:pt>
                <c:pt idx="366">
                  <c:v>188.14468782670718</c:v>
                </c:pt>
                <c:pt idx="367">
                  <c:v>203.70521189774092</c:v>
                </c:pt>
                <c:pt idx="368">
                  <c:v>234.27135130133959</c:v>
                </c:pt>
                <c:pt idx="369">
                  <c:v>237.82493500772966</c:v>
                </c:pt>
                <c:pt idx="370">
                  <c:v>251.73165110709516</c:v>
                </c:pt>
                <c:pt idx="371">
                  <c:v>261.49294930362242</c:v>
                </c:pt>
                <c:pt idx="372">
                  <c:v>260.5057808733128</c:v>
                </c:pt>
                <c:pt idx="373">
                  <c:v>263.53217261351602</c:v>
                </c:pt>
                <c:pt idx="374">
                  <c:v>258.81347258504132</c:v>
                </c:pt>
                <c:pt idx="375">
                  <c:v>252.21873322927996</c:v>
                </c:pt>
                <c:pt idx="376">
                  <c:v>261.68662982564331</c:v>
                </c:pt>
                <c:pt idx="377">
                  <c:v>269.26373573932233</c:v>
                </c:pt>
                <c:pt idx="378">
                  <c:v>273.0517435123374</c:v>
                </c:pt>
                <c:pt idx="379">
                  <c:v>271.83157542631011</c:v>
                </c:pt>
                <c:pt idx="380">
                  <c:v>272.89692385869364</c:v>
                </c:pt>
                <c:pt idx="381">
                  <c:v>264.49414371802476</c:v>
                </c:pt>
                <c:pt idx="382">
                  <c:v>251.3301073118358</c:v>
                </c:pt>
                <c:pt idx="383">
                  <c:v>237.3209414298571</c:v>
                </c:pt>
                <c:pt idx="384">
                  <c:v>240.45182302333799</c:v>
                </c:pt>
                <c:pt idx="385">
                  <c:v>254.95448626400906</c:v>
                </c:pt>
                <c:pt idx="386">
                  <c:v>262.69704443705228</c:v>
                </c:pt>
                <c:pt idx="387">
                  <c:v>269.896955376476</c:v>
                </c:pt>
                <c:pt idx="388">
                  <c:v>274.07414555729923</c:v>
                </c:pt>
                <c:pt idx="389">
                  <c:v>271.34587554827993</c:v>
                </c:pt>
                <c:pt idx="390">
                  <c:v>253.80146654371046</c:v>
                </c:pt>
                <c:pt idx="391">
                  <c:v>250.23598815202968</c:v>
                </c:pt>
                <c:pt idx="392">
                  <c:v>239.42529500703847</c:v>
                </c:pt>
                <c:pt idx="393">
                  <c:v>232.04116616519519</c:v>
                </c:pt>
                <c:pt idx="394">
                  <c:v>228.17134243915871</c:v>
                </c:pt>
                <c:pt idx="395">
                  <c:v>222.53180631445079</c:v>
                </c:pt>
                <c:pt idx="396">
                  <c:v>234.57605643691591</c:v>
                </c:pt>
                <c:pt idx="397">
                  <c:v>249.96411079903356</c:v>
                </c:pt>
                <c:pt idx="398">
                  <c:v>273.98192080242313</c:v>
                </c:pt>
                <c:pt idx="399">
                  <c:v>286.1617267706867</c:v>
                </c:pt>
                <c:pt idx="400">
                  <c:v>287.55112480683147</c:v>
                </c:pt>
                <c:pt idx="401">
                  <c:v>263.1089580439226</c:v>
                </c:pt>
                <c:pt idx="402">
                  <c:v>258.94135649059717</c:v>
                </c:pt>
                <c:pt idx="403">
                  <c:v>262.19181536470091</c:v>
                </c:pt>
                <c:pt idx="404">
                  <c:v>260.83142666056398</c:v>
                </c:pt>
                <c:pt idx="405">
                  <c:v>261.84546173893648</c:v>
                </c:pt>
                <c:pt idx="406">
                  <c:v>269.29098682069207</c:v>
                </c:pt>
                <c:pt idx="407">
                  <c:v>269.84943565542943</c:v>
                </c:pt>
                <c:pt idx="408">
                  <c:v>270.84185999918333</c:v>
                </c:pt>
                <c:pt idx="409">
                  <c:v>270.87792739909219</c:v>
                </c:pt>
                <c:pt idx="410">
                  <c:v>261.60329431671499</c:v>
                </c:pt>
                <c:pt idx="411">
                  <c:v>257.41369772653508</c:v>
                </c:pt>
                <c:pt idx="412">
                  <c:v>244.30187257638144</c:v>
                </c:pt>
                <c:pt idx="413">
                  <c:v>244.71012003758727</c:v>
                </c:pt>
                <c:pt idx="414">
                  <c:v>259.65653671328573</c:v>
                </c:pt>
                <c:pt idx="415">
                  <c:v>251.22104546876096</c:v>
                </c:pt>
                <c:pt idx="416">
                  <c:v>248.05451227913238</c:v>
                </c:pt>
                <c:pt idx="417">
                  <c:v>256.92429239885183</c:v>
                </c:pt>
                <c:pt idx="418">
                  <c:v>255.63721918865659</c:v>
                </c:pt>
                <c:pt idx="419">
                  <c:v>266.67194101895819</c:v>
                </c:pt>
                <c:pt idx="420">
                  <c:v>284.23023056799423</c:v>
                </c:pt>
                <c:pt idx="421">
                  <c:v>296.94940436152694</c:v>
                </c:pt>
                <c:pt idx="422">
                  <c:v>334.69917025799663</c:v>
                </c:pt>
                <c:pt idx="423">
                  <c:v>334.81113040931791</c:v>
                </c:pt>
                <c:pt idx="424">
                  <c:v>335.59721065972229</c:v>
                </c:pt>
                <c:pt idx="425">
                  <c:v>330.65205913147781</c:v>
                </c:pt>
                <c:pt idx="426">
                  <c:v>319.51842916725673</c:v>
                </c:pt>
                <c:pt idx="427">
                  <c:v>306.84768287853575</c:v>
                </c:pt>
                <c:pt idx="428">
                  <c:v>310.82896370423646</c:v>
                </c:pt>
                <c:pt idx="429">
                  <c:v>322.34795064632351</c:v>
                </c:pt>
                <c:pt idx="430">
                  <c:v>342.77597581279593</c:v>
                </c:pt>
                <c:pt idx="431">
                  <c:v>348.12724534147839</c:v>
                </c:pt>
                <c:pt idx="432">
                  <c:v>356.68133197338835</c:v>
                </c:pt>
                <c:pt idx="433">
                  <c:v>382.34932083792046</c:v>
                </c:pt>
                <c:pt idx="434">
                  <c:v>411.40238554112966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3A-49CF-8875-4B4410357EA0}"/>
            </c:ext>
          </c:extLst>
        </c:ser>
        <c:ser>
          <c:idx val="3"/>
          <c:order val="3"/>
          <c:tx>
            <c:strRef>
              <c:f>'Commodities, BDI'!$E$9:$E$10</c:f>
              <c:strCache>
                <c:ptCount val="2"/>
                <c:pt idx="0">
                  <c:v>Horticultural products 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BDI'!$E$11:$E$445</c:f>
              <c:numCache>
                <c:formatCode>#,##0.0</c:formatCode>
                <c:ptCount val="435"/>
                <c:pt idx="0">
                  <c:v>99.999999999999986</c:v>
                </c:pt>
                <c:pt idx="1">
                  <c:v>99.999999999999986</c:v>
                </c:pt>
                <c:pt idx="2">
                  <c:v>99.999999999999986</c:v>
                </c:pt>
                <c:pt idx="3">
                  <c:v>99.999999999999986</c:v>
                </c:pt>
                <c:pt idx="4">
                  <c:v>99.999999999999986</c:v>
                </c:pt>
                <c:pt idx="5">
                  <c:v>99.999999999999986</c:v>
                </c:pt>
                <c:pt idx="6">
                  <c:v>99.999999999999986</c:v>
                </c:pt>
                <c:pt idx="7">
                  <c:v>99.999999999999986</c:v>
                </c:pt>
                <c:pt idx="8">
                  <c:v>99.999999999999986</c:v>
                </c:pt>
                <c:pt idx="9">
                  <c:v>100.63924372262672</c:v>
                </c:pt>
                <c:pt idx="10">
                  <c:v>100.63924372262672</c:v>
                </c:pt>
                <c:pt idx="11">
                  <c:v>100.63924372262672</c:v>
                </c:pt>
                <c:pt idx="12">
                  <c:v>100.63924372262672</c:v>
                </c:pt>
                <c:pt idx="13">
                  <c:v>100.63924372262672</c:v>
                </c:pt>
                <c:pt idx="14">
                  <c:v>100.63924372262672</c:v>
                </c:pt>
                <c:pt idx="15">
                  <c:v>70.728100758280334</c:v>
                </c:pt>
                <c:pt idx="16">
                  <c:v>70.728100758280334</c:v>
                </c:pt>
                <c:pt idx="17">
                  <c:v>70.728100758280334</c:v>
                </c:pt>
                <c:pt idx="18">
                  <c:v>70.728100758280334</c:v>
                </c:pt>
                <c:pt idx="19">
                  <c:v>70.728100758280334</c:v>
                </c:pt>
                <c:pt idx="20">
                  <c:v>70.728100758280334</c:v>
                </c:pt>
                <c:pt idx="21">
                  <c:v>64.433664421314873</c:v>
                </c:pt>
                <c:pt idx="22">
                  <c:v>64.433664421314873</c:v>
                </c:pt>
                <c:pt idx="23">
                  <c:v>64.433664421314873</c:v>
                </c:pt>
                <c:pt idx="24">
                  <c:v>64.433664421314873</c:v>
                </c:pt>
                <c:pt idx="25">
                  <c:v>64.433664421314873</c:v>
                </c:pt>
                <c:pt idx="26">
                  <c:v>64.433664421314873</c:v>
                </c:pt>
                <c:pt idx="27">
                  <c:v>58.910471388714832</c:v>
                </c:pt>
                <c:pt idx="28">
                  <c:v>58.910471388714832</c:v>
                </c:pt>
                <c:pt idx="29">
                  <c:v>58.910471388714832</c:v>
                </c:pt>
                <c:pt idx="30">
                  <c:v>58.910471388714832</c:v>
                </c:pt>
                <c:pt idx="31">
                  <c:v>58.910471388714832</c:v>
                </c:pt>
                <c:pt idx="32">
                  <c:v>58.910471388714832</c:v>
                </c:pt>
                <c:pt idx="33">
                  <c:v>59.521948474077568</c:v>
                </c:pt>
                <c:pt idx="34">
                  <c:v>59.521948474077568</c:v>
                </c:pt>
                <c:pt idx="35">
                  <c:v>59.521948474077568</c:v>
                </c:pt>
                <c:pt idx="36">
                  <c:v>59.521948474077568</c:v>
                </c:pt>
                <c:pt idx="37">
                  <c:v>59.521948474077583</c:v>
                </c:pt>
                <c:pt idx="38">
                  <c:v>59.521948474077583</c:v>
                </c:pt>
                <c:pt idx="39">
                  <c:v>73.999843913541525</c:v>
                </c:pt>
                <c:pt idx="40">
                  <c:v>73.999843913541525</c:v>
                </c:pt>
                <c:pt idx="41">
                  <c:v>73.999843913541525</c:v>
                </c:pt>
                <c:pt idx="42">
                  <c:v>73.999843913541525</c:v>
                </c:pt>
                <c:pt idx="43">
                  <c:v>73.999843913541525</c:v>
                </c:pt>
                <c:pt idx="44">
                  <c:v>73.999843913541525</c:v>
                </c:pt>
                <c:pt idx="45">
                  <c:v>79.651200329110395</c:v>
                </c:pt>
                <c:pt idx="46">
                  <c:v>79.651200329110395</c:v>
                </c:pt>
                <c:pt idx="47">
                  <c:v>79.651200329110395</c:v>
                </c:pt>
                <c:pt idx="48">
                  <c:v>79.651200329110395</c:v>
                </c:pt>
                <c:pt idx="49">
                  <c:v>79.651200329110381</c:v>
                </c:pt>
                <c:pt idx="50">
                  <c:v>79.651200329110381</c:v>
                </c:pt>
                <c:pt idx="51">
                  <c:v>59.115482478295924</c:v>
                </c:pt>
                <c:pt idx="52">
                  <c:v>59.115482478295924</c:v>
                </c:pt>
                <c:pt idx="53">
                  <c:v>59.115482478295924</c:v>
                </c:pt>
                <c:pt idx="54">
                  <c:v>59.115482478295924</c:v>
                </c:pt>
                <c:pt idx="55">
                  <c:v>59.115482478295924</c:v>
                </c:pt>
                <c:pt idx="56">
                  <c:v>59.115482478295924</c:v>
                </c:pt>
                <c:pt idx="57">
                  <c:v>63.533454001989647</c:v>
                </c:pt>
                <c:pt idx="58">
                  <c:v>63.533454001989647</c:v>
                </c:pt>
                <c:pt idx="59">
                  <c:v>63.533454001989647</c:v>
                </c:pt>
                <c:pt idx="60">
                  <c:v>63.533454001989647</c:v>
                </c:pt>
                <c:pt idx="61">
                  <c:v>63.533454001989639</c:v>
                </c:pt>
                <c:pt idx="62">
                  <c:v>63.533454001989639</c:v>
                </c:pt>
                <c:pt idx="63">
                  <c:v>77.544307499360514</c:v>
                </c:pt>
                <c:pt idx="64">
                  <c:v>77.544307499360514</c:v>
                </c:pt>
                <c:pt idx="65">
                  <c:v>77.544307499360514</c:v>
                </c:pt>
                <c:pt idx="66">
                  <c:v>77.544307499360514</c:v>
                </c:pt>
                <c:pt idx="67">
                  <c:v>77.544307499360514</c:v>
                </c:pt>
                <c:pt idx="68">
                  <c:v>77.544307499360514</c:v>
                </c:pt>
                <c:pt idx="69">
                  <c:v>76.865693655463943</c:v>
                </c:pt>
                <c:pt idx="70">
                  <c:v>76.865693655463943</c:v>
                </c:pt>
                <c:pt idx="71">
                  <c:v>76.865693655463943</c:v>
                </c:pt>
                <c:pt idx="72">
                  <c:v>76.865693655463943</c:v>
                </c:pt>
                <c:pt idx="73">
                  <c:v>76.865693655463957</c:v>
                </c:pt>
                <c:pt idx="74">
                  <c:v>76.865693655463957</c:v>
                </c:pt>
                <c:pt idx="75">
                  <c:v>57.991509370274009</c:v>
                </c:pt>
                <c:pt idx="76">
                  <c:v>57.991509370274009</c:v>
                </c:pt>
                <c:pt idx="77">
                  <c:v>57.991509370274009</c:v>
                </c:pt>
                <c:pt idx="78">
                  <c:v>57.991509370274009</c:v>
                </c:pt>
                <c:pt idx="79">
                  <c:v>57.991509370274009</c:v>
                </c:pt>
                <c:pt idx="80">
                  <c:v>57.991509370274009</c:v>
                </c:pt>
                <c:pt idx="81">
                  <c:v>45.640585748013613</c:v>
                </c:pt>
                <c:pt idx="82">
                  <c:v>45.640585748013613</c:v>
                </c:pt>
                <c:pt idx="83">
                  <c:v>45.640585748013613</c:v>
                </c:pt>
                <c:pt idx="84">
                  <c:v>45.640585748013613</c:v>
                </c:pt>
                <c:pt idx="85">
                  <c:v>45.640585748013613</c:v>
                </c:pt>
                <c:pt idx="86">
                  <c:v>45.640585748013613</c:v>
                </c:pt>
                <c:pt idx="87">
                  <c:v>53.452645296272443</c:v>
                </c:pt>
                <c:pt idx="88">
                  <c:v>53.452645296272443</c:v>
                </c:pt>
                <c:pt idx="89">
                  <c:v>53.452645296272443</c:v>
                </c:pt>
                <c:pt idx="90">
                  <c:v>53.452645296272443</c:v>
                </c:pt>
                <c:pt idx="91">
                  <c:v>53.452645296272443</c:v>
                </c:pt>
                <c:pt idx="92">
                  <c:v>53.452645296272443</c:v>
                </c:pt>
                <c:pt idx="93">
                  <c:v>61.451887678119924</c:v>
                </c:pt>
                <c:pt idx="94">
                  <c:v>61.451887678119924</c:v>
                </c:pt>
                <c:pt idx="95">
                  <c:v>61.451887678119924</c:v>
                </c:pt>
                <c:pt idx="96">
                  <c:v>61.451887678119924</c:v>
                </c:pt>
                <c:pt idx="97">
                  <c:v>61.451887678119938</c:v>
                </c:pt>
                <c:pt idx="98">
                  <c:v>61.451887678119938</c:v>
                </c:pt>
                <c:pt idx="99">
                  <c:v>68.271999134313049</c:v>
                </c:pt>
                <c:pt idx="100">
                  <c:v>68.271999134313049</c:v>
                </c:pt>
                <c:pt idx="101">
                  <c:v>68.271999134313049</c:v>
                </c:pt>
                <c:pt idx="102">
                  <c:v>68.271999134313049</c:v>
                </c:pt>
                <c:pt idx="103">
                  <c:v>68.271999134313049</c:v>
                </c:pt>
                <c:pt idx="104">
                  <c:v>68.271999134313049</c:v>
                </c:pt>
                <c:pt idx="105">
                  <c:v>65.64248777099553</c:v>
                </c:pt>
                <c:pt idx="106">
                  <c:v>65.64248777099553</c:v>
                </c:pt>
                <c:pt idx="107">
                  <c:v>65.64248777099553</c:v>
                </c:pt>
                <c:pt idx="108">
                  <c:v>65.64248777099553</c:v>
                </c:pt>
                <c:pt idx="109">
                  <c:v>65.642487770995515</c:v>
                </c:pt>
                <c:pt idx="110">
                  <c:v>65.642487770995515</c:v>
                </c:pt>
                <c:pt idx="111">
                  <c:v>63.165050562023929</c:v>
                </c:pt>
                <c:pt idx="112">
                  <c:v>63.165050562023929</c:v>
                </c:pt>
                <c:pt idx="113">
                  <c:v>63.165050562023929</c:v>
                </c:pt>
                <c:pt idx="114">
                  <c:v>63.165050562023929</c:v>
                </c:pt>
                <c:pt idx="115">
                  <c:v>63.165050562023929</c:v>
                </c:pt>
                <c:pt idx="116">
                  <c:v>63.165050562023929</c:v>
                </c:pt>
                <c:pt idx="117">
                  <c:v>64.708123102636847</c:v>
                </c:pt>
                <c:pt idx="118">
                  <c:v>64.708123102636847</c:v>
                </c:pt>
                <c:pt idx="119">
                  <c:v>64.708123102636847</c:v>
                </c:pt>
                <c:pt idx="120">
                  <c:v>64.708123102636847</c:v>
                </c:pt>
                <c:pt idx="121">
                  <c:v>64.708123102636861</c:v>
                </c:pt>
                <c:pt idx="122">
                  <c:v>64.708123102636861</c:v>
                </c:pt>
                <c:pt idx="123">
                  <c:v>64.708123102636861</c:v>
                </c:pt>
                <c:pt idx="124">
                  <c:v>64.708123102636861</c:v>
                </c:pt>
                <c:pt idx="125">
                  <c:v>66.999921494473227</c:v>
                </c:pt>
                <c:pt idx="126">
                  <c:v>66.723698241523621</c:v>
                </c:pt>
                <c:pt idx="127">
                  <c:v>66.857125712115916</c:v>
                </c:pt>
                <c:pt idx="128">
                  <c:v>67.063058238004544</c:v>
                </c:pt>
                <c:pt idx="129">
                  <c:v>60.701447680712619</c:v>
                </c:pt>
                <c:pt idx="130">
                  <c:v>58.412740727701674</c:v>
                </c:pt>
                <c:pt idx="131">
                  <c:v>58.412740727701674</c:v>
                </c:pt>
                <c:pt idx="132">
                  <c:v>58.412740727701674</c:v>
                </c:pt>
                <c:pt idx="133">
                  <c:v>58.412740727701667</c:v>
                </c:pt>
                <c:pt idx="134">
                  <c:v>58.412740727701667</c:v>
                </c:pt>
                <c:pt idx="135">
                  <c:v>58.412740727701667</c:v>
                </c:pt>
                <c:pt idx="136">
                  <c:v>58.412740727701667</c:v>
                </c:pt>
                <c:pt idx="137">
                  <c:v>60.321874252111407</c:v>
                </c:pt>
                <c:pt idx="138">
                  <c:v>60.802186508146796</c:v>
                </c:pt>
                <c:pt idx="139">
                  <c:v>61.273344831051467</c:v>
                </c:pt>
                <c:pt idx="140">
                  <c:v>61.744503153956146</c:v>
                </c:pt>
                <c:pt idx="141">
                  <c:v>64.514136521182991</c:v>
                </c:pt>
                <c:pt idx="142">
                  <c:v>62.6295032295643</c:v>
                </c:pt>
                <c:pt idx="143">
                  <c:v>62.6295032295643</c:v>
                </c:pt>
                <c:pt idx="144">
                  <c:v>62.6295032295643</c:v>
                </c:pt>
                <c:pt idx="145">
                  <c:v>62.629503229564314</c:v>
                </c:pt>
                <c:pt idx="146">
                  <c:v>62.629503229564314</c:v>
                </c:pt>
                <c:pt idx="147">
                  <c:v>62.629503229564314</c:v>
                </c:pt>
                <c:pt idx="148">
                  <c:v>62.629503229564314</c:v>
                </c:pt>
                <c:pt idx="149">
                  <c:v>63.067643465553608</c:v>
                </c:pt>
                <c:pt idx="150">
                  <c:v>62.753505183146189</c:v>
                </c:pt>
                <c:pt idx="151">
                  <c:v>62.918841121255348</c:v>
                </c:pt>
                <c:pt idx="152">
                  <c:v>62.935374715066281</c:v>
                </c:pt>
                <c:pt idx="153">
                  <c:v>58.595629998954827</c:v>
                </c:pt>
                <c:pt idx="154">
                  <c:v>58.884967890645882</c:v>
                </c:pt>
                <c:pt idx="155">
                  <c:v>58.884967890645882</c:v>
                </c:pt>
                <c:pt idx="156">
                  <c:v>58.884967890645882</c:v>
                </c:pt>
                <c:pt idx="157">
                  <c:v>58.884967890645875</c:v>
                </c:pt>
                <c:pt idx="158">
                  <c:v>58.884967890645875</c:v>
                </c:pt>
                <c:pt idx="159">
                  <c:v>58.884967890645875</c:v>
                </c:pt>
                <c:pt idx="160">
                  <c:v>59.046464589891094</c:v>
                </c:pt>
                <c:pt idx="161">
                  <c:v>59.805499076343715</c:v>
                </c:pt>
                <c:pt idx="162">
                  <c:v>60.136567309796426</c:v>
                </c:pt>
                <c:pt idx="163">
                  <c:v>60.822928281588688</c:v>
                </c:pt>
                <c:pt idx="164">
                  <c:v>60.968275310909405</c:v>
                </c:pt>
                <c:pt idx="165">
                  <c:v>61.428540903758325</c:v>
                </c:pt>
                <c:pt idx="166">
                  <c:v>61.10554750526785</c:v>
                </c:pt>
                <c:pt idx="167">
                  <c:v>61.10554750526785</c:v>
                </c:pt>
                <c:pt idx="168">
                  <c:v>61.10554750526785</c:v>
                </c:pt>
                <c:pt idx="169">
                  <c:v>60.948426946568446</c:v>
                </c:pt>
                <c:pt idx="170">
                  <c:v>63.828248898064352</c:v>
                </c:pt>
                <c:pt idx="171">
                  <c:v>66.263614173952462</c:v>
                </c:pt>
                <c:pt idx="172">
                  <c:v>64.654290133176659</c:v>
                </c:pt>
                <c:pt idx="173">
                  <c:v>61.13846925352248</c:v>
                </c:pt>
                <c:pt idx="174">
                  <c:v>64.124677275715939</c:v>
                </c:pt>
                <c:pt idx="175">
                  <c:v>59.820616030048868</c:v>
                </c:pt>
                <c:pt idx="176">
                  <c:v>59.212150027761979</c:v>
                </c:pt>
                <c:pt idx="177">
                  <c:v>58.650489102574085</c:v>
                </c:pt>
                <c:pt idx="178">
                  <c:v>58.650489102574085</c:v>
                </c:pt>
                <c:pt idx="179">
                  <c:v>58.650489102574085</c:v>
                </c:pt>
                <c:pt idx="180">
                  <c:v>58.650489102574085</c:v>
                </c:pt>
                <c:pt idx="181">
                  <c:v>63.213490767050565</c:v>
                </c:pt>
                <c:pt idx="182">
                  <c:v>63.21187064444932</c:v>
                </c:pt>
                <c:pt idx="183">
                  <c:v>67.512162064939929</c:v>
                </c:pt>
                <c:pt idx="184">
                  <c:v>66.344672261706577</c:v>
                </c:pt>
                <c:pt idx="185">
                  <c:v>63.436386502712502</c:v>
                </c:pt>
                <c:pt idx="186">
                  <c:v>65.520963882905448</c:v>
                </c:pt>
                <c:pt idx="187">
                  <c:v>63.10522783743528</c:v>
                </c:pt>
                <c:pt idx="188">
                  <c:v>63.872602421233331</c:v>
                </c:pt>
                <c:pt idx="189">
                  <c:v>63.872602421233331</c:v>
                </c:pt>
                <c:pt idx="190">
                  <c:v>63.654966920666311</c:v>
                </c:pt>
                <c:pt idx="191">
                  <c:v>63.654966920666311</c:v>
                </c:pt>
                <c:pt idx="192">
                  <c:v>63.654966920666311</c:v>
                </c:pt>
                <c:pt idx="193">
                  <c:v>63.654966920666311</c:v>
                </c:pt>
                <c:pt idx="194">
                  <c:v>63.653432297565431</c:v>
                </c:pt>
                <c:pt idx="195">
                  <c:v>65.682858578620923</c:v>
                </c:pt>
                <c:pt idx="196">
                  <c:v>67.364669113925714</c:v>
                </c:pt>
                <c:pt idx="197">
                  <c:v>68.457848088464814</c:v>
                </c:pt>
                <c:pt idx="198">
                  <c:v>67.793294747183865</c:v>
                </c:pt>
                <c:pt idx="199">
                  <c:v>68.197125168398557</c:v>
                </c:pt>
                <c:pt idx="200">
                  <c:v>66.520528525059376</c:v>
                </c:pt>
                <c:pt idx="201">
                  <c:v>67.443023727625771</c:v>
                </c:pt>
                <c:pt idx="202">
                  <c:v>67.812021808652332</c:v>
                </c:pt>
                <c:pt idx="203">
                  <c:v>67.812021808652332</c:v>
                </c:pt>
                <c:pt idx="204">
                  <c:v>67.812021808652332</c:v>
                </c:pt>
                <c:pt idx="205">
                  <c:v>67.812021808652347</c:v>
                </c:pt>
                <c:pt idx="206">
                  <c:v>67.812021808652347</c:v>
                </c:pt>
                <c:pt idx="207">
                  <c:v>71.663442293427408</c:v>
                </c:pt>
                <c:pt idx="208">
                  <c:v>74.758856193606746</c:v>
                </c:pt>
                <c:pt idx="209">
                  <c:v>73.8423027794707</c:v>
                </c:pt>
                <c:pt idx="210">
                  <c:v>73.089451266011181</c:v>
                </c:pt>
                <c:pt idx="211">
                  <c:v>70.869608006646828</c:v>
                </c:pt>
                <c:pt idx="212">
                  <c:v>69.743888416146291</c:v>
                </c:pt>
                <c:pt idx="213">
                  <c:v>69.872085236786702</c:v>
                </c:pt>
                <c:pt idx="214">
                  <c:v>70.032331262587221</c:v>
                </c:pt>
                <c:pt idx="215">
                  <c:v>70.993807417390357</c:v>
                </c:pt>
                <c:pt idx="216">
                  <c:v>70.993807417390357</c:v>
                </c:pt>
                <c:pt idx="217">
                  <c:v>70.993807417390343</c:v>
                </c:pt>
                <c:pt idx="218">
                  <c:v>70.993807417390343</c:v>
                </c:pt>
                <c:pt idx="219">
                  <c:v>76.417850277055365</c:v>
                </c:pt>
                <c:pt idx="220">
                  <c:v>70.637333451474206</c:v>
                </c:pt>
                <c:pt idx="221">
                  <c:v>71.002740473526288</c:v>
                </c:pt>
                <c:pt idx="222">
                  <c:v>69.159920308536087</c:v>
                </c:pt>
                <c:pt idx="223">
                  <c:v>69.173202945755747</c:v>
                </c:pt>
                <c:pt idx="224">
                  <c:v>66.805861160617397</c:v>
                </c:pt>
                <c:pt idx="225">
                  <c:v>66.791271731843565</c:v>
                </c:pt>
                <c:pt idx="226">
                  <c:v>66.618028094940669</c:v>
                </c:pt>
                <c:pt idx="227">
                  <c:v>65.812077121790196</c:v>
                </c:pt>
                <c:pt idx="228">
                  <c:v>65.812077121790196</c:v>
                </c:pt>
                <c:pt idx="229">
                  <c:v>65.812077121790196</c:v>
                </c:pt>
                <c:pt idx="230">
                  <c:v>65.812077121790196</c:v>
                </c:pt>
                <c:pt idx="231">
                  <c:v>67.970070267049138</c:v>
                </c:pt>
                <c:pt idx="232">
                  <c:v>73.128481191341294</c:v>
                </c:pt>
                <c:pt idx="233">
                  <c:v>71.496556895880317</c:v>
                </c:pt>
                <c:pt idx="234">
                  <c:v>66.381230120372635</c:v>
                </c:pt>
                <c:pt idx="235">
                  <c:v>62.082573014902643</c:v>
                </c:pt>
                <c:pt idx="236">
                  <c:v>59.058326498344591</c:v>
                </c:pt>
                <c:pt idx="237">
                  <c:v>57.183361880922774</c:v>
                </c:pt>
                <c:pt idx="238">
                  <c:v>57.382760507346624</c:v>
                </c:pt>
                <c:pt idx="239">
                  <c:v>57.22433769452315</c:v>
                </c:pt>
                <c:pt idx="240">
                  <c:v>56.907492068876238</c:v>
                </c:pt>
                <c:pt idx="241">
                  <c:v>56.90749206887623</c:v>
                </c:pt>
                <c:pt idx="242">
                  <c:v>56.90749206887623</c:v>
                </c:pt>
                <c:pt idx="243">
                  <c:v>65.815983479649859</c:v>
                </c:pt>
                <c:pt idx="244">
                  <c:v>84.216552695213849</c:v>
                </c:pt>
                <c:pt idx="245">
                  <c:v>81.907519259730876</c:v>
                </c:pt>
                <c:pt idx="246">
                  <c:v>80.765881873625929</c:v>
                </c:pt>
                <c:pt idx="247">
                  <c:v>84.567314420807151</c:v>
                </c:pt>
                <c:pt idx="248">
                  <c:v>84.156955438996775</c:v>
                </c:pt>
                <c:pt idx="249">
                  <c:v>84.211953011347077</c:v>
                </c:pt>
                <c:pt idx="250">
                  <c:v>83.983141284798236</c:v>
                </c:pt>
                <c:pt idx="251">
                  <c:v>84.332178946446135</c:v>
                </c:pt>
                <c:pt idx="252">
                  <c:v>85.459839084077856</c:v>
                </c:pt>
                <c:pt idx="253">
                  <c:v>85.03449460871731</c:v>
                </c:pt>
                <c:pt idx="254">
                  <c:v>85.139952390681444</c:v>
                </c:pt>
                <c:pt idx="255">
                  <c:v>85.792292857069796</c:v>
                </c:pt>
                <c:pt idx="256">
                  <c:v>87.719268993179099</c:v>
                </c:pt>
                <c:pt idx="257">
                  <c:v>85.704758513677177</c:v>
                </c:pt>
                <c:pt idx="258">
                  <c:v>85.409804071844079</c:v>
                </c:pt>
                <c:pt idx="259">
                  <c:v>84.791657491240144</c:v>
                </c:pt>
                <c:pt idx="260">
                  <c:v>82.51011765810982</c:v>
                </c:pt>
                <c:pt idx="261">
                  <c:v>82.410730661434656</c:v>
                </c:pt>
                <c:pt idx="262">
                  <c:v>81.66637782955371</c:v>
                </c:pt>
                <c:pt idx="263">
                  <c:v>81.985386186074081</c:v>
                </c:pt>
                <c:pt idx="264">
                  <c:v>81.66637782955371</c:v>
                </c:pt>
                <c:pt idx="265">
                  <c:v>81.666377829553696</c:v>
                </c:pt>
                <c:pt idx="266">
                  <c:v>81.666377829553696</c:v>
                </c:pt>
                <c:pt idx="267">
                  <c:v>83.999265760455273</c:v>
                </c:pt>
                <c:pt idx="268">
                  <c:v>93.058096910462822</c:v>
                </c:pt>
                <c:pt idx="269">
                  <c:v>90.298337373253489</c:v>
                </c:pt>
                <c:pt idx="270">
                  <c:v>90.355591187597028</c:v>
                </c:pt>
                <c:pt idx="271">
                  <c:v>90.610286658806672</c:v>
                </c:pt>
                <c:pt idx="272">
                  <c:v>91.165995777494558</c:v>
                </c:pt>
                <c:pt idx="273">
                  <c:v>92.490778831572442</c:v>
                </c:pt>
                <c:pt idx="274">
                  <c:v>92.684729478673319</c:v>
                </c:pt>
                <c:pt idx="275">
                  <c:v>92.587754155122894</c:v>
                </c:pt>
                <c:pt idx="276">
                  <c:v>92.587754155122894</c:v>
                </c:pt>
                <c:pt idx="277">
                  <c:v>92.587754155122894</c:v>
                </c:pt>
                <c:pt idx="278">
                  <c:v>92.587754155122894</c:v>
                </c:pt>
                <c:pt idx="279">
                  <c:v>91.490711573515441</c:v>
                </c:pt>
                <c:pt idx="280">
                  <c:v>83.503967105321678</c:v>
                </c:pt>
                <c:pt idx="281">
                  <c:v>80.902763010956107</c:v>
                </c:pt>
                <c:pt idx="282">
                  <c:v>78.448297174861025</c:v>
                </c:pt>
                <c:pt idx="283">
                  <c:v>76.052643882445764</c:v>
                </c:pt>
                <c:pt idx="284">
                  <c:v>74.7991861054537</c:v>
                </c:pt>
                <c:pt idx="285">
                  <c:v>71.236387368043737</c:v>
                </c:pt>
                <c:pt idx="286">
                  <c:v>71.236387368043737</c:v>
                </c:pt>
                <c:pt idx="287">
                  <c:v>71.236387368043737</c:v>
                </c:pt>
                <c:pt idx="288">
                  <c:v>71.236387368043737</c:v>
                </c:pt>
                <c:pt idx="289">
                  <c:v>71.236387368043751</c:v>
                </c:pt>
                <c:pt idx="290">
                  <c:v>71.236387368043751</c:v>
                </c:pt>
                <c:pt idx="291">
                  <c:v>92.5934270181464</c:v>
                </c:pt>
                <c:pt idx="292">
                  <c:v>89.30185417311975</c:v>
                </c:pt>
                <c:pt idx="293">
                  <c:v>87.43830517487541</c:v>
                </c:pt>
                <c:pt idx="294">
                  <c:v>84.098362722978166</c:v>
                </c:pt>
                <c:pt idx="295">
                  <c:v>83.202376261945517</c:v>
                </c:pt>
                <c:pt idx="296">
                  <c:v>83.768808590916805</c:v>
                </c:pt>
                <c:pt idx="297">
                  <c:v>83.451023138316629</c:v>
                </c:pt>
                <c:pt idx="298">
                  <c:v>82.320672351219883</c:v>
                </c:pt>
                <c:pt idx="299">
                  <c:v>82.320672351219883</c:v>
                </c:pt>
                <c:pt idx="300">
                  <c:v>82.320672351219883</c:v>
                </c:pt>
                <c:pt idx="301">
                  <c:v>82.320672351219883</c:v>
                </c:pt>
                <c:pt idx="302">
                  <c:v>82.320672351219883</c:v>
                </c:pt>
                <c:pt idx="303">
                  <c:v>84.206539096535593</c:v>
                </c:pt>
                <c:pt idx="304">
                  <c:v>89.045002460431164</c:v>
                </c:pt>
                <c:pt idx="305">
                  <c:v>84.748361618917386</c:v>
                </c:pt>
                <c:pt idx="306">
                  <c:v>84.412046947728413</c:v>
                </c:pt>
                <c:pt idx="307">
                  <c:v>84.479964716370318</c:v>
                </c:pt>
                <c:pt idx="308">
                  <c:v>83.957701504848856</c:v>
                </c:pt>
                <c:pt idx="309">
                  <c:v>84.294023914470685</c:v>
                </c:pt>
                <c:pt idx="310">
                  <c:v>83.554255843869953</c:v>
                </c:pt>
                <c:pt idx="311">
                  <c:v>83.043143358727619</c:v>
                </c:pt>
                <c:pt idx="312">
                  <c:v>83.043143358727619</c:v>
                </c:pt>
                <c:pt idx="313">
                  <c:v>83.043143358727619</c:v>
                </c:pt>
                <c:pt idx="314">
                  <c:v>83.043143358727619</c:v>
                </c:pt>
                <c:pt idx="315">
                  <c:v>84.260759517981597</c:v>
                </c:pt>
                <c:pt idx="316">
                  <c:v>91.213007446613233</c:v>
                </c:pt>
                <c:pt idx="317">
                  <c:v>89.593291375181479</c:v>
                </c:pt>
                <c:pt idx="318">
                  <c:v>89.657716929118266</c:v>
                </c:pt>
                <c:pt idx="319">
                  <c:v>89.723009251997198</c:v>
                </c:pt>
                <c:pt idx="320">
                  <c:v>89.993561525611469</c:v>
                </c:pt>
                <c:pt idx="321">
                  <c:v>91.535519778636498</c:v>
                </c:pt>
                <c:pt idx="322">
                  <c:v>91.566487540238867</c:v>
                </c:pt>
                <c:pt idx="323">
                  <c:v>91.247961992328783</c:v>
                </c:pt>
                <c:pt idx="324">
                  <c:v>91.247961992328783</c:v>
                </c:pt>
                <c:pt idx="325">
                  <c:v>91.247961992328783</c:v>
                </c:pt>
                <c:pt idx="326">
                  <c:v>91.247961992328783</c:v>
                </c:pt>
                <c:pt idx="327">
                  <c:v>91.486434259957633</c:v>
                </c:pt>
                <c:pt idx="328">
                  <c:v>99.272782796540511</c:v>
                </c:pt>
                <c:pt idx="329">
                  <c:v>100.92114874026542</c:v>
                </c:pt>
                <c:pt idx="330">
                  <c:v>99.422424949301146</c:v>
                </c:pt>
                <c:pt idx="331">
                  <c:v>99.831753066050183</c:v>
                </c:pt>
                <c:pt idx="332">
                  <c:v>99.914943672442845</c:v>
                </c:pt>
                <c:pt idx="333">
                  <c:v>98.434806168690173</c:v>
                </c:pt>
                <c:pt idx="334">
                  <c:v>97.805755273771368</c:v>
                </c:pt>
                <c:pt idx="335">
                  <c:v>97.805755273771368</c:v>
                </c:pt>
                <c:pt idx="336">
                  <c:v>97.805755273771368</c:v>
                </c:pt>
                <c:pt idx="337">
                  <c:v>97.805755273771368</c:v>
                </c:pt>
                <c:pt idx="338">
                  <c:v>97.805755273771368</c:v>
                </c:pt>
                <c:pt idx="339">
                  <c:v>97.809833883628102</c:v>
                </c:pt>
                <c:pt idx="340">
                  <c:v>99.962477587359217</c:v>
                </c:pt>
                <c:pt idx="341">
                  <c:v>100.05847323204557</c:v>
                </c:pt>
                <c:pt idx="342">
                  <c:v>99.214066638644439</c:v>
                </c:pt>
                <c:pt idx="343">
                  <c:v>96.46455458271484</c:v>
                </c:pt>
                <c:pt idx="344">
                  <c:v>94.379934101705928</c:v>
                </c:pt>
                <c:pt idx="345">
                  <c:v>98.996684626409149</c:v>
                </c:pt>
                <c:pt idx="346">
                  <c:v>100.45927588156118</c:v>
                </c:pt>
                <c:pt idx="347">
                  <c:v>101.15945254626163</c:v>
                </c:pt>
                <c:pt idx="348">
                  <c:v>103.06407053469577</c:v>
                </c:pt>
                <c:pt idx="349">
                  <c:v>103.06407053469577</c:v>
                </c:pt>
                <c:pt idx="350">
                  <c:v>103.06407053469577</c:v>
                </c:pt>
                <c:pt idx="351">
                  <c:v>105.12115369048526</c:v>
                </c:pt>
                <c:pt idx="352">
                  <c:v>103.71979863926552</c:v>
                </c:pt>
                <c:pt idx="353">
                  <c:v>103.71319736697144</c:v>
                </c:pt>
                <c:pt idx="354">
                  <c:v>102.31942866081648</c:v>
                </c:pt>
                <c:pt idx="355">
                  <c:v>100.77177282335808</c:v>
                </c:pt>
                <c:pt idx="356">
                  <c:v>100.47066742480183</c:v>
                </c:pt>
                <c:pt idx="357">
                  <c:v>100.51492163102711</c:v>
                </c:pt>
                <c:pt idx="358">
                  <c:v>99.914888804705839</c:v>
                </c:pt>
                <c:pt idx="359">
                  <c:v>96.326813722057437</c:v>
                </c:pt>
                <c:pt idx="360">
                  <c:v>93.97142687187177</c:v>
                </c:pt>
                <c:pt idx="361">
                  <c:v>93.97142687187177</c:v>
                </c:pt>
                <c:pt idx="362">
                  <c:v>93.97142687187177</c:v>
                </c:pt>
                <c:pt idx="363">
                  <c:v>94.364816200669509</c:v>
                </c:pt>
                <c:pt idx="364">
                  <c:v>99.483940728328861</c:v>
                </c:pt>
                <c:pt idx="365">
                  <c:v>101.64395540928059</c:v>
                </c:pt>
                <c:pt idx="366">
                  <c:v>101.42943358009805</c:v>
                </c:pt>
                <c:pt idx="367">
                  <c:v>98.376536726641987</c:v>
                </c:pt>
                <c:pt idx="368">
                  <c:v>98.510304324037079</c:v>
                </c:pt>
                <c:pt idx="369">
                  <c:v>99.111319598667848</c:v>
                </c:pt>
                <c:pt idx="370">
                  <c:v>100.97700704047016</c:v>
                </c:pt>
                <c:pt idx="371">
                  <c:v>101.42548959859569</c:v>
                </c:pt>
                <c:pt idx="372">
                  <c:v>101.43035859906713</c:v>
                </c:pt>
                <c:pt idx="373">
                  <c:v>101.43035859906713</c:v>
                </c:pt>
                <c:pt idx="374">
                  <c:v>101.43035859906713</c:v>
                </c:pt>
                <c:pt idx="375">
                  <c:v>102.04461631290079</c:v>
                </c:pt>
                <c:pt idx="376">
                  <c:v>114.4083459566923</c:v>
                </c:pt>
                <c:pt idx="377">
                  <c:v>116.02076813195477</c:v>
                </c:pt>
                <c:pt idx="378">
                  <c:v>109.54636512505144</c:v>
                </c:pt>
                <c:pt idx="379">
                  <c:v>107.71067106016402</c:v>
                </c:pt>
                <c:pt idx="380">
                  <c:v>110.54900085079673</c:v>
                </c:pt>
                <c:pt idx="381">
                  <c:v>113.60878102982383</c:v>
                </c:pt>
                <c:pt idx="382">
                  <c:v>118.0053568268827</c:v>
                </c:pt>
                <c:pt idx="383">
                  <c:v>120.9007953231949</c:v>
                </c:pt>
                <c:pt idx="384">
                  <c:v>120.8804047914078</c:v>
                </c:pt>
                <c:pt idx="385">
                  <c:v>120.8804047914078</c:v>
                </c:pt>
                <c:pt idx="386">
                  <c:v>120.8804047914078</c:v>
                </c:pt>
                <c:pt idx="387">
                  <c:v>120.71261349185208</c:v>
                </c:pt>
                <c:pt idx="388">
                  <c:v>124.14231734456192</c:v>
                </c:pt>
                <c:pt idx="389">
                  <c:v>119.75857269460484</c:v>
                </c:pt>
                <c:pt idx="390">
                  <c:v>118.43400181016546</c:v>
                </c:pt>
                <c:pt idx="391">
                  <c:v>115.00650352996173</c:v>
                </c:pt>
                <c:pt idx="392">
                  <c:v>113.46427460704525</c:v>
                </c:pt>
                <c:pt idx="393">
                  <c:v>108.53748549000294</c:v>
                </c:pt>
                <c:pt idx="394">
                  <c:v>108.32563511932328</c:v>
                </c:pt>
                <c:pt idx="395">
                  <c:v>109.296251067751</c:v>
                </c:pt>
                <c:pt idx="396">
                  <c:v>109.61693953134844</c:v>
                </c:pt>
                <c:pt idx="397">
                  <c:v>109.61693953134844</c:v>
                </c:pt>
                <c:pt idx="398">
                  <c:v>109.61693953134844</c:v>
                </c:pt>
                <c:pt idx="399">
                  <c:v>109.61693953134844</c:v>
                </c:pt>
                <c:pt idx="400">
                  <c:v>109.32733687373475</c:v>
                </c:pt>
                <c:pt idx="401">
                  <c:v>108.25145475689904</c:v>
                </c:pt>
                <c:pt idx="402">
                  <c:v>108.45602789177821</c:v>
                </c:pt>
                <c:pt idx="403">
                  <c:v>108.61889308780376</c:v>
                </c:pt>
                <c:pt idx="404">
                  <c:v>105.78311201378891</c:v>
                </c:pt>
                <c:pt idx="405">
                  <c:v>107.58341204894819</c:v>
                </c:pt>
                <c:pt idx="406">
                  <c:v>110.33981230767061</c:v>
                </c:pt>
                <c:pt idx="407">
                  <c:v>96.642885096117695</c:v>
                </c:pt>
                <c:pt idx="408">
                  <c:v>91.156701324472294</c:v>
                </c:pt>
                <c:pt idx="409">
                  <c:v>91.156701324472294</c:v>
                </c:pt>
                <c:pt idx="410">
                  <c:v>91.156701324472294</c:v>
                </c:pt>
                <c:pt idx="411">
                  <c:v>91.156701324472294</c:v>
                </c:pt>
                <c:pt idx="412">
                  <c:v>101.77510824253353</c:v>
                </c:pt>
                <c:pt idx="413">
                  <c:v>107.87909142196918</c:v>
                </c:pt>
                <c:pt idx="414">
                  <c:v>110.54677165003315</c:v>
                </c:pt>
                <c:pt idx="415">
                  <c:v>109.68712975254056</c:v>
                </c:pt>
                <c:pt idx="416">
                  <c:v>110.93463575857916</c:v>
                </c:pt>
                <c:pt idx="417">
                  <c:v>117.24554695516119</c:v>
                </c:pt>
                <c:pt idx="418">
                  <c:v>120.77412076730674</c:v>
                </c:pt>
                <c:pt idx="419">
                  <c:v>120.09206402974557</c:v>
                </c:pt>
                <c:pt idx="420">
                  <c:v>120.07358377388162</c:v>
                </c:pt>
                <c:pt idx="421">
                  <c:v>120.07358377388162</c:v>
                </c:pt>
                <c:pt idx="422">
                  <c:v>120.07358377388162</c:v>
                </c:pt>
                <c:pt idx="423">
                  <c:v>120.47534344575682</c:v>
                </c:pt>
                <c:pt idx="424">
                  <c:v>121.56780199567893</c:v>
                </c:pt>
                <c:pt idx="425">
                  <c:v>127.98125334175094</c:v>
                </c:pt>
                <c:pt idx="426">
                  <c:v>125.14600902546172</c:v>
                </c:pt>
                <c:pt idx="427">
                  <c:v>126.7615594835907</c:v>
                </c:pt>
                <c:pt idx="428">
                  <c:v>124.85951047883445</c:v>
                </c:pt>
                <c:pt idx="429">
                  <c:v>124.76120548813847</c:v>
                </c:pt>
                <c:pt idx="430">
                  <c:v>127.25027933413975</c:v>
                </c:pt>
                <c:pt idx="431">
                  <c:v>119.67746380180749</c:v>
                </c:pt>
                <c:pt idx="432">
                  <c:v>122.84326892745283</c:v>
                </c:pt>
                <c:pt idx="433">
                  <c:v>122.84326892745283</c:v>
                </c:pt>
                <c:pt idx="434">
                  <c:v>122.84326892745283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3A-49CF-8875-4B4410357EA0}"/>
            </c:ext>
          </c:extLst>
        </c:ser>
        <c:ser>
          <c:idx val="4"/>
          <c:order val="4"/>
          <c:tx>
            <c:strRef>
              <c:f>'Commodities, BDI'!$F$9:$F$10</c:f>
              <c:strCache>
                <c:ptCount val="2"/>
                <c:pt idx="0">
                  <c:v>Forestry Products </c:v>
                </c:pt>
              </c:strCache>
            </c:strRef>
          </c:tx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BDI'!$F$11:$F$445</c:f>
              <c:numCache>
                <c:formatCode>#,##0.0</c:formatCode>
                <c:ptCount val="435"/>
                <c:pt idx="0">
                  <c:v>100</c:v>
                </c:pt>
                <c:pt idx="1">
                  <c:v>99.498191567827092</c:v>
                </c:pt>
                <c:pt idx="2">
                  <c:v>93.011356905033821</c:v>
                </c:pt>
                <c:pt idx="3">
                  <c:v>94.128678274172088</c:v>
                </c:pt>
                <c:pt idx="4">
                  <c:v>100.2188436976794</c:v>
                </c:pt>
                <c:pt idx="5">
                  <c:v>95.900827900742954</c:v>
                </c:pt>
                <c:pt idx="6">
                  <c:v>97.675597615101864</c:v>
                </c:pt>
                <c:pt idx="7">
                  <c:v>122.69595523797747</c:v>
                </c:pt>
                <c:pt idx="8">
                  <c:v>116.83889542353701</c:v>
                </c:pt>
                <c:pt idx="9">
                  <c:v>114.18643966995623</c:v>
                </c:pt>
                <c:pt idx="10">
                  <c:v>112.78922419756009</c:v>
                </c:pt>
                <c:pt idx="11">
                  <c:v>104.92744816293437</c:v>
                </c:pt>
                <c:pt idx="12">
                  <c:v>112.20805857697518</c:v>
                </c:pt>
                <c:pt idx="13">
                  <c:v>109.35001388400016</c:v>
                </c:pt>
                <c:pt idx="14">
                  <c:v>114.58580509436995</c:v>
                </c:pt>
                <c:pt idx="15">
                  <c:v>125.15494128956288</c:v>
                </c:pt>
                <c:pt idx="16">
                  <c:v>129.03666548935666</c:v>
                </c:pt>
                <c:pt idx="17">
                  <c:v>127.10967940058711</c:v>
                </c:pt>
                <c:pt idx="18">
                  <c:v>118.38807913846166</c:v>
                </c:pt>
                <c:pt idx="19">
                  <c:v>127.36506355114811</c:v>
                </c:pt>
                <c:pt idx="20">
                  <c:v>115.30435634290566</c:v>
                </c:pt>
                <c:pt idx="21">
                  <c:v>117.48229169571205</c:v>
                </c:pt>
                <c:pt idx="22">
                  <c:v>140.71061236533717</c:v>
                </c:pt>
                <c:pt idx="23">
                  <c:v>120.06308452610912</c:v>
                </c:pt>
                <c:pt idx="24">
                  <c:v>118.50691775392589</c:v>
                </c:pt>
                <c:pt idx="25">
                  <c:v>120.1370248953627</c:v>
                </c:pt>
                <c:pt idx="26">
                  <c:v>113.74294063335526</c:v>
                </c:pt>
                <c:pt idx="27">
                  <c:v>133.0355658176706</c:v>
                </c:pt>
                <c:pt idx="28">
                  <c:v>120.07160506187155</c:v>
                </c:pt>
                <c:pt idx="29">
                  <c:v>133.15739003699053</c:v>
                </c:pt>
                <c:pt idx="30">
                  <c:v>135.34286682833343</c:v>
                </c:pt>
                <c:pt idx="31">
                  <c:v>128.99372181240958</c:v>
                </c:pt>
                <c:pt idx="32">
                  <c:v>149.11047175198425</c:v>
                </c:pt>
                <c:pt idx="33">
                  <c:v>155.24639400175462</c:v>
                </c:pt>
                <c:pt idx="34">
                  <c:v>149.24528005898645</c:v>
                </c:pt>
                <c:pt idx="35">
                  <c:v>139.44025154751435</c:v>
                </c:pt>
                <c:pt idx="36">
                  <c:v>150.47310860312578</c:v>
                </c:pt>
                <c:pt idx="37">
                  <c:v>151.95657930042327</c:v>
                </c:pt>
                <c:pt idx="38">
                  <c:v>156.74033666282475</c:v>
                </c:pt>
                <c:pt idx="39">
                  <c:v>149.17642261756237</c:v>
                </c:pt>
                <c:pt idx="40">
                  <c:v>150.41768372957296</c:v>
                </c:pt>
                <c:pt idx="41">
                  <c:v>161.19282651830142</c:v>
                </c:pt>
                <c:pt idx="42">
                  <c:v>162.28130512929641</c:v>
                </c:pt>
                <c:pt idx="43">
                  <c:v>163.49866161022817</c:v>
                </c:pt>
                <c:pt idx="44">
                  <c:v>164.12763020874993</c:v>
                </c:pt>
                <c:pt idx="45">
                  <c:v>162.7913775626713</c:v>
                </c:pt>
                <c:pt idx="46">
                  <c:v>161.15058105934395</c:v>
                </c:pt>
                <c:pt idx="47">
                  <c:v>168.57550590363476</c:v>
                </c:pt>
                <c:pt idx="48">
                  <c:v>160.89009489526228</c:v>
                </c:pt>
                <c:pt idx="49">
                  <c:v>166.57011393766473</c:v>
                </c:pt>
                <c:pt idx="50">
                  <c:v>161.35065780433163</c:v>
                </c:pt>
                <c:pt idx="51">
                  <c:v>162.17337285118344</c:v>
                </c:pt>
                <c:pt idx="52">
                  <c:v>155.3676341554042</c:v>
                </c:pt>
                <c:pt idx="53">
                  <c:v>164.60678434087691</c:v>
                </c:pt>
                <c:pt idx="54">
                  <c:v>152.49888663064749</c:v>
                </c:pt>
                <c:pt idx="55">
                  <c:v>152.38372367245577</c:v>
                </c:pt>
                <c:pt idx="56">
                  <c:v>144.35216109119293</c:v>
                </c:pt>
                <c:pt idx="57">
                  <c:v>144.22613656708634</c:v>
                </c:pt>
                <c:pt idx="58">
                  <c:v>138.47633106230751</c:v>
                </c:pt>
                <c:pt idx="59">
                  <c:v>135.1967074015389</c:v>
                </c:pt>
                <c:pt idx="60">
                  <c:v>140.36241908499542</c:v>
                </c:pt>
                <c:pt idx="61">
                  <c:v>140.04005881375872</c:v>
                </c:pt>
                <c:pt idx="62">
                  <c:v>134.14876418966801</c:v>
                </c:pt>
                <c:pt idx="63">
                  <c:v>142.07192733208021</c:v>
                </c:pt>
                <c:pt idx="64">
                  <c:v>135.90198445128505</c:v>
                </c:pt>
                <c:pt idx="65">
                  <c:v>130.82900152243798</c:v>
                </c:pt>
                <c:pt idx="66">
                  <c:v>133.01336771789323</c:v>
                </c:pt>
                <c:pt idx="67">
                  <c:v>129.67107268970972</c:v>
                </c:pt>
                <c:pt idx="68">
                  <c:v>121.07310478985774</c:v>
                </c:pt>
                <c:pt idx="69">
                  <c:v>122.15579762821307</c:v>
                </c:pt>
                <c:pt idx="70">
                  <c:v>123.00481618126807</c:v>
                </c:pt>
                <c:pt idx="71">
                  <c:v>118.79050321192025</c:v>
                </c:pt>
                <c:pt idx="72">
                  <c:v>118.28139069709144</c:v>
                </c:pt>
                <c:pt idx="73">
                  <c:v>124.10395777729791</c:v>
                </c:pt>
                <c:pt idx="74">
                  <c:v>124.43081195068912</c:v>
                </c:pt>
                <c:pt idx="75">
                  <c:v>125.3069956689306</c:v>
                </c:pt>
                <c:pt idx="76">
                  <c:v>130.35184793419964</c:v>
                </c:pt>
                <c:pt idx="77">
                  <c:v>131.11408768804853</c:v>
                </c:pt>
                <c:pt idx="78">
                  <c:v>132.24827244380523</c:v>
                </c:pt>
                <c:pt idx="79">
                  <c:v>123.96390667683409</c:v>
                </c:pt>
                <c:pt idx="80">
                  <c:v>135.20035583866272</c:v>
                </c:pt>
                <c:pt idx="81">
                  <c:v>129.26428847305303</c:v>
                </c:pt>
                <c:pt idx="82">
                  <c:v>139.00779251182243</c:v>
                </c:pt>
                <c:pt idx="83">
                  <c:v>132.42983433623476</c:v>
                </c:pt>
                <c:pt idx="84">
                  <c:v>131.63591429905986</c:v>
                </c:pt>
                <c:pt idx="85">
                  <c:v>133.98490142613068</c:v>
                </c:pt>
                <c:pt idx="86">
                  <c:v>140.10218399277059</c:v>
                </c:pt>
                <c:pt idx="87">
                  <c:v>140.15960261269657</c:v>
                </c:pt>
                <c:pt idx="88">
                  <c:v>146.49481002756141</c:v>
                </c:pt>
                <c:pt idx="89">
                  <c:v>147.70457325303471</c:v>
                </c:pt>
                <c:pt idx="90">
                  <c:v>147.49829878498645</c:v>
                </c:pt>
                <c:pt idx="91">
                  <c:v>148.82079850309512</c:v>
                </c:pt>
                <c:pt idx="92">
                  <c:v>138.52490493052736</c:v>
                </c:pt>
                <c:pt idx="93">
                  <c:v>142.27664819200169</c:v>
                </c:pt>
                <c:pt idx="94">
                  <c:v>127.05048405663585</c:v>
                </c:pt>
                <c:pt idx="95">
                  <c:v>128.05296123048146</c:v>
                </c:pt>
                <c:pt idx="96">
                  <c:v>121.53551754120072</c:v>
                </c:pt>
                <c:pt idx="97">
                  <c:v>124.53523882767973</c:v>
                </c:pt>
                <c:pt idx="98">
                  <c:v>125.0872952249578</c:v>
                </c:pt>
                <c:pt idx="99">
                  <c:v>129.92967867910571</c:v>
                </c:pt>
                <c:pt idx="100">
                  <c:v>127.39622848195103</c:v>
                </c:pt>
                <c:pt idx="101">
                  <c:v>123.04675750443707</c:v>
                </c:pt>
                <c:pt idx="102">
                  <c:v>129.33587561993514</c:v>
                </c:pt>
                <c:pt idx="103">
                  <c:v>127.34776920643885</c:v>
                </c:pt>
                <c:pt idx="104">
                  <c:v>124.97276818788123</c:v>
                </c:pt>
                <c:pt idx="105">
                  <c:v>128.12461584573717</c:v>
                </c:pt>
                <c:pt idx="106">
                  <c:v>126.54993872171966</c:v>
                </c:pt>
                <c:pt idx="107">
                  <c:v>125.7626001597109</c:v>
                </c:pt>
                <c:pt idx="108">
                  <c:v>128.35135072761179</c:v>
                </c:pt>
                <c:pt idx="109">
                  <c:v>130.21567634707358</c:v>
                </c:pt>
                <c:pt idx="110">
                  <c:v>133.84234221113613</c:v>
                </c:pt>
                <c:pt idx="111">
                  <c:v>133.37626080627066</c:v>
                </c:pt>
                <c:pt idx="112">
                  <c:v>127.69959504292045</c:v>
                </c:pt>
                <c:pt idx="113">
                  <c:v>131.26227417504222</c:v>
                </c:pt>
                <c:pt idx="114">
                  <c:v>131.34267014256463</c:v>
                </c:pt>
                <c:pt idx="115">
                  <c:v>129.15032475757249</c:v>
                </c:pt>
                <c:pt idx="116">
                  <c:v>128.58772522859675</c:v>
                </c:pt>
                <c:pt idx="117">
                  <c:v>137.06231108373154</c:v>
                </c:pt>
                <c:pt idx="118">
                  <c:v>135.92708127727025</c:v>
                </c:pt>
                <c:pt idx="119">
                  <c:v>133.56060912987502</c:v>
                </c:pt>
                <c:pt idx="120">
                  <c:v>132.32176996174351</c:v>
                </c:pt>
                <c:pt idx="121">
                  <c:v>115.37598197194005</c:v>
                </c:pt>
                <c:pt idx="122">
                  <c:v>115.21861486507277</c:v>
                </c:pt>
                <c:pt idx="123">
                  <c:v>115.00370455951482</c:v>
                </c:pt>
                <c:pt idx="124">
                  <c:v>120.11392353336269</c:v>
                </c:pt>
                <c:pt idx="125">
                  <c:v>113.67519783704677</c:v>
                </c:pt>
                <c:pt idx="126">
                  <c:v>119.30332613351868</c:v>
                </c:pt>
                <c:pt idx="127">
                  <c:v>122.06278000336836</c:v>
                </c:pt>
                <c:pt idx="128">
                  <c:v>118.38350817690211</c:v>
                </c:pt>
                <c:pt idx="129">
                  <c:v>117.46369022028556</c:v>
                </c:pt>
                <c:pt idx="130">
                  <c:v>121.40693143592924</c:v>
                </c:pt>
                <c:pt idx="131">
                  <c:v>114.22888746368763</c:v>
                </c:pt>
                <c:pt idx="132">
                  <c:v>112.71447060781948</c:v>
                </c:pt>
                <c:pt idx="133">
                  <c:v>113.01611265838</c:v>
                </c:pt>
                <c:pt idx="134">
                  <c:v>112.90263897672753</c:v>
                </c:pt>
                <c:pt idx="135">
                  <c:v>120.72489755678784</c:v>
                </c:pt>
                <c:pt idx="136">
                  <c:v>120.86917824767052</c:v>
                </c:pt>
                <c:pt idx="137">
                  <c:v>123.55543996997962</c:v>
                </c:pt>
                <c:pt idx="138">
                  <c:v>123.59335988273101</c:v>
                </c:pt>
                <c:pt idx="139">
                  <c:v>123.07188337238671</c:v>
                </c:pt>
                <c:pt idx="140">
                  <c:v>120.02179255601283</c:v>
                </c:pt>
                <c:pt idx="141">
                  <c:v>122.17074472253979</c:v>
                </c:pt>
                <c:pt idx="142">
                  <c:v>120.33926765201123</c:v>
                </c:pt>
                <c:pt idx="143">
                  <c:v>120.11943319222745</c:v>
                </c:pt>
                <c:pt idx="144">
                  <c:v>115.35730675225152</c:v>
                </c:pt>
                <c:pt idx="145">
                  <c:v>118.20302863657943</c:v>
                </c:pt>
                <c:pt idx="146">
                  <c:v>117.19198665310869</c:v>
                </c:pt>
                <c:pt idx="147">
                  <c:v>116.49678475298916</c:v>
                </c:pt>
                <c:pt idx="148">
                  <c:v>113.32337361616548</c:v>
                </c:pt>
                <c:pt idx="149">
                  <c:v>117.06647199629612</c:v>
                </c:pt>
                <c:pt idx="150">
                  <c:v>113.63775565815322</c:v>
                </c:pt>
                <c:pt idx="151">
                  <c:v>111.03708938467999</c:v>
                </c:pt>
                <c:pt idx="152">
                  <c:v>105.35543176888979</c:v>
                </c:pt>
                <c:pt idx="153">
                  <c:v>102.51031485947752</c:v>
                </c:pt>
                <c:pt idx="154">
                  <c:v>102.54042287039819</c:v>
                </c:pt>
                <c:pt idx="155">
                  <c:v>102.54868021324195</c:v>
                </c:pt>
                <c:pt idx="156">
                  <c:v>103.63353154378724</c:v>
                </c:pt>
                <c:pt idx="157">
                  <c:v>103.10171709652926</c:v>
                </c:pt>
                <c:pt idx="158">
                  <c:v>103.25053060278925</c:v>
                </c:pt>
                <c:pt idx="159">
                  <c:v>105.32418850439254</c:v>
                </c:pt>
                <c:pt idx="160">
                  <c:v>108.05208527574295</c:v>
                </c:pt>
                <c:pt idx="161">
                  <c:v>110.97308085258095</c:v>
                </c:pt>
                <c:pt idx="162">
                  <c:v>118.21878932645659</c:v>
                </c:pt>
                <c:pt idx="163">
                  <c:v>109.25046387496984</c:v>
                </c:pt>
                <c:pt idx="164">
                  <c:v>109.00104528350725</c:v>
                </c:pt>
                <c:pt idx="165">
                  <c:v>108.48666705077575</c:v>
                </c:pt>
                <c:pt idx="166">
                  <c:v>106.832055915127</c:v>
                </c:pt>
                <c:pt idx="167">
                  <c:v>112.14112303344919</c:v>
                </c:pt>
                <c:pt idx="168">
                  <c:v>111.78107474306957</c:v>
                </c:pt>
                <c:pt idx="169">
                  <c:v>114.66851562161894</c:v>
                </c:pt>
                <c:pt idx="170">
                  <c:v>113.63695575896448</c:v>
                </c:pt>
                <c:pt idx="171">
                  <c:v>112.46612913784648</c:v>
                </c:pt>
                <c:pt idx="172">
                  <c:v>110.28506567590563</c:v>
                </c:pt>
                <c:pt idx="173">
                  <c:v>112.30595481986053</c:v>
                </c:pt>
                <c:pt idx="174">
                  <c:v>110.71445173854248</c:v>
                </c:pt>
                <c:pt idx="175">
                  <c:v>110.10391261501965</c:v>
                </c:pt>
                <c:pt idx="176">
                  <c:v>108.1507435816583</c:v>
                </c:pt>
                <c:pt idx="177">
                  <c:v>107.66098568845592</c:v>
                </c:pt>
                <c:pt idx="178">
                  <c:v>106.51098455948078</c:v>
                </c:pt>
                <c:pt idx="179">
                  <c:v>107.03811724843308</c:v>
                </c:pt>
                <c:pt idx="180">
                  <c:v>101.06668904155632</c:v>
                </c:pt>
                <c:pt idx="181">
                  <c:v>106.01154106745477</c:v>
                </c:pt>
                <c:pt idx="182">
                  <c:v>113.77378148400976</c:v>
                </c:pt>
                <c:pt idx="183">
                  <c:v>120.66063161734812</c:v>
                </c:pt>
                <c:pt idx="184">
                  <c:v>130.01697035492174</c:v>
                </c:pt>
                <c:pt idx="185">
                  <c:v>127.92065854269161</c:v>
                </c:pt>
                <c:pt idx="186">
                  <c:v>110.20539215315489</c:v>
                </c:pt>
                <c:pt idx="187">
                  <c:v>108.77163849096603</c:v>
                </c:pt>
                <c:pt idx="188">
                  <c:v>105.61419785749148</c:v>
                </c:pt>
                <c:pt idx="189">
                  <c:v>104.42904030461723</c:v>
                </c:pt>
                <c:pt idx="190">
                  <c:v>101.93738716743476</c:v>
                </c:pt>
                <c:pt idx="191">
                  <c:v>100.42491170522757</c:v>
                </c:pt>
                <c:pt idx="192">
                  <c:v>103.29805828891193</c:v>
                </c:pt>
                <c:pt idx="193">
                  <c:v>104.26555494244674</c:v>
                </c:pt>
                <c:pt idx="194">
                  <c:v>103.42577022186988</c:v>
                </c:pt>
                <c:pt idx="195">
                  <c:v>107.690545442735</c:v>
                </c:pt>
                <c:pt idx="196">
                  <c:v>111.54252675069814</c:v>
                </c:pt>
                <c:pt idx="197">
                  <c:v>116.32369720724368</c:v>
                </c:pt>
                <c:pt idx="198">
                  <c:v>117.94298044753657</c:v>
                </c:pt>
                <c:pt idx="199">
                  <c:v>119.61908907245804</c:v>
                </c:pt>
                <c:pt idx="200">
                  <c:v>119.61908907245804</c:v>
                </c:pt>
                <c:pt idx="201">
                  <c:v>118.81487466928328</c:v>
                </c:pt>
                <c:pt idx="202">
                  <c:v>116.32617102722081</c:v>
                </c:pt>
                <c:pt idx="203">
                  <c:v>113.80593360097477</c:v>
                </c:pt>
                <c:pt idx="204">
                  <c:v>109.80042164443989</c:v>
                </c:pt>
                <c:pt idx="205">
                  <c:v>111.43265259650481</c:v>
                </c:pt>
                <c:pt idx="206">
                  <c:v>112.80116104709995</c:v>
                </c:pt>
                <c:pt idx="207">
                  <c:v>112.62179376224557</c:v>
                </c:pt>
                <c:pt idx="208">
                  <c:v>111.48988138400914</c:v>
                </c:pt>
                <c:pt idx="209">
                  <c:v>110.91453265150319</c:v>
                </c:pt>
                <c:pt idx="210">
                  <c:v>109.80222617677099</c:v>
                </c:pt>
                <c:pt idx="211">
                  <c:v>110.26455765245167</c:v>
                </c:pt>
                <c:pt idx="212">
                  <c:v>112.49274141051608</c:v>
                </c:pt>
                <c:pt idx="213">
                  <c:v>113.68110474121703</c:v>
                </c:pt>
                <c:pt idx="214">
                  <c:v>114.12858719332019</c:v>
                </c:pt>
                <c:pt idx="215">
                  <c:v>115.19237498030385</c:v>
                </c:pt>
                <c:pt idx="216">
                  <c:v>120.6206197915218</c:v>
                </c:pt>
                <c:pt idx="217">
                  <c:v>126.40064415543632</c:v>
                </c:pt>
                <c:pt idx="218">
                  <c:v>133.96753564470168</c:v>
                </c:pt>
                <c:pt idx="219">
                  <c:v>136.16148717403723</c:v>
                </c:pt>
                <c:pt idx="220">
                  <c:v>139.36874463273796</c:v>
                </c:pt>
                <c:pt idx="221">
                  <c:v>141.57596222943113</c:v>
                </c:pt>
                <c:pt idx="222">
                  <c:v>138.83823987131441</c:v>
                </c:pt>
                <c:pt idx="223">
                  <c:v>138.21136901344605</c:v>
                </c:pt>
                <c:pt idx="224">
                  <c:v>135.4781321898281</c:v>
                </c:pt>
                <c:pt idx="225">
                  <c:v>129.18358385432211</c:v>
                </c:pt>
                <c:pt idx="226">
                  <c:v>123.94652082968639</c:v>
                </c:pt>
                <c:pt idx="227">
                  <c:v>117.51563164550369</c:v>
                </c:pt>
                <c:pt idx="228">
                  <c:v>118.90858736646686</c:v>
                </c:pt>
                <c:pt idx="229">
                  <c:v>121.08628890450281</c:v>
                </c:pt>
                <c:pt idx="230">
                  <c:v>122.1056057723401</c:v>
                </c:pt>
                <c:pt idx="231">
                  <c:v>123.39327841057855</c:v>
                </c:pt>
                <c:pt idx="232">
                  <c:v>120.87887741957415</c:v>
                </c:pt>
                <c:pt idx="233">
                  <c:v>121.33412991731998</c:v>
                </c:pt>
                <c:pt idx="234">
                  <c:v>120.28771757466311</c:v>
                </c:pt>
                <c:pt idx="235">
                  <c:v>120.30751522544644</c:v>
                </c:pt>
                <c:pt idx="236">
                  <c:v>121.02484514977701</c:v>
                </c:pt>
                <c:pt idx="237">
                  <c:v>121.17568391291762</c:v>
                </c:pt>
                <c:pt idx="238">
                  <c:v>120.86632732902565</c:v>
                </c:pt>
                <c:pt idx="239">
                  <c:v>122.64712620047747</c:v>
                </c:pt>
                <c:pt idx="240">
                  <c:v>123.41152921959197</c:v>
                </c:pt>
                <c:pt idx="241">
                  <c:v>126.01779463794777</c:v>
                </c:pt>
                <c:pt idx="242">
                  <c:v>127.24483549271007</c:v>
                </c:pt>
                <c:pt idx="243">
                  <c:v>128.53461267474594</c:v>
                </c:pt>
                <c:pt idx="244">
                  <c:v>131.85467511742081</c:v>
                </c:pt>
                <c:pt idx="245">
                  <c:v>133.92679742256158</c:v>
                </c:pt>
                <c:pt idx="246">
                  <c:v>135.14610955015405</c:v>
                </c:pt>
                <c:pt idx="247">
                  <c:v>136.27841120112555</c:v>
                </c:pt>
                <c:pt idx="248">
                  <c:v>137.31494192660296</c:v>
                </c:pt>
                <c:pt idx="249">
                  <c:v>136.25383382614933</c:v>
                </c:pt>
                <c:pt idx="250">
                  <c:v>132.7418542093622</c:v>
                </c:pt>
                <c:pt idx="251">
                  <c:v>133.96867614143875</c:v>
                </c:pt>
                <c:pt idx="252">
                  <c:v>135.18475048206466</c:v>
                </c:pt>
                <c:pt idx="253">
                  <c:v>137.57542709567088</c:v>
                </c:pt>
                <c:pt idx="254">
                  <c:v>144.06912842846745</c:v>
                </c:pt>
                <c:pt idx="255">
                  <c:v>154.245615511811</c:v>
                </c:pt>
                <c:pt idx="256">
                  <c:v>160.01792911687664</c:v>
                </c:pt>
                <c:pt idx="257">
                  <c:v>163.58944536986667</c:v>
                </c:pt>
                <c:pt idx="258">
                  <c:v>168.90150718755112</c:v>
                </c:pt>
                <c:pt idx="259">
                  <c:v>169.14641756689167</c:v>
                </c:pt>
                <c:pt idx="260">
                  <c:v>167.53745912542928</c:v>
                </c:pt>
                <c:pt idx="261">
                  <c:v>163.23096225404859</c:v>
                </c:pt>
                <c:pt idx="262">
                  <c:v>157.38923779220366</c:v>
                </c:pt>
                <c:pt idx="263">
                  <c:v>156.3001473561059</c:v>
                </c:pt>
                <c:pt idx="264">
                  <c:v>156.44312350010762</c:v>
                </c:pt>
                <c:pt idx="265">
                  <c:v>157.31678227698285</c:v>
                </c:pt>
                <c:pt idx="266">
                  <c:v>157.66093168056915</c:v>
                </c:pt>
                <c:pt idx="267">
                  <c:v>157.10167710587703</c:v>
                </c:pt>
                <c:pt idx="268">
                  <c:v>153.83108134680123</c:v>
                </c:pt>
                <c:pt idx="269">
                  <c:v>150.07367858568006</c:v>
                </c:pt>
                <c:pt idx="270">
                  <c:v>147.97440852934599</c:v>
                </c:pt>
                <c:pt idx="271">
                  <c:v>146.77378472900466</c:v>
                </c:pt>
                <c:pt idx="272">
                  <c:v>144.96410589571397</c:v>
                </c:pt>
                <c:pt idx="273">
                  <c:v>137.59214230784085</c:v>
                </c:pt>
                <c:pt idx="274">
                  <c:v>128.72003798306363</c:v>
                </c:pt>
                <c:pt idx="275">
                  <c:v>124.34805886728309</c:v>
                </c:pt>
                <c:pt idx="276">
                  <c:v>115.72825476016067</c:v>
                </c:pt>
                <c:pt idx="277">
                  <c:v>110.9091818009219</c:v>
                </c:pt>
                <c:pt idx="278">
                  <c:v>103.76354710457777</c:v>
                </c:pt>
                <c:pt idx="279">
                  <c:v>103.29595678831468</c:v>
                </c:pt>
                <c:pt idx="280">
                  <c:v>104.11841478911744</c:v>
                </c:pt>
                <c:pt idx="281">
                  <c:v>111.4914835041711</c:v>
                </c:pt>
                <c:pt idx="282">
                  <c:v>114.48173157532835</c:v>
                </c:pt>
                <c:pt idx="283">
                  <c:v>121.34713197190136</c:v>
                </c:pt>
                <c:pt idx="284">
                  <c:v>125.39982444632562</c:v>
                </c:pt>
                <c:pt idx="285">
                  <c:v>135.77574329606725</c:v>
                </c:pt>
                <c:pt idx="286">
                  <c:v>139.9048166360792</c:v>
                </c:pt>
                <c:pt idx="287">
                  <c:v>143.57384188317585</c:v>
                </c:pt>
                <c:pt idx="288">
                  <c:v>147.31728008070988</c:v>
                </c:pt>
                <c:pt idx="289">
                  <c:v>148.09440189848956</c:v>
                </c:pt>
                <c:pt idx="290">
                  <c:v>156.62454346501201</c:v>
                </c:pt>
                <c:pt idx="291">
                  <c:v>162.79485097538719</c:v>
                </c:pt>
                <c:pt idx="292">
                  <c:v>164.87804286161804</c:v>
                </c:pt>
                <c:pt idx="293">
                  <c:v>164.26185306440291</c:v>
                </c:pt>
                <c:pt idx="294">
                  <c:v>163.01624353367308</c:v>
                </c:pt>
                <c:pt idx="295">
                  <c:v>157.88701143554914</c:v>
                </c:pt>
                <c:pt idx="296">
                  <c:v>150.83839440278891</c:v>
                </c:pt>
                <c:pt idx="297">
                  <c:v>151.60921543829124</c:v>
                </c:pt>
                <c:pt idx="298">
                  <c:v>152.98408240380647</c:v>
                </c:pt>
                <c:pt idx="299">
                  <c:v>152.21325293297514</c:v>
                </c:pt>
                <c:pt idx="300">
                  <c:v>153.56006069782046</c:v>
                </c:pt>
                <c:pt idx="301">
                  <c:v>155.9206416024895</c:v>
                </c:pt>
                <c:pt idx="302">
                  <c:v>162.24574426518538</c:v>
                </c:pt>
                <c:pt idx="303">
                  <c:v>169.59369432808074</c:v>
                </c:pt>
                <c:pt idx="304">
                  <c:v>172.98883803566778</c:v>
                </c:pt>
                <c:pt idx="305">
                  <c:v>173.08939908720882</c:v>
                </c:pt>
                <c:pt idx="306">
                  <c:v>168.95729876906435</c:v>
                </c:pt>
                <c:pt idx="307">
                  <c:v>162.34965774256054</c:v>
                </c:pt>
                <c:pt idx="308">
                  <c:v>160.17585657463962</c:v>
                </c:pt>
                <c:pt idx="309">
                  <c:v>157.90126651716653</c:v>
                </c:pt>
                <c:pt idx="310">
                  <c:v>152.98148960427412</c:v>
                </c:pt>
                <c:pt idx="311">
                  <c:v>148.7144174596483</c:v>
                </c:pt>
                <c:pt idx="312">
                  <c:v>149.44361163343851</c:v>
                </c:pt>
                <c:pt idx="313">
                  <c:v>152.38686550167938</c:v>
                </c:pt>
                <c:pt idx="314">
                  <c:v>152.90452644410288</c:v>
                </c:pt>
                <c:pt idx="315">
                  <c:v>153.24565706974937</c:v>
                </c:pt>
                <c:pt idx="316">
                  <c:v>151.5859466045444</c:v>
                </c:pt>
                <c:pt idx="317">
                  <c:v>152.92173572377681</c:v>
                </c:pt>
                <c:pt idx="318">
                  <c:v>151.57893860868057</c:v>
                </c:pt>
                <c:pt idx="319">
                  <c:v>149.18423246547124</c:v>
                </c:pt>
                <c:pt idx="320">
                  <c:v>149.48870700356508</c:v>
                </c:pt>
                <c:pt idx="321">
                  <c:v>151.17083910266686</c:v>
                </c:pt>
                <c:pt idx="322">
                  <c:v>152.33592041903583</c:v>
                </c:pt>
                <c:pt idx="323">
                  <c:v>152.76916556871095</c:v>
                </c:pt>
                <c:pt idx="324">
                  <c:v>155.09185716175173</c:v>
                </c:pt>
                <c:pt idx="325">
                  <c:v>155.87824585272807</c:v>
                </c:pt>
                <c:pt idx="326">
                  <c:v>157.772323841976</c:v>
                </c:pt>
                <c:pt idx="327">
                  <c:v>162.45730641794631</c:v>
                </c:pt>
                <c:pt idx="328">
                  <c:v>172.27456085704674</c:v>
                </c:pt>
                <c:pt idx="329">
                  <c:v>172.56795692396403</c:v>
                </c:pt>
                <c:pt idx="330">
                  <c:v>173.36904020435648</c:v>
                </c:pt>
                <c:pt idx="331">
                  <c:v>172.73706054506187</c:v>
                </c:pt>
                <c:pt idx="332">
                  <c:v>172.8786144059016</c:v>
                </c:pt>
                <c:pt idx="333">
                  <c:v>174.03304274685681</c:v>
                </c:pt>
                <c:pt idx="334">
                  <c:v>173.94044698760842</c:v>
                </c:pt>
                <c:pt idx="335">
                  <c:v>175.00323939089253</c:v>
                </c:pt>
                <c:pt idx="336">
                  <c:v>176.84665092393683</c:v>
                </c:pt>
                <c:pt idx="337">
                  <c:v>178.82759313280437</c:v>
                </c:pt>
                <c:pt idx="338">
                  <c:v>179.37065718010464</c:v>
                </c:pt>
                <c:pt idx="339">
                  <c:v>180.34490332867344</c:v>
                </c:pt>
                <c:pt idx="340">
                  <c:v>179.91932559451737</c:v>
                </c:pt>
                <c:pt idx="341">
                  <c:v>173.75378735572747</c:v>
                </c:pt>
                <c:pt idx="342">
                  <c:v>168.79766421676791</c:v>
                </c:pt>
                <c:pt idx="343">
                  <c:v>166.75469918159024</c:v>
                </c:pt>
                <c:pt idx="344">
                  <c:v>166.46976111528915</c:v>
                </c:pt>
                <c:pt idx="345">
                  <c:v>165.92744984102836</c:v>
                </c:pt>
                <c:pt idx="346">
                  <c:v>166.63236425035822</c:v>
                </c:pt>
                <c:pt idx="347">
                  <c:v>166.50333763925326</c:v>
                </c:pt>
                <c:pt idx="348">
                  <c:v>164.79602053945965</c:v>
                </c:pt>
                <c:pt idx="349">
                  <c:v>163.6878842290937</c:v>
                </c:pt>
                <c:pt idx="350">
                  <c:v>161.12797898146923</c:v>
                </c:pt>
                <c:pt idx="351">
                  <c:v>161.48013045701819</c:v>
                </c:pt>
                <c:pt idx="352">
                  <c:v>160.87964758297977</c:v>
                </c:pt>
                <c:pt idx="353">
                  <c:v>160.76053056806228</c:v>
                </c:pt>
                <c:pt idx="354">
                  <c:v>155.93851480329624</c:v>
                </c:pt>
                <c:pt idx="355">
                  <c:v>146.34868420761885</c:v>
                </c:pt>
                <c:pt idx="356">
                  <c:v>145.32203567669475</c:v>
                </c:pt>
                <c:pt idx="357">
                  <c:v>144.62204804197376</c:v>
                </c:pt>
                <c:pt idx="358">
                  <c:v>144.83322146491867</c:v>
                </c:pt>
                <c:pt idx="359">
                  <c:v>147.9376771113769</c:v>
                </c:pt>
                <c:pt idx="360">
                  <c:v>149.62671258521164</c:v>
                </c:pt>
                <c:pt idx="361">
                  <c:v>149.62439931912485</c:v>
                </c:pt>
                <c:pt idx="362">
                  <c:v>148.52394559497978</c:v>
                </c:pt>
                <c:pt idx="363">
                  <c:v>147.41886533866122</c:v>
                </c:pt>
                <c:pt idx="364">
                  <c:v>148.74285111539746</c:v>
                </c:pt>
                <c:pt idx="365">
                  <c:v>151.25876822197256</c:v>
                </c:pt>
                <c:pt idx="366">
                  <c:v>149.7806617411201</c:v>
                </c:pt>
                <c:pt idx="367">
                  <c:v>148.58528910351902</c:v>
                </c:pt>
                <c:pt idx="368">
                  <c:v>147.74206165764434</c:v>
                </c:pt>
                <c:pt idx="369">
                  <c:v>147.96215240247332</c:v>
                </c:pt>
                <c:pt idx="370">
                  <c:v>148.62242463696037</c:v>
                </c:pt>
                <c:pt idx="371">
                  <c:v>149.50278761627638</c:v>
                </c:pt>
                <c:pt idx="372">
                  <c:v>150.25598444274337</c:v>
                </c:pt>
                <c:pt idx="373">
                  <c:v>152.55453311947571</c:v>
                </c:pt>
                <c:pt idx="374">
                  <c:v>154.30992811837322</c:v>
                </c:pt>
                <c:pt idx="375">
                  <c:v>155.32206409184136</c:v>
                </c:pt>
                <c:pt idx="376">
                  <c:v>156.53171049361313</c:v>
                </c:pt>
                <c:pt idx="377">
                  <c:v>157.19830818913778</c:v>
                </c:pt>
                <c:pt idx="378">
                  <c:v>158.8155035495644</c:v>
                </c:pt>
                <c:pt idx="379">
                  <c:v>159.975929801642</c:v>
                </c:pt>
                <c:pt idx="380">
                  <c:v>160.73018328340095</c:v>
                </c:pt>
                <c:pt idx="381">
                  <c:v>163.71980851602038</c:v>
                </c:pt>
                <c:pt idx="382">
                  <c:v>168.0164066904332</c:v>
                </c:pt>
                <c:pt idx="383">
                  <c:v>170.78118528612629</c:v>
                </c:pt>
                <c:pt idx="384">
                  <c:v>173.94133167818825</c:v>
                </c:pt>
                <c:pt idx="385">
                  <c:v>174.19976120876206</c:v>
                </c:pt>
                <c:pt idx="386">
                  <c:v>174.8090299086914</c:v>
                </c:pt>
                <c:pt idx="387">
                  <c:v>175.18447428512627</c:v>
                </c:pt>
                <c:pt idx="388">
                  <c:v>175.7818224017428</c:v>
                </c:pt>
                <c:pt idx="389">
                  <c:v>177.08602980180595</c:v>
                </c:pt>
                <c:pt idx="390">
                  <c:v>179.33282753239564</c:v>
                </c:pt>
                <c:pt idx="391">
                  <c:v>179.58172027789868</c:v>
                </c:pt>
                <c:pt idx="392">
                  <c:v>176.35389248465611</c:v>
                </c:pt>
                <c:pt idx="393">
                  <c:v>173.64977651007615</c:v>
                </c:pt>
                <c:pt idx="394">
                  <c:v>174.96683395502973</c:v>
                </c:pt>
                <c:pt idx="395">
                  <c:v>176.41870830379747</c:v>
                </c:pt>
                <c:pt idx="396">
                  <c:v>173.87638054553975</c:v>
                </c:pt>
                <c:pt idx="397">
                  <c:v>174.62868272469248</c:v>
                </c:pt>
                <c:pt idx="398">
                  <c:v>175.31084372756646</c:v>
                </c:pt>
                <c:pt idx="399">
                  <c:v>174.00703751814038</c:v>
                </c:pt>
                <c:pt idx="400">
                  <c:v>172.81084941812171</c:v>
                </c:pt>
                <c:pt idx="401">
                  <c:v>166.7415415685347</c:v>
                </c:pt>
                <c:pt idx="402">
                  <c:v>153.42322399448531</c:v>
                </c:pt>
                <c:pt idx="403">
                  <c:v>154.49554669582469</c:v>
                </c:pt>
                <c:pt idx="404">
                  <c:v>154.93604562766134</c:v>
                </c:pt>
                <c:pt idx="405">
                  <c:v>155.52337753677691</c:v>
                </c:pt>
                <c:pt idx="406">
                  <c:v>159.96840625015815</c:v>
                </c:pt>
                <c:pt idx="407">
                  <c:v>159.25205122525358</c:v>
                </c:pt>
                <c:pt idx="408">
                  <c:v>159.52939559825208</c:v>
                </c:pt>
                <c:pt idx="409">
                  <c:v>151.29183639815909</c:v>
                </c:pt>
                <c:pt idx="410">
                  <c:v>150.98952403755393</c:v>
                </c:pt>
                <c:pt idx="411">
                  <c:v>151.17869557613116</c:v>
                </c:pt>
                <c:pt idx="412">
                  <c:v>162.32714281304411</c:v>
                </c:pt>
                <c:pt idx="413">
                  <c:v>155.63735026865947</c:v>
                </c:pt>
                <c:pt idx="414">
                  <c:v>153.09243527383452</c:v>
                </c:pt>
                <c:pt idx="415">
                  <c:v>153.5360101779975</c:v>
                </c:pt>
                <c:pt idx="416">
                  <c:v>156.00092229589274</c:v>
                </c:pt>
                <c:pt idx="417">
                  <c:v>157.52408740718212</c:v>
                </c:pt>
                <c:pt idx="418">
                  <c:v>158.62859390235411</c:v>
                </c:pt>
                <c:pt idx="419">
                  <c:v>162.82218486565583</c:v>
                </c:pt>
                <c:pt idx="420">
                  <c:v>166.02502538482187</c:v>
                </c:pt>
                <c:pt idx="421">
                  <c:v>171.27939185538671</c:v>
                </c:pt>
                <c:pt idx="422">
                  <c:v>174.53957131965728</c:v>
                </c:pt>
                <c:pt idx="423">
                  <c:v>180.6249971496465</c:v>
                </c:pt>
                <c:pt idx="424">
                  <c:v>186.5524610973678</c:v>
                </c:pt>
                <c:pt idx="425">
                  <c:v>193.3471566818009</c:v>
                </c:pt>
                <c:pt idx="426">
                  <c:v>189.5045747388647</c:v>
                </c:pt>
                <c:pt idx="427">
                  <c:v>176.90909103250232</c:v>
                </c:pt>
                <c:pt idx="428">
                  <c:v>185.16616489488649</c:v>
                </c:pt>
                <c:pt idx="429">
                  <c:v>185.08409363810219</c:v>
                </c:pt>
                <c:pt idx="430">
                  <c:v>174.55437569266445</c:v>
                </c:pt>
                <c:pt idx="431">
                  <c:v>165.94051101763174</c:v>
                </c:pt>
                <c:pt idx="432">
                  <c:v>165.40535981036339</c:v>
                </c:pt>
                <c:pt idx="433">
                  <c:v>172.51962196442983</c:v>
                </c:pt>
                <c:pt idx="434">
                  <c:v>178.18503636918214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3A-49CF-8875-4B4410357EA0}"/>
            </c:ext>
          </c:extLst>
        </c:ser>
        <c:ser>
          <c:idx val="5"/>
          <c:order val="5"/>
          <c:tx>
            <c:strRef>
              <c:f>'Commodities, BDI'!$G$9:$G$10</c:f>
              <c:strCache>
                <c:ptCount val="2"/>
                <c:pt idx="0">
                  <c:v>Seafood</c:v>
                </c:pt>
              </c:strCache>
            </c:strRef>
          </c:tx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BDI'!$G$11:$G$445</c:f>
              <c:numCache>
                <c:formatCode>#,##0.0</c:formatCode>
                <c:ptCount val="435"/>
                <c:pt idx="0">
                  <c:v>100</c:v>
                </c:pt>
                <c:pt idx="1">
                  <c:v>62.962885595723641</c:v>
                </c:pt>
                <c:pt idx="2">
                  <c:v>44.424944976260406</c:v>
                </c:pt>
                <c:pt idx="3">
                  <c:v>131.86790056388566</c:v>
                </c:pt>
                <c:pt idx="4">
                  <c:v>83.835888174086946</c:v>
                </c:pt>
                <c:pt idx="5">
                  <c:v>73.673914667202041</c:v>
                </c:pt>
                <c:pt idx="6">
                  <c:v>57.741177158392787</c:v>
                </c:pt>
                <c:pt idx="7">
                  <c:v>62.223728124349606</c:v>
                </c:pt>
                <c:pt idx="8">
                  <c:v>63.799893225452628</c:v>
                </c:pt>
                <c:pt idx="9">
                  <c:v>90.530936542273778</c:v>
                </c:pt>
                <c:pt idx="10">
                  <c:v>99.389736753962396</c:v>
                </c:pt>
                <c:pt idx="11">
                  <c:v>122.29102085782253</c:v>
                </c:pt>
                <c:pt idx="12">
                  <c:v>89.983418315286357</c:v>
                </c:pt>
                <c:pt idx="13">
                  <c:v>57.578850714092489</c:v>
                </c:pt>
                <c:pt idx="14">
                  <c:v>117.04906756810927</c:v>
                </c:pt>
                <c:pt idx="15">
                  <c:v>57.573575868297233</c:v>
                </c:pt>
                <c:pt idx="16">
                  <c:v>58.568392735467548</c:v>
                </c:pt>
                <c:pt idx="17">
                  <c:v>101.41412882920872</c:v>
                </c:pt>
                <c:pt idx="18">
                  <c:v>102.13302635194326</c:v>
                </c:pt>
                <c:pt idx="19">
                  <c:v>130.44580566544221</c:v>
                </c:pt>
                <c:pt idx="20">
                  <c:v>92.350417931300868</c:v>
                </c:pt>
                <c:pt idx="21">
                  <c:v>117.5961635915082</c:v>
                </c:pt>
                <c:pt idx="22">
                  <c:v>100.76936576230442</c:v>
                </c:pt>
                <c:pt idx="23">
                  <c:v>120.83981532637044</c:v>
                </c:pt>
                <c:pt idx="24">
                  <c:v>88.330420055702476</c:v>
                </c:pt>
                <c:pt idx="25">
                  <c:v>60.612255705234574</c:v>
                </c:pt>
                <c:pt idx="26">
                  <c:v>96.065960987894627</c:v>
                </c:pt>
                <c:pt idx="27">
                  <c:v>99.812316201327704</c:v>
                </c:pt>
                <c:pt idx="28">
                  <c:v>64.229534957876012</c:v>
                </c:pt>
                <c:pt idx="29">
                  <c:v>103.28737113794131</c:v>
                </c:pt>
                <c:pt idx="30">
                  <c:v>83.983179523540855</c:v>
                </c:pt>
                <c:pt idx="31">
                  <c:v>85.691020278310305</c:v>
                </c:pt>
                <c:pt idx="32">
                  <c:v>65.479342043480003</c:v>
                </c:pt>
                <c:pt idx="33">
                  <c:v>95.250940797559664</c:v>
                </c:pt>
                <c:pt idx="34">
                  <c:v>84.439903297713187</c:v>
                </c:pt>
                <c:pt idx="35">
                  <c:v>104.75049733610386</c:v>
                </c:pt>
                <c:pt idx="36">
                  <c:v>71.487123490378764</c:v>
                </c:pt>
                <c:pt idx="37">
                  <c:v>120.05105584828826</c:v>
                </c:pt>
                <c:pt idx="38">
                  <c:v>121.72128343414812</c:v>
                </c:pt>
                <c:pt idx="39">
                  <c:v>135.88505679393586</c:v>
                </c:pt>
                <c:pt idx="40">
                  <c:v>123.72855822513546</c:v>
                </c:pt>
                <c:pt idx="41">
                  <c:v>86.642735131434506</c:v>
                </c:pt>
                <c:pt idx="42">
                  <c:v>80.126564132070939</c:v>
                </c:pt>
                <c:pt idx="43">
                  <c:v>106.13081087290229</c:v>
                </c:pt>
                <c:pt idx="44">
                  <c:v>92.537532000759043</c:v>
                </c:pt>
                <c:pt idx="45">
                  <c:v>92.573168889488102</c:v>
                </c:pt>
                <c:pt idx="46">
                  <c:v>100.03617935817223</c:v>
                </c:pt>
                <c:pt idx="47">
                  <c:v>128.04592526712344</c:v>
                </c:pt>
                <c:pt idx="48">
                  <c:v>147.11973918323994</c:v>
                </c:pt>
                <c:pt idx="49">
                  <c:v>104.74355029602236</c:v>
                </c:pt>
                <c:pt idx="50">
                  <c:v>112.70244620612451</c:v>
                </c:pt>
                <c:pt idx="51">
                  <c:v>117.60576374656857</c:v>
                </c:pt>
                <c:pt idx="52">
                  <c:v>106.16519183476039</c:v>
                </c:pt>
                <c:pt idx="53">
                  <c:v>101.16242932175803</c:v>
                </c:pt>
                <c:pt idx="54">
                  <c:v>94.39857165025046</c:v>
                </c:pt>
                <c:pt idx="55">
                  <c:v>86.453298253906155</c:v>
                </c:pt>
                <c:pt idx="56">
                  <c:v>94.087277608478516</c:v>
                </c:pt>
                <c:pt idx="57">
                  <c:v>77.952907399393055</c:v>
                </c:pt>
                <c:pt idx="58">
                  <c:v>125.46891576022037</c:v>
                </c:pt>
                <c:pt idx="59">
                  <c:v>121.45929709626768</c:v>
                </c:pt>
                <c:pt idx="60">
                  <c:v>133.20540485818523</c:v>
                </c:pt>
                <c:pt idx="61">
                  <c:v>117.33672390772631</c:v>
                </c:pt>
                <c:pt idx="62">
                  <c:v>133.68704317178009</c:v>
                </c:pt>
                <c:pt idx="63">
                  <c:v>96.851333860549886</c:v>
                </c:pt>
                <c:pt idx="64">
                  <c:v>146.80452897832944</c:v>
                </c:pt>
                <c:pt idx="65">
                  <c:v>141.33883413751761</c:v>
                </c:pt>
                <c:pt idx="66">
                  <c:v>148.50634698750216</c:v>
                </c:pt>
                <c:pt idx="67">
                  <c:v>145.72963940375939</c:v>
                </c:pt>
                <c:pt idx="68">
                  <c:v>137.52156814502902</c:v>
                </c:pt>
                <c:pt idx="69">
                  <c:v>134.06692369703183</c:v>
                </c:pt>
                <c:pt idx="70">
                  <c:v>102.77621894055351</c:v>
                </c:pt>
                <c:pt idx="71">
                  <c:v>133.65894193478417</c:v>
                </c:pt>
                <c:pt idx="72">
                  <c:v>143.34630630894887</c:v>
                </c:pt>
                <c:pt idx="73">
                  <c:v>109.48745655859811</c:v>
                </c:pt>
                <c:pt idx="74">
                  <c:v>123.32065503015085</c:v>
                </c:pt>
                <c:pt idx="75">
                  <c:v>134.35034486881804</c:v>
                </c:pt>
                <c:pt idx="76">
                  <c:v>113.49553616804712</c:v>
                </c:pt>
                <c:pt idx="77">
                  <c:v>131.84091112392753</c:v>
                </c:pt>
                <c:pt idx="78">
                  <c:v>130.93063640177968</c:v>
                </c:pt>
                <c:pt idx="79">
                  <c:v>137.6140917934423</c:v>
                </c:pt>
                <c:pt idx="80">
                  <c:v>140.76664589880096</c:v>
                </c:pt>
                <c:pt idx="81">
                  <c:v>109.82000940894099</c:v>
                </c:pt>
                <c:pt idx="82">
                  <c:v>141.6995682925201</c:v>
                </c:pt>
                <c:pt idx="83">
                  <c:v>127.77567607917189</c:v>
                </c:pt>
                <c:pt idx="84">
                  <c:v>146.21432144706881</c:v>
                </c:pt>
                <c:pt idx="85">
                  <c:v>126.62720804662165</c:v>
                </c:pt>
                <c:pt idx="86">
                  <c:v>144.27198389103449</c:v>
                </c:pt>
                <c:pt idx="87">
                  <c:v>125.51651608028808</c:v>
                </c:pt>
                <c:pt idx="88">
                  <c:v>130.22587582421571</c:v>
                </c:pt>
                <c:pt idx="89">
                  <c:v>121.01362996450575</c:v>
                </c:pt>
                <c:pt idx="90">
                  <c:v>132.74318695924572</c:v>
                </c:pt>
                <c:pt idx="91">
                  <c:v>97.521299169904381</c:v>
                </c:pt>
                <c:pt idx="92">
                  <c:v>80.241190304655291</c:v>
                </c:pt>
                <c:pt idx="93">
                  <c:v>93.041385642426917</c:v>
                </c:pt>
                <c:pt idx="94">
                  <c:v>101.93390266770577</c:v>
                </c:pt>
                <c:pt idx="95">
                  <c:v>107.18000125559031</c:v>
                </c:pt>
                <c:pt idx="96">
                  <c:v>91.666424966004428</c:v>
                </c:pt>
                <c:pt idx="97">
                  <c:v>93.964282126782493</c:v>
                </c:pt>
                <c:pt idx="98">
                  <c:v>94.675501923911554</c:v>
                </c:pt>
                <c:pt idx="99">
                  <c:v>99.330458412110048</c:v>
                </c:pt>
                <c:pt idx="100">
                  <c:v>103.63426347660464</c:v>
                </c:pt>
                <c:pt idx="101">
                  <c:v>123.76737225493251</c:v>
                </c:pt>
                <c:pt idx="102">
                  <c:v>114.98573115576835</c:v>
                </c:pt>
                <c:pt idx="103">
                  <c:v>95.289181234598047</c:v>
                </c:pt>
                <c:pt idx="104">
                  <c:v>93.69863110645538</c:v>
                </c:pt>
                <c:pt idx="105">
                  <c:v>117.8091201045069</c:v>
                </c:pt>
                <c:pt idx="106">
                  <c:v>94.522631868595411</c:v>
                </c:pt>
                <c:pt idx="107">
                  <c:v>126.11175044517269</c:v>
                </c:pt>
                <c:pt idx="108">
                  <c:v>134.24547701709065</c:v>
                </c:pt>
                <c:pt idx="109">
                  <c:v>132.04072953285461</c:v>
                </c:pt>
                <c:pt idx="110">
                  <c:v>140.09289014928586</c:v>
                </c:pt>
                <c:pt idx="111">
                  <c:v>128.40453534629467</c:v>
                </c:pt>
                <c:pt idx="112">
                  <c:v>118.92608161482663</c:v>
                </c:pt>
                <c:pt idx="113">
                  <c:v>119.33861236255791</c:v>
                </c:pt>
                <c:pt idx="114">
                  <c:v>106.57095538736921</c:v>
                </c:pt>
                <c:pt idx="115">
                  <c:v>105.7989370593931</c:v>
                </c:pt>
                <c:pt idx="116">
                  <c:v>104.69550998510032</c:v>
                </c:pt>
                <c:pt idx="117">
                  <c:v>87.743725037439944</c:v>
                </c:pt>
                <c:pt idx="118">
                  <c:v>87.561026864430744</c:v>
                </c:pt>
                <c:pt idx="119">
                  <c:v>96.872572890035698</c:v>
                </c:pt>
                <c:pt idx="120">
                  <c:v>97.223128165981393</c:v>
                </c:pt>
                <c:pt idx="121">
                  <c:v>114.39686439145662</c:v>
                </c:pt>
                <c:pt idx="122">
                  <c:v>108.37801909109129</c:v>
                </c:pt>
                <c:pt idx="123">
                  <c:v>120.7840776289961</c:v>
                </c:pt>
                <c:pt idx="124">
                  <c:v>109.29279572762628</c:v>
                </c:pt>
                <c:pt idx="125">
                  <c:v>82.165974994952961</c:v>
                </c:pt>
                <c:pt idx="126">
                  <c:v>103.03912385200947</c:v>
                </c:pt>
                <c:pt idx="127">
                  <c:v>107.3339300976119</c:v>
                </c:pt>
                <c:pt idx="128">
                  <c:v>105.00326688478442</c:v>
                </c:pt>
                <c:pt idx="129">
                  <c:v>119.78890093570958</c:v>
                </c:pt>
                <c:pt idx="130">
                  <c:v>116.27601084498468</c:v>
                </c:pt>
                <c:pt idx="131">
                  <c:v>126.56858467882172</c:v>
                </c:pt>
                <c:pt idx="132">
                  <c:v>123.50393865146374</c:v>
                </c:pt>
                <c:pt idx="133">
                  <c:v>117.75767500673484</c:v>
                </c:pt>
                <c:pt idx="134">
                  <c:v>131.32093624614873</c:v>
                </c:pt>
                <c:pt idx="135">
                  <c:v>134.17939199200634</c:v>
                </c:pt>
                <c:pt idx="136">
                  <c:v>123.65397669286739</c:v>
                </c:pt>
                <c:pt idx="137">
                  <c:v>127.06367230920566</c:v>
                </c:pt>
                <c:pt idx="138">
                  <c:v>118.42261182221405</c:v>
                </c:pt>
                <c:pt idx="139">
                  <c:v>110.25484021798108</c:v>
                </c:pt>
                <c:pt idx="140">
                  <c:v>99.0864479666227</c:v>
                </c:pt>
                <c:pt idx="141">
                  <c:v>100.45897868241713</c:v>
                </c:pt>
                <c:pt idx="142">
                  <c:v>87.383587568802952</c:v>
                </c:pt>
                <c:pt idx="143">
                  <c:v>86.807965196277664</c:v>
                </c:pt>
                <c:pt idx="144">
                  <c:v>93.041684890599029</c:v>
                </c:pt>
                <c:pt idx="145">
                  <c:v>96.336214083538877</c:v>
                </c:pt>
                <c:pt idx="146">
                  <c:v>102.96233588531652</c:v>
                </c:pt>
                <c:pt idx="147">
                  <c:v>108.98787856842547</c:v>
                </c:pt>
                <c:pt idx="148">
                  <c:v>104.67734935328849</c:v>
                </c:pt>
                <c:pt idx="149">
                  <c:v>105.24809463390103</c:v>
                </c:pt>
                <c:pt idx="150">
                  <c:v>108.92930437031292</c:v>
                </c:pt>
                <c:pt idx="151">
                  <c:v>109.32460902661194</c:v>
                </c:pt>
                <c:pt idx="152">
                  <c:v>107.66101100009486</c:v>
                </c:pt>
                <c:pt idx="153">
                  <c:v>104.42189383088893</c:v>
                </c:pt>
                <c:pt idx="154">
                  <c:v>126.96811776883045</c:v>
                </c:pt>
                <c:pt idx="155">
                  <c:v>106.62718736901378</c:v>
                </c:pt>
                <c:pt idx="156">
                  <c:v>142.8671039680402</c:v>
                </c:pt>
                <c:pt idx="157">
                  <c:v>134.97228111410021</c:v>
                </c:pt>
                <c:pt idx="158">
                  <c:v>143.19023594675485</c:v>
                </c:pt>
                <c:pt idx="159">
                  <c:v>148.10108103371573</c:v>
                </c:pt>
                <c:pt idx="160">
                  <c:v>162.51086801828825</c:v>
                </c:pt>
                <c:pt idx="161">
                  <c:v>140.63191627658455</c:v>
                </c:pt>
                <c:pt idx="162">
                  <c:v>117.66141827903343</c:v>
                </c:pt>
                <c:pt idx="163">
                  <c:v>117.48599596353829</c:v>
                </c:pt>
                <c:pt idx="164">
                  <c:v>117.33696069566054</c:v>
                </c:pt>
                <c:pt idx="165">
                  <c:v>135.72424838042031</c:v>
                </c:pt>
                <c:pt idx="166">
                  <c:v>148.24464277799595</c:v>
                </c:pt>
                <c:pt idx="167">
                  <c:v>152.52540835502282</c:v>
                </c:pt>
                <c:pt idx="168">
                  <c:v>144.96392525078556</c:v>
                </c:pt>
                <c:pt idx="169">
                  <c:v>153.54915558112111</c:v>
                </c:pt>
                <c:pt idx="170">
                  <c:v>170.86073588179812</c:v>
                </c:pt>
                <c:pt idx="171">
                  <c:v>159.27011955951926</c:v>
                </c:pt>
                <c:pt idx="172">
                  <c:v>154.76370814926639</c:v>
                </c:pt>
                <c:pt idx="173">
                  <c:v>149.51626106949422</c:v>
                </c:pt>
                <c:pt idx="174">
                  <c:v>146.57356875790387</c:v>
                </c:pt>
                <c:pt idx="175">
                  <c:v>140.4247563627537</c:v>
                </c:pt>
                <c:pt idx="176">
                  <c:v>132.08298000067444</c:v>
                </c:pt>
                <c:pt idx="177">
                  <c:v>132.08993018176699</c:v>
                </c:pt>
                <c:pt idx="178">
                  <c:v>140.49678121925172</c:v>
                </c:pt>
                <c:pt idx="179">
                  <c:v>140.49678121925172</c:v>
                </c:pt>
                <c:pt idx="180">
                  <c:v>141.1969599624569</c:v>
                </c:pt>
                <c:pt idx="181">
                  <c:v>136.97598069911015</c:v>
                </c:pt>
                <c:pt idx="182">
                  <c:v>134.78681214854419</c:v>
                </c:pt>
                <c:pt idx="183">
                  <c:v>128.42139854015787</c:v>
                </c:pt>
                <c:pt idx="184">
                  <c:v>131.7785976617065</c:v>
                </c:pt>
                <c:pt idx="185">
                  <c:v>134.72886477353575</c:v>
                </c:pt>
                <c:pt idx="186">
                  <c:v>133.1339199990488</c:v>
                </c:pt>
                <c:pt idx="187">
                  <c:v>132.5604883735196</c:v>
                </c:pt>
                <c:pt idx="188">
                  <c:v>131.62233128461142</c:v>
                </c:pt>
                <c:pt idx="189">
                  <c:v>133.32756177529203</c:v>
                </c:pt>
                <c:pt idx="190">
                  <c:v>130.81516088214357</c:v>
                </c:pt>
                <c:pt idx="191">
                  <c:v>130.58125482818753</c:v>
                </c:pt>
                <c:pt idx="192">
                  <c:v>131.55179118164025</c:v>
                </c:pt>
                <c:pt idx="193">
                  <c:v>133.3647211570287</c:v>
                </c:pt>
                <c:pt idx="194">
                  <c:v>135.06821841774678</c:v>
                </c:pt>
                <c:pt idx="195">
                  <c:v>135.98312149833353</c:v>
                </c:pt>
                <c:pt idx="196">
                  <c:v>136.215479401289</c:v>
                </c:pt>
                <c:pt idx="197">
                  <c:v>136.25413997781547</c:v>
                </c:pt>
                <c:pt idx="198">
                  <c:v>136.96001845200095</c:v>
                </c:pt>
                <c:pt idx="199">
                  <c:v>136.90761028167495</c:v>
                </c:pt>
                <c:pt idx="200">
                  <c:v>136.7878078030619</c:v>
                </c:pt>
                <c:pt idx="201">
                  <c:v>136.56265784775138</c:v>
                </c:pt>
                <c:pt idx="202">
                  <c:v>134.95752093874685</c:v>
                </c:pt>
                <c:pt idx="203">
                  <c:v>136.22284394422653</c:v>
                </c:pt>
                <c:pt idx="204">
                  <c:v>136.72944407246555</c:v>
                </c:pt>
                <c:pt idx="205">
                  <c:v>137.43894165725794</c:v>
                </c:pt>
                <c:pt idx="206">
                  <c:v>137.81214912685738</c:v>
                </c:pt>
                <c:pt idx="207">
                  <c:v>136.51414812470904</c:v>
                </c:pt>
                <c:pt idx="208">
                  <c:v>134.84669718248435</c:v>
                </c:pt>
                <c:pt idx="209">
                  <c:v>133.24661593610153</c:v>
                </c:pt>
                <c:pt idx="210">
                  <c:v>134.46800365135854</c:v>
                </c:pt>
                <c:pt idx="211">
                  <c:v>134.84998819036562</c:v>
                </c:pt>
                <c:pt idx="212">
                  <c:v>135.24619691855381</c:v>
                </c:pt>
                <c:pt idx="213">
                  <c:v>138.04068595020169</c:v>
                </c:pt>
                <c:pt idx="214">
                  <c:v>136.92467932404818</c:v>
                </c:pt>
                <c:pt idx="215">
                  <c:v>135.71735048422002</c:v>
                </c:pt>
                <c:pt idx="216">
                  <c:v>136.17678215308814</c:v>
                </c:pt>
                <c:pt idx="217">
                  <c:v>138.11018700855325</c:v>
                </c:pt>
                <c:pt idx="218">
                  <c:v>140.86826199206607</c:v>
                </c:pt>
                <c:pt idx="219">
                  <c:v>149.09571264842066</c:v>
                </c:pt>
                <c:pt idx="220">
                  <c:v>153.90767936722276</c:v>
                </c:pt>
                <c:pt idx="221">
                  <c:v>155.27238807120571</c:v>
                </c:pt>
                <c:pt idx="222">
                  <c:v>160.20324181696301</c:v>
                </c:pt>
                <c:pt idx="223">
                  <c:v>165.2491990965535</c:v>
                </c:pt>
                <c:pt idx="224">
                  <c:v>168.10934393567442</c:v>
                </c:pt>
                <c:pt idx="225">
                  <c:v>170.2380513266915</c:v>
                </c:pt>
                <c:pt idx="226">
                  <c:v>170.3259842044429</c:v>
                </c:pt>
                <c:pt idx="227">
                  <c:v>170.58937490166628</c:v>
                </c:pt>
                <c:pt idx="228">
                  <c:v>170.58937490166628</c:v>
                </c:pt>
                <c:pt idx="229">
                  <c:v>172.54242939272794</c:v>
                </c:pt>
                <c:pt idx="230">
                  <c:v>173.15865235484483</c:v>
                </c:pt>
                <c:pt idx="231">
                  <c:v>171.79161036256974</c:v>
                </c:pt>
                <c:pt idx="232">
                  <c:v>169.68108531011569</c:v>
                </c:pt>
                <c:pt idx="233">
                  <c:v>168.82502444627681</c:v>
                </c:pt>
                <c:pt idx="234">
                  <c:v>168.68767522411309</c:v>
                </c:pt>
                <c:pt idx="235">
                  <c:v>168.55101394920885</c:v>
                </c:pt>
                <c:pt idx="236">
                  <c:v>167.5475758560687</c:v>
                </c:pt>
                <c:pt idx="237">
                  <c:v>167.42957300544072</c:v>
                </c:pt>
                <c:pt idx="238">
                  <c:v>165.60356110654283</c:v>
                </c:pt>
                <c:pt idx="239">
                  <c:v>165.07641246263483</c:v>
                </c:pt>
                <c:pt idx="240">
                  <c:v>163.73131099758461</c:v>
                </c:pt>
                <c:pt idx="241">
                  <c:v>163.42865209929164</c:v>
                </c:pt>
                <c:pt idx="242">
                  <c:v>163.80087875394054</c:v>
                </c:pt>
                <c:pt idx="243">
                  <c:v>165.52039545572535</c:v>
                </c:pt>
                <c:pt idx="244">
                  <c:v>167.0555415240172</c:v>
                </c:pt>
                <c:pt idx="245">
                  <c:v>168.07722167721542</c:v>
                </c:pt>
                <c:pt idx="246">
                  <c:v>169.11314896686639</c:v>
                </c:pt>
                <c:pt idx="247">
                  <c:v>169.26122405765759</c:v>
                </c:pt>
                <c:pt idx="248">
                  <c:v>166.30521892528793</c:v>
                </c:pt>
                <c:pt idx="249">
                  <c:v>165.35355774165652</c:v>
                </c:pt>
                <c:pt idx="250">
                  <c:v>164.04742568891047</c:v>
                </c:pt>
                <c:pt idx="251">
                  <c:v>166.85301801187006</c:v>
                </c:pt>
                <c:pt idx="252">
                  <c:v>168.39127077944295</c:v>
                </c:pt>
                <c:pt idx="253">
                  <c:v>169.6919874644633</c:v>
                </c:pt>
                <c:pt idx="254">
                  <c:v>166.97654551306113</c:v>
                </c:pt>
                <c:pt idx="255">
                  <c:v>166.38952362011997</c:v>
                </c:pt>
                <c:pt idx="256">
                  <c:v>168.41952443295517</c:v>
                </c:pt>
                <c:pt idx="257">
                  <c:v>171.15421397507652</c:v>
                </c:pt>
                <c:pt idx="258">
                  <c:v>174.00359449523143</c:v>
                </c:pt>
                <c:pt idx="259">
                  <c:v>178.77011591838553</c:v>
                </c:pt>
                <c:pt idx="260">
                  <c:v>180.95497330997566</c:v>
                </c:pt>
                <c:pt idx="261">
                  <c:v>181.14715042482374</c:v>
                </c:pt>
                <c:pt idx="262">
                  <c:v>182.83338260368771</c:v>
                </c:pt>
                <c:pt idx="263">
                  <c:v>185.19747639859025</c:v>
                </c:pt>
                <c:pt idx="264">
                  <c:v>188.6321949077859</c:v>
                </c:pt>
                <c:pt idx="265">
                  <c:v>190.55704935870804</c:v>
                </c:pt>
                <c:pt idx="266">
                  <c:v>205.17791202930681</c:v>
                </c:pt>
                <c:pt idx="267">
                  <c:v>208.91745859531707</c:v>
                </c:pt>
                <c:pt idx="268">
                  <c:v>211.67139468158092</c:v>
                </c:pt>
                <c:pt idx="269">
                  <c:v>213.39935687333687</c:v>
                </c:pt>
                <c:pt idx="270">
                  <c:v>214.34652006109584</c:v>
                </c:pt>
                <c:pt idx="271">
                  <c:v>215.97198680793412</c:v>
                </c:pt>
                <c:pt idx="272">
                  <c:v>217.99674156144792</c:v>
                </c:pt>
                <c:pt idx="273">
                  <c:v>218.62611380788329</c:v>
                </c:pt>
                <c:pt idx="274">
                  <c:v>217.205907900196</c:v>
                </c:pt>
                <c:pt idx="275">
                  <c:v>211.89203569961296</c:v>
                </c:pt>
                <c:pt idx="276">
                  <c:v>204.11433436503953</c:v>
                </c:pt>
                <c:pt idx="277">
                  <c:v>198.56047147962261</c:v>
                </c:pt>
                <c:pt idx="278">
                  <c:v>191.65480777163469</c:v>
                </c:pt>
                <c:pt idx="279">
                  <c:v>186.14913302585666</c:v>
                </c:pt>
                <c:pt idx="280">
                  <c:v>176.66009425432762</c:v>
                </c:pt>
                <c:pt idx="281">
                  <c:v>171.83938920930268</c:v>
                </c:pt>
                <c:pt idx="282">
                  <c:v>168.00733665688904</c:v>
                </c:pt>
                <c:pt idx="283">
                  <c:v>170.2020574825498</c:v>
                </c:pt>
                <c:pt idx="284">
                  <c:v>170.2020574825498</c:v>
                </c:pt>
                <c:pt idx="285">
                  <c:v>171.64113508538776</c:v>
                </c:pt>
                <c:pt idx="286">
                  <c:v>171.19323368649603</c:v>
                </c:pt>
                <c:pt idx="287">
                  <c:v>169.09695065491513</c:v>
                </c:pt>
                <c:pt idx="288">
                  <c:v>170.62940632789341</c:v>
                </c:pt>
                <c:pt idx="289">
                  <c:v>172.24374432154511</c:v>
                </c:pt>
                <c:pt idx="290">
                  <c:v>178.19811408842946</c:v>
                </c:pt>
                <c:pt idx="291">
                  <c:v>181.14180231344332</c:v>
                </c:pt>
                <c:pt idx="292">
                  <c:v>183.10927322467083</c:v>
                </c:pt>
                <c:pt idx="293">
                  <c:v>189.00072245584184</c:v>
                </c:pt>
                <c:pt idx="294">
                  <c:v>198.3671925227053</c:v>
                </c:pt>
                <c:pt idx="295">
                  <c:v>198.2796520635155</c:v>
                </c:pt>
                <c:pt idx="296">
                  <c:v>206.76134815863668</c:v>
                </c:pt>
                <c:pt idx="297">
                  <c:v>210.26578932698854</c:v>
                </c:pt>
                <c:pt idx="298">
                  <c:v>211.21122712261786</c:v>
                </c:pt>
                <c:pt idx="299">
                  <c:v>213.65649637472296</c:v>
                </c:pt>
                <c:pt idx="300">
                  <c:v>214.80509442373514</c:v>
                </c:pt>
                <c:pt idx="301">
                  <c:v>215.6285154864764</c:v>
                </c:pt>
                <c:pt idx="302">
                  <c:v>216.55238422119885</c:v>
                </c:pt>
                <c:pt idx="303">
                  <c:v>215.98046172778228</c:v>
                </c:pt>
                <c:pt idx="304">
                  <c:v>216.43708211345341</c:v>
                </c:pt>
                <c:pt idx="305">
                  <c:v>216.66120575142011</c:v>
                </c:pt>
                <c:pt idx="306">
                  <c:v>218.91208911316576</c:v>
                </c:pt>
                <c:pt idx="307">
                  <c:v>222.5813467742542</c:v>
                </c:pt>
                <c:pt idx="308">
                  <c:v>223.58697635960928</c:v>
                </c:pt>
                <c:pt idx="309">
                  <c:v>223.58697635960928</c:v>
                </c:pt>
                <c:pt idx="310">
                  <c:v>223.58697635960928</c:v>
                </c:pt>
                <c:pt idx="311">
                  <c:v>223.58697635960928</c:v>
                </c:pt>
                <c:pt idx="312">
                  <c:v>223.58697635960928</c:v>
                </c:pt>
                <c:pt idx="313">
                  <c:v>214.60151417553317</c:v>
                </c:pt>
                <c:pt idx="314">
                  <c:v>213.5875720091193</c:v>
                </c:pt>
                <c:pt idx="315">
                  <c:v>213.22572802297452</c:v>
                </c:pt>
                <c:pt idx="316">
                  <c:v>213.62118176722586</c:v>
                </c:pt>
                <c:pt idx="317">
                  <c:v>206.10934254240965</c:v>
                </c:pt>
                <c:pt idx="318">
                  <c:v>206.10934254240965</c:v>
                </c:pt>
                <c:pt idx="319">
                  <c:v>206.10934254240965</c:v>
                </c:pt>
                <c:pt idx="320">
                  <c:v>206.16240632950783</c:v>
                </c:pt>
                <c:pt idx="321">
                  <c:v>206.17876989270081</c:v>
                </c:pt>
                <c:pt idx="322">
                  <c:v>206.47206645268903</c:v>
                </c:pt>
                <c:pt idx="323">
                  <c:v>206.47206645268903</c:v>
                </c:pt>
                <c:pt idx="324">
                  <c:v>206.47206645268903</c:v>
                </c:pt>
                <c:pt idx="325">
                  <c:v>207.42692618351236</c:v>
                </c:pt>
                <c:pt idx="326">
                  <c:v>207.42692618351236</c:v>
                </c:pt>
                <c:pt idx="327">
                  <c:v>208.36389306505077</c:v>
                </c:pt>
                <c:pt idx="328">
                  <c:v>214.11269529510091</c:v>
                </c:pt>
                <c:pt idx="329">
                  <c:v>217.67773824950206</c:v>
                </c:pt>
                <c:pt idx="330">
                  <c:v>216.9430246963627</c:v>
                </c:pt>
                <c:pt idx="331">
                  <c:v>217.3896467283509</c:v>
                </c:pt>
                <c:pt idx="332">
                  <c:v>217.3896467283509</c:v>
                </c:pt>
                <c:pt idx="333">
                  <c:v>218.10416597936876</c:v>
                </c:pt>
                <c:pt idx="334">
                  <c:v>224.24590191714699</c:v>
                </c:pt>
                <c:pt idx="335">
                  <c:v>226.08613508165209</c:v>
                </c:pt>
                <c:pt idx="336">
                  <c:v>226.08613508165209</c:v>
                </c:pt>
                <c:pt idx="337">
                  <c:v>225.76748264809962</c:v>
                </c:pt>
                <c:pt idx="338">
                  <c:v>228.94647876987028</c:v>
                </c:pt>
                <c:pt idx="339">
                  <c:v>231.40299417552552</c:v>
                </c:pt>
                <c:pt idx="340">
                  <c:v>231.81061238629738</c:v>
                </c:pt>
                <c:pt idx="341">
                  <c:v>231.81061238629738</c:v>
                </c:pt>
                <c:pt idx="342">
                  <c:v>231.81061238629738</c:v>
                </c:pt>
                <c:pt idx="343">
                  <c:v>231.81061238629738</c:v>
                </c:pt>
                <c:pt idx="344">
                  <c:v>231.81061238629738</c:v>
                </c:pt>
                <c:pt idx="345">
                  <c:v>231.66789721777366</c:v>
                </c:pt>
                <c:pt idx="346">
                  <c:v>231.66789721777366</c:v>
                </c:pt>
                <c:pt idx="347">
                  <c:v>231.66789721777366</c:v>
                </c:pt>
                <c:pt idx="348">
                  <c:v>231.66789721777366</c:v>
                </c:pt>
                <c:pt idx="349">
                  <c:v>228.85552086019646</c:v>
                </c:pt>
                <c:pt idx="350">
                  <c:v>226.57663560318016</c:v>
                </c:pt>
                <c:pt idx="351">
                  <c:v>224.64641102632962</c:v>
                </c:pt>
                <c:pt idx="352">
                  <c:v>225.00183374091768</c:v>
                </c:pt>
                <c:pt idx="353">
                  <c:v>225.00183374091768</c:v>
                </c:pt>
                <c:pt idx="354">
                  <c:v>223.55089724561691</c:v>
                </c:pt>
                <c:pt idx="355">
                  <c:v>223.49227723256138</c:v>
                </c:pt>
                <c:pt idx="356">
                  <c:v>222.6607577547949</c:v>
                </c:pt>
                <c:pt idx="357">
                  <c:v>219.57147913480532</c:v>
                </c:pt>
                <c:pt idx="358">
                  <c:v>219.57147913480532</c:v>
                </c:pt>
                <c:pt idx="359">
                  <c:v>219.57147913480532</c:v>
                </c:pt>
                <c:pt idx="360">
                  <c:v>219.57147913480532</c:v>
                </c:pt>
                <c:pt idx="361">
                  <c:v>220.71304828052175</c:v>
                </c:pt>
                <c:pt idx="362">
                  <c:v>217.1388984428051</c:v>
                </c:pt>
                <c:pt idx="363">
                  <c:v>217.1388984428051</c:v>
                </c:pt>
                <c:pt idx="364">
                  <c:v>219.48006855466738</c:v>
                </c:pt>
                <c:pt idx="365">
                  <c:v>237.41493082829018</c:v>
                </c:pt>
                <c:pt idx="366">
                  <c:v>237.86774670196169</c:v>
                </c:pt>
                <c:pt idx="367">
                  <c:v>241.93920804489881</c:v>
                </c:pt>
                <c:pt idx="368">
                  <c:v>241.93920804489881</c:v>
                </c:pt>
                <c:pt idx="369">
                  <c:v>241.93920804489881</c:v>
                </c:pt>
                <c:pt idx="370">
                  <c:v>247.49639710681183</c:v>
                </c:pt>
                <c:pt idx="371">
                  <c:v>247.95415561367261</c:v>
                </c:pt>
                <c:pt idx="372">
                  <c:v>250.10948765646407</c:v>
                </c:pt>
                <c:pt idx="373">
                  <c:v>248.81235002720322</c:v>
                </c:pt>
                <c:pt idx="374">
                  <c:v>240.36792830573063</c:v>
                </c:pt>
                <c:pt idx="375">
                  <c:v>240.36792830573063</c:v>
                </c:pt>
                <c:pt idx="376">
                  <c:v>241.41418103106687</c:v>
                </c:pt>
                <c:pt idx="377">
                  <c:v>247.10164924482888</c:v>
                </c:pt>
                <c:pt idx="378">
                  <c:v>247.71803362487418</c:v>
                </c:pt>
                <c:pt idx="379">
                  <c:v>247.71803362487418</c:v>
                </c:pt>
                <c:pt idx="380">
                  <c:v>248.36392139049423</c:v>
                </c:pt>
                <c:pt idx="381">
                  <c:v>249.41127426805105</c:v>
                </c:pt>
                <c:pt idx="382">
                  <c:v>249.41127426805105</c:v>
                </c:pt>
                <c:pt idx="383">
                  <c:v>248.84568167534579</c:v>
                </c:pt>
                <c:pt idx="384">
                  <c:v>248.84568167534579</c:v>
                </c:pt>
                <c:pt idx="385">
                  <c:v>248.84568167534579</c:v>
                </c:pt>
                <c:pt idx="386">
                  <c:v>248.84568167534579</c:v>
                </c:pt>
                <c:pt idx="387">
                  <c:v>248.84568167534579</c:v>
                </c:pt>
                <c:pt idx="388">
                  <c:v>248.84568167534579</c:v>
                </c:pt>
                <c:pt idx="389">
                  <c:v>248.84568167534579</c:v>
                </c:pt>
                <c:pt idx="390">
                  <c:v>248.84568167534579</c:v>
                </c:pt>
                <c:pt idx="391">
                  <c:v>248.84568167534579</c:v>
                </c:pt>
                <c:pt idx="392">
                  <c:v>248.84568167534579</c:v>
                </c:pt>
                <c:pt idx="393">
                  <c:v>248.84568167534579</c:v>
                </c:pt>
                <c:pt idx="394">
                  <c:v>248.84568167534579</c:v>
                </c:pt>
                <c:pt idx="395">
                  <c:v>248.84568167534579</c:v>
                </c:pt>
                <c:pt idx="396">
                  <c:v>248.84568167534579</c:v>
                </c:pt>
                <c:pt idx="397">
                  <c:v>248.84568167534579</c:v>
                </c:pt>
                <c:pt idx="398">
                  <c:v>248.84568167534579</c:v>
                </c:pt>
                <c:pt idx="399">
                  <c:v>248.84568167534579</c:v>
                </c:pt>
                <c:pt idx="400">
                  <c:v>248.84568167534579</c:v>
                </c:pt>
                <c:pt idx="401">
                  <c:v>248.84568167534579</c:v>
                </c:pt>
                <c:pt idx="402">
                  <c:v>248.84568167534579</c:v>
                </c:pt>
                <c:pt idx="403">
                  <c:v>248.84568167534579</c:v>
                </c:pt>
                <c:pt idx="404">
                  <c:v>248.84568167534579</c:v>
                </c:pt>
                <c:pt idx="405">
                  <c:v>248.84568167534579</c:v>
                </c:pt>
                <c:pt idx="406">
                  <c:v>248.84568167534579</c:v>
                </c:pt>
                <c:pt idx="407">
                  <c:v>248.84568167534579</c:v>
                </c:pt>
                <c:pt idx="408">
                  <c:v>248.84568167534579</c:v>
                </c:pt>
                <c:pt idx="409">
                  <c:v>248.84568167534579</c:v>
                </c:pt>
                <c:pt idx="410">
                  <c:v>248.84568167534579</c:v>
                </c:pt>
                <c:pt idx="411">
                  <c:v>248.84568167534579</c:v>
                </c:pt>
                <c:pt idx="412">
                  <c:v>248.84568167534579</c:v>
                </c:pt>
                <c:pt idx="413">
                  <c:v>248.84568167534579</c:v>
                </c:pt>
                <c:pt idx="414">
                  <c:v>248.84568167534579</c:v>
                </c:pt>
                <c:pt idx="415">
                  <c:v>248.84568167534579</c:v>
                </c:pt>
                <c:pt idx="416">
                  <c:v>248.84568167534579</c:v>
                </c:pt>
                <c:pt idx="417">
                  <c:v>248.84568167534579</c:v>
                </c:pt>
                <c:pt idx="418">
                  <c:v>248.84568167534579</c:v>
                </c:pt>
                <c:pt idx="419">
                  <c:v>248.84568167534579</c:v>
                </c:pt>
                <c:pt idx="420">
                  <c:v>248.84568167534579</c:v>
                </c:pt>
                <c:pt idx="421">
                  <c:v>248.84568167534579</c:v>
                </c:pt>
                <c:pt idx="422">
                  <c:v>248.84568167534579</c:v>
                </c:pt>
                <c:pt idx="423">
                  <c:v>248.84568167534579</c:v>
                </c:pt>
                <c:pt idx="424">
                  <c:v>248.84568167534579</c:v>
                </c:pt>
                <c:pt idx="425">
                  <c:v>248.84568167534579</c:v>
                </c:pt>
                <c:pt idx="426">
                  <c:v>248.84568167534579</c:v>
                </c:pt>
                <c:pt idx="427">
                  <c:v>248.84568167534579</c:v>
                </c:pt>
                <c:pt idx="428">
                  <c:v>248.84568167534579</c:v>
                </c:pt>
                <c:pt idx="429">
                  <c:v>248.84568167534579</c:v>
                </c:pt>
                <c:pt idx="430">
                  <c:v>248.84568167534579</c:v>
                </c:pt>
                <c:pt idx="431">
                  <c:v>248.84568167534579</c:v>
                </c:pt>
                <c:pt idx="432">
                  <c:v>248.84568167534579</c:v>
                </c:pt>
                <c:pt idx="433">
                  <c:v>248.84568167534579</c:v>
                </c:pt>
                <c:pt idx="434">
                  <c:v>248.84568167534579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3A-49CF-8875-4B4410357EA0}"/>
            </c:ext>
          </c:extLst>
        </c:ser>
        <c:ser>
          <c:idx val="6"/>
          <c:order val="6"/>
          <c:tx>
            <c:strRef>
              <c:f>'Commodities, BDI'!$H$9:$H$10</c:f>
              <c:strCache>
                <c:ptCount val="2"/>
                <c:pt idx="0">
                  <c:v>Aluminium</c:v>
                </c:pt>
              </c:strCache>
            </c:strRef>
          </c:tx>
          <c:marker>
            <c:symbol val="none"/>
          </c:marker>
          <c:cat>
            <c:numRef>
              <c:f>'Commodities, BDI'!$A$11:$A$445</c:f>
              <c:numCache>
                <c:formatCode>mmm\-yy</c:formatCode>
                <c:ptCount val="435"/>
                <c:pt idx="0">
                  <c:v>31413</c:v>
                </c:pt>
                <c:pt idx="1">
                  <c:v>31444</c:v>
                </c:pt>
                <c:pt idx="2">
                  <c:v>31472</c:v>
                </c:pt>
                <c:pt idx="3">
                  <c:v>31503</c:v>
                </c:pt>
                <c:pt idx="4">
                  <c:v>31533</c:v>
                </c:pt>
                <c:pt idx="5">
                  <c:v>31564</c:v>
                </c:pt>
                <c:pt idx="6">
                  <c:v>31594</c:v>
                </c:pt>
                <c:pt idx="7">
                  <c:v>31625</c:v>
                </c:pt>
                <c:pt idx="8">
                  <c:v>31656</c:v>
                </c:pt>
                <c:pt idx="9">
                  <c:v>31686</c:v>
                </c:pt>
                <c:pt idx="10">
                  <c:v>31717</c:v>
                </c:pt>
                <c:pt idx="11">
                  <c:v>31747</c:v>
                </c:pt>
                <c:pt idx="12">
                  <c:v>31778</c:v>
                </c:pt>
                <c:pt idx="13">
                  <c:v>31809</c:v>
                </c:pt>
                <c:pt idx="14">
                  <c:v>31837</c:v>
                </c:pt>
                <c:pt idx="15">
                  <c:v>31868</c:v>
                </c:pt>
                <c:pt idx="16">
                  <c:v>31898</c:v>
                </c:pt>
                <c:pt idx="17">
                  <c:v>31929</c:v>
                </c:pt>
                <c:pt idx="18">
                  <c:v>31959</c:v>
                </c:pt>
                <c:pt idx="19">
                  <c:v>31990</c:v>
                </c:pt>
                <c:pt idx="20">
                  <c:v>32021</c:v>
                </c:pt>
                <c:pt idx="21">
                  <c:v>32051</c:v>
                </c:pt>
                <c:pt idx="22">
                  <c:v>32082</c:v>
                </c:pt>
                <c:pt idx="23">
                  <c:v>32112</c:v>
                </c:pt>
                <c:pt idx="24">
                  <c:v>32143</c:v>
                </c:pt>
                <c:pt idx="25">
                  <c:v>32174</c:v>
                </c:pt>
                <c:pt idx="26">
                  <c:v>32203</c:v>
                </c:pt>
                <c:pt idx="27">
                  <c:v>32234</c:v>
                </c:pt>
                <c:pt idx="28">
                  <c:v>32264</c:v>
                </c:pt>
                <c:pt idx="29">
                  <c:v>32295</c:v>
                </c:pt>
                <c:pt idx="30">
                  <c:v>32325</c:v>
                </c:pt>
                <c:pt idx="31">
                  <c:v>32356</c:v>
                </c:pt>
                <c:pt idx="32">
                  <c:v>32387</c:v>
                </c:pt>
                <c:pt idx="33">
                  <c:v>32417</c:v>
                </c:pt>
                <c:pt idx="34">
                  <c:v>32448</c:v>
                </c:pt>
                <c:pt idx="35">
                  <c:v>32478</c:v>
                </c:pt>
                <c:pt idx="36">
                  <c:v>32509</c:v>
                </c:pt>
                <c:pt idx="37">
                  <c:v>32540</c:v>
                </c:pt>
                <c:pt idx="38">
                  <c:v>32568</c:v>
                </c:pt>
                <c:pt idx="39">
                  <c:v>32599</c:v>
                </c:pt>
                <c:pt idx="40">
                  <c:v>32629</c:v>
                </c:pt>
                <c:pt idx="41">
                  <c:v>32660</c:v>
                </c:pt>
                <c:pt idx="42">
                  <c:v>32690</c:v>
                </c:pt>
                <c:pt idx="43">
                  <c:v>32721</c:v>
                </c:pt>
                <c:pt idx="44">
                  <c:v>32752</c:v>
                </c:pt>
                <c:pt idx="45">
                  <c:v>32782</c:v>
                </c:pt>
                <c:pt idx="46">
                  <c:v>32813</c:v>
                </c:pt>
                <c:pt idx="47">
                  <c:v>32843</c:v>
                </c:pt>
                <c:pt idx="48">
                  <c:v>32874</c:v>
                </c:pt>
                <c:pt idx="49">
                  <c:v>32905</c:v>
                </c:pt>
                <c:pt idx="50">
                  <c:v>32933</c:v>
                </c:pt>
                <c:pt idx="51">
                  <c:v>32964</c:v>
                </c:pt>
                <c:pt idx="52">
                  <c:v>32994</c:v>
                </c:pt>
                <c:pt idx="53">
                  <c:v>33025</c:v>
                </c:pt>
                <c:pt idx="54">
                  <c:v>33055</c:v>
                </c:pt>
                <c:pt idx="55">
                  <c:v>33086</c:v>
                </c:pt>
                <c:pt idx="56">
                  <c:v>33117</c:v>
                </c:pt>
                <c:pt idx="57">
                  <c:v>33147</c:v>
                </c:pt>
                <c:pt idx="58">
                  <c:v>33178</c:v>
                </c:pt>
                <c:pt idx="59">
                  <c:v>33208</c:v>
                </c:pt>
                <c:pt idx="60">
                  <c:v>33239</c:v>
                </c:pt>
                <c:pt idx="61">
                  <c:v>33270</c:v>
                </c:pt>
                <c:pt idx="62">
                  <c:v>33298</c:v>
                </c:pt>
                <c:pt idx="63">
                  <c:v>33329</c:v>
                </c:pt>
                <c:pt idx="64">
                  <c:v>33359</c:v>
                </c:pt>
                <c:pt idx="65">
                  <c:v>33390</c:v>
                </c:pt>
                <c:pt idx="66">
                  <c:v>33420</c:v>
                </c:pt>
                <c:pt idx="67">
                  <c:v>33451</c:v>
                </c:pt>
                <c:pt idx="68">
                  <c:v>33482</c:v>
                </c:pt>
                <c:pt idx="69">
                  <c:v>33512</c:v>
                </c:pt>
                <c:pt idx="70">
                  <c:v>33543</c:v>
                </c:pt>
                <c:pt idx="71">
                  <c:v>33573</c:v>
                </c:pt>
                <c:pt idx="72">
                  <c:v>33604</c:v>
                </c:pt>
                <c:pt idx="73">
                  <c:v>33635</c:v>
                </c:pt>
                <c:pt idx="74">
                  <c:v>33664</c:v>
                </c:pt>
                <c:pt idx="75">
                  <c:v>33695</c:v>
                </c:pt>
                <c:pt idx="76">
                  <c:v>33725</c:v>
                </c:pt>
                <c:pt idx="77">
                  <c:v>33756</c:v>
                </c:pt>
                <c:pt idx="78">
                  <c:v>33786</c:v>
                </c:pt>
                <c:pt idx="79">
                  <c:v>33817</c:v>
                </c:pt>
                <c:pt idx="80">
                  <c:v>33848</c:v>
                </c:pt>
                <c:pt idx="81">
                  <c:v>33878</c:v>
                </c:pt>
                <c:pt idx="82">
                  <c:v>33909</c:v>
                </c:pt>
                <c:pt idx="83">
                  <c:v>33939</c:v>
                </c:pt>
                <c:pt idx="84">
                  <c:v>33970</c:v>
                </c:pt>
                <c:pt idx="85">
                  <c:v>34001</c:v>
                </c:pt>
                <c:pt idx="86">
                  <c:v>34029</c:v>
                </c:pt>
                <c:pt idx="87">
                  <c:v>34060</c:v>
                </c:pt>
                <c:pt idx="88">
                  <c:v>34090</c:v>
                </c:pt>
                <c:pt idx="89">
                  <c:v>34121</c:v>
                </c:pt>
                <c:pt idx="90">
                  <c:v>34151</c:v>
                </c:pt>
                <c:pt idx="91">
                  <c:v>34182</c:v>
                </c:pt>
                <c:pt idx="92">
                  <c:v>34213</c:v>
                </c:pt>
                <c:pt idx="93">
                  <c:v>34243</c:v>
                </c:pt>
                <c:pt idx="94">
                  <c:v>34274</c:v>
                </c:pt>
                <c:pt idx="95">
                  <c:v>34304</c:v>
                </c:pt>
                <c:pt idx="96">
                  <c:v>34335</c:v>
                </c:pt>
                <c:pt idx="97">
                  <c:v>34366</c:v>
                </c:pt>
                <c:pt idx="98">
                  <c:v>34394</c:v>
                </c:pt>
                <c:pt idx="99">
                  <c:v>34425</c:v>
                </c:pt>
                <c:pt idx="100">
                  <c:v>34455</c:v>
                </c:pt>
                <c:pt idx="101">
                  <c:v>34486</c:v>
                </c:pt>
                <c:pt idx="102">
                  <c:v>34516</c:v>
                </c:pt>
                <c:pt idx="103">
                  <c:v>34547</c:v>
                </c:pt>
                <c:pt idx="104">
                  <c:v>34578</c:v>
                </c:pt>
                <c:pt idx="105">
                  <c:v>34608</c:v>
                </c:pt>
                <c:pt idx="106">
                  <c:v>34639</c:v>
                </c:pt>
                <c:pt idx="107">
                  <c:v>34669</c:v>
                </c:pt>
                <c:pt idx="108">
                  <c:v>34700</c:v>
                </c:pt>
                <c:pt idx="109">
                  <c:v>34731</c:v>
                </c:pt>
                <c:pt idx="110">
                  <c:v>34759</c:v>
                </c:pt>
                <c:pt idx="111">
                  <c:v>34790</c:v>
                </c:pt>
                <c:pt idx="112">
                  <c:v>34820</c:v>
                </c:pt>
                <c:pt idx="113">
                  <c:v>34851</c:v>
                </c:pt>
                <c:pt idx="114">
                  <c:v>34881</c:v>
                </c:pt>
                <c:pt idx="115">
                  <c:v>34912</c:v>
                </c:pt>
                <c:pt idx="116">
                  <c:v>34943</c:v>
                </c:pt>
                <c:pt idx="117">
                  <c:v>34973</c:v>
                </c:pt>
                <c:pt idx="118">
                  <c:v>35004</c:v>
                </c:pt>
                <c:pt idx="119">
                  <c:v>35034</c:v>
                </c:pt>
                <c:pt idx="120">
                  <c:v>35065</c:v>
                </c:pt>
                <c:pt idx="121">
                  <c:v>35096</c:v>
                </c:pt>
                <c:pt idx="122">
                  <c:v>35125</c:v>
                </c:pt>
                <c:pt idx="123">
                  <c:v>35156</c:v>
                </c:pt>
                <c:pt idx="124">
                  <c:v>35186</c:v>
                </c:pt>
                <c:pt idx="125">
                  <c:v>35217</c:v>
                </c:pt>
                <c:pt idx="126">
                  <c:v>35247</c:v>
                </c:pt>
                <c:pt idx="127">
                  <c:v>35278</c:v>
                </c:pt>
                <c:pt idx="128">
                  <c:v>35309</c:v>
                </c:pt>
                <c:pt idx="129">
                  <c:v>35339</c:v>
                </c:pt>
                <c:pt idx="130">
                  <c:v>35370</c:v>
                </c:pt>
                <c:pt idx="131">
                  <c:v>35400</c:v>
                </c:pt>
                <c:pt idx="132">
                  <c:v>35431</c:v>
                </c:pt>
                <c:pt idx="133">
                  <c:v>35462</c:v>
                </c:pt>
                <c:pt idx="134">
                  <c:v>35490</c:v>
                </c:pt>
                <c:pt idx="135">
                  <c:v>35521</c:v>
                </c:pt>
                <c:pt idx="136">
                  <c:v>35551</c:v>
                </c:pt>
                <c:pt idx="137">
                  <c:v>35582</c:v>
                </c:pt>
                <c:pt idx="138">
                  <c:v>35612</c:v>
                </c:pt>
                <c:pt idx="139">
                  <c:v>35643</c:v>
                </c:pt>
                <c:pt idx="140">
                  <c:v>35674</c:v>
                </c:pt>
                <c:pt idx="141">
                  <c:v>35704</c:v>
                </c:pt>
                <c:pt idx="142">
                  <c:v>35735</c:v>
                </c:pt>
                <c:pt idx="143">
                  <c:v>35765</c:v>
                </c:pt>
                <c:pt idx="144">
                  <c:v>35796</c:v>
                </c:pt>
                <c:pt idx="145">
                  <c:v>35827</c:v>
                </c:pt>
                <c:pt idx="146">
                  <c:v>35855</c:v>
                </c:pt>
                <c:pt idx="147">
                  <c:v>35886</c:v>
                </c:pt>
                <c:pt idx="148">
                  <c:v>35916</c:v>
                </c:pt>
                <c:pt idx="149">
                  <c:v>35947</c:v>
                </c:pt>
                <c:pt idx="150">
                  <c:v>35977</c:v>
                </c:pt>
                <c:pt idx="151">
                  <c:v>36008</c:v>
                </c:pt>
                <c:pt idx="152">
                  <c:v>36039</c:v>
                </c:pt>
                <c:pt idx="153">
                  <c:v>36069</c:v>
                </c:pt>
                <c:pt idx="154">
                  <c:v>36100</c:v>
                </c:pt>
                <c:pt idx="155">
                  <c:v>36130</c:v>
                </c:pt>
                <c:pt idx="156">
                  <c:v>36161</c:v>
                </c:pt>
                <c:pt idx="157">
                  <c:v>36192</c:v>
                </c:pt>
                <c:pt idx="158">
                  <c:v>36220</c:v>
                </c:pt>
                <c:pt idx="159">
                  <c:v>36251</c:v>
                </c:pt>
                <c:pt idx="160">
                  <c:v>36281</c:v>
                </c:pt>
                <c:pt idx="161">
                  <c:v>36312</c:v>
                </c:pt>
                <c:pt idx="162">
                  <c:v>36342</c:v>
                </c:pt>
                <c:pt idx="163">
                  <c:v>36373</c:v>
                </c:pt>
                <c:pt idx="164">
                  <c:v>36404</c:v>
                </c:pt>
                <c:pt idx="165">
                  <c:v>36434</c:v>
                </c:pt>
                <c:pt idx="166">
                  <c:v>36465</c:v>
                </c:pt>
                <c:pt idx="167">
                  <c:v>36495</c:v>
                </c:pt>
                <c:pt idx="168">
                  <c:v>36526</c:v>
                </c:pt>
                <c:pt idx="169">
                  <c:v>36557</c:v>
                </c:pt>
                <c:pt idx="170">
                  <c:v>36586</c:v>
                </c:pt>
                <c:pt idx="171">
                  <c:v>36617</c:v>
                </c:pt>
                <c:pt idx="172">
                  <c:v>36647</c:v>
                </c:pt>
                <c:pt idx="173">
                  <c:v>36678</c:v>
                </c:pt>
                <c:pt idx="174">
                  <c:v>36708</c:v>
                </c:pt>
                <c:pt idx="175">
                  <c:v>36739</c:v>
                </c:pt>
                <c:pt idx="176">
                  <c:v>36770</c:v>
                </c:pt>
                <c:pt idx="177">
                  <c:v>36800</c:v>
                </c:pt>
                <c:pt idx="178">
                  <c:v>36831</c:v>
                </c:pt>
                <c:pt idx="179">
                  <c:v>36861</c:v>
                </c:pt>
                <c:pt idx="180">
                  <c:v>36892</c:v>
                </c:pt>
                <c:pt idx="181">
                  <c:v>36923</c:v>
                </c:pt>
                <c:pt idx="182">
                  <c:v>36951</c:v>
                </c:pt>
                <c:pt idx="183">
                  <c:v>36982</c:v>
                </c:pt>
                <c:pt idx="184">
                  <c:v>37012</c:v>
                </c:pt>
                <c:pt idx="185">
                  <c:v>37043</c:v>
                </c:pt>
                <c:pt idx="186">
                  <c:v>37073</c:v>
                </c:pt>
                <c:pt idx="187">
                  <c:v>37104</c:v>
                </c:pt>
                <c:pt idx="188">
                  <c:v>37135</c:v>
                </c:pt>
                <c:pt idx="189">
                  <c:v>37165</c:v>
                </c:pt>
                <c:pt idx="190">
                  <c:v>37196</c:v>
                </c:pt>
                <c:pt idx="191">
                  <c:v>37226</c:v>
                </c:pt>
                <c:pt idx="192">
                  <c:v>37257</c:v>
                </c:pt>
                <c:pt idx="193">
                  <c:v>37288</c:v>
                </c:pt>
                <c:pt idx="194">
                  <c:v>37316</c:v>
                </c:pt>
                <c:pt idx="195">
                  <c:v>37347</c:v>
                </c:pt>
                <c:pt idx="196">
                  <c:v>37377</c:v>
                </c:pt>
                <c:pt idx="197">
                  <c:v>37408</c:v>
                </c:pt>
                <c:pt idx="198">
                  <c:v>37438</c:v>
                </c:pt>
                <c:pt idx="199">
                  <c:v>37469</c:v>
                </c:pt>
                <c:pt idx="200">
                  <c:v>37500</c:v>
                </c:pt>
                <c:pt idx="201">
                  <c:v>37530</c:v>
                </c:pt>
                <c:pt idx="202">
                  <c:v>37561</c:v>
                </c:pt>
                <c:pt idx="203">
                  <c:v>37591</c:v>
                </c:pt>
                <c:pt idx="204">
                  <c:v>37622</c:v>
                </c:pt>
                <c:pt idx="205">
                  <c:v>37653</c:v>
                </c:pt>
                <c:pt idx="206">
                  <c:v>37681</c:v>
                </c:pt>
                <c:pt idx="207">
                  <c:v>37712</c:v>
                </c:pt>
                <c:pt idx="208">
                  <c:v>37742</c:v>
                </c:pt>
                <c:pt idx="209">
                  <c:v>37773</c:v>
                </c:pt>
                <c:pt idx="210">
                  <c:v>37803</c:v>
                </c:pt>
                <c:pt idx="211">
                  <c:v>37834</c:v>
                </c:pt>
                <c:pt idx="212">
                  <c:v>37865</c:v>
                </c:pt>
                <c:pt idx="213">
                  <c:v>37895</c:v>
                </c:pt>
                <c:pt idx="214">
                  <c:v>37926</c:v>
                </c:pt>
                <c:pt idx="215">
                  <c:v>37956</c:v>
                </c:pt>
                <c:pt idx="216">
                  <c:v>37987</c:v>
                </c:pt>
                <c:pt idx="217">
                  <c:v>38018</c:v>
                </c:pt>
                <c:pt idx="218">
                  <c:v>38047</c:v>
                </c:pt>
                <c:pt idx="219">
                  <c:v>38078</c:v>
                </c:pt>
                <c:pt idx="220">
                  <c:v>38108</c:v>
                </c:pt>
                <c:pt idx="221">
                  <c:v>38139</c:v>
                </c:pt>
                <c:pt idx="222">
                  <c:v>38169</c:v>
                </c:pt>
                <c:pt idx="223">
                  <c:v>38200</c:v>
                </c:pt>
                <c:pt idx="224">
                  <c:v>38231</c:v>
                </c:pt>
                <c:pt idx="225">
                  <c:v>38261</c:v>
                </c:pt>
                <c:pt idx="226">
                  <c:v>38292</c:v>
                </c:pt>
                <c:pt idx="227">
                  <c:v>38322</c:v>
                </c:pt>
                <c:pt idx="228">
                  <c:v>38353</c:v>
                </c:pt>
                <c:pt idx="229">
                  <c:v>38384</c:v>
                </c:pt>
                <c:pt idx="230">
                  <c:v>38412</c:v>
                </c:pt>
                <c:pt idx="231">
                  <c:v>38443</c:v>
                </c:pt>
                <c:pt idx="232">
                  <c:v>38473</c:v>
                </c:pt>
                <c:pt idx="233">
                  <c:v>38504</c:v>
                </c:pt>
                <c:pt idx="234">
                  <c:v>38534</c:v>
                </c:pt>
                <c:pt idx="235">
                  <c:v>38565</c:v>
                </c:pt>
                <c:pt idx="236">
                  <c:v>38596</c:v>
                </c:pt>
                <c:pt idx="237">
                  <c:v>38626</c:v>
                </c:pt>
                <c:pt idx="238">
                  <c:v>38657</c:v>
                </c:pt>
                <c:pt idx="239">
                  <c:v>38687</c:v>
                </c:pt>
                <c:pt idx="240">
                  <c:v>38718</c:v>
                </c:pt>
                <c:pt idx="241">
                  <c:v>38749</c:v>
                </c:pt>
                <c:pt idx="242">
                  <c:v>38777</c:v>
                </c:pt>
                <c:pt idx="243">
                  <c:v>38808</c:v>
                </c:pt>
                <c:pt idx="244">
                  <c:v>38838</c:v>
                </c:pt>
                <c:pt idx="245">
                  <c:v>38869</c:v>
                </c:pt>
                <c:pt idx="246">
                  <c:v>38899</c:v>
                </c:pt>
                <c:pt idx="247">
                  <c:v>38930</c:v>
                </c:pt>
                <c:pt idx="248">
                  <c:v>38961</c:v>
                </c:pt>
                <c:pt idx="249">
                  <c:v>38991</c:v>
                </c:pt>
                <c:pt idx="250">
                  <c:v>39022</c:v>
                </c:pt>
                <c:pt idx="251">
                  <c:v>39052</c:v>
                </c:pt>
                <c:pt idx="252">
                  <c:v>39083</c:v>
                </c:pt>
                <c:pt idx="253">
                  <c:v>39114</c:v>
                </c:pt>
                <c:pt idx="254">
                  <c:v>39142</c:v>
                </c:pt>
                <c:pt idx="255">
                  <c:v>39173</c:v>
                </c:pt>
                <c:pt idx="256">
                  <c:v>39203</c:v>
                </c:pt>
                <c:pt idx="257">
                  <c:v>39234</c:v>
                </c:pt>
                <c:pt idx="258">
                  <c:v>39264</c:v>
                </c:pt>
                <c:pt idx="259">
                  <c:v>39295</c:v>
                </c:pt>
                <c:pt idx="260">
                  <c:v>39326</c:v>
                </c:pt>
                <c:pt idx="261">
                  <c:v>39356</c:v>
                </c:pt>
                <c:pt idx="262">
                  <c:v>39387</c:v>
                </c:pt>
                <c:pt idx="263">
                  <c:v>39417</c:v>
                </c:pt>
                <c:pt idx="264">
                  <c:v>39448</c:v>
                </c:pt>
                <c:pt idx="265">
                  <c:v>39479</c:v>
                </c:pt>
                <c:pt idx="266">
                  <c:v>39508</c:v>
                </c:pt>
                <c:pt idx="267">
                  <c:v>39539</c:v>
                </c:pt>
                <c:pt idx="268">
                  <c:v>39569</c:v>
                </c:pt>
                <c:pt idx="269">
                  <c:v>39600</c:v>
                </c:pt>
                <c:pt idx="270">
                  <c:v>39630</c:v>
                </c:pt>
                <c:pt idx="271">
                  <c:v>39661</c:v>
                </c:pt>
                <c:pt idx="272">
                  <c:v>39692</c:v>
                </c:pt>
                <c:pt idx="273">
                  <c:v>39722</c:v>
                </c:pt>
                <c:pt idx="274">
                  <c:v>39753</c:v>
                </c:pt>
                <c:pt idx="275">
                  <c:v>39783</c:v>
                </c:pt>
                <c:pt idx="276">
                  <c:v>39814</c:v>
                </c:pt>
                <c:pt idx="277">
                  <c:v>39845</c:v>
                </c:pt>
                <c:pt idx="278">
                  <c:v>39873</c:v>
                </c:pt>
                <c:pt idx="279">
                  <c:v>39904</c:v>
                </c:pt>
                <c:pt idx="280">
                  <c:v>39934</c:v>
                </c:pt>
                <c:pt idx="281">
                  <c:v>39965</c:v>
                </c:pt>
                <c:pt idx="282">
                  <c:v>39995</c:v>
                </c:pt>
                <c:pt idx="283">
                  <c:v>40026</c:v>
                </c:pt>
                <c:pt idx="284">
                  <c:v>40057</c:v>
                </c:pt>
                <c:pt idx="285">
                  <c:v>40087</c:v>
                </c:pt>
                <c:pt idx="286">
                  <c:v>40118</c:v>
                </c:pt>
                <c:pt idx="287">
                  <c:v>40148</c:v>
                </c:pt>
                <c:pt idx="288">
                  <c:v>40179</c:v>
                </c:pt>
                <c:pt idx="289">
                  <c:v>40210</c:v>
                </c:pt>
                <c:pt idx="290">
                  <c:v>40238</c:v>
                </c:pt>
                <c:pt idx="291">
                  <c:v>40269</c:v>
                </c:pt>
                <c:pt idx="292">
                  <c:v>40299</c:v>
                </c:pt>
                <c:pt idx="293">
                  <c:v>40330</c:v>
                </c:pt>
                <c:pt idx="294">
                  <c:v>40360</c:v>
                </c:pt>
                <c:pt idx="295">
                  <c:v>40391</c:v>
                </c:pt>
                <c:pt idx="296">
                  <c:v>40422</c:v>
                </c:pt>
                <c:pt idx="297">
                  <c:v>40452</c:v>
                </c:pt>
                <c:pt idx="298">
                  <c:v>40483</c:v>
                </c:pt>
                <c:pt idx="299">
                  <c:v>40513</c:v>
                </c:pt>
                <c:pt idx="300">
                  <c:v>40544</c:v>
                </c:pt>
                <c:pt idx="301">
                  <c:v>40575</c:v>
                </c:pt>
                <c:pt idx="302">
                  <c:v>40603</c:v>
                </c:pt>
                <c:pt idx="303">
                  <c:v>40634</c:v>
                </c:pt>
                <c:pt idx="304">
                  <c:v>40664</c:v>
                </c:pt>
                <c:pt idx="305">
                  <c:v>40695</c:v>
                </c:pt>
                <c:pt idx="306">
                  <c:v>40725</c:v>
                </c:pt>
                <c:pt idx="307">
                  <c:v>40756</c:v>
                </c:pt>
                <c:pt idx="308">
                  <c:v>40787</c:v>
                </c:pt>
                <c:pt idx="309">
                  <c:v>40817</c:v>
                </c:pt>
                <c:pt idx="310">
                  <c:v>40848</c:v>
                </c:pt>
                <c:pt idx="311">
                  <c:v>40878</c:v>
                </c:pt>
                <c:pt idx="312">
                  <c:v>40909</c:v>
                </c:pt>
                <c:pt idx="313">
                  <c:v>40940</c:v>
                </c:pt>
                <c:pt idx="314">
                  <c:v>40969</c:v>
                </c:pt>
                <c:pt idx="315">
                  <c:v>41000</c:v>
                </c:pt>
                <c:pt idx="316">
                  <c:v>41030</c:v>
                </c:pt>
                <c:pt idx="317">
                  <c:v>41061</c:v>
                </c:pt>
                <c:pt idx="318">
                  <c:v>41091</c:v>
                </c:pt>
                <c:pt idx="319">
                  <c:v>41122</c:v>
                </c:pt>
                <c:pt idx="320">
                  <c:v>41153</c:v>
                </c:pt>
                <c:pt idx="321">
                  <c:v>41183</c:v>
                </c:pt>
                <c:pt idx="322">
                  <c:v>41214</c:v>
                </c:pt>
                <c:pt idx="323">
                  <c:v>41244</c:v>
                </c:pt>
                <c:pt idx="324">
                  <c:v>41275</c:v>
                </c:pt>
                <c:pt idx="325">
                  <c:v>41306</c:v>
                </c:pt>
                <c:pt idx="326">
                  <c:v>41334</c:v>
                </c:pt>
                <c:pt idx="327">
                  <c:v>41365</c:v>
                </c:pt>
                <c:pt idx="328">
                  <c:v>41395</c:v>
                </c:pt>
                <c:pt idx="329">
                  <c:v>41426</c:v>
                </c:pt>
                <c:pt idx="330">
                  <c:v>41456</c:v>
                </c:pt>
                <c:pt idx="331">
                  <c:v>41487</c:v>
                </c:pt>
                <c:pt idx="332">
                  <c:v>41518</c:v>
                </c:pt>
                <c:pt idx="333">
                  <c:v>41548</c:v>
                </c:pt>
                <c:pt idx="334">
                  <c:v>41579</c:v>
                </c:pt>
                <c:pt idx="335">
                  <c:v>41609</c:v>
                </c:pt>
                <c:pt idx="336">
                  <c:v>41640</c:v>
                </c:pt>
                <c:pt idx="337">
                  <c:v>41671</c:v>
                </c:pt>
                <c:pt idx="338">
                  <c:v>41699</c:v>
                </c:pt>
                <c:pt idx="339">
                  <c:v>41730</c:v>
                </c:pt>
                <c:pt idx="340">
                  <c:v>41760</c:v>
                </c:pt>
                <c:pt idx="341">
                  <c:v>41791</c:v>
                </c:pt>
                <c:pt idx="342">
                  <c:v>41821</c:v>
                </c:pt>
                <c:pt idx="343">
                  <c:v>41852</c:v>
                </c:pt>
                <c:pt idx="344">
                  <c:v>41883</c:v>
                </c:pt>
                <c:pt idx="345">
                  <c:v>41913</c:v>
                </c:pt>
                <c:pt idx="346">
                  <c:v>41944</c:v>
                </c:pt>
                <c:pt idx="347">
                  <c:v>41974</c:v>
                </c:pt>
                <c:pt idx="348">
                  <c:v>42005</c:v>
                </c:pt>
                <c:pt idx="349">
                  <c:v>42036</c:v>
                </c:pt>
                <c:pt idx="350">
                  <c:v>42064</c:v>
                </c:pt>
                <c:pt idx="351">
                  <c:v>42095</c:v>
                </c:pt>
                <c:pt idx="352">
                  <c:v>42125</c:v>
                </c:pt>
                <c:pt idx="353">
                  <c:v>42156</c:v>
                </c:pt>
                <c:pt idx="354">
                  <c:v>42186</c:v>
                </c:pt>
                <c:pt idx="355">
                  <c:v>42217</c:v>
                </c:pt>
                <c:pt idx="356">
                  <c:v>42248</c:v>
                </c:pt>
                <c:pt idx="357">
                  <c:v>42278</c:v>
                </c:pt>
                <c:pt idx="358">
                  <c:v>42309</c:v>
                </c:pt>
                <c:pt idx="359">
                  <c:v>42339</c:v>
                </c:pt>
                <c:pt idx="360">
                  <c:v>42370</c:v>
                </c:pt>
                <c:pt idx="361">
                  <c:v>42401</c:v>
                </c:pt>
                <c:pt idx="362">
                  <c:v>42430</c:v>
                </c:pt>
                <c:pt idx="363">
                  <c:v>42461</c:v>
                </c:pt>
                <c:pt idx="364">
                  <c:v>42491</c:v>
                </c:pt>
                <c:pt idx="365">
                  <c:v>42522</c:v>
                </c:pt>
                <c:pt idx="366">
                  <c:v>42552</c:v>
                </c:pt>
                <c:pt idx="367">
                  <c:v>42583</c:v>
                </c:pt>
                <c:pt idx="368">
                  <c:v>42614</c:v>
                </c:pt>
                <c:pt idx="369">
                  <c:v>42644</c:v>
                </c:pt>
                <c:pt idx="370">
                  <c:v>42675</c:v>
                </c:pt>
                <c:pt idx="371">
                  <c:v>42705</c:v>
                </c:pt>
                <c:pt idx="372">
                  <c:v>42736</c:v>
                </c:pt>
                <c:pt idx="373">
                  <c:v>42767</c:v>
                </c:pt>
                <c:pt idx="374">
                  <c:v>42795</c:v>
                </c:pt>
                <c:pt idx="375">
                  <c:v>42826</c:v>
                </c:pt>
                <c:pt idx="376">
                  <c:v>42856</c:v>
                </c:pt>
                <c:pt idx="377">
                  <c:v>42887</c:v>
                </c:pt>
                <c:pt idx="378">
                  <c:v>42917</c:v>
                </c:pt>
                <c:pt idx="379">
                  <c:v>42948</c:v>
                </c:pt>
                <c:pt idx="380">
                  <c:v>42979</c:v>
                </c:pt>
                <c:pt idx="381">
                  <c:v>43009</c:v>
                </c:pt>
                <c:pt idx="382">
                  <c:v>43040</c:v>
                </c:pt>
                <c:pt idx="383">
                  <c:v>43070</c:v>
                </c:pt>
                <c:pt idx="384">
                  <c:v>43101</c:v>
                </c:pt>
                <c:pt idx="385">
                  <c:v>43132</c:v>
                </c:pt>
                <c:pt idx="386">
                  <c:v>43160</c:v>
                </c:pt>
                <c:pt idx="387">
                  <c:v>43191</c:v>
                </c:pt>
                <c:pt idx="388">
                  <c:v>43221</c:v>
                </c:pt>
                <c:pt idx="389">
                  <c:v>43252</c:v>
                </c:pt>
                <c:pt idx="390">
                  <c:v>43282</c:v>
                </c:pt>
                <c:pt idx="391">
                  <c:v>43313</c:v>
                </c:pt>
                <c:pt idx="392">
                  <c:v>43344</c:v>
                </c:pt>
                <c:pt idx="393">
                  <c:v>43374</c:v>
                </c:pt>
                <c:pt idx="394">
                  <c:v>43405</c:v>
                </c:pt>
                <c:pt idx="395">
                  <c:v>43435</c:v>
                </c:pt>
                <c:pt idx="396">
                  <c:v>43466</c:v>
                </c:pt>
                <c:pt idx="397">
                  <c:v>43497</c:v>
                </c:pt>
                <c:pt idx="398">
                  <c:v>43525</c:v>
                </c:pt>
                <c:pt idx="399">
                  <c:v>43556</c:v>
                </c:pt>
                <c:pt idx="400">
                  <c:v>43586</c:v>
                </c:pt>
                <c:pt idx="401">
                  <c:v>43617</c:v>
                </c:pt>
                <c:pt idx="402">
                  <c:v>43647</c:v>
                </c:pt>
                <c:pt idx="403">
                  <c:v>43678</c:v>
                </c:pt>
                <c:pt idx="404">
                  <c:v>43709</c:v>
                </c:pt>
                <c:pt idx="405">
                  <c:v>43739</c:v>
                </c:pt>
                <c:pt idx="406">
                  <c:v>43770</c:v>
                </c:pt>
                <c:pt idx="407">
                  <c:v>43800</c:v>
                </c:pt>
                <c:pt idx="408">
                  <c:v>43831</c:v>
                </c:pt>
                <c:pt idx="409">
                  <c:v>43862</c:v>
                </c:pt>
                <c:pt idx="410">
                  <c:v>43891</c:v>
                </c:pt>
                <c:pt idx="411">
                  <c:v>43922</c:v>
                </c:pt>
                <c:pt idx="412">
                  <c:v>43952</c:v>
                </c:pt>
                <c:pt idx="413">
                  <c:v>43983</c:v>
                </c:pt>
                <c:pt idx="414">
                  <c:v>44013</c:v>
                </c:pt>
                <c:pt idx="415">
                  <c:v>44044</c:v>
                </c:pt>
                <c:pt idx="416">
                  <c:v>44075</c:v>
                </c:pt>
                <c:pt idx="417">
                  <c:v>44105</c:v>
                </c:pt>
                <c:pt idx="418">
                  <c:v>44136</c:v>
                </c:pt>
                <c:pt idx="419">
                  <c:v>44166</c:v>
                </c:pt>
                <c:pt idx="420">
                  <c:v>44197</c:v>
                </c:pt>
                <c:pt idx="421">
                  <c:v>44228</c:v>
                </c:pt>
                <c:pt idx="422">
                  <c:v>44256</c:v>
                </c:pt>
                <c:pt idx="423">
                  <c:v>44287</c:v>
                </c:pt>
                <c:pt idx="424">
                  <c:v>44317</c:v>
                </c:pt>
                <c:pt idx="425">
                  <c:v>44348</c:v>
                </c:pt>
                <c:pt idx="426">
                  <c:v>44378</c:v>
                </c:pt>
                <c:pt idx="427">
                  <c:v>44409</c:v>
                </c:pt>
                <c:pt idx="428">
                  <c:v>44440</c:v>
                </c:pt>
                <c:pt idx="429">
                  <c:v>44470</c:v>
                </c:pt>
                <c:pt idx="430">
                  <c:v>44501</c:v>
                </c:pt>
                <c:pt idx="431">
                  <c:v>44531</c:v>
                </c:pt>
                <c:pt idx="432">
                  <c:v>44562</c:v>
                </c:pt>
                <c:pt idx="433">
                  <c:v>44593</c:v>
                </c:pt>
                <c:pt idx="434">
                  <c:v>44621</c:v>
                </c:pt>
              </c:numCache>
            </c:numRef>
          </c:cat>
          <c:val>
            <c:numRef>
              <c:f>'Commodities, BDI'!$H$11:$H$445</c:f>
              <c:numCache>
                <c:formatCode>#,##0.0</c:formatCode>
                <c:ptCount val="435"/>
                <c:pt idx="0">
                  <c:v>100</c:v>
                </c:pt>
                <c:pt idx="1">
                  <c:v>104.72659503853205</c:v>
                </c:pt>
                <c:pt idx="2">
                  <c:v>104.33154915311729</c:v>
                </c:pt>
                <c:pt idx="3">
                  <c:v>104.33481072785303</c:v>
                </c:pt>
                <c:pt idx="4">
                  <c:v>106.17354819401666</c:v>
                </c:pt>
                <c:pt idx="5">
                  <c:v>100.59469379348025</c:v>
                </c:pt>
                <c:pt idx="6">
                  <c:v>101.21144769244577</c:v>
                </c:pt>
                <c:pt idx="7">
                  <c:v>108.14302538928378</c:v>
                </c:pt>
                <c:pt idx="8">
                  <c:v>104.17125758019621</c:v>
                </c:pt>
                <c:pt idx="9">
                  <c:v>101.37419038819857</c:v>
                </c:pt>
                <c:pt idx="10">
                  <c:v>101.41125373746813</c:v>
                </c:pt>
                <c:pt idx="11">
                  <c:v>104.96330629586714</c:v>
                </c:pt>
                <c:pt idx="12">
                  <c:v>115.03613627135987</c:v>
                </c:pt>
                <c:pt idx="13">
                  <c:v>122.7378014139816</c:v>
                </c:pt>
                <c:pt idx="14">
                  <c:v>125.47764279470701</c:v>
                </c:pt>
                <c:pt idx="15">
                  <c:v>126.46196628282875</c:v>
                </c:pt>
                <c:pt idx="16">
                  <c:v>132.01075489443767</c:v>
                </c:pt>
                <c:pt idx="17">
                  <c:v>148.22433941251333</c:v>
                </c:pt>
                <c:pt idx="18">
                  <c:v>162.29730301373459</c:v>
                </c:pt>
                <c:pt idx="19">
                  <c:v>156.58974489741459</c:v>
                </c:pt>
                <c:pt idx="20">
                  <c:v>175.93922480473051</c:v>
                </c:pt>
                <c:pt idx="21">
                  <c:v>150.56377801840952</c:v>
                </c:pt>
                <c:pt idx="22">
                  <c:v>163.50076478985773</c:v>
                </c:pt>
                <c:pt idx="23">
                  <c:v>179.45717908180148</c:v>
                </c:pt>
                <c:pt idx="24">
                  <c:v>191.68096817770484</c:v>
                </c:pt>
                <c:pt idx="25">
                  <c:v>226.51577238240841</c:v>
                </c:pt>
                <c:pt idx="26">
                  <c:v>224.95891404188967</c:v>
                </c:pt>
                <c:pt idx="27">
                  <c:v>267.88519098793296</c:v>
                </c:pt>
                <c:pt idx="28">
                  <c:v>320.76104991869789</c:v>
                </c:pt>
                <c:pt idx="29">
                  <c:v>231.5227837797342</c:v>
                </c:pt>
                <c:pt idx="30">
                  <c:v>254.46064821129312</c:v>
                </c:pt>
                <c:pt idx="31">
                  <c:v>194.9540473770416</c:v>
                </c:pt>
                <c:pt idx="32">
                  <c:v>215.25444434033761</c:v>
                </c:pt>
                <c:pt idx="33">
                  <c:v>200.78449767597979</c:v>
                </c:pt>
                <c:pt idx="34">
                  <c:v>228.25848118150444</c:v>
                </c:pt>
                <c:pt idx="35">
                  <c:v>203.16171124745154</c:v>
                </c:pt>
                <c:pt idx="36">
                  <c:v>198.06325715480779</c:v>
                </c:pt>
                <c:pt idx="37">
                  <c:v>209.48471863284274</c:v>
                </c:pt>
                <c:pt idx="38">
                  <c:v>193.66993575290786</c:v>
                </c:pt>
                <c:pt idx="39">
                  <c:v>193.69061216002038</c:v>
                </c:pt>
                <c:pt idx="40">
                  <c:v>181.90454616077074</c:v>
                </c:pt>
                <c:pt idx="41">
                  <c:v>181.84425644595888</c:v>
                </c:pt>
                <c:pt idx="42">
                  <c:v>171.93588890562506</c:v>
                </c:pt>
                <c:pt idx="43">
                  <c:v>172.02335840990128</c:v>
                </c:pt>
                <c:pt idx="44">
                  <c:v>162.06484168711577</c:v>
                </c:pt>
                <c:pt idx="45">
                  <c:v>160.12750582833525</c:v>
                </c:pt>
                <c:pt idx="46">
                  <c:v>152.21856266947836</c:v>
                </c:pt>
                <c:pt idx="47">
                  <c:v>148.23204858916139</c:v>
                </c:pt>
                <c:pt idx="48">
                  <c:v>148.31032638281874</c:v>
                </c:pt>
                <c:pt idx="49">
                  <c:v>135.06003076554495</c:v>
                </c:pt>
                <c:pt idx="50">
                  <c:v>145.3092032150825</c:v>
                </c:pt>
                <c:pt idx="51">
                  <c:v>147.24665767658067</c:v>
                </c:pt>
                <c:pt idx="52">
                  <c:v>144.32045189216799</c:v>
                </c:pt>
                <c:pt idx="53">
                  <c:v>158.08917975546493</c:v>
                </c:pt>
                <c:pt idx="54">
                  <c:v>159.08550188519018</c:v>
                </c:pt>
                <c:pt idx="55">
                  <c:v>179.9247900633062</c:v>
                </c:pt>
                <c:pt idx="56">
                  <c:v>160.07773222115614</c:v>
                </c:pt>
                <c:pt idx="57">
                  <c:v>138.33504714260357</c:v>
                </c:pt>
                <c:pt idx="58">
                  <c:v>138.31844276213081</c:v>
                </c:pt>
                <c:pt idx="59">
                  <c:v>134.94739771800465</c:v>
                </c:pt>
                <c:pt idx="60">
                  <c:v>139.88467071734482</c:v>
                </c:pt>
                <c:pt idx="61">
                  <c:v>128.44852226943928</c:v>
                </c:pt>
                <c:pt idx="62">
                  <c:v>122.52150959120411</c:v>
                </c:pt>
                <c:pt idx="63">
                  <c:v>116.6498646149978</c:v>
                </c:pt>
                <c:pt idx="64">
                  <c:v>120.58955038895762</c:v>
                </c:pt>
                <c:pt idx="65">
                  <c:v>114.60343402308722</c:v>
                </c:pt>
                <c:pt idx="66">
                  <c:v>116.5792762308689</c:v>
                </c:pt>
                <c:pt idx="67">
                  <c:v>107.74969924327513</c:v>
                </c:pt>
                <c:pt idx="68">
                  <c:v>109.69001993711684</c:v>
                </c:pt>
                <c:pt idx="69">
                  <c:v>104.74037272090054</c:v>
                </c:pt>
                <c:pt idx="70">
                  <c:v>102.83836070486385</c:v>
                </c:pt>
                <c:pt idx="71">
                  <c:v>110.73291340064432</c:v>
                </c:pt>
                <c:pt idx="72">
                  <c:v>121.03739425085188</c:v>
                </c:pt>
                <c:pt idx="73">
                  <c:v>120.57454714517331</c:v>
                </c:pt>
                <c:pt idx="74">
                  <c:v>120.05500794045194</c:v>
                </c:pt>
                <c:pt idx="75">
                  <c:v>119.08454120317712</c:v>
                </c:pt>
                <c:pt idx="76">
                  <c:v>119.57911453583048</c:v>
                </c:pt>
                <c:pt idx="77">
                  <c:v>120.63635892819515</c:v>
                </c:pt>
                <c:pt idx="78">
                  <c:v>117.43637853717782</c:v>
                </c:pt>
                <c:pt idx="79">
                  <c:v>114.66119354658895</c:v>
                </c:pt>
                <c:pt idx="80">
                  <c:v>105.75537477865768</c:v>
                </c:pt>
                <c:pt idx="81">
                  <c:v>110.15055428980101</c:v>
                </c:pt>
                <c:pt idx="82">
                  <c:v>113.18573620462607</c:v>
                </c:pt>
                <c:pt idx="83">
                  <c:v>109.71196143988445</c:v>
                </c:pt>
                <c:pt idx="84">
                  <c:v>109.7525828706839</c:v>
                </c:pt>
                <c:pt idx="85">
                  <c:v>105.41804888250543</c:v>
                </c:pt>
                <c:pt idx="86">
                  <c:v>101.78631506495672</c:v>
                </c:pt>
                <c:pt idx="87">
                  <c:v>103.48087116068179</c:v>
                </c:pt>
                <c:pt idx="88">
                  <c:v>104.02446694996902</c:v>
                </c:pt>
                <c:pt idx="89">
                  <c:v>104.58603284799304</c:v>
                </c:pt>
                <c:pt idx="90">
                  <c:v>108.71915785744982</c:v>
                </c:pt>
                <c:pt idx="91">
                  <c:v>105.21498665377995</c:v>
                </c:pt>
                <c:pt idx="92">
                  <c:v>100.23546952282136</c:v>
                </c:pt>
                <c:pt idx="93">
                  <c:v>98.296494790124058</c:v>
                </c:pt>
                <c:pt idx="94">
                  <c:v>94.199309998140819</c:v>
                </c:pt>
                <c:pt idx="95">
                  <c:v>99.428611640540467</c:v>
                </c:pt>
                <c:pt idx="96">
                  <c:v>106.44863461855911</c:v>
                </c:pt>
                <c:pt idx="97">
                  <c:v>114.93951099668224</c:v>
                </c:pt>
                <c:pt idx="98">
                  <c:v>115.4759187424748</c:v>
                </c:pt>
                <c:pt idx="99">
                  <c:v>115.04463613279236</c:v>
                </c:pt>
                <c:pt idx="100">
                  <c:v>119.16877608788074</c:v>
                </c:pt>
                <c:pt idx="101">
                  <c:v>125.62903017874905</c:v>
                </c:pt>
                <c:pt idx="102">
                  <c:v>134.16033930152992</c:v>
                </c:pt>
                <c:pt idx="103">
                  <c:v>130.84934676678031</c:v>
                </c:pt>
                <c:pt idx="104">
                  <c:v>140.76884678947656</c:v>
                </c:pt>
                <c:pt idx="105">
                  <c:v>154.35424899447361</c:v>
                </c:pt>
                <c:pt idx="106">
                  <c:v>170.44648136824983</c:v>
                </c:pt>
                <c:pt idx="107">
                  <c:v>171.03500242937901</c:v>
                </c:pt>
                <c:pt idx="108">
                  <c:v>184.65185232466538</c:v>
                </c:pt>
                <c:pt idx="109">
                  <c:v>173.22735569526478</c:v>
                </c:pt>
                <c:pt idx="110">
                  <c:v>164.19288352785441</c:v>
                </c:pt>
                <c:pt idx="111">
                  <c:v>166.47508733742399</c:v>
                </c:pt>
                <c:pt idx="112">
                  <c:v>158.16391204666854</c:v>
                </c:pt>
                <c:pt idx="113">
                  <c:v>160.9223237377625</c:v>
                </c:pt>
                <c:pt idx="114">
                  <c:v>167.60720418784041</c:v>
                </c:pt>
                <c:pt idx="115">
                  <c:v>168.88308190815096</c:v>
                </c:pt>
                <c:pt idx="116">
                  <c:v>158.79286585245544</c:v>
                </c:pt>
                <c:pt idx="117">
                  <c:v>151.55091203153771</c:v>
                </c:pt>
                <c:pt idx="118">
                  <c:v>149.33160360254678</c:v>
                </c:pt>
                <c:pt idx="119">
                  <c:v>149.65506555980861</c:v>
                </c:pt>
                <c:pt idx="120">
                  <c:v>142.61078293499534</c:v>
                </c:pt>
                <c:pt idx="121">
                  <c:v>144.12925712325227</c:v>
                </c:pt>
                <c:pt idx="122">
                  <c:v>144.58749489603989</c:v>
                </c:pt>
                <c:pt idx="123">
                  <c:v>142.43108184762764</c:v>
                </c:pt>
                <c:pt idx="124">
                  <c:v>143.06003565341453</c:v>
                </c:pt>
                <c:pt idx="125">
                  <c:v>133.42805737050659</c:v>
                </c:pt>
                <c:pt idx="126">
                  <c:v>131.31477258306262</c:v>
                </c:pt>
                <c:pt idx="127">
                  <c:v>131.75683725798712</c:v>
                </c:pt>
                <c:pt idx="128">
                  <c:v>125.89184301902428</c:v>
                </c:pt>
                <c:pt idx="129">
                  <c:v>121.54083044113419</c:v>
                </c:pt>
                <c:pt idx="130">
                  <c:v>135.0184119937106</c:v>
                </c:pt>
                <c:pt idx="131">
                  <c:v>135.05435221118412</c:v>
                </c:pt>
                <c:pt idx="132">
                  <c:v>141.63860005233616</c:v>
                </c:pt>
                <c:pt idx="133">
                  <c:v>142.21544054278644</c:v>
                </c:pt>
                <c:pt idx="134">
                  <c:v>146.67652003668923</c:v>
                </c:pt>
                <c:pt idx="135">
                  <c:v>139.85012498030923</c:v>
                </c:pt>
                <c:pt idx="136">
                  <c:v>145.50576745248875</c:v>
                </c:pt>
                <c:pt idx="137">
                  <c:v>140.91710018655488</c:v>
                </c:pt>
                <c:pt idx="138">
                  <c:v>144.19215250383098</c:v>
                </c:pt>
                <c:pt idx="139">
                  <c:v>154.01641095022237</c:v>
                </c:pt>
                <c:pt idx="140">
                  <c:v>145.47027648773363</c:v>
                </c:pt>
                <c:pt idx="141">
                  <c:v>143.89564570967428</c:v>
                </c:pt>
                <c:pt idx="142">
                  <c:v>143.96752614462136</c:v>
                </c:pt>
                <c:pt idx="143">
                  <c:v>137.24670547706992</c:v>
                </c:pt>
                <c:pt idx="144">
                  <c:v>133.8952801976626</c:v>
                </c:pt>
                <c:pt idx="145">
                  <c:v>132.79011851035131</c:v>
                </c:pt>
                <c:pt idx="146">
                  <c:v>129.63636442704842</c:v>
                </c:pt>
                <c:pt idx="147">
                  <c:v>129.02538072999829</c:v>
                </c:pt>
                <c:pt idx="148">
                  <c:v>122.30231379885474</c:v>
                </c:pt>
                <c:pt idx="149">
                  <c:v>117.08424347441557</c:v>
                </c:pt>
                <c:pt idx="150">
                  <c:v>117.7042122258341</c:v>
                </c:pt>
                <c:pt idx="151">
                  <c:v>118.88125434809243</c:v>
                </c:pt>
                <c:pt idx="152">
                  <c:v>120.62165937924847</c:v>
                </c:pt>
                <c:pt idx="153">
                  <c:v>118.0456442918327</c:v>
                </c:pt>
                <c:pt idx="154">
                  <c:v>116.80390977812201</c:v>
                </c:pt>
                <c:pt idx="155">
                  <c:v>111.74262865241114</c:v>
                </c:pt>
                <c:pt idx="156">
                  <c:v>110.44428829617961</c:v>
                </c:pt>
                <c:pt idx="157">
                  <c:v>107.33096695753443</c:v>
                </c:pt>
                <c:pt idx="158">
                  <c:v>106.32194535196489</c:v>
                </c:pt>
                <c:pt idx="159">
                  <c:v>113.37341602027287</c:v>
                </c:pt>
                <c:pt idx="160">
                  <c:v>118.40684347744175</c:v>
                </c:pt>
                <c:pt idx="161">
                  <c:v>118.34888987676567</c:v>
                </c:pt>
                <c:pt idx="162">
                  <c:v>126.17280566912366</c:v>
                </c:pt>
                <c:pt idx="163">
                  <c:v>127.98131741239204</c:v>
                </c:pt>
                <c:pt idx="164">
                  <c:v>133.97839195057014</c:v>
                </c:pt>
                <c:pt idx="165">
                  <c:v>132.47339534386577</c:v>
                </c:pt>
                <c:pt idx="166">
                  <c:v>133.08437904091591</c:v>
                </c:pt>
                <c:pt idx="167">
                  <c:v>139.57158829488935</c:v>
                </c:pt>
                <c:pt idx="168">
                  <c:v>150.46551746383687</c:v>
                </c:pt>
                <c:pt idx="169">
                  <c:v>150.43676528985804</c:v>
                </c:pt>
                <c:pt idx="170">
                  <c:v>142.5636113995613</c:v>
                </c:pt>
                <c:pt idx="171">
                  <c:v>131.77705363031598</c:v>
                </c:pt>
                <c:pt idx="172">
                  <c:v>131.88801905176553</c:v>
                </c:pt>
                <c:pt idx="173">
                  <c:v>134.66799487334362</c:v>
                </c:pt>
                <c:pt idx="174">
                  <c:v>140.00871118991125</c:v>
                </c:pt>
                <c:pt idx="175">
                  <c:v>136.93896736495276</c:v>
                </c:pt>
                <c:pt idx="176">
                  <c:v>143.42168409174201</c:v>
                </c:pt>
                <c:pt idx="177">
                  <c:v>133.79344958148755</c:v>
                </c:pt>
                <c:pt idx="178">
                  <c:v>132.06232910651218</c:v>
                </c:pt>
                <c:pt idx="179">
                  <c:v>139.92200541525634</c:v>
                </c:pt>
                <c:pt idx="180">
                  <c:v>143.61242116980131</c:v>
                </c:pt>
                <c:pt idx="181">
                  <c:v>143.8001795070102</c:v>
                </c:pt>
                <c:pt idx="182">
                  <c:v>136.38221488891179</c:v>
                </c:pt>
                <c:pt idx="183">
                  <c:v>135.60942890327544</c:v>
                </c:pt>
                <c:pt idx="184">
                  <c:v>138.68274179149694</c:v>
                </c:pt>
                <c:pt idx="185">
                  <c:v>132.36984259227015</c:v>
                </c:pt>
                <c:pt idx="186">
                  <c:v>129.29707165970899</c:v>
                </c:pt>
                <c:pt idx="187">
                  <c:v>127.11299359000014</c:v>
                </c:pt>
                <c:pt idx="188">
                  <c:v>123.12952992274401</c:v>
                </c:pt>
                <c:pt idx="189">
                  <c:v>116.45753593222079</c:v>
                </c:pt>
                <c:pt idx="190">
                  <c:v>120.15691813853711</c:v>
                </c:pt>
                <c:pt idx="191">
                  <c:v>121.50039769647647</c:v>
                </c:pt>
                <c:pt idx="192">
                  <c:v>123.55164476762238</c:v>
                </c:pt>
                <c:pt idx="193">
                  <c:v>123.447553557625</c:v>
                </c:pt>
                <c:pt idx="194">
                  <c:v>126.46085705422207</c:v>
                </c:pt>
                <c:pt idx="195">
                  <c:v>123.61076234125072</c:v>
                </c:pt>
                <c:pt idx="196">
                  <c:v>121.20624413084482</c:v>
                </c:pt>
                <c:pt idx="197">
                  <c:v>122.28791128523484</c:v>
                </c:pt>
                <c:pt idx="198">
                  <c:v>120.5130627448597</c:v>
                </c:pt>
                <c:pt idx="199">
                  <c:v>116.53278576255602</c:v>
                </c:pt>
                <c:pt idx="200">
                  <c:v>117.28063109132457</c:v>
                </c:pt>
                <c:pt idx="201">
                  <c:v>118.13100230833236</c:v>
                </c:pt>
                <c:pt idx="202">
                  <c:v>123.71858299367133</c:v>
                </c:pt>
                <c:pt idx="203">
                  <c:v>123.78285109088965</c:v>
                </c:pt>
                <c:pt idx="204">
                  <c:v>124.26223226542506</c:v>
                </c:pt>
                <c:pt idx="205">
                  <c:v>127.09241179679984</c:v>
                </c:pt>
                <c:pt idx="206">
                  <c:v>124.41380157542505</c:v>
                </c:pt>
                <c:pt idx="207">
                  <c:v>120.32051818862813</c:v>
                </c:pt>
                <c:pt idx="208">
                  <c:v>126.11682405143266</c:v>
                </c:pt>
                <c:pt idx="209">
                  <c:v>127.21624003292413</c:v>
                </c:pt>
                <c:pt idx="210">
                  <c:v>128.20957863450522</c:v>
                </c:pt>
                <c:pt idx="211">
                  <c:v>129.97826939064535</c:v>
                </c:pt>
                <c:pt idx="212">
                  <c:v>127.49364289005469</c:v>
                </c:pt>
                <c:pt idx="213">
                  <c:v>132.95429995835542</c:v>
                </c:pt>
                <c:pt idx="214">
                  <c:v>136.08337738516332</c:v>
                </c:pt>
                <c:pt idx="215">
                  <c:v>140.21295566263257</c:v>
                </c:pt>
                <c:pt idx="216">
                  <c:v>144.88624795378865</c:v>
                </c:pt>
                <c:pt idx="217">
                  <c:v>151.65187566878245</c:v>
                </c:pt>
                <c:pt idx="218">
                  <c:v>149.3646849390849</c:v>
                </c:pt>
                <c:pt idx="219">
                  <c:v>155.40006203319371</c:v>
                </c:pt>
                <c:pt idx="220">
                  <c:v>146.59116202018959</c:v>
                </c:pt>
                <c:pt idx="221">
                  <c:v>151.42383769118481</c:v>
                </c:pt>
                <c:pt idx="222">
                  <c:v>153.6519172446782</c:v>
                </c:pt>
                <c:pt idx="223">
                  <c:v>152.23040676814676</c:v>
                </c:pt>
                <c:pt idx="224">
                  <c:v>155.80619099443132</c:v>
                </c:pt>
                <c:pt idx="225">
                  <c:v>163.61447065288965</c:v>
                </c:pt>
                <c:pt idx="226">
                  <c:v>163.44241755822836</c:v>
                </c:pt>
                <c:pt idx="227">
                  <c:v>166.89289236555388</c:v>
                </c:pt>
                <c:pt idx="228">
                  <c:v>165.09682728707367</c:v>
                </c:pt>
                <c:pt idx="229">
                  <c:v>169.40255991992308</c:v>
                </c:pt>
                <c:pt idx="230">
                  <c:v>178.42296338378299</c:v>
                </c:pt>
                <c:pt idx="231">
                  <c:v>170.14548204690897</c:v>
                </c:pt>
                <c:pt idx="232">
                  <c:v>157.02328303948207</c:v>
                </c:pt>
                <c:pt idx="233">
                  <c:v>156.3303191659204</c:v>
                </c:pt>
                <c:pt idx="234">
                  <c:v>160.54607458608641</c:v>
                </c:pt>
                <c:pt idx="235">
                  <c:v>168.37991886352145</c:v>
                </c:pt>
                <c:pt idx="236">
                  <c:v>165.37741319541971</c:v>
                </c:pt>
                <c:pt idx="237">
                  <c:v>173.47332155859928</c:v>
                </c:pt>
                <c:pt idx="238">
                  <c:v>184.47933928079237</c:v>
                </c:pt>
                <c:pt idx="239">
                  <c:v>201.90008287757402</c:v>
                </c:pt>
                <c:pt idx="240">
                  <c:v>213.88857744979012</c:v>
                </c:pt>
                <c:pt idx="241">
                  <c:v>220.61228617053138</c:v>
                </c:pt>
                <c:pt idx="242">
                  <c:v>218.91694314030548</c:v>
                </c:pt>
                <c:pt idx="243">
                  <c:v>235.70792626394768</c:v>
                </c:pt>
                <c:pt idx="244">
                  <c:v>256.05586546034942</c:v>
                </c:pt>
                <c:pt idx="245">
                  <c:v>224.58041290885964</c:v>
                </c:pt>
                <c:pt idx="246">
                  <c:v>226.32116508984356</c:v>
                </c:pt>
                <c:pt idx="247">
                  <c:v>222.01252521153165</c:v>
                </c:pt>
                <c:pt idx="248">
                  <c:v>223.78240588857668</c:v>
                </c:pt>
                <c:pt idx="249">
                  <c:v>238.66959077582948</c:v>
                </c:pt>
                <c:pt idx="250">
                  <c:v>243.07226741633778</c:v>
                </c:pt>
                <c:pt idx="251">
                  <c:v>253.35843504050752</c:v>
                </c:pt>
                <c:pt idx="252">
                  <c:v>248.83903867459171</c:v>
                </c:pt>
                <c:pt idx="253">
                  <c:v>253.06405628554333</c:v>
                </c:pt>
                <c:pt idx="254">
                  <c:v>246.86845288698015</c:v>
                </c:pt>
                <c:pt idx="255">
                  <c:v>254.05714124204897</c:v>
                </c:pt>
                <c:pt idx="256">
                  <c:v>253.1175387520218</c:v>
                </c:pt>
                <c:pt idx="257">
                  <c:v>241.74395743070866</c:v>
                </c:pt>
                <c:pt idx="258">
                  <c:v>246.83271687528773</c:v>
                </c:pt>
                <c:pt idx="259">
                  <c:v>226.81136106737324</c:v>
                </c:pt>
                <c:pt idx="260">
                  <c:v>215.95578174411622</c:v>
                </c:pt>
                <c:pt idx="261">
                  <c:v>220.54108938102539</c:v>
                </c:pt>
                <c:pt idx="262">
                  <c:v>226.03027395466714</c:v>
                </c:pt>
                <c:pt idx="263">
                  <c:v>214.74529525282003</c:v>
                </c:pt>
                <c:pt idx="264">
                  <c:v>221.55204117515197</c:v>
                </c:pt>
                <c:pt idx="265">
                  <c:v>250.75040478568437</c:v>
                </c:pt>
                <c:pt idx="266">
                  <c:v>271.2942587013967</c:v>
                </c:pt>
                <c:pt idx="267">
                  <c:v>267.56572983033448</c:v>
                </c:pt>
                <c:pt idx="268">
                  <c:v>261.91455946476106</c:v>
                </c:pt>
                <c:pt idx="269">
                  <c:v>267.32462114736467</c:v>
                </c:pt>
                <c:pt idx="270">
                  <c:v>276.51504818702631</c:v>
                </c:pt>
                <c:pt idx="271">
                  <c:v>248.90038209123401</c:v>
                </c:pt>
                <c:pt idx="272">
                  <c:v>227.53629159027696</c:v>
                </c:pt>
                <c:pt idx="273">
                  <c:v>191.62191058730508</c:v>
                </c:pt>
                <c:pt idx="274">
                  <c:v>167.49601414003163</c:v>
                </c:pt>
                <c:pt idx="275">
                  <c:v>135.75989290896823</c:v>
                </c:pt>
                <c:pt idx="276">
                  <c:v>128.09371616394321</c:v>
                </c:pt>
                <c:pt idx="277">
                  <c:v>120.73105241618356</c:v>
                </c:pt>
                <c:pt idx="278">
                  <c:v>120.7397311618803</c:v>
                </c:pt>
                <c:pt idx="279">
                  <c:v>129.3061636790103</c:v>
                </c:pt>
                <c:pt idx="280">
                  <c:v>132.23280869071232</c:v>
                </c:pt>
                <c:pt idx="281">
                  <c:v>142.37186217110875</c:v>
                </c:pt>
                <c:pt idx="282">
                  <c:v>150.6988944846922</c:v>
                </c:pt>
                <c:pt idx="283">
                  <c:v>173.74736571683499</c:v>
                </c:pt>
                <c:pt idx="284">
                  <c:v>165.56453375950068</c:v>
                </c:pt>
                <c:pt idx="285">
                  <c:v>169.01438622539803</c:v>
                </c:pt>
                <c:pt idx="286">
                  <c:v>176.25681652647168</c:v>
                </c:pt>
                <c:pt idx="287">
                  <c:v>196.66765110345204</c:v>
                </c:pt>
                <c:pt idx="288">
                  <c:v>200.87549111857922</c:v>
                </c:pt>
                <c:pt idx="289">
                  <c:v>184.99620453333372</c:v>
                </c:pt>
                <c:pt idx="290">
                  <c:v>199.25471427324752</c:v>
                </c:pt>
                <c:pt idx="291">
                  <c:v>208.43484198506016</c:v>
                </c:pt>
                <c:pt idx="292">
                  <c:v>184.12386215612321</c:v>
                </c:pt>
                <c:pt idx="293">
                  <c:v>173.97413623674618</c:v>
                </c:pt>
                <c:pt idx="294">
                  <c:v>179.25796082269943</c:v>
                </c:pt>
                <c:pt idx="295">
                  <c:v>189.33114028180037</c:v>
                </c:pt>
                <c:pt idx="296">
                  <c:v>195.785355715999</c:v>
                </c:pt>
                <c:pt idx="297">
                  <c:v>211.01721078949356</c:v>
                </c:pt>
                <c:pt idx="298">
                  <c:v>209.231285372505</c:v>
                </c:pt>
                <c:pt idx="299">
                  <c:v>211.73836836748939</c:v>
                </c:pt>
                <c:pt idx="300">
                  <c:v>219.47904618831893</c:v>
                </c:pt>
                <c:pt idx="301">
                  <c:v>226.45369464177722</c:v>
                </c:pt>
                <c:pt idx="302">
                  <c:v>230.18439664552827</c:v>
                </c:pt>
                <c:pt idx="303">
                  <c:v>240.05444631465357</c:v>
                </c:pt>
                <c:pt idx="304">
                  <c:v>232.34676717564128</c:v>
                </c:pt>
                <c:pt idx="305">
                  <c:v>230.31042712651561</c:v>
                </c:pt>
                <c:pt idx="306">
                  <c:v>227.4042385184992</c:v>
                </c:pt>
                <c:pt idx="307">
                  <c:v>214.59168712637063</c:v>
                </c:pt>
                <c:pt idx="308">
                  <c:v>206.59396770960311</c:v>
                </c:pt>
                <c:pt idx="309">
                  <c:v>196.42719393416482</c:v>
                </c:pt>
                <c:pt idx="310">
                  <c:v>187.52727392832944</c:v>
                </c:pt>
                <c:pt idx="311">
                  <c:v>181.98778370443947</c:v>
                </c:pt>
                <c:pt idx="312">
                  <c:v>193.77660289549146</c:v>
                </c:pt>
                <c:pt idx="313">
                  <c:v>199.13661568596453</c:v>
                </c:pt>
                <c:pt idx="314">
                  <c:v>196.87785664488212</c:v>
                </c:pt>
                <c:pt idx="315">
                  <c:v>184.68661029814311</c:v>
                </c:pt>
                <c:pt idx="316">
                  <c:v>180.69454849273544</c:v>
                </c:pt>
                <c:pt idx="317">
                  <c:v>169.99368191784311</c:v>
                </c:pt>
                <c:pt idx="318">
                  <c:v>169.15181671607812</c:v>
                </c:pt>
                <c:pt idx="319">
                  <c:v>166.32867179237553</c:v>
                </c:pt>
                <c:pt idx="320">
                  <c:v>185.50947576412767</c:v>
                </c:pt>
                <c:pt idx="321">
                  <c:v>178.08573085406525</c:v>
                </c:pt>
                <c:pt idx="322">
                  <c:v>175.70069611594366</c:v>
                </c:pt>
                <c:pt idx="323">
                  <c:v>187.90231396682799</c:v>
                </c:pt>
                <c:pt idx="324">
                  <c:v>183.82706517480395</c:v>
                </c:pt>
                <c:pt idx="325">
                  <c:v>185.10739458114247</c:v>
                </c:pt>
                <c:pt idx="326">
                  <c:v>172.31200328148563</c:v>
                </c:pt>
                <c:pt idx="327">
                  <c:v>167.83011910812269</c:v>
                </c:pt>
                <c:pt idx="328">
                  <c:v>165.45977619379656</c:v>
                </c:pt>
                <c:pt idx="329">
                  <c:v>163.66119293560521</c:v>
                </c:pt>
                <c:pt idx="330">
                  <c:v>159.79919194171447</c:v>
                </c:pt>
                <c:pt idx="331">
                  <c:v>163.8268495272757</c:v>
                </c:pt>
                <c:pt idx="332">
                  <c:v>158.91052727870809</c:v>
                </c:pt>
                <c:pt idx="333">
                  <c:v>163.83621593488328</c:v>
                </c:pt>
                <c:pt idx="334">
                  <c:v>157.67337086412795</c:v>
                </c:pt>
                <c:pt idx="335">
                  <c:v>156.92599618106436</c:v>
                </c:pt>
                <c:pt idx="336">
                  <c:v>156.02342704918206</c:v>
                </c:pt>
                <c:pt idx="337">
                  <c:v>152.94089994232675</c:v>
                </c:pt>
                <c:pt idx="338">
                  <c:v>153.89472764249049</c:v>
                </c:pt>
                <c:pt idx="339">
                  <c:v>163.3561503397986</c:v>
                </c:pt>
                <c:pt idx="340">
                  <c:v>157.93524241299312</c:v>
                </c:pt>
                <c:pt idx="341">
                  <c:v>165.86517328970342</c:v>
                </c:pt>
                <c:pt idx="342">
                  <c:v>174.96738240834213</c:v>
                </c:pt>
                <c:pt idx="343">
                  <c:v>181.81351108741936</c:v>
                </c:pt>
                <c:pt idx="344">
                  <c:v>179.2814444875259</c:v>
                </c:pt>
                <c:pt idx="345">
                  <c:v>175.58847172146105</c:v>
                </c:pt>
                <c:pt idx="346">
                  <c:v>184.58109502151436</c:v>
                </c:pt>
                <c:pt idx="347">
                  <c:v>171.85413988596338</c:v>
                </c:pt>
                <c:pt idx="348">
                  <c:v>163.12366205801666</c:v>
                </c:pt>
                <c:pt idx="349">
                  <c:v>163.85665333543747</c:v>
                </c:pt>
                <c:pt idx="350">
                  <c:v>159.65114275041722</c:v>
                </c:pt>
                <c:pt idx="351">
                  <c:v>162.11396657336948</c:v>
                </c:pt>
                <c:pt idx="352">
                  <c:v>163.0737450893034</c:v>
                </c:pt>
                <c:pt idx="353">
                  <c:v>152.58643954749397</c:v>
                </c:pt>
                <c:pt idx="354">
                  <c:v>148.4205190895926</c:v>
                </c:pt>
                <c:pt idx="355">
                  <c:v>139.9069233597094</c:v>
                </c:pt>
                <c:pt idx="356">
                  <c:v>143.7200287379286</c:v>
                </c:pt>
                <c:pt idx="357">
                  <c:v>136.70964427277787</c:v>
                </c:pt>
                <c:pt idx="358">
                  <c:v>132.51671614171335</c:v>
                </c:pt>
                <c:pt idx="359">
                  <c:v>134.71917061778964</c:v>
                </c:pt>
                <c:pt idx="360">
                  <c:v>133.41415192922219</c:v>
                </c:pt>
                <c:pt idx="361">
                  <c:v>136.92581067819904</c:v>
                </c:pt>
                <c:pt idx="362">
                  <c:v>136.89706966577845</c:v>
                </c:pt>
                <c:pt idx="363">
                  <c:v>141.4108503170842</c:v>
                </c:pt>
                <c:pt idx="364">
                  <c:v>140.0616821695285</c:v>
                </c:pt>
                <c:pt idx="365">
                  <c:v>143.41024856800044</c:v>
                </c:pt>
                <c:pt idx="366">
                  <c:v>146.53340095639282</c:v>
                </c:pt>
                <c:pt idx="367">
                  <c:v>147.54045254693625</c:v>
                </c:pt>
                <c:pt idx="368">
                  <c:v>143.18500959144751</c:v>
                </c:pt>
                <c:pt idx="369">
                  <c:v>149.58404084432519</c:v>
                </c:pt>
                <c:pt idx="370">
                  <c:v>155.86288240889849</c:v>
                </c:pt>
                <c:pt idx="371">
                  <c:v>154.91969480233848</c:v>
                </c:pt>
                <c:pt idx="372">
                  <c:v>159.93600981505122</c:v>
                </c:pt>
                <c:pt idx="373">
                  <c:v>166.75546187487379</c:v>
                </c:pt>
                <c:pt idx="374">
                  <c:v>171.17798199019765</c:v>
                </c:pt>
                <c:pt idx="375">
                  <c:v>172.53999903608337</c:v>
                </c:pt>
                <c:pt idx="376">
                  <c:v>171.8098657050177</c:v>
                </c:pt>
                <c:pt idx="377">
                  <c:v>169.17142047106367</c:v>
                </c:pt>
                <c:pt idx="378">
                  <c:v>171.19844484693724</c:v>
                </c:pt>
                <c:pt idx="379">
                  <c:v>181.7530003272482</c:v>
                </c:pt>
                <c:pt idx="380">
                  <c:v>188.14596882463732</c:v>
                </c:pt>
                <c:pt idx="381">
                  <c:v>191.7369761056986</c:v>
                </c:pt>
                <c:pt idx="382">
                  <c:v>188.85216103610389</c:v>
                </c:pt>
                <c:pt idx="383">
                  <c:v>187.60579591320467</c:v>
                </c:pt>
                <c:pt idx="384">
                  <c:v>199.25139370967656</c:v>
                </c:pt>
                <c:pt idx="385">
                  <c:v>195.95617385188885</c:v>
                </c:pt>
                <c:pt idx="386">
                  <c:v>186.02534040834158</c:v>
                </c:pt>
                <c:pt idx="387">
                  <c:v>201.00422341539294</c:v>
                </c:pt>
                <c:pt idx="388">
                  <c:v>207.5108072741794</c:v>
                </c:pt>
                <c:pt idx="389">
                  <c:v>201.82571410050238</c:v>
                </c:pt>
                <c:pt idx="390">
                  <c:v>186.54300206342919</c:v>
                </c:pt>
                <c:pt idx="391">
                  <c:v>185.16927425992299</c:v>
                </c:pt>
                <c:pt idx="392">
                  <c:v>182.73354321701532</c:v>
                </c:pt>
                <c:pt idx="393">
                  <c:v>183.21990811652137</c:v>
                </c:pt>
                <c:pt idx="394">
                  <c:v>174.88285196263956</c:v>
                </c:pt>
                <c:pt idx="395">
                  <c:v>171.37386733698665</c:v>
                </c:pt>
                <c:pt idx="396">
                  <c:v>166.59267435328852</c:v>
                </c:pt>
                <c:pt idx="397">
                  <c:v>167.93740493587853</c:v>
                </c:pt>
                <c:pt idx="398">
                  <c:v>168.63449540395899</c:v>
                </c:pt>
                <c:pt idx="399">
                  <c:v>165.86716672709036</c:v>
                </c:pt>
                <c:pt idx="400">
                  <c:v>160.45842147417747</c:v>
                </c:pt>
                <c:pt idx="401">
                  <c:v>158.21220671389858</c:v>
                </c:pt>
                <c:pt idx="402">
                  <c:v>162.04545553381053</c:v>
                </c:pt>
                <c:pt idx="403">
                  <c:v>157.07610785075073</c:v>
                </c:pt>
                <c:pt idx="404">
                  <c:v>158.18830005138273</c:v>
                </c:pt>
                <c:pt idx="405">
                  <c:v>155.68559965914548</c:v>
                </c:pt>
                <c:pt idx="406">
                  <c:v>159.45690415625219</c:v>
                </c:pt>
                <c:pt idx="407">
                  <c:v>159.47552577867151</c:v>
                </c:pt>
                <c:pt idx="408">
                  <c:v>159.41928040374691</c:v>
                </c:pt>
                <c:pt idx="409">
                  <c:v>152.3180110482385</c:v>
                </c:pt>
                <c:pt idx="410">
                  <c:v>145.48742977334598</c:v>
                </c:pt>
                <c:pt idx="411">
                  <c:v>131.8719684773711</c:v>
                </c:pt>
                <c:pt idx="412">
                  <c:v>132.39267960545644</c:v>
                </c:pt>
                <c:pt idx="413">
                  <c:v>140.90015110672365</c:v>
                </c:pt>
                <c:pt idx="414">
                  <c:v>148.45145892898287</c:v>
                </c:pt>
                <c:pt idx="415">
                  <c:v>156.83716180424361</c:v>
                </c:pt>
                <c:pt idx="416">
                  <c:v>157.4893795105402</c:v>
                </c:pt>
                <c:pt idx="417">
                  <c:v>162.67628803278359</c:v>
                </c:pt>
                <c:pt idx="418">
                  <c:v>174.33037808391688</c:v>
                </c:pt>
                <c:pt idx="419">
                  <c:v>181.55060221123688</c:v>
                </c:pt>
                <c:pt idx="420">
                  <c:v>179.61106568010908</c:v>
                </c:pt>
                <c:pt idx="421">
                  <c:v>186.36741368049289</c:v>
                </c:pt>
                <c:pt idx="422">
                  <c:v>196.86000195680421</c:v>
                </c:pt>
                <c:pt idx="423">
                  <c:v>207.21867403514312</c:v>
                </c:pt>
                <c:pt idx="424">
                  <c:v>218.76035950027449</c:v>
                </c:pt>
                <c:pt idx="425">
                  <c:v>220.13975399306679</c:v>
                </c:pt>
                <c:pt idx="426">
                  <c:v>224.9939704567426</c:v>
                </c:pt>
                <c:pt idx="427">
                  <c:v>233.15570795688942</c:v>
                </c:pt>
                <c:pt idx="428">
                  <c:v>255.29569874371259</c:v>
                </c:pt>
                <c:pt idx="429">
                  <c:v>264.29661503924598</c:v>
                </c:pt>
                <c:pt idx="430">
                  <c:v>237.5221176506744</c:v>
                </c:pt>
                <c:pt idx="431">
                  <c:v>243.46961990371366</c:v>
                </c:pt>
                <c:pt idx="432">
                  <c:v>269.3850224719547</c:v>
                </c:pt>
                <c:pt idx="433">
                  <c:v>290.53379956421048</c:v>
                </c:pt>
                <c:pt idx="434">
                  <c:v>314.87568304559107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3A-49CF-8875-4B4410357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33440"/>
        <c:axId val="52734976"/>
      </c:lineChart>
      <c:catAx>
        <c:axId val="5273344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2734976"/>
        <c:crosses val="autoZero"/>
        <c:auto val="0"/>
        <c:lblAlgn val="ctr"/>
        <c:lblOffset val="100"/>
        <c:tickLblSkip val="12"/>
        <c:tickMarkSkip val="12"/>
        <c:noMultiLvlLbl val="0"/>
      </c:catAx>
      <c:valAx>
        <c:axId val="52734976"/>
        <c:scaling>
          <c:orientation val="minMax"/>
          <c:max val="4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 sz="1100"/>
                </a:pPr>
                <a:r>
                  <a:rPr lang="en-US" sz="1100"/>
                  <a:t>World</a:t>
                </a:r>
                <a:r>
                  <a:rPr lang="en-US" sz="1100" baseline="0"/>
                  <a:t> Price Index (January 1986=100)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1.8155965040452429E-2"/>
              <c:y val="0.2663162930868862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273344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2238312994382468"/>
          <c:y val="0.88268154725974413"/>
          <c:w val="0.65698967326316748"/>
          <c:h val="9.2332649219528939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65114595697802"/>
          <c:y val="7.8764699717122924E-2"/>
          <c:w val="0.82975244199344"/>
          <c:h val="0.67234348995177895"/>
        </c:manualLayout>
      </c:layout>
      <c:lineChart>
        <c:grouping val="standard"/>
        <c:varyColors val="0"/>
        <c:ser>
          <c:idx val="0"/>
          <c:order val="0"/>
          <c:tx>
            <c:strRef>
              <c:f>GDP!$L$10</c:f>
              <c:strCache>
                <c:ptCount val="1"/>
                <c:pt idx="0">
                  <c:v>Auckland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GDP!$A$21:$A$101</c:f>
              <c:numCache>
                <c:formatCode>mmm\-yy</c:formatCode>
                <c:ptCount val="81"/>
                <c:pt idx="0">
                  <c:v>37226</c:v>
                </c:pt>
                <c:pt idx="1">
                  <c:v>37316</c:v>
                </c:pt>
                <c:pt idx="2">
                  <c:v>37408</c:v>
                </c:pt>
                <c:pt idx="3">
                  <c:v>37500</c:v>
                </c:pt>
                <c:pt idx="4">
                  <c:v>37591</c:v>
                </c:pt>
                <c:pt idx="5">
                  <c:v>37681</c:v>
                </c:pt>
                <c:pt idx="6">
                  <c:v>37773</c:v>
                </c:pt>
                <c:pt idx="7">
                  <c:v>37865</c:v>
                </c:pt>
                <c:pt idx="8">
                  <c:v>37956</c:v>
                </c:pt>
                <c:pt idx="9">
                  <c:v>38047</c:v>
                </c:pt>
                <c:pt idx="10">
                  <c:v>38139</c:v>
                </c:pt>
                <c:pt idx="11">
                  <c:v>38231</c:v>
                </c:pt>
                <c:pt idx="12">
                  <c:v>38322</c:v>
                </c:pt>
                <c:pt idx="13">
                  <c:v>38412</c:v>
                </c:pt>
                <c:pt idx="14">
                  <c:v>38504</c:v>
                </c:pt>
                <c:pt idx="15">
                  <c:v>38596</c:v>
                </c:pt>
                <c:pt idx="16">
                  <c:v>38687</c:v>
                </c:pt>
                <c:pt idx="17">
                  <c:v>38777</c:v>
                </c:pt>
                <c:pt idx="18">
                  <c:v>38869</c:v>
                </c:pt>
                <c:pt idx="19">
                  <c:v>38961</c:v>
                </c:pt>
                <c:pt idx="20">
                  <c:v>39052</c:v>
                </c:pt>
                <c:pt idx="21">
                  <c:v>39142</c:v>
                </c:pt>
                <c:pt idx="22">
                  <c:v>39234</c:v>
                </c:pt>
                <c:pt idx="23">
                  <c:v>39326</c:v>
                </c:pt>
                <c:pt idx="24">
                  <c:v>39417</c:v>
                </c:pt>
                <c:pt idx="25">
                  <c:v>39508</c:v>
                </c:pt>
                <c:pt idx="26">
                  <c:v>39600</c:v>
                </c:pt>
                <c:pt idx="27">
                  <c:v>39692</c:v>
                </c:pt>
                <c:pt idx="28">
                  <c:v>39783</c:v>
                </c:pt>
                <c:pt idx="29">
                  <c:v>39873</c:v>
                </c:pt>
                <c:pt idx="30">
                  <c:v>39965</c:v>
                </c:pt>
                <c:pt idx="31">
                  <c:v>40057</c:v>
                </c:pt>
                <c:pt idx="32">
                  <c:v>40148</c:v>
                </c:pt>
                <c:pt idx="33">
                  <c:v>40238</c:v>
                </c:pt>
                <c:pt idx="34">
                  <c:v>40330</c:v>
                </c:pt>
                <c:pt idx="35">
                  <c:v>40422</c:v>
                </c:pt>
                <c:pt idx="36">
                  <c:v>40513</c:v>
                </c:pt>
                <c:pt idx="37">
                  <c:v>40603</c:v>
                </c:pt>
                <c:pt idx="38">
                  <c:v>40695</c:v>
                </c:pt>
                <c:pt idx="39">
                  <c:v>40787</c:v>
                </c:pt>
                <c:pt idx="40">
                  <c:v>40878</c:v>
                </c:pt>
                <c:pt idx="41">
                  <c:v>40969</c:v>
                </c:pt>
                <c:pt idx="42">
                  <c:v>41061</c:v>
                </c:pt>
                <c:pt idx="43">
                  <c:v>41153</c:v>
                </c:pt>
                <c:pt idx="44">
                  <c:v>41244</c:v>
                </c:pt>
                <c:pt idx="45">
                  <c:v>41334</c:v>
                </c:pt>
                <c:pt idx="46">
                  <c:v>41426</c:v>
                </c:pt>
                <c:pt idx="47">
                  <c:v>41518</c:v>
                </c:pt>
                <c:pt idx="48">
                  <c:v>41609</c:v>
                </c:pt>
                <c:pt idx="49">
                  <c:v>41699</c:v>
                </c:pt>
                <c:pt idx="50">
                  <c:v>41791</c:v>
                </c:pt>
                <c:pt idx="51">
                  <c:v>41883</c:v>
                </c:pt>
                <c:pt idx="52">
                  <c:v>41974</c:v>
                </c:pt>
                <c:pt idx="53">
                  <c:v>42064</c:v>
                </c:pt>
                <c:pt idx="54">
                  <c:v>42156</c:v>
                </c:pt>
                <c:pt idx="55">
                  <c:v>42248</c:v>
                </c:pt>
                <c:pt idx="56">
                  <c:v>42339</c:v>
                </c:pt>
                <c:pt idx="57">
                  <c:v>42430</c:v>
                </c:pt>
                <c:pt idx="58">
                  <c:v>42522</c:v>
                </c:pt>
                <c:pt idx="59">
                  <c:v>42614</c:v>
                </c:pt>
                <c:pt idx="60">
                  <c:v>42705</c:v>
                </c:pt>
                <c:pt idx="61">
                  <c:v>42795</c:v>
                </c:pt>
                <c:pt idx="62">
                  <c:v>42887</c:v>
                </c:pt>
                <c:pt idx="63">
                  <c:v>42979</c:v>
                </c:pt>
                <c:pt idx="64">
                  <c:v>43070</c:v>
                </c:pt>
                <c:pt idx="65">
                  <c:v>43160</c:v>
                </c:pt>
                <c:pt idx="66">
                  <c:v>43252</c:v>
                </c:pt>
                <c:pt idx="67">
                  <c:v>43344</c:v>
                </c:pt>
                <c:pt idx="68">
                  <c:v>43435</c:v>
                </c:pt>
                <c:pt idx="69">
                  <c:v>43525</c:v>
                </c:pt>
                <c:pt idx="70">
                  <c:v>43617</c:v>
                </c:pt>
                <c:pt idx="71">
                  <c:v>43709</c:v>
                </c:pt>
                <c:pt idx="72">
                  <c:v>43800</c:v>
                </c:pt>
                <c:pt idx="73">
                  <c:v>43891</c:v>
                </c:pt>
                <c:pt idx="74">
                  <c:v>43983</c:v>
                </c:pt>
                <c:pt idx="75">
                  <c:v>44075</c:v>
                </c:pt>
                <c:pt idx="76">
                  <c:v>44166</c:v>
                </c:pt>
                <c:pt idx="77">
                  <c:v>44256</c:v>
                </c:pt>
                <c:pt idx="78">
                  <c:v>44348</c:v>
                </c:pt>
                <c:pt idx="79">
                  <c:v>44440</c:v>
                </c:pt>
                <c:pt idx="80">
                  <c:v>44531</c:v>
                </c:pt>
              </c:numCache>
            </c:numRef>
          </c:cat>
          <c:val>
            <c:numRef>
              <c:f>GDP!$L$21:$L$101</c:f>
              <c:numCache>
                <c:formatCode>#,##0</c:formatCode>
                <c:ptCount val="81"/>
                <c:pt idx="0">
                  <c:v>69561</c:v>
                </c:pt>
                <c:pt idx="1">
                  <c:v>70637</c:v>
                </c:pt>
                <c:pt idx="2">
                  <c:v>71767</c:v>
                </c:pt>
                <c:pt idx="3">
                  <c:v>72781</c:v>
                </c:pt>
                <c:pt idx="4">
                  <c:v>73715</c:v>
                </c:pt>
                <c:pt idx="5">
                  <c:v>74527</c:v>
                </c:pt>
                <c:pt idx="6">
                  <c:v>75108</c:v>
                </c:pt>
                <c:pt idx="7">
                  <c:v>75986</c:v>
                </c:pt>
                <c:pt idx="8">
                  <c:v>76947</c:v>
                </c:pt>
                <c:pt idx="9">
                  <c:v>78090</c:v>
                </c:pt>
                <c:pt idx="10">
                  <c:v>79303</c:v>
                </c:pt>
                <c:pt idx="11">
                  <c:v>80289</c:v>
                </c:pt>
                <c:pt idx="12">
                  <c:v>81208</c:v>
                </c:pt>
                <c:pt idx="13">
                  <c:v>81884</c:v>
                </c:pt>
                <c:pt idx="14">
                  <c:v>82713</c:v>
                </c:pt>
                <c:pt idx="15">
                  <c:v>83498</c:v>
                </c:pt>
                <c:pt idx="16">
                  <c:v>84003</c:v>
                </c:pt>
                <c:pt idx="17">
                  <c:v>84616</c:v>
                </c:pt>
                <c:pt idx="18">
                  <c:v>84981</c:v>
                </c:pt>
                <c:pt idx="19">
                  <c:v>85449</c:v>
                </c:pt>
                <c:pt idx="20">
                  <c:v>86344</c:v>
                </c:pt>
                <c:pt idx="21">
                  <c:v>87142</c:v>
                </c:pt>
                <c:pt idx="22">
                  <c:v>88119</c:v>
                </c:pt>
                <c:pt idx="23">
                  <c:v>89004</c:v>
                </c:pt>
                <c:pt idx="24">
                  <c:v>89798</c:v>
                </c:pt>
                <c:pt idx="25">
                  <c:v>90044</c:v>
                </c:pt>
                <c:pt idx="26">
                  <c:v>90087</c:v>
                </c:pt>
                <c:pt idx="27">
                  <c:v>89646</c:v>
                </c:pt>
                <c:pt idx="28">
                  <c:v>88809</c:v>
                </c:pt>
                <c:pt idx="29">
                  <c:v>87908</c:v>
                </c:pt>
                <c:pt idx="30">
                  <c:v>87022</c:v>
                </c:pt>
                <c:pt idx="31">
                  <c:v>86405</c:v>
                </c:pt>
                <c:pt idx="32">
                  <c:v>86368</c:v>
                </c:pt>
                <c:pt idx="33">
                  <c:v>86850</c:v>
                </c:pt>
                <c:pt idx="34">
                  <c:v>87519</c:v>
                </c:pt>
                <c:pt idx="35">
                  <c:v>88353</c:v>
                </c:pt>
                <c:pt idx="36">
                  <c:v>88968</c:v>
                </c:pt>
                <c:pt idx="37">
                  <c:v>89641</c:v>
                </c:pt>
                <c:pt idx="38">
                  <c:v>90492</c:v>
                </c:pt>
                <c:pt idx="39">
                  <c:v>91386</c:v>
                </c:pt>
                <c:pt idx="40">
                  <c:v>92317</c:v>
                </c:pt>
                <c:pt idx="41">
                  <c:v>93113</c:v>
                </c:pt>
                <c:pt idx="42">
                  <c:v>93791</c:v>
                </c:pt>
                <c:pt idx="43">
                  <c:v>94318</c:v>
                </c:pt>
                <c:pt idx="44">
                  <c:v>95159</c:v>
                </c:pt>
                <c:pt idx="45">
                  <c:v>95814</c:v>
                </c:pt>
                <c:pt idx="46">
                  <c:v>96648</c:v>
                </c:pt>
                <c:pt idx="47">
                  <c:v>97562</c:v>
                </c:pt>
                <c:pt idx="48">
                  <c:v>98295</c:v>
                </c:pt>
                <c:pt idx="49">
                  <c:v>99140</c:v>
                </c:pt>
                <c:pt idx="50">
                  <c:v>100019</c:v>
                </c:pt>
                <c:pt idx="51">
                  <c:v>100937</c:v>
                </c:pt>
                <c:pt idx="52">
                  <c:v>102125</c:v>
                </c:pt>
                <c:pt idx="53">
                  <c:v>103360</c:v>
                </c:pt>
                <c:pt idx="54">
                  <c:v>104424</c:v>
                </c:pt>
                <c:pt idx="55">
                  <c:v>105663</c:v>
                </c:pt>
                <c:pt idx="56">
                  <c:v>107017</c:v>
                </c:pt>
                <c:pt idx="57">
                  <c:v>108368</c:v>
                </c:pt>
                <c:pt idx="58">
                  <c:v>109807</c:v>
                </c:pt>
                <c:pt idx="59">
                  <c:v>111195</c:v>
                </c:pt>
                <c:pt idx="60">
                  <c:v>112448</c:v>
                </c:pt>
                <c:pt idx="61">
                  <c:v>113626</c:v>
                </c:pt>
                <c:pt idx="62">
                  <c:v>114894</c:v>
                </c:pt>
                <c:pt idx="63">
                  <c:v>116229</c:v>
                </c:pt>
                <c:pt idx="64">
                  <c:v>117708</c:v>
                </c:pt>
                <c:pt idx="65">
                  <c:v>118974</c:v>
                </c:pt>
                <c:pt idx="66">
                  <c:v>120271</c:v>
                </c:pt>
                <c:pt idx="67">
                  <c:v>121290</c:v>
                </c:pt>
                <c:pt idx="68">
                  <c:v>122356</c:v>
                </c:pt>
                <c:pt idx="69">
                  <c:v>123300</c:v>
                </c:pt>
                <c:pt idx="70">
                  <c:v>124101</c:v>
                </c:pt>
                <c:pt idx="71">
                  <c:v>125158</c:v>
                </c:pt>
                <c:pt idx="72">
                  <c:v>125814</c:v>
                </c:pt>
                <c:pt idx="73">
                  <c:v>126010</c:v>
                </c:pt>
                <c:pt idx="74">
                  <c:v>122346</c:v>
                </c:pt>
                <c:pt idx="75">
                  <c:v>122147</c:v>
                </c:pt>
                <c:pt idx="76">
                  <c:v>121895</c:v>
                </c:pt>
                <c:pt idx="77">
                  <c:v>122454</c:v>
                </c:pt>
                <c:pt idx="78">
                  <c:v>128186</c:v>
                </c:pt>
                <c:pt idx="79">
                  <c:v>127173</c:v>
                </c:pt>
                <c:pt idx="80">
                  <c:v>126370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3-4DD7-94AC-DC7FFF85E668}"/>
            </c:ext>
          </c:extLst>
        </c:ser>
        <c:ser>
          <c:idx val="1"/>
          <c:order val="1"/>
          <c:tx>
            <c:strRef>
              <c:f>GDP!$M$10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dash"/>
            </a:ln>
          </c:spPr>
          <c:marker>
            <c:symbol val="none"/>
          </c:marker>
          <c:cat>
            <c:numRef>
              <c:f>GDP!$A$21:$A$101</c:f>
              <c:numCache>
                <c:formatCode>mmm\-yy</c:formatCode>
                <c:ptCount val="81"/>
                <c:pt idx="0">
                  <c:v>37226</c:v>
                </c:pt>
                <c:pt idx="1">
                  <c:v>37316</c:v>
                </c:pt>
                <c:pt idx="2">
                  <c:v>37408</c:v>
                </c:pt>
                <c:pt idx="3">
                  <c:v>37500</c:v>
                </c:pt>
                <c:pt idx="4">
                  <c:v>37591</c:v>
                </c:pt>
                <c:pt idx="5">
                  <c:v>37681</c:v>
                </c:pt>
                <c:pt idx="6">
                  <c:v>37773</c:v>
                </c:pt>
                <c:pt idx="7">
                  <c:v>37865</c:v>
                </c:pt>
                <c:pt idx="8">
                  <c:v>37956</c:v>
                </c:pt>
                <c:pt idx="9">
                  <c:v>38047</c:v>
                </c:pt>
                <c:pt idx="10">
                  <c:v>38139</c:v>
                </c:pt>
                <c:pt idx="11">
                  <c:v>38231</c:v>
                </c:pt>
                <c:pt idx="12">
                  <c:v>38322</c:v>
                </c:pt>
                <c:pt idx="13">
                  <c:v>38412</c:v>
                </c:pt>
                <c:pt idx="14">
                  <c:v>38504</c:v>
                </c:pt>
                <c:pt idx="15">
                  <c:v>38596</c:v>
                </c:pt>
                <c:pt idx="16">
                  <c:v>38687</c:v>
                </c:pt>
                <c:pt idx="17">
                  <c:v>38777</c:v>
                </c:pt>
                <c:pt idx="18">
                  <c:v>38869</c:v>
                </c:pt>
                <c:pt idx="19">
                  <c:v>38961</c:v>
                </c:pt>
                <c:pt idx="20">
                  <c:v>39052</c:v>
                </c:pt>
                <c:pt idx="21">
                  <c:v>39142</c:v>
                </c:pt>
                <c:pt idx="22">
                  <c:v>39234</c:v>
                </c:pt>
                <c:pt idx="23">
                  <c:v>39326</c:v>
                </c:pt>
                <c:pt idx="24">
                  <c:v>39417</c:v>
                </c:pt>
                <c:pt idx="25">
                  <c:v>39508</c:v>
                </c:pt>
                <c:pt idx="26">
                  <c:v>39600</c:v>
                </c:pt>
                <c:pt idx="27">
                  <c:v>39692</c:v>
                </c:pt>
                <c:pt idx="28">
                  <c:v>39783</c:v>
                </c:pt>
                <c:pt idx="29">
                  <c:v>39873</c:v>
                </c:pt>
                <c:pt idx="30">
                  <c:v>39965</c:v>
                </c:pt>
                <c:pt idx="31">
                  <c:v>40057</c:v>
                </c:pt>
                <c:pt idx="32">
                  <c:v>40148</c:v>
                </c:pt>
                <c:pt idx="33">
                  <c:v>40238</c:v>
                </c:pt>
                <c:pt idx="34">
                  <c:v>40330</c:v>
                </c:pt>
                <c:pt idx="35">
                  <c:v>40422</c:v>
                </c:pt>
                <c:pt idx="36">
                  <c:v>40513</c:v>
                </c:pt>
                <c:pt idx="37">
                  <c:v>40603</c:v>
                </c:pt>
                <c:pt idx="38">
                  <c:v>40695</c:v>
                </c:pt>
                <c:pt idx="39">
                  <c:v>40787</c:v>
                </c:pt>
                <c:pt idx="40">
                  <c:v>40878</c:v>
                </c:pt>
                <c:pt idx="41">
                  <c:v>40969</c:v>
                </c:pt>
                <c:pt idx="42">
                  <c:v>41061</c:v>
                </c:pt>
                <c:pt idx="43">
                  <c:v>41153</c:v>
                </c:pt>
                <c:pt idx="44">
                  <c:v>41244</c:v>
                </c:pt>
                <c:pt idx="45">
                  <c:v>41334</c:v>
                </c:pt>
                <c:pt idx="46">
                  <c:v>41426</c:v>
                </c:pt>
                <c:pt idx="47">
                  <c:v>41518</c:v>
                </c:pt>
                <c:pt idx="48">
                  <c:v>41609</c:v>
                </c:pt>
                <c:pt idx="49">
                  <c:v>41699</c:v>
                </c:pt>
                <c:pt idx="50">
                  <c:v>41791</c:v>
                </c:pt>
                <c:pt idx="51">
                  <c:v>41883</c:v>
                </c:pt>
                <c:pt idx="52">
                  <c:v>41974</c:v>
                </c:pt>
                <c:pt idx="53">
                  <c:v>42064</c:v>
                </c:pt>
                <c:pt idx="54">
                  <c:v>42156</c:v>
                </c:pt>
                <c:pt idx="55">
                  <c:v>42248</c:v>
                </c:pt>
                <c:pt idx="56">
                  <c:v>42339</c:v>
                </c:pt>
                <c:pt idx="57">
                  <c:v>42430</c:v>
                </c:pt>
                <c:pt idx="58">
                  <c:v>42522</c:v>
                </c:pt>
                <c:pt idx="59">
                  <c:v>42614</c:v>
                </c:pt>
                <c:pt idx="60">
                  <c:v>42705</c:v>
                </c:pt>
                <c:pt idx="61">
                  <c:v>42795</c:v>
                </c:pt>
                <c:pt idx="62">
                  <c:v>42887</c:v>
                </c:pt>
                <c:pt idx="63">
                  <c:v>42979</c:v>
                </c:pt>
                <c:pt idx="64">
                  <c:v>43070</c:v>
                </c:pt>
                <c:pt idx="65">
                  <c:v>43160</c:v>
                </c:pt>
                <c:pt idx="66">
                  <c:v>43252</c:v>
                </c:pt>
                <c:pt idx="67">
                  <c:v>43344</c:v>
                </c:pt>
                <c:pt idx="68">
                  <c:v>43435</c:v>
                </c:pt>
                <c:pt idx="69">
                  <c:v>43525</c:v>
                </c:pt>
                <c:pt idx="70">
                  <c:v>43617</c:v>
                </c:pt>
                <c:pt idx="71">
                  <c:v>43709</c:v>
                </c:pt>
                <c:pt idx="72">
                  <c:v>43800</c:v>
                </c:pt>
                <c:pt idx="73">
                  <c:v>43891</c:v>
                </c:pt>
                <c:pt idx="74">
                  <c:v>43983</c:v>
                </c:pt>
                <c:pt idx="75">
                  <c:v>44075</c:v>
                </c:pt>
                <c:pt idx="76">
                  <c:v>44166</c:v>
                </c:pt>
                <c:pt idx="77">
                  <c:v>44256</c:v>
                </c:pt>
                <c:pt idx="78">
                  <c:v>44348</c:v>
                </c:pt>
                <c:pt idx="79">
                  <c:v>44440</c:v>
                </c:pt>
                <c:pt idx="80">
                  <c:v>44531</c:v>
                </c:pt>
              </c:numCache>
            </c:numRef>
          </c:cat>
          <c:val>
            <c:numRef>
              <c:f>GDP!$M$21:$M$101</c:f>
              <c:numCache>
                <c:formatCode>#,##0</c:formatCode>
                <c:ptCount val="81"/>
                <c:pt idx="0">
                  <c:v>132121</c:v>
                </c:pt>
                <c:pt idx="1">
                  <c:v>133249</c:v>
                </c:pt>
                <c:pt idx="2">
                  <c:v>134518</c:v>
                </c:pt>
                <c:pt idx="3">
                  <c:v>135970</c:v>
                </c:pt>
                <c:pt idx="4">
                  <c:v>137271</c:v>
                </c:pt>
                <c:pt idx="5">
                  <c:v>138623</c:v>
                </c:pt>
                <c:pt idx="6">
                  <c:v>139503</c:v>
                </c:pt>
                <c:pt idx="7">
                  <c:v>140900</c:v>
                </c:pt>
                <c:pt idx="8">
                  <c:v>142728</c:v>
                </c:pt>
                <c:pt idx="9">
                  <c:v>144759</c:v>
                </c:pt>
                <c:pt idx="10">
                  <c:v>146742</c:v>
                </c:pt>
                <c:pt idx="11">
                  <c:v>147876</c:v>
                </c:pt>
                <c:pt idx="12">
                  <c:v>148726</c:v>
                </c:pt>
                <c:pt idx="13">
                  <c:v>149419</c:v>
                </c:pt>
                <c:pt idx="14">
                  <c:v>150503</c:v>
                </c:pt>
                <c:pt idx="15">
                  <c:v>151801</c:v>
                </c:pt>
                <c:pt idx="16">
                  <c:v>153075</c:v>
                </c:pt>
                <c:pt idx="17">
                  <c:v>154422</c:v>
                </c:pt>
                <c:pt idx="18">
                  <c:v>155205</c:v>
                </c:pt>
                <c:pt idx="19">
                  <c:v>156093</c:v>
                </c:pt>
                <c:pt idx="20">
                  <c:v>157617</c:v>
                </c:pt>
                <c:pt idx="21">
                  <c:v>158570</c:v>
                </c:pt>
                <c:pt idx="22">
                  <c:v>159805</c:v>
                </c:pt>
                <c:pt idx="23">
                  <c:v>160999</c:v>
                </c:pt>
                <c:pt idx="24">
                  <c:v>161815</c:v>
                </c:pt>
                <c:pt idx="25">
                  <c:v>162163</c:v>
                </c:pt>
                <c:pt idx="26">
                  <c:v>162532</c:v>
                </c:pt>
                <c:pt idx="27">
                  <c:v>162374</c:v>
                </c:pt>
                <c:pt idx="28">
                  <c:v>161652</c:v>
                </c:pt>
                <c:pt idx="29">
                  <c:v>160937</c:v>
                </c:pt>
                <c:pt idx="30">
                  <c:v>160251</c:v>
                </c:pt>
                <c:pt idx="31">
                  <c:v>160079</c:v>
                </c:pt>
                <c:pt idx="32">
                  <c:v>160809</c:v>
                </c:pt>
                <c:pt idx="33">
                  <c:v>161655</c:v>
                </c:pt>
                <c:pt idx="34">
                  <c:v>162701</c:v>
                </c:pt>
                <c:pt idx="35">
                  <c:v>163036</c:v>
                </c:pt>
                <c:pt idx="36">
                  <c:v>162709</c:v>
                </c:pt>
                <c:pt idx="37">
                  <c:v>162655</c:v>
                </c:pt>
                <c:pt idx="38">
                  <c:v>162570</c:v>
                </c:pt>
                <c:pt idx="39">
                  <c:v>163029</c:v>
                </c:pt>
                <c:pt idx="40">
                  <c:v>163769</c:v>
                </c:pt>
                <c:pt idx="41">
                  <c:v>164496</c:v>
                </c:pt>
                <c:pt idx="42">
                  <c:v>165148</c:v>
                </c:pt>
                <c:pt idx="43">
                  <c:v>165660</c:v>
                </c:pt>
                <c:pt idx="44">
                  <c:v>166823</c:v>
                </c:pt>
                <c:pt idx="45">
                  <c:v>167500</c:v>
                </c:pt>
                <c:pt idx="46">
                  <c:v>168215</c:v>
                </c:pt>
                <c:pt idx="47">
                  <c:v>169205</c:v>
                </c:pt>
                <c:pt idx="48">
                  <c:v>169924</c:v>
                </c:pt>
                <c:pt idx="49">
                  <c:v>171363</c:v>
                </c:pt>
                <c:pt idx="50">
                  <c:v>172732</c:v>
                </c:pt>
                <c:pt idx="51">
                  <c:v>174322</c:v>
                </c:pt>
                <c:pt idx="52">
                  <c:v>176218</c:v>
                </c:pt>
                <c:pt idx="53">
                  <c:v>177449</c:v>
                </c:pt>
                <c:pt idx="54">
                  <c:v>178620</c:v>
                </c:pt>
                <c:pt idx="55">
                  <c:v>179883</c:v>
                </c:pt>
                <c:pt idx="56">
                  <c:v>181381</c:v>
                </c:pt>
                <c:pt idx="57">
                  <c:v>182976</c:v>
                </c:pt>
                <c:pt idx="58">
                  <c:v>184459</c:v>
                </c:pt>
                <c:pt idx="59">
                  <c:v>185868</c:v>
                </c:pt>
                <c:pt idx="60">
                  <c:v>187042</c:v>
                </c:pt>
                <c:pt idx="61">
                  <c:v>188079</c:v>
                </c:pt>
                <c:pt idx="62">
                  <c:v>189386</c:v>
                </c:pt>
                <c:pt idx="63">
                  <c:v>190688</c:v>
                </c:pt>
                <c:pt idx="64">
                  <c:v>192171</c:v>
                </c:pt>
                <c:pt idx="65">
                  <c:v>193606</c:v>
                </c:pt>
                <c:pt idx="66">
                  <c:v>195326</c:v>
                </c:pt>
                <c:pt idx="67">
                  <c:v>196802</c:v>
                </c:pt>
                <c:pt idx="68">
                  <c:v>198343</c:v>
                </c:pt>
                <c:pt idx="69">
                  <c:v>199845</c:v>
                </c:pt>
                <c:pt idx="70">
                  <c:v>200994</c:v>
                </c:pt>
                <c:pt idx="71">
                  <c:v>202437</c:v>
                </c:pt>
                <c:pt idx="72">
                  <c:v>203916</c:v>
                </c:pt>
                <c:pt idx="73">
                  <c:v>204398</c:v>
                </c:pt>
                <c:pt idx="74">
                  <c:v>199957</c:v>
                </c:pt>
                <c:pt idx="75">
                  <c:v>201206</c:v>
                </c:pt>
                <c:pt idx="76">
                  <c:v>201756</c:v>
                </c:pt>
                <c:pt idx="77">
                  <c:v>203845</c:v>
                </c:pt>
                <c:pt idx="78">
                  <c:v>211166</c:v>
                </c:pt>
                <c:pt idx="79">
                  <c:v>211988</c:v>
                </c:pt>
                <c:pt idx="80">
                  <c:v>215214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03-4DD7-94AC-DC7FFF85E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9152"/>
        <c:axId val="51170688"/>
      </c:lineChart>
      <c:lineChart>
        <c:grouping val="standard"/>
        <c:varyColors val="0"/>
        <c:ser>
          <c:idx val="2"/>
          <c:order val="2"/>
          <c:tx>
            <c:strRef>
              <c:f>GDP!$N$10</c:f>
              <c:strCache>
                <c:ptCount val="1"/>
                <c:pt idx="0">
                  <c:v>New Zealand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GDP!$A$21:$A$101</c:f>
              <c:numCache>
                <c:formatCode>mmm\-yy</c:formatCode>
                <c:ptCount val="81"/>
                <c:pt idx="0">
                  <c:v>37226</c:v>
                </c:pt>
                <c:pt idx="1">
                  <c:v>37316</c:v>
                </c:pt>
                <c:pt idx="2">
                  <c:v>37408</c:v>
                </c:pt>
                <c:pt idx="3">
                  <c:v>37500</c:v>
                </c:pt>
                <c:pt idx="4">
                  <c:v>37591</c:v>
                </c:pt>
                <c:pt idx="5">
                  <c:v>37681</c:v>
                </c:pt>
                <c:pt idx="6">
                  <c:v>37773</c:v>
                </c:pt>
                <c:pt idx="7">
                  <c:v>37865</c:v>
                </c:pt>
                <c:pt idx="8">
                  <c:v>37956</c:v>
                </c:pt>
                <c:pt idx="9">
                  <c:v>38047</c:v>
                </c:pt>
                <c:pt idx="10">
                  <c:v>38139</c:v>
                </c:pt>
                <c:pt idx="11">
                  <c:v>38231</c:v>
                </c:pt>
                <c:pt idx="12">
                  <c:v>38322</c:v>
                </c:pt>
                <c:pt idx="13">
                  <c:v>38412</c:v>
                </c:pt>
                <c:pt idx="14">
                  <c:v>38504</c:v>
                </c:pt>
                <c:pt idx="15">
                  <c:v>38596</c:v>
                </c:pt>
                <c:pt idx="16">
                  <c:v>38687</c:v>
                </c:pt>
                <c:pt idx="17">
                  <c:v>38777</c:v>
                </c:pt>
                <c:pt idx="18">
                  <c:v>38869</c:v>
                </c:pt>
                <c:pt idx="19">
                  <c:v>38961</c:v>
                </c:pt>
                <c:pt idx="20">
                  <c:v>39052</c:v>
                </c:pt>
                <c:pt idx="21">
                  <c:v>39142</c:v>
                </c:pt>
                <c:pt idx="22">
                  <c:v>39234</c:v>
                </c:pt>
                <c:pt idx="23">
                  <c:v>39326</c:v>
                </c:pt>
                <c:pt idx="24">
                  <c:v>39417</c:v>
                </c:pt>
                <c:pt idx="25">
                  <c:v>39508</c:v>
                </c:pt>
                <c:pt idx="26">
                  <c:v>39600</c:v>
                </c:pt>
                <c:pt idx="27">
                  <c:v>39692</c:v>
                </c:pt>
                <c:pt idx="28">
                  <c:v>39783</c:v>
                </c:pt>
                <c:pt idx="29">
                  <c:v>39873</c:v>
                </c:pt>
                <c:pt idx="30">
                  <c:v>39965</c:v>
                </c:pt>
                <c:pt idx="31">
                  <c:v>40057</c:v>
                </c:pt>
                <c:pt idx="32">
                  <c:v>40148</c:v>
                </c:pt>
                <c:pt idx="33">
                  <c:v>40238</c:v>
                </c:pt>
                <c:pt idx="34">
                  <c:v>40330</c:v>
                </c:pt>
                <c:pt idx="35">
                  <c:v>40422</c:v>
                </c:pt>
                <c:pt idx="36">
                  <c:v>40513</c:v>
                </c:pt>
                <c:pt idx="37">
                  <c:v>40603</c:v>
                </c:pt>
                <c:pt idx="38">
                  <c:v>40695</c:v>
                </c:pt>
                <c:pt idx="39">
                  <c:v>40787</c:v>
                </c:pt>
                <c:pt idx="40">
                  <c:v>40878</c:v>
                </c:pt>
                <c:pt idx="41">
                  <c:v>40969</c:v>
                </c:pt>
                <c:pt idx="42">
                  <c:v>41061</c:v>
                </c:pt>
                <c:pt idx="43">
                  <c:v>41153</c:v>
                </c:pt>
                <c:pt idx="44">
                  <c:v>41244</c:v>
                </c:pt>
                <c:pt idx="45">
                  <c:v>41334</c:v>
                </c:pt>
                <c:pt idx="46">
                  <c:v>41426</c:v>
                </c:pt>
                <c:pt idx="47">
                  <c:v>41518</c:v>
                </c:pt>
                <c:pt idx="48">
                  <c:v>41609</c:v>
                </c:pt>
                <c:pt idx="49">
                  <c:v>41699</c:v>
                </c:pt>
                <c:pt idx="50">
                  <c:v>41791</c:v>
                </c:pt>
                <c:pt idx="51">
                  <c:v>41883</c:v>
                </c:pt>
                <c:pt idx="52">
                  <c:v>41974</c:v>
                </c:pt>
                <c:pt idx="53">
                  <c:v>42064</c:v>
                </c:pt>
                <c:pt idx="54">
                  <c:v>42156</c:v>
                </c:pt>
                <c:pt idx="55">
                  <c:v>42248</c:v>
                </c:pt>
                <c:pt idx="56">
                  <c:v>42339</c:v>
                </c:pt>
                <c:pt idx="57">
                  <c:v>42430</c:v>
                </c:pt>
                <c:pt idx="58">
                  <c:v>42522</c:v>
                </c:pt>
                <c:pt idx="59">
                  <c:v>42614</c:v>
                </c:pt>
                <c:pt idx="60">
                  <c:v>42705</c:v>
                </c:pt>
                <c:pt idx="61">
                  <c:v>42795</c:v>
                </c:pt>
                <c:pt idx="62">
                  <c:v>42887</c:v>
                </c:pt>
                <c:pt idx="63">
                  <c:v>42979</c:v>
                </c:pt>
                <c:pt idx="64">
                  <c:v>43070</c:v>
                </c:pt>
                <c:pt idx="65">
                  <c:v>43160</c:v>
                </c:pt>
                <c:pt idx="66">
                  <c:v>43252</c:v>
                </c:pt>
                <c:pt idx="67">
                  <c:v>43344</c:v>
                </c:pt>
                <c:pt idx="68">
                  <c:v>43435</c:v>
                </c:pt>
                <c:pt idx="69">
                  <c:v>43525</c:v>
                </c:pt>
                <c:pt idx="70">
                  <c:v>43617</c:v>
                </c:pt>
                <c:pt idx="71">
                  <c:v>43709</c:v>
                </c:pt>
                <c:pt idx="72">
                  <c:v>43800</c:v>
                </c:pt>
                <c:pt idx="73">
                  <c:v>43891</c:v>
                </c:pt>
                <c:pt idx="74">
                  <c:v>43983</c:v>
                </c:pt>
                <c:pt idx="75">
                  <c:v>44075</c:v>
                </c:pt>
                <c:pt idx="76">
                  <c:v>44166</c:v>
                </c:pt>
                <c:pt idx="77">
                  <c:v>44256</c:v>
                </c:pt>
                <c:pt idx="78">
                  <c:v>44348</c:v>
                </c:pt>
                <c:pt idx="79">
                  <c:v>44440</c:v>
                </c:pt>
                <c:pt idx="80">
                  <c:v>44531</c:v>
                </c:pt>
              </c:numCache>
            </c:numRef>
          </c:cat>
          <c:val>
            <c:numRef>
              <c:f>GDP!$N$21:$N$101</c:f>
              <c:numCache>
                <c:formatCode>#,##0</c:formatCode>
                <c:ptCount val="81"/>
                <c:pt idx="0">
                  <c:v>201682</c:v>
                </c:pt>
                <c:pt idx="1">
                  <c:v>203886</c:v>
                </c:pt>
                <c:pt idx="2">
                  <c:v>206285</c:v>
                </c:pt>
                <c:pt idx="3">
                  <c:v>208751</c:v>
                </c:pt>
                <c:pt idx="4">
                  <c:v>210986</c:v>
                </c:pt>
                <c:pt idx="5">
                  <c:v>213150</c:v>
                </c:pt>
                <c:pt idx="6">
                  <c:v>214611</c:v>
                </c:pt>
                <c:pt idx="7">
                  <c:v>216886</c:v>
                </c:pt>
                <c:pt idx="8">
                  <c:v>219675</c:v>
                </c:pt>
                <c:pt idx="9">
                  <c:v>222849</c:v>
                </c:pt>
                <c:pt idx="10">
                  <c:v>226045</c:v>
                </c:pt>
                <c:pt idx="11">
                  <c:v>228165</c:v>
                </c:pt>
                <c:pt idx="12">
                  <c:v>229934</c:v>
                </c:pt>
                <c:pt idx="13">
                  <c:v>231303</c:v>
                </c:pt>
                <c:pt idx="14">
                  <c:v>233216</c:v>
                </c:pt>
                <c:pt idx="15">
                  <c:v>235299</c:v>
                </c:pt>
                <c:pt idx="16">
                  <c:v>237078</c:v>
                </c:pt>
                <c:pt idx="17">
                  <c:v>239038</c:v>
                </c:pt>
                <c:pt idx="18">
                  <c:v>240186</c:v>
                </c:pt>
                <c:pt idx="19">
                  <c:v>241542</c:v>
                </c:pt>
                <c:pt idx="20">
                  <c:v>243961</c:v>
                </c:pt>
                <c:pt idx="21">
                  <c:v>245712</c:v>
                </c:pt>
                <c:pt idx="22">
                  <c:v>247924</c:v>
                </c:pt>
                <c:pt idx="23">
                  <c:v>250003</c:v>
                </c:pt>
                <c:pt idx="24">
                  <c:v>251613</c:v>
                </c:pt>
                <c:pt idx="25">
                  <c:v>252207</c:v>
                </c:pt>
                <c:pt idx="26">
                  <c:v>252619</c:v>
                </c:pt>
                <c:pt idx="27">
                  <c:v>252020</c:v>
                </c:pt>
                <c:pt idx="28">
                  <c:v>250461</c:v>
                </c:pt>
                <c:pt idx="29">
                  <c:v>248845</c:v>
                </c:pt>
                <c:pt idx="30">
                  <c:v>247273</c:v>
                </c:pt>
                <c:pt idx="31">
                  <c:v>246484</c:v>
                </c:pt>
                <c:pt idx="32">
                  <c:v>247177</c:v>
                </c:pt>
                <c:pt idx="33">
                  <c:v>248505</c:v>
                </c:pt>
                <c:pt idx="34">
                  <c:v>250220</c:v>
                </c:pt>
                <c:pt idx="35">
                  <c:v>251389</c:v>
                </c:pt>
                <c:pt idx="36">
                  <c:v>251677</c:v>
                </c:pt>
                <c:pt idx="37">
                  <c:v>252296</c:v>
                </c:pt>
                <c:pt idx="38">
                  <c:v>253062</c:v>
                </c:pt>
                <c:pt idx="39">
                  <c:v>254415</c:v>
                </c:pt>
                <c:pt idx="40">
                  <c:v>256086</c:v>
                </c:pt>
                <c:pt idx="41">
                  <c:v>257609</c:v>
                </c:pt>
                <c:pt idx="42">
                  <c:v>258939</c:v>
                </c:pt>
                <c:pt idx="43">
                  <c:v>259978</c:v>
                </c:pt>
                <c:pt idx="44">
                  <c:v>261982</c:v>
                </c:pt>
                <c:pt idx="45">
                  <c:v>263314</c:v>
                </c:pt>
                <c:pt idx="46">
                  <c:v>264863</c:v>
                </c:pt>
                <c:pt idx="47">
                  <c:v>266767</c:v>
                </c:pt>
                <c:pt idx="48">
                  <c:v>268219</c:v>
                </c:pt>
                <c:pt idx="49">
                  <c:v>270503</c:v>
                </c:pt>
                <c:pt idx="50">
                  <c:v>272751</c:v>
                </c:pt>
                <c:pt idx="51">
                  <c:v>275259</c:v>
                </c:pt>
                <c:pt idx="52">
                  <c:v>278343</c:v>
                </c:pt>
                <c:pt idx="53">
                  <c:v>280809</c:v>
                </c:pt>
                <c:pt idx="54">
                  <c:v>283044</c:v>
                </c:pt>
                <c:pt idx="55">
                  <c:v>285546</c:v>
                </c:pt>
                <c:pt idx="56">
                  <c:v>288398</c:v>
                </c:pt>
                <c:pt idx="57">
                  <c:v>291344</c:v>
                </c:pt>
                <c:pt idx="58">
                  <c:v>294266</c:v>
                </c:pt>
                <c:pt idx="59">
                  <c:v>297063</c:v>
                </c:pt>
                <c:pt idx="60">
                  <c:v>299490</c:v>
                </c:pt>
                <c:pt idx="61">
                  <c:v>301705</c:v>
                </c:pt>
                <c:pt idx="62">
                  <c:v>304280</c:v>
                </c:pt>
                <c:pt idx="63">
                  <c:v>306917</c:v>
                </c:pt>
                <c:pt idx="64">
                  <c:v>309879</c:v>
                </c:pt>
                <c:pt idx="65">
                  <c:v>312580</c:v>
                </c:pt>
                <c:pt idx="66">
                  <c:v>315597</c:v>
                </c:pt>
                <c:pt idx="67">
                  <c:v>318092</c:v>
                </c:pt>
                <c:pt idx="68">
                  <c:v>320699</c:v>
                </c:pt>
                <c:pt idx="69">
                  <c:v>323145</c:v>
                </c:pt>
                <c:pt idx="70">
                  <c:v>325095</c:v>
                </c:pt>
                <c:pt idx="71">
                  <c:v>327595</c:v>
                </c:pt>
                <c:pt idx="72">
                  <c:v>329730</c:v>
                </c:pt>
                <c:pt idx="73">
                  <c:v>330408</c:v>
                </c:pt>
                <c:pt idx="74">
                  <c:v>322303</c:v>
                </c:pt>
                <c:pt idx="75">
                  <c:v>323353</c:v>
                </c:pt>
                <c:pt idx="76">
                  <c:v>323651</c:v>
                </c:pt>
                <c:pt idx="77">
                  <c:v>326299</c:v>
                </c:pt>
                <c:pt idx="78">
                  <c:v>339352</c:v>
                </c:pt>
                <c:pt idx="79">
                  <c:v>339161</c:v>
                </c:pt>
                <c:pt idx="80">
                  <c:v>341584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03-4DD7-94AC-DC7FFF85E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2592"/>
        <c:axId val="51181056"/>
      </c:lineChart>
      <c:catAx>
        <c:axId val="5116915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117068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117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 baseline="0"/>
                  <a:t>Real GDP, Moving Annual Total (2021 $m)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58283459647202E-2"/>
              <c:y val="0.32733318611448536"/>
            </c:manualLayout>
          </c:layout>
          <c:overlay val="0"/>
        </c:title>
        <c:numFmt formatCode="&quot;$&quot;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1169152"/>
        <c:crosses val="autoZero"/>
        <c:crossBetween val="between"/>
      </c:valAx>
      <c:valAx>
        <c:axId val="51181056"/>
        <c:scaling>
          <c:orientation val="minMax"/>
        </c:scaling>
        <c:delete val="1"/>
        <c:axPos val="r"/>
        <c:numFmt formatCode="&quot;$&quot;#,##0" sourceLinked="0"/>
        <c:majorTickMark val="out"/>
        <c:minorTickMark val="none"/>
        <c:tickLblPos val="none"/>
        <c:crossAx val="51182592"/>
        <c:crosses val="max"/>
        <c:crossBetween val="between"/>
      </c:valAx>
      <c:dateAx>
        <c:axId val="51182592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one"/>
        <c:crossAx val="51181056"/>
        <c:crosses val="autoZero"/>
        <c:auto val="1"/>
        <c:lblOffset val="100"/>
        <c:baseTimeUnit val="months"/>
      </c:dateAx>
      <c:spPr>
        <a:ln>
          <a:noFill/>
        </a:ln>
      </c:spPr>
    </c:plotArea>
    <c:legend>
      <c:legendPos val="t"/>
      <c:layout>
        <c:manualLayout>
          <c:xMode val="edge"/>
          <c:yMode val="edge"/>
          <c:x val="0.38100380124899258"/>
          <c:y val="0.92561948029371521"/>
          <c:w val="0.5727503236303606"/>
          <c:h val="4.0865333713184085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16729315870692"/>
          <c:y val="7.8764699717122924E-2"/>
          <c:w val="0.88442153493699849"/>
          <c:h val="0.66782354128812649"/>
        </c:manualLayout>
      </c:layout>
      <c:lineChart>
        <c:grouping val="standard"/>
        <c:varyColors val="0"/>
        <c:ser>
          <c:idx val="0"/>
          <c:order val="0"/>
          <c:tx>
            <c:strRef>
              <c:f>GDP!$D$10</c:f>
              <c:strCache>
                <c:ptCount val="1"/>
                <c:pt idx="0">
                  <c:v>Auckland Y/Y%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GDP!$A$25:$A$101</c:f>
              <c:numCache>
                <c:formatCode>mmm\-yy</c:formatCode>
                <c:ptCount val="77"/>
                <c:pt idx="0">
                  <c:v>37591</c:v>
                </c:pt>
                <c:pt idx="1">
                  <c:v>37681</c:v>
                </c:pt>
                <c:pt idx="2">
                  <c:v>37773</c:v>
                </c:pt>
                <c:pt idx="3">
                  <c:v>37865</c:v>
                </c:pt>
                <c:pt idx="4">
                  <c:v>37956</c:v>
                </c:pt>
                <c:pt idx="5">
                  <c:v>38047</c:v>
                </c:pt>
                <c:pt idx="6">
                  <c:v>38139</c:v>
                </c:pt>
                <c:pt idx="7">
                  <c:v>38231</c:v>
                </c:pt>
                <c:pt idx="8">
                  <c:v>38322</c:v>
                </c:pt>
                <c:pt idx="9">
                  <c:v>38412</c:v>
                </c:pt>
                <c:pt idx="10">
                  <c:v>38504</c:v>
                </c:pt>
                <c:pt idx="11">
                  <c:v>38596</c:v>
                </c:pt>
                <c:pt idx="12">
                  <c:v>38687</c:v>
                </c:pt>
                <c:pt idx="13">
                  <c:v>38777</c:v>
                </c:pt>
                <c:pt idx="14">
                  <c:v>38869</c:v>
                </c:pt>
                <c:pt idx="15">
                  <c:v>38961</c:v>
                </c:pt>
                <c:pt idx="16">
                  <c:v>39052</c:v>
                </c:pt>
                <c:pt idx="17">
                  <c:v>39142</c:v>
                </c:pt>
                <c:pt idx="18">
                  <c:v>39234</c:v>
                </c:pt>
                <c:pt idx="19">
                  <c:v>39326</c:v>
                </c:pt>
                <c:pt idx="20">
                  <c:v>39417</c:v>
                </c:pt>
                <c:pt idx="21">
                  <c:v>39508</c:v>
                </c:pt>
                <c:pt idx="22">
                  <c:v>39600</c:v>
                </c:pt>
                <c:pt idx="23">
                  <c:v>39692</c:v>
                </c:pt>
                <c:pt idx="24">
                  <c:v>39783</c:v>
                </c:pt>
                <c:pt idx="25">
                  <c:v>39873</c:v>
                </c:pt>
                <c:pt idx="26">
                  <c:v>39965</c:v>
                </c:pt>
                <c:pt idx="27">
                  <c:v>40057</c:v>
                </c:pt>
                <c:pt idx="28">
                  <c:v>40148</c:v>
                </c:pt>
                <c:pt idx="29">
                  <c:v>40238</c:v>
                </c:pt>
                <c:pt idx="30">
                  <c:v>40330</c:v>
                </c:pt>
                <c:pt idx="31">
                  <c:v>40422</c:v>
                </c:pt>
                <c:pt idx="32">
                  <c:v>40513</c:v>
                </c:pt>
                <c:pt idx="33">
                  <c:v>40603</c:v>
                </c:pt>
                <c:pt idx="34">
                  <c:v>40695</c:v>
                </c:pt>
                <c:pt idx="35">
                  <c:v>40787</c:v>
                </c:pt>
                <c:pt idx="36">
                  <c:v>40878</c:v>
                </c:pt>
                <c:pt idx="37">
                  <c:v>40969</c:v>
                </c:pt>
                <c:pt idx="38">
                  <c:v>41061</c:v>
                </c:pt>
                <c:pt idx="39">
                  <c:v>41153</c:v>
                </c:pt>
                <c:pt idx="40">
                  <c:v>41244</c:v>
                </c:pt>
                <c:pt idx="41">
                  <c:v>41334</c:v>
                </c:pt>
                <c:pt idx="42">
                  <c:v>41426</c:v>
                </c:pt>
                <c:pt idx="43">
                  <c:v>41518</c:v>
                </c:pt>
                <c:pt idx="44">
                  <c:v>41609</c:v>
                </c:pt>
                <c:pt idx="45">
                  <c:v>41699</c:v>
                </c:pt>
                <c:pt idx="46">
                  <c:v>41791</c:v>
                </c:pt>
                <c:pt idx="47">
                  <c:v>41883</c:v>
                </c:pt>
                <c:pt idx="48">
                  <c:v>41974</c:v>
                </c:pt>
                <c:pt idx="49">
                  <c:v>42064</c:v>
                </c:pt>
                <c:pt idx="50">
                  <c:v>42156</c:v>
                </c:pt>
                <c:pt idx="51">
                  <c:v>42248</c:v>
                </c:pt>
                <c:pt idx="52">
                  <c:v>42339</c:v>
                </c:pt>
                <c:pt idx="53">
                  <c:v>42430</c:v>
                </c:pt>
                <c:pt idx="54">
                  <c:v>42522</c:v>
                </c:pt>
                <c:pt idx="55">
                  <c:v>42614</c:v>
                </c:pt>
                <c:pt idx="56">
                  <c:v>42705</c:v>
                </c:pt>
                <c:pt idx="57">
                  <c:v>42795</c:v>
                </c:pt>
                <c:pt idx="58">
                  <c:v>42887</c:v>
                </c:pt>
                <c:pt idx="59">
                  <c:v>42979</c:v>
                </c:pt>
                <c:pt idx="60">
                  <c:v>43070</c:v>
                </c:pt>
                <c:pt idx="61">
                  <c:v>43160</c:v>
                </c:pt>
                <c:pt idx="62">
                  <c:v>43252</c:v>
                </c:pt>
                <c:pt idx="63">
                  <c:v>43344</c:v>
                </c:pt>
                <c:pt idx="64">
                  <c:v>43435</c:v>
                </c:pt>
                <c:pt idx="65">
                  <c:v>43525</c:v>
                </c:pt>
                <c:pt idx="66">
                  <c:v>43617</c:v>
                </c:pt>
                <c:pt idx="67">
                  <c:v>43709</c:v>
                </c:pt>
                <c:pt idx="68">
                  <c:v>43800</c:v>
                </c:pt>
                <c:pt idx="69">
                  <c:v>43891</c:v>
                </c:pt>
                <c:pt idx="70">
                  <c:v>43983</c:v>
                </c:pt>
                <c:pt idx="71">
                  <c:v>44075</c:v>
                </c:pt>
                <c:pt idx="72">
                  <c:v>44166</c:v>
                </c:pt>
                <c:pt idx="73">
                  <c:v>44256</c:v>
                </c:pt>
                <c:pt idx="74">
                  <c:v>44348</c:v>
                </c:pt>
                <c:pt idx="75">
                  <c:v>44440</c:v>
                </c:pt>
                <c:pt idx="76">
                  <c:v>44531</c:v>
                </c:pt>
              </c:numCache>
            </c:numRef>
          </c:cat>
          <c:val>
            <c:numRef>
              <c:f>GDP!$D$25:$D$101</c:f>
              <c:numCache>
                <c:formatCode>0.0%</c:formatCode>
                <c:ptCount val="77"/>
                <c:pt idx="0">
                  <c:v>5.9717370365578448E-2</c:v>
                </c:pt>
                <c:pt idx="1">
                  <c:v>5.507028894205579E-2</c:v>
                </c:pt>
                <c:pt idx="2">
                  <c:v>4.6553429849373718E-2</c:v>
                </c:pt>
                <c:pt idx="3">
                  <c:v>4.4036218243772351E-2</c:v>
                </c:pt>
                <c:pt idx="4">
                  <c:v>4.3844536390151179E-2</c:v>
                </c:pt>
                <c:pt idx="5">
                  <c:v>4.7808176902330635E-2</c:v>
                </c:pt>
                <c:pt idx="6">
                  <c:v>5.5852905149917476E-2</c:v>
                </c:pt>
                <c:pt idx="7">
                  <c:v>5.662885268338913E-2</c:v>
                </c:pt>
                <c:pt idx="8">
                  <c:v>5.5375778133000653E-2</c:v>
                </c:pt>
                <c:pt idx="9">
                  <c:v>4.8584966064797008E-2</c:v>
                </c:pt>
                <c:pt idx="10">
                  <c:v>4.2999634313960478E-2</c:v>
                </c:pt>
                <c:pt idx="11">
                  <c:v>3.9968115183898201E-2</c:v>
                </c:pt>
                <c:pt idx="12">
                  <c:v>3.4417791350605853E-2</c:v>
                </c:pt>
                <c:pt idx="13">
                  <c:v>3.3364271408333757E-2</c:v>
                </c:pt>
                <c:pt idx="14">
                  <c:v>2.7420115338580464E-2</c:v>
                </c:pt>
                <c:pt idx="15">
                  <c:v>2.3365829121655635E-2</c:v>
                </c:pt>
                <c:pt idx="16">
                  <c:v>2.7868052331464277E-2</c:v>
                </c:pt>
                <c:pt idx="17">
                  <c:v>2.9852510163562496E-2</c:v>
                </c:pt>
                <c:pt idx="18">
                  <c:v>3.6925901083771695E-2</c:v>
                </c:pt>
                <c:pt idx="19">
                  <c:v>4.1603763648492054E-2</c:v>
                </c:pt>
                <c:pt idx="20">
                  <c:v>4.000277957935694E-2</c:v>
                </c:pt>
                <c:pt idx="21">
                  <c:v>3.3301966904592417E-2</c:v>
                </c:pt>
                <c:pt idx="22">
                  <c:v>2.2333435467946749E-2</c:v>
                </c:pt>
                <c:pt idx="23">
                  <c:v>7.2131589591479806E-3</c:v>
                </c:pt>
                <c:pt idx="24">
                  <c:v>-1.1013608320898038E-2</c:v>
                </c:pt>
                <c:pt idx="25">
                  <c:v>-2.3721736040158148E-2</c:v>
                </c:pt>
                <c:pt idx="26">
                  <c:v>-3.4022666977477356E-2</c:v>
                </c:pt>
                <c:pt idx="27">
                  <c:v>-3.6153314146755045E-2</c:v>
                </c:pt>
                <c:pt idx="28">
                  <c:v>-2.7485953000259022E-2</c:v>
                </c:pt>
                <c:pt idx="29">
                  <c:v>-1.2035309641898362E-2</c:v>
                </c:pt>
                <c:pt idx="30">
                  <c:v>5.711199466801542E-3</c:v>
                </c:pt>
                <c:pt idx="31">
                  <c:v>2.2544991609281917E-2</c:v>
                </c:pt>
                <c:pt idx="32">
                  <c:v>3.0103742126713628E-2</c:v>
                </c:pt>
                <c:pt idx="33">
                  <c:v>3.2135866436384664E-2</c:v>
                </c:pt>
                <c:pt idx="34">
                  <c:v>3.3969766564974524E-2</c:v>
                </c:pt>
                <c:pt idx="35">
                  <c:v>3.4328206172965281E-2</c:v>
                </c:pt>
                <c:pt idx="36">
                  <c:v>3.7642747954320654E-2</c:v>
                </c:pt>
                <c:pt idx="37">
                  <c:v>3.8732276525250686E-2</c:v>
                </c:pt>
                <c:pt idx="38">
                  <c:v>3.6456261326968109E-2</c:v>
                </c:pt>
                <c:pt idx="39">
                  <c:v>3.2083688967675661E-2</c:v>
                </c:pt>
                <c:pt idx="40">
                  <c:v>3.078522915606019E-2</c:v>
                </c:pt>
                <c:pt idx="41">
                  <c:v>2.900776475894884E-2</c:v>
                </c:pt>
                <c:pt idx="42">
                  <c:v>3.0461344905161392E-2</c:v>
                </c:pt>
                <c:pt idx="43">
                  <c:v>3.4394283169702389E-2</c:v>
                </c:pt>
                <c:pt idx="44">
                  <c:v>3.2955369434315207E-2</c:v>
                </c:pt>
                <c:pt idx="45">
                  <c:v>3.4713089945102027E-2</c:v>
                </c:pt>
                <c:pt idx="46">
                  <c:v>3.4879149077063243E-2</c:v>
                </c:pt>
                <c:pt idx="47">
                  <c:v>3.4593386769439016E-2</c:v>
                </c:pt>
                <c:pt idx="48">
                  <c:v>3.8964342031639454E-2</c:v>
                </c:pt>
                <c:pt idx="49">
                  <c:v>4.2566068186403072E-2</c:v>
                </c:pt>
                <c:pt idx="50">
                  <c:v>4.404163208990286E-2</c:v>
                </c:pt>
                <c:pt idx="51">
                  <c:v>4.6821284563638654E-2</c:v>
                </c:pt>
                <c:pt idx="52">
                  <c:v>4.7902080783353673E-2</c:v>
                </c:pt>
                <c:pt idx="53">
                  <c:v>4.8452012383900955E-2</c:v>
                </c:pt>
                <c:pt idx="54">
                  <c:v>5.1549452233203175E-2</c:v>
                </c:pt>
                <c:pt idx="55">
                  <c:v>5.2355129042332749E-2</c:v>
                </c:pt>
                <c:pt idx="56">
                  <c:v>5.0748946429072017E-2</c:v>
                </c:pt>
                <c:pt idx="57">
                  <c:v>4.8519858260741122E-2</c:v>
                </c:pt>
                <c:pt idx="58">
                  <c:v>4.6326736911125987E-2</c:v>
                </c:pt>
                <c:pt idx="59">
                  <c:v>4.5271819776069089E-2</c:v>
                </c:pt>
                <c:pt idx="60">
                  <c:v>4.6777177006260606E-2</c:v>
                </c:pt>
                <c:pt idx="61">
                  <c:v>4.70666924823544E-2</c:v>
                </c:pt>
                <c:pt idx="62">
                  <c:v>4.679965881595205E-2</c:v>
                </c:pt>
                <c:pt idx="63">
                  <c:v>4.35433497664095E-2</c:v>
                </c:pt>
                <c:pt idx="64">
                  <c:v>3.9487545451456052E-2</c:v>
                </c:pt>
                <c:pt idx="65">
                  <c:v>3.6360885571637525E-2</c:v>
                </c:pt>
                <c:pt idx="66">
                  <c:v>3.1844750604884009E-2</c:v>
                </c:pt>
                <c:pt idx="67">
                  <c:v>3.1890510347101886E-2</c:v>
                </c:pt>
                <c:pt idx="68">
                  <c:v>2.8261793455163664E-2</c:v>
                </c:pt>
                <c:pt idx="69">
                  <c:v>2.1978913219789176E-2</c:v>
                </c:pt>
                <c:pt idx="70">
                  <c:v>-1.4141707157879435E-2</c:v>
                </c:pt>
                <c:pt idx="71">
                  <c:v>-2.4057591204717288E-2</c:v>
                </c:pt>
                <c:pt idx="72">
                  <c:v>-3.1149156691624102E-2</c:v>
                </c:pt>
                <c:pt idx="73">
                  <c:v>-2.8219982541068167E-2</c:v>
                </c:pt>
                <c:pt idx="74">
                  <c:v>4.7733477187648088E-2</c:v>
                </c:pt>
                <c:pt idx="75">
                  <c:v>4.1147142377627066E-2</c:v>
                </c:pt>
                <c:pt idx="76">
                  <c:v>3.6711924197054824E-2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53-4E17-BC34-30EF9D588BFF}"/>
            </c:ext>
          </c:extLst>
        </c:ser>
        <c:ser>
          <c:idx val="1"/>
          <c:order val="1"/>
          <c:tx>
            <c:strRef>
              <c:f>GDP!$G$10</c:f>
              <c:strCache>
                <c:ptCount val="1"/>
                <c:pt idx="0">
                  <c:v>Rest of NZ Y/Y%</c:v>
                </c:pt>
              </c:strCache>
            </c:strRef>
          </c:tx>
          <c:spPr>
            <a:ln>
              <a:solidFill>
                <a:schemeClr val="accent3"/>
              </a:solidFill>
              <a:prstDash val="dash"/>
            </a:ln>
          </c:spPr>
          <c:marker>
            <c:symbol val="none"/>
          </c:marker>
          <c:cat>
            <c:numRef>
              <c:f>GDP!$A$25:$A$101</c:f>
              <c:numCache>
                <c:formatCode>mmm\-yy</c:formatCode>
                <c:ptCount val="77"/>
                <c:pt idx="0">
                  <c:v>37591</c:v>
                </c:pt>
                <c:pt idx="1">
                  <c:v>37681</c:v>
                </c:pt>
                <c:pt idx="2">
                  <c:v>37773</c:v>
                </c:pt>
                <c:pt idx="3">
                  <c:v>37865</c:v>
                </c:pt>
                <c:pt idx="4">
                  <c:v>37956</c:v>
                </c:pt>
                <c:pt idx="5">
                  <c:v>38047</c:v>
                </c:pt>
                <c:pt idx="6">
                  <c:v>38139</c:v>
                </c:pt>
                <c:pt idx="7">
                  <c:v>38231</c:v>
                </c:pt>
                <c:pt idx="8">
                  <c:v>38322</c:v>
                </c:pt>
                <c:pt idx="9">
                  <c:v>38412</c:v>
                </c:pt>
                <c:pt idx="10">
                  <c:v>38504</c:v>
                </c:pt>
                <c:pt idx="11">
                  <c:v>38596</c:v>
                </c:pt>
                <c:pt idx="12">
                  <c:v>38687</c:v>
                </c:pt>
                <c:pt idx="13">
                  <c:v>38777</c:v>
                </c:pt>
                <c:pt idx="14">
                  <c:v>38869</c:v>
                </c:pt>
                <c:pt idx="15">
                  <c:v>38961</c:v>
                </c:pt>
                <c:pt idx="16">
                  <c:v>39052</c:v>
                </c:pt>
                <c:pt idx="17">
                  <c:v>39142</c:v>
                </c:pt>
                <c:pt idx="18">
                  <c:v>39234</c:v>
                </c:pt>
                <c:pt idx="19">
                  <c:v>39326</c:v>
                </c:pt>
                <c:pt idx="20">
                  <c:v>39417</c:v>
                </c:pt>
                <c:pt idx="21">
                  <c:v>39508</c:v>
                </c:pt>
                <c:pt idx="22">
                  <c:v>39600</c:v>
                </c:pt>
                <c:pt idx="23">
                  <c:v>39692</c:v>
                </c:pt>
                <c:pt idx="24">
                  <c:v>39783</c:v>
                </c:pt>
                <c:pt idx="25">
                  <c:v>39873</c:v>
                </c:pt>
                <c:pt idx="26">
                  <c:v>39965</c:v>
                </c:pt>
                <c:pt idx="27">
                  <c:v>40057</c:v>
                </c:pt>
                <c:pt idx="28">
                  <c:v>40148</c:v>
                </c:pt>
                <c:pt idx="29">
                  <c:v>40238</c:v>
                </c:pt>
                <c:pt idx="30">
                  <c:v>40330</c:v>
                </c:pt>
                <c:pt idx="31">
                  <c:v>40422</c:v>
                </c:pt>
                <c:pt idx="32">
                  <c:v>40513</c:v>
                </c:pt>
                <c:pt idx="33">
                  <c:v>40603</c:v>
                </c:pt>
                <c:pt idx="34">
                  <c:v>40695</c:v>
                </c:pt>
                <c:pt idx="35">
                  <c:v>40787</c:v>
                </c:pt>
                <c:pt idx="36">
                  <c:v>40878</c:v>
                </c:pt>
                <c:pt idx="37">
                  <c:v>40969</c:v>
                </c:pt>
                <c:pt idx="38">
                  <c:v>41061</c:v>
                </c:pt>
                <c:pt idx="39">
                  <c:v>41153</c:v>
                </c:pt>
                <c:pt idx="40">
                  <c:v>41244</c:v>
                </c:pt>
                <c:pt idx="41">
                  <c:v>41334</c:v>
                </c:pt>
                <c:pt idx="42">
                  <c:v>41426</c:v>
                </c:pt>
                <c:pt idx="43">
                  <c:v>41518</c:v>
                </c:pt>
                <c:pt idx="44">
                  <c:v>41609</c:v>
                </c:pt>
                <c:pt idx="45">
                  <c:v>41699</c:v>
                </c:pt>
                <c:pt idx="46">
                  <c:v>41791</c:v>
                </c:pt>
                <c:pt idx="47">
                  <c:v>41883</c:v>
                </c:pt>
                <c:pt idx="48">
                  <c:v>41974</c:v>
                </c:pt>
                <c:pt idx="49">
                  <c:v>42064</c:v>
                </c:pt>
                <c:pt idx="50">
                  <c:v>42156</c:v>
                </c:pt>
                <c:pt idx="51">
                  <c:v>42248</c:v>
                </c:pt>
                <c:pt idx="52">
                  <c:v>42339</c:v>
                </c:pt>
                <c:pt idx="53">
                  <c:v>42430</c:v>
                </c:pt>
                <c:pt idx="54">
                  <c:v>42522</c:v>
                </c:pt>
                <c:pt idx="55">
                  <c:v>42614</c:v>
                </c:pt>
                <c:pt idx="56">
                  <c:v>42705</c:v>
                </c:pt>
                <c:pt idx="57">
                  <c:v>42795</c:v>
                </c:pt>
                <c:pt idx="58">
                  <c:v>42887</c:v>
                </c:pt>
                <c:pt idx="59">
                  <c:v>42979</c:v>
                </c:pt>
                <c:pt idx="60">
                  <c:v>43070</c:v>
                </c:pt>
                <c:pt idx="61">
                  <c:v>43160</c:v>
                </c:pt>
                <c:pt idx="62">
                  <c:v>43252</c:v>
                </c:pt>
                <c:pt idx="63">
                  <c:v>43344</c:v>
                </c:pt>
                <c:pt idx="64">
                  <c:v>43435</c:v>
                </c:pt>
                <c:pt idx="65">
                  <c:v>43525</c:v>
                </c:pt>
                <c:pt idx="66">
                  <c:v>43617</c:v>
                </c:pt>
                <c:pt idx="67">
                  <c:v>43709</c:v>
                </c:pt>
                <c:pt idx="68">
                  <c:v>43800</c:v>
                </c:pt>
                <c:pt idx="69">
                  <c:v>43891</c:v>
                </c:pt>
                <c:pt idx="70">
                  <c:v>43983</c:v>
                </c:pt>
                <c:pt idx="71">
                  <c:v>44075</c:v>
                </c:pt>
                <c:pt idx="72">
                  <c:v>44166</c:v>
                </c:pt>
                <c:pt idx="73">
                  <c:v>44256</c:v>
                </c:pt>
                <c:pt idx="74">
                  <c:v>44348</c:v>
                </c:pt>
                <c:pt idx="75">
                  <c:v>44440</c:v>
                </c:pt>
                <c:pt idx="76">
                  <c:v>44531</c:v>
                </c:pt>
              </c:numCache>
            </c:numRef>
          </c:cat>
          <c:val>
            <c:numRef>
              <c:f>GDP!$G$25:$G$101</c:f>
              <c:numCache>
                <c:formatCode>0.0%</c:formatCode>
                <c:ptCount val="77"/>
                <c:pt idx="0">
                  <c:v>3.8979420379803287E-2</c:v>
                </c:pt>
                <c:pt idx="1">
                  <c:v>4.0330509046972107E-2</c:v>
                </c:pt>
                <c:pt idx="2">
                  <c:v>3.7058237559285834E-2</c:v>
                </c:pt>
                <c:pt idx="3">
                  <c:v>3.6257998087813492E-2</c:v>
                </c:pt>
                <c:pt idx="4">
                  <c:v>3.9753480341805592E-2</c:v>
                </c:pt>
                <c:pt idx="5">
                  <c:v>4.4263938884600673E-2</c:v>
                </c:pt>
                <c:pt idx="6">
                  <c:v>5.1891357175114505E-2</c:v>
                </c:pt>
                <c:pt idx="7">
                  <c:v>4.9510290986515271E-2</c:v>
                </c:pt>
                <c:pt idx="8">
                  <c:v>4.2023989686676755E-2</c:v>
                </c:pt>
                <c:pt idx="9">
                  <c:v>3.2191435420250158E-2</c:v>
                </c:pt>
                <c:pt idx="10">
                  <c:v>2.5630017309291153E-2</c:v>
                </c:pt>
                <c:pt idx="11">
                  <c:v>2.654250858827667E-2</c:v>
                </c:pt>
                <c:pt idx="12">
                  <c:v>2.9241692777322026E-2</c:v>
                </c:pt>
                <c:pt idx="13">
                  <c:v>3.3483024247251025E-2</c:v>
                </c:pt>
                <c:pt idx="14">
                  <c:v>3.1241902154774293E-2</c:v>
                </c:pt>
                <c:pt idx="15">
                  <c:v>2.8273858538481411E-2</c:v>
                </c:pt>
                <c:pt idx="16">
                  <c:v>2.9671729544340941E-2</c:v>
                </c:pt>
                <c:pt idx="17">
                  <c:v>2.6861457564336666E-2</c:v>
                </c:pt>
                <c:pt idx="18">
                  <c:v>2.9638220418156669E-2</c:v>
                </c:pt>
                <c:pt idx="19">
                  <c:v>3.1429980844752903E-2</c:v>
                </c:pt>
                <c:pt idx="20">
                  <c:v>2.6634182860985733E-2</c:v>
                </c:pt>
                <c:pt idx="21">
                  <c:v>2.2658762691555756E-2</c:v>
                </c:pt>
                <c:pt idx="22">
                  <c:v>1.7064547417164677E-2</c:v>
                </c:pt>
                <c:pt idx="23">
                  <c:v>8.5404257169299225E-3</c:v>
                </c:pt>
                <c:pt idx="24">
                  <c:v>-1.0073231777029124E-3</c:v>
                </c:pt>
                <c:pt idx="25">
                  <c:v>-7.5602942718129285E-3</c:v>
                </c:pt>
                <c:pt idx="26">
                  <c:v>-1.403415942706665E-2</c:v>
                </c:pt>
                <c:pt idx="27">
                  <c:v>-1.4134036237328673E-2</c:v>
                </c:pt>
                <c:pt idx="28">
                  <c:v>-5.2149060945735348E-3</c:v>
                </c:pt>
                <c:pt idx="29">
                  <c:v>4.4613730838776178E-3</c:v>
                </c:pt>
                <c:pt idx="30">
                  <c:v>1.5288516140304909E-2</c:v>
                </c:pt>
                <c:pt idx="31">
                  <c:v>1.8472129386115643E-2</c:v>
                </c:pt>
                <c:pt idx="32">
                  <c:v>1.1815259096194852E-2</c:v>
                </c:pt>
                <c:pt idx="33">
                  <c:v>6.186013423649106E-3</c:v>
                </c:pt>
                <c:pt idx="34">
                  <c:v>-8.0515792773250272E-4</c:v>
                </c:pt>
                <c:pt idx="35">
                  <c:v>-4.2935302632551853E-5</c:v>
                </c:pt>
                <c:pt idx="36">
                  <c:v>6.5146980191630455E-3</c:v>
                </c:pt>
                <c:pt idx="37">
                  <c:v>1.1318434723802007E-2</c:v>
                </c:pt>
                <c:pt idx="38">
                  <c:v>1.5857784339053937E-2</c:v>
                </c:pt>
                <c:pt idx="39">
                  <c:v>1.6138233075096986E-2</c:v>
                </c:pt>
                <c:pt idx="40">
                  <c:v>1.8648217916699794E-2</c:v>
                </c:pt>
                <c:pt idx="41">
                  <c:v>1.8261842233245895E-2</c:v>
                </c:pt>
                <c:pt idx="42">
                  <c:v>1.8571220965436952E-2</c:v>
                </c:pt>
                <c:pt idx="43">
                  <c:v>2.1399251478932735E-2</c:v>
                </c:pt>
                <c:pt idx="44">
                  <c:v>1.858856392703645E-2</c:v>
                </c:pt>
                <c:pt idx="45">
                  <c:v>2.3062686567164148E-2</c:v>
                </c:pt>
                <c:pt idx="46">
                  <c:v>2.6852539904289152E-2</c:v>
                </c:pt>
                <c:pt idx="47">
                  <c:v>3.0241423125794142E-2</c:v>
                </c:pt>
                <c:pt idx="48">
                  <c:v>3.7040088510157387E-2</c:v>
                </c:pt>
                <c:pt idx="49">
                  <c:v>3.5515251250269886E-2</c:v>
                </c:pt>
                <c:pt idx="50">
                  <c:v>3.4087488131903765E-2</c:v>
                </c:pt>
                <c:pt idx="51">
                  <c:v>3.190073542065841E-2</c:v>
                </c:pt>
                <c:pt idx="52">
                  <c:v>2.9298936544507326E-2</c:v>
                </c:pt>
                <c:pt idx="53">
                  <c:v>3.114697744140571E-2</c:v>
                </c:pt>
                <c:pt idx="54">
                  <c:v>3.2689508453700666E-2</c:v>
                </c:pt>
                <c:pt idx="55">
                  <c:v>3.3271626557262124E-2</c:v>
                </c:pt>
                <c:pt idx="56">
                  <c:v>3.1210545757273334E-2</c:v>
                </c:pt>
                <c:pt idx="57">
                  <c:v>2.7888903462749193E-2</c:v>
                </c:pt>
                <c:pt idx="58">
                  <c:v>2.6710542722230946E-2</c:v>
                </c:pt>
                <c:pt idx="59">
                  <c:v>2.5932382120644748E-2</c:v>
                </c:pt>
                <c:pt idx="60">
                  <c:v>2.742164861368046E-2</c:v>
                </c:pt>
                <c:pt idx="61">
                  <c:v>2.9386587550976007E-2</c:v>
                </c:pt>
                <c:pt idx="62">
                  <c:v>3.136451480046043E-2</c:v>
                </c:pt>
                <c:pt idx="63">
                  <c:v>3.2062846115120003E-2</c:v>
                </c:pt>
                <c:pt idx="64">
                  <c:v>3.211722892632074E-2</c:v>
                </c:pt>
                <c:pt idx="65">
                  <c:v>3.2225240953276169E-2</c:v>
                </c:pt>
                <c:pt idx="66">
                  <c:v>2.9018154265177287E-2</c:v>
                </c:pt>
                <c:pt idx="67">
                  <c:v>2.8632839097163743E-2</c:v>
                </c:pt>
                <c:pt idx="68">
                  <c:v>2.8097790191738525E-2</c:v>
                </c:pt>
                <c:pt idx="69">
                  <c:v>2.2782656558833159E-2</c:v>
                </c:pt>
                <c:pt idx="70">
                  <c:v>-5.1593579907858178E-3</c:v>
                </c:pt>
                <c:pt idx="71">
                  <c:v>-6.0809041825358179E-3</c:v>
                </c:pt>
                <c:pt idx="72">
                  <c:v>-1.0592596951686017E-2</c:v>
                </c:pt>
                <c:pt idx="73">
                  <c:v>-2.7055059247155233E-3</c:v>
                </c:pt>
                <c:pt idx="74">
                  <c:v>5.605705226623714E-2</c:v>
                </c:pt>
                <c:pt idx="75">
                  <c:v>5.3586871166863892E-2</c:v>
                </c:pt>
                <c:pt idx="76">
                  <c:v>6.6704335930529934E-2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53-4E17-BC34-30EF9D588BFF}"/>
            </c:ext>
          </c:extLst>
        </c:ser>
        <c:ser>
          <c:idx val="2"/>
          <c:order val="2"/>
          <c:tx>
            <c:strRef>
              <c:f>GDP!$J$10</c:f>
              <c:strCache>
                <c:ptCount val="1"/>
                <c:pt idx="0">
                  <c:v>New Zealand Y/Y%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GDP!$A$25:$A$101</c:f>
              <c:numCache>
                <c:formatCode>mmm\-yy</c:formatCode>
                <c:ptCount val="77"/>
                <c:pt idx="0">
                  <c:v>37591</c:v>
                </c:pt>
                <c:pt idx="1">
                  <c:v>37681</c:v>
                </c:pt>
                <c:pt idx="2">
                  <c:v>37773</c:v>
                </c:pt>
                <c:pt idx="3">
                  <c:v>37865</c:v>
                </c:pt>
                <c:pt idx="4">
                  <c:v>37956</c:v>
                </c:pt>
                <c:pt idx="5">
                  <c:v>38047</c:v>
                </c:pt>
                <c:pt idx="6">
                  <c:v>38139</c:v>
                </c:pt>
                <c:pt idx="7">
                  <c:v>38231</c:v>
                </c:pt>
                <c:pt idx="8">
                  <c:v>38322</c:v>
                </c:pt>
                <c:pt idx="9">
                  <c:v>38412</c:v>
                </c:pt>
                <c:pt idx="10">
                  <c:v>38504</c:v>
                </c:pt>
                <c:pt idx="11">
                  <c:v>38596</c:v>
                </c:pt>
                <c:pt idx="12">
                  <c:v>38687</c:v>
                </c:pt>
                <c:pt idx="13">
                  <c:v>38777</c:v>
                </c:pt>
                <c:pt idx="14">
                  <c:v>38869</c:v>
                </c:pt>
                <c:pt idx="15">
                  <c:v>38961</c:v>
                </c:pt>
                <c:pt idx="16">
                  <c:v>39052</c:v>
                </c:pt>
                <c:pt idx="17">
                  <c:v>39142</c:v>
                </c:pt>
                <c:pt idx="18">
                  <c:v>39234</c:v>
                </c:pt>
                <c:pt idx="19">
                  <c:v>39326</c:v>
                </c:pt>
                <c:pt idx="20">
                  <c:v>39417</c:v>
                </c:pt>
                <c:pt idx="21">
                  <c:v>39508</c:v>
                </c:pt>
                <c:pt idx="22">
                  <c:v>39600</c:v>
                </c:pt>
                <c:pt idx="23">
                  <c:v>39692</c:v>
                </c:pt>
                <c:pt idx="24">
                  <c:v>39783</c:v>
                </c:pt>
                <c:pt idx="25">
                  <c:v>39873</c:v>
                </c:pt>
                <c:pt idx="26">
                  <c:v>39965</c:v>
                </c:pt>
                <c:pt idx="27">
                  <c:v>40057</c:v>
                </c:pt>
                <c:pt idx="28">
                  <c:v>40148</c:v>
                </c:pt>
                <c:pt idx="29">
                  <c:v>40238</c:v>
                </c:pt>
                <c:pt idx="30">
                  <c:v>40330</c:v>
                </c:pt>
                <c:pt idx="31">
                  <c:v>40422</c:v>
                </c:pt>
                <c:pt idx="32">
                  <c:v>40513</c:v>
                </c:pt>
                <c:pt idx="33">
                  <c:v>40603</c:v>
                </c:pt>
                <c:pt idx="34">
                  <c:v>40695</c:v>
                </c:pt>
                <c:pt idx="35">
                  <c:v>40787</c:v>
                </c:pt>
                <c:pt idx="36">
                  <c:v>40878</c:v>
                </c:pt>
                <c:pt idx="37">
                  <c:v>40969</c:v>
                </c:pt>
                <c:pt idx="38">
                  <c:v>41061</c:v>
                </c:pt>
                <c:pt idx="39">
                  <c:v>41153</c:v>
                </c:pt>
                <c:pt idx="40">
                  <c:v>41244</c:v>
                </c:pt>
                <c:pt idx="41">
                  <c:v>41334</c:v>
                </c:pt>
                <c:pt idx="42">
                  <c:v>41426</c:v>
                </c:pt>
                <c:pt idx="43">
                  <c:v>41518</c:v>
                </c:pt>
                <c:pt idx="44">
                  <c:v>41609</c:v>
                </c:pt>
                <c:pt idx="45">
                  <c:v>41699</c:v>
                </c:pt>
                <c:pt idx="46">
                  <c:v>41791</c:v>
                </c:pt>
                <c:pt idx="47">
                  <c:v>41883</c:v>
                </c:pt>
                <c:pt idx="48">
                  <c:v>41974</c:v>
                </c:pt>
                <c:pt idx="49">
                  <c:v>42064</c:v>
                </c:pt>
                <c:pt idx="50">
                  <c:v>42156</c:v>
                </c:pt>
                <c:pt idx="51">
                  <c:v>42248</c:v>
                </c:pt>
                <c:pt idx="52">
                  <c:v>42339</c:v>
                </c:pt>
                <c:pt idx="53">
                  <c:v>42430</c:v>
                </c:pt>
                <c:pt idx="54">
                  <c:v>42522</c:v>
                </c:pt>
                <c:pt idx="55">
                  <c:v>42614</c:v>
                </c:pt>
                <c:pt idx="56">
                  <c:v>42705</c:v>
                </c:pt>
                <c:pt idx="57">
                  <c:v>42795</c:v>
                </c:pt>
                <c:pt idx="58">
                  <c:v>42887</c:v>
                </c:pt>
                <c:pt idx="59">
                  <c:v>42979</c:v>
                </c:pt>
                <c:pt idx="60">
                  <c:v>43070</c:v>
                </c:pt>
                <c:pt idx="61">
                  <c:v>43160</c:v>
                </c:pt>
                <c:pt idx="62">
                  <c:v>43252</c:v>
                </c:pt>
                <c:pt idx="63">
                  <c:v>43344</c:v>
                </c:pt>
                <c:pt idx="64">
                  <c:v>43435</c:v>
                </c:pt>
                <c:pt idx="65">
                  <c:v>43525</c:v>
                </c:pt>
                <c:pt idx="66">
                  <c:v>43617</c:v>
                </c:pt>
                <c:pt idx="67">
                  <c:v>43709</c:v>
                </c:pt>
                <c:pt idx="68">
                  <c:v>43800</c:v>
                </c:pt>
                <c:pt idx="69">
                  <c:v>43891</c:v>
                </c:pt>
                <c:pt idx="70">
                  <c:v>43983</c:v>
                </c:pt>
                <c:pt idx="71">
                  <c:v>44075</c:v>
                </c:pt>
                <c:pt idx="72">
                  <c:v>44166</c:v>
                </c:pt>
                <c:pt idx="73">
                  <c:v>44256</c:v>
                </c:pt>
                <c:pt idx="74">
                  <c:v>44348</c:v>
                </c:pt>
                <c:pt idx="75">
                  <c:v>44440</c:v>
                </c:pt>
                <c:pt idx="76">
                  <c:v>44531</c:v>
                </c:pt>
              </c:numCache>
            </c:numRef>
          </c:cat>
          <c:val>
            <c:numRef>
              <c:f>GDP!$J$25:$J$101</c:f>
              <c:numCache>
                <c:formatCode>0.0%</c:formatCode>
                <c:ptCount val="77"/>
                <c:pt idx="0">
                  <c:v>4.6132029630804983E-2</c:v>
                </c:pt>
                <c:pt idx="1">
                  <c:v>4.5437156057797079E-2</c:v>
                </c:pt>
                <c:pt idx="2">
                  <c:v>4.0361635601231294E-2</c:v>
                </c:pt>
                <c:pt idx="3">
                  <c:v>3.8969873198212213E-2</c:v>
                </c:pt>
                <c:pt idx="4">
                  <c:v>4.1182827296597946E-2</c:v>
                </c:pt>
                <c:pt idx="5">
                  <c:v>4.550316678395494E-2</c:v>
                </c:pt>
                <c:pt idx="6">
                  <c:v>5.3277790979959105E-2</c:v>
                </c:pt>
                <c:pt idx="7">
                  <c:v>5.2004278745516164E-2</c:v>
                </c:pt>
                <c:pt idx="8">
                  <c:v>4.6700808011835626E-2</c:v>
                </c:pt>
                <c:pt idx="9">
                  <c:v>3.7936001507747452E-2</c:v>
                </c:pt>
                <c:pt idx="10">
                  <c:v>3.1723771815346469E-2</c:v>
                </c:pt>
                <c:pt idx="11">
                  <c:v>3.126684636118604E-2</c:v>
                </c:pt>
                <c:pt idx="12">
                  <c:v>3.1069785242721748E-2</c:v>
                </c:pt>
                <c:pt idx="13">
                  <c:v>3.344098433656284E-2</c:v>
                </c:pt>
                <c:pt idx="14">
                  <c:v>2.9886457189901128E-2</c:v>
                </c:pt>
                <c:pt idx="15">
                  <c:v>2.653219945686125E-2</c:v>
                </c:pt>
                <c:pt idx="16">
                  <c:v>2.9032639047064768E-2</c:v>
                </c:pt>
                <c:pt idx="17">
                  <c:v>2.7920246990018383E-2</c:v>
                </c:pt>
                <c:pt idx="18">
                  <c:v>3.2216698725154647E-2</c:v>
                </c:pt>
                <c:pt idx="19">
                  <c:v>3.502910466916731E-2</c:v>
                </c:pt>
                <c:pt idx="20">
                  <c:v>3.1365669102848326E-2</c:v>
                </c:pt>
                <c:pt idx="21">
                  <c:v>2.643338542684126E-2</c:v>
                </c:pt>
                <c:pt idx="22">
                  <c:v>1.8937254965231354E-2</c:v>
                </c:pt>
                <c:pt idx="23">
                  <c:v>8.0679031851618177E-3</c:v>
                </c:pt>
                <c:pt idx="24">
                  <c:v>-4.5784597775154756E-3</c:v>
                </c:pt>
                <c:pt idx="25">
                  <c:v>-1.3330319935608403E-2</c:v>
                </c:pt>
                <c:pt idx="26">
                  <c:v>-2.1162303706372065E-2</c:v>
                </c:pt>
                <c:pt idx="27">
                  <c:v>-2.1966510594397248E-2</c:v>
                </c:pt>
                <c:pt idx="28">
                  <c:v>-1.3111821800599666E-2</c:v>
                </c:pt>
                <c:pt idx="29">
                  <c:v>-1.3663123631175722E-3</c:v>
                </c:pt>
                <c:pt idx="30">
                  <c:v>1.1918001561027625E-2</c:v>
                </c:pt>
                <c:pt idx="31">
                  <c:v>1.9899871796952295E-2</c:v>
                </c:pt>
                <c:pt idx="32">
                  <c:v>1.8205577379772464E-2</c:v>
                </c:pt>
                <c:pt idx="33">
                  <c:v>1.5255226252992804E-2</c:v>
                </c:pt>
                <c:pt idx="34">
                  <c:v>1.1358004955638989E-2</c:v>
                </c:pt>
                <c:pt idx="35">
                  <c:v>1.2037121751548474E-2</c:v>
                </c:pt>
                <c:pt idx="36">
                  <c:v>1.7518485995939193E-2</c:v>
                </c:pt>
                <c:pt idx="37">
                  <c:v>2.1058597837460669E-2</c:v>
                </c:pt>
                <c:pt idx="38">
                  <c:v>2.3223557863290445E-2</c:v>
                </c:pt>
                <c:pt idx="39">
                  <c:v>2.1865849104809154E-2</c:v>
                </c:pt>
                <c:pt idx="40">
                  <c:v>2.3023515537748951E-2</c:v>
                </c:pt>
                <c:pt idx="41">
                  <c:v>2.2145965397171619E-2</c:v>
                </c:pt>
                <c:pt idx="42">
                  <c:v>2.2877975121553762E-2</c:v>
                </c:pt>
                <c:pt idx="43">
                  <c:v>2.6113748086376454E-2</c:v>
                </c:pt>
                <c:pt idx="44">
                  <c:v>2.3806979105434722E-2</c:v>
                </c:pt>
                <c:pt idx="45">
                  <c:v>2.730200445095976E-2</c:v>
                </c:pt>
                <c:pt idx="46">
                  <c:v>2.9781434175403909E-2</c:v>
                </c:pt>
                <c:pt idx="47">
                  <c:v>3.1833022825161983E-2</c:v>
                </c:pt>
                <c:pt idx="48">
                  <c:v>3.7745275316066307E-2</c:v>
                </c:pt>
                <c:pt idx="49">
                  <c:v>3.8099392613020866E-2</c:v>
                </c:pt>
                <c:pt idx="50">
                  <c:v>3.7737716818636802E-2</c:v>
                </c:pt>
                <c:pt idx="51">
                  <c:v>3.7372075027519491E-2</c:v>
                </c:pt>
                <c:pt idx="52">
                  <c:v>3.6124493879853281E-2</c:v>
                </c:pt>
                <c:pt idx="53">
                  <c:v>3.7516603812555838E-2</c:v>
                </c:pt>
                <c:pt idx="54">
                  <c:v>3.9647545964585085E-2</c:v>
                </c:pt>
                <c:pt idx="55">
                  <c:v>4.03332562879537E-2</c:v>
                </c:pt>
                <c:pt idx="56">
                  <c:v>3.84607382852864E-2</c:v>
                </c:pt>
                <c:pt idx="57">
                  <c:v>3.5562771157120032E-2</c:v>
                </c:pt>
                <c:pt idx="58">
                  <c:v>3.4030435048561403E-2</c:v>
                </c:pt>
                <c:pt idx="59">
                  <c:v>3.3171414817732225E-2</c:v>
                </c:pt>
                <c:pt idx="60">
                  <c:v>3.468897125112691E-2</c:v>
                </c:pt>
                <c:pt idx="61">
                  <c:v>3.6045143434812132E-2</c:v>
                </c:pt>
                <c:pt idx="62">
                  <c:v>3.7192717234126427E-2</c:v>
                </c:pt>
                <c:pt idx="63">
                  <c:v>3.641049534564722E-2</c:v>
                </c:pt>
                <c:pt idx="64">
                  <c:v>3.4916854643263884E-2</c:v>
                </c:pt>
                <c:pt idx="65">
                  <c:v>3.3799347367074128E-2</c:v>
                </c:pt>
                <c:pt idx="66">
                  <c:v>3.0095343111626427E-2</c:v>
                </c:pt>
                <c:pt idx="67">
                  <c:v>2.9875004715616882E-2</c:v>
                </c:pt>
                <c:pt idx="68">
                  <c:v>2.8160362208800249E-2</c:v>
                </c:pt>
                <c:pt idx="69">
                  <c:v>2.2475978276006225E-2</c:v>
                </c:pt>
                <c:pt idx="70">
                  <c:v>-8.5882588166535934E-3</c:v>
                </c:pt>
                <c:pt idx="71">
                  <c:v>-1.2948915581739606E-2</c:v>
                </c:pt>
                <c:pt idx="72">
                  <c:v>-1.8436296363691485E-2</c:v>
                </c:pt>
                <c:pt idx="73">
                  <c:v>-1.2436139560785486E-2</c:v>
                </c:pt>
                <c:pt idx="74">
                  <c:v>5.2897428816982783E-2</c:v>
                </c:pt>
                <c:pt idx="75">
                  <c:v>4.8887748064808445E-2</c:v>
                </c:pt>
                <c:pt idx="76">
                  <c:v>5.5408449224627843E-2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53-4E17-BC34-30EF9D588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856512"/>
        <c:axId val="51858048"/>
      </c:lineChart>
      <c:catAx>
        <c:axId val="5185651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1858048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1858048"/>
        <c:scaling>
          <c:orientation val="minMax"/>
          <c:max val="8.0000000000000016E-2"/>
          <c:min val="-8.0000000000000016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GDP</a:t>
                </a:r>
                <a:r>
                  <a:rPr lang="en-US" baseline="0"/>
                  <a:t> growth rate  (real;Y/Y%)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8155965040452429E-2"/>
              <c:y val="0.26631629308688576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185651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8100380124899175"/>
          <c:y val="0.8962409544479818"/>
          <c:w val="0.59398171962173074"/>
          <c:h val="4.086533371318409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8074531268357237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purchasing'!$Y$10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purchasing'!$A$13:$A$97</c:f>
              <c:numCache>
                <c:formatCode>mmm\-yy</c:formatCode>
                <c:ptCount val="85"/>
                <c:pt idx="0">
                  <c:v>36861</c:v>
                </c:pt>
                <c:pt idx="1">
                  <c:v>36951</c:v>
                </c:pt>
                <c:pt idx="2">
                  <c:v>37043</c:v>
                </c:pt>
                <c:pt idx="3">
                  <c:v>37135</c:v>
                </c:pt>
                <c:pt idx="4">
                  <c:v>37226</c:v>
                </c:pt>
                <c:pt idx="5">
                  <c:v>37316</c:v>
                </c:pt>
                <c:pt idx="6">
                  <c:v>37408</c:v>
                </c:pt>
                <c:pt idx="7">
                  <c:v>37500</c:v>
                </c:pt>
                <c:pt idx="8">
                  <c:v>37591</c:v>
                </c:pt>
                <c:pt idx="9">
                  <c:v>37681</c:v>
                </c:pt>
                <c:pt idx="10">
                  <c:v>37773</c:v>
                </c:pt>
                <c:pt idx="11">
                  <c:v>37865</c:v>
                </c:pt>
                <c:pt idx="12">
                  <c:v>37956</c:v>
                </c:pt>
                <c:pt idx="13">
                  <c:v>38047</c:v>
                </c:pt>
                <c:pt idx="14">
                  <c:v>38139</c:v>
                </c:pt>
                <c:pt idx="15">
                  <c:v>38231</c:v>
                </c:pt>
                <c:pt idx="16">
                  <c:v>38322</c:v>
                </c:pt>
                <c:pt idx="17">
                  <c:v>38412</c:v>
                </c:pt>
                <c:pt idx="18">
                  <c:v>38504</c:v>
                </c:pt>
                <c:pt idx="19">
                  <c:v>38596</c:v>
                </c:pt>
                <c:pt idx="20">
                  <c:v>38687</c:v>
                </c:pt>
                <c:pt idx="21">
                  <c:v>38777</c:v>
                </c:pt>
                <c:pt idx="22">
                  <c:v>38869</c:v>
                </c:pt>
                <c:pt idx="23">
                  <c:v>38961</c:v>
                </c:pt>
                <c:pt idx="24">
                  <c:v>39052</c:v>
                </c:pt>
                <c:pt idx="25">
                  <c:v>39142</c:v>
                </c:pt>
                <c:pt idx="26">
                  <c:v>39234</c:v>
                </c:pt>
                <c:pt idx="27">
                  <c:v>39326</c:v>
                </c:pt>
                <c:pt idx="28">
                  <c:v>39417</c:v>
                </c:pt>
                <c:pt idx="29">
                  <c:v>39508</c:v>
                </c:pt>
                <c:pt idx="30">
                  <c:v>39600</c:v>
                </c:pt>
                <c:pt idx="31">
                  <c:v>39692</c:v>
                </c:pt>
                <c:pt idx="32">
                  <c:v>39783</c:v>
                </c:pt>
                <c:pt idx="33">
                  <c:v>39873</c:v>
                </c:pt>
                <c:pt idx="34">
                  <c:v>39965</c:v>
                </c:pt>
                <c:pt idx="35">
                  <c:v>40057</c:v>
                </c:pt>
                <c:pt idx="36">
                  <c:v>40148</c:v>
                </c:pt>
                <c:pt idx="37">
                  <c:v>40238</c:v>
                </c:pt>
                <c:pt idx="38">
                  <c:v>40330</c:v>
                </c:pt>
                <c:pt idx="39">
                  <c:v>40422</c:v>
                </c:pt>
                <c:pt idx="40">
                  <c:v>40513</c:v>
                </c:pt>
                <c:pt idx="41">
                  <c:v>40603</c:v>
                </c:pt>
                <c:pt idx="42">
                  <c:v>40695</c:v>
                </c:pt>
                <c:pt idx="43">
                  <c:v>40787</c:v>
                </c:pt>
                <c:pt idx="44">
                  <c:v>40878</c:v>
                </c:pt>
                <c:pt idx="45">
                  <c:v>40969</c:v>
                </c:pt>
                <c:pt idx="46">
                  <c:v>41061</c:v>
                </c:pt>
                <c:pt idx="47">
                  <c:v>41153</c:v>
                </c:pt>
                <c:pt idx="48">
                  <c:v>41244</c:v>
                </c:pt>
                <c:pt idx="49">
                  <c:v>41334</c:v>
                </c:pt>
                <c:pt idx="50">
                  <c:v>41426</c:v>
                </c:pt>
                <c:pt idx="51">
                  <c:v>41518</c:v>
                </c:pt>
                <c:pt idx="52">
                  <c:v>41609</c:v>
                </c:pt>
                <c:pt idx="53">
                  <c:v>41699</c:v>
                </c:pt>
                <c:pt idx="54">
                  <c:v>41791</c:v>
                </c:pt>
                <c:pt idx="55">
                  <c:v>41883</c:v>
                </c:pt>
                <c:pt idx="56">
                  <c:v>41974</c:v>
                </c:pt>
                <c:pt idx="57">
                  <c:v>42064</c:v>
                </c:pt>
                <c:pt idx="58">
                  <c:v>42156</c:v>
                </c:pt>
                <c:pt idx="59">
                  <c:v>42248</c:v>
                </c:pt>
                <c:pt idx="60">
                  <c:v>42339</c:v>
                </c:pt>
                <c:pt idx="61">
                  <c:v>42430</c:v>
                </c:pt>
                <c:pt idx="62">
                  <c:v>42522</c:v>
                </c:pt>
                <c:pt idx="63">
                  <c:v>42614</c:v>
                </c:pt>
                <c:pt idx="64">
                  <c:v>42705</c:v>
                </c:pt>
                <c:pt idx="65">
                  <c:v>42795</c:v>
                </c:pt>
                <c:pt idx="66">
                  <c:v>42887</c:v>
                </c:pt>
                <c:pt idx="67">
                  <c:v>42979</c:v>
                </c:pt>
                <c:pt idx="68">
                  <c:v>43070</c:v>
                </c:pt>
                <c:pt idx="69">
                  <c:v>43160</c:v>
                </c:pt>
                <c:pt idx="70">
                  <c:v>43252</c:v>
                </c:pt>
                <c:pt idx="71">
                  <c:v>43344</c:v>
                </c:pt>
                <c:pt idx="72">
                  <c:v>43435</c:v>
                </c:pt>
                <c:pt idx="73">
                  <c:v>43525</c:v>
                </c:pt>
                <c:pt idx="74">
                  <c:v>43617</c:v>
                </c:pt>
                <c:pt idx="75">
                  <c:v>43709</c:v>
                </c:pt>
                <c:pt idx="76">
                  <c:v>43800</c:v>
                </c:pt>
                <c:pt idx="77">
                  <c:v>43891</c:v>
                </c:pt>
                <c:pt idx="78">
                  <c:v>43983</c:v>
                </c:pt>
                <c:pt idx="79">
                  <c:v>44075</c:v>
                </c:pt>
                <c:pt idx="80">
                  <c:v>44166</c:v>
                </c:pt>
                <c:pt idx="81">
                  <c:v>44256</c:v>
                </c:pt>
                <c:pt idx="82">
                  <c:v>44348</c:v>
                </c:pt>
                <c:pt idx="83">
                  <c:v>44440</c:v>
                </c:pt>
                <c:pt idx="84">
                  <c:v>44531</c:v>
                </c:pt>
              </c:numCache>
            </c:numRef>
          </c:cat>
          <c:val>
            <c:numRef>
              <c:f>'Retail, vehicle purchasing'!$Y$13:$Y$97</c:f>
              <c:numCache>
                <c:formatCode>General</c:formatCode>
                <c:ptCount val="85"/>
                <c:pt idx="0">
                  <c:v>18350</c:v>
                </c:pt>
                <c:pt idx="1">
                  <c:v>17768</c:v>
                </c:pt>
                <c:pt idx="2">
                  <c:v>19788</c:v>
                </c:pt>
                <c:pt idx="3">
                  <c:v>21331</c:v>
                </c:pt>
                <c:pt idx="4">
                  <c:v>22071</c:v>
                </c:pt>
                <c:pt idx="5">
                  <c:v>22308</c:v>
                </c:pt>
                <c:pt idx="6">
                  <c:v>21307</c:v>
                </c:pt>
                <c:pt idx="7">
                  <c:v>23533</c:v>
                </c:pt>
                <c:pt idx="8">
                  <c:v>23461</c:v>
                </c:pt>
                <c:pt idx="9">
                  <c:v>23949</c:v>
                </c:pt>
                <c:pt idx="10">
                  <c:v>25541</c:v>
                </c:pt>
                <c:pt idx="11">
                  <c:v>27245</c:v>
                </c:pt>
                <c:pt idx="12">
                  <c:v>26085</c:v>
                </c:pt>
                <c:pt idx="13">
                  <c:v>24824</c:v>
                </c:pt>
                <c:pt idx="14">
                  <c:v>25160</c:v>
                </c:pt>
                <c:pt idx="15">
                  <c:v>25749</c:v>
                </c:pt>
                <c:pt idx="16">
                  <c:v>24676</c:v>
                </c:pt>
                <c:pt idx="17">
                  <c:v>23729</c:v>
                </c:pt>
                <c:pt idx="18">
                  <c:v>25627</c:v>
                </c:pt>
                <c:pt idx="19">
                  <c:v>26218</c:v>
                </c:pt>
                <c:pt idx="20">
                  <c:v>24912</c:v>
                </c:pt>
                <c:pt idx="21">
                  <c:v>23494</c:v>
                </c:pt>
                <c:pt idx="22">
                  <c:v>22121</c:v>
                </c:pt>
                <c:pt idx="23">
                  <c:v>22262</c:v>
                </c:pt>
                <c:pt idx="24">
                  <c:v>21578</c:v>
                </c:pt>
                <c:pt idx="25">
                  <c:v>22141</c:v>
                </c:pt>
                <c:pt idx="26">
                  <c:v>21727</c:v>
                </c:pt>
                <c:pt idx="27">
                  <c:v>23913</c:v>
                </c:pt>
                <c:pt idx="28">
                  <c:v>22516</c:v>
                </c:pt>
                <c:pt idx="29">
                  <c:v>21474</c:v>
                </c:pt>
                <c:pt idx="30">
                  <c:v>19032</c:v>
                </c:pt>
                <c:pt idx="31">
                  <c:v>18166</c:v>
                </c:pt>
                <c:pt idx="32">
                  <c:v>17152</c:v>
                </c:pt>
                <c:pt idx="33">
                  <c:v>14351</c:v>
                </c:pt>
                <c:pt idx="34">
                  <c:v>13234</c:v>
                </c:pt>
                <c:pt idx="35">
                  <c:v>15880</c:v>
                </c:pt>
                <c:pt idx="36">
                  <c:v>17504</c:v>
                </c:pt>
                <c:pt idx="37">
                  <c:v>18322</c:v>
                </c:pt>
                <c:pt idx="38">
                  <c:v>17963</c:v>
                </c:pt>
                <c:pt idx="39">
                  <c:v>18961</c:v>
                </c:pt>
                <c:pt idx="40">
                  <c:v>19626</c:v>
                </c:pt>
                <c:pt idx="41">
                  <c:v>19522</c:v>
                </c:pt>
                <c:pt idx="42">
                  <c:v>16733</c:v>
                </c:pt>
                <c:pt idx="43">
                  <c:v>17944</c:v>
                </c:pt>
                <c:pt idx="44">
                  <c:v>18097</c:v>
                </c:pt>
                <c:pt idx="45">
                  <c:v>19010</c:v>
                </c:pt>
                <c:pt idx="46">
                  <c:v>18289</c:v>
                </c:pt>
                <c:pt idx="47">
                  <c:v>19290</c:v>
                </c:pt>
                <c:pt idx="48">
                  <c:v>20315</c:v>
                </c:pt>
                <c:pt idx="49">
                  <c:v>20980</c:v>
                </c:pt>
                <c:pt idx="50">
                  <c:v>20944</c:v>
                </c:pt>
                <c:pt idx="51">
                  <c:v>22702</c:v>
                </c:pt>
                <c:pt idx="52">
                  <c:v>24590</c:v>
                </c:pt>
                <c:pt idx="53">
                  <c:v>25051</c:v>
                </c:pt>
                <c:pt idx="54">
                  <c:v>25148</c:v>
                </c:pt>
                <c:pt idx="55">
                  <c:v>27549</c:v>
                </c:pt>
                <c:pt idx="56">
                  <c:v>29250</c:v>
                </c:pt>
                <c:pt idx="57">
                  <c:v>28972</c:v>
                </c:pt>
                <c:pt idx="58">
                  <c:v>28638</c:v>
                </c:pt>
                <c:pt idx="59">
                  <c:v>30484</c:v>
                </c:pt>
                <c:pt idx="60">
                  <c:v>30268</c:v>
                </c:pt>
                <c:pt idx="61">
                  <c:v>29498</c:v>
                </c:pt>
                <c:pt idx="62">
                  <c:v>28700</c:v>
                </c:pt>
                <c:pt idx="63">
                  <c:v>31013</c:v>
                </c:pt>
                <c:pt idx="64">
                  <c:v>33927</c:v>
                </c:pt>
                <c:pt idx="65">
                  <c:v>32422</c:v>
                </c:pt>
                <c:pt idx="66">
                  <c:v>31369</c:v>
                </c:pt>
                <c:pt idx="67">
                  <c:v>32487</c:v>
                </c:pt>
                <c:pt idx="68">
                  <c:v>35711</c:v>
                </c:pt>
                <c:pt idx="69">
                  <c:v>30656</c:v>
                </c:pt>
                <c:pt idx="70">
                  <c:v>29137</c:v>
                </c:pt>
                <c:pt idx="71">
                  <c:v>30125</c:v>
                </c:pt>
                <c:pt idx="72">
                  <c:v>30366</c:v>
                </c:pt>
                <c:pt idx="73">
                  <c:v>28346</c:v>
                </c:pt>
                <c:pt idx="74">
                  <c:v>26710</c:v>
                </c:pt>
                <c:pt idx="75">
                  <c:v>30068</c:v>
                </c:pt>
                <c:pt idx="76">
                  <c:v>30164</c:v>
                </c:pt>
                <c:pt idx="77">
                  <c:v>24616</c:v>
                </c:pt>
                <c:pt idx="78">
                  <c:v>15867</c:v>
                </c:pt>
                <c:pt idx="79">
                  <c:v>23492</c:v>
                </c:pt>
                <c:pt idx="80">
                  <c:v>22678</c:v>
                </c:pt>
                <c:pt idx="81">
                  <c:v>25577</c:v>
                </c:pt>
                <c:pt idx="82">
                  <c:v>27713</c:v>
                </c:pt>
                <c:pt idx="83">
                  <c:v>21666</c:v>
                </c:pt>
                <c:pt idx="84">
                  <c:v>27734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7-44F9-B4AF-C0CEDD5D8BF2}"/>
            </c:ext>
          </c:extLst>
        </c:ser>
        <c:ser>
          <c:idx val="1"/>
          <c:order val="1"/>
          <c:tx>
            <c:strRef>
              <c:f>'Retail, vehicle purchasing'!$Z$10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purchasing'!$A$13:$A$97</c:f>
              <c:numCache>
                <c:formatCode>mmm\-yy</c:formatCode>
                <c:ptCount val="85"/>
                <c:pt idx="0">
                  <c:v>36861</c:v>
                </c:pt>
                <c:pt idx="1">
                  <c:v>36951</c:v>
                </c:pt>
                <c:pt idx="2">
                  <c:v>37043</c:v>
                </c:pt>
                <c:pt idx="3">
                  <c:v>37135</c:v>
                </c:pt>
                <c:pt idx="4">
                  <c:v>37226</c:v>
                </c:pt>
                <c:pt idx="5">
                  <c:v>37316</c:v>
                </c:pt>
                <c:pt idx="6">
                  <c:v>37408</c:v>
                </c:pt>
                <c:pt idx="7">
                  <c:v>37500</c:v>
                </c:pt>
                <c:pt idx="8">
                  <c:v>37591</c:v>
                </c:pt>
                <c:pt idx="9">
                  <c:v>37681</c:v>
                </c:pt>
                <c:pt idx="10">
                  <c:v>37773</c:v>
                </c:pt>
                <c:pt idx="11">
                  <c:v>37865</c:v>
                </c:pt>
                <c:pt idx="12">
                  <c:v>37956</c:v>
                </c:pt>
                <c:pt idx="13">
                  <c:v>38047</c:v>
                </c:pt>
                <c:pt idx="14">
                  <c:v>38139</c:v>
                </c:pt>
                <c:pt idx="15">
                  <c:v>38231</c:v>
                </c:pt>
                <c:pt idx="16">
                  <c:v>38322</c:v>
                </c:pt>
                <c:pt idx="17">
                  <c:v>38412</c:v>
                </c:pt>
                <c:pt idx="18">
                  <c:v>38504</c:v>
                </c:pt>
                <c:pt idx="19">
                  <c:v>38596</c:v>
                </c:pt>
                <c:pt idx="20">
                  <c:v>38687</c:v>
                </c:pt>
                <c:pt idx="21">
                  <c:v>38777</c:v>
                </c:pt>
                <c:pt idx="22">
                  <c:v>38869</c:v>
                </c:pt>
                <c:pt idx="23">
                  <c:v>38961</c:v>
                </c:pt>
                <c:pt idx="24">
                  <c:v>39052</c:v>
                </c:pt>
                <c:pt idx="25">
                  <c:v>39142</c:v>
                </c:pt>
                <c:pt idx="26">
                  <c:v>39234</c:v>
                </c:pt>
                <c:pt idx="27">
                  <c:v>39326</c:v>
                </c:pt>
                <c:pt idx="28">
                  <c:v>39417</c:v>
                </c:pt>
                <c:pt idx="29">
                  <c:v>39508</c:v>
                </c:pt>
                <c:pt idx="30">
                  <c:v>39600</c:v>
                </c:pt>
                <c:pt idx="31">
                  <c:v>39692</c:v>
                </c:pt>
                <c:pt idx="32">
                  <c:v>39783</c:v>
                </c:pt>
                <c:pt idx="33">
                  <c:v>39873</c:v>
                </c:pt>
                <c:pt idx="34">
                  <c:v>39965</c:v>
                </c:pt>
                <c:pt idx="35">
                  <c:v>40057</c:v>
                </c:pt>
                <c:pt idx="36">
                  <c:v>40148</c:v>
                </c:pt>
                <c:pt idx="37">
                  <c:v>40238</c:v>
                </c:pt>
                <c:pt idx="38">
                  <c:v>40330</c:v>
                </c:pt>
                <c:pt idx="39">
                  <c:v>40422</c:v>
                </c:pt>
                <c:pt idx="40">
                  <c:v>40513</c:v>
                </c:pt>
                <c:pt idx="41">
                  <c:v>40603</c:v>
                </c:pt>
                <c:pt idx="42">
                  <c:v>40695</c:v>
                </c:pt>
                <c:pt idx="43">
                  <c:v>40787</c:v>
                </c:pt>
                <c:pt idx="44">
                  <c:v>40878</c:v>
                </c:pt>
                <c:pt idx="45">
                  <c:v>40969</c:v>
                </c:pt>
                <c:pt idx="46">
                  <c:v>41061</c:v>
                </c:pt>
                <c:pt idx="47">
                  <c:v>41153</c:v>
                </c:pt>
                <c:pt idx="48">
                  <c:v>41244</c:v>
                </c:pt>
                <c:pt idx="49">
                  <c:v>41334</c:v>
                </c:pt>
                <c:pt idx="50">
                  <c:v>41426</c:v>
                </c:pt>
                <c:pt idx="51">
                  <c:v>41518</c:v>
                </c:pt>
                <c:pt idx="52">
                  <c:v>41609</c:v>
                </c:pt>
                <c:pt idx="53">
                  <c:v>41699</c:v>
                </c:pt>
                <c:pt idx="54">
                  <c:v>41791</c:v>
                </c:pt>
                <c:pt idx="55">
                  <c:v>41883</c:v>
                </c:pt>
                <c:pt idx="56">
                  <c:v>41974</c:v>
                </c:pt>
                <c:pt idx="57">
                  <c:v>42064</c:v>
                </c:pt>
                <c:pt idx="58">
                  <c:v>42156</c:v>
                </c:pt>
                <c:pt idx="59">
                  <c:v>42248</c:v>
                </c:pt>
                <c:pt idx="60">
                  <c:v>42339</c:v>
                </c:pt>
                <c:pt idx="61">
                  <c:v>42430</c:v>
                </c:pt>
                <c:pt idx="62">
                  <c:v>42522</c:v>
                </c:pt>
                <c:pt idx="63">
                  <c:v>42614</c:v>
                </c:pt>
                <c:pt idx="64">
                  <c:v>42705</c:v>
                </c:pt>
                <c:pt idx="65">
                  <c:v>42795</c:v>
                </c:pt>
                <c:pt idx="66">
                  <c:v>42887</c:v>
                </c:pt>
                <c:pt idx="67">
                  <c:v>42979</c:v>
                </c:pt>
                <c:pt idx="68">
                  <c:v>43070</c:v>
                </c:pt>
                <c:pt idx="69">
                  <c:v>43160</c:v>
                </c:pt>
                <c:pt idx="70">
                  <c:v>43252</c:v>
                </c:pt>
                <c:pt idx="71">
                  <c:v>43344</c:v>
                </c:pt>
                <c:pt idx="72">
                  <c:v>43435</c:v>
                </c:pt>
                <c:pt idx="73">
                  <c:v>43525</c:v>
                </c:pt>
                <c:pt idx="74">
                  <c:v>43617</c:v>
                </c:pt>
                <c:pt idx="75">
                  <c:v>43709</c:v>
                </c:pt>
                <c:pt idx="76">
                  <c:v>43800</c:v>
                </c:pt>
                <c:pt idx="77">
                  <c:v>43891</c:v>
                </c:pt>
                <c:pt idx="78">
                  <c:v>43983</c:v>
                </c:pt>
                <c:pt idx="79">
                  <c:v>44075</c:v>
                </c:pt>
                <c:pt idx="80">
                  <c:v>44166</c:v>
                </c:pt>
                <c:pt idx="81">
                  <c:v>44256</c:v>
                </c:pt>
                <c:pt idx="82">
                  <c:v>44348</c:v>
                </c:pt>
                <c:pt idx="83">
                  <c:v>44440</c:v>
                </c:pt>
                <c:pt idx="84">
                  <c:v>44531</c:v>
                </c:pt>
              </c:numCache>
            </c:numRef>
          </c:cat>
          <c:val>
            <c:numRef>
              <c:f>'Retail, vehicle purchasing'!$Z$13:$Z$97</c:f>
              <c:numCache>
                <c:formatCode>General</c:formatCode>
                <c:ptCount val="85"/>
                <c:pt idx="0">
                  <c:v>23516</c:v>
                </c:pt>
                <c:pt idx="1">
                  <c:v>24928</c:v>
                </c:pt>
                <c:pt idx="2">
                  <c:v>27659</c:v>
                </c:pt>
                <c:pt idx="3">
                  <c:v>28588</c:v>
                </c:pt>
                <c:pt idx="4">
                  <c:v>29868</c:v>
                </c:pt>
                <c:pt idx="5">
                  <c:v>28941</c:v>
                </c:pt>
                <c:pt idx="6">
                  <c:v>28293</c:v>
                </c:pt>
                <c:pt idx="7">
                  <c:v>28728</c:v>
                </c:pt>
                <c:pt idx="8">
                  <c:v>29366</c:v>
                </c:pt>
                <c:pt idx="9">
                  <c:v>30293</c:v>
                </c:pt>
                <c:pt idx="10">
                  <c:v>32200</c:v>
                </c:pt>
                <c:pt idx="11">
                  <c:v>34288</c:v>
                </c:pt>
                <c:pt idx="12">
                  <c:v>33302</c:v>
                </c:pt>
                <c:pt idx="13">
                  <c:v>33640</c:v>
                </c:pt>
                <c:pt idx="14">
                  <c:v>34007</c:v>
                </c:pt>
                <c:pt idx="15">
                  <c:v>33296</c:v>
                </c:pt>
                <c:pt idx="16">
                  <c:v>32748</c:v>
                </c:pt>
                <c:pt idx="17">
                  <c:v>32580</c:v>
                </c:pt>
                <c:pt idx="18">
                  <c:v>34165</c:v>
                </c:pt>
                <c:pt idx="19">
                  <c:v>35600</c:v>
                </c:pt>
                <c:pt idx="20">
                  <c:v>32835</c:v>
                </c:pt>
                <c:pt idx="21">
                  <c:v>31788</c:v>
                </c:pt>
                <c:pt idx="22">
                  <c:v>28568</c:v>
                </c:pt>
                <c:pt idx="23">
                  <c:v>28330</c:v>
                </c:pt>
                <c:pt idx="24">
                  <c:v>27943</c:v>
                </c:pt>
                <c:pt idx="25">
                  <c:v>28038</c:v>
                </c:pt>
                <c:pt idx="26">
                  <c:v>27744</c:v>
                </c:pt>
                <c:pt idx="27">
                  <c:v>29644</c:v>
                </c:pt>
                <c:pt idx="28">
                  <c:v>28444</c:v>
                </c:pt>
                <c:pt idx="29">
                  <c:v>26909</c:v>
                </c:pt>
                <c:pt idx="30">
                  <c:v>24164</c:v>
                </c:pt>
                <c:pt idx="31">
                  <c:v>22390</c:v>
                </c:pt>
                <c:pt idx="32">
                  <c:v>21018</c:v>
                </c:pt>
                <c:pt idx="33">
                  <c:v>16393</c:v>
                </c:pt>
                <c:pt idx="34">
                  <c:v>15676</c:v>
                </c:pt>
                <c:pt idx="35">
                  <c:v>18447</c:v>
                </c:pt>
                <c:pt idx="36">
                  <c:v>18796</c:v>
                </c:pt>
                <c:pt idx="37">
                  <c:v>20043</c:v>
                </c:pt>
                <c:pt idx="38">
                  <c:v>23427</c:v>
                </c:pt>
                <c:pt idx="39">
                  <c:v>25213</c:v>
                </c:pt>
                <c:pt idx="40">
                  <c:v>26706</c:v>
                </c:pt>
                <c:pt idx="41">
                  <c:v>22612</c:v>
                </c:pt>
                <c:pt idx="42">
                  <c:v>22238</c:v>
                </c:pt>
                <c:pt idx="43">
                  <c:v>23728</c:v>
                </c:pt>
                <c:pt idx="44">
                  <c:v>25719</c:v>
                </c:pt>
                <c:pt idx="45">
                  <c:v>24702</c:v>
                </c:pt>
                <c:pt idx="46">
                  <c:v>24659</c:v>
                </c:pt>
                <c:pt idx="47">
                  <c:v>24886</c:v>
                </c:pt>
                <c:pt idx="48">
                  <c:v>28514</c:v>
                </c:pt>
                <c:pt idx="49">
                  <c:v>26456</c:v>
                </c:pt>
                <c:pt idx="50">
                  <c:v>28959</c:v>
                </c:pt>
                <c:pt idx="51">
                  <c:v>31180</c:v>
                </c:pt>
                <c:pt idx="52">
                  <c:v>33369</c:v>
                </c:pt>
                <c:pt idx="53">
                  <c:v>33254</c:v>
                </c:pt>
                <c:pt idx="54">
                  <c:v>35334</c:v>
                </c:pt>
                <c:pt idx="55">
                  <c:v>37673</c:v>
                </c:pt>
                <c:pt idx="56">
                  <c:v>39755</c:v>
                </c:pt>
                <c:pt idx="57">
                  <c:v>37097</c:v>
                </c:pt>
                <c:pt idx="58">
                  <c:v>37176</c:v>
                </c:pt>
                <c:pt idx="59">
                  <c:v>39783</c:v>
                </c:pt>
                <c:pt idx="60">
                  <c:v>40090</c:v>
                </c:pt>
                <c:pt idx="61">
                  <c:v>37737</c:v>
                </c:pt>
                <c:pt idx="62">
                  <c:v>39321</c:v>
                </c:pt>
                <c:pt idx="63">
                  <c:v>43253</c:v>
                </c:pt>
                <c:pt idx="64">
                  <c:v>45012</c:v>
                </c:pt>
                <c:pt idx="65">
                  <c:v>42474</c:v>
                </c:pt>
                <c:pt idx="66">
                  <c:v>42752</c:v>
                </c:pt>
                <c:pt idx="67">
                  <c:v>45617</c:v>
                </c:pt>
                <c:pt idx="68">
                  <c:v>48634</c:v>
                </c:pt>
                <c:pt idx="69">
                  <c:v>41815</c:v>
                </c:pt>
                <c:pt idx="70">
                  <c:v>41439</c:v>
                </c:pt>
                <c:pt idx="71">
                  <c:v>43243</c:v>
                </c:pt>
                <c:pt idx="72">
                  <c:v>43868</c:v>
                </c:pt>
                <c:pt idx="73">
                  <c:v>39110</c:v>
                </c:pt>
                <c:pt idx="74">
                  <c:v>37451</c:v>
                </c:pt>
                <c:pt idx="75">
                  <c:v>39184</c:v>
                </c:pt>
                <c:pt idx="76">
                  <c:v>34598</c:v>
                </c:pt>
                <c:pt idx="77">
                  <c:v>30005</c:v>
                </c:pt>
                <c:pt idx="78">
                  <c:v>20829</c:v>
                </c:pt>
                <c:pt idx="79">
                  <c:v>32577</c:v>
                </c:pt>
                <c:pt idx="80">
                  <c:v>29410</c:v>
                </c:pt>
                <c:pt idx="81">
                  <c:v>33867</c:v>
                </c:pt>
                <c:pt idx="82">
                  <c:v>35643</c:v>
                </c:pt>
                <c:pt idx="83">
                  <c:v>33536</c:v>
                </c:pt>
                <c:pt idx="84">
                  <c:v>34019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67-44F9-B4AF-C0CEDD5D8BF2}"/>
            </c:ext>
          </c:extLst>
        </c:ser>
        <c:ser>
          <c:idx val="2"/>
          <c:order val="2"/>
          <c:tx>
            <c:strRef>
              <c:f>'Retail, vehicle purchasing'!$AA$10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'Retail, vehicle purchasing'!$A$13:$A$97</c:f>
              <c:numCache>
                <c:formatCode>mmm\-yy</c:formatCode>
                <c:ptCount val="85"/>
                <c:pt idx="0">
                  <c:v>36861</c:v>
                </c:pt>
                <c:pt idx="1">
                  <c:v>36951</c:v>
                </c:pt>
                <c:pt idx="2">
                  <c:v>37043</c:v>
                </c:pt>
                <c:pt idx="3">
                  <c:v>37135</c:v>
                </c:pt>
                <c:pt idx="4">
                  <c:v>37226</c:v>
                </c:pt>
                <c:pt idx="5">
                  <c:v>37316</c:v>
                </c:pt>
                <c:pt idx="6">
                  <c:v>37408</c:v>
                </c:pt>
                <c:pt idx="7">
                  <c:v>37500</c:v>
                </c:pt>
                <c:pt idx="8">
                  <c:v>37591</c:v>
                </c:pt>
                <c:pt idx="9">
                  <c:v>37681</c:v>
                </c:pt>
                <c:pt idx="10">
                  <c:v>37773</c:v>
                </c:pt>
                <c:pt idx="11">
                  <c:v>37865</c:v>
                </c:pt>
                <c:pt idx="12">
                  <c:v>37956</c:v>
                </c:pt>
                <c:pt idx="13">
                  <c:v>38047</c:v>
                </c:pt>
                <c:pt idx="14">
                  <c:v>38139</c:v>
                </c:pt>
                <c:pt idx="15">
                  <c:v>38231</c:v>
                </c:pt>
                <c:pt idx="16">
                  <c:v>38322</c:v>
                </c:pt>
                <c:pt idx="17">
                  <c:v>38412</c:v>
                </c:pt>
                <c:pt idx="18">
                  <c:v>38504</c:v>
                </c:pt>
                <c:pt idx="19">
                  <c:v>38596</c:v>
                </c:pt>
                <c:pt idx="20">
                  <c:v>38687</c:v>
                </c:pt>
                <c:pt idx="21">
                  <c:v>38777</c:v>
                </c:pt>
                <c:pt idx="22">
                  <c:v>38869</c:v>
                </c:pt>
                <c:pt idx="23">
                  <c:v>38961</c:v>
                </c:pt>
                <c:pt idx="24">
                  <c:v>39052</c:v>
                </c:pt>
                <c:pt idx="25">
                  <c:v>39142</c:v>
                </c:pt>
                <c:pt idx="26">
                  <c:v>39234</c:v>
                </c:pt>
                <c:pt idx="27">
                  <c:v>39326</c:v>
                </c:pt>
                <c:pt idx="28">
                  <c:v>39417</c:v>
                </c:pt>
                <c:pt idx="29">
                  <c:v>39508</c:v>
                </c:pt>
                <c:pt idx="30">
                  <c:v>39600</c:v>
                </c:pt>
                <c:pt idx="31">
                  <c:v>39692</c:v>
                </c:pt>
                <c:pt idx="32">
                  <c:v>39783</c:v>
                </c:pt>
                <c:pt idx="33">
                  <c:v>39873</c:v>
                </c:pt>
                <c:pt idx="34">
                  <c:v>39965</c:v>
                </c:pt>
                <c:pt idx="35">
                  <c:v>40057</c:v>
                </c:pt>
                <c:pt idx="36">
                  <c:v>40148</c:v>
                </c:pt>
                <c:pt idx="37">
                  <c:v>40238</c:v>
                </c:pt>
                <c:pt idx="38">
                  <c:v>40330</c:v>
                </c:pt>
                <c:pt idx="39">
                  <c:v>40422</c:v>
                </c:pt>
                <c:pt idx="40">
                  <c:v>40513</c:v>
                </c:pt>
                <c:pt idx="41">
                  <c:v>40603</c:v>
                </c:pt>
                <c:pt idx="42">
                  <c:v>40695</c:v>
                </c:pt>
                <c:pt idx="43">
                  <c:v>40787</c:v>
                </c:pt>
                <c:pt idx="44">
                  <c:v>40878</c:v>
                </c:pt>
                <c:pt idx="45">
                  <c:v>40969</c:v>
                </c:pt>
                <c:pt idx="46">
                  <c:v>41061</c:v>
                </c:pt>
                <c:pt idx="47">
                  <c:v>41153</c:v>
                </c:pt>
                <c:pt idx="48">
                  <c:v>41244</c:v>
                </c:pt>
                <c:pt idx="49">
                  <c:v>41334</c:v>
                </c:pt>
                <c:pt idx="50">
                  <c:v>41426</c:v>
                </c:pt>
                <c:pt idx="51">
                  <c:v>41518</c:v>
                </c:pt>
                <c:pt idx="52">
                  <c:v>41609</c:v>
                </c:pt>
                <c:pt idx="53">
                  <c:v>41699</c:v>
                </c:pt>
                <c:pt idx="54">
                  <c:v>41791</c:v>
                </c:pt>
                <c:pt idx="55">
                  <c:v>41883</c:v>
                </c:pt>
                <c:pt idx="56">
                  <c:v>41974</c:v>
                </c:pt>
                <c:pt idx="57">
                  <c:v>42064</c:v>
                </c:pt>
                <c:pt idx="58">
                  <c:v>42156</c:v>
                </c:pt>
                <c:pt idx="59">
                  <c:v>42248</c:v>
                </c:pt>
                <c:pt idx="60">
                  <c:v>42339</c:v>
                </c:pt>
                <c:pt idx="61">
                  <c:v>42430</c:v>
                </c:pt>
                <c:pt idx="62">
                  <c:v>42522</c:v>
                </c:pt>
                <c:pt idx="63">
                  <c:v>42614</c:v>
                </c:pt>
                <c:pt idx="64">
                  <c:v>42705</c:v>
                </c:pt>
                <c:pt idx="65">
                  <c:v>42795</c:v>
                </c:pt>
                <c:pt idx="66">
                  <c:v>42887</c:v>
                </c:pt>
                <c:pt idx="67">
                  <c:v>42979</c:v>
                </c:pt>
                <c:pt idx="68">
                  <c:v>43070</c:v>
                </c:pt>
                <c:pt idx="69">
                  <c:v>43160</c:v>
                </c:pt>
                <c:pt idx="70">
                  <c:v>43252</c:v>
                </c:pt>
                <c:pt idx="71">
                  <c:v>43344</c:v>
                </c:pt>
                <c:pt idx="72">
                  <c:v>43435</c:v>
                </c:pt>
                <c:pt idx="73">
                  <c:v>43525</c:v>
                </c:pt>
                <c:pt idx="74">
                  <c:v>43617</c:v>
                </c:pt>
                <c:pt idx="75">
                  <c:v>43709</c:v>
                </c:pt>
                <c:pt idx="76">
                  <c:v>43800</c:v>
                </c:pt>
                <c:pt idx="77">
                  <c:v>43891</c:v>
                </c:pt>
                <c:pt idx="78">
                  <c:v>43983</c:v>
                </c:pt>
                <c:pt idx="79">
                  <c:v>44075</c:v>
                </c:pt>
                <c:pt idx="80">
                  <c:v>44166</c:v>
                </c:pt>
                <c:pt idx="81">
                  <c:v>44256</c:v>
                </c:pt>
                <c:pt idx="82">
                  <c:v>44348</c:v>
                </c:pt>
                <c:pt idx="83">
                  <c:v>44440</c:v>
                </c:pt>
                <c:pt idx="84">
                  <c:v>44531</c:v>
                </c:pt>
              </c:numCache>
            </c:numRef>
          </c:cat>
          <c:val>
            <c:numRef>
              <c:f>'Retail, vehicle purchasing'!$AA$13:$AA$97</c:f>
              <c:numCache>
                <c:formatCode>General</c:formatCode>
                <c:ptCount val="85"/>
                <c:pt idx="0">
                  <c:v>41866</c:v>
                </c:pt>
                <c:pt idx="1">
                  <c:v>42696</c:v>
                </c:pt>
                <c:pt idx="2">
                  <c:v>47447</c:v>
                </c:pt>
                <c:pt idx="3">
                  <c:v>49919</c:v>
                </c:pt>
                <c:pt idx="4">
                  <c:v>51939</c:v>
                </c:pt>
                <c:pt idx="5">
                  <c:v>51249</c:v>
                </c:pt>
                <c:pt idx="6">
                  <c:v>49600</c:v>
                </c:pt>
                <c:pt idx="7">
                  <c:v>52261</c:v>
                </c:pt>
                <c:pt idx="8">
                  <c:v>52827</c:v>
                </c:pt>
                <c:pt idx="9">
                  <c:v>54242</c:v>
                </c:pt>
                <c:pt idx="10">
                  <c:v>57741</c:v>
                </c:pt>
                <c:pt idx="11">
                  <c:v>61533</c:v>
                </c:pt>
                <c:pt idx="12">
                  <c:v>59387</c:v>
                </c:pt>
                <c:pt idx="13">
                  <c:v>58464</c:v>
                </c:pt>
                <c:pt idx="14">
                  <c:v>59167</c:v>
                </c:pt>
                <c:pt idx="15">
                  <c:v>59045</c:v>
                </c:pt>
                <c:pt idx="16">
                  <c:v>57424</c:v>
                </c:pt>
                <c:pt idx="17">
                  <c:v>56309</c:v>
                </c:pt>
                <c:pt idx="18">
                  <c:v>59792</c:v>
                </c:pt>
                <c:pt idx="19">
                  <c:v>61818</c:v>
                </c:pt>
                <c:pt idx="20">
                  <c:v>57747</c:v>
                </c:pt>
                <c:pt idx="21">
                  <c:v>55282</c:v>
                </c:pt>
                <c:pt idx="22">
                  <c:v>50689</c:v>
                </c:pt>
                <c:pt idx="23">
                  <c:v>50592</c:v>
                </c:pt>
                <c:pt idx="24">
                  <c:v>49521</c:v>
                </c:pt>
                <c:pt idx="25">
                  <c:v>50179</c:v>
                </c:pt>
                <c:pt idx="26">
                  <c:v>49471</c:v>
                </c:pt>
                <c:pt idx="27">
                  <c:v>53557</c:v>
                </c:pt>
                <c:pt idx="28">
                  <c:v>50960</c:v>
                </c:pt>
                <c:pt idx="29">
                  <c:v>48383</c:v>
                </c:pt>
                <c:pt idx="30">
                  <c:v>43196</c:v>
                </c:pt>
                <c:pt idx="31">
                  <c:v>40556</c:v>
                </c:pt>
                <c:pt idx="32">
                  <c:v>38170</c:v>
                </c:pt>
                <c:pt idx="33">
                  <c:v>30744</c:v>
                </c:pt>
                <c:pt idx="34">
                  <c:v>28910</c:v>
                </c:pt>
                <c:pt idx="35">
                  <c:v>34327</c:v>
                </c:pt>
                <c:pt idx="36">
                  <c:v>36300</c:v>
                </c:pt>
                <c:pt idx="37">
                  <c:v>38365</c:v>
                </c:pt>
                <c:pt idx="38">
                  <c:v>41390</c:v>
                </c:pt>
                <c:pt idx="39">
                  <c:v>44174</c:v>
                </c:pt>
                <c:pt idx="40">
                  <c:v>46332</c:v>
                </c:pt>
                <c:pt idx="41">
                  <c:v>42134</c:v>
                </c:pt>
                <c:pt idx="42">
                  <c:v>38971</c:v>
                </c:pt>
                <c:pt idx="43">
                  <c:v>41672</c:v>
                </c:pt>
                <c:pt idx="44">
                  <c:v>43816</c:v>
                </c:pt>
                <c:pt idx="45">
                  <c:v>43712</c:v>
                </c:pt>
                <c:pt idx="46">
                  <c:v>42948</c:v>
                </c:pt>
                <c:pt idx="47">
                  <c:v>44176</c:v>
                </c:pt>
                <c:pt idx="48">
                  <c:v>48829</c:v>
                </c:pt>
                <c:pt idx="49">
                  <c:v>47436</c:v>
                </c:pt>
                <c:pt idx="50">
                  <c:v>49903</c:v>
                </c:pt>
                <c:pt idx="51">
                  <c:v>53882</c:v>
                </c:pt>
                <c:pt idx="52">
                  <c:v>57959</c:v>
                </c:pt>
                <c:pt idx="53">
                  <c:v>58305</c:v>
                </c:pt>
                <c:pt idx="54">
                  <c:v>60482</c:v>
                </c:pt>
                <c:pt idx="55">
                  <c:v>65222</c:v>
                </c:pt>
                <c:pt idx="56">
                  <c:v>69005</c:v>
                </c:pt>
                <c:pt idx="57">
                  <c:v>66069</c:v>
                </c:pt>
                <c:pt idx="58">
                  <c:v>65814</c:v>
                </c:pt>
                <c:pt idx="59">
                  <c:v>70267</c:v>
                </c:pt>
                <c:pt idx="60">
                  <c:v>70358</c:v>
                </c:pt>
                <c:pt idx="61">
                  <c:v>67235</c:v>
                </c:pt>
                <c:pt idx="62">
                  <c:v>68021</c:v>
                </c:pt>
                <c:pt idx="63">
                  <c:v>74266</c:v>
                </c:pt>
                <c:pt idx="64">
                  <c:v>78939</c:v>
                </c:pt>
                <c:pt idx="65">
                  <c:v>74896</c:v>
                </c:pt>
                <c:pt idx="66">
                  <c:v>74121</c:v>
                </c:pt>
                <c:pt idx="67">
                  <c:v>78104</c:v>
                </c:pt>
                <c:pt idx="68">
                  <c:v>84345</c:v>
                </c:pt>
                <c:pt idx="69">
                  <c:v>72471</c:v>
                </c:pt>
                <c:pt idx="70">
                  <c:v>70576</c:v>
                </c:pt>
                <c:pt idx="71">
                  <c:v>73368</c:v>
                </c:pt>
                <c:pt idx="72">
                  <c:v>74234</c:v>
                </c:pt>
                <c:pt idx="73">
                  <c:v>67456</c:v>
                </c:pt>
                <c:pt idx="74">
                  <c:v>64161</c:v>
                </c:pt>
                <c:pt idx="75">
                  <c:v>69252</c:v>
                </c:pt>
                <c:pt idx="76">
                  <c:v>64762</c:v>
                </c:pt>
                <c:pt idx="77">
                  <c:v>54621</c:v>
                </c:pt>
                <c:pt idx="78">
                  <c:v>36696</c:v>
                </c:pt>
                <c:pt idx="79">
                  <c:v>56069</c:v>
                </c:pt>
                <c:pt idx="80">
                  <c:v>52088</c:v>
                </c:pt>
                <c:pt idx="81">
                  <c:v>59444</c:v>
                </c:pt>
                <c:pt idx="82">
                  <c:v>63356</c:v>
                </c:pt>
                <c:pt idx="83">
                  <c:v>55202</c:v>
                </c:pt>
                <c:pt idx="84">
                  <c:v>61753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67-44F9-B4AF-C0CEDD5D8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57152"/>
        <c:axId val="52258688"/>
      </c:lineChart>
      <c:dateAx>
        <c:axId val="5225715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258688"/>
        <c:crosses val="autoZero"/>
        <c:auto val="1"/>
        <c:lblOffset val="100"/>
        <c:baseTimeUnit val="months"/>
        <c:majorUnit val="12"/>
        <c:majorTimeUnit val="months"/>
      </c:dateAx>
      <c:valAx>
        <c:axId val="52258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New Car Registrations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8.8495575221241747E-3"/>
              <c:y val="0.1628424707781092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522571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7380281047930908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purchasing'!$AC$10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purchasing'!$A$17:$A$97</c:f>
              <c:numCache>
                <c:formatCode>mmm\-yy</c:formatCode>
                <c:ptCount val="81"/>
                <c:pt idx="0">
                  <c:v>37226</c:v>
                </c:pt>
                <c:pt idx="1">
                  <c:v>37316</c:v>
                </c:pt>
                <c:pt idx="2">
                  <c:v>37408</c:v>
                </c:pt>
                <c:pt idx="3">
                  <c:v>37500</c:v>
                </c:pt>
                <c:pt idx="4">
                  <c:v>37591</c:v>
                </c:pt>
                <c:pt idx="5">
                  <c:v>37681</c:v>
                </c:pt>
                <c:pt idx="6">
                  <c:v>37773</c:v>
                </c:pt>
                <c:pt idx="7">
                  <c:v>37865</c:v>
                </c:pt>
                <c:pt idx="8">
                  <c:v>37956</c:v>
                </c:pt>
                <c:pt idx="9">
                  <c:v>38047</c:v>
                </c:pt>
                <c:pt idx="10">
                  <c:v>38139</c:v>
                </c:pt>
                <c:pt idx="11">
                  <c:v>38231</c:v>
                </c:pt>
                <c:pt idx="12">
                  <c:v>38322</c:v>
                </c:pt>
                <c:pt idx="13">
                  <c:v>38412</c:v>
                </c:pt>
                <c:pt idx="14">
                  <c:v>38504</c:v>
                </c:pt>
                <c:pt idx="15">
                  <c:v>38596</c:v>
                </c:pt>
                <c:pt idx="16">
                  <c:v>38687</c:v>
                </c:pt>
                <c:pt idx="17">
                  <c:v>38777</c:v>
                </c:pt>
                <c:pt idx="18">
                  <c:v>38869</c:v>
                </c:pt>
                <c:pt idx="19">
                  <c:v>38961</c:v>
                </c:pt>
                <c:pt idx="20">
                  <c:v>39052</c:v>
                </c:pt>
                <c:pt idx="21">
                  <c:v>39142</c:v>
                </c:pt>
                <c:pt idx="22">
                  <c:v>39234</c:v>
                </c:pt>
                <c:pt idx="23">
                  <c:v>39326</c:v>
                </c:pt>
                <c:pt idx="24">
                  <c:v>39417</c:v>
                </c:pt>
                <c:pt idx="25">
                  <c:v>39508</c:v>
                </c:pt>
                <c:pt idx="26">
                  <c:v>39600</c:v>
                </c:pt>
                <c:pt idx="27">
                  <c:v>39692</c:v>
                </c:pt>
                <c:pt idx="28">
                  <c:v>39783</c:v>
                </c:pt>
                <c:pt idx="29">
                  <c:v>39873</c:v>
                </c:pt>
                <c:pt idx="30">
                  <c:v>39965</c:v>
                </c:pt>
                <c:pt idx="31">
                  <c:v>40057</c:v>
                </c:pt>
                <c:pt idx="32">
                  <c:v>40148</c:v>
                </c:pt>
                <c:pt idx="33">
                  <c:v>40238</c:v>
                </c:pt>
                <c:pt idx="34">
                  <c:v>40330</c:v>
                </c:pt>
                <c:pt idx="35">
                  <c:v>40422</c:v>
                </c:pt>
                <c:pt idx="36">
                  <c:v>40513</c:v>
                </c:pt>
                <c:pt idx="37">
                  <c:v>40603</c:v>
                </c:pt>
                <c:pt idx="38">
                  <c:v>40695</c:v>
                </c:pt>
                <c:pt idx="39">
                  <c:v>40787</c:v>
                </c:pt>
                <c:pt idx="40">
                  <c:v>40878</c:v>
                </c:pt>
                <c:pt idx="41">
                  <c:v>40969</c:v>
                </c:pt>
                <c:pt idx="42">
                  <c:v>41061</c:v>
                </c:pt>
                <c:pt idx="43">
                  <c:v>41153</c:v>
                </c:pt>
                <c:pt idx="44">
                  <c:v>41244</c:v>
                </c:pt>
                <c:pt idx="45">
                  <c:v>41334</c:v>
                </c:pt>
                <c:pt idx="46">
                  <c:v>41426</c:v>
                </c:pt>
                <c:pt idx="47">
                  <c:v>41518</c:v>
                </c:pt>
                <c:pt idx="48">
                  <c:v>41609</c:v>
                </c:pt>
                <c:pt idx="49">
                  <c:v>41699</c:v>
                </c:pt>
                <c:pt idx="50">
                  <c:v>41791</c:v>
                </c:pt>
                <c:pt idx="51">
                  <c:v>41883</c:v>
                </c:pt>
                <c:pt idx="52">
                  <c:v>41974</c:v>
                </c:pt>
                <c:pt idx="53">
                  <c:v>42064</c:v>
                </c:pt>
                <c:pt idx="54">
                  <c:v>42156</c:v>
                </c:pt>
                <c:pt idx="55">
                  <c:v>42248</c:v>
                </c:pt>
                <c:pt idx="56">
                  <c:v>42339</c:v>
                </c:pt>
                <c:pt idx="57">
                  <c:v>42430</c:v>
                </c:pt>
                <c:pt idx="58">
                  <c:v>42522</c:v>
                </c:pt>
                <c:pt idx="59">
                  <c:v>42614</c:v>
                </c:pt>
                <c:pt idx="60">
                  <c:v>42705</c:v>
                </c:pt>
                <c:pt idx="61">
                  <c:v>42795</c:v>
                </c:pt>
                <c:pt idx="62">
                  <c:v>42887</c:v>
                </c:pt>
                <c:pt idx="63">
                  <c:v>42979</c:v>
                </c:pt>
                <c:pt idx="64">
                  <c:v>43070</c:v>
                </c:pt>
                <c:pt idx="65">
                  <c:v>43160</c:v>
                </c:pt>
                <c:pt idx="66">
                  <c:v>43252</c:v>
                </c:pt>
                <c:pt idx="67">
                  <c:v>43344</c:v>
                </c:pt>
                <c:pt idx="68">
                  <c:v>43435</c:v>
                </c:pt>
                <c:pt idx="69">
                  <c:v>43525</c:v>
                </c:pt>
                <c:pt idx="70">
                  <c:v>43617</c:v>
                </c:pt>
                <c:pt idx="71">
                  <c:v>43709</c:v>
                </c:pt>
                <c:pt idx="72">
                  <c:v>43800</c:v>
                </c:pt>
                <c:pt idx="73">
                  <c:v>43891</c:v>
                </c:pt>
                <c:pt idx="74">
                  <c:v>43983</c:v>
                </c:pt>
                <c:pt idx="75">
                  <c:v>44075</c:v>
                </c:pt>
                <c:pt idx="76">
                  <c:v>44166</c:v>
                </c:pt>
                <c:pt idx="77">
                  <c:v>44256</c:v>
                </c:pt>
                <c:pt idx="78">
                  <c:v>44348</c:v>
                </c:pt>
                <c:pt idx="79">
                  <c:v>44440</c:v>
                </c:pt>
                <c:pt idx="80">
                  <c:v>44531</c:v>
                </c:pt>
              </c:numCache>
            </c:numRef>
          </c:cat>
          <c:val>
            <c:numRef>
              <c:f>'Retail, vehicle purchasing'!$AC$17:$AC$97</c:f>
              <c:numCache>
                <c:formatCode>General</c:formatCode>
                <c:ptCount val="81"/>
                <c:pt idx="0">
                  <c:v>80958</c:v>
                </c:pt>
                <c:pt idx="1">
                  <c:v>85498</c:v>
                </c:pt>
                <c:pt idx="2">
                  <c:v>87017</c:v>
                </c:pt>
                <c:pt idx="3">
                  <c:v>89219</c:v>
                </c:pt>
                <c:pt idx="4">
                  <c:v>90609</c:v>
                </c:pt>
                <c:pt idx="5">
                  <c:v>92250</c:v>
                </c:pt>
                <c:pt idx="6">
                  <c:v>96484</c:v>
                </c:pt>
                <c:pt idx="7">
                  <c:v>100196</c:v>
                </c:pt>
                <c:pt idx="8">
                  <c:v>102820</c:v>
                </c:pt>
                <c:pt idx="9">
                  <c:v>103695</c:v>
                </c:pt>
                <c:pt idx="10">
                  <c:v>103314</c:v>
                </c:pt>
                <c:pt idx="11">
                  <c:v>101818</c:v>
                </c:pt>
                <c:pt idx="12">
                  <c:v>100409</c:v>
                </c:pt>
                <c:pt idx="13">
                  <c:v>99314</c:v>
                </c:pt>
                <c:pt idx="14">
                  <c:v>99781</c:v>
                </c:pt>
                <c:pt idx="15">
                  <c:v>100250</c:v>
                </c:pt>
                <c:pt idx="16">
                  <c:v>100486</c:v>
                </c:pt>
                <c:pt idx="17">
                  <c:v>100251</c:v>
                </c:pt>
                <c:pt idx="18">
                  <c:v>96745</c:v>
                </c:pt>
                <c:pt idx="19">
                  <c:v>92789</c:v>
                </c:pt>
                <c:pt idx="20">
                  <c:v>89455</c:v>
                </c:pt>
                <c:pt idx="21">
                  <c:v>88102</c:v>
                </c:pt>
                <c:pt idx="22">
                  <c:v>87708</c:v>
                </c:pt>
                <c:pt idx="23">
                  <c:v>89359</c:v>
                </c:pt>
                <c:pt idx="24">
                  <c:v>90297</c:v>
                </c:pt>
                <c:pt idx="25">
                  <c:v>89630</c:v>
                </c:pt>
                <c:pt idx="26">
                  <c:v>86935</c:v>
                </c:pt>
                <c:pt idx="27">
                  <c:v>81188</c:v>
                </c:pt>
                <c:pt idx="28">
                  <c:v>75824</c:v>
                </c:pt>
                <c:pt idx="29">
                  <c:v>68701</c:v>
                </c:pt>
                <c:pt idx="30">
                  <c:v>62903</c:v>
                </c:pt>
                <c:pt idx="31">
                  <c:v>60617</c:v>
                </c:pt>
                <c:pt idx="32">
                  <c:v>60969</c:v>
                </c:pt>
                <c:pt idx="33">
                  <c:v>64940</c:v>
                </c:pt>
                <c:pt idx="34">
                  <c:v>69669</c:v>
                </c:pt>
                <c:pt idx="35">
                  <c:v>72750</c:v>
                </c:pt>
                <c:pt idx="36">
                  <c:v>74872</c:v>
                </c:pt>
                <c:pt idx="37">
                  <c:v>76072</c:v>
                </c:pt>
                <c:pt idx="38">
                  <c:v>74842</c:v>
                </c:pt>
                <c:pt idx="39">
                  <c:v>73825</c:v>
                </c:pt>
                <c:pt idx="40">
                  <c:v>72296</c:v>
                </c:pt>
                <c:pt idx="41">
                  <c:v>71784</c:v>
                </c:pt>
                <c:pt idx="42">
                  <c:v>73340</c:v>
                </c:pt>
                <c:pt idx="43">
                  <c:v>74686</c:v>
                </c:pt>
                <c:pt idx="44">
                  <c:v>76904</c:v>
                </c:pt>
                <c:pt idx="45">
                  <c:v>78874</c:v>
                </c:pt>
                <c:pt idx="46">
                  <c:v>81529</c:v>
                </c:pt>
                <c:pt idx="47">
                  <c:v>84941</c:v>
                </c:pt>
                <c:pt idx="48">
                  <c:v>89216</c:v>
                </c:pt>
                <c:pt idx="49">
                  <c:v>93287</c:v>
                </c:pt>
                <c:pt idx="50">
                  <c:v>97491</c:v>
                </c:pt>
                <c:pt idx="51">
                  <c:v>102338</c:v>
                </c:pt>
                <c:pt idx="52">
                  <c:v>106998</c:v>
                </c:pt>
                <c:pt idx="53">
                  <c:v>110919</c:v>
                </c:pt>
                <c:pt idx="54">
                  <c:v>114409</c:v>
                </c:pt>
                <c:pt idx="55">
                  <c:v>117344</c:v>
                </c:pt>
                <c:pt idx="56">
                  <c:v>118362</c:v>
                </c:pt>
                <c:pt idx="57">
                  <c:v>118888</c:v>
                </c:pt>
                <c:pt idx="58">
                  <c:v>118950</c:v>
                </c:pt>
                <c:pt idx="59">
                  <c:v>119479</c:v>
                </c:pt>
                <c:pt idx="60">
                  <c:v>123138</c:v>
                </c:pt>
                <c:pt idx="61">
                  <c:v>126062</c:v>
                </c:pt>
                <c:pt idx="62">
                  <c:v>128731</c:v>
                </c:pt>
                <c:pt idx="63">
                  <c:v>130205</c:v>
                </c:pt>
                <c:pt idx="64">
                  <c:v>131989</c:v>
                </c:pt>
                <c:pt idx="65">
                  <c:v>130223</c:v>
                </c:pt>
                <c:pt idx="66">
                  <c:v>127991</c:v>
                </c:pt>
                <c:pt idx="67">
                  <c:v>125629</c:v>
                </c:pt>
                <c:pt idx="68">
                  <c:v>120284</c:v>
                </c:pt>
                <c:pt idx="69">
                  <c:v>117974</c:v>
                </c:pt>
                <c:pt idx="70">
                  <c:v>115547</c:v>
                </c:pt>
                <c:pt idx="71">
                  <c:v>115490</c:v>
                </c:pt>
                <c:pt idx="72">
                  <c:v>115288</c:v>
                </c:pt>
                <c:pt idx="73">
                  <c:v>111558</c:v>
                </c:pt>
                <c:pt idx="74">
                  <c:v>100715</c:v>
                </c:pt>
                <c:pt idx="75">
                  <c:v>94139</c:v>
                </c:pt>
                <c:pt idx="76">
                  <c:v>86653</c:v>
                </c:pt>
                <c:pt idx="77">
                  <c:v>87614</c:v>
                </c:pt>
                <c:pt idx="78">
                  <c:v>99460</c:v>
                </c:pt>
                <c:pt idx="79">
                  <c:v>97634</c:v>
                </c:pt>
                <c:pt idx="80">
                  <c:v>102690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4-4D23-8962-115FB6D68833}"/>
            </c:ext>
          </c:extLst>
        </c:ser>
        <c:ser>
          <c:idx val="1"/>
          <c:order val="1"/>
          <c:tx>
            <c:strRef>
              <c:f>'Retail, vehicle purchasing'!$AD$10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purchasing'!$A$17:$A$97</c:f>
              <c:numCache>
                <c:formatCode>mmm\-yy</c:formatCode>
                <c:ptCount val="81"/>
                <c:pt idx="0">
                  <c:v>37226</c:v>
                </c:pt>
                <c:pt idx="1">
                  <c:v>37316</c:v>
                </c:pt>
                <c:pt idx="2">
                  <c:v>37408</c:v>
                </c:pt>
                <c:pt idx="3">
                  <c:v>37500</c:v>
                </c:pt>
                <c:pt idx="4">
                  <c:v>37591</c:v>
                </c:pt>
                <c:pt idx="5">
                  <c:v>37681</c:v>
                </c:pt>
                <c:pt idx="6">
                  <c:v>37773</c:v>
                </c:pt>
                <c:pt idx="7">
                  <c:v>37865</c:v>
                </c:pt>
                <c:pt idx="8">
                  <c:v>37956</c:v>
                </c:pt>
                <c:pt idx="9">
                  <c:v>38047</c:v>
                </c:pt>
                <c:pt idx="10">
                  <c:v>38139</c:v>
                </c:pt>
                <c:pt idx="11">
                  <c:v>38231</c:v>
                </c:pt>
                <c:pt idx="12">
                  <c:v>38322</c:v>
                </c:pt>
                <c:pt idx="13">
                  <c:v>38412</c:v>
                </c:pt>
                <c:pt idx="14">
                  <c:v>38504</c:v>
                </c:pt>
                <c:pt idx="15">
                  <c:v>38596</c:v>
                </c:pt>
                <c:pt idx="16">
                  <c:v>38687</c:v>
                </c:pt>
                <c:pt idx="17">
                  <c:v>38777</c:v>
                </c:pt>
                <c:pt idx="18">
                  <c:v>38869</c:v>
                </c:pt>
                <c:pt idx="19">
                  <c:v>38961</c:v>
                </c:pt>
                <c:pt idx="20">
                  <c:v>39052</c:v>
                </c:pt>
                <c:pt idx="21">
                  <c:v>39142</c:v>
                </c:pt>
                <c:pt idx="22">
                  <c:v>39234</c:v>
                </c:pt>
                <c:pt idx="23">
                  <c:v>39326</c:v>
                </c:pt>
                <c:pt idx="24">
                  <c:v>39417</c:v>
                </c:pt>
                <c:pt idx="25">
                  <c:v>39508</c:v>
                </c:pt>
                <c:pt idx="26">
                  <c:v>39600</c:v>
                </c:pt>
                <c:pt idx="27">
                  <c:v>39692</c:v>
                </c:pt>
                <c:pt idx="28">
                  <c:v>39783</c:v>
                </c:pt>
                <c:pt idx="29">
                  <c:v>39873</c:v>
                </c:pt>
                <c:pt idx="30">
                  <c:v>39965</c:v>
                </c:pt>
                <c:pt idx="31">
                  <c:v>40057</c:v>
                </c:pt>
                <c:pt idx="32">
                  <c:v>40148</c:v>
                </c:pt>
                <c:pt idx="33">
                  <c:v>40238</c:v>
                </c:pt>
                <c:pt idx="34">
                  <c:v>40330</c:v>
                </c:pt>
                <c:pt idx="35">
                  <c:v>40422</c:v>
                </c:pt>
                <c:pt idx="36">
                  <c:v>40513</c:v>
                </c:pt>
                <c:pt idx="37">
                  <c:v>40603</c:v>
                </c:pt>
                <c:pt idx="38">
                  <c:v>40695</c:v>
                </c:pt>
                <c:pt idx="39">
                  <c:v>40787</c:v>
                </c:pt>
                <c:pt idx="40">
                  <c:v>40878</c:v>
                </c:pt>
                <c:pt idx="41">
                  <c:v>40969</c:v>
                </c:pt>
                <c:pt idx="42">
                  <c:v>41061</c:v>
                </c:pt>
                <c:pt idx="43">
                  <c:v>41153</c:v>
                </c:pt>
                <c:pt idx="44">
                  <c:v>41244</c:v>
                </c:pt>
                <c:pt idx="45">
                  <c:v>41334</c:v>
                </c:pt>
                <c:pt idx="46">
                  <c:v>41426</c:v>
                </c:pt>
                <c:pt idx="47">
                  <c:v>41518</c:v>
                </c:pt>
                <c:pt idx="48">
                  <c:v>41609</c:v>
                </c:pt>
                <c:pt idx="49">
                  <c:v>41699</c:v>
                </c:pt>
                <c:pt idx="50">
                  <c:v>41791</c:v>
                </c:pt>
                <c:pt idx="51">
                  <c:v>41883</c:v>
                </c:pt>
                <c:pt idx="52">
                  <c:v>41974</c:v>
                </c:pt>
                <c:pt idx="53">
                  <c:v>42064</c:v>
                </c:pt>
                <c:pt idx="54">
                  <c:v>42156</c:v>
                </c:pt>
                <c:pt idx="55">
                  <c:v>42248</c:v>
                </c:pt>
                <c:pt idx="56">
                  <c:v>42339</c:v>
                </c:pt>
                <c:pt idx="57">
                  <c:v>42430</c:v>
                </c:pt>
                <c:pt idx="58">
                  <c:v>42522</c:v>
                </c:pt>
                <c:pt idx="59">
                  <c:v>42614</c:v>
                </c:pt>
                <c:pt idx="60">
                  <c:v>42705</c:v>
                </c:pt>
                <c:pt idx="61">
                  <c:v>42795</c:v>
                </c:pt>
                <c:pt idx="62">
                  <c:v>42887</c:v>
                </c:pt>
                <c:pt idx="63">
                  <c:v>42979</c:v>
                </c:pt>
                <c:pt idx="64">
                  <c:v>43070</c:v>
                </c:pt>
                <c:pt idx="65">
                  <c:v>43160</c:v>
                </c:pt>
                <c:pt idx="66">
                  <c:v>43252</c:v>
                </c:pt>
                <c:pt idx="67">
                  <c:v>43344</c:v>
                </c:pt>
                <c:pt idx="68">
                  <c:v>43435</c:v>
                </c:pt>
                <c:pt idx="69">
                  <c:v>43525</c:v>
                </c:pt>
                <c:pt idx="70">
                  <c:v>43617</c:v>
                </c:pt>
                <c:pt idx="71">
                  <c:v>43709</c:v>
                </c:pt>
                <c:pt idx="72">
                  <c:v>43800</c:v>
                </c:pt>
                <c:pt idx="73">
                  <c:v>43891</c:v>
                </c:pt>
                <c:pt idx="74">
                  <c:v>43983</c:v>
                </c:pt>
                <c:pt idx="75">
                  <c:v>44075</c:v>
                </c:pt>
                <c:pt idx="76">
                  <c:v>44166</c:v>
                </c:pt>
                <c:pt idx="77">
                  <c:v>44256</c:v>
                </c:pt>
                <c:pt idx="78">
                  <c:v>44348</c:v>
                </c:pt>
                <c:pt idx="79">
                  <c:v>44440</c:v>
                </c:pt>
                <c:pt idx="80">
                  <c:v>44531</c:v>
                </c:pt>
              </c:numCache>
            </c:numRef>
          </c:cat>
          <c:val>
            <c:numRef>
              <c:f>'Retail, vehicle purchasing'!$AD$17:$AD$97</c:f>
              <c:numCache>
                <c:formatCode>General</c:formatCode>
                <c:ptCount val="81"/>
                <c:pt idx="0">
                  <c:v>111043</c:v>
                </c:pt>
                <c:pt idx="1">
                  <c:v>115056</c:v>
                </c:pt>
                <c:pt idx="2">
                  <c:v>115690</c:v>
                </c:pt>
                <c:pt idx="3">
                  <c:v>115830</c:v>
                </c:pt>
                <c:pt idx="4">
                  <c:v>115328</c:v>
                </c:pt>
                <c:pt idx="5">
                  <c:v>116680</c:v>
                </c:pt>
                <c:pt idx="6">
                  <c:v>120587</c:v>
                </c:pt>
                <c:pt idx="7">
                  <c:v>126147</c:v>
                </c:pt>
                <c:pt idx="8">
                  <c:v>130083</c:v>
                </c:pt>
                <c:pt idx="9">
                  <c:v>133430</c:v>
                </c:pt>
                <c:pt idx="10">
                  <c:v>135237</c:v>
                </c:pt>
                <c:pt idx="11">
                  <c:v>134245</c:v>
                </c:pt>
                <c:pt idx="12">
                  <c:v>133691</c:v>
                </c:pt>
                <c:pt idx="13">
                  <c:v>132631</c:v>
                </c:pt>
                <c:pt idx="14">
                  <c:v>132789</c:v>
                </c:pt>
                <c:pt idx="15">
                  <c:v>135093</c:v>
                </c:pt>
                <c:pt idx="16">
                  <c:v>135180</c:v>
                </c:pt>
                <c:pt idx="17">
                  <c:v>134388</c:v>
                </c:pt>
                <c:pt idx="18">
                  <c:v>128791</c:v>
                </c:pt>
                <c:pt idx="19">
                  <c:v>121521</c:v>
                </c:pt>
                <c:pt idx="20">
                  <c:v>116629</c:v>
                </c:pt>
                <c:pt idx="21">
                  <c:v>112879</c:v>
                </c:pt>
                <c:pt idx="22">
                  <c:v>112055</c:v>
                </c:pt>
                <c:pt idx="23">
                  <c:v>113369</c:v>
                </c:pt>
                <c:pt idx="24">
                  <c:v>113870</c:v>
                </c:pt>
                <c:pt idx="25">
                  <c:v>112741</c:v>
                </c:pt>
                <c:pt idx="26">
                  <c:v>109161</c:v>
                </c:pt>
                <c:pt idx="27">
                  <c:v>101907</c:v>
                </c:pt>
                <c:pt idx="28">
                  <c:v>94481</c:v>
                </c:pt>
                <c:pt idx="29">
                  <c:v>83965</c:v>
                </c:pt>
                <c:pt idx="30">
                  <c:v>75477</c:v>
                </c:pt>
                <c:pt idx="31">
                  <c:v>71534</c:v>
                </c:pt>
                <c:pt idx="32">
                  <c:v>69312</c:v>
                </c:pt>
                <c:pt idx="33">
                  <c:v>72962</c:v>
                </c:pt>
                <c:pt idx="34">
                  <c:v>80713</c:v>
                </c:pt>
                <c:pt idx="35">
                  <c:v>87479</c:v>
                </c:pt>
                <c:pt idx="36">
                  <c:v>95389</c:v>
                </c:pt>
                <c:pt idx="37">
                  <c:v>97958</c:v>
                </c:pt>
                <c:pt idx="38">
                  <c:v>96769</c:v>
                </c:pt>
                <c:pt idx="39">
                  <c:v>95284</c:v>
                </c:pt>
                <c:pt idx="40">
                  <c:v>94297</c:v>
                </c:pt>
                <c:pt idx="41">
                  <c:v>96387</c:v>
                </c:pt>
                <c:pt idx="42">
                  <c:v>98808</c:v>
                </c:pt>
                <c:pt idx="43">
                  <c:v>99966</c:v>
                </c:pt>
                <c:pt idx="44">
                  <c:v>102761</c:v>
                </c:pt>
                <c:pt idx="45">
                  <c:v>104515</c:v>
                </c:pt>
                <c:pt idx="46">
                  <c:v>108815</c:v>
                </c:pt>
                <c:pt idx="47">
                  <c:v>115109</c:v>
                </c:pt>
                <c:pt idx="48">
                  <c:v>119964</c:v>
                </c:pt>
                <c:pt idx="49">
                  <c:v>126762</c:v>
                </c:pt>
                <c:pt idx="50">
                  <c:v>133137</c:v>
                </c:pt>
                <c:pt idx="51">
                  <c:v>139630</c:v>
                </c:pt>
                <c:pt idx="52">
                  <c:v>146016</c:v>
                </c:pt>
                <c:pt idx="53">
                  <c:v>149859</c:v>
                </c:pt>
                <c:pt idx="54">
                  <c:v>151701</c:v>
                </c:pt>
                <c:pt idx="55">
                  <c:v>153811</c:v>
                </c:pt>
                <c:pt idx="56">
                  <c:v>154146</c:v>
                </c:pt>
                <c:pt idx="57">
                  <c:v>154786</c:v>
                </c:pt>
                <c:pt idx="58">
                  <c:v>156931</c:v>
                </c:pt>
                <c:pt idx="59">
                  <c:v>160401</c:v>
                </c:pt>
                <c:pt idx="60">
                  <c:v>165323</c:v>
                </c:pt>
                <c:pt idx="61">
                  <c:v>170060</c:v>
                </c:pt>
                <c:pt idx="62">
                  <c:v>173491</c:v>
                </c:pt>
                <c:pt idx="63">
                  <c:v>175855</c:v>
                </c:pt>
                <c:pt idx="64">
                  <c:v>179477</c:v>
                </c:pt>
                <c:pt idx="65">
                  <c:v>178818</c:v>
                </c:pt>
                <c:pt idx="66">
                  <c:v>177505</c:v>
                </c:pt>
                <c:pt idx="67">
                  <c:v>175131</c:v>
                </c:pt>
                <c:pt idx="68">
                  <c:v>170365</c:v>
                </c:pt>
                <c:pt idx="69">
                  <c:v>167660</c:v>
                </c:pt>
                <c:pt idx="70">
                  <c:v>163672</c:v>
                </c:pt>
                <c:pt idx="71">
                  <c:v>159613</c:v>
                </c:pt>
                <c:pt idx="72">
                  <c:v>150343</c:v>
                </c:pt>
                <c:pt idx="73">
                  <c:v>141238</c:v>
                </c:pt>
                <c:pt idx="74">
                  <c:v>124616</c:v>
                </c:pt>
                <c:pt idx="75">
                  <c:v>118009</c:v>
                </c:pt>
                <c:pt idx="76">
                  <c:v>112821</c:v>
                </c:pt>
                <c:pt idx="77">
                  <c:v>116683</c:v>
                </c:pt>
                <c:pt idx="78">
                  <c:v>131497</c:v>
                </c:pt>
                <c:pt idx="79">
                  <c:v>132456</c:v>
                </c:pt>
                <c:pt idx="80">
                  <c:v>137065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4-4D23-8962-115FB6D68833}"/>
            </c:ext>
          </c:extLst>
        </c:ser>
        <c:ser>
          <c:idx val="2"/>
          <c:order val="2"/>
          <c:tx>
            <c:strRef>
              <c:f>'Retail, vehicle purchasing'!$AE$10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'Retail, vehicle purchasing'!$A$17:$A$97</c:f>
              <c:numCache>
                <c:formatCode>mmm\-yy</c:formatCode>
                <c:ptCount val="81"/>
                <c:pt idx="0">
                  <c:v>37226</c:v>
                </c:pt>
                <c:pt idx="1">
                  <c:v>37316</c:v>
                </c:pt>
                <c:pt idx="2">
                  <c:v>37408</c:v>
                </c:pt>
                <c:pt idx="3">
                  <c:v>37500</c:v>
                </c:pt>
                <c:pt idx="4">
                  <c:v>37591</c:v>
                </c:pt>
                <c:pt idx="5">
                  <c:v>37681</c:v>
                </c:pt>
                <c:pt idx="6">
                  <c:v>37773</c:v>
                </c:pt>
                <c:pt idx="7">
                  <c:v>37865</c:v>
                </c:pt>
                <c:pt idx="8">
                  <c:v>37956</c:v>
                </c:pt>
                <c:pt idx="9">
                  <c:v>38047</c:v>
                </c:pt>
                <c:pt idx="10">
                  <c:v>38139</c:v>
                </c:pt>
                <c:pt idx="11">
                  <c:v>38231</c:v>
                </c:pt>
                <c:pt idx="12">
                  <c:v>38322</c:v>
                </c:pt>
                <c:pt idx="13">
                  <c:v>38412</c:v>
                </c:pt>
                <c:pt idx="14">
                  <c:v>38504</c:v>
                </c:pt>
                <c:pt idx="15">
                  <c:v>38596</c:v>
                </c:pt>
                <c:pt idx="16">
                  <c:v>38687</c:v>
                </c:pt>
                <c:pt idx="17">
                  <c:v>38777</c:v>
                </c:pt>
                <c:pt idx="18">
                  <c:v>38869</c:v>
                </c:pt>
                <c:pt idx="19">
                  <c:v>38961</c:v>
                </c:pt>
                <c:pt idx="20">
                  <c:v>39052</c:v>
                </c:pt>
                <c:pt idx="21">
                  <c:v>39142</c:v>
                </c:pt>
                <c:pt idx="22">
                  <c:v>39234</c:v>
                </c:pt>
                <c:pt idx="23">
                  <c:v>39326</c:v>
                </c:pt>
                <c:pt idx="24">
                  <c:v>39417</c:v>
                </c:pt>
                <c:pt idx="25">
                  <c:v>39508</c:v>
                </c:pt>
                <c:pt idx="26">
                  <c:v>39600</c:v>
                </c:pt>
                <c:pt idx="27">
                  <c:v>39692</c:v>
                </c:pt>
                <c:pt idx="28">
                  <c:v>39783</c:v>
                </c:pt>
                <c:pt idx="29">
                  <c:v>39873</c:v>
                </c:pt>
                <c:pt idx="30">
                  <c:v>39965</c:v>
                </c:pt>
                <c:pt idx="31">
                  <c:v>40057</c:v>
                </c:pt>
                <c:pt idx="32">
                  <c:v>40148</c:v>
                </c:pt>
                <c:pt idx="33">
                  <c:v>40238</c:v>
                </c:pt>
                <c:pt idx="34">
                  <c:v>40330</c:v>
                </c:pt>
                <c:pt idx="35">
                  <c:v>40422</c:v>
                </c:pt>
                <c:pt idx="36">
                  <c:v>40513</c:v>
                </c:pt>
                <c:pt idx="37">
                  <c:v>40603</c:v>
                </c:pt>
                <c:pt idx="38">
                  <c:v>40695</c:v>
                </c:pt>
                <c:pt idx="39">
                  <c:v>40787</c:v>
                </c:pt>
                <c:pt idx="40">
                  <c:v>40878</c:v>
                </c:pt>
                <c:pt idx="41">
                  <c:v>40969</c:v>
                </c:pt>
                <c:pt idx="42">
                  <c:v>41061</c:v>
                </c:pt>
                <c:pt idx="43">
                  <c:v>41153</c:v>
                </c:pt>
                <c:pt idx="44">
                  <c:v>41244</c:v>
                </c:pt>
                <c:pt idx="45">
                  <c:v>41334</c:v>
                </c:pt>
                <c:pt idx="46">
                  <c:v>41426</c:v>
                </c:pt>
                <c:pt idx="47">
                  <c:v>41518</c:v>
                </c:pt>
                <c:pt idx="48">
                  <c:v>41609</c:v>
                </c:pt>
                <c:pt idx="49">
                  <c:v>41699</c:v>
                </c:pt>
                <c:pt idx="50">
                  <c:v>41791</c:v>
                </c:pt>
                <c:pt idx="51">
                  <c:v>41883</c:v>
                </c:pt>
                <c:pt idx="52">
                  <c:v>41974</c:v>
                </c:pt>
                <c:pt idx="53">
                  <c:v>42064</c:v>
                </c:pt>
                <c:pt idx="54">
                  <c:v>42156</c:v>
                </c:pt>
                <c:pt idx="55">
                  <c:v>42248</c:v>
                </c:pt>
                <c:pt idx="56">
                  <c:v>42339</c:v>
                </c:pt>
                <c:pt idx="57">
                  <c:v>42430</c:v>
                </c:pt>
                <c:pt idx="58">
                  <c:v>42522</c:v>
                </c:pt>
                <c:pt idx="59">
                  <c:v>42614</c:v>
                </c:pt>
                <c:pt idx="60">
                  <c:v>42705</c:v>
                </c:pt>
                <c:pt idx="61">
                  <c:v>42795</c:v>
                </c:pt>
                <c:pt idx="62">
                  <c:v>42887</c:v>
                </c:pt>
                <c:pt idx="63">
                  <c:v>42979</c:v>
                </c:pt>
                <c:pt idx="64">
                  <c:v>43070</c:v>
                </c:pt>
                <c:pt idx="65">
                  <c:v>43160</c:v>
                </c:pt>
                <c:pt idx="66">
                  <c:v>43252</c:v>
                </c:pt>
                <c:pt idx="67">
                  <c:v>43344</c:v>
                </c:pt>
                <c:pt idx="68">
                  <c:v>43435</c:v>
                </c:pt>
                <c:pt idx="69">
                  <c:v>43525</c:v>
                </c:pt>
                <c:pt idx="70">
                  <c:v>43617</c:v>
                </c:pt>
                <c:pt idx="71">
                  <c:v>43709</c:v>
                </c:pt>
                <c:pt idx="72">
                  <c:v>43800</c:v>
                </c:pt>
                <c:pt idx="73">
                  <c:v>43891</c:v>
                </c:pt>
                <c:pt idx="74">
                  <c:v>43983</c:v>
                </c:pt>
                <c:pt idx="75">
                  <c:v>44075</c:v>
                </c:pt>
                <c:pt idx="76">
                  <c:v>44166</c:v>
                </c:pt>
                <c:pt idx="77">
                  <c:v>44256</c:v>
                </c:pt>
                <c:pt idx="78">
                  <c:v>44348</c:v>
                </c:pt>
                <c:pt idx="79">
                  <c:v>44440</c:v>
                </c:pt>
                <c:pt idx="80">
                  <c:v>44531</c:v>
                </c:pt>
              </c:numCache>
            </c:numRef>
          </c:cat>
          <c:val>
            <c:numRef>
              <c:f>'Retail, vehicle purchasing'!$AE$17:$AE$97</c:f>
              <c:numCache>
                <c:formatCode>General</c:formatCode>
                <c:ptCount val="81"/>
                <c:pt idx="0">
                  <c:v>192001</c:v>
                </c:pt>
                <c:pt idx="1">
                  <c:v>200554</c:v>
                </c:pt>
                <c:pt idx="2">
                  <c:v>202707</c:v>
                </c:pt>
                <c:pt idx="3">
                  <c:v>205049</c:v>
                </c:pt>
                <c:pt idx="4">
                  <c:v>205937</c:v>
                </c:pt>
                <c:pt idx="5">
                  <c:v>208930</c:v>
                </c:pt>
                <c:pt idx="6">
                  <c:v>217071</c:v>
                </c:pt>
                <c:pt idx="7">
                  <c:v>226343</c:v>
                </c:pt>
                <c:pt idx="8">
                  <c:v>232903</c:v>
                </c:pt>
                <c:pt idx="9">
                  <c:v>237125</c:v>
                </c:pt>
                <c:pt idx="10">
                  <c:v>238551</c:v>
                </c:pt>
                <c:pt idx="11">
                  <c:v>236063</c:v>
                </c:pt>
                <c:pt idx="12">
                  <c:v>234100</c:v>
                </c:pt>
                <c:pt idx="13">
                  <c:v>231945</c:v>
                </c:pt>
                <c:pt idx="14">
                  <c:v>232570</c:v>
                </c:pt>
                <c:pt idx="15">
                  <c:v>235343</c:v>
                </c:pt>
                <c:pt idx="16">
                  <c:v>235666</c:v>
                </c:pt>
                <c:pt idx="17">
                  <c:v>234639</c:v>
                </c:pt>
                <c:pt idx="18">
                  <c:v>225536</c:v>
                </c:pt>
                <c:pt idx="19">
                  <c:v>214310</c:v>
                </c:pt>
                <c:pt idx="20">
                  <c:v>206084</c:v>
                </c:pt>
                <c:pt idx="21">
                  <c:v>200981</c:v>
                </c:pt>
                <c:pt idx="22">
                  <c:v>199763</c:v>
                </c:pt>
                <c:pt idx="23">
                  <c:v>202728</c:v>
                </c:pt>
                <c:pt idx="24">
                  <c:v>204167</c:v>
                </c:pt>
                <c:pt idx="25">
                  <c:v>202371</c:v>
                </c:pt>
                <c:pt idx="26">
                  <c:v>196096</c:v>
                </c:pt>
                <c:pt idx="27">
                  <c:v>183095</c:v>
                </c:pt>
                <c:pt idx="28">
                  <c:v>170305</c:v>
                </c:pt>
                <c:pt idx="29">
                  <c:v>152666</c:v>
                </c:pt>
                <c:pt idx="30">
                  <c:v>138380</c:v>
                </c:pt>
                <c:pt idx="31">
                  <c:v>132151</c:v>
                </c:pt>
                <c:pt idx="32">
                  <c:v>130281</c:v>
                </c:pt>
                <c:pt idx="33">
                  <c:v>137902</c:v>
                </c:pt>
                <c:pt idx="34">
                  <c:v>150382</c:v>
                </c:pt>
                <c:pt idx="35">
                  <c:v>160229</c:v>
                </c:pt>
                <c:pt idx="36">
                  <c:v>170261</c:v>
                </c:pt>
                <c:pt idx="37">
                  <c:v>174030</c:v>
                </c:pt>
                <c:pt idx="38">
                  <c:v>171611</c:v>
                </c:pt>
                <c:pt idx="39">
                  <c:v>169109</c:v>
                </c:pt>
                <c:pt idx="40">
                  <c:v>166593</c:v>
                </c:pt>
                <c:pt idx="41">
                  <c:v>168171</c:v>
                </c:pt>
                <c:pt idx="42">
                  <c:v>172148</c:v>
                </c:pt>
                <c:pt idx="43">
                  <c:v>174652</c:v>
                </c:pt>
                <c:pt idx="44">
                  <c:v>179665</c:v>
                </c:pt>
                <c:pt idx="45">
                  <c:v>183389</c:v>
                </c:pt>
                <c:pt idx="46">
                  <c:v>190344</c:v>
                </c:pt>
                <c:pt idx="47">
                  <c:v>200050</c:v>
                </c:pt>
                <c:pt idx="48">
                  <c:v>209180</c:v>
                </c:pt>
                <c:pt idx="49">
                  <c:v>220049</c:v>
                </c:pt>
                <c:pt idx="50">
                  <c:v>230628</c:v>
                </c:pt>
                <c:pt idx="51">
                  <c:v>241968</c:v>
                </c:pt>
                <c:pt idx="52">
                  <c:v>253014</c:v>
                </c:pt>
                <c:pt idx="53">
                  <c:v>260778</c:v>
                </c:pt>
                <c:pt idx="54">
                  <c:v>266110</c:v>
                </c:pt>
                <c:pt idx="55">
                  <c:v>271155</c:v>
                </c:pt>
                <c:pt idx="56">
                  <c:v>272508</c:v>
                </c:pt>
                <c:pt idx="57">
                  <c:v>273674</c:v>
                </c:pt>
                <c:pt idx="58">
                  <c:v>275881</c:v>
                </c:pt>
                <c:pt idx="59">
                  <c:v>279880</c:v>
                </c:pt>
                <c:pt idx="60">
                  <c:v>288461</c:v>
                </c:pt>
                <c:pt idx="61">
                  <c:v>296122</c:v>
                </c:pt>
                <c:pt idx="62">
                  <c:v>302222</c:v>
                </c:pt>
                <c:pt idx="63">
                  <c:v>306060</c:v>
                </c:pt>
                <c:pt idx="64">
                  <c:v>311466</c:v>
                </c:pt>
                <c:pt idx="65">
                  <c:v>309041</c:v>
                </c:pt>
                <c:pt idx="66">
                  <c:v>305496</c:v>
                </c:pt>
                <c:pt idx="67">
                  <c:v>300760</c:v>
                </c:pt>
                <c:pt idx="68">
                  <c:v>290649</c:v>
                </c:pt>
                <c:pt idx="69">
                  <c:v>285634</c:v>
                </c:pt>
                <c:pt idx="70">
                  <c:v>279219</c:v>
                </c:pt>
                <c:pt idx="71">
                  <c:v>275103</c:v>
                </c:pt>
                <c:pt idx="72">
                  <c:v>265631</c:v>
                </c:pt>
                <c:pt idx="73">
                  <c:v>252796</c:v>
                </c:pt>
                <c:pt idx="74">
                  <c:v>225331</c:v>
                </c:pt>
                <c:pt idx="75">
                  <c:v>212148</c:v>
                </c:pt>
                <c:pt idx="76">
                  <c:v>199474</c:v>
                </c:pt>
                <c:pt idx="77">
                  <c:v>204297</c:v>
                </c:pt>
                <c:pt idx="78">
                  <c:v>230957</c:v>
                </c:pt>
                <c:pt idx="79">
                  <c:v>230090</c:v>
                </c:pt>
                <c:pt idx="80">
                  <c:v>239755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84-4D23-8962-115FB6D68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83744"/>
        <c:axId val="52385280"/>
      </c:lineChart>
      <c:dateAx>
        <c:axId val="523837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385280"/>
        <c:crosses val="autoZero"/>
        <c:auto val="1"/>
        <c:lblOffset val="100"/>
        <c:baseTimeUnit val="months"/>
        <c:majorUnit val="12"/>
        <c:majorTimeUnit val="months"/>
      </c:dateAx>
      <c:valAx>
        <c:axId val="5238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New Car Registrations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8.8495575221241747E-3"/>
              <c:y val="0.1628424707781092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523837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8393677560215556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purchasing'!$I$10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purchasing'!$A$25:$A$97</c:f>
              <c:numCache>
                <c:formatCode>mmm\-yy</c:formatCode>
                <c:ptCount val="73"/>
                <c:pt idx="0">
                  <c:v>37956</c:v>
                </c:pt>
                <c:pt idx="1">
                  <c:v>38047</c:v>
                </c:pt>
                <c:pt idx="2">
                  <c:v>38139</c:v>
                </c:pt>
                <c:pt idx="3">
                  <c:v>38231</c:v>
                </c:pt>
                <c:pt idx="4">
                  <c:v>38322</c:v>
                </c:pt>
                <c:pt idx="5">
                  <c:v>38412</c:v>
                </c:pt>
                <c:pt idx="6">
                  <c:v>38504</c:v>
                </c:pt>
                <c:pt idx="7">
                  <c:v>38596</c:v>
                </c:pt>
                <c:pt idx="8">
                  <c:v>38687</c:v>
                </c:pt>
                <c:pt idx="9">
                  <c:v>38777</c:v>
                </c:pt>
                <c:pt idx="10">
                  <c:v>38869</c:v>
                </c:pt>
                <c:pt idx="11">
                  <c:v>38961</c:v>
                </c:pt>
                <c:pt idx="12">
                  <c:v>39052</c:v>
                </c:pt>
                <c:pt idx="13">
                  <c:v>39142</c:v>
                </c:pt>
                <c:pt idx="14">
                  <c:v>39234</c:v>
                </c:pt>
                <c:pt idx="15">
                  <c:v>39326</c:v>
                </c:pt>
                <c:pt idx="16">
                  <c:v>39417</c:v>
                </c:pt>
                <c:pt idx="17">
                  <c:v>39508</c:v>
                </c:pt>
                <c:pt idx="18">
                  <c:v>39600</c:v>
                </c:pt>
                <c:pt idx="19">
                  <c:v>39692</c:v>
                </c:pt>
                <c:pt idx="20">
                  <c:v>39783</c:v>
                </c:pt>
                <c:pt idx="21">
                  <c:v>39873</c:v>
                </c:pt>
                <c:pt idx="22">
                  <c:v>39965</c:v>
                </c:pt>
                <c:pt idx="23">
                  <c:v>40057</c:v>
                </c:pt>
                <c:pt idx="24">
                  <c:v>40148</c:v>
                </c:pt>
                <c:pt idx="25">
                  <c:v>40238</c:v>
                </c:pt>
                <c:pt idx="26">
                  <c:v>40330</c:v>
                </c:pt>
                <c:pt idx="27">
                  <c:v>40422</c:v>
                </c:pt>
                <c:pt idx="28">
                  <c:v>40513</c:v>
                </c:pt>
                <c:pt idx="29">
                  <c:v>40603</c:v>
                </c:pt>
                <c:pt idx="30">
                  <c:v>40695</c:v>
                </c:pt>
                <c:pt idx="31">
                  <c:v>40787</c:v>
                </c:pt>
                <c:pt idx="32">
                  <c:v>40878</c:v>
                </c:pt>
                <c:pt idx="33">
                  <c:v>40969</c:v>
                </c:pt>
                <c:pt idx="34">
                  <c:v>41061</c:v>
                </c:pt>
                <c:pt idx="35">
                  <c:v>41153</c:v>
                </c:pt>
                <c:pt idx="36">
                  <c:v>41244</c:v>
                </c:pt>
                <c:pt idx="37">
                  <c:v>41334</c:v>
                </c:pt>
                <c:pt idx="38">
                  <c:v>41426</c:v>
                </c:pt>
                <c:pt idx="39">
                  <c:v>41518</c:v>
                </c:pt>
                <c:pt idx="40">
                  <c:v>41609</c:v>
                </c:pt>
                <c:pt idx="41">
                  <c:v>41699</c:v>
                </c:pt>
                <c:pt idx="42">
                  <c:v>41791</c:v>
                </c:pt>
                <c:pt idx="43">
                  <c:v>41883</c:v>
                </c:pt>
                <c:pt idx="44">
                  <c:v>41974</c:v>
                </c:pt>
                <c:pt idx="45">
                  <c:v>42064</c:v>
                </c:pt>
                <c:pt idx="46">
                  <c:v>42156</c:v>
                </c:pt>
                <c:pt idx="47">
                  <c:v>42248</c:v>
                </c:pt>
                <c:pt idx="48">
                  <c:v>42339</c:v>
                </c:pt>
                <c:pt idx="49">
                  <c:v>42430</c:v>
                </c:pt>
                <c:pt idx="50">
                  <c:v>42522</c:v>
                </c:pt>
                <c:pt idx="51">
                  <c:v>42614</c:v>
                </c:pt>
                <c:pt idx="52">
                  <c:v>42705</c:v>
                </c:pt>
                <c:pt idx="53">
                  <c:v>42795</c:v>
                </c:pt>
                <c:pt idx="54">
                  <c:v>42887</c:v>
                </c:pt>
                <c:pt idx="55">
                  <c:v>42979</c:v>
                </c:pt>
                <c:pt idx="56">
                  <c:v>43070</c:v>
                </c:pt>
                <c:pt idx="57">
                  <c:v>43160</c:v>
                </c:pt>
                <c:pt idx="58">
                  <c:v>43252</c:v>
                </c:pt>
                <c:pt idx="59">
                  <c:v>43344</c:v>
                </c:pt>
                <c:pt idx="60">
                  <c:v>43435</c:v>
                </c:pt>
                <c:pt idx="61">
                  <c:v>43525</c:v>
                </c:pt>
                <c:pt idx="62">
                  <c:v>43617</c:v>
                </c:pt>
                <c:pt idx="63">
                  <c:v>43709</c:v>
                </c:pt>
                <c:pt idx="64">
                  <c:v>43800</c:v>
                </c:pt>
                <c:pt idx="65">
                  <c:v>43891</c:v>
                </c:pt>
                <c:pt idx="66">
                  <c:v>43983</c:v>
                </c:pt>
                <c:pt idx="67">
                  <c:v>44075</c:v>
                </c:pt>
                <c:pt idx="68">
                  <c:v>44166</c:v>
                </c:pt>
                <c:pt idx="69">
                  <c:v>44256</c:v>
                </c:pt>
                <c:pt idx="70">
                  <c:v>44348</c:v>
                </c:pt>
                <c:pt idx="71">
                  <c:v>44440</c:v>
                </c:pt>
                <c:pt idx="72">
                  <c:v>44531</c:v>
                </c:pt>
              </c:numCache>
            </c:numRef>
          </c:cat>
          <c:val>
            <c:numRef>
              <c:f>'Retail, vehicle purchasing'!$I$25:$I$97</c:f>
              <c:numCache>
                <c:formatCode>0.0</c:formatCode>
                <c:ptCount val="73"/>
                <c:pt idx="0">
                  <c:v>7077.6354029360828</c:v>
                </c:pt>
                <c:pt idx="1">
                  <c:v>6475.0986910692509</c:v>
                </c:pt>
                <c:pt idx="2">
                  <c:v>6481.945900617221</c:v>
                </c:pt>
                <c:pt idx="3">
                  <c:v>6590.2131838927717</c:v>
                </c:pt>
                <c:pt idx="4">
                  <c:v>7439.4545716632665</c:v>
                </c:pt>
                <c:pt idx="5">
                  <c:v>6669.0090360907216</c:v>
                </c:pt>
                <c:pt idx="6">
                  <c:v>6673.966198734438</c:v>
                </c:pt>
                <c:pt idx="7">
                  <c:v>6734.3987885203969</c:v>
                </c:pt>
                <c:pt idx="8">
                  <c:v>7403.522974070027</c:v>
                </c:pt>
                <c:pt idx="9">
                  <c:v>6677.1505721804879</c:v>
                </c:pt>
                <c:pt idx="10">
                  <c:v>6682.8038916697324</c:v>
                </c:pt>
                <c:pt idx="11">
                  <c:v>6863.3802943279006</c:v>
                </c:pt>
                <c:pt idx="12">
                  <c:v>7943.9625141460729</c:v>
                </c:pt>
                <c:pt idx="13">
                  <c:v>7301.9720008499162</c:v>
                </c:pt>
                <c:pt idx="14">
                  <c:v>7082.4426187918179</c:v>
                </c:pt>
                <c:pt idx="15">
                  <c:v>6627.4387971769247</c:v>
                </c:pt>
                <c:pt idx="16">
                  <c:v>7371.4475956922879</c:v>
                </c:pt>
                <c:pt idx="17">
                  <c:v>6518.4193494366045</c:v>
                </c:pt>
                <c:pt idx="18">
                  <c:v>6237.7846967137202</c:v>
                </c:pt>
                <c:pt idx="19">
                  <c:v>6197.0987403256395</c:v>
                </c:pt>
                <c:pt idx="20">
                  <c:v>6784.3159750405348</c:v>
                </c:pt>
                <c:pt idx="21">
                  <c:v>5914.4477561637959</c:v>
                </c:pt>
                <c:pt idx="22">
                  <c:v>6158.0070092291298</c:v>
                </c:pt>
                <c:pt idx="23">
                  <c:v>6234.6701715711424</c:v>
                </c:pt>
                <c:pt idx="24">
                  <c:v>7137.8720531571525</c:v>
                </c:pt>
                <c:pt idx="25">
                  <c:v>6400.4851017128276</c:v>
                </c:pt>
                <c:pt idx="26">
                  <c:v>6515.7553778732627</c:v>
                </c:pt>
                <c:pt idx="27">
                  <c:v>6563.001351995501</c:v>
                </c:pt>
                <c:pt idx="28">
                  <c:v>7172.6945616415924</c:v>
                </c:pt>
                <c:pt idx="29">
                  <c:v>6557.9734934627686</c:v>
                </c:pt>
                <c:pt idx="30">
                  <c:v>6562.6792399151373</c:v>
                </c:pt>
                <c:pt idx="31">
                  <c:v>6836.782248586891</c:v>
                </c:pt>
                <c:pt idx="32">
                  <c:v>7691.4431318316965</c:v>
                </c:pt>
                <c:pt idx="33">
                  <c:v>6844.5342831403905</c:v>
                </c:pt>
                <c:pt idx="34">
                  <c:v>6966.7775412922674</c:v>
                </c:pt>
                <c:pt idx="35">
                  <c:v>7013.6551545015363</c:v>
                </c:pt>
                <c:pt idx="36">
                  <c:v>7985.3778493353002</c:v>
                </c:pt>
                <c:pt idx="37">
                  <c:v>7188.3596450407931</c:v>
                </c:pt>
                <c:pt idx="38">
                  <c:v>7307.3753368119633</c:v>
                </c:pt>
                <c:pt idx="39">
                  <c:v>7295.0511731212364</c:v>
                </c:pt>
                <c:pt idx="40">
                  <c:v>8303.3370108035815</c:v>
                </c:pt>
                <c:pt idx="41">
                  <c:v>7494.9055920191649</c:v>
                </c:pt>
                <c:pt idx="42">
                  <c:v>7359.8281960135655</c:v>
                </c:pt>
                <c:pt idx="43">
                  <c:v>7481.2072145300262</c:v>
                </c:pt>
                <c:pt idx="44">
                  <c:v>8733.4457224706366</c:v>
                </c:pt>
                <c:pt idx="45">
                  <c:v>8013.886781961437</c:v>
                </c:pt>
                <c:pt idx="46">
                  <c:v>7875.9521184964306</c:v>
                </c:pt>
                <c:pt idx="47">
                  <c:v>8283.7082934007194</c:v>
                </c:pt>
                <c:pt idx="48">
                  <c:v>9617.7514058650995</c:v>
                </c:pt>
                <c:pt idx="49">
                  <c:v>8766.9788816657256</c:v>
                </c:pt>
                <c:pt idx="50">
                  <c:v>8785.0534740400944</c:v>
                </c:pt>
                <c:pt idx="51">
                  <c:v>8879.2091743886012</c:v>
                </c:pt>
                <c:pt idx="52">
                  <c:v>10030.684618839912</c:v>
                </c:pt>
                <c:pt idx="53">
                  <c:v>9076.3068000000003</c:v>
                </c:pt>
                <c:pt idx="54">
                  <c:v>9006.0696000000007</c:v>
                </c:pt>
                <c:pt idx="55">
                  <c:v>9045.8373974271381</c:v>
                </c:pt>
                <c:pt idx="56">
                  <c:v>10296.190258449304</c:v>
                </c:pt>
                <c:pt idx="57">
                  <c:v>9233.6937685459943</c:v>
                </c:pt>
                <c:pt idx="58">
                  <c:v>9253.0179310344829</c:v>
                </c:pt>
                <c:pt idx="59">
                  <c:v>9184.18359375</c:v>
                </c:pt>
                <c:pt idx="60">
                  <c:v>10617.403902439026</c:v>
                </c:pt>
                <c:pt idx="61">
                  <c:v>9430.0491228070186</c:v>
                </c:pt>
                <c:pt idx="62">
                  <c:v>9441.4343023255806</c:v>
                </c:pt>
                <c:pt idx="63">
                  <c:v>9560.4334937439853</c:v>
                </c:pt>
                <c:pt idx="64">
                  <c:v>10904.249425287357</c:v>
                </c:pt>
                <c:pt idx="65">
                  <c:v>9603.4454372623568</c:v>
                </c:pt>
                <c:pt idx="66">
                  <c:v>8067.4693409742122</c:v>
                </c:pt>
                <c:pt idx="67">
                  <c:v>9759.9096774193531</c:v>
                </c:pt>
                <c:pt idx="68">
                  <c:v>11274.245892351277</c:v>
                </c:pt>
                <c:pt idx="69">
                  <c:v>10014.375280898876</c:v>
                </c:pt>
                <c:pt idx="70">
                  <c:v>10645.830499075784</c:v>
                </c:pt>
                <c:pt idx="71">
                  <c:v>8963.6235081374325</c:v>
                </c:pt>
                <c:pt idx="72">
                  <c:v>11499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28-40E6-9A4C-011E5A2B0807}"/>
            </c:ext>
          </c:extLst>
        </c:ser>
        <c:ser>
          <c:idx val="1"/>
          <c:order val="1"/>
          <c:tx>
            <c:strRef>
              <c:f>'Retail, vehicle purchasing'!$J$10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purchasing'!$A$25:$A$97</c:f>
              <c:numCache>
                <c:formatCode>mmm\-yy</c:formatCode>
                <c:ptCount val="73"/>
                <c:pt idx="0">
                  <c:v>37956</c:v>
                </c:pt>
                <c:pt idx="1">
                  <c:v>38047</c:v>
                </c:pt>
                <c:pt idx="2">
                  <c:v>38139</c:v>
                </c:pt>
                <c:pt idx="3">
                  <c:v>38231</c:v>
                </c:pt>
                <c:pt idx="4">
                  <c:v>38322</c:v>
                </c:pt>
                <c:pt idx="5">
                  <c:v>38412</c:v>
                </c:pt>
                <c:pt idx="6">
                  <c:v>38504</c:v>
                </c:pt>
                <c:pt idx="7">
                  <c:v>38596</c:v>
                </c:pt>
                <c:pt idx="8">
                  <c:v>38687</c:v>
                </c:pt>
                <c:pt idx="9">
                  <c:v>38777</c:v>
                </c:pt>
                <c:pt idx="10">
                  <c:v>38869</c:v>
                </c:pt>
                <c:pt idx="11">
                  <c:v>38961</c:v>
                </c:pt>
                <c:pt idx="12">
                  <c:v>39052</c:v>
                </c:pt>
                <c:pt idx="13">
                  <c:v>39142</c:v>
                </c:pt>
                <c:pt idx="14">
                  <c:v>39234</c:v>
                </c:pt>
                <c:pt idx="15">
                  <c:v>39326</c:v>
                </c:pt>
                <c:pt idx="16">
                  <c:v>39417</c:v>
                </c:pt>
                <c:pt idx="17">
                  <c:v>39508</c:v>
                </c:pt>
                <c:pt idx="18">
                  <c:v>39600</c:v>
                </c:pt>
                <c:pt idx="19">
                  <c:v>39692</c:v>
                </c:pt>
                <c:pt idx="20">
                  <c:v>39783</c:v>
                </c:pt>
                <c:pt idx="21">
                  <c:v>39873</c:v>
                </c:pt>
                <c:pt idx="22">
                  <c:v>39965</c:v>
                </c:pt>
                <c:pt idx="23">
                  <c:v>40057</c:v>
                </c:pt>
                <c:pt idx="24">
                  <c:v>40148</c:v>
                </c:pt>
                <c:pt idx="25">
                  <c:v>40238</c:v>
                </c:pt>
                <c:pt idx="26">
                  <c:v>40330</c:v>
                </c:pt>
                <c:pt idx="27">
                  <c:v>40422</c:v>
                </c:pt>
                <c:pt idx="28">
                  <c:v>40513</c:v>
                </c:pt>
                <c:pt idx="29">
                  <c:v>40603</c:v>
                </c:pt>
                <c:pt idx="30">
                  <c:v>40695</c:v>
                </c:pt>
                <c:pt idx="31">
                  <c:v>40787</c:v>
                </c:pt>
                <c:pt idx="32">
                  <c:v>40878</c:v>
                </c:pt>
                <c:pt idx="33">
                  <c:v>40969</c:v>
                </c:pt>
                <c:pt idx="34">
                  <c:v>41061</c:v>
                </c:pt>
                <c:pt idx="35">
                  <c:v>41153</c:v>
                </c:pt>
                <c:pt idx="36">
                  <c:v>41244</c:v>
                </c:pt>
                <c:pt idx="37">
                  <c:v>41334</c:v>
                </c:pt>
                <c:pt idx="38">
                  <c:v>41426</c:v>
                </c:pt>
                <c:pt idx="39">
                  <c:v>41518</c:v>
                </c:pt>
                <c:pt idx="40">
                  <c:v>41609</c:v>
                </c:pt>
                <c:pt idx="41">
                  <c:v>41699</c:v>
                </c:pt>
                <c:pt idx="42">
                  <c:v>41791</c:v>
                </c:pt>
                <c:pt idx="43">
                  <c:v>41883</c:v>
                </c:pt>
                <c:pt idx="44">
                  <c:v>41974</c:v>
                </c:pt>
                <c:pt idx="45">
                  <c:v>42064</c:v>
                </c:pt>
                <c:pt idx="46">
                  <c:v>42156</c:v>
                </c:pt>
                <c:pt idx="47">
                  <c:v>42248</c:v>
                </c:pt>
                <c:pt idx="48">
                  <c:v>42339</c:v>
                </c:pt>
                <c:pt idx="49">
                  <c:v>42430</c:v>
                </c:pt>
                <c:pt idx="50">
                  <c:v>42522</c:v>
                </c:pt>
                <c:pt idx="51">
                  <c:v>42614</c:v>
                </c:pt>
                <c:pt idx="52">
                  <c:v>42705</c:v>
                </c:pt>
                <c:pt idx="53">
                  <c:v>42795</c:v>
                </c:pt>
                <c:pt idx="54">
                  <c:v>42887</c:v>
                </c:pt>
                <c:pt idx="55">
                  <c:v>42979</c:v>
                </c:pt>
                <c:pt idx="56">
                  <c:v>43070</c:v>
                </c:pt>
                <c:pt idx="57">
                  <c:v>43160</c:v>
                </c:pt>
                <c:pt idx="58">
                  <c:v>43252</c:v>
                </c:pt>
                <c:pt idx="59">
                  <c:v>43344</c:v>
                </c:pt>
                <c:pt idx="60">
                  <c:v>43435</c:v>
                </c:pt>
                <c:pt idx="61">
                  <c:v>43525</c:v>
                </c:pt>
                <c:pt idx="62">
                  <c:v>43617</c:v>
                </c:pt>
                <c:pt idx="63">
                  <c:v>43709</c:v>
                </c:pt>
                <c:pt idx="64">
                  <c:v>43800</c:v>
                </c:pt>
                <c:pt idx="65">
                  <c:v>43891</c:v>
                </c:pt>
                <c:pt idx="66">
                  <c:v>43983</c:v>
                </c:pt>
                <c:pt idx="67">
                  <c:v>44075</c:v>
                </c:pt>
                <c:pt idx="68">
                  <c:v>44166</c:v>
                </c:pt>
                <c:pt idx="69">
                  <c:v>44256</c:v>
                </c:pt>
                <c:pt idx="70">
                  <c:v>44348</c:v>
                </c:pt>
                <c:pt idx="71">
                  <c:v>44440</c:v>
                </c:pt>
                <c:pt idx="72">
                  <c:v>44531</c:v>
                </c:pt>
              </c:numCache>
            </c:numRef>
          </c:cat>
          <c:val>
            <c:numRef>
              <c:f>'Retail, vehicle purchasing'!$J$25:$J$97</c:f>
              <c:numCache>
                <c:formatCode>0.0</c:formatCode>
                <c:ptCount val="73"/>
                <c:pt idx="0">
                  <c:v>12845.617304897805</c:v>
                </c:pt>
                <c:pt idx="1">
                  <c:v>12013.892031505015</c:v>
                </c:pt>
                <c:pt idx="2">
                  <c:v>11719.253450991106</c:v>
                </c:pt>
                <c:pt idx="3">
                  <c:v>12126.085821583663</c:v>
                </c:pt>
                <c:pt idx="4">
                  <c:v>13667.885693729941</c:v>
                </c:pt>
                <c:pt idx="5">
                  <c:v>12775.041345036387</c:v>
                </c:pt>
                <c:pt idx="6">
                  <c:v>12246.308178899777</c:v>
                </c:pt>
                <c:pt idx="7">
                  <c:v>12616.053782363093</c:v>
                </c:pt>
                <c:pt idx="8">
                  <c:v>13921.747443669839</c:v>
                </c:pt>
                <c:pt idx="9">
                  <c:v>13278.751337619233</c:v>
                </c:pt>
                <c:pt idx="10">
                  <c:v>12604.778909994908</c:v>
                </c:pt>
                <c:pt idx="11">
                  <c:v>12678.484568062851</c:v>
                </c:pt>
                <c:pt idx="12">
                  <c:v>14432.829911424406</c:v>
                </c:pt>
                <c:pt idx="13">
                  <c:v>13764.845081693189</c:v>
                </c:pt>
                <c:pt idx="14">
                  <c:v>13255.119677738832</c:v>
                </c:pt>
                <c:pt idx="15">
                  <c:v>13592.93280110277</c:v>
                </c:pt>
                <c:pt idx="16">
                  <c:v>15179.974240309481</c:v>
                </c:pt>
                <c:pt idx="17">
                  <c:v>14337.702909679072</c:v>
                </c:pt>
                <c:pt idx="18">
                  <c:v>13303.76486331307</c:v>
                </c:pt>
                <c:pt idx="19">
                  <c:v>13221.839686696418</c:v>
                </c:pt>
                <c:pt idx="20">
                  <c:v>14678.328467115934</c:v>
                </c:pt>
                <c:pt idx="21">
                  <c:v>13247.973974841525</c:v>
                </c:pt>
                <c:pt idx="22">
                  <c:v>12750.954360192498</c:v>
                </c:pt>
                <c:pt idx="23">
                  <c:v>12870.831495033102</c:v>
                </c:pt>
                <c:pt idx="24">
                  <c:v>14501.398323665857</c:v>
                </c:pt>
                <c:pt idx="25">
                  <c:v>13455.025221558095</c:v>
                </c:pt>
                <c:pt idx="26">
                  <c:v>13009.481577220953</c:v>
                </c:pt>
                <c:pt idx="27">
                  <c:v>12903.756822752075</c:v>
                </c:pt>
                <c:pt idx="28">
                  <c:v>13931.99162775922</c:v>
                </c:pt>
                <c:pt idx="29">
                  <c:v>13083.418190060371</c:v>
                </c:pt>
                <c:pt idx="30">
                  <c:v>12729.926114172244</c:v>
                </c:pt>
                <c:pt idx="31">
                  <c:v>12823.243182409187</c:v>
                </c:pt>
                <c:pt idx="32">
                  <c:v>14364.749163740158</c:v>
                </c:pt>
                <c:pt idx="33">
                  <c:v>13423.762798373567</c:v>
                </c:pt>
                <c:pt idx="34">
                  <c:v>13090.075059750703</c:v>
                </c:pt>
                <c:pt idx="35">
                  <c:v>12904.181026649721</c:v>
                </c:pt>
                <c:pt idx="36">
                  <c:v>14717.20834921186</c:v>
                </c:pt>
                <c:pt idx="37">
                  <c:v>13615.936581438558</c:v>
                </c:pt>
                <c:pt idx="38">
                  <c:v>13386.444417831533</c:v>
                </c:pt>
                <c:pt idx="39">
                  <c:v>13272.473564059972</c:v>
                </c:pt>
                <c:pt idx="40">
                  <c:v>15148.891910550041</c:v>
                </c:pt>
                <c:pt idx="41">
                  <c:v>14114.153437995537</c:v>
                </c:pt>
                <c:pt idx="42">
                  <c:v>13742.482274443273</c:v>
                </c:pt>
                <c:pt idx="43">
                  <c:v>13563.323475645746</c:v>
                </c:pt>
                <c:pt idx="44">
                  <c:v>15506.730074253199</c:v>
                </c:pt>
                <c:pt idx="45">
                  <c:v>14422.55586222575</c:v>
                </c:pt>
                <c:pt idx="46">
                  <c:v>13899.008752640812</c:v>
                </c:pt>
                <c:pt idx="47">
                  <c:v>14120.520779343149</c:v>
                </c:pt>
                <c:pt idx="48">
                  <c:v>16193.513747529434</c:v>
                </c:pt>
                <c:pt idx="49">
                  <c:v>15406.521033927236</c:v>
                </c:pt>
                <c:pt idx="50">
                  <c:v>14896.474433617657</c:v>
                </c:pt>
                <c:pt idx="51">
                  <c:v>14909.425553714535</c:v>
                </c:pt>
                <c:pt idx="52">
                  <c:v>16746.17273298603</c:v>
                </c:pt>
                <c:pt idx="53">
                  <c:v>15813.019200000002</c:v>
                </c:pt>
                <c:pt idx="54">
                  <c:v>15386.995800000002</c:v>
                </c:pt>
                <c:pt idx="55">
                  <c:v>15097.12600880942</c:v>
                </c:pt>
                <c:pt idx="56">
                  <c:v>17373.043538767393</c:v>
                </c:pt>
                <c:pt idx="57">
                  <c:v>16041.714540059342</c:v>
                </c:pt>
                <c:pt idx="58">
                  <c:v>15739.836059113301</c:v>
                </c:pt>
                <c:pt idx="59">
                  <c:v>15471.656835937503</c:v>
                </c:pt>
                <c:pt idx="60">
                  <c:v>17772.917853658539</c:v>
                </c:pt>
                <c:pt idx="61">
                  <c:v>16424.395906432746</c:v>
                </c:pt>
                <c:pt idx="62">
                  <c:v>15967.951744186046</c:v>
                </c:pt>
                <c:pt idx="63">
                  <c:v>15796.010587102985</c:v>
                </c:pt>
                <c:pt idx="64">
                  <c:v>17978.008045977011</c:v>
                </c:pt>
                <c:pt idx="65">
                  <c:v>16540.647718631182</c:v>
                </c:pt>
                <c:pt idx="66">
                  <c:v>13144.867621776506</c:v>
                </c:pt>
                <c:pt idx="67">
                  <c:v>17107.519354838707</c:v>
                </c:pt>
                <c:pt idx="68">
                  <c:v>18598.394900849857</c:v>
                </c:pt>
                <c:pt idx="69">
                  <c:v>17261.991011235954</c:v>
                </c:pt>
                <c:pt idx="70">
                  <c:v>17480.179297597046</c:v>
                </c:pt>
                <c:pt idx="71">
                  <c:v>16194.233815551537</c:v>
                </c:pt>
                <c:pt idx="72">
                  <c:v>19126.8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28-40E6-9A4C-011E5A2B0807}"/>
            </c:ext>
          </c:extLst>
        </c:ser>
        <c:ser>
          <c:idx val="2"/>
          <c:order val="2"/>
          <c:tx>
            <c:strRef>
              <c:f>'Retail, vehicle purchasing'!$K$10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'Retail, vehicle purchasing'!$A$25:$A$97</c:f>
              <c:numCache>
                <c:formatCode>mmm\-yy</c:formatCode>
                <c:ptCount val="73"/>
                <c:pt idx="0">
                  <c:v>37956</c:v>
                </c:pt>
                <c:pt idx="1">
                  <c:v>38047</c:v>
                </c:pt>
                <c:pt idx="2">
                  <c:v>38139</c:v>
                </c:pt>
                <c:pt idx="3">
                  <c:v>38231</c:v>
                </c:pt>
                <c:pt idx="4">
                  <c:v>38322</c:v>
                </c:pt>
                <c:pt idx="5">
                  <c:v>38412</c:v>
                </c:pt>
                <c:pt idx="6">
                  <c:v>38504</c:v>
                </c:pt>
                <c:pt idx="7">
                  <c:v>38596</c:v>
                </c:pt>
                <c:pt idx="8">
                  <c:v>38687</c:v>
                </c:pt>
                <c:pt idx="9">
                  <c:v>38777</c:v>
                </c:pt>
                <c:pt idx="10">
                  <c:v>38869</c:v>
                </c:pt>
                <c:pt idx="11">
                  <c:v>38961</c:v>
                </c:pt>
                <c:pt idx="12">
                  <c:v>39052</c:v>
                </c:pt>
                <c:pt idx="13">
                  <c:v>39142</c:v>
                </c:pt>
                <c:pt idx="14">
                  <c:v>39234</c:v>
                </c:pt>
                <c:pt idx="15">
                  <c:v>39326</c:v>
                </c:pt>
                <c:pt idx="16">
                  <c:v>39417</c:v>
                </c:pt>
                <c:pt idx="17">
                  <c:v>39508</c:v>
                </c:pt>
                <c:pt idx="18">
                  <c:v>39600</c:v>
                </c:pt>
                <c:pt idx="19">
                  <c:v>39692</c:v>
                </c:pt>
                <c:pt idx="20">
                  <c:v>39783</c:v>
                </c:pt>
                <c:pt idx="21">
                  <c:v>39873</c:v>
                </c:pt>
                <c:pt idx="22">
                  <c:v>39965</c:v>
                </c:pt>
                <c:pt idx="23">
                  <c:v>40057</c:v>
                </c:pt>
                <c:pt idx="24">
                  <c:v>40148</c:v>
                </c:pt>
                <c:pt idx="25">
                  <c:v>40238</c:v>
                </c:pt>
                <c:pt idx="26">
                  <c:v>40330</c:v>
                </c:pt>
                <c:pt idx="27">
                  <c:v>40422</c:v>
                </c:pt>
                <c:pt idx="28">
                  <c:v>40513</c:v>
                </c:pt>
                <c:pt idx="29">
                  <c:v>40603</c:v>
                </c:pt>
                <c:pt idx="30">
                  <c:v>40695</c:v>
                </c:pt>
                <c:pt idx="31">
                  <c:v>40787</c:v>
                </c:pt>
                <c:pt idx="32">
                  <c:v>40878</c:v>
                </c:pt>
                <c:pt idx="33">
                  <c:v>40969</c:v>
                </c:pt>
                <c:pt idx="34">
                  <c:v>41061</c:v>
                </c:pt>
                <c:pt idx="35">
                  <c:v>41153</c:v>
                </c:pt>
                <c:pt idx="36">
                  <c:v>41244</c:v>
                </c:pt>
                <c:pt idx="37">
                  <c:v>41334</c:v>
                </c:pt>
                <c:pt idx="38">
                  <c:v>41426</c:v>
                </c:pt>
                <c:pt idx="39">
                  <c:v>41518</c:v>
                </c:pt>
                <c:pt idx="40">
                  <c:v>41609</c:v>
                </c:pt>
                <c:pt idx="41">
                  <c:v>41699</c:v>
                </c:pt>
                <c:pt idx="42">
                  <c:v>41791</c:v>
                </c:pt>
                <c:pt idx="43">
                  <c:v>41883</c:v>
                </c:pt>
                <c:pt idx="44">
                  <c:v>41974</c:v>
                </c:pt>
                <c:pt idx="45">
                  <c:v>42064</c:v>
                </c:pt>
                <c:pt idx="46">
                  <c:v>42156</c:v>
                </c:pt>
                <c:pt idx="47">
                  <c:v>42248</c:v>
                </c:pt>
                <c:pt idx="48">
                  <c:v>42339</c:v>
                </c:pt>
                <c:pt idx="49">
                  <c:v>42430</c:v>
                </c:pt>
                <c:pt idx="50">
                  <c:v>42522</c:v>
                </c:pt>
                <c:pt idx="51">
                  <c:v>42614</c:v>
                </c:pt>
                <c:pt idx="52">
                  <c:v>42705</c:v>
                </c:pt>
                <c:pt idx="53">
                  <c:v>42795</c:v>
                </c:pt>
                <c:pt idx="54">
                  <c:v>42887</c:v>
                </c:pt>
                <c:pt idx="55">
                  <c:v>42979</c:v>
                </c:pt>
                <c:pt idx="56">
                  <c:v>43070</c:v>
                </c:pt>
                <c:pt idx="57">
                  <c:v>43160</c:v>
                </c:pt>
                <c:pt idx="58">
                  <c:v>43252</c:v>
                </c:pt>
                <c:pt idx="59">
                  <c:v>43344</c:v>
                </c:pt>
                <c:pt idx="60">
                  <c:v>43435</c:v>
                </c:pt>
                <c:pt idx="61">
                  <c:v>43525</c:v>
                </c:pt>
                <c:pt idx="62">
                  <c:v>43617</c:v>
                </c:pt>
                <c:pt idx="63">
                  <c:v>43709</c:v>
                </c:pt>
                <c:pt idx="64">
                  <c:v>43800</c:v>
                </c:pt>
                <c:pt idx="65">
                  <c:v>43891</c:v>
                </c:pt>
                <c:pt idx="66">
                  <c:v>43983</c:v>
                </c:pt>
                <c:pt idx="67">
                  <c:v>44075</c:v>
                </c:pt>
                <c:pt idx="68">
                  <c:v>44166</c:v>
                </c:pt>
                <c:pt idx="69">
                  <c:v>44256</c:v>
                </c:pt>
                <c:pt idx="70">
                  <c:v>44348</c:v>
                </c:pt>
                <c:pt idx="71">
                  <c:v>44440</c:v>
                </c:pt>
                <c:pt idx="72">
                  <c:v>44531</c:v>
                </c:pt>
              </c:numCache>
            </c:numRef>
          </c:cat>
          <c:val>
            <c:numRef>
              <c:f>'Retail, vehicle purchasing'!$K$25:$K$97</c:f>
              <c:numCache>
                <c:formatCode>0.0</c:formatCode>
                <c:ptCount val="73"/>
                <c:pt idx="0">
                  <c:v>19923.25270783389</c:v>
                </c:pt>
                <c:pt idx="1">
                  <c:v>18488.990722574265</c:v>
                </c:pt>
                <c:pt idx="2">
                  <c:v>18201.199351608328</c:v>
                </c:pt>
                <c:pt idx="3">
                  <c:v>18716.299005476434</c:v>
                </c:pt>
                <c:pt idx="4">
                  <c:v>21107.340265393206</c:v>
                </c:pt>
                <c:pt idx="5">
                  <c:v>19444.050381127108</c:v>
                </c:pt>
                <c:pt idx="6">
                  <c:v>18920.274377634214</c:v>
                </c:pt>
                <c:pt idx="7">
                  <c:v>19350.452570883488</c:v>
                </c:pt>
                <c:pt idx="8">
                  <c:v>21325.270417739866</c:v>
                </c:pt>
                <c:pt idx="9">
                  <c:v>19955.901909799719</c:v>
                </c:pt>
                <c:pt idx="10">
                  <c:v>19287.582801664641</c:v>
                </c:pt>
                <c:pt idx="11">
                  <c:v>19541.864862390754</c:v>
                </c:pt>
                <c:pt idx="12">
                  <c:v>22376.792425570478</c:v>
                </c:pt>
                <c:pt idx="13">
                  <c:v>21066.817082543104</c:v>
                </c:pt>
                <c:pt idx="14">
                  <c:v>20337.56229653065</c:v>
                </c:pt>
                <c:pt idx="15">
                  <c:v>20220.371598279693</c:v>
                </c:pt>
                <c:pt idx="16">
                  <c:v>22551.421836001769</c:v>
                </c:pt>
                <c:pt idx="17">
                  <c:v>20856.122259115677</c:v>
                </c:pt>
                <c:pt idx="18">
                  <c:v>19541.54956002679</c:v>
                </c:pt>
                <c:pt idx="19">
                  <c:v>19418.938427022058</c:v>
                </c:pt>
                <c:pt idx="20">
                  <c:v>21462.64444215647</c:v>
                </c:pt>
                <c:pt idx="21">
                  <c:v>19162.421731005321</c:v>
                </c:pt>
                <c:pt idx="22">
                  <c:v>18908.961369421628</c:v>
                </c:pt>
                <c:pt idx="23">
                  <c:v>19105.501666604247</c:v>
                </c:pt>
                <c:pt idx="24">
                  <c:v>21639.270376823009</c:v>
                </c:pt>
                <c:pt idx="25">
                  <c:v>19855.510323270923</c:v>
                </c:pt>
                <c:pt idx="26">
                  <c:v>19525.236955094217</c:v>
                </c:pt>
                <c:pt idx="27">
                  <c:v>19466.758174747574</c:v>
                </c:pt>
                <c:pt idx="28">
                  <c:v>21104.686189400814</c:v>
                </c:pt>
                <c:pt idx="29">
                  <c:v>19641.391683523139</c:v>
                </c:pt>
                <c:pt idx="30">
                  <c:v>19292.60535408738</c:v>
                </c:pt>
                <c:pt idx="31">
                  <c:v>19660.025430996076</c:v>
                </c:pt>
                <c:pt idx="32">
                  <c:v>22056.192295571855</c:v>
                </c:pt>
                <c:pt idx="33">
                  <c:v>20268.297081513956</c:v>
                </c:pt>
                <c:pt idx="34">
                  <c:v>20056.85260104297</c:v>
                </c:pt>
                <c:pt idx="35">
                  <c:v>19917.836181151259</c:v>
                </c:pt>
                <c:pt idx="36">
                  <c:v>22702.58619854716</c:v>
                </c:pt>
                <c:pt idx="37">
                  <c:v>20804.296226479353</c:v>
                </c:pt>
                <c:pt idx="38">
                  <c:v>20693.819754643497</c:v>
                </c:pt>
                <c:pt idx="39">
                  <c:v>20567.524737181207</c:v>
                </c:pt>
                <c:pt idx="40">
                  <c:v>23452.228921353621</c:v>
                </c:pt>
                <c:pt idx="41">
                  <c:v>21609.059030014701</c:v>
                </c:pt>
                <c:pt idx="42">
                  <c:v>21102.31047045684</c:v>
                </c:pt>
                <c:pt idx="43">
                  <c:v>21044.530690175772</c:v>
                </c:pt>
                <c:pt idx="44">
                  <c:v>24240.175796723837</c:v>
                </c:pt>
                <c:pt idx="45">
                  <c:v>22436.442644187187</c:v>
                </c:pt>
                <c:pt idx="46">
                  <c:v>21774.960871137242</c:v>
                </c:pt>
                <c:pt idx="47">
                  <c:v>22404.22907274387</c:v>
                </c:pt>
                <c:pt idx="48">
                  <c:v>25811.265153394535</c:v>
                </c:pt>
                <c:pt idx="49">
                  <c:v>24173.499915592962</c:v>
                </c:pt>
                <c:pt idx="50">
                  <c:v>23681.527907657754</c:v>
                </c:pt>
                <c:pt idx="51">
                  <c:v>23788.634728103134</c:v>
                </c:pt>
                <c:pt idx="52">
                  <c:v>26776.85735182594</c:v>
                </c:pt>
                <c:pt idx="53">
                  <c:v>24889.326000000001</c:v>
                </c:pt>
                <c:pt idx="54">
                  <c:v>24393.065400000003</c:v>
                </c:pt>
                <c:pt idx="55">
                  <c:v>24142.963406236559</c:v>
                </c:pt>
                <c:pt idx="56">
                  <c:v>27669.233797216697</c:v>
                </c:pt>
                <c:pt idx="57">
                  <c:v>25275.408308605336</c:v>
                </c:pt>
                <c:pt idx="58">
                  <c:v>24992.853990147782</c:v>
                </c:pt>
                <c:pt idx="59">
                  <c:v>24655.840429687501</c:v>
                </c:pt>
                <c:pt idx="60">
                  <c:v>28390.321756097565</c:v>
                </c:pt>
                <c:pt idx="61">
                  <c:v>25854.445029239767</c:v>
                </c:pt>
                <c:pt idx="62">
                  <c:v>25409.386046511627</c:v>
                </c:pt>
                <c:pt idx="63">
                  <c:v>25356.44408084697</c:v>
                </c:pt>
                <c:pt idx="64">
                  <c:v>28882.257471264369</c:v>
                </c:pt>
                <c:pt idx="65">
                  <c:v>26144.093155893537</c:v>
                </c:pt>
                <c:pt idx="66">
                  <c:v>21212.33696275072</c:v>
                </c:pt>
                <c:pt idx="67">
                  <c:v>26867.42903225806</c:v>
                </c:pt>
                <c:pt idx="68">
                  <c:v>29872.640793201135</c:v>
                </c:pt>
                <c:pt idx="69">
                  <c:v>27276.36629213483</c:v>
                </c:pt>
                <c:pt idx="70">
                  <c:v>28126.009796672832</c:v>
                </c:pt>
                <c:pt idx="71">
                  <c:v>25157.857323688972</c:v>
                </c:pt>
                <c:pt idx="72">
                  <c:v>30625.8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28-40E6-9A4C-011E5A2B0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01504"/>
        <c:axId val="52507392"/>
      </c:lineChart>
      <c:dateAx>
        <c:axId val="5250150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507392"/>
        <c:crosses val="autoZero"/>
        <c:auto val="1"/>
        <c:lblOffset val="100"/>
        <c:baseTimeUnit val="months"/>
        <c:majorUnit val="12"/>
        <c:majorTimeUnit val="months"/>
      </c:dateAx>
      <c:valAx>
        <c:axId val="52507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Retail Trade ($m Dec 2021)</a:t>
                </a:r>
              </a:p>
            </c:rich>
          </c:tx>
          <c:layout>
            <c:manualLayout>
              <c:xMode val="edge"/>
              <c:yMode val="edge"/>
              <c:x val="7.1128133185226119E-3"/>
              <c:y val="0.1462793637172734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5250150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3489083223005404"/>
          <c:y val="0.89199621786408634"/>
          <c:w val="0.29246022344552081"/>
          <c:h val="7.487748814006949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66" l="0.70000000000000062" r="0.70000000000000062" t="0.75000000000001366" header="0.30000000000000032" footer="0.30000000000000032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87672177341468693"/>
          <c:h val="0.67678257609103265"/>
        </c:manualLayout>
      </c:layout>
      <c:lineChart>
        <c:grouping val="standard"/>
        <c:varyColors val="0"/>
        <c:ser>
          <c:idx val="0"/>
          <c:order val="0"/>
          <c:tx>
            <c:strRef>
              <c:f>'Retail, vehicle purchasing'!$M$10</c:f>
              <c:strCache>
                <c:ptCount val="1"/>
                <c:pt idx="0">
                  <c:v>Auckland</c:v>
                </c:pt>
              </c:strCache>
            </c:strRef>
          </c:tx>
          <c:marker>
            <c:symbol val="none"/>
          </c:marker>
          <c:cat>
            <c:numRef>
              <c:f>'Retail, vehicle purchasing'!$A$29:$A$97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'Retail, vehicle purchasing'!$M$29:$M$97</c:f>
              <c:numCache>
                <c:formatCode>0.0</c:formatCode>
                <c:ptCount val="69"/>
                <c:pt idx="0">
                  <c:v>26986.712347242512</c:v>
                </c:pt>
                <c:pt idx="1">
                  <c:v>27180.622692263983</c:v>
                </c:pt>
                <c:pt idx="2">
                  <c:v>27372.642990381195</c:v>
                </c:pt>
                <c:pt idx="3">
                  <c:v>27516.828595008821</c:v>
                </c:pt>
                <c:pt idx="4">
                  <c:v>27480.896997415584</c:v>
                </c:pt>
                <c:pt idx="5">
                  <c:v>27489.038533505351</c:v>
                </c:pt>
                <c:pt idx="6">
                  <c:v>27497.876226440647</c:v>
                </c:pt>
                <c:pt idx="7">
                  <c:v>27626.857732248147</c:v>
                </c:pt>
                <c:pt idx="8">
                  <c:v>28167.297272324191</c:v>
                </c:pt>
                <c:pt idx="9">
                  <c:v>28792.118700993622</c:v>
                </c:pt>
                <c:pt idx="10">
                  <c:v>29191.757428115707</c:v>
                </c:pt>
                <c:pt idx="11">
                  <c:v>28955.815930964731</c:v>
                </c:pt>
                <c:pt idx="12">
                  <c:v>28383.301012510947</c:v>
                </c:pt>
                <c:pt idx="13">
                  <c:v>27599.748361097634</c:v>
                </c:pt>
                <c:pt idx="14">
                  <c:v>26755.090439019536</c:v>
                </c:pt>
                <c:pt idx="15">
                  <c:v>26324.750382168251</c:v>
                </c:pt>
                <c:pt idx="16">
                  <c:v>25737.6187615165</c:v>
                </c:pt>
                <c:pt idx="17">
                  <c:v>25133.64716824369</c:v>
                </c:pt>
                <c:pt idx="18">
                  <c:v>25053.869480759102</c:v>
                </c:pt>
                <c:pt idx="19">
                  <c:v>25091.4409120046</c:v>
                </c:pt>
                <c:pt idx="20">
                  <c:v>25444.996990121221</c:v>
                </c:pt>
                <c:pt idx="21">
                  <c:v>25931.034335670254</c:v>
                </c:pt>
                <c:pt idx="22">
                  <c:v>26288.782704314384</c:v>
                </c:pt>
                <c:pt idx="23">
                  <c:v>26617.113884738741</c:v>
                </c:pt>
                <c:pt idx="24">
                  <c:v>26651.936393223179</c:v>
                </c:pt>
                <c:pt idx="25">
                  <c:v>26809.424784973125</c:v>
                </c:pt>
                <c:pt idx="26">
                  <c:v>26856.348647015002</c:v>
                </c:pt>
                <c:pt idx="27">
                  <c:v>27130.129543606388</c:v>
                </c:pt>
                <c:pt idx="28">
                  <c:v>27648.878113796494</c:v>
                </c:pt>
                <c:pt idx="29">
                  <c:v>27935.438903474114</c:v>
                </c:pt>
                <c:pt idx="30">
                  <c:v>28339.537204851247</c:v>
                </c:pt>
                <c:pt idx="31">
                  <c:v>28516.41011076589</c:v>
                </c:pt>
                <c:pt idx="32">
                  <c:v>28810.344828269495</c:v>
                </c:pt>
                <c:pt idx="33">
                  <c:v>29154.170190169898</c:v>
                </c:pt>
                <c:pt idx="34">
                  <c:v>29494.767985689592</c:v>
                </c:pt>
                <c:pt idx="35">
                  <c:v>29776.164004309292</c:v>
                </c:pt>
                <c:pt idx="36">
                  <c:v>30094.123165777575</c:v>
                </c:pt>
                <c:pt idx="37">
                  <c:v>30400.669112755946</c:v>
                </c:pt>
                <c:pt idx="38">
                  <c:v>30453.121971957546</c:v>
                </c:pt>
                <c:pt idx="39">
                  <c:v>30639.278013366336</c:v>
                </c:pt>
                <c:pt idx="40">
                  <c:v>31069.386725033393</c:v>
                </c:pt>
                <c:pt idx="41">
                  <c:v>31588.367914975664</c:v>
                </c:pt>
                <c:pt idx="42">
                  <c:v>32104.491837458532</c:v>
                </c:pt>
                <c:pt idx="43">
                  <c:v>32906.992916329225</c:v>
                </c:pt>
                <c:pt idx="44">
                  <c:v>33791.298599723683</c:v>
                </c:pt>
                <c:pt idx="45">
                  <c:v>34544.390699427975</c:v>
                </c:pt>
                <c:pt idx="46">
                  <c:v>35453.492054971633</c:v>
                </c:pt>
                <c:pt idx="47">
                  <c:v>36048.992935959519</c:v>
                </c:pt>
                <c:pt idx="48">
                  <c:v>36461.926148934333</c:v>
                </c:pt>
                <c:pt idx="49">
                  <c:v>36771.254067268608</c:v>
                </c:pt>
                <c:pt idx="50">
                  <c:v>36992.270193228513</c:v>
                </c:pt>
                <c:pt idx="51">
                  <c:v>37158.898416267053</c:v>
                </c:pt>
                <c:pt idx="52">
                  <c:v>37424.404055876439</c:v>
                </c:pt>
                <c:pt idx="53">
                  <c:v>37581.79102442244</c:v>
                </c:pt>
                <c:pt idx="54">
                  <c:v>37828.739355456921</c:v>
                </c:pt>
                <c:pt idx="55">
                  <c:v>37967.085551779783</c:v>
                </c:pt>
                <c:pt idx="56">
                  <c:v>38288.299195769505</c:v>
                </c:pt>
                <c:pt idx="57">
                  <c:v>38484.654550030529</c:v>
                </c:pt>
                <c:pt idx="58">
                  <c:v>38673.070921321625</c:v>
                </c:pt>
                <c:pt idx="59">
                  <c:v>39049.32082131561</c:v>
                </c:pt>
                <c:pt idx="60">
                  <c:v>39336.166344163939</c:v>
                </c:pt>
                <c:pt idx="61">
                  <c:v>39509.562658619281</c:v>
                </c:pt>
                <c:pt idx="62">
                  <c:v>38135.597697267913</c:v>
                </c:pt>
                <c:pt idx="63">
                  <c:v>38335.073880943281</c:v>
                </c:pt>
                <c:pt idx="64">
                  <c:v>38705.070348007197</c:v>
                </c:pt>
                <c:pt idx="65">
                  <c:v>39116.000191643718</c:v>
                </c:pt>
                <c:pt idx="66">
                  <c:v>41694.36134974529</c:v>
                </c:pt>
                <c:pt idx="67">
                  <c:v>40898.075180463369</c:v>
                </c:pt>
                <c:pt idx="68">
                  <c:v>41122.829288112094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9-4E1F-AF9B-57AFAD9CA75B}"/>
            </c:ext>
          </c:extLst>
        </c:ser>
        <c:ser>
          <c:idx val="1"/>
          <c:order val="1"/>
          <c:tx>
            <c:strRef>
              <c:f>'Retail, vehicle purchasing'!$N$10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'Retail, vehicle purchasing'!$A$29:$A$97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'Retail, vehicle purchasing'!$N$29:$N$97</c:f>
              <c:numCache>
                <c:formatCode>0.0</c:formatCode>
                <c:ptCount val="69"/>
                <c:pt idx="0">
                  <c:v>49527.116997809724</c:v>
                </c:pt>
                <c:pt idx="1">
                  <c:v>50288.266311341096</c:v>
                </c:pt>
                <c:pt idx="2">
                  <c:v>50815.321039249771</c:v>
                </c:pt>
                <c:pt idx="3">
                  <c:v>51305.289000029203</c:v>
                </c:pt>
                <c:pt idx="4">
                  <c:v>51559.1507499691</c:v>
                </c:pt>
                <c:pt idx="5">
                  <c:v>52062.860742551944</c:v>
                </c:pt>
                <c:pt idx="6">
                  <c:v>52421.331473647071</c:v>
                </c:pt>
                <c:pt idx="7">
                  <c:v>52483.762259346826</c:v>
                </c:pt>
                <c:pt idx="8">
                  <c:v>52994.844727101401</c:v>
                </c:pt>
                <c:pt idx="9">
                  <c:v>53480.938471175352</c:v>
                </c:pt>
                <c:pt idx="10">
                  <c:v>54131.279238919276</c:v>
                </c:pt>
                <c:pt idx="11">
                  <c:v>55045.727471959195</c:v>
                </c:pt>
                <c:pt idx="12">
                  <c:v>55792.871800844267</c:v>
                </c:pt>
                <c:pt idx="13">
                  <c:v>56365.729628830151</c:v>
                </c:pt>
                <c:pt idx="14">
                  <c:v>56414.374814404393</c:v>
                </c:pt>
                <c:pt idx="15">
                  <c:v>56043.281699998042</c:v>
                </c:pt>
                <c:pt idx="16">
                  <c:v>55541.635926804491</c:v>
                </c:pt>
                <c:pt idx="17">
                  <c:v>54451.906991966949</c:v>
                </c:pt>
                <c:pt idx="18">
                  <c:v>53899.096488846371</c:v>
                </c:pt>
                <c:pt idx="19">
                  <c:v>53548.088297183058</c:v>
                </c:pt>
                <c:pt idx="20">
                  <c:v>53371.158153732977</c:v>
                </c:pt>
                <c:pt idx="21">
                  <c:v>53578.209400449559</c:v>
                </c:pt>
                <c:pt idx="22">
                  <c:v>53836.736617478004</c:v>
                </c:pt>
                <c:pt idx="23">
                  <c:v>53869.661945196982</c:v>
                </c:pt>
                <c:pt idx="24">
                  <c:v>53300.255249290341</c:v>
                </c:pt>
                <c:pt idx="25">
                  <c:v>52928.648217792623</c:v>
                </c:pt>
                <c:pt idx="26">
                  <c:v>52649.092754743913</c:v>
                </c:pt>
                <c:pt idx="27">
                  <c:v>52568.579114401029</c:v>
                </c:pt>
                <c:pt idx="28">
                  <c:v>53001.336650381956</c:v>
                </c:pt>
                <c:pt idx="29">
                  <c:v>53341.681258695149</c:v>
                </c:pt>
                <c:pt idx="30">
                  <c:v>53701.830204273618</c:v>
                </c:pt>
                <c:pt idx="31">
                  <c:v>53782.768048514146</c:v>
                </c:pt>
                <c:pt idx="32">
                  <c:v>54135.227233985854</c:v>
                </c:pt>
                <c:pt idx="33">
                  <c:v>54327.401017050848</c:v>
                </c:pt>
                <c:pt idx="34">
                  <c:v>54623.770375131673</c:v>
                </c:pt>
                <c:pt idx="35">
                  <c:v>54992.062912541922</c:v>
                </c:pt>
                <c:pt idx="36">
                  <c:v>55423.746473880106</c:v>
                </c:pt>
                <c:pt idx="37">
                  <c:v>55921.96333043708</c:v>
                </c:pt>
                <c:pt idx="38">
                  <c:v>56278.001187048823</c:v>
                </c:pt>
                <c:pt idx="39">
                  <c:v>56568.851098634601</c:v>
                </c:pt>
                <c:pt idx="40">
                  <c:v>56926.68926233775</c:v>
                </c:pt>
                <c:pt idx="41">
                  <c:v>57235.091686567976</c:v>
                </c:pt>
                <c:pt idx="42">
                  <c:v>57391.618164765503</c:v>
                </c:pt>
                <c:pt idx="43">
                  <c:v>57948.815468462904</c:v>
                </c:pt>
                <c:pt idx="44">
                  <c:v>58635.599141739141</c:v>
                </c:pt>
                <c:pt idx="45">
                  <c:v>59619.564313440635</c:v>
                </c:pt>
                <c:pt idx="46">
                  <c:v>60617.029994417477</c:v>
                </c:pt>
                <c:pt idx="47">
                  <c:v>61405.934768788866</c:v>
                </c:pt>
                <c:pt idx="48">
                  <c:v>61958.593754245456</c:v>
                </c:pt>
                <c:pt idx="49">
                  <c:v>62365.09192031822</c:v>
                </c:pt>
                <c:pt idx="50">
                  <c:v>62855.613286700573</c:v>
                </c:pt>
                <c:pt idx="51">
                  <c:v>63043.313741795457</c:v>
                </c:pt>
                <c:pt idx="52">
                  <c:v>63670.18454757682</c:v>
                </c:pt>
                <c:pt idx="53">
                  <c:v>63898.879887636162</c:v>
                </c:pt>
                <c:pt idx="54">
                  <c:v>64251.72014674946</c:v>
                </c:pt>
                <c:pt idx="55">
                  <c:v>64626.250973877541</c:v>
                </c:pt>
                <c:pt idx="56">
                  <c:v>65026.125288768686</c:v>
                </c:pt>
                <c:pt idx="57">
                  <c:v>65408.806655142092</c:v>
                </c:pt>
                <c:pt idx="58">
                  <c:v>65636.922340214835</c:v>
                </c:pt>
                <c:pt idx="59">
                  <c:v>65961.276091380321</c:v>
                </c:pt>
                <c:pt idx="60">
                  <c:v>66166.366283698793</c:v>
                </c:pt>
                <c:pt idx="61">
                  <c:v>66282.618095897225</c:v>
                </c:pt>
                <c:pt idx="62">
                  <c:v>63459.533973487676</c:v>
                </c:pt>
                <c:pt idx="63">
                  <c:v>64771.042741223398</c:v>
                </c:pt>
                <c:pt idx="64">
                  <c:v>65391.429596096248</c:v>
                </c:pt>
                <c:pt idx="65">
                  <c:v>66112.772888701016</c:v>
                </c:pt>
                <c:pt idx="66">
                  <c:v>70448.08456452156</c:v>
                </c:pt>
                <c:pt idx="67">
                  <c:v>69534.799025234388</c:v>
                </c:pt>
                <c:pt idx="68">
                  <c:v>70063.204124384531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49-4E1F-AF9B-57AFAD9CA75B}"/>
            </c:ext>
          </c:extLst>
        </c:ser>
        <c:ser>
          <c:idx val="2"/>
          <c:order val="2"/>
          <c:tx>
            <c:strRef>
              <c:f>'Retail, vehicle purchasing'!$O$10</c:f>
              <c:strCache>
                <c:ptCount val="1"/>
                <c:pt idx="0">
                  <c:v>Total NZ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'Retail, vehicle purchasing'!$A$29:$A$97</c:f>
              <c:numCache>
                <c:formatCode>mmm\-yy</c:formatCode>
                <c:ptCount val="69"/>
                <c:pt idx="0">
                  <c:v>38322</c:v>
                </c:pt>
                <c:pt idx="1">
                  <c:v>38412</c:v>
                </c:pt>
                <c:pt idx="2">
                  <c:v>38504</c:v>
                </c:pt>
                <c:pt idx="3">
                  <c:v>38596</c:v>
                </c:pt>
                <c:pt idx="4">
                  <c:v>38687</c:v>
                </c:pt>
                <c:pt idx="5">
                  <c:v>38777</c:v>
                </c:pt>
                <c:pt idx="6">
                  <c:v>38869</c:v>
                </c:pt>
                <c:pt idx="7">
                  <c:v>38961</c:v>
                </c:pt>
                <c:pt idx="8">
                  <c:v>39052</c:v>
                </c:pt>
                <c:pt idx="9">
                  <c:v>39142</c:v>
                </c:pt>
                <c:pt idx="10">
                  <c:v>39234</c:v>
                </c:pt>
                <c:pt idx="11">
                  <c:v>39326</c:v>
                </c:pt>
                <c:pt idx="12">
                  <c:v>39417</c:v>
                </c:pt>
                <c:pt idx="13">
                  <c:v>39508</c:v>
                </c:pt>
                <c:pt idx="14">
                  <c:v>39600</c:v>
                </c:pt>
                <c:pt idx="15">
                  <c:v>39692</c:v>
                </c:pt>
                <c:pt idx="16">
                  <c:v>39783</c:v>
                </c:pt>
                <c:pt idx="17">
                  <c:v>39873</c:v>
                </c:pt>
                <c:pt idx="18">
                  <c:v>39965</c:v>
                </c:pt>
                <c:pt idx="19">
                  <c:v>40057</c:v>
                </c:pt>
                <c:pt idx="20">
                  <c:v>40148</c:v>
                </c:pt>
                <c:pt idx="21">
                  <c:v>40238</c:v>
                </c:pt>
                <c:pt idx="22">
                  <c:v>40330</c:v>
                </c:pt>
                <c:pt idx="23">
                  <c:v>40422</c:v>
                </c:pt>
                <c:pt idx="24">
                  <c:v>40513</c:v>
                </c:pt>
                <c:pt idx="25">
                  <c:v>40603</c:v>
                </c:pt>
                <c:pt idx="26">
                  <c:v>40695</c:v>
                </c:pt>
                <c:pt idx="27">
                  <c:v>40787</c:v>
                </c:pt>
                <c:pt idx="28">
                  <c:v>40878</c:v>
                </c:pt>
                <c:pt idx="29">
                  <c:v>40969</c:v>
                </c:pt>
                <c:pt idx="30">
                  <c:v>41061</c:v>
                </c:pt>
                <c:pt idx="31">
                  <c:v>41153</c:v>
                </c:pt>
                <c:pt idx="32">
                  <c:v>41244</c:v>
                </c:pt>
                <c:pt idx="33">
                  <c:v>41334</c:v>
                </c:pt>
                <c:pt idx="34">
                  <c:v>41426</c:v>
                </c:pt>
                <c:pt idx="35">
                  <c:v>41518</c:v>
                </c:pt>
                <c:pt idx="36">
                  <c:v>41609</c:v>
                </c:pt>
                <c:pt idx="37">
                  <c:v>41699</c:v>
                </c:pt>
                <c:pt idx="38">
                  <c:v>41791</c:v>
                </c:pt>
                <c:pt idx="39">
                  <c:v>41883</c:v>
                </c:pt>
                <c:pt idx="40">
                  <c:v>41974</c:v>
                </c:pt>
                <c:pt idx="41">
                  <c:v>42064</c:v>
                </c:pt>
                <c:pt idx="42">
                  <c:v>42156</c:v>
                </c:pt>
                <c:pt idx="43">
                  <c:v>42248</c:v>
                </c:pt>
                <c:pt idx="44">
                  <c:v>42339</c:v>
                </c:pt>
                <c:pt idx="45">
                  <c:v>42430</c:v>
                </c:pt>
                <c:pt idx="46">
                  <c:v>42522</c:v>
                </c:pt>
                <c:pt idx="47">
                  <c:v>42614</c:v>
                </c:pt>
                <c:pt idx="48">
                  <c:v>42705</c:v>
                </c:pt>
                <c:pt idx="49">
                  <c:v>42795</c:v>
                </c:pt>
                <c:pt idx="50">
                  <c:v>42887</c:v>
                </c:pt>
                <c:pt idx="51">
                  <c:v>42979</c:v>
                </c:pt>
                <c:pt idx="52">
                  <c:v>43070</c:v>
                </c:pt>
                <c:pt idx="53">
                  <c:v>43160</c:v>
                </c:pt>
                <c:pt idx="54">
                  <c:v>43252</c:v>
                </c:pt>
                <c:pt idx="55">
                  <c:v>43344</c:v>
                </c:pt>
                <c:pt idx="56">
                  <c:v>43435</c:v>
                </c:pt>
                <c:pt idx="57">
                  <c:v>43525</c:v>
                </c:pt>
                <c:pt idx="58">
                  <c:v>43617</c:v>
                </c:pt>
                <c:pt idx="59">
                  <c:v>43709</c:v>
                </c:pt>
                <c:pt idx="60">
                  <c:v>43800</c:v>
                </c:pt>
                <c:pt idx="61">
                  <c:v>43891</c:v>
                </c:pt>
                <c:pt idx="62">
                  <c:v>43983</c:v>
                </c:pt>
                <c:pt idx="63">
                  <c:v>44075</c:v>
                </c:pt>
                <c:pt idx="64">
                  <c:v>44166</c:v>
                </c:pt>
                <c:pt idx="65">
                  <c:v>44256</c:v>
                </c:pt>
                <c:pt idx="66">
                  <c:v>44348</c:v>
                </c:pt>
                <c:pt idx="67">
                  <c:v>44440</c:v>
                </c:pt>
                <c:pt idx="68">
                  <c:v>44531</c:v>
                </c:pt>
              </c:numCache>
            </c:numRef>
          </c:cat>
          <c:val>
            <c:numRef>
              <c:f>'Retail, vehicle purchasing'!$O$29:$O$97</c:f>
              <c:numCache>
                <c:formatCode>0.0</c:formatCode>
                <c:ptCount val="69"/>
                <c:pt idx="0">
                  <c:v>76513.829345052247</c:v>
                </c:pt>
                <c:pt idx="1">
                  <c:v>77468.889003605073</c:v>
                </c:pt>
                <c:pt idx="2">
                  <c:v>78187.964029630952</c:v>
                </c:pt>
                <c:pt idx="3">
                  <c:v>78822.117595038013</c:v>
                </c:pt>
                <c:pt idx="4">
                  <c:v>79040.047747384684</c:v>
                </c:pt>
                <c:pt idx="5">
                  <c:v>79551.899276057287</c:v>
                </c:pt>
                <c:pt idx="6">
                  <c:v>79919.207700087718</c:v>
                </c:pt>
                <c:pt idx="7">
                  <c:v>80110.619991594984</c:v>
                </c:pt>
                <c:pt idx="8">
                  <c:v>81162.141999425599</c:v>
                </c:pt>
                <c:pt idx="9">
                  <c:v>82273.057172168978</c:v>
                </c:pt>
                <c:pt idx="10">
                  <c:v>83323.03666703499</c:v>
                </c:pt>
                <c:pt idx="11">
                  <c:v>84001.54340292394</c:v>
                </c:pt>
                <c:pt idx="12">
                  <c:v>84176.172813355224</c:v>
                </c:pt>
                <c:pt idx="13">
                  <c:v>83965.477989927778</c:v>
                </c:pt>
                <c:pt idx="14">
                  <c:v>83169.465253423929</c:v>
                </c:pt>
                <c:pt idx="15">
                  <c:v>82368.03208216629</c:v>
                </c:pt>
                <c:pt idx="16">
                  <c:v>81279.254688320987</c:v>
                </c:pt>
                <c:pt idx="17">
                  <c:v>79585.554160210639</c:v>
                </c:pt>
                <c:pt idx="18">
                  <c:v>78952.965969605473</c:v>
                </c:pt>
                <c:pt idx="19">
                  <c:v>78639.529209187662</c:v>
                </c:pt>
                <c:pt idx="20">
                  <c:v>78816.155143854208</c:v>
                </c:pt>
                <c:pt idx="21">
                  <c:v>79509.24373611981</c:v>
                </c:pt>
                <c:pt idx="22">
                  <c:v>80125.519321792395</c:v>
                </c:pt>
                <c:pt idx="23">
                  <c:v>80486.775829935723</c:v>
                </c:pt>
                <c:pt idx="24">
                  <c:v>79952.191642513528</c:v>
                </c:pt>
                <c:pt idx="25">
                  <c:v>79738.073002765741</c:v>
                </c:pt>
                <c:pt idx="26">
                  <c:v>79505.441401758915</c:v>
                </c:pt>
                <c:pt idx="27">
                  <c:v>79698.70865800741</c:v>
                </c:pt>
                <c:pt idx="28">
                  <c:v>80650.21476417844</c:v>
                </c:pt>
                <c:pt idx="29">
                  <c:v>81277.120162169274</c:v>
                </c:pt>
                <c:pt idx="30">
                  <c:v>82041.367409124854</c:v>
                </c:pt>
                <c:pt idx="31">
                  <c:v>82299.17815928004</c:v>
                </c:pt>
                <c:pt idx="32">
                  <c:v>82945.572062255349</c:v>
                </c:pt>
                <c:pt idx="33">
                  <c:v>83481.571207220753</c:v>
                </c:pt>
                <c:pt idx="34">
                  <c:v>84118.538360821258</c:v>
                </c:pt>
                <c:pt idx="35">
                  <c:v>84768.226916851214</c:v>
                </c:pt>
                <c:pt idx="36">
                  <c:v>85517.869639657671</c:v>
                </c:pt>
                <c:pt idx="37">
                  <c:v>86322.632443193026</c:v>
                </c:pt>
                <c:pt idx="38">
                  <c:v>86731.123159006369</c:v>
                </c:pt>
                <c:pt idx="39">
                  <c:v>87208.129112000926</c:v>
                </c:pt>
                <c:pt idx="40">
                  <c:v>87996.07598737115</c:v>
                </c:pt>
                <c:pt idx="41">
                  <c:v>88823.45960154364</c:v>
                </c:pt>
                <c:pt idx="42">
                  <c:v>89496.110002224043</c:v>
                </c:pt>
                <c:pt idx="43">
                  <c:v>90855.808384792137</c:v>
                </c:pt>
                <c:pt idx="44">
                  <c:v>92426.897741462832</c:v>
                </c:pt>
                <c:pt idx="45">
                  <c:v>94163.955012868595</c:v>
                </c:pt>
                <c:pt idx="46">
                  <c:v>96070.522049389125</c:v>
                </c:pt>
                <c:pt idx="47">
                  <c:v>97454.927704748392</c:v>
                </c:pt>
                <c:pt idx="48">
                  <c:v>98420.519903179782</c:v>
                </c:pt>
                <c:pt idx="49">
                  <c:v>99136.345987586828</c:v>
                </c:pt>
                <c:pt idx="50">
                  <c:v>99847.883479929078</c:v>
                </c:pt>
                <c:pt idx="51">
                  <c:v>100202.2121580625</c:v>
                </c:pt>
                <c:pt idx="52">
                  <c:v>101094.58860345327</c:v>
                </c:pt>
                <c:pt idx="53">
                  <c:v>101480.67091205859</c:v>
                </c:pt>
                <c:pt idx="54">
                  <c:v>102080.45950220637</c:v>
                </c:pt>
                <c:pt idx="55">
                  <c:v>102593.3365256573</c:v>
                </c:pt>
                <c:pt idx="56">
                  <c:v>103314.42448453819</c:v>
                </c:pt>
                <c:pt idx="57">
                  <c:v>103893.46120517261</c:v>
                </c:pt>
                <c:pt idx="58">
                  <c:v>104309.99326153647</c:v>
                </c:pt>
                <c:pt idx="59">
                  <c:v>105010.59691269592</c:v>
                </c:pt>
                <c:pt idx="60">
                  <c:v>105502.53262786273</c:v>
                </c:pt>
                <c:pt idx="61">
                  <c:v>105792.18075451651</c:v>
                </c:pt>
                <c:pt idx="62">
                  <c:v>101595.1316707556</c:v>
                </c:pt>
                <c:pt idx="63">
                  <c:v>103106.11662216669</c:v>
                </c:pt>
                <c:pt idx="64">
                  <c:v>104096.49994410346</c:v>
                </c:pt>
                <c:pt idx="65">
                  <c:v>105228.77308034475</c:v>
                </c:pt>
                <c:pt idx="66">
                  <c:v>112142.44591426686</c:v>
                </c:pt>
                <c:pt idx="67">
                  <c:v>110432.87420569776</c:v>
                </c:pt>
                <c:pt idx="68">
                  <c:v>111186.03341249663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49-4E1F-AF9B-57AFAD9C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93632"/>
        <c:axId val="52707712"/>
      </c:lineChart>
      <c:dateAx>
        <c:axId val="5269363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707712"/>
        <c:crosses val="autoZero"/>
        <c:auto val="1"/>
        <c:lblOffset val="100"/>
        <c:baseTimeUnit val="months"/>
        <c:majorUnit val="12"/>
        <c:majorTimeUnit val="months"/>
      </c:dateAx>
      <c:valAx>
        <c:axId val="52707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Retail Trade ($m Dec 2021)</a:t>
                </a:r>
              </a:p>
            </c:rich>
          </c:tx>
          <c:layout>
            <c:manualLayout>
              <c:xMode val="edge"/>
              <c:yMode val="edge"/>
              <c:x val="4.3378031392812485E-4"/>
              <c:y val="8.8308260649621162E-2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5269363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3489083223005442"/>
          <c:y val="0.89199621786408689"/>
          <c:w val="0.29246022344552081"/>
          <c:h val="7.487748814006949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52921182410934E-2"/>
          <c:y val="2.7162127669821092E-2"/>
          <c:w val="0.91270955321837866"/>
          <c:h val="0.78996036504611156"/>
        </c:manualLayout>
      </c:layout>
      <c:lineChart>
        <c:grouping val="standard"/>
        <c:varyColors val="0"/>
        <c:ser>
          <c:idx val="0"/>
          <c:order val="0"/>
          <c:tx>
            <c:v>Auckland Airport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Night'!$CQ$22:$CQ$385</c:f>
              <c:numCache>
                <c:formatCode>#,##0.00</c:formatCode>
                <c:ptCount val="364"/>
                <c:pt idx="0">
                  <c:v>2.373581403004811</c:v>
                </c:pt>
                <c:pt idx="1">
                  <c:v>2.4240244498529329</c:v>
                </c:pt>
                <c:pt idx="2">
                  <c:v>2.4912594207413714</c:v>
                </c:pt>
                <c:pt idx="3">
                  <c:v>2.5116020995778991</c:v>
                </c:pt>
                <c:pt idx="4">
                  <c:v>2.566622969194329</c:v>
                </c:pt>
                <c:pt idx="5">
                  <c:v>2.6116410139064823</c:v>
                </c:pt>
                <c:pt idx="6">
                  <c:v>2.6779263995692939</c:v>
                </c:pt>
                <c:pt idx="7">
                  <c:v>2.7375995760286029</c:v>
                </c:pt>
                <c:pt idx="8">
                  <c:v>2.7595477890532405</c:v>
                </c:pt>
                <c:pt idx="9">
                  <c:v>2.8210511509390028</c:v>
                </c:pt>
                <c:pt idx="10">
                  <c:v>2.8682156002421322</c:v>
                </c:pt>
                <c:pt idx="11">
                  <c:v>2.8680223955622286</c:v>
                </c:pt>
                <c:pt idx="12">
                  <c:v>2.8951190150820554</c:v>
                </c:pt>
                <c:pt idx="13">
                  <c:v>2.8712912352602546</c:v>
                </c:pt>
                <c:pt idx="14">
                  <c:v>2.8726048768851906</c:v>
                </c:pt>
                <c:pt idx="15">
                  <c:v>2.8993288550302845</c:v>
                </c:pt>
                <c:pt idx="16">
                  <c:v>2.892315298749188</c:v>
                </c:pt>
                <c:pt idx="17">
                  <c:v>2.8778895101173938</c:v>
                </c:pt>
                <c:pt idx="18">
                  <c:v>2.9020896164055228</c:v>
                </c:pt>
                <c:pt idx="19">
                  <c:v>2.9022289273938098</c:v>
                </c:pt>
                <c:pt idx="20">
                  <c:v>2.9158097578575379</c:v>
                </c:pt>
                <c:pt idx="21">
                  <c:v>2.9408592786490777</c:v>
                </c:pt>
                <c:pt idx="22">
                  <c:v>2.9210041427755629</c:v>
                </c:pt>
                <c:pt idx="23">
                  <c:v>2.9669409261990007</c:v>
                </c:pt>
                <c:pt idx="24">
                  <c:v>2.9728966401314763</c:v>
                </c:pt>
                <c:pt idx="25">
                  <c:v>3.0099592491236962</c:v>
                </c:pt>
                <c:pt idx="26">
                  <c:v>3.0222743546312549</c:v>
                </c:pt>
                <c:pt idx="27">
                  <c:v>3.053399979001171</c:v>
                </c:pt>
                <c:pt idx="28">
                  <c:v>3.0956791568520967</c:v>
                </c:pt>
                <c:pt idx="29">
                  <c:v>3.1236438756148406</c:v>
                </c:pt>
                <c:pt idx="30">
                  <c:v>3.1193556546819883</c:v>
                </c:pt>
                <c:pt idx="31">
                  <c:v>3.1243454783724616</c:v>
                </c:pt>
                <c:pt idx="32">
                  <c:v>3.1504233270038711</c:v>
                </c:pt>
                <c:pt idx="33">
                  <c:v>3.1680667850883433</c:v>
                </c:pt>
                <c:pt idx="34">
                  <c:v>3.2112634140109777</c:v>
                </c:pt>
                <c:pt idx="35">
                  <c:v>3.2319440405081936</c:v>
                </c:pt>
                <c:pt idx="36">
                  <c:v>3.248537581658328</c:v>
                </c:pt>
                <c:pt idx="37">
                  <c:v>3.2619678896460989</c:v>
                </c:pt>
                <c:pt idx="38">
                  <c:v>3.2644422270929261</c:v>
                </c:pt>
                <c:pt idx="39">
                  <c:v>3.3204627979218033</c:v>
                </c:pt>
                <c:pt idx="40">
                  <c:v>3.2817319953490425</c:v>
                </c:pt>
                <c:pt idx="41">
                  <c:v>3.3274863458923645</c:v>
                </c:pt>
                <c:pt idx="42">
                  <c:v>3.3343481529163914</c:v>
                </c:pt>
                <c:pt idx="43">
                  <c:v>3.3242452544428187</c:v>
                </c:pt>
                <c:pt idx="44">
                  <c:v>3.3224980542931242</c:v>
                </c:pt>
                <c:pt idx="45">
                  <c:v>3.2946474556070076</c:v>
                </c:pt>
                <c:pt idx="46">
                  <c:v>3.2743382673638153</c:v>
                </c:pt>
                <c:pt idx="47">
                  <c:v>3.2807297820767816</c:v>
                </c:pt>
                <c:pt idx="48">
                  <c:v>3.2863543626435554</c:v>
                </c:pt>
                <c:pt idx="49">
                  <c:v>3.3378116068851389</c:v>
                </c:pt>
                <c:pt idx="50">
                  <c:v>3.3515359771406037</c:v>
                </c:pt>
                <c:pt idx="51">
                  <c:v>3.2990544082929745</c:v>
                </c:pt>
                <c:pt idx="52">
                  <c:v>3.3421897389068809</c:v>
                </c:pt>
                <c:pt idx="53">
                  <c:v>3.3489931574886422</c:v>
                </c:pt>
                <c:pt idx="54">
                  <c:v>3.3674749434296132</c:v>
                </c:pt>
                <c:pt idx="55">
                  <c:v>3.4161061916072626</c:v>
                </c:pt>
                <c:pt idx="56">
                  <c:v>3.4510077497477782</c:v>
                </c:pt>
                <c:pt idx="57">
                  <c:v>3.4683346882393433</c:v>
                </c:pt>
                <c:pt idx="58">
                  <c:v>3.4996257823814463</c:v>
                </c:pt>
                <c:pt idx="59">
                  <c:v>3.5005735777618545</c:v>
                </c:pt>
                <c:pt idx="60">
                  <c:v>3.4830273218398924</c:v>
                </c:pt>
                <c:pt idx="61">
                  <c:v>3.4193580161993165</c:v>
                </c:pt>
                <c:pt idx="62">
                  <c:v>3.424021652467236</c:v>
                </c:pt>
                <c:pt idx="63">
                  <c:v>3.4325717301882506</c:v>
                </c:pt>
                <c:pt idx="64">
                  <c:v>3.4633763746778707</c:v>
                </c:pt>
                <c:pt idx="65">
                  <c:v>3.4853139962006923</c:v>
                </c:pt>
                <c:pt idx="66">
                  <c:v>3.5051663895041996</c:v>
                </c:pt>
                <c:pt idx="67">
                  <c:v>3.5333446453531656</c:v>
                </c:pt>
                <c:pt idx="68">
                  <c:v>3.5458424473214887</c:v>
                </c:pt>
                <c:pt idx="69">
                  <c:v>3.5938906154974788</c:v>
                </c:pt>
                <c:pt idx="70">
                  <c:v>3.6252619866951283</c:v>
                </c:pt>
                <c:pt idx="71">
                  <c:v>3.6481625698846267</c:v>
                </c:pt>
                <c:pt idx="72">
                  <c:v>3.6987119292424762</c:v>
                </c:pt>
                <c:pt idx="73">
                  <c:v>3.7653843252552144</c:v>
                </c:pt>
                <c:pt idx="74">
                  <c:v>3.7735762729985725</c:v>
                </c:pt>
                <c:pt idx="75">
                  <c:v>3.7879342098885589</c:v>
                </c:pt>
                <c:pt idx="76">
                  <c:v>3.838707689571617</c:v>
                </c:pt>
                <c:pt idx="77">
                  <c:v>3.8195758412317899</c:v>
                </c:pt>
                <c:pt idx="78">
                  <c:v>3.8169256277718264</c:v>
                </c:pt>
                <c:pt idx="79">
                  <c:v>3.8235580667812674</c:v>
                </c:pt>
                <c:pt idx="80">
                  <c:v>3.8429952222273531</c:v>
                </c:pt>
                <c:pt idx="81">
                  <c:v>3.8467573168307299</c:v>
                </c:pt>
                <c:pt idx="82">
                  <c:v>3.8448468889782963</c:v>
                </c:pt>
                <c:pt idx="83">
                  <c:v>3.8391309138893979</c:v>
                </c:pt>
                <c:pt idx="84">
                  <c:v>3.8624194053743923</c:v>
                </c:pt>
                <c:pt idx="85">
                  <c:v>3.8630706263022838</c:v>
                </c:pt>
                <c:pt idx="86">
                  <c:v>3.9293479593037191</c:v>
                </c:pt>
                <c:pt idx="87">
                  <c:v>3.9585662205118712</c:v>
                </c:pt>
                <c:pt idx="88">
                  <c:v>3.9071072097493196</c:v>
                </c:pt>
                <c:pt idx="89">
                  <c:v>3.8955675243464065</c:v>
                </c:pt>
                <c:pt idx="90">
                  <c:v>3.9169814717488269</c:v>
                </c:pt>
                <c:pt idx="91">
                  <c:v>3.9633010314419463</c:v>
                </c:pt>
                <c:pt idx="92">
                  <c:v>3.9789511360334493</c:v>
                </c:pt>
                <c:pt idx="93">
                  <c:v>4.0167045578593203</c:v>
                </c:pt>
                <c:pt idx="94">
                  <c:v>4.0287386656470376</c:v>
                </c:pt>
                <c:pt idx="95">
                  <c:v>4.041115270605327</c:v>
                </c:pt>
                <c:pt idx="96">
                  <c:v>4.0181921518796724</c:v>
                </c:pt>
                <c:pt idx="97">
                  <c:v>3.9770803233261498</c:v>
                </c:pt>
                <c:pt idx="98">
                  <c:v>4.0244693262911682</c:v>
                </c:pt>
                <c:pt idx="99">
                  <c:v>4.0660495335962148</c:v>
                </c:pt>
                <c:pt idx="100">
                  <c:v>4.1102548393658243</c:v>
                </c:pt>
                <c:pt idx="101">
                  <c:v>4.1718027919263641</c:v>
                </c:pt>
                <c:pt idx="102">
                  <c:v>4.2530492585847846</c:v>
                </c:pt>
                <c:pt idx="103">
                  <c:v>4.2135458004864823</c:v>
                </c:pt>
                <c:pt idx="104">
                  <c:v>4.2525217301335223</c:v>
                </c:pt>
                <c:pt idx="105">
                  <c:v>4.2431930017574171</c:v>
                </c:pt>
                <c:pt idx="106">
                  <c:v>4.3022731994981482</c:v>
                </c:pt>
                <c:pt idx="107">
                  <c:v>4.3642859759842194</c:v>
                </c:pt>
                <c:pt idx="108">
                  <c:v>4.3974291654357307</c:v>
                </c:pt>
                <c:pt idx="109">
                  <c:v>4.4603289745295305</c:v>
                </c:pt>
                <c:pt idx="110">
                  <c:v>4.4349226731145857</c:v>
                </c:pt>
                <c:pt idx="111">
                  <c:v>4.4188382604534313</c:v>
                </c:pt>
                <c:pt idx="112">
                  <c:v>4.4737378089512481</c:v>
                </c:pt>
                <c:pt idx="113">
                  <c:v>4.4840605549426575</c:v>
                </c:pt>
                <c:pt idx="114">
                  <c:v>4.4590925492062237</c:v>
                </c:pt>
                <c:pt idx="115">
                  <c:v>4.481896336027928</c:v>
                </c:pt>
                <c:pt idx="116">
                  <c:v>4.4799428718418817</c:v>
                </c:pt>
                <c:pt idx="117">
                  <c:v>4.4787647789178804</c:v>
                </c:pt>
                <c:pt idx="118">
                  <c:v>4.4086253674276881</c:v>
                </c:pt>
                <c:pt idx="119">
                  <c:v>4.4152539695161233</c:v>
                </c:pt>
                <c:pt idx="120">
                  <c:v>4.4489129993032153</c:v>
                </c:pt>
                <c:pt idx="121">
                  <c:v>4.4571645829469473</c:v>
                </c:pt>
                <c:pt idx="122">
                  <c:v>4.4873842344338799</c:v>
                </c:pt>
                <c:pt idx="123">
                  <c:v>4.578544151412709</c:v>
                </c:pt>
                <c:pt idx="124">
                  <c:v>4.5737387709509125</c:v>
                </c:pt>
                <c:pt idx="125">
                  <c:v>4.6278629083150493</c:v>
                </c:pt>
                <c:pt idx="126">
                  <c:v>4.63184403389476</c:v>
                </c:pt>
                <c:pt idx="127">
                  <c:v>4.6603277549092521</c:v>
                </c:pt>
                <c:pt idx="128">
                  <c:v>4.7530978553440351</c:v>
                </c:pt>
                <c:pt idx="129">
                  <c:v>4.7776745909809009</c:v>
                </c:pt>
                <c:pt idx="130">
                  <c:v>4.8097178203030353</c:v>
                </c:pt>
                <c:pt idx="131">
                  <c:v>4.8384501929679233</c:v>
                </c:pt>
                <c:pt idx="132">
                  <c:v>4.8222617193587514</c:v>
                </c:pt>
                <c:pt idx="133">
                  <c:v>4.8377035413405149</c:v>
                </c:pt>
                <c:pt idx="134">
                  <c:v>4.810974565815374</c:v>
                </c:pt>
                <c:pt idx="135">
                  <c:v>4.7686498870004241</c:v>
                </c:pt>
                <c:pt idx="136">
                  <c:v>4.6933901870503218</c:v>
                </c:pt>
                <c:pt idx="137">
                  <c:v>4.6298349817418849</c:v>
                </c:pt>
                <c:pt idx="138">
                  <c:v>4.6690727306310391</c:v>
                </c:pt>
                <c:pt idx="139">
                  <c:v>4.6397252152942032</c:v>
                </c:pt>
                <c:pt idx="140">
                  <c:v>4.5439304299143659</c:v>
                </c:pt>
                <c:pt idx="141">
                  <c:v>4.5431243074247156</c:v>
                </c:pt>
                <c:pt idx="142">
                  <c:v>4.5777274926224552</c:v>
                </c:pt>
                <c:pt idx="143">
                  <c:v>4.5553691471760693</c:v>
                </c:pt>
                <c:pt idx="144">
                  <c:v>4.5659553776889092</c:v>
                </c:pt>
                <c:pt idx="145">
                  <c:v>4.555042696809755</c:v>
                </c:pt>
                <c:pt idx="146">
                  <c:v>4.5412236993744948</c:v>
                </c:pt>
                <c:pt idx="147">
                  <c:v>4.5507422739750458</c:v>
                </c:pt>
                <c:pt idx="148">
                  <c:v>4.6138388359820199</c:v>
                </c:pt>
                <c:pt idx="149">
                  <c:v>4.6847750683942726</c:v>
                </c:pt>
                <c:pt idx="150">
                  <c:v>4.6957309097513669</c:v>
                </c:pt>
                <c:pt idx="151">
                  <c:v>4.7429862917580783</c:v>
                </c:pt>
                <c:pt idx="152">
                  <c:v>4.7667285489155224</c:v>
                </c:pt>
                <c:pt idx="153">
                  <c:v>4.8413943741367609</c:v>
                </c:pt>
                <c:pt idx="154">
                  <c:v>4.8945492900659646</c:v>
                </c:pt>
                <c:pt idx="155">
                  <c:v>4.9087587668358754</c:v>
                </c:pt>
                <c:pt idx="156">
                  <c:v>4.933305852115712</c:v>
                </c:pt>
                <c:pt idx="157">
                  <c:v>4.9495103230331683</c:v>
                </c:pt>
                <c:pt idx="158">
                  <c:v>5.0119978082874477</c:v>
                </c:pt>
                <c:pt idx="159">
                  <c:v>5.007985499242178</c:v>
                </c:pt>
                <c:pt idx="160">
                  <c:v>5.0082189067985645</c:v>
                </c:pt>
                <c:pt idx="161">
                  <c:v>4.9666959305234792</c:v>
                </c:pt>
                <c:pt idx="162">
                  <c:v>4.957833199056493</c:v>
                </c:pt>
                <c:pt idx="163">
                  <c:v>5.010244934632202</c:v>
                </c:pt>
                <c:pt idx="164">
                  <c:v>5.0373156423099212</c:v>
                </c:pt>
                <c:pt idx="165">
                  <c:v>4.9619307918227653</c:v>
                </c:pt>
                <c:pt idx="166">
                  <c:v>4.9352616116283343</c:v>
                </c:pt>
                <c:pt idx="167">
                  <c:v>4.9157163001606614</c:v>
                </c:pt>
                <c:pt idx="168">
                  <c:v>4.8785518702170911</c:v>
                </c:pt>
                <c:pt idx="169">
                  <c:v>4.867950597255998</c:v>
                </c:pt>
                <c:pt idx="170">
                  <c:v>4.830458836448158</c:v>
                </c:pt>
                <c:pt idx="171">
                  <c:v>4.8581164338615181</c:v>
                </c:pt>
                <c:pt idx="172">
                  <c:v>4.877089801939297</c:v>
                </c:pt>
                <c:pt idx="173">
                  <c:v>4.9707929136885962</c:v>
                </c:pt>
                <c:pt idx="174">
                  <c:v>4.9432599821867642</c:v>
                </c:pt>
                <c:pt idx="175">
                  <c:v>4.9367790041647872</c:v>
                </c:pt>
                <c:pt idx="176">
                  <c:v>4.9394638847508681</c:v>
                </c:pt>
                <c:pt idx="177">
                  <c:v>4.9823256162170777</c:v>
                </c:pt>
                <c:pt idx="178">
                  <c:v>4.9825821893626685</c:v>
                </c:pt>
                <c:pt idx="179">
                  <c:v>5.0035512805575717</c:v>
                </c:pt>
                <c:pt idx="180">
                  <c:v>5.042589561416893</c:v>
                </c:pt>
                <c:pt idx="181">
                  <c:v>5.0538798331875103</c:v>
                </c:pt>
                <c:pt idx="182">
                  <c:v>5.1278512595631165</c:v>
                </c:pt>
                <c:pt idx="183">
                  <c:v>5.1436274268475488</c:v>
                </c:pt>
                <c:pt idx="184">
                  <c:v>5.1832622352891073</c:v>
                </c:pt>
                <c:pt idx="185">
                  <c:v>5.1101755998172829</c:v>
                </c:pt>
                <c:pt idx="186">
                  <c:v>5.1576428480948922</c:v>
                </c:pt>
                <c:pt idx="187">
                  <c:v>5.1562375950553783</c:v>
                </c:pt>
                <c:pt idx="188">
                  <c:v>5.1952044428770598</c:v>
                </c:pt>
                <c:pt idx="189">
                  <c:v>5.2093039273355686</c:v>
                </c:pt>
                <c:pt idx="190">
                  <c:v>5.1943209255875287</c:v>
                </c:pt>
                <c:pt idx="191">
                  <c:v>5.1967332998390861</c:v>
                </c:pt>
                <c:pt idx="192">
                  <c:v>5.1666020403103259</c:v>
                </c:pt>
                <c:pt idx="193">
                  <c:v>5.2183026566478166</c:v>
                </c:pt>
                <c:pt idx="194">
                  <c:v>5.1814297113948715</c:v>
                </c:pt>
                <c:pt idx="195">
                  <c:v>5.1245440757965959</c:v>
                </c:pt>
                <c:pt idx="196">
                  <c:v>5.1252795986181718</c:v>
                </c:pt>
                <c:pt idx="197">
                  <c:v>5.1939184381369863</c:v>
                </c:pt>
                <c:pt idx="198">
                  <c:v>5.1475003213768122</c:v>
                </c:pt>
                <c:pt idx="199">
                  <c:v>5.1487229464534172</c:v>
                </c:pt>
                <c:pt idx="200">
                  <c:v>5.0964396633279581</c:v>
                </c:pt>
                <c:pt idx="201">
                  <c:v>5.081322428170413</c:v>
                </c:pt>
                <c:pt idx="202">
                  <c:v>5.1203097745812149</c:v>
                </c:pt>
                <c:pt idx="203">
                  <c:v>5.1518248931787038</c:v>
                </c:pt>
                <c:pt idx="204">
                  <c:v>5.218204603848803</c:v>
                </c:pt>
                <c:pt idx="205">
                  <c:v>5.2237933703286981</c:v>
                </c:pt>
                <c:pt idx="206">
                  <c:v>5.2360535030425561</c:v>
                </c:pt>
                <c:pt idx="207">
                  <c:v>5.2749958329519471</c:v>
                </c:pt>
                <c:pt idx="208">
                  <c:v>5.2529458489058802</c:v>
                </c:pt>
                <c:pt idx="209">
                  <c:v>5.1809061807587042</c:v>
                </c:pt>
                <c:pt idx="210">
                  <c:v>5.1446583884354089</c:v>
                </c:pt>
                <c:pt idx="211">
                  <c:v>5.1098298319564446</c:v>
                </c:pt>
                <c:pt idx="212">
                  <c:v>5.0980724338690511</c:v>
                </c:pt>
                <c:pt idx="213">
                  <c:v>5.0395816130062334</c:v>
                </c:pt>
                <c:pt idx="214">
                  <c:v>5.0190103628010849</c:v>
                </c:pt>
                <c:pt idx="215">
                  <c:v>4.951692916966512</c:v>
                </c:pt>
                <c:pt idx="216">
                  <c:v>4.9330112951160023</c:v>
                </c:pt>
                <c:pt idx="217">
                  <c:v>4.8850759085159883</c:v>
                </c:pt>
                <c:pt idx="218">
                  <c:v>4.8704056056704594</c:v>
                </c:pt>
                <c:pt idx="219">
                  <c:v>4.8606257597112759</c:v>
                </c:pt>
                <c:pt idx="220">
                  <c:v>4.8054812759357652</c:v>
                </c:pt>
                <c:pt idx="221">
                  <c:v>4.8055652215684184</c:v>
                </c:pt>
                <c:pt idx="222">
                  <c:v>4.8522339110985468</c:v>
                </c:pt>
                <c:pt idx="223">
                  <c:v>4.8634596567383008</c:v>
                </c:pt>
                <c:pt idx="224">
                  <c:v>4.8645512767846739</c:v>
                </c:pt>
                <c:pt idx="225">
                  <c:v>4.9178392518605376</c:v>
                </c:pt>
                <c:pt idx="226">
                  <c:v>4.9003541419981005</c:v>
                </c:pt>
                <c:pt idx="227">
                  <c:v>4.9150338661204787</c:v>
                </c:pt>
                <c:pt idx="228">
                  <c:v>4.8920163099363876</c:v>
                </c:pt>
                <c:pt idx="229">
                  <c:v>4.8466182414172883</c:v>
                </c:pt>
                <c:pt idx="230">
                  <c:v>4.8959676503320173</c:v>
                </c:pt>
                <c:pt idx="231">
                  <c:v>4.9097896340600773</c:v>
                </c:pt>
                <c:pt idx="232">
                  <c:v>4.9228325185489874</c:v>
                </c:pt>
                <c:pt idx="233">
                  <c:v>4.8700238360340409</c:v>
                </c:pt>
                <c:pt idx="234">
                  <c:v>4.8805138400546584</c:v>
                </c:pt>
                <c:pt idx="235">
                  <c:v>4.8181268814640568</c:v>
                </c:pt>
                <c:pt idx="236">
                  <c:v>4.8049801241045271</c:v>
                </c:pt>
                <c:pt idx="237">
                  <c:v>4.7792384637384853</c:v>
                </c:pt>
                <c:pt idx="238">
                  <c:v>4.7856769927391838</c:v>
                </c:pt>
                <c:pt idx="239">
                  <c:v>4.8410915859230794</c:v>
                </c:pt>
                <c:pt idx="240">
                  <c:v>4.9243614792986286</c:v>
                </c:pt>
                <c:pt idx="241">
                  <c:v>4.9471843567513023</c:v>
                </c:pt>
                <c:pt idx="242">
                  <c:v>4.9908635246981916</c:v>
                </c:pt>
                <c:pt idx="243">
                  <c:v>4.9970161370470523</c:v>
                </c:pt>
                <c:pt idx="244">
                  <c:v>5.0196412062119879</c:v>
                </c:pt>
                <c:pt idx="245">
                  <c:v>5.0313978756884739</c:v>
                </c:pt>
                <c:pt idx="246">
                  <c:v>5.012629448597492</c:v>
                </c:pt>
                <c:pt idx="247">
                  <c:v>5.0572672064677766</c:v>
                </c:pt>
                <c:pt idx="248">
                  <c:v>5.0474654339581617</c:v>
                </c:pt>
                <c:pt idx="249">
                  <c:v>5.0646896713942233</c:v>
                </c:pt>
                <c:pt idx="250">
                  <c:v>5.0122306075667069</c:v>
                </c:pt>
                <c:pt idx="251">
                  <c:v>4.9902606479535798</c:v>
                </c:pt>
                <c:pt idx="252">
                  <c:v>4.9221729164006751</c:v>
                </c:pt>
                <c:pt idx="253">
                  <c:v>4.964693665383197</c:v>
                </c:pt>
                <c:pt idx="254">
                  <c:v>4.878268720015611</c:v>
                </c:pt>
                <c:pt idx="255">
                  <c:v>4.8710106139620342</c:v>
                </c:pt>
                <c:pt idx="256">
                  <c:v>4.8979973358529341</c:v>
                </c:pt>
                <c:pt idx="257">
                  <c:v>4.9221143066812791</c:v>
                </c:pt>
                <c:pt idx="258">
                  <c:v>4.9456117861650242</c:v>
                </c:pt>
                <c:pt idx="259">
                  <c:v>4.9477790504363446</c:v>
                </c:pt>
                <c:pt idx="260">
                  <c:v>5.0519894961428466</c:v>
                </c:pt>
                <c:pt idx="261">
                  <c:v>5.0228728271516037</c:v>
                </c:pt>
                <c:pt idx="262">
                  <c:v>5.0394396268578552</c:v>
                </c:pt>
                <c:pt idx="263">
                  <c:v>4.9990762064618526</c:v>
                </c:pt>
                <c:pt idx="264">
                  <c:v>4.9149105569444691</c:v>
                </c:pt>
                <c:pt idx="265">
                  <c:v>5.1418121565140131</c:v>
                </c:pt>
                <c:pt idx="266">
                  <c:v>5.1231407573824441</c:v>
                </c:pt>
                <c:pt idx="267">
                  <c:v>5.0735965750365173</c:v>
                </c:pt>
                <c:pt idx="268">
                  <c:v>5.0165943290958754</c:v>
                </c:pt>
                <c:pt idx="269">
                  <c:v>5.1137130897106848</c:v>
                </c:pt>
                <c:pt idx="270">
                  <c:v>5.1552341556996319</c:v>
                </c:pt>
                <c:pt idx="271">
                  <c:v>5.1434669989646862</c:v>
                </c:pt>
                <c:pt idx="272">
                  <c:v>5.0884696698983749</c:v>
                </c:pt>
                <c:pt idx="273">
                  <c:v>5.1717595053371967</c:v>
                </c:pt>
                <c:pt idx="274">
                  <c:v>5.2898336573726912</c:v>
                </c:pt>
                <c:pt idx="275">
                  <c:v>5.3890464651071168</c:v>
                </c:pt>
                <c:pt idx="276">
                  <c:v>5.5213128678049435</c:v>
                </c:pt>
                <c:pt idx="277">
                  <c:v>5.3790742183848907</c:v>
                </c:pt>
                <c:pt idx="278">
                  <c:v>5.4894730863174166</c:v>
                </c:pt>
                <c:pt idx="279">
                  <c:v>5.6512305249365902</c:v>
                </c:pt>
                <c:pt idx="280">
                  <c:v>5.7367444366250684</c:v>
                </c:pt>
                <c:pt idx="281">
                  <c:v>5.7109882097313998</c:v>
                </c:pt>
                <c:pt idx="282">
                  <c:v>5.7513478280945645</c:v>
                </c:pt>
                <c:pt idx="283">
                  <c:v>5.9728879104565671</c:v>
                </c:pt>
                <c:pt idx="284">
                  <c:v>6.0786377340417141</c:v>
                </c:pt>
                <c:pt idx="285">
                  <c:v>6.1732811543467552</c:v>
                </c:pt>
                <c:pt idx="286">
                  <c:v>6.2482127299256343</c:v>
                </c:pt>
                <c:pt idx="287">
                  <c:v>6.3168753773656396</c:v>
                </c:pt>
                <c:pt idx="288">
                  <c:v>6.4128725467612888</c:v>
                </c:pt>
                <c:pt idx="289">
                  <c:v>6.4639581078854942</c:v>
                </c:pt>
                <c:pt idx="290">
                  <c:v>6.4955600072554995</c:v>
                </c:pt>
                <c:pt idx="291">
                  <c:v>6.6418132920217872</c:v>
                </c:pt>
                <c:pt idx="292">
                  <c:v>6.768160633558816</c:v>
                </c:pt>
                <c:pt idx="293">
                  <c:v>6.7977006904210198</c:v>
                </c:pt>
                <c:pt idx="294">
                  <c:v>6.7889202612897233</c:v>
                </c:pt>
                <c:pt idx="295">
                  <c:v>6.803129646015412</c:v>
                </c:pt>
                <c:pt idx="296">
                  <c:v>6.7530069099909946</c:v>
                </c:pt>
                <c:pt idx="297">
                  <c:v>6.7024759460948014</c:v>
                </c:pt>
                <c:pt idx="298">
                  <c:v>6.701095092797158</c:v>
                </c:pt>
                <c:pt idx="299">
                  <c:v>6.654769581426808</c:v>
                </c:pt>
                <c:pt idx="300">
                  <c:v>6.6904946920119261</c:v>
                </c:pt>
                <c:pt idx="301">
                  <c:v>6.8207336588430643</c:v>
                </c:pt>
                <c:pt idx="302">
                  <c:v>6.8035307027729761</c:v>
                </c:pt>
                <c:pt idx="303">
                  <c:v>6.6947054631041727</c:v>
                </c:pt>
                <c:pt idx="304">
                  <c:v>6.6056590612105843</c:v>
                </c:pt>
                <c:pt idx="305">
                  <c:v>6.6412902180082138</c:v>
                </c:pt>
                <c:pt idx="306">
                  <c:v>6.8117381644592738</c:v>
                </c:pt>
                <c:pt idx="307">
                  <c:v>7.2086123947862157</c:v>
                </c:pt>
                <c:pt idx="308">
                  <c:v>7.2856781763230476</c:v>
                </c:pt>
                <c:pt idx="309">
                  <c:v>7.3890266720450244</c:v>
                </c:pt>
                <c:pt idx="310">
                  <c:v>7.364312125832706</c:v>
                </c:pt>
                <c:pt idx="311">
                  <c:v>7.5203265929076384</c:v>
                </c:pt>
                <c:pt idx="312">
                  <c:v>7.5302431102640295</c:v>
                </c:pt>
                <c:pt idx="313">
                  <c:v>7.6659280502190752</c:v>
                </c:pt>
                <c:pt idx="314">
                  <c:v>7.7370440666842324</c:v>
                </c:pt>
                <c:pt idx="315">
                  <c:v>7.8128287201370021</c:v>
                </c:pt>
                <c:pt idx="316">
                  <c:v>7.857190120687461</c:v>
                </c:pt>
                <c:pt idx="317">
                  <c:v>8.0412721935586475</c:v>
                </c:pt>
                <c:pt idx="318">
                  <c:v>8.0359276903791859</c:v>
                </c:pt>
                <c:pt idx="319">
                  <c:v>7.6244178184130842</c:v>
                </c:pt>
                <c:pt idx="320">
                  <c:v>7.711665099072107</c:v>
                </c:pt>
                <c:pt idx="321">
                  <c:v>7.7750161494318633</c:v>
                </c:pt>
                <c:pt idx="322">
                  <c:v>7.9047927796003803</c:v>
                </c:pt>
                <c:pt idx="323">
                  <c:v>8.0391664971455263</c:v>
                </c:pt>
                <c:pt idx="324">
                  <c:v>8.1143482124769299</c:v>
                </c:pt>
                <c:pt idx="325">
                  <c:v>7.9044103082780888</c:v>
                </c:pt>
                <c:pt idx="326">
                  <c:v>7.9802243940513611</c:v>
                </c:pt>
                <c:pt idx="327">
                  <c:v>8.1513906054959708</c:v>
                </c:pt>
                <c:pt idx="328">
                  <c:v>8.1997639169994354</c:v>
                </c:pt>
                <c:pt idx="329">
                  <c:v>8.3487051463141775</c:v>
                </c:pt>
                <c:pt idx="330">
                  <c:v>8.2868184092028017</c:v>
                </c:pt>
                <c:pt idx="331">
                  <c:v>8.3380762823880268</c:v>
                </c:pt>
                <c:pt idx="332">
                  <c:v>8.3661388679321913</c:v>
                </c:pt>
                <c:pt idx="333">
                  <c:v>8.3799279408452936</c:v>
                </c:pt>
                <c:pt idx="334">
                  <c:v>8.3797481225366379</c:v>
                </c:pt>
                <c:pt idx="335">
                  <c:v>8.3403780638439358</c:v>
                </c:pt>
                <c:pt idx="336">
                  <c:v>8.3795689416785439</c:v>
                </c:pt>
                <c:pt idx="337">
                  <c:v>8.4722803172655237</c:v>
                </c:pt>
                <c:pt idx="338">
                  <c:v>8.5590752034771196</c:v>
                </c:pt>
                <c:pt idx="339">
                  <c:v>8.4535989214232838</c:v>
                </c:pt>
                <c:pt idx="340">
                  <c:v>8.3396048412551167</c:v>
                </c:pt>
                <c:pt idx="341">
                  <c:v>8.0765459936607105</c:v>
                </c:pt>
                <c:pt idx="342">
                  <c:v>8.1409635346790026</c:v>
                </c:pt>
                <c:pt idx="343">
                  <c:v>8.0958639466743065</c:v>
                </c:pt>
                <c:pt idx="344">
                  <c:v>8.0285083296354482</c:v>
                </c:pt>
                <c:pt idx="345">
                  <c:v>7.920578594403243</c:v>
                </c:pt>
                <c:pt idx="346">
                  <c:v>7.8915217376689855</c:v>
                </c:pt>
                <c:pt idx="347">
                  <c:v>7.8041464597240493</c:v>
                </c:pt>
                <c:pt idx="348">
                  <c:v>7.8739456679031203</c:v>
                </c:pt>
                <c:pt idx="349">
                  <c:v>7.7395443122619429</c:v>
                </c:pt>
                <c:pt idx="350">
                  <c:v>7.4541244932720181</c:v>
                </c:pt>
                <c:pt idx="351">
                  <c:v>7.3078229495467095</c:v>
                </c:pt>
                <c:pt idx="352">
                  <c:v>7.4354474080796074</c:v>
                </c:pt>
                <c:pt idx="353">
                  <c:v>7.5645722670758522</c:v>
                </c:pt>
                <c:pt idx="354">
                  <c:v>7.6335927492786295</c:v>
                </c:pt>
                <c:pt idx="355">
                  <c:v>7.7426223397386194</c:v>
                </c:pt>
                <c:pt idx="356">
                  <c:v>7.7180386761789421</c:v>
                </c:pt>
                <c:pt idx="357">
                  <c:v>7.8376078814352024</c:v>
                </c:pt>
                <c:pt idx="358">
                  <c:v>7.8272137193446403</c:v>
                </c:pt>
                <c:pt idx="359">
                  <c:v>8.2039158683321016</c:v>
                </c:pt>
                <c:pt idx="360">
                  <c:v>8.1889110876700268</c:v>
                </c:pt>
                <c:pt idx="361">
                  <c:v>8.2518561968465942</c:v>
                </c:pt>
                <c:pt idx="362">
                  <c:v>8.4922916259621353</c:v>
                </c:pt>
                <c:pt idx="363">
                  <c:v>8.5900013934498194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44-4045-A993-7BD8ED03E3B2}"/>
            </c:ext>
          </c:extLst>
        </c:ser>
        <c:ser>
          <c:idx val="1"/>
          <c:order val="1"/>
          <c:tx>
            <c:v>Auckland - Seaport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Night'!$CW$22:$CW$385</c:f>
              <c:numCache>
                <c:formatCode>#,##0.00</c:formatCode>
                <c:ptCount val="364"/>
                <c:pt idx="0">
                  <c:v>5.0478088560728143</c:v>
                </c:pt>
                <c:pt idx="1">
                  <c:v>5.014383015496767</c:v>
                </c:pt>
                <c:pt idx="2">
                  <c:v>5.1118902627537413</c:v>
                </c:pt>
                <c:pt idx="3">
                  <c:v>5.2012496193511195</c:v>
                </c:pt>
                <c:pt idx="4">
                  <c:v>5.312502546925014</c:v>
                </c:pt>
                <c:pt idx="5">
                  <c:v>5.4130114620391394</c:v>
                </c:pt>
                <c:pt idx="6">
                  <c:v>5.5291164430121755</c:v>
                </c:pt>
                <c:pt idx="7">
                  <c:v>5.6242948742143906</c:v>
                </c:pt>
                <c:pt idx="8">
                  <c:v>5.6420391908304026</c:v>
                </c:pt>
                <c:pt idx="9">
                  <c:v>5.7356963497750559</c:v>
                </c:pt>
                <c:pt idx="10">
                  <c:v>5.8754178992504871</c:v>
                </c:pt>
                <c:pt idx="11">
                  <c:v>5.8406521936040585</c:v>
                </c:pt>
                <c:pt idx="12">
                  <c:v>5.8644427008269435</c:v>
                </c:pt>
                <c:pt idx="13">
                  <c:v>5.9374650425605457</c:v>
                </c:pt>
                <c:pt idx="14">
                  <c:v>6.0249978978783858</c:v>
                </c:pt>
                <c:pt idx="15">
                  <c:v>6.2532629226359049</c:v>
                </c:pt>
                <c:pt idx="16">
                  <c:v>6.3216757654741516</c:v>
                </c:pt>
                <c:pt idx="17">
                  <c:v>6.3257491299634401</c:v>
                </c:pt>
                <c:pt idx="18">
                  <c:v>6.3423942609129282</c:v>
                </c:pt>
                <c:pt idx="19">
                  <c:v>6.3261348227417225</c:v>
                </c:pt>
                <c:pt idx="20">
                  <c:v>6.4231332679750786</c:v>
                </c:pt>
                <c:pt idx="21">
                  <c:v>6.4343757374930046</c:v>
                </c:pt>
                <c:pt idx="22">
                  <c:v>6.4189946458588807</c:v>
                </c:pt>
                <c:pt idx="23">
                  <c:v>6.4436290811292283</c:v>
                </c:pt>
                <c:pt idx="24">
                  <c:v>6.4967512435687906</c:v>
                </c:pt>
                <c:pt idx="25">
                  <c:v>6.4861481926580069</c:v>
                </c:pt>
                <c:pt idx="26">
                  <c:v>6.5102994318894174</c:v>
                </c:pt>
                <c:pt idx="27">
                  <c:v>6.4557714734058269</c:v>
                </c:pt>
                <c:pt idx="28">
                  <c:v>6.4014872091108339</c:v>
                </c:pt>
                <c:pt idx="29">
                  <c:v>6.4821808182387741</c:v>
                </c:pt>
                <c:pt idx="30">
                  <c:v>6.509960150064857</c:v>
                </c:pt>
                <c:pt idx="31">
                  <c:v>6.5250673800133949</c:v>
                </c:pt>
                <c:pt idx="32">
                  <c:v>6.5825385430675309</c:v>
                </c:pt>
                <c:pt idx="33">
                  <c:v>6.6269947778157707</c:v>
                </c:pt>
                <c:pt idx="34">
                  <c:v>6.645463401899959</c:v>
                </c:pt>
                <c:pt idx="35">
                  <c:v>6.7851069449002379</c:v>
                </c:pt>
                <c:pt idx="36">
                  <c:v>6.8583552411362811</c:v>
                </c:pt>
                <c:pt idx="37">
                  <c:v>6.897558525731819</c:v>
                </c:pt>
                <c:pt idx="38">
                  <c:v>6.874349270457663</c:v>
                </c:pt>
                <c:pt idx="39">
                  <c:v>6.8691748664942187</c:v>
                </c:pt>
                <c:pt idx="40">
                  <c:v>6.9001658296021393</c:v>
                </c:pt>
                <c:pt idx="41">
                  <c:v>6.9035460987939334</c:v>
                </c:pt>
                <c:pt idx="42">
                  <c:v>6.8895463237810404</c:v>
                </c:pt>
                <c:pt idx="43">
                  <c:v>6.8891809532419774</c:v>
                </c:pt>
                <c:pt idx="44">
                  <c:v>6.904683363426499</c:v>
                </c:pt>
                <c:pt idx="45">
                  <c:v>6.9112989136381007</c:v>
                </c:pt>
                <c:pt idx="46">
                  <c:v>6.9462358379216305</c:v>
                </c:pt>
                <c:pt idx="47">
                  <c:v>6.9066809863261938</c:v>
                </c:pt>
                <c:pt idx="48">
                  <c:v>6.9009623317409492</c:v>
                </c:pt>
                <c:pt idx="49">
                  <c:v>6.8982902388737903</c:v>
                </c:pt>
                <c:pt idx="50">
                  <c:v>6.9291368457757399</c:v>
                </c:pt>
                <c:pt idx="51">
                  <c:v>6.91992215895523</c:v>
                </c:pt>
                <c:pt idx="52">
                  <c:v>6.9649310001940066</c:v>
                </c:pt>
                <c:pt idx="53">
                  <c:v>7.0027076641440003</c:v>
                </c:pt>
                <c:pt idx="54">
                  <c:v>7.0041443753604202</c:v>
                </c:pt>
                <c:pt idx="55">
                  <c:v>7.0706463412372855</c:v>
                </c:pt>
                <c:pt idx="56">
                  <c:v>7.0618350973412829</c:v>
                </c:pt>
                <c:pt idx="57">
                  <c:v>7.0635899991829918</c:v>
                </c:pt>
                <c:pt idx="58">
                  <c:v>7.1504106756829131</c:v>
                </c:pt>
                <c:pt idx="59">
                  <c:v>7.1630357279405557</c:v>
                </c:pt>
                <c:pt idx="60">
                  <c:v>7.173663733448941</c:v>
                </c:pt>
                <c:pt idx="61">
                  <c:v>7.2298961498254872</c:v>
                </c:pt>
                <c:pt idx="62">
                  <c:v>7.2520421452892068</c:v>
                </c:pt>
                <c:pt idx="63">
                  <c:v>7.2459518763918291</c:v>
                </c:pt>
                <c:pt idx="64">
                  <c:v>7.3659609488954363</c:v>
                </c:pt>
                <c:pt idx="65">
                  <c:v>7.4068660324991011</c:v>
                </c:pt>
                <c:pt idx="66">
                  <c:v>7.4492575681016486</c:v>
                </c:pt>
                <c:pt idx="67">
                  <c:v>7.5411936246194893</c:v>
                </c:pt>
                <c:pt idx="68">
                  <c:v>7.6331922570007986</c:v>
                </c:pt>
                <c:pt idx="69">
                  <c:v>7.8095223761880437</c:v>
                </c:pt>
                <c:pt idx="70">
                  <c:v>7.8782640675924291</c:v>
                </c:pt>
                <c:pt idx="71">
                  <c:v>7.9680296720585559</c:v>
                </c:pt>
                <c:pt idx="72">
                  <c:v>8.1992666131052925</c:v>
                </c:pt>
                <c:pt idx="73">
                  <c:v>8.3229602108282261</c:v>
                </c:pt>
                <c:pt idx="74">
                  <c:v>8.3751617859357328</c:v>
                </c:pt>
                <c:pt idx="75">
                  <c:v>8.4721784421670918</c:v>
                </c:pt>
                <c:pt idx="76">
                  <c:v>8.4644607483585883</c:v>
                </c:pt>
                <c:pt idx="77">
                  <c:v>8.4731147183783104</c:v>
                </c:pt>
                <c:pt idx="78">
                  <c:v>8.5808165968201529</c:v>
                </c:pt>
                <c:pt idx="79">
                  <c:v>8.584697458480516</c:v>
                </c:pt>
                <c:pt idx="80">
                  <c:v>8.6042657511035685</c:v>
                </c:pt>
                <c:pt idx="81">
                  <c:v>8.5521476829675418</c:v>
                </c:pt>
                <c:pt idx="82">
                  <c:v>8.5506976284967333</c:v>
                </c:pt>
                <c:pt idx="83">
                  <c:v>8.5885816043309031</c:v>
                </c:pt>
                <c:pt idx="84">
                  <c:v>8.3924698854474737</c:v>
                </c:pt>
                <c:pt idx="85">
                  <c:v>8.2950505424803787</c:v>
                </c:pt>
                <c:pt idx="86">
                  <c:v>8.2934921257568188</c:v>
                </c:pt>
                <c:pt idx="87">
                  <c:v>8.4090243862535434</c:v>
                </c:pt>
                <c:pt idx="88">
                  <c:v>8.3991591176156586</c:v>
                </c:pt>
                <c:pt idx="89">
                  <c:v>8.2694300863335712</c:v>
                </c:pt>
                <c:pt idx="90">
                  <c:v>8.1631511586790921</c:v>
                </c:pt>
                <c:pt idx="91">
                  <c:v>8.0671649519620807</c:v>
                </c:pt>
                <c:pt idx="92">
                  <c:v>7.92246723599074</c:v>
                </c:pt>
                <c:pt idx="93">
                  <c:v>7.798775277940579</c:v>
                </c:pt>
                <c:pt idx="94">
                  <c:v>7.6952173483962198</c:v>
                </c:pt>
                <c:pt idx="95">
                  <c:v>7.5224347150671331</c:v>
                </c:pt>
                <c:pt idx="96">
                  <c:v>7.4273830188595742</c:v>
                </c:pt>
                <c:pt idx="97">
                  <c:v>7.3120084810913921</c:v>
                </c:pt>
                <c:pt idx="98">
                  <c:v>7.317946038038774</c:v>
                </c:pt>
                <c:pt idx="99">
                  <c:v>7.2018322828082582</c:v>
                </c:pt>
                <c:pt idx="100">
                  <c:v>7.1145924792889472</c:v>
                </c:pt>
                <c:pt idx="101">
                  <c:v>7.1794742862209882</c:v>
                </c:pt>
                <c:pt idx="102">
                  <c:v>7.2269072414741631</c:v>
                </c:pt>
                <c:pt idx="103">
                  <c:v>7.2674755564584954</c:v>
                </c:pt>
                <c:pt idx="104">
                  <c:v>7.3532689097819333</c:v>
                </c:pt>
                <c:pt idx="105">
                  <c:v>7.491320989697118</c:v>
                </c:pt>
                <c:pt idx="106">
                  <c:v>7.5747935390866052</c:v>
                </c:pt>
                <c:pt idx="107">
                  <c:v>7.7210436025873728</c:v>
                </c:pt>
                <c:pt idx="108">
                  <c:v>7.8664222886048609</c:v>
                </c:pt>
                <c:pt idx="109">
                  <c:v>8.0870622305841913</c:v>
                </c:pt>
                <c:pt idx="110">
                  <c:v>8.1237102058544632</c:v>
                </c:pt>
                <c:pt idx="111">
                  <c:v>8.2000562997134558</c:v>
                </c:pt>
                <c:pt idx="112">
                  <c:v>8.3459572805741313</c:v>
                </c:pt>
                <c:pt idx="113">
                  <c:v>8.5611556765448142</c:v>
                </c:pt>
                <c:pt idx="114">
                  <c:v>8.7005551073200067</c:v>
                </c:pt>
                <c:pt idx="115">
                  <c:v>8.7979886570874495</c:v>
                </c:pt>
                <c:pt idx="116">
                  <c:v>8.857473268870395</c:v>
                </c:pt>
                <c:pt idx="117">
                  <c:v>8.8149487278212426</c:v>
                </c:pt>
                <c:pt idx="118">
                  <c:v>8.8265533373596963</c:v>
                </c:pt>
                <c:pt idx="119">
                  <c:v>8.7905514644353193</c:v>
                </c:pt>
                <c:pt idx="120">
                  <c:v>8.7005893509374488</c:v>
                </c:pt>
                <c:pt idx="121">
                  <c:v>8.5980559317987666</c:v>
                </c:pt>
                <c:pt idx="122">
                  <c:v>8.503477463761131</c:v>
                </c:pt>
                <c:pt idx="123">
                  <c:v>8.4371927266374236</c:v>
                </c:pt>
                <c:pt idx="124">
                  <c:v>8.3030753333606881</c:v>
                </c:pt>
                <c:pt idx="125">
                  <c:v>8.1359299055308316</c:v>
                </c:pt>
                <c:pt idx="126">
                  <c:v>7.9015180432844554</c:v>
                </c:pt>
                <c:pt idx="127">
                  <c:v>7.7112976350235858</c:v>
                </c:pt>
                <c:pt idx="128">
                  <c:v>7.5824004003134409</c:v>
                </c:pt>
                <c:pt idx="129">
                  <c:v>7.5061902027933041</c:v>
                </c:pt>
                <c:pt idx="130">
                  <c:v>7.4224072583250935</c:v>
                </c:pt>
                <c:pt idx="131">
                  <c:v>7.3268803001477574</c:v>
                </c:pt>
                <c:pt idx="132">
                  <c:v>7.2221322219143973</c:v>
                </c:pt>
                <c:pt idx="133">
                  <c:v>7.1183536097232967</c:v>
                </c:pt>
                <c:pt idx="134">
                  <c:v>7.0633594935655797</c:v>
                </c:pt>
                <c:pt idx="135">
                  <c:v>6.9201824522403346</c:v>
                </c:pt>
                <c:pt idx="136">
                  <c:v>6.9261733063262669</c:v>
                </c:pt>
                <c:pt idx="137">
                  <c:v>6.8193136017687079</c:v>
                </c:pt>
                <c:pt idx="138">
                  <c:v>6.806262109472959</c:v>
                </c:pt>
                <c:pt idx="139">
                  <c:v>6.8175337613602025</c:v>
                </c:pt>
                <c:pt idx="140">
                  <c:v>6.8198800933597248</c:v>
                </c:pt>
                <c:pt idx="141">
                  <c:v>6.8038950281702366</c:v>
                </c:pt>
                <c:pt idx="142">
                  <c:v>6.7704250321957229</c:v>
                </c:pt>
                <c:pt idx="143">
                  <c:v>6.7278592497433243</c:v>
                </c:pt>
                <c:pt idx="144">
                  <c:v>6.7410794271865919</c:v>
                </c:pt>
                <c:pt idx="145">
                  <c:v>6.7698982742544542</c:v>
                </c:pt>
                <c:pt idx="146">
                  <c:v>6.7809404399237225</c:v>
                </c:pt>
                <c:pt idx="147">
                  <c:v>6.800696524666507</c:v>
                </c:pt>
                <c:pt idx="148">
                  <c:v>6.7303955370031963</c:v>
                </c:pt>
                <c:pt idx="149">
                  <c:v>6.7692760558638723</c:v>
                </c:pt>
                <c:pt idx="150">
                  <c:v>6.883294681143461</c:v>
                </c:pt>
                <c:pt idx="151">
                  <c:v>6.9130779276498293</c:v>
                </c:pt>
                <c:pt idx="152">
                  <c:v>6.9526554219681218</c:v>
                </c:pt>
                <c:pt idx="153">
                  <c:v>6.8987417416583874</c:v>
                </c:pt>
                <c:pt idx="154">
                  <c:v>6.9383619086937856</c:v>
                </c:pt>
                <c:pt idx="155">
                  <c:v>6.9101743600212195</c:v>
                </c:pt>
                <c:pt idx="156">
                  <c:v>6.918212138349868</c:v>
                </c:pt>
                <c:pt idx="157">
                  <c:v>6.9392552036705943</c:v>
                </c:pt>
                <c:pt idx="158">
                  <c:v>6.9528976994538798</c:v>
                </c:pt>
                <c:pt idx="159">
                  <c:v>6.9537025366993239</c:v>
                </c:pt>
                <c:pt idx="160">
                  <c:v>6.9831565918236658</c:v>
                </c:pt>
                <c:pt idx="161">
                  <c:v>6.9676471300067355</c:v>
                </c:pt>
                <c:pt idx="162">
                  <c:v>6.9249128102216515</c:v>
                </c:pt>
                <c:pt idx="163">
                  <c:v>6.9717603736053926</c:v>
                </c:pt>
                <c:pt idx="164">
                  <c:v>6.976328139726661</c:v>
                </c:pt>
                <c:pt idx="165">
                  <c:v>7.0508682758318457</c:v>
                </c:pt>
                <c:pt idx="166">
                  <c:v>7.0375618413819883</c:v>
                </c:pt>
                <c:pt idx="167">
                  <c:v>7.1926931941680143</c:v>
                </c:pt>
                <c:pt idx="168">
                  <c:v>7.2932551137759738</c:v>
                </c:pt>
                <c:pt idx="169">
                  <c:v>7.3418146223117633</c:v>
                </c:pt>
                <c:pt idx="170">
                  <c:v>7.3269230070815885</c:v>
                </c:pt>
                <c:pt idx="171">
                  <c:v>7.446305829295838</c:v>
                </c:pt>
                <c:pt idx="172">
                  <c:v>7.5141664821300189</c:v>
                </c:pt>
                <c:pt idx="173">
                  <c:v>7.708402873979054</c:v>
                </c:pt>
                <c:pt idx="174">
                  <c:v>7.7841050708044524</c:v>
                </c:pt>
                <c:pt idx="175">
                  <c:v>7.8294548888752686</c:v>
                </c:pt>
                <c:pt idx="176">
                  <c:v>7.8609347955907767</c:v>
                </c:pt>
                <c:pt idx="177">
                  <c:v>7.954987946438095</c:v>
                </c:pt>
                <c:pt idx="178">
                  <c:v>7.9598579031238659</c:v>
                </c:pt>
                <c:pt idx="179">
                  <c:v>7.9436561537320376</c:v>
                </c:pt>
                <c:pt idx="180">
                  <c:v>7.986850116999535</c:v>
                </c:pt>
                <c:pt idx="181">
                  <c:v>8.1040122143245519</c:v>
                </c:pt>
                <c:pt idx="182">
                  <c:v>8.2966845781811003</c:v>
                </c:pt>
                <c:pt idx="183">
                  <c:v>8.4881332548713644</c:v>
                </c:pt>
                <c:pt idx="184">
                  <c:v>8.5852596228135081</c:v>
                </c:pt>
                <c:pt idx="185">
                  <c:v>8.5786782108520789</c:v>
                </c:pt>
                <c:pt idx="186">
                  <c:v>8.6131395976133085</c:v>
                </c:pt>
                <c:pt idx="187">
                  <c:v>8.6243226800685591</c:v>
                </c:pt>
                <c:pt idx="188">
                  <c:v>8.6671559615106393</c:v>
                </c:pt>
                <c:pt idx="189">
                  <c:v>8.8614684658104181</c:v>
                </c:pt>
                <c:pt idx="190">
                  <c:v>9.182758029583777</c:v>
                </c:pt>
                <c:pt idx="191">
                  <c:v>9.3863432162022207</c:v>
                </c:pt>
                <c:pt idx="192">
                  <c:v>9.7527247779659092</c:v>
                </c:pt>
                <c:pt idx="193">
                  <c:v>9.8410250288321599</c:v>
                </c:pt>
                <c:pt idx="194">
                  <c:v>9.9726901891751965</c:v>
                </c:pt>
                <c:pt idx="195">
                  <c:v>9.9295505149503072</c:v>
                </c:pt>
                <c:pt idx="196">
                  <c:v>9.9567673592596062</c:v>
                </c:pt>
                <c:pt idx="197">
                  <c:v>9.8644347362207672</c:v>
                </c:pt>
                <c:pt idx="198">
                  <c:v>9.9633093543727682</c:v>
                </c:pt>
                <c:pt idx="199">
                  <c:v>9.9942832555229106</c:v>
                </c:pt>
                <c:pt idx="200">
                  <c:v>10.133463057493044</c:v>
                </c:pt>
                <c:pt idx="201">
                  <c:v>10.135075683837513</c:v>
                </c:pt>
                <c:pt idx="202">
                  <c:v>10.331408737426711</c:v>
                </c:pt>
                <c:pt idx="203">
                  <c:v>10.579119339132468</c:v>
                </c:pt>
                <c:pt idx="204">
                  <c:v>10.592990861171158</c:v>
                </c:pt>
                <c:pt idx="205">
                  <c:v>10.754878113744557</c:v>
                </c:pt>
                <c:pt idx="206">
                  <c:v>10.787798079808651</c:v>
                </c:pt>
                <c:pt idx="207">
                  <c:v>10.880008587269062</c:v>
                </c:pt>
                <c:pt idx="208">
                  <c:v>10.912576361195729</c:v>
                </c:pt>
                <c:pt idx="209">
                  <c:v>11.064382994526241</c:v>
                </c:pt>
                <c:pt idx="210">
                  <c:v>10.934643251173961</c:v>
                </c:pt>
                <c:pt idx="211">
                  <c:v>10.947199010110822</c:v>
                </c:pt>
                <c:pt idx="212">
                  <c:v>10.818985633806118</c:v>
                </c:pt>
                <c:pt idx="213">
                  <c:v>10.641642878811171</c:v>
                </c:pt>
                <c:pt idx="214">
                  <c:v>10.240409404912734</c:v>
                </c:pt>
                <c:pt idx="215">
                  <c:v>9.8920481863600802</c:v>
                </c:pt>
                <c:pt idx="216">
                  <c:v>9.6154013156265403</c:v>
                </c:pt>
                <c:pt idx="217">
                  <c:v>9.4841935336006138</c:v>
                </c:pt>
                <c:pt idx="218">
                  <c:v>9.3410739968504473</c:v>
                </c:pt>
                <c:pt idx="219">
                  <c:v>9.3357492013402457</c:v>
                </c:pt>
                <c:pt idx="220">
                  <c:v>9.3599476534218784</c:v>
                </c:pt>
                <c:pt idx="221">
                  <c:v>9.4289695905851421</c:v>
                </c:pt>
                <c:pt idx="222">
                  <c:v>9.6385492688659351</c:v>
                </c:pt>
                <c:pt idx="223">
                  <c:v>9.7412485681666716</c:v>
                </c:pt>
                <c:pt idx="224">
                  <c:v>9.8290669421245784</c:v>
                </c:pt>
                <c:pt idx="225">
                  <c:v>9.9875178758979271</c:v>
                </c:pt>
                <c:pt idx="226">
                  <c:v>10.245922265971199</c:v>
                </c:pt>
                <c:pt idx="227">
                  <c:v>10.406225674050896</c:v>
                </c:pt>
                <c:pt idx="228">
                  <c:v>10.619544696372635</c:v>
                </c:pt>
                <c:pt idx="229">
                  <c:v>10.663092248960108</c:v>
                </c:pt>
                <c:pt idx="230">
                  <c:v>10.802112673614413</c:v>
                </c:pt>
                <c:pt idx="231">
                  <c:v>10.954791953450476</c:v>
                </c:pt>
                <c:pt idx="232">
                  <c:v>11.189746652991461</c:v>
                </c:pt>
                <c:pt idx="233">
                  <c:v>11.214769428234469</c:v>
                </c:pt>
                <c:pt idx="234">
                  <c:v>11.195163955988834</c:v>
                </c:pt>
                <c:pt idx="235">
                  <c:v>11.127428436132689</c:v>
                </c:pt>
                <c:pt idx="236">
                  <c:v>11.0205815971881</c:v>
                </c:pt>
                <c:pt idx="237">
                  <c:v>10.879969057266695</c:v>
                </c:pt>
                <c:pt idx="238">
                  <c:v>10.621465758483533</c:v>
                </c:pt>
                <c:pt idx="239">
                  <c:v>10.372757719468884</c:v>
                </c:pt>
                <c:pt idx="240">
                  <c:v>9.9718214782734265</c:v>
                </c:pt>
                <c:pt idx="241">
                  <c:v>9.6792324610266665</c:v>
                </c:pt>
                <c:pt idx="242">
                  <c:v>9.1921095074407457</c:v>
                </c:pt>
                <c:pt idx="243">
                  <c:v>8.2107517793354514</c:v>
                </c:pt>
                <c:pt idx="244">
                  <c:v>7.4305089173713901</c:v>
                </c:pt>
                <c:pt idx="245">
                  <c:v>6.9599028035129971</c:v>
                </c:pt>
                <c:pt idx="246">
                  <c:v>6.5916511003100959</c:v>
                </c:pt>
                <c:pt idx="247">
                  <c:v>6.3753438917215419</c:v>
                </c:pt>
                <c:pt idx="248">
                  <c:v>6.1748341569334055</c:v>
                </c:pt>
                <c:pt idx="249">
                  <c:v>5.9190710171516372</c:v>
                </c:pt>
                <c:pt idx="250">
                  <c:v>5.7349316289483152</c:v>
                </c:pt>
                <c:pt idx="251">
                  <c:v>5.5122141156762314</c:v>
                </c:pt>
                <c:pt idx="252">
                  <c:v>5.3777889695121122</c:v>
                </c:pt>
                <c:pt idx="253">
                  <c:v>5.2198423909665328</c:v>
                </c:pt>
                <c:pt idx="254">
                  <c:v>5.2650086918559733</c:v>
                </c:pt>
                <c:pt idx="255">
                  <c:v>5.7776255548722855</c:v>
                </c:pt>
                <c:pt idx="256">
                  <c:v>6.0339535426416662</c:v>
                </c:pt>
                <c:pt idx="257">
                  <c:v>6.0406709855255327</c:v>
                </c:pt>
                <c:pt idx="258">
                  <c:v>6.070795683849334</c:v>
                </c:pt>
                <c:pt idx="259">
                  <c:v>6.0805169378090564</c:v>
                </c:pt>
                <c:pt idx="260">
                  <c:v>6.1363247697558778</c:v>
                </c:pt>
                <c:pt idx="261">
                  <c:v>6.2557666630191493</c:v>
                </c:pt>
                <c:pt idx="262">
                  <c:v>6.2989199324938525</c:v>
                </c:pt>
                <c:pt idx="263">
                  <c:v>6.3642159286829187</c:v>
                </c:pt>
                <c:pt idx="264">
                  <c:v>6.4826871483579165</c:v>
                </c:pt>
                <c:pt idx="265">
                  <c:v>6.6151365770696513</c:v>
                </c:pt>
                <c:pt idx="266">
                  <c:v>6.7227772748835415</c:v>
                </c:pt>
                <c:pt idx="267">
                  <c:v>6.826489011661387</c:v>
                </c:pt>
                <c:pt idx="268">
                  <c:v>6.9960343776112701</c:v>
                </c:pt>
                <c:pt idx="269">
                  <c:v>7.1426542267474806</c:v>
                </c:pt>
                <c:pt idx="270">
                  <c:v>7.2302528812120377</c:v>
                </c:pt>
                <c:pt idx="271">
                  <c:v>7.2359695205594097</c:v>
                </c:pt>
                <c:pt idx="272">
                  <c:v>7.2500145189492722</c:v>
                </c:pt>
                <c:pt idx="273">
                  <c:v>7.3999732906589522</c:v>
                </c:pt>
                <c:pt idx="274">
                  <c:v>7.395223951522822</c:v>
                </c:pt>
                <c:pt idx="275">
                  <c:v>7.4322933794620401</c:v>
                </c:pt>
                <c:pt idx="276">
                  <c:v>7.378792050722458</c:v>
                </c:pt>
                <c:pt idx="277">
                  <c:v>7.3125415401259</c:v>
                </c:pt>
                <c:pt idx="278">
                  <c:v>7.3137315515787744</c:v>
                </c:pt>
                <c:pt idx="279">
                  <c:v>7.3180268862863125</c:v>
                </c:pt>
                <c:pt idx="280">
                  <c:v>7.1050790255472398</c:v>
                </c:pt>
                <c:pt idx="281">
                  <c:v>7.0382669720002626</c:v>
                </c:pt>
                <c:pt idx="282">
                  <c:v>7.0435612569151269</c:v>
                </c:pt>
                <c:pt idx="283">
                  <c:v>7.1281785355142011</c:v>
                </c:pt>
                <c:pt idx="284">
                  <c:v>7.1851557268528792</c:v>
                </c:pt>
                <c:pt idx="285">
                  <c:v>7.0876313704250382</c:v>
                </c:pt>
                <c:pt idx="286">
                  <c:v>7.0945352418479999</c:v>
                </c:pt>
                <c:pt idx="287">
                  <c:v>7.0946340782236561</c:v>
                </c:pt>
                <c:pt idx="288">
                  <c:v>7.1021065487888704</c:v>
                </c:pt>
                <c:pt idx="289">
                  <c:v>7.1645464885555503</c:v>
                </c:pt>
                <c:pt idx="290">
                  <c:v>7.1448300316960305</c:v>
                </c:pt>
                <c:pt idx="291">
                  <c:v>6.9715341233743171</c:v>
                </c:pt>
                <c:pt idx="292">
                  <c:v>7.0195116997867766</c:v>
                </c:pt>
                <c:pt idx="293">
                  <c:v>7.0673204565274377</c:v>
                </c:pt>
                <c:pt idx="294">
                  <c:v>7.0732807984157544</c:v>
                </c:pt>
                <c:pt idx="295">
                  <c:v>7.0200842448236944</c:v>
                </c:pt>
                <c:pt idx="296">
                  <c:v>7.0149526993563951</c:v>
                </c:pt>
                <c:pt idx="297">
                  <c:v>6.958875523210371</c:v>
                </c:pt>
                <c:pt idx="298">
                  <c:v>6.9227081278644995</c:v>
                </c:pt>
                <c:pt idx="299">
                  <c:v>6.8213082139990382</c:v>
                </c:pt>
                <c:pt idx="300">
                  <c:v>6.8205471789050565</c:v>
                </c:pt>
                <c:pt idx="301">
                  <c:v>6.866793867753727</c:v>
                </c:pt>
                <c:pt idx="302">
                  <c:v>6.8310424219138639</c:v>
                </c:pt>
                <c:pt idx="303">
                  <c:v>6.8060338383884966</c:v>
                </c:pt>
                <c:pt idx="304">
                  <c:v>6.8251746450174551</c:v>
                </c:pt>
                <c:pt idx="305">
                  <c:v>6.7930826414421643</c:v>
                </c:pt>
                <c:pt idx="306">
                  <c:v>6.9044849733463023</c:v>
                </c:pt>
                <c:pt idx="307">
                  <c:v>6.9657828150466043</c:v>
                </c:pt>
                <c:pt idx="308">
                  <c:v>6.9379824183947365</c:v>
                </c:pt>
                <c:pt idx="309">
                  <c:v>6.929162373702086</c:v>
                </c:pt>
                <c:pt idx="310">
                  <c:v>6.9427373255410911</c:v>
                </c:pt>
                <c:pt idx="311">
                  <c:v>6.9708206757136013</c:v>
                </c:pt>
                <c:pt idx="312">
                  <c:v>7.0188379726030465</c:v>
                </c:pt>
                <c:pt idx="313">
                  <c:v>6.9099930606689792</c:v>
                </c:pt>
                <c:pt idx="314">
                  <c:v>6.9695188935551844</c:v>
                </c:pt>
                <c:pt idx="315">
                  <c:v>7.0114889223229548</c:v>
                </c:pt>
                <c:pt idx="316">
                  <c:v>6.9951236916553539</c:v>
                </c:pt>
                <c:pt idx="317">
                  <c:v>6.9765194210436778</c:v>
                </c:pt>
                <c:pt idx="318">
                  <c:v>6.8570600856887429</c:v>
                </c:pt>
                <c:pt idx="319">
                  <c:v>6.895975852762521</c:v>
                </c:pt>
                <c:pt idx="320">
                  <c:v>6.8686140883617233</c:v>
                </c:pt>
                <c:pt idx="321">
                  <c:v>6.8362712329085982</c:v>
                </c:pt>
                <c:pt idx="322">
                  <c:v>6.7048208031317884</c:v>
                </c:pt>
                <c:pt idx="323">
                  <c:v>6.4999967902149338</c:v>
                </c:pt>
                <c:pt idx="324">
                  <c:v>6.2921659773127452</c:v>
                </c:pt>
                <c:pt idx="325">
                  <c:v>6.1790148568440628</c:v>
                </c:pt>
                <c:pt idx="326">
                  <c:v>5.9306949381932688</c:v>
                </c:pt>
                <c:pt idx="327">
                  <c:v>5.6967580795124784</c:v>
                </c:pt>
                <c:pt idx="328">
                  <c:v>5.5330260872750152</c:v>
                </c:pt>
                <c:pt idx="329">
                  <c:v>5.3302678587781767</c:v>
                </c:pt>
                <c:pt idx="330">
                  <c:v>5.1246499828303236</c:v>
                </c:pt>
                <c:pt idx="331">
                  <c:v>4.8085613039039554</c:v>
                </c:pt>
                <c:pt idx="332">
                  <c:v>4.6826358037708884</c:v>
                </c:pt>
                <c:pt idx="333">
                  <c:v>4.5246904515468298</c:v>
                </c:pt>
                <c:pt idx="334">
                  <c:v>4.5084641714925553</c:v>
                </c:pt>
                <c:pt idx="335">
                  <c:v>4.5934145011043785</c:v>
                </c:pt>
                <c:pt idx="336">
                  <c:v>4.5734611060939949</c:v>
                </c:pt>
                <c:pt idx="337">
                  <c:v>4.5702796567659236</c:v>
                </c:pt>
                <c:pt idx="338">
                  <c:v>4.5723091529962803</c:v>
                </c:pt>
                <c:pt idx="339">
                  <c:v>4.6185856308011459</c:v>
                </c:pt>
                <c:pt idx="340">
                  <c:v>4.5274801732957979</c:v>
                </c:pt>
                <c:pt idx="341">
                  <c:v>4.5862011666188494</c:v>
                </c:pt>
                <c:pt idx="342">
                  <c:v>4.528032384508812</c:v>
                </c:pt>
                <c:pt idx="343">
                  <c:v>4.6070526007201185</c:v>
                </c:pt>
                <c:pt idx="344">
                  <c:v>4.6214419812820395</c:v>
                </c:pt>
                <c:pt idx="345">
                  <c:v>4.6720228511666804</c:v>
                </c:pt>
                <c:pt idx="346">
                  <c:v>4.6293861062300081</c:v>
                </c:pt>
                <c:pt idx="347">
                  <c:v>4.5644201064529977</c:v>
                </c:pt>
                <c:pt idx="348">
                  <c:v>4.5673092739593564</c:v>
                </c:pt>
                <c:pt idx="349">
                  <c:v>4.4339078562337972</c:v>
                </c:pt>
                <c:pt idx="350">
                  <c:v>4.275956817863424</c:v>
                </c:pt>
                <c:pt idx="351">
                  <c:v>4.163528323418709</c:v>
                </c:pt>
                <c:pt idx="352">
                  <c:v>4.2004491821320684</c:v>
                </c:pt>
                <c:pt idx="353">
                  <c:v>4.1444426551555287</c:v>
                </c:pt>
                <c:pt idx="354">
                  <c:v>4.1105699080799809</c:v>
                </c:pt>
                <c:pt idx="355">
                  <c:v>4.0129600775584731</c:v>
                </c:pt>
                <c:pt idx="356">
                  <c:v>3.8633531420187905</c:v>
                </c:pt>
                <c:pt idx="357">
                  <c:v>3.664144488539399</c:v>
                </c:pt>
                <c:pt idx="358">
                  <c:v>3.5042335023916245</c:v>
                </c:pt>
                <c:pt idx="359">
                  <c:v>3.4982845723502445</c:v>
                </c:pt>
                <c:pt idx="360">
                  <c:v>3.4806140929827292</c:v>
                </c:pt>
                <c:pt idx="361">
                  <c:v>3.4696111238265037</c:v>
                </c:pt>
                <c:pt idx="362">
                  <c:v>3.5675391735578827</c:v>
                </c:pt>
                <c:pt idx="363">
                  <c:v>3.6688628957253697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44-4045-A993-7BD8ED03E3B2}"/>
            </c:ext>
          </c:extLst>
        </c:ser>
        <c:ser>
          <c:idx val="2"/>
          <c:order val="2"/>
          <c:tx>
            <c:v>Auckland - Total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Night'!$DC$22:$DC$385</c:f>
              <c:numCache>
                <c:formatCode>#,##0.00</c:formatCode>
                <c:ptCount val="364"/>
                <c:pt idx="0">
                  <c:v>7.4213902590776257</c:v>
                </c:pt>
                <c:pt idx="1">
                  <c:v>7.4384074653496981</c:v>
                </c:pt>
                <c:pt idx="2">
                  <c:v>7.6031496834951131</c:v>
                </c:pt>
                <c:pt idx="3">
                  <c:v>7.7128517189290191</c:v>
                </c:pt>
                <c:pt idx="4">
                  <c:v>7.8791255161193421</c:v>
                </c:pt>
                <c:pt idx="5">
                  <c:v>8.0246524759456204</c:v>
                </c:pt>
                <c:pt idx="6">
                  <c:v>8.2070428425814672</c:v>
                </c:pt>
                <c:pt idx="7">
                  <c:v>8.3618944502429944</c:v>
                </c:pt>
                <c:pt idx="8">
                  <c:v>8.4015869798836427</c:v>
                </c:pt>
                <c:pt idx="9">
                  <c:v>8.5567475007140601</c:v>
                </c:pt>
                <c:pt idx="10">
                  <c:v>8.7436334994926188</c:v>
                </c:pt>
                <c:pt idx="11">
                  <c:v>8.7086745891662893</c:v>
                </c:pt>
                <c:pt idx="12">
                  <c:v>8.7595617159090011</c:v>
                </c:pt>
                <c:pt idx="13">
                  <c:v>8.8087562778208</c:v>
                </c:pt>
                <c:pt idx="14">
                  <c:v>8.8976027747635769</c:v>
                </c:pt>
                <c:pt idx="15">
                  <c:v>9.1525917776661885</c:v>
                </c:pt>
                <c:pt idx="16">
                  <c:v>9.2139910642233378</c:v>
                </c:pt>
                <c:pt idx="17">
                  <c:v>9.2036386400808343</c:v>
                </c:pt>
                <c:pt idx="18">
                  <c:v>9.2444838773184514</c:v>
                </c:pt>
                <c:pt idx="19">
                  <c:v>9.2283637501355322</c:v>
                </c:pt>
                <c:pt idx="20">
                  <c:v>9.3389430258326147</c:v>
                </c:pt>
                <c:pt idx="21">
                  <c:v>9.3752350161420832</c:v>
                </c:pt>
                <c:pt idx="22">
                  <c:v>9.3399987886344462</c:v>
                </c:pt>
                <c:pt idx="23">
                  <c:v>9.4105700073282303</c:v>
                </c:pt>
                <c:pt idx="24">
                  <c:v>9.4696478837002687</c:v>
                </c:pt>
                <c:pt idx="25">
                  <c:v>9.4961074417817048</c:v>
                </c:pt>
                <c:pt idx="26">
                  <c:v>9.5325737865206719</c:v>
                </c:pt>
                <c:pt idx="27">
                  <c:v>9.5091714524069992</c:v>
                </c:pt>
                <c:pt idx="28">
                  <c:v>9.4971663659629311</c:v>
                </c:pt>
                <c:pt idx="29">
                  <c:v>9.6058246938536129</c:v>
                </c:pt>
                <c:pt idx="30">
                  <c:v>9.6293158047468417</c:v>
                </c:pt>
                <c:pt idx="31">
                  <c:v>9.6494128583858547</c:v>
                </c:pt>
                <c:pt idx="32">
                  <c:v>9.7329618700714011</c:v>
                </c:pt>
                <c:pt idx="33">
                  <c:v>9.7950615629041113</c:v>
                </c:pt>
                <c:pt idx="34">
                  <c:v>9.8567268159109389</c:v>
                </c:pt>
                <c:pt idx="35">
                  <c:v>10.017050985408432</c:v>
                </c:pt>
                <c:pt idx="36">
                  <c:v>10.106892822794611</c:v>
                </c:pt>
                <c:pt idx="37">
                  <c:v>10.15952641537792</c:v>
                </c:pt>
                <c:pt idx="38">
                  <c:v>10.13879149755059</c:v>
                </c:pt>
                <c:pt idx="39">
                  <c:v>10.18963766441602</c:v>
                </c:pt>
                <c:pt idx="40">
                  <c:v>10.18189782495118</c:v>
                </c:pt>
                <c:pt idx="41">
                  <c:v>10.231032444686299</c:v>
                </c:pt>
                <c:pt idx="42">
                  <c:v>10.223894476697431</c:v>
                </c:pt>
                <c:pt idx="43">
                  <c:v>10.213426207684796</c:v>
                </c:pt>
                <c:pt idx="44">
                  <c:v>10.227181417719624</c:v>
                </c:pt>
                <c:pt idx="45">
                  <c:v>10.20594636924511</c:v>
                </c:pt>
                <c:pt idx="46">
                  <c:v>10.220574105285447</c:v>
                </c:pt>
                <c:pt idx="47">
                  <c:v>10.187410768402977</c:v>
                </c:pt>
                <c:pt idx="48">
                  <c:v>10.187316694384506</c:v>
                </c:pt>
                <c:pt idx="49">
                  <c:v>10.236101845758931</c:v>
                </c:pt>
                <c:pt idx="50">
                  <c:v>10.280672822916344</c:v>
                </c:pt>
                <c:pt idx="51">
                  <c:v>10.218976567248207</c:v>
                </c:pt>
                <c:pt idx="52">
                  <c:v>10.307120739100887</c:v>
                </c:pt>
                <c:pt idx="53">
                  <c:v>10.351700821632642</c:v>
                </c:pt>
                <c:pt idx="54">
                  <c:v>10.371619318790032</c:v>
                </c:pt>
                <c:pt idx="55">
                  <c:v>10.486752532844546</c:v>
                </c:pt>
                <c:pt idx="56">
                  <c:v>10.512842847089059</c:v>
                </c:pt>
                <c:pt idx="57">
                  <c:v>10.531924687422336</c:v>
                </c:pt>
                <c:pt idx="58">
                  <c:v>10.65003645806436</c:v>
                </c:pt>
                <c:pt idx="59">
                  <c:v>10.663609305702408</c:v>
                </c:pt>
                <c:pt idx="60">
                  <c:v>10.656691055288833</c:v>
                </c:pt>
                <c:pt idx="61">
                  <c:v>10.649254166024802</c:v>
                </c:pt>
                <c:pt idx="62">
                  <c:v>10.676063797756443</c:v>
                </c:pt>
                <c:pt idx="63">
                  <c:v>10.678523606580079</c:v>
                </c:pt>
                <c:pt idx="64">
                  <c:v>10.829337323573306</c:v>
                </c:pt>
                <c:pt idx="65">
                  <c:v>10.892180028699793</c:v>
                </c:pt>
                <c:pt idx="66">
                  <c:v>10.954423957605847</c:v>
                </c:pt>
                <c:pt idx="67">
                  <c:v>11.074538269972656</c:v>
                </c:pt>
                <c:pt idx="68">
                  <c:v>11.179034704322287</c:v>
                </c:pt>
                <c:pt idx="69">
                  <c:v>11.403412991685521</c:v>
                </c:pt>
                <c:pt idx="70">
                  <c:v>11.503526054287557</c:v>
                </c:pt>
                <c:pt idx="71">
                  <c:v>11.616192241943182</c:v>
                </c:pt>
                <c:pt idx="72">
                  <c:v>11.897978542347769</c:v>
                </c:pt>
                <c:pt idx="73">
                  <c:v>12.088344536083442</c:v>
                </c:pt>
                <c:pt idx="74">
                  <c:v>12.148738058934304</c:v>
                </c:pt>
                <c:pt idx="75">
                  <c:v>12.260112652055652</c:v>
                </c:pt>
                <c:pt idx="76">
                  <c:v>12.303168437930205</c:v>
                </c:pt>
                <c:pt idx="77">
                  <c:v>12.292690559610103</c:v>
                </c:pt>
                <c:pt idx="78">
                  <c:v>12.397742224591981</c:v>
                </c:pt>
                <c:pt idx="79">
                  <c:v>12.408255525261785</c:v>
                </c:pt>
                <c:pt idx="80">
                  <c:v>12.447260973330923</c:v>
                </c:pt>
                <c:pt idx="81">
                  <c:v>12.398904999798273</c:v>
                </c:pt>
                <c:pt idx="82">
                  <c:v>12.395544517475026</c:v>
                </c:pt>
                <c:pt idx="83">
                  <c:v>12.4277125182203</c:v>
                </c:pt>
                <c:pt idx="84">
                  <c:v>12.254889290821867</c:v>
                </c:pt>
                <c:pt idx="85">
                  <c:v>12.158121168782664</c:v>
                </c:pt>
                <c:pt idx="86">
                  <c:v>12.222840085060538</c:v>
                </c:pt>
                <c:pt idx="87">
                  <c:v>12.367590606765415</c:v>
                </c:pt>
                <c:pt idx="88">
                  <c:v>12.306266327364975</c:v>
                </c:pt>
                <c:pt idx="89">
                  <c:v>12.164997610679977</c:v>
                </c:pt>
                <c:pt idx="90">
                  <c:v>12.080132630427917</c:v>
                </c:pt>
                <c:pt idx="91">
                  <c:v>12.030465983404028</c:v>
                </c:pt>
                <c:pt idx="92">
                  <c:v>11.901418372024187</c:v>
                </c:pt>
                <c:pt idx="93">
                  <c:v>11.815479835799897</c:v>
                </c:pt>
                <c:pt idx="94">
                  <c:v>11.723956014043257</c:v>
                </c:pt>
                <c:pt idx="95">
                  <c:v>11.563549985672459</c:v>
                </c:pt>
                <c:pt idx="96">
                  <c:v>11.445575170739247</c:v>
                </c:pt>
                <c:pt idx="97">
                  <c:v>11.289088804417542</c:v>
                </c:pt>
                <c:pt idx="98">
                  <c:v>11.342415364329943</c:v>
                </c:pt>
                <c:pt idx="99">
                  <c:v>11.267881816404472</c:v>
                </c:pt>
                <c:pt idx="100">
                  <c:v>11.224847318654772</c:v>
                </c:pt>
                <c:pt idx="101">
                  <c:v>11.351277078147353</c:v>
                </c:pt>
                <c:pt idx="102">
                  <c:v>11.479956500058947</c:v>
                </c:pt>
                <c:pt idx="103">
                  <c:v>11.481021356944979</c:v>
                </c:pt>
                <c:pt idx="104">
                  <c:v>11.605790639915453</c:v>
                </c:pt>
                <c:pt idx="105">
                  <c:v>11.734513991454534</c:v>
                </c:pt>
                <c:pt idx="106">
                  <c:v>11.877066738584753</c:v>
                </c:pt>
                <c:pt idx="107">
                  <c:v>12.085329578571592</c:v>
                </c:pt>
                <c:pt idx="108">
                  <c:v>12.263851454040587</c:v>
                </c:pt>
                <c:pt idx="109">
                  <c:v>12.547391205113721</c:v>
                </c:pt>
                <c:pt idx="110">
                  <c:v>12.558632878969046</c:v>
                </c:pt>
                <c:pt idx="111">
                  <c:v>12.618894560166886</c:v>
                </c:pt>
                <c:pt idx="112">
                  <c:v>12.819695089525379</c:v>
                </c:pt>
                <c:pt idx="113">
                  <c:v>13.045216231487471</c:v>
                </c:pt>
                <c:pt idx="114">
                  <c:v>13.15964765652623</c:v>
                </c:pt>
                <c:pt idx="115">
                  <c:v>13.279884993115381</c:v>
                </c:pt>
                <c:pt idx="116">
                  <c:v>13.337416140712278</c:v>
                </c:pt>
                <c:pt idx="117">
                  <c:v>13.293713506739124</c:v>
                </c:pt>
                <c:pt idx="118">
                  <c:v>13.235178704787385</c:v>
                </c:pt>
                <c:pt idx="119">
                  <c:v>13.205805433951443</c:v>
                </c:pt>
                <c:pt idx="120">
                  <c:v>13.149502350240663</c:v>
                </c:pt>
                <c:pt idx="121">
                  <c:v>13.055220514745715</c:v>
                </c:pt>
                <c:pt idx="122">
                  <c:v>12.99086169819501</c:v>
                </c:pt>
                <c:pt idx="123">
                  <c:v>13.015736878050133</c:v>
                </c:pt>
                <c:pt idx="124">
                  <c:v>12.876814104311601</c:v>
                </c:pt>
                <c:pt idx="125">
                  <c:v>12.76379281384588</c:v>
                </c:pt>
                <c:pt idx="126">
                  <c:v>12.533362077179216</c:v>
                </c:pt>
                <c:pt idx="127">
                  <c:v>12.371625389932838</c:v>
                </c:pt>
                <c:pt idx="128">
                  <c:v>12.335498255657475</c:v>
                </c:pt>
                <c:pt idx="129">
                  <c:v>12.283864793774203</c:v>
                </c:pt>
                <c:pt idx="130">
                  <c:v>12.232125078628128</c:v>
                </c:pt>
                <c:pt idx="131">
                  <c:v>12.165330493115677</c:v>
                </c:pt>
                <c:pt idx="132">
                  <c:v>12.044393941273151</c:v>
                </c:pt>
                <c:pt idx="133">
                  <c:v>11.956057151063813</c:v>
                </c:pt>
                <c:pt idx="134">
                  <c:v>11.874334059380955</c:v>
                </c:pt>
                <c:pt idx="135">
                  <c:v>11.688832339240758</c:v>
                </c:pt>
                <c:pt idx="136">
                  <c:v>11.619563493376589</c:v>
                </c:pt>
                <c:pt idx="137">
                  <c:v>11.449148583510592</c:v>
                </c:pt>
                <c:pt idx="138">
                  <c:v>11.475334840104001</c:v>
                </c:pt>
                <c:pt idx="139">
                  <c:v>11.457258976654407</c:v>
                </c:pt>
                <c:pt idx="140">
                  <c:v>11.363810523274092</c:v>
                </c:pt>
                <c:pt idx="141">
                  <c:v>11.34701933559495</c:v>
                </c:pt>
                <c:pt idx="142">
                  <c:v>11.348152524818179</c:v>
                </c:pt>
                <c:pt idx="143">
                  <c:v>11.283228396919394</c:v>
                </c:pt>
                <c:pt idx="144">
                  <c:v>11.307034804875503</c:v>
                </c:pt>
                <c:pt idx="145">
                  <c:v>11.32494097106421</c:v>
                </c:pt>
                <c:pt idx="146">
                  <c:v>11.32216413929822</c:v>
                </c:pt>
                <c:pt idx="147">
                  <c:v>11.351438798641553</c:v>
                </c:pt>
                <c:pt idx="148">
                  <c:v>11.344234372985218</c:v>
                </c:pt>
                <c:pt idx="149">
                  <c:v>11.454051124258145</c:v>
                </c:pt>
                <c:pt idx="150">
                  <c:v>11.579025590894828</c:v>
                </c:pt>
                <c:pt idx="151">
                  <c:v>11.656064219407908</c:v>
                </c:pt>
                <c:pt idx="152">
                  <c:v>11.719383970883644</c:v>
                </c:pt>
                <c:pt idx="153">
                  <c:v>11.740136115795151</c:v>
                </c:pt>
                <c:pt idx="154">
                  <c:v>11.832911198759753</c:v>
                </c:pt>
                <c:pt idx="155">
                  <c:v>11.818933126857097</c:v>
                </c:pt>
                <c:pt idx="156">
                  <c:v>11.851517990465579</c:v>
                </c:pt>
                <c:pt idx="157">
                  <c:v>11.888765526703761</c:v>
                </c:pt>
                <c:pt idx="158">
                  <c:v>11.964895507741328</c:v>
                </c:pt>
                <c:pt idx="159">
                  <c:v>11.961688035941503</c:v>
                </c:pt>
                <c:pt idx="160">
                  <c:v>11.991375498622229</c:v>
                </c:pt>
                <c:pt idx="161">
                  <c:v>11.934343060530212</c:v>
                </c:pt>
                <c:pt idx="162">
                  <c:v>11.882746009278147</c:v>
                </c:pt>
                <c:pt idx="163">
                  <c:v>11.982005308237593</c:v>
                </c:pt>
                <c:pt idx="164">
                  <c:v>12.013643782036583</c:v>
                </c:pt>
                <c:pt idx="165">
                  <c:v>12.012799067654612</c:v>
                </c:pt>
                <c:pt idx="166">
                  <c:v>11.972823453010324</c:v>
                </c:pt>
                <c:pt idx="167">
                  <c:v>12.108409494328678</c:v>
                </c:pt>
                <c:pt idx="168">
                  <c:v>12.171806983993065</c:v>
                </c:pt>
                <c:pt idx="169">
                  <c:v>12.209765219567762</c:v>
                </c:pt>
                <c:pt idx="170">
                  <c:v>12.157381843529746</c:v>
                </c:pt>
                <c:pt idx="171">
                  <c:v>12.304422263157354</c:v>
                </c:pt>
                <c:pt idx="172">
                  <c:v>12.391256284069314</c:v>
                </c:pt>
                <c:pt idx="173">
                  <c:v>12.67919578766765</c:v>
                </c:pt>
                <c:pt idx="174">
                  <c:v>12.727365052991217</c:v>
                </c:pt>
                <c:pt idx="175">
                  <c:v>12.766233893040058</c:v>
                </c:pt>
                <c:pt idx="176">
                  <c:v>12.800398680341644</c:v>
                </c:pt>
                <c:pt idx="177">
                  <c:v>12.937313562655172</c:v>
                </c:pt>
                <c:pt idx="178">
                  <c:v>12.942440092486532</c:v>
                </c:pt>
                <c:pt idx="179">
                  <c:v>12.947207434289608</c:v>
                </c:pt>
                <c:pt idx="180">
                  <c:v>13.029439678416427</c:v>
                </c:pt>
                <c:pt idx="181">
                  <c:v>13.157892047512062</c:v>
                </c:pt>
                <c:pt idx="182">
                  <c:v>13.424535837744218</c:v>
                </c:pt>
                <c:pt idx="183">
                  <c:v>13.631760681718912</c:v>
                </c:pt>
                <c:pt idx="184">
                  <c:v>13.768521858102615</c:v>
                </c:pt>
                <c:pt idx="185">
                  <c:v>13.688853810669361</c:v>
                </c:pt>
                <c:pt idx="186">
                  <c:v>13.770782445708198</c:v>
                </c:pt>
                <c:pt idx="187">
                  <c:v>13.780560275123937</c:v>
                </c:pt>
                <c:pt idx="188">
                  <c:v>13.862360404387699</c:v>
                </c:pt>
                <c:pt idx="189">
                  <c:v>14.070772393145988</c:v>
                </c:pt>
                <c:pt idx="190">
                  <c:v>14.377078955171303</c:v>
                </c:pt>
                <c:pt idx="191">
                  <c:v>14.583076516041308</c:v>
                </c:pt>
                <c:pt idx="192">
                  <c:v>14.919326818276234</c:v>
                </c:pt>
                <c:pt idx="193">
                  <c:v>15.059327685479976</c:v>
                </c:pt>
                <c:pt idx="194">
                  <c:v>15.154119900570066</c:v>
                </c:pt>
                <c:pt idx="195">
                  <c:v>15.054094590746905</c:v>
                </c:pt>
                <c:pt idx="196">
                  <c:v>15.082046957877781</c:v>
                </c:pt>
                <c:pt idx="197">
                  <c:v>15.058353174357753</c:v>
                </c:pt>
                <c:pt idx="198">
                  <c:v>15.110809675749579</c:v>
                </c:pt>
                <c:pt idx="199">
                  <c:v>15.143006201976327</c:v>
                </c:pt>
                <c:pt idx="200">
                  <c:v>15.229902720821004</c:v>
                </c:pt>
                <c:pt idx="201">
                  <c:v>15.216398112007926</c:v>
                </c:pt>
                <c:pt idx="202">
                  <c:v>15.451718512007925</c:v>
                </c:pt>
                <c:pt idx="203">
                  <c:v>15.73094423231117</c:v>
                </c:pt>
                <c:pt idx="204">
                  <c:v>15.811195465019958</c:v>
                </c:pt>
                <c:pt idx="205">
                  <c:v>15.978671484073253</c:v>
                </c:pt>
                <c:pt idx="206">
                  <c:v>16.023851582851208</c:v>
                </c:pt>
                <c:pt idx="207">
                  <c:v>16.155004420221008</c:v>
                </c:pt>
                <c:pt idx="208">
                  <c:v>16.165522210101607</c:v>
                </c:pt>
                <c:pt idx="209">
                  <c:v>16.245289175284942</c:v>
                </c:pt>
                <c:pt idx="210">
                  <c:v>16.079301639609373</c:v>
                </c:pt>
                <c:pt idx="211">
                  <c:v>16.057028842067265</c:v>
                </c:pt>
                <c:pt idx="212">
                  <c:v>15.917058067675166</c:v>
                </c:pt>
                <c:pt idx="213">
                  <c:v>15.681224491817403</c:v>
                </c:pt>
                <c:pt idx="214">
                  <c:v>15.259419767713819</c:v>
                </c:pt>
                <c:pt idx="215">
                  <c:v>14.843741103326591</c:v>
                </c:pt>
                <c:pt idx="216">
                  <c:v>14.548412610742545</c:v>
                </c:pt>
                <c:pt idx="217">
                  <c:v>14.369269442116602</c:v>
                </c:pt>
                <c:pt idx="218">
                  <c:v>14.211479602520908</c:v>
                </c:pt>
                <c:pt idx="219">
                  <c:v>14.19637496105152</c:v>
                </c:pt>
                <c:pt idx="220">
                  <c:v>14.165428929357642</c:v>
                </c:pt>
                <c:pt idx="221">
                  <c:v>14.23453481215356</c:v>
                </c:pt>
                <c:pt idx="222">
                  <c:v>14.490783179964483</c:v>
                </c:pt>
                <c:pt idx="223">
                  <c:v>14.604708224904973</c:v>
                </c:pt>
                <c:pt idx="224">
                  <c:v>14.693618218909254</c:v>
                </c:pt>
                <c:pt idx="225">
                  <c:v>14.905357127758466</c:v>
                </c:pt>
                <c:pt idx="226">
                  <c:v>15.1462764079693</c:v>
                </c:pt>
                <c:pt idx="227">
                  <c:v>15.321259540171374</c:v>
                </c:pt>
                <c:pt idx="228">
                  <c:v>15.511561006309023</c:v>
                </c:pt>
                <c:pt idx="229">
                  <c:v>15.509710490377392</c:v>
                </c:pt>
                <c:pt idx="230">
                  <c:v>15.698080323946428</c:v>
                </c:pt>
                <c:pt idx="231">
                  <c:v>15.864581587510552</c:v>
                </c:pt>
                <c:pt idx="232">
                  <c:v>16.112579171540446</c:v>
                </c:pt>
                <c:pt idx="233">
                  <c:v>16.084793264268505</c:v>
                </c:pt>
                <c:pt idx="234">
                  <c:v>16.075677796043493</c:v>
                </c:pt>
                <c:pt idx="235">
                  <c:v>15.945555317596744</c:v>
                </c:pt>
                <c:pt idx="236">
                  <c:v>15.825561721292624</c:v>
                </c:pt>
                <c:pt idx="237">
                  <c:v>15.659207521005177</c:v>
                </c:pt>
                <c:pt idx="238">
                  <c:v>15.407142751222715</c:v>
                </c:pt>
                <c:pt idx="239">
                  <c:v>15.213849305391964</c:v>
                </c:pt>
                <c:pt idx="240">
                  <c:v>14.896182957572059</c:v>
                </c:pt>
                <c:pt idx="241">
                  <c:v>14.626416817777971</c:v>
                </c:pt>
                <c:pt idx="242">
                  <c:v>14.182973032138937</c:v>
                </c:pt>
                <c:pt idx="243">
                  <c:v>13.207767916382505</c:v>
                </c:pt>
                <c:pt idx="244">
                  <c:v>12.450150123583379</c:v>
                </c:pt>
                <c:pt idx="245">
                  <c:v>11.991300679201469</c:v>
                </c:pt>
                <c:pt idx="246">
                  <c:v>11.604280548907587</c:v>
                </c:pt>
                <c:pt idx="247">
                  <c:v>11.432611098189314</c:v>
                </c:pt>
                <c:pt idx="248">
                  <c:v>11.222299590891566</c:v>
                </c:pt>
                <c:pt idx="249">
                  <c:v>10.983760688545861</c:v>
                </c:pt>
                <c:pt idx="250">
                  <c:v>10.747162236515022</c:v>
                </c:pt>
                <c:pt idx="251">
                  <c:v>10.502474763629813</c:v>
                </c:pt>
                <c:pt idx="252">
                  <c:v>10.299961885912786</c:v>
                </c:pt>
                <c:pt idx="253">
                  <c:v>10.18453605634973</c:v>
                </c:pt>
                <c:pt idx="254">
                  <c:v>10.143277411871582</c:v>
                </c:pt>
                <c:pt idx="255">
                  <c:v>10.648636168834317</c:v>
                </c:pt>
                <c:pt idx="256">
                  <c:v>10.931950878494598</c:v>
                </c:pt>
                <c:pt idx="257">
                  <c:v>10.96278529220681</c:v>
                </c:pt>
                <c:pt idx="258">
                  <c:v>11.016407470014359</c:v>
                </c:pt>
                <c:pt idx="259">
                  <c:v>11.028295988245402</c:v>
                </c:pt>
                <c:pt idx="260">
                  <c:v>11.188314265898724</c:v>
                </c:pt>
                <c:pt idx="261">
                  <c:v>11.27863949017075</c:v>
                </c:pt>
                <c:pt idx="262">
                  <c:v>11.338359559351707</c:v>
                </c:pt>
                <c:pt idx="263">
                  <c:v>11.36329213514477</c:v>
                </c:pt>
                <c:pt idx="264">
                  <c:v>11.397597705302386</c:v>
                </c:pt>
                <c:pt idx="265">
                  <c:v>11.756948733583666</c:v>
                </c:pt>
                <c:pt idx="266">
                  <c:v>11.845918032265985</c:v>
                </c:pt>
                <c:pt idx="267">
                  <c:v>11.900085586697903</c:v>
                </c:pt>
                <c:pt idx="268">
                  <c:v>12.012628706707147</c:v>
                </c:pt>
                <c:pt idx="269">
                  <c:v>12.256367316458164</c:v>
                </c:pt>
                <c:pt idx="270">
                  <c:v>12.38548703691167</c:v>
                </c:pt>
                <c:pt idx="271">
                  <c:v>12.379436519524093</c:v>
                </c:pt>
                <c:pt idx="272">
                  <c:v>12.338484188847648</c:v>
                </c:pt>
                <c:pt idx="273">
                  <c:v>12.571732795996148</c:v>
                </c:pt>
                <c:pt idx="274">
                  <c:v>12.685057608895512</c:v>
                </c:pt>
                <c:pt idx="275">
                  <c:v>12.821339844569158</c:v>
                </c:pt>
                <c:pt idx="276">
                  <c:v>12.900104918527404</c:v>
                </c:pt>
                <c:pt idx="277">
                  <c:v>12.691615758510791</c:v>
                </c:pt>
                <c:pt idx="278">
                  <c:v>12.803204637896192</c:v>
                </c:pt>
                <c:pt idx="279">
                  <c:v>12.969257411222904</c:v>
                </c:pt>
                <c:pt idx="280">
                  <c:v>12.841823462172309</c:v>
                </c:pt>
                <c:pt idx="281">
                  <c:v>12.749255181731664</c:v>
                </c:pt>
                <c:pt idx="282">
                  <c:v>12.79490908500969</c:v>
                </c:pt>
                <c:pt idx="283">
                  <c:v>13.101066445970767</c:v>
                </c:pt>
                <c:pt idx="284">
                  <c:v>13.263793460894593</c:v>
                </c:pt>
                <c:pt idx="285">
                  <c:v>13.260912524771793</c:v>
                </c:pt>
                <c:pt idx="286">
                  <c:v>13.342747971773633</c:v>
                </c:pt>
                <c:pt idx="287">
                  <c:v>13.411509455589293</c:v>
                </c:pt>
                <c:pt idx="288">
                  <c:v>13.514979095550158</c:v>
                </c:pt>
                <c:pt idx="289">
                  <c:v>13.628504596441045</c:v>
                </c:pt>
                <c:pt idx="290">
                  <c:v>13.640390038951534</c:v>
                </c:pt>
                <c:pt idx="291">
                  <c:v>13.613347415396108</c:v>
                </c:pt>
                <c:pt idx="292">
                  <c:v>13.787672333345594</c:v>
                </c:pt>
                <c:pt idx="293">
                  <c:v>13.865021146948459</c:v>
                </c:pt>
                <c:pt idx="294">
                  <c:v>13.862201059705475</c:v>
                </c:pt>
                <c:pt idx="295">
                  <c:v>13.823213890839105</c:v>
                </c:pt>
                <c:pt idx="296">
                  <c:v>13.767959609347388</c:v>
                </c:pt>
                <c:pt idx="297">
                  <c:v>13.661351469305172</c:v>
                </c:pt>
                <c:pt idx="298">
                  <c:v>13.623803220661655</c:v>
                </c:pt>
                <c:pt idx="299">
                  <c:v>13.476077795425848</c:v>
                </c:pt>
                <c:pt idx="300">
                  <c:v>13.511041870916985</c:v>
                </c:pt>
                <c:pt idx="301">
                  <c:v>13.687527526596792</c:v>
                </c:pt>
                <c:pt idx="302">
                  <c:v>13.634573124686842</c:v>
                </c:pt>
                <c:pt idx="303">
                  <c:v>13.50073930149267</c:v>
                </c:pt>
                <c:pt idx="304">
                  <c:v>13.430833706228038</c:v>
                </c:pt>
                <c:pt idx="305">
                  <c:v>13.434372859450377</c:v>
                </c:pt>
                <c:pt idx="306">
                  <c:v>13.716223137805576</c:v>
                </c:pt>
                <c:pt idx="307">
                  <c:v>14.174395209832818</c:v>
                </c:pt>
                <c:pt idx="308">
                  <c:v>14.223660594717785</c:v>
                </c:pt>
                <c:pt idx="309">
                  <c:v>14.318189045747109</c:v>
                </c:pt>
                <c:pt idx="310">
                  <c:v>14.3070494513738</c:v>
                </c:pt>
                <c:pt idx="311">
                  <c:v>14.491147268621241</c:v>
                </c:pt>
                <c:pt idx="312">
                  <c:v>14.549081082867076</c:v>
                </c:pt>
                <c:pt idx="313">
                  <c:v>14.575921110888054</c:v>
                </c:pt>
                <c:pt idx="314">
                  <c:v>14.706562960239419</c:v>
                </c:pt>
                <c:pt idx="315">
                  <c:v>14.824317642459954</c:v>
                </c:pt>
                <c:pt idx="316">
                  <c:v>14.852313812342816</c:v>
                </c:pt>
                <c:pt idx="317">
                  <c:v>15.017791614602325</c:v>
                </c:pt>
                <c:pt idx="318">
                  <c:v>14.892987776067931</c:v>
                </c:pt>
                <c:pt idx="319">
                  <c:v>14.520393671175606</c:v>
                </c:pt>
                <c:pt idx="320">
                  <c:v>14.580279187433833</c:v>
                </c:pt>
                <c:pt idx="321">
                  <c:v>14.611287382340461</c:v>
                </c:pt>
                <c:pt idx="322">
                  <c:v>14.609613582732168</c:v>
                </c:pt>
                <c:pt idx="323">
                  <c:v>14.539163287360459</c:v>
                </c:pt>
                <c:pt idx="324">
                  <c:v>14.406514189789675</c:v>
                </c:pt>
                <c:pt idx="325">
                  <c:v>14.083425165122149</c:v>
                </c:pt>
                <c:pt idx="326">
                  <c:v>13.91091933224463</c:v>
                </c:pt>
                <c:pt idx="327">
                  <c:v>13.848148685008448</c:v>
                </c:pt>
                <c:pt idx="328">
                  <c:v>13.732790004274451</c:v>
                </c:pt>
                <c:pt idx="329">
                  <c:v>13.678973005092354</c:v>
                </c:pt>
                <c:pt idx="330">
                  <c:v>13.411468392033127</c:v>
                </c:pt>
                <c:pt idx="331">
                  <c:v>13.146637586291982</c:v>
                </c:pt>
                <c:pt idx="332">
                  <c:v>13.048774671703081</c:v>
                </c:pt>
                <c:pt idx="333">
                  <c:v>12.904618392392125</c:v>
                </c:pt>
                <c:pt idx="334">
                  <c:v>12.888212294029195</c:v>
                </c:pt>
                <c:pt idx="335">
                  <c:v>12.933792564948314</c:v>
                </c:pt>
                <c:pt idx="336">
                  <c:v>12.953030047772538</c:v>
                </c:pt>
                <c:pt idx="337">
                  <c:v>13.042559974031448</c:v>
                </c:pt>
                <c:pt idx="338">
                  <c:v>13.131384356473399</c:v>
                </c:pt>
                <c:pt idx="339">
                  <c:v>13.072184552224432</c:v>
                </c:pt>
                <c:pt idx="340">
                  <c:v>12.867085014550918</c:v>
                </c:pt>
                <c:pt idx="341">
                  <c:v>12.66274716027956</c:v>
                </c:pt>
                <c:pt idx="342">
                  <c:v>12.668995919187815</c:v>
                </c:pt>
                <c:pt idx="343">
                  <c:v>12.702916547394425</c:v>
                </c:pt>
                <c:pt idx="344">
                  <c:v>12.649950310917488</c:v>
                </c:pt>
                <c:pt idx="345">
                  <c:v>12.592601445569921</c:v>
                </c:pt>
                <c:pt idx="346">
                  <c:v>12.520907843898994</c:v>
                </c:pt>
                <c:pt idx="347">
                  <c:v>12.368566566177048</c:v>
                </c:pt>
                <c:pt idx="348">
                  <c:v>12.441254941862478</c:v>
                </c:pt>
                <c:pt idx="349">
                  <c:v>12.173452168495743</c:v>
                </c:pt>
                <c:pt idx="350">
                  <c:v>11.730081311135445</c:v>
                </c:pt>
                <c:pt idx="351">
                  <c:v>11.471351272965419</c:v>
                </c:pt>
                <c:pt idx="352">
                  <c:v>11.635896590211676</c:v>
                </c:pt>
                <c:pt idx="353">
                  <c:v>11.709014922231383</c:v>
                </c:pt>
                <c:pt idx="354">
                  <c:v>11.744162657358613</c:v>
                </c:pt>
                <c:pt idx="355">
                  <c:v>11.755582417297092</c:v>
                </c:pt>
                <c:pt idx="356">
                  <c:v>11.581391818197728</c:v>
                </c:pt>
                <c:pt idx="357">
                  <c:v>11.5017523699746</c:v>
                </c:pt>
                <c:pt idx="358">
                  <c:v>11.331447221736264</c:v>
                </c:pt>
                <c:pt idx="359">
                  <c:v>11.702200440682342</c:v>
                </c:pt>
                <c:pt idx="360">
                  <c:v>11.669525180652755</c:v>
                </c:pt>
                <c:pt idx="361">
                  <c:v>11.721467320673097</c:v>
                </c:pt>
                <c:pt idx="362">
                  <c:v>12.059830799520014</c:v>
                </c:pt>
                <c:pt idx="363">
                  <c:v>12.258864289175186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44-4045-A993-7BD8ED03E3B2}"/>
            </c:ext>
          </c:extLst>
        </c:ser>
        <c:ser>
          <c:idx val="9"/>
          <c:order val="3"/>
          <c:tx>
            <c:v>RoNZ - Total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Night'!$DE$22:$DE$385</c:f>
              <c:numCache>
                <c:formatCode>#,##0.00</c:formatCode>
                <c:ptCount val="364"/>
                <c:pt idx="0">
                  <c:v>15.082820740954478</c:v>
                </c:pt>
                <c:pt idx="1">
                  <c:v>14.986596710770886</c:v>
                </c:pt>
                <c:pt idx="2">
                  <c:v>15.100188782225588</c:v>
                </c:pt>
                <c:pt idx="3">
                  <c:v>15.327832187127649</c:v>
                </c:pt>
                <c:pt idx="4">
                  <c:v>15.738851818091097</c:v>
                </c:pt>
                <c:pt idx="5">
                  <c:v>15.71572659252314</c:v>
                </c:pt>
                <c:pt idx="6">
                  <c:v>15.981549779326652</c:v>
                </c:pt>
                <c:pt idx="7">
                  <c:v>16.006267690318133</c:v>
                </c:pt>
                <c:pt idx="8">
                  <c:v>15.83592607368216</c:v>
                </c:pt>
                <c:pt idx="9">
                  <c:v>15.900209774248246</c:v>
                </c:pt>
                <c:pt idx="10">
                  <c:v>15.926040663423679</c:v>
                </c:pt>
                <c:pt idx="11">
                  <c:v>15.915451887597911</c:v>
                </c:pt>
                <c:pt idx="12">
                  <c:v>15.980544704880812</c:v>
                </c:pt>
                <c:pt idx="13">
                  <c:v>15.935732352165363</c:v>
                </c:pt>
                <c:pt idx="14">
                  <c:v>15.961002790332616</c:v>
                </c:pt>
                <c:pt idx="15">
                  <c:v>16.132000481738807</c:v>
                </c:pt>
                <c:pt idx="16">
                  <c:v>16.070469174122429</c:v>
                </c:pt>
                <c:pt idx="17">
                  <c:v>16.163897733487708</c:v>
                </c:pt>
                <c:pt idx="18">
                  <c:v>16.176705758159844</c:v>
                </c:pt>
                <c:pt idx="19">
                  <c:v>16.206231459355049</c:v>
                </c:pt>
                <c:pt idx="20">
                  <c:v>16.407890676164389</c:v>
                </c:pt>
                <c:pt idx="21">
                  <c:v>16.463618483360122</c:v>
                </c:pt>
                <c:pt idx="22">
                  <c:v>16.3993559526598</c:v>
                </c:pt>
                <c:pt idx="23">
                  <c:v>16.39915628880361</c:v>
                </c:pt>
                <c:pt idx="24">
                  <c:v>16.3510005440112</c:v>
                </c:pt>
                <c:pt idx="25">
                  <c:v>16.445067348750054</c:v>
                </c:pt>
                <c:pt idx="26">
                  <c:v>16.469933580898289</c:v>
                </c:pt>
                <c:pt idx="27">
                  <c:v>16.539737379668011</c:v>
                </c:pt>
                <c:pt idx="28">
                  <c:v>16.477632860190493</c:v>
                </c:pt>
                <c:pt idx="29">
                  <c:v>16.824548040174914</c:v>
                </c:pt>
                <c:pt idx="30">
                  <c:v>16.735929150658784</c:v>
                </c:pt>
                <c:pt idx="31">
                  <c:v>16.699622910083288</c:v>
                </c:pt>
                <c:pt idx="32">
                  <c:v>16.725135186294477</c:v>
                </c:pt>
                <c:pt idx="33">
                  <c:v>16.848093625233215</c:v>
                </c:pt>
                <c:pt idx="34">
                  <c:v>16.937225152298929</c:v>
                </c:pt>
                <c:pt idx="35">
                  <c:v>16.948878208728896</c:v>
                </c:pt>
                <c:pt idx="36">
                  <c:v>17.107599879252778</c:v>
                </c:pt>
                <c:pt idx="37">
                  <c:v>17.226108161121289</c:v>
                </c:pt>
                <c:pt idx="38">
                  <c:v>17.574566678985693</c:v>
                </c:pt>
                <c:pt idx="39">
                  <c:v>17.529888565461324</c:v>
                </c:pt>
                <c:pt idx="40">
                  <c:v>17.412893020411186</c:v>
                </c:pt>
                <c:pt idx="41">
                  <c:v>17.214487676369966</c:v>
                </c:pt>
                <c:pt idx="42">
                  <c:v>17.227895212373927</c:v>
                </c:pt>
                <c:pt idx="43">
                  <c:v>17.248198393816164</c:v>
                </c:pt>
                <c:pt idx="44">
                  <c:v>17.312102925718641</c:v>
                </c:pt>
                <c:pt idx="45">
                  <c:v>17.232726312346678</c:v>
                </c:pt>
                <c:pt idx="46">
                  <c:v>17.337541658715811</c:v>
                </c:pt>
                <c:pt idx="47">
                  <c:v>17.309651908826854</c:v>
                </c:pt>
                <c:pt idx="48">
                  <c:v>17.181776837439113</c:v>
                </c:pt>
                <c:pt idx="49">
                  <c:v>17.123669850927026</c:v>
                </c:pt>
                <c:pt idx="50">
                  <c:v>16.838455858441993</c:v>
                </c:pt>
                <c:pt idx="51">
                  <c:v>16.69755588330851</c:v>
                </c:pt>
                <c:pt idx="52">
                  <c:v>16.827146663209376</c:v>
                </c:pt>
                <c:pt idx="53">
                  <c:v>17.016678013741025</c:v>
                </c:pt>
                <c:pt idx="54">
                  <c:v>16.907790439530345</c:v>
                </c:pt>
                <c:pt idx="55">
                  <c:v>17.160733373184662</c:v>
                </c:pt>
                <c:pt idx="56">
                  <c:v>17.177027467345994</c:v>
                </c:pt>
                <c:pt idx="57">
                  <c:v>17.163522143829635</c:v>
                </c:pt>
                <c:pt idx="58">
                  <c:v>17.168917092254606</c:v>
                </c:pt>
                <c:pt idx="59">
                  <c:v>17.157094012615762</c:v>
                </c:pt>
                <c:pt idx="60">
                  <c:v>17.229421524404767</c:v>
                </c:pt>
                <c:pt idx="61">
                  <c:v>17.275617197801097</c:v>
                </c:pt>
                <c:pt idx="62">
                  <c:v>17.175720328161198</c:v>
                </c:pt>
                <c:pt idx="63">
                  <c:v>17.079010466744659</c:v>
                </c:pt>
                <c:pt idx="64">
                  <c:v>17.225045241064194</c:v>
                </c:pt>
                <c:pt idx="65">
                  <c:v>17.062442786320016</c:v>
                </c:pt>
                <c:pt idx="66">
                  <c:v>17.102060163266078</c:v>
                </c:pt>
                <c:pt idx="67">
                  <c:v>16.93353339584295</c:v>
                </c:pt>
                <c:pt idx="68">
                  <c:v>16.909965000498417</c:v>
                </c:pt>
                <c:pt idx="69">
                  <c:v>16.896671464942724</c:v>
                </c:pt>
                <c:pt idx="70">
                  <c:v>16.931525837628687</c:v>
                </c:pt>
                <c:pt idx="71">
                  <c:v>16.877801333045536</c:v>
                </c:pt>
                <c:pt idx="72">
                  <c:v>16.825986939918394</c:v>
                </c:pt>
                <c:pt idx="73">
                  <c:v>16.920053203153799</c:v>
                </c:pt>
                <c:pt idx="74">
                  <c:v>17.043732855202521</c:v>
                </c:pt>
                <c:pt idx="75">
                  <c:v>17.253144522545913</c:v>
                </c:pt>
                <c:pt idx="76">
                  <c:v>17.138188627129914</c:v>
                </c:pt>
                <c:pt idx="77">
                  <c:v>17.062571055044415</c:v>
                </c:pt>
                <c:pt idx="78">
                  <c:v>17.126830233799723</c:v>
                </c:pt>
                <c:pt idx="79">
                  <c:v>17.23479663223058</c:v>
                </c:pt>
                <c:pt idx="80">
                  <c:v>17.279992469288274</c:v>
                </c:pt>
                <c:pt idx="81">
                  <c:v>17.506888695118228</c:v>
                </c:pt>
                <c:pt idx="82">
                  <c:v>17.635308080859865</c:v>
                </c:pt>
                <c:pt idx="83">
                  <c:v>17.833230440362524</c:v>
                </c:pt>
                <c:pt idx="84">
                  <c:v>18.006581698857538</c:v>
                </c:pt>
                <c:pt idx="85">
                  <c:v>17.992179333484252</c:v>
                </c:pt>
                <c:pt idx="86">
                  <c:v>18.008479154642643</c:v>
                </c:pt>
                <c:pt idx="87">
                  <c:v>18.123879748607276</c:v>
                </c:pt>
                <c:pt idx="88">
                  <c:v>18.253517556716226</c:v>
                </c:pt>
                <c:pt idx="89">
                  <c:v>18.300412788004866</c:v>
                </c:pt>
                <c:pt idx="90">
                  <c:v>18.372448532426908</c:v>
                </c:pt>
                <c:pt idx="91">
                  <c:v>18.582410014454894</c:v>
                </c:pt>
                <c:pt idx="92">
                  <c:v>18.836981885090697</c:v>
                </c:pt>
                <c:pt idx="93">
                  <c:v>19.126622436450358</c:v>
                </c:pt>
                <c:pt idx="94">
                  <c:v>19.337689982983498</c:v>
                </c:pt>
                <c:pt idx="95">
                  <c:v>19.670893530129138</c:v>
                </c:pt>
                <c:pt idx="96">
                  <c:v>19.938585820995911</c:v>
                </c:pt>
                <c:pt idx="97">
                  <c:v>20.237809127547077</c:v>
                </c:pt>
                <c:pt idx="98">
                  <c:v>20.758875086406693</c:v>
                </c:pt>
                <c:pt idx="99">
                  <c:v>21.144173526923417</c:v>
                </c:pt>
                <c:pt idx="100">
                  <c:v>21.568102261651823</c:v>
                </c:pt>
                <c:pt idx="101">
                  <c:v>22.108260918569556</c:v>
                </c:pt>
                <c:pt idx="102">
                  <c:v>22.767929447993939</c:v>
                </c:pt>
                <c:pt idx="103">
                  <c:v>23.136101520573519</c:v>
                </c:pt>
                <c:pt idx="104">
                  <c:v>23.613885476494684</c:v>
                </c:pt>
                <c:pt idx="105">
                  <c:v>23.948146484391152</c:v>
                </c:pt>
                <c:pt idx="106">
                  <c:v>24.63808703019798</c:v>
                </c:pt>
                <c:pt idx="107">
                  <c:v>25.246417477152718</c:v>
                </c:pt>
                <c:pt idx="108">
                  <c:v>25.776250901969892</c:v>
                </c:pt>
                <c:pt idx="109">
                  <c:v>26.241694885698031</c:v>
                </c:pt>
                <c:pt idx="110">
                  <c:v>26.517618205252884</c:v>
                </c:pt>
                <c:pt idx="111">
                  <c:v>26.883208575121845</c:v>
                </c:pt>
                <c:pt idx="112">
                  <c:v>27.262706252672146</c:v>
                </c:pt>
                <c:pt idx="113">
                  <c:v>27.872050865368156</c:v>
                </c:pt>
                <c:pt idx="114">
                  <c:v>27.999634972965055</c:v>
                </c:pt>
                <c:pt idx="115">
                  <c:v>28.258429432654978</c:v>
                </c:pt>
                <c:pt idx="116">
                  <c:v>28.352068771414668</c:v>
                </c:pt>
                <c:pt idx="117">
                  <c:v>28.499048034306963</c:v>
                </c:pt>
                <c:pt idx="118">
                  <c:v>28.394856290459305</c:v>
                </c:pt>
                <c:pt idx="119">
                  <c:v>28.206400694427337</c:v>
                </c:pt>
                <c:pt idx="120">
                  <c:v>28.060424043983339</c:v>
                </c:pt>
                <c:pt idx="121">
                  <c:v>27.948010118497631</c:v>
                </c:pt>
                <c:pt idx="122">
                  <c:v>27.905124420383856</c:v>
                </c:pt>
                <c:pt idx="123">
                  <c:v>27.903661395492701</c:v>
                </c:pt>
                <c:pt idx="124">
                  <c:v>27.889496770959077</c:v>
                </c:pt>
                <c:pt idx="125">
                  <c:v>27.75188735874957</c:v>
                </c:pt>
                <c:pt idx="126">
                  <c:v>27.675121915561157</c:v>
                </c:pt>
                <c:pt idx="127">
                  <c:v>27.549407129329278</c:v>
                </c:pt>
                <c:pt idx="128">
                  <c:v>27.338500074619134</c:v>
                </c:pt>
                <c:pt idx="129">
                  <c:v>27.147019038429782</c:v>
                </c:pt>
                <c:pt idx="130">
                  <c:v>26.89451832248962</c:v>
                </c:pt>
                <c:pt idx="131">
                  <c:v>26.68655912715051</c:v>
                </c:pt>
                <c:pt idx="132">
                  <c:v>26.569714449550663</c:v>
                </c:pt>
                <c:pt idx="133">
                  <c:v>26.391438281333141</c:v>
                </c:pt>
                <c:pt idx="134">
                  <c:v>26.127764281850293</c:v>
                </c:pt>
                <c:pt idx="135">
                  <c:v>26.036977425901902</c:v>
                </c:pt>
                <c:pt idx="136">
                  <c:v>25.682262508149599</c:v>
                </c:pt>
                <c:pt idx="137">
                  <c:v>25.337504399528051</c:v>
                </c:pt>
                <c:pt idx="138">
                  <c:v>25.009859529676163</c:v>
                </c:pt>
                <c:pt idx="139">
                  <c:v>24.600666909131487</c:v>
                </c:pt>
                <c:pt idx="140">
                  <c:v>24.478302003218921</c:v>
                </c:pt>
                <c:pt idx="141">
                  <c:v>24.284193370177594</c:v>
                </c:pt>
                <c:pt idx="142">
                  <c:v>24.170221708953033</c:v>
                </c:pt>
                <c:pt idx="143">
                  <c:v>24.150332454635617</c:v>
                </c:pt>
                <c:pt idx="144">
                  <c:v>24.077665092390337</c:v>
                </c:pt>
                <c:pt idx="145">
                  <c:v>24.078264559746707</c:v>
                </c:pt>
                <c:pt idx="146">
                  <c:v>24.354624543416772</c:v>
                </c:pt>
                <c:pt idx="147">
                  <c:v>24.420938916412261</c:v>
                </c:pt>
                <c:pt idx="148">
                  <c:v>24.729124340519999</c:v>
                </c:pt>
                <c:pt idx="149">
                  <c:v>25.339170803163377</c:v>
                </c:pt>
                <c:pt idx="150">
                  <c:v>25.732485493696295</c:v>
                </c:pt>
                <c:pt idx="151">
                  <c:v>25.941678668319462</c:v>
                </c:pt>
                <c:pt idx="152">
                  <c:v>26.030383994133913</c:v>
                </c:pt>
                <c:pt idx="153">
                  <c:v>25.996745033956923</c:v>
                </c:pt>
                <c:pt idx="154">
                  <c:v>26.058326740815328</c:v>
                </c:pt>
                <c:pt idx="155">
                  <c:v>26.350280518470193</c:v>
                </c:pt>
                <c:pt idx="156">
                  <c:v>26.565826540167102</c:v>
                </c:pt>
                <c:pt idx="157">
                  <c:v>26.786283693399916</c:v>
                </c:pt>
                <c:pt idx="158">
                  <c:v>26.708059552025009</c:v>
                </c:pt>
                <c:pt idx="159">
                  <c:v>26.648067694646425</c:v>
                </c:pt>
                <c:pt idx="160">
                  <c:v>26.711314139672204</c:v>
                </c:pt>
                <c:pt idx="161">
                  <c:v>26.342164380125514</c:v>
                </c:pt>
                <c:pt idx="162">
                  <c:v>26.117069180801391</c:v>
                </c:pt>
                <c:pt idx="163">
                  <c:v>26.074895286398004</c:v>
                </c:pt>
                <c:pt idx="164">
                  <c:v>26.039875204539598</c:v>
                </c:pt>
                <c:pt idx="165">
                  <c:v>26.146128828249637</c:v>
                </c:pt>
                <c:pt idx="166">
                  <c:v>26.144277878914792</c:v>
                </c:pt>
                <c:pt idx="167">
                  <c:v>25.90963209253648</c:v>
                </c:pt>
                <c:pt idx="168">
                  <c:v>25.923394618696264</c:v>
                </c:pt>
                <c:pt idx="169">
                  <c:v>25.763172272215716</c:v>
                </c:pt>
                <c:pt idx="170">
                  <c:v>25.730347548057718</c:v>
                </c:pt>
                <c:pt idx="171">
                  <c:v>25.915270425516997</c:v>
                </c:pt>
                <c:pt idx="172">
                  <c:v>26.021269905577263</c:v>
                </c:pt>
                <c:pt idx="173">
                  <c:v>26.256949820483634</c:v>
                </c:pt>
                <c:pt idx="174">
                  <c:v>26.564207687394504</c:v>
                </c:pt>
                <c:pt idx="175">
                  <c:v>26.986729589348109</c:v>
                </c:pt>
                <c:pt idx="176">
                  <c:v>27.23656746077668</c:v>
                </c:pt>
                <c:pt idx="177">
                  <c:v>27.537150156700889</c:v>
                </c:pt>
                <c:pt idx="178">
                  <c:v>27.747991002235466</c:v>
                </c:pt>
                <c:pt idx="179">
                  <c:v>27.908999700118201</c:v>
                </c:pt>
                <c:pt idx="180">
                  <c:v>28.127438510863179</c:v>
                </c:pt>
                <c:pt idx="181">
                  <c:v>28.299073582710022</c:v>
                </c:pt>
                <c:pt idx="182">
                  <c:v>28.468081655585973</c:v>
                </c:pt>
                <c:pt idx="183">
                  <c:v>28.358991151057239</c:v>
                </c:pt>
                <c:pt idx="184">
                  <c:v>28.417021003476282</c:v>
                </c:pt>
                <c:pt idx="185">
                  <c:v>28.327356307458778</c:v>
                </c:pt>
                <c:pt idx="186">
                  <c:v>28.084057698053172</c:v>
                </c:pt>
                <c:pt idx="187">
                  <c:v>27.793779990032235</c:v>
                </c:pt>
                <c:pt idx="188">
                  <c:v>27.727428453710047</c:v>
                </c:pt>
                <c:pt idx="189">
                  <c:v>27.679032078172572</c:v>
                </c:pt>
                <c:pt idx="190">
                  <c:v>28.021528523470945</c:v>
                </c:pt>
                <c:pt idx="191">
                  <c:v>28.481364668709041</c:v>
                </c:pt>
                <c:pt idx="192">
                  <c:v>28.897029205697958</c:v>
                </c:pt>
                <c:pt idx="193">
                  <c:v>29.415982306616179</c:v>
                </c:pt>
                <c:pt idx="194">
                  <c:v>30.131427951453325</c:v>
                </c:pt>
                <c:pt idx="195">
                  <c:v>30.277635753592126</c:v>
                </c:pt>
                <c:pt idx="196">
                  <c:v>30.856041318468446</c:v>
                </c:pt>
                <c:pt idx="197">
                  <c:v>31.177483359463583</c:v>
                </c:pt>
                <c:pt idx="198">
                  <c:v>31.8384857868189</c:v>
                </c:pt>
                <c:pt idx="199">
                  <c:v>32.486090482492372</c:v>
                </c:pt>
                <c:pt idx="200">
                  <c:v>33.084234866452924</c:v>
                </c:pt>
                <c:pt idx="201">
                  <c:v>33.164887085547925</c:v>
                </c:pt>
                <c:pt idx="202">
                  <c:v>33.285284526486095</c:v>
                </c:pt>
                <c:pt idx="203">
                  <c:v>33.086651867068895</c:v>
                </c:pt>
                <c:pt idx="204">
                  <c:v>32.979979009410812</c:v>
                </c:pt>
                <c:pt idx="205">
                  <c:v>32.792431011134866</c:v>
                </c:pt>
                <c:pt idx="206">
                  <c:v>32.39638516218578</c:v>
                </c:pt>
                <c:pt idx="207">
                  <c:v>32.809439562998712</c:v>
                </c:pt>
                <c:pt idx="208">
                  <c:v>32.528655436705208</c:v>
                </c:pt>
                <c:pt idx="209">
                  <c:v>32.673016595994731</c:v>
                </c:pt>
                <c:pt idx="210">
                  <c:v>32.384117741643117</c:v>
                </c:pt>
                <c:pt idx="211">
                  <c:v>32.109215183991871</c:v>
                </c:pt>
                <c:pt idx="212">
                  <c:v>31.459517250350036</c:v>
                </c:pt>
                <c:pt idx="213">
                  <c:v>31.283868552689928</c:v>
                </c:pt>
                <c:pt idx="214">
                  <c:v>30.778633700254893</c:v>
                </c:pt>
                <c:pt idx="215">
                  <c:v>30.54457432399575</c:v>
                </c:pt>
                <c:pt idx="216">
                  <c:v>30.442699664790815</c:v>
                </c:pt>
                <c:pt idx="217">
                  <c:v>30.509836862073463</c:v>
                </c:pt>
                <c:pt idx="218">
                  <c:v>30.465693933129277</c:v>
                </c:pt>
                <c:pt idx="219">
                  <c:v>30.577896124108864</c:v>
                </c:pt>
                <c:pt idx="220">
                  <c:v>30.802439703925192</c:v>
                </c:pt>
                <c:pt idx="221">
                  <c:v>30.889722804619069</c:v>
                </c:pt>
                <c:pt idx="222">
                  <c:v>31.199641040568821</c:v>
                </c:pt>
                <c:pt idx="223">
                  <c:v>31.430451481593312</c:v>
                </c:pt>
                <c:pt idx="224">
                  <c:v>31.742700415827187</c:v>
                </c:pt>
                <c:pt idx="225">
                  <c:v>31.911928423220655</c:v>
                </c:pt>
                <c:pt idx="226">
                  <c:v>32.48083166760162</c:v>
                </c:pt>
                <c:pt idx="227">
                  <c:v>32.950318827900844</c:v>
                </c:pt>
                <c:pt idx="228">
                  <c:v>33.127377303824439</c:v>
                </c:pt>
                <c:pt idx="229">
                  <c:v>33.178491440915018</c:v>
                </c:pt>
                <c:pt idx="230">
                  <c:v>33.534121716711162</c:v>
                </c:pt>
                <c:pt idx="231">
                  <c:v>33.991537683390042</c:v>
                </c:pt>
                <c:pt idx="232">
                  <c:v>34.413988099500941</c:v>
                </c:pt>
                <c:pt idx="233">
                  <c:v>34.632067860164391</c:v>
                </c:pt>
                <c:pt idx="234">
                  <c:v>34.681099496361</c:v>
                </c:pt>
                <c:pt idx="235">
                  <c:v>34.811637734982767</c:v>
                </c:pt>
                <c:pt idx="236">
                  <c:v>35.055479497262958</c:v>
                </c:pt>
                <c:pt idx="237">
                  <c:v>35.754816812065037</c:v>
                </c:pt>
                <c:pt idx="238">
                  <c:v>36.05406010535107</c:v>
                </c:pt>
                <c:pt idx="239">
                  <c:v>36.931714444464454</c:v>
                </c:pt>
                <c:pt idx="240">
                  <c:v>38.28562995691177</c:v>
                </c:pt>
                <c:pt idx="241">
                  <c:v>39.395375594161202</c:v>
                </c:pt>
                <c:pt idx="242">
                  <c:v>39.658769207622491</c:v>
                </c:pt>
                <c:pt idx="243">
                  <c:v>40.29124724221284</c:v>
                </c:pt>
                <c:pt idx="244">
                  <c:v>40.352444360178865</c:v>
                </c:pt>
                <c:pt idx="245">
                  <c:v>40.603676817169266</c:v>
                </c:pt>
                <c:pt idx="246">
                  <c:v>41.280472383684533</c:v>
                </c:pt>
                <c:pt idx="247">
                  <c:v>41.875204735863989</c:v>
                </c:pt>
                <c:pt idx="248">
                  <c:v>41.976048811561718</c:v>
                </c:pt>
                <c:pt idx="249">
                  <c:v>41.742418191086664</c:v>
                </c:pt>
                <c:pt idx="250">
                  <c:v>41.533112866480963</c:v>
                </c:pt>
                <c:pt idx="251">
                  <c:v>41.154209787045509</c:v>
                </c:pt>
                <c:pt idx="252">
                  <c:v>40.578158485324451</c:v>
                </c:pt>
                <c:pt idx="253">
                  <c:v>39.947074310422209</c:v>
                </c:pt>
                <c:pt idx="254">
                  <c:v>40.108914957353441</c:v>
                </c:pt>
                <c:pt idx="255">
                  <c:v>39.664858585290439</c:v>
                </c:pt>
                <c:pt idx="256">
                  <c:v>39.453383936143474</c:v>
                </c:pt>
                <c:pt idx="257">
                  <c:v>39.180400958909864</c:v>
                </c:pt>
                <c:pt idx="258">
                  <c:v>39.089653234083784</c:v>
                </c:pt>
                <c:pt idx="259">
                  <c:v>38.862467246013608</c:v>
                </c:pt>
                <c:pt idx="260">
                  <c:v>38.879962841697036</c:v>
                </c:pt>
                <c:pt idx="261">
                  <c:v>39.325923153247778</c:v>
                </c:pt>
                <c:pt idx="262">
                  <c:v>40.170866926972927</c:v>
                </c:pt>
                <c:pt idx="263">
                  <c:v>40.815508208244836</c:v>
                </c:pt>
                <c:pt idx="264">
                  <c:v>41.423506402022966</c:v>
                </c:pt>
                <c:pt idx="265">
                  <c:v>42.086139708404602</c:v>
                </c:pt>
                <c:pt idx="266">
                  <c:v>42.725041344156814</c:v>
                </c:pt>
                <c:pt idx="267">
                  <c:v>43.167210875296639</c:v>
                </c:pt>
                <c:pt idx="268">
                  <c:v>43.569669931865214</c:v>
                </c:pt>
                <c:pt idx="269">
                  <c:v>44.072919139374598</c:v>
                </c:pt>
                <c:pt idx="270">
                  <c:v>44.117933475072959</c:v>
                </c:pt>
                <c:pt idx="271">
                  <c:v>44.035674860472156</c:v>
                </c:pt>
                <c:pt idx="272">
                  <c:v>44.403470203249412</c:v>
                </c:pt>
                <c:pt idx="273">
                  <c:v>44.071114782828985</c:v>
                </c:pt>
                <c:pt idx="274">
                  <c:v>43.685277148224465</c:v>
                </c:pt>
                <c:pt idx="275">
                  <c:v>43.216920689752826</c:v>
                </c:pt>
                <c:pt idx="276">
                  <c:v>42.922695977280391</c:v>
                </c:pt>
                <c:pt idx="277">
                  <c:v>42.531010780754343</c:v>
                </c:pt>
                <c:pt idx="278">
                  <c:v>41.794120979219279</c:v>
                </c:pt>
                <c:pt idx="279">
                  <c:v>41.757327971262015</c:v>
                </c:pt>
                <c:pt idx="280">
                  <c:v>41.599452892867681</c:v>
                </c:pt>
                <c:pt idx="281">
                  <c:v>41.443832907495192</c:v>
                </c:pt>
                <c:pt idx="282">
                  <c:v>41.445780710283472</c:v>
                </c:pt>
                <c:pt idx="283">
                  <c:v>41.99307539679981</c:v>
                </c:pt>
                <c:pt idx="284">
                  <c:v>41.974719257703235</c:v>
                </c:pt>
                <c:pt idx="285">
                  <c:v>42.096877765874787</c:v>
                </c:pt>
                <c:pt idx="286">
                  <c:v>41.979037399156738</c:v>
                </c:pt>
                <c:pt idx="287">
                  <c:v>42.026024794349638</c:v>
                </c:pt>
                <c:pt idx="288">
                  <c:v>42.105150471997469</c:v>
                </c:pt>
                <c:pt idx="289">
                  <c:v>42.295334367762429</c:v>
                </c:pt>
                <c:pt idx="290">
                  <c:v>42.776843800326432</c:v>
                </c:pt>
                <c:pt idx="291">
                  <c:v>42.215514113037045</c:v>
                </c:pt>
                <c:pt idx="292">
                  <c:v>42.393642396632636</c:v>
                </c:pt>
                <c:pt idx="293">
                  <c:v>42.613492102862537</c:v>
                </c:pt>
                <c:pt idx="294">
                  <c:v>42.881163089504973</c:v>
                </c:pt>
                <c:pt idx="295">
                  <c:v>42.609914111304946</c:v>
                </c:pt>
                <c:pt idx="296">
                  <c:v>42.406885046433118</c:v>
                </c:pt>
                <c:pt idx="297">
                  <c:v>42.381046529740438</c:v>
                </c:pt>
                <c:pt idx="298">
                  <c:v>42.606611623929702</c:v>
                </c:pt>
                <c:pt idx="299">
                  <c:v>42.601927790373402</c:v>
                </c:pt>
                <c:pt idx="300">
                  <c:v>42.615883717626367</c:v>
                </c:pt>
                <c:pt idx="301">
                  <c:v>42.674841741633728</c:v>
                </c:pt>
                <c:pt idx="302">
                  <c:v>42.753794337752154</c:v>
                </c:pt>
                <c:pt idx="303">
                  <c:v>43.183462291755305</c:v>
                </c:pt>
                <c:pt idx="304">
                  <c:v>43.663576907573152</c:v>
                </c:pt>
                <c:pt idx="305">
                  <c:v>43.943841121128088</c:v>
                </c:pt>
                <c:pt idx="306">
                  <c:v>44.407921185819312</c:v>
                </c:pt>
                <c:pt idx="307">
                  <c:v>45.150292260283493</c:v>
                </c:pt>
                <c:pt idx="308">
                  <c:v>45.525944831154327</c:v>
                </c:pt>
                <c:pt idx="309">
                  <c:v>45.897218245530418</c:v>
                </c:pt>
                <c:pt idx="310">
                  <c:v>46.567330425962695</c:v>
                </c:pt>
                <c:pt idx="311">
                  <c:v>47.2998841092923</c:v>
                </c:pt>
                <c:pt idx="312">
                  <c:v>48.409878888988494</c:v>
                </c:pt>
                <c:pt idx="313">
                  <c:v>48.895289980643525</c:v>
                </c:pt>
                <c:pt idx="314">
                  <c:v>49.137310791765522</c:v>
                </c:pt>
                <c:pt idx="315">
                  <c:v>49.430225907239546</c:v>
                </c:pt>
                <c:pt idx="316">
                  <c:v>49.72551387614233</c:v>
                </c:pt>
                <c:pt idx="317">
                  <c:v>50.283321788911479</c:v>
                </c:pt>
                <c:pt idx="318">
                  <c:v>50.367391210350164</c:v>
                </c:pt>
                <c:pt idx="319">
                  <c:v>51.176631477147765</c:v>
                </c:pt>
                <c:pt idx="320">
                  <c:v>51.430873355423941</c:v>
                </c:pt>
                <c:pt idx="321">
                  <c:v>51.944495388523741</c:v>
                </c:pt>
                <c:pt idx="322">
                  <c:v>52.464812565768071</c:v>
                </c:pt>
                <c:pt idx="323">
                  <c:v>52.858256033680071</c:v>
                </c:pt>
                <c:pt idx="324">
                  <c:v>52.836093744426542</c:v>
                </c:pt>
                <c:pt idx="325">
                  <c:v>53.035773518423738</c:v>
                </c:pt>
                <c:pt idx="326">
                  <c:v>53.488008727212886</c:v>
                </c:pt>
                <c:pt idx="327">
                  <c:v>54.597017076264464</c:v>
                </c:pt>
                <c:pt idx="328">
                  <c:v>55.2791676859948</c:v>
                </c:pt>
                <c:pt idx="329">
                  <c:v>56.333675158803274</c:v>
                </c:pt>
                <c:pt idx="330">
                  <c:v>56.807717555695262</c:v>
                </c:pt>
                <c:pt idx="331">
                  <c:v>56.595242387965392</c:v>
                </c:pt>
                <c:pt idx="332">
                  <c:v>56.866260575972085</c:v>
                </c:pt>
                <c:pt idx="333">
                  <c:v>57.281253850781837</c:v>
                </c:pt>
                <c:pt idx="334">
                  <c:v>57.551429922603546</c:v>
                </c:pt>
                <c:pt idx="335">
                  <c:v>57.917250152162275</c:v>
                </c:pt>
                <c:pt idx="336">
                  <c:v>58.236349910232505</c:v>
                </c:pt>
                <c:pt idx="337">
                  <c:v>58.596202300962958</c:v>
                </c:pt>
                <c:pt idx="338">
                  <c:v>58.838556608041507</c:v>
                </c:pt>
                <c:pt idx="339">
                  <c:v>58.984280643799515</c:v>
                </c:pt>
                <c:pt idx="340">
                  <c:v>59.65907525028242</c:v>
                </c:pt>
                <c:pt idx="341">
                  <c:v>58.848210760422226</c:v>
                </c:pt>
                <c:pt idx="342">
                  <c:v>58.872709307019413</c:v>
                </c:pt>
                <c:pt idx="343">
                  <c:v>58.795599072949678</c:v>
                </c:pt>
                <c:pt idx="344">
                  <c:v>58.795614331041563</c:v>
                </c:pt>
                <c:pt idx="345">
                  <c:v>58.203952634983992</c:v>
                </c:pt>
                <c:pt idx="346">
                  <c:v>57.791693027226962</c:v>
                </c:pt>
                <c:pt idx="347">
                  <c:v>57.665506792211801</c:v>
                </c:pt>
                <c:pt idx="348">
                  <c:v>57.255216315666708</c:v>
                </c:pt>
                <c:pt idx="349">
                  <c:v>56.815783335975979</c:v>
                </c:pt>
                <c:pt idx="350">
                  <c:v>56.471364174340245</c:v>
                </c:pt>
                <c:pt idx="351">
                  <c:v>56.35181014300337</c:v>
                </c:pt>
                <c:pt idx="352">
                  <c:v>55.462924212773643</c:v>
                </c:pt>
                <c:pt idx="353">
                  <c:v>55.966399902950691</c:v>
                </c:pt>
                <c:pt idx="354">
                  <c:v>56.748435970999566</c:v>
                </c:pt>
                <c:pt idx="355">
                  <c:v>57.442305559210872</c:v>
                </c:pt>
                <c:pt idx="356">
                  <c:v>57.761661514277989</c:v>
                </c:pt>
                <c:pt idx="357">
                  <c:v>58.162257328281164</c:v>
                </c:pt>
                <c:pt idx="358">
                  <c:v>58.726149014767081</c:v>
                </c:pt>
                <c:pt idx="359">
                  <c:v>59.123155885496232</c:v>
                </c:pt>
                <c:pt idx="360">
                  <c:v>59.668562739618935</c:v>
                </c:pt>
                <c:pt idx="361">
                  <c:v>59.94608544816117</c:v>
                </c:pt>
                <c:pt idx="362">
                  <c:v>60.325419638933745</c:v>
                </c:pt>
                <c:pt idx="363">
                  <c:v>60.746262708884487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44-4045-A993-7BD8ED03E3B2}"/>
            </c:ext>
          </c:extLst>
        </c:ser>
        <c:ser>
          <c:idx val="11"/>
          <c:order val="4"/>
          <c:tx>
            <c:v>NZ - Total</c:v>
          </c:tx>
          <c:marker>
            <c:symbol val="none"/>
          </c:marker>
          <c:cat>
            <c:numRef>
              <c:f>'Migration, Exports, Guest Night'!$A$22:$A$385</c:f>
              <c:numCache>
                <c:formatCode>mmm\-yy</c:formatCode>
                <c:ptCount val="364"/>
                <c:pt idx="0">
                  <c:v>33573</c:v>
                </c:pt>
                <c:pt idx="1">
                  <c:v>33604</c:v>
                </c:pt>
                <c:pt idx="2">
                  <c:v>33635</c:v>
                </c:pt>
                <c:pt idx="3">
                  <c:v>33664</c:v>
                </c:pt>
                <c:pt idx="4">
                  <c:v>33695</c:v>
                </c:pt>
                <c:pt idx="5">
                  <c:v>33725</c:v>
                </c:pt>
                <c:pt idx="6">
                  <c:v>33756</c:v>
                </c:pt>
                <c:pt idx="7">
                  <c:v>33786</c:v>
                </c:pt>
                <c:pt idx="8">
                  <c:v>33817</c:v>
                </c:pt>
                <c:pt idx="9">
                  <c:v>33848</c:v>
                </c:pt>
                <c:pt idx="10">
                  <c:v>33878</c:v>
                </c:pt>
                <c:pt idx="11">
                  <c:v>33909</c:v>
                </c:pt>
                <c:pt idx="12">
                  <c:v>33939</c:v>
                </c:pt>
                <c:pt idx="13">
                  <c:v>33970</c:v>
                </c:pt>
                <c:pt idx="14">
                  <c:v>34001</c:v>
                </c:pt>
                <c:pt idx="15">
                  <c:v>34029</c:v>
                </c:pt>
                <c:pt idx="16">
                  <c:v>34060</c:v>
                </c:pt>
                <c:pt idx="17">
                  <c:v>34090</c:v>
                </c:pt>
                <c:pt idx="18">
                  <c:v>34121</c:v>
                </c:pt>
                <c:pt idx="19">
                  <c:v>34151</c:v>
                </c:pt>
                <c:pt idx="20">
                  <c:v>34182</c:v>
                </c:pt>
                <c:pt idx="21">
                  <c:v>34213</c:v>
                </c:pt>
                <c:pt idx="22">
                  <c:v>34243</c:v>
                </c:pt>
                <c:pt idx="23">
                  <c:v>34274</c:v>
                </c:pt>
                <c:pt idx="24">
                  <c:v>34304</c:v>
                </c:pt>
                <c:pt idx="25">
                  <c:v>34335</c:v>
                </c:pt>
                <c:pt idx="26">
                  <c:v>34366</c:v>
                </c:pt>
                <c:pt idx="27">
                  <c:v>34394</c:v>
                </c:pt>
                <c:pt idx="28">
                  <c:v>34425</c:v>
                </c:pt>
                <c:pt idx="29">
                  <c:v>34455</c:v>
                </c:pt>
                <c:pt idx="30">
                  <c:v>34486</c:v>
                </c:pt>
                <c:pt idx="31">
                  <c:v>34516</c:v>
                </c:pt>
                <c:pt idx="32">
                  <c:v>34547</c:v>
                </c:pt>
                <c:pt idx="33">
                  <c:v>34578</c:v>
                </c:pt>
                <c:pt idx="34">
                  <c:v>34608</c:v>
                </c:pt>
                <c:pt idx="35">
                  <c:v>34639</c:v>
                </c:pt>
                <c:pt idx="36">
                  <c:v>34669</c:v>
                </c:pt>
                <c:pt idx="37">
                  <c:v>34700</c:v>
                </c:pt>
                <c:pt idx="38">
                  <c:v>34731</c:v>
                </c:pt>
                <c:pt idx="39">
                  <c:v>34759</c:v>
                </c:pt>
                <c:pt idx="40">
                  <c:v>34790</c:v>
                </c:pt>
                <c:pt idx="41">
                  <c:v>34820</c:v>
                </c:pt>
                <c:pt idx="42">
                  <c:v>34851</c:v>
                </c:pt>
                <c:pt idx="43">
                  <c:v>34881</c:v>
                </c:pt>
                <c:pt idx="44">
                  <c:v>34912</c:v>
                </c:pt>
                <c:pt idx="45">
                  <c:v>34943</c:v>
                </c:pt>
                <c:pt idx="46">
                  <c:v>34973</c:v>
                </c:pt>
                <c:pt idx="47">
                  <c:v>35004</c:v>
                </c:pt>
                <c:pt idx="48">
                  <c:v>35034</c:v>
                </c:pt>
                <c:pt idx="49">
                  <c:v>35065</c:v>
                </c:pt>
                <c:pt idx="50">
                  <c:v>35096</c:v>
                </c:pt>
                <c:pt idx="51">
                  <c:v>35125</c:v>
                </c:pt>
                <c:pt idx="52">
                  <c:v>35156</c:v>
                </c:pt>
                <c:pt idx="53">
                  <c:v>35186</c:v>
                </c:pt>
                <c:pt idx="54">
                  <c:v>35217</c:v>
                </c:pt>
                <c:pt idx="55">
                  <c:v>35247</c:v>
                </c:pt>
                <c:pt idx="56">
                  <c:v>35278</c:v>
                </c:pt>
                <c:pt idx="57">
                  <c:v>35309</c:v>
                </c:pt>
                <c:pt idx="58">
                  <c:v>35339</c:v>
                </c:pt>
                <c:pt idx="59">
                  <c:v>35370</c:v>
                </c:pt>
                <c:pt idx="60">
                  <c:v>35400</c:v>
                </c:pt>
                <c:pt idx="61">
                  <c:v>35431</c:v>
                </c:pt>
                <c:pt idx="62">
                  <c:v>35462</c:v>
                </c:pt>
                <c:pt idx="63">
                  <c:v>35490</c:v>
                </c:pt>
                <c:pt idx="64">
                  <c:v>35521</c:v>
                </c:pt>
                <c:pt idx="65">
                  <c:v>35551</c:v>
                </c:pt>
                <c:pt idx="66">
                  <c:v>35582</c:v>
                </c:pt>
                <c:pt idx="67">
                  <c:v>35612</c:v>
                </c:pt>
                <c:pt idx="68">
                  <c:v>35643</c:v>
                </c:pt>
                <c:pt idx="69">
                  <c:v>35674</c:v>
                </c:pt>
                <c:pt idx="70">
                  <c:v>35704</c:v>
                </c:pt>
                <c:pt idx="71">
                  <c:v>35735</c:v>
                </c:pt>
                <c:pt idx="72">
                  <c:v>35765</c:v>
                </c:pt>
                <c:pt idx="73">
                  <c:v>35796</c:v>
                </c:pt>
                <c:pt idx="74">
                  <c:v>35827</c:v>
                </c:pt>
                <c:pt idx="75">
                  <c:v>35855</c:v>
                </c:pt>
                <c:pt idx="76">
                  <c:v>35886</c:v>
                </c:pt>
                <c:pt idx="77">
                  <c:v>35916</c:v>
                </c:pt>
                <c:pt idx="78">
                  <c:v>35947</c:v>
                </c:pt>
                <c:pt idx="79">
                  <c:v>35977</c:v>
                </c:pt>
                <c:pt idx="80">
                  <c:v>36008</c:v>
                </c:pt>
                <c:pt idx="81">
                  <c:v>36039</c:v>
                </c:pt>
                <c:pt idx="82">
                  <c:v>36069</c:v>
                </c:pt>
                <c:pt idx="83">
                  <c:v>36100</c:v>
                </c:pt>
                <c:pt idx="84">
                  <c:v>36130</c:v>
                </c:pt>
                <c:pt idx="85">
                  <c:v>36161</c:v>
                </c:pt>
                <c:pt idx="86">
                  <c:v>36192</c:v>
                </c:pt>
                <c:pt idx="87">
                  <c:v>36220</c:v>
                </c:pt>
                <c:pt idx="88">
                  <c:v>36251</c:v>
                </c:pt>
                <c:pt idx="89">
                  <c:v>36281</c:v>
                </c:pt>
                <c:pt idx="90">
                  <c:v>36312</c:v>
                </c:pt>
                <c:pt idx="91">
                  <c:v>36342</c:v>
                </c:pt>
                <c:pt idx="92">
                  <c:v>36373</c:v>
                </c:pt>
                <c:pt idx="93">
                  <c:v>36404</c:v>
                </c:pt>
                <c:pt idx="94">
                  <c:v>36434</c:v>
                </c:pt>
                <c:pt idx="95">
                  <c:v>36465</c:v>
                </c:pt>
                <c:pt idx="96">
                  <c:v>36495</c:v>
                </c:pt>
                <c:pt idx="97">
                  <c:v>36526</c:v>
                </c:pt>
                <c:pt idx="98">
                  <c:v>36557</c:v>
                </c:pt>
                <c:pt idx="99">
                  <c:v>36586</c:v>
                </c:pt>
                <c:pt idx="100">
                  <c:v>36617</c:v>
                </c:pt>
                <c:pt idx="101">
                  <c:v>36647</c:v>
                </c:pt>
                <c:pt idx="102">
                  <c:v>36678</c:v>
                </c:pt>
                <c:pt idx="103">
                  <c:v>36708</c:v>
                </c:pt>
                <c:pt idx="104">
                  <c:v>36739</c:v>
                </c:pt>
                <c:pt idx="105">
                  <c:v>36770</c:v>
                </c:pt>
                <c:pt idx="106">
                  <c:v>36800</c:v>
                </c:pt>
                <c:pt idx="107">
                  <c:v>36831</c:v>
                </c:pt>
                <c:pt idx="108">
                  <c:v>36861</c:v>
                </c:pt>
                <c:pt idx="109">
                  <c:v>36892</c:v>
                </c:pt>
                <c:pt idx="110">
                  <c:v>36923</c:v>
                </c:pt>
                <c:pt idx="111">
                  <c:v>36951</c:v>
                </c:pt>
                <c:pt idx="112">
                  <c:v>36982</c:v>
                </c:pt>
                <c:pt idx="113">
                  <c:v>37012</c:v>
                </c:pt>
                <c:pt idx="114">
                  <c:v>37043</c:v>
                </c:pt>
                <c:pt idx="115">
                  <c:v>37073</c:v>
                </c:pt>
                <c:pt idx="116">
                  <c:v>37104</c:v>
                </c:pt>
                <c:pt idx="117">
                  <c:v>37135</c:v>
                </c:pt>
                <c:pt idx="118">
                  <c:v>37165</c:v>
                </c:pt>
                <c:pt idx="119">
                  <c:v>37196</c:v>
                </c:pt>
                <c:pt idx="120">
                  <c:v>37226</c:v>
                </c:pt>
                <c:pt idx="121">
                  <c:v>37257</c:v>
                </c:pt>
                <c:pt idx="122">
                  <c:v>37288</c:v>
                </c:pt>
                <c:pt idx="123">
                  <c:v>37316</c:v>
                </c:pt>
                <c:pt idx="124">
                  <c:v>37347</c:v>
                </c:pt>
                <c:pt idx="125">
                  <c:v>37377</c:v>
                </c:pt>
                <c:pt idx="126">
                  <c:v>37408</c:v>
                </c:pt>
                <c:pt idx="127">
                  <c:v>37438</c:v>
                </c:pt>
                <c:pt idx="128">
                  <c:v>37469</c:v>
                </c:pt>
                <c:pt idx="129">
                  <c:v>37500</c:v>
                </c:pt>
                <c:pt idx="130">
                  <c:v>37530</c:v>
                </c:pt>
                <c:pt idx="131">
                  <c:v>37561</c:v>
                </c:pt>
                <c:pt idx="132">
                  <c:v>37591</c:v>
                </c:pt>
                <c:pt idx="133">
                  <c:v>37622</c:v>
                </c:pt>
                <c:pt idx="134">
                  <c:v>37653</c:v>
                </c:pt>
                <c:pt idx="135">
                  <c:v>37681</c:v>
                </c:pt>
                <c:pt idx="136">
                  <c:v>37712</c:v>
                </c:pt>
                <c:pt idx="137">
                  <c:v>37742</c:v>
                </c:pt>
                <c:pt idx="138">
                  <c:v>37773</c:v>
                </c:pt>
                <c:pt idx="139">
                  <c:v>37803</c:v>
                </c:pt>
                <c:pt idx="140">
                  <c:v>37834</c:v>
                </c:pt>
                <c:pt idx="141">
                  <c:v>37865</c:v>
                </c:pt>
                <c:pt idx="142">
                  <c:v>37895</c:v>
                </c:pt>
                <c:pt idx="143">
                  <c:v>37926</c:v>
                </c:pt>
                <c:pt idx="144">
                  <c:v>37956</c:v>
                </c:pt>
                <c:pt idx="145">
                  <c:v>37987</c:v>
                </c:pt>
                <c:pt idx="146">
                  <c:v>38018</c:v>
                </c:pt>
                <c:pt idx="147">
                  <c:v>38047</c:v>
                </c:pt>
                <c:pt idx="148">
                  <c:v>38078</c:v>
                </c:pt>
                <c:pt idx="149">
                  <c:v>38108</c:v>
                </c:pt>
                <c:pt idx="150">
                  <c:v>38139</c:v>
                </c:pt>
                <c:pt idx="151">
                  <c:v>38169</c:v>
                </c:pt>
                <c:pt idx="152">
                  <c:v>38200</c:v>
                </c:pt>
                <c:pt idx="153">
                  <c:v>38231</c:v>
                </c:pt>
                <c:pt idx="154">
                  <c:v>38261</c:v>
                </c:pt>
                <c:pt idx="155">
                  <c:v>38292</c:v>
                </c:pt>
                <c:pt idx="156">
                  <c:v>38322</c:v>
                </c:pt>
                <c:pt idx="157">
                  <c:v>38353</c:v>
                </c:pt>
                <c:pt idx="158">
                  <c:v>38384</c:v>
                </c:pt>
                <c:pt idx="159">
                  <c:v>38412</c:v>
                </c:pt>
                <c:pt idx="160">
                  <c:v>38443</c:v>
                </c:pt>
                <c:pt idx="161">
                  <c:v>38473</c:v>
                </c:pt>
                <c:pt idx="162">
                  <c:v>38504</c:v>
                </c:pt>
                <c:pt idx="163">
                  <c:v>38534</c:v>
                </c:pt>
                <c:pt idx="164">
                  <c:v>38565</c:v>
                </c:pt>
                <c:pt idx="165">
                  <c:v>38596</c:v>
                </c:pt>
                <c:pt idx="166">
                  <c:v>38626</c:v>
                </c:pt>
                <c:pt idx="167">
                  <c:v>38657</c:v>
                </c:pt>
                <c:pt idx="168">
                  <c:v>38687</c:v>
                </c:pt>
                <c:pt idx="169">
                  <c:v>38718</c:v>
                </c:pt>
                <c:pt idx="170">
                  <c:v>38749</c:v>
                </c:pt>
                <c:pt idx="171">
                  <c:v>38777</c:v>
                </c:pt>
                <c:pt idx="172">
                  <c:v>38808</c:v>
                </c:pt>
                <c:pt idx="173">
                  <c:v>38838</c:v>
                </c:pt>
                <c:pt idx="174">
                  <c:v>38869</c:v>
                </c:pt>
                <c:pt idx="175">
                  <c:v>38899</c:v>
                </c:pt>
                <c:pt idx="176">
                  <c:v>38930</c:v>
                </c:pt>
                <c:pt idx="177">
                  <c:v>38961</c:v>
                </c:pt>
                <c:pt idx="178">
                  <c:v>38991</c:v>
                </c:pt>
                <c:pt idx="179">
                  <c:v>39022</c:v>
                </c:pt>
                <c:pt idx="180">
                  <c:v>39052</c:v>
                </c:pt>
                <c:pt idx="181">
                  <c:v>39083</c:v>
                </c:pt>
                <c:pt idx="182">
                  <c:v>39114</c:v>
                </c:pt>
                <c:pt idx="183">
                  <c:v>39142</c:v>
                </c:pt>
                <c:pt idx="184">
                  <c:v>39173</c:v>
                </c:pt>
                <c:pt idx="185">
                  <c:v>39203</c:v>
                </c:pt>
                <c:pt idx="186">
                  <c:v>39234</c:v>
                </c:pt>
                <c:pt idx="187">
                  <c:v>39264</c:v>
                </c:pt>
                <c:pt idx="188">
                  <c:v>39295</c:v>
                </c:pt>
                <c:pt idx="189">
                  <c:v>39326</c:v>
                </c:pt>
                <c:pt idx="190">
                  <c:v>39356</c:v>
                </c:pt>
                <c:pt idx="191">
                  <c:v>39387</c:v>
                </c:pt>
                <c:pt idx="192">
                  <c:v>39417</c:v>
                </c:pt>
                <c:pt idx="193">
                  <c:v>39448</c:v>
                </c:pt>
                <c:pt idx="194">
                  <c:v>39479</c:v>
                </c:pt>
                <c:pt idx="195">
                  <c:v>39508</c:v>
                </c:pt>
                <c:pt idx="196">
                  <c:v>39539</c:v>
                </c:pt>
                <c:pt idx="197">
                  <c:v>39569</c:v>
                </c:pt>
                <c:pt idx="198">
                  <c:v>39600</c:v>
                </c:pt>
                <c:pt idx="199">
                  <c:v>39630</c:v>
                </c:pt>
                <c:pt idx="200">
                  <c:v>39661</c:v>
                </c:pt>
                <c:pt idx="201">
                  <c:v>39692</c:v>
                </c:pt>
                <c:pt idx="202">
                  <c:v>39722</c:v>
                </c:pt>
                <c:pt idx="203">
                  <c:v>39753</c:v>
                </c:pt>
                <c:pt idx="204">
                  <c:v>39783</c:v>
                </c:pt>
                <c:pt idx="205">
                  <c:v>39814</c:v>
                </c:pt>
                <c:pt idx="206">
                  <c:v>39845</c:v>
                </c:pt>
                <c:pt idx="207">
                  <c:v>39873</c:v>
                </c:pt>
                <c:pt idx="208">
                  <c:v>39904</c:v>
                </c:pt>
                <c:pt idx="209">
                  <c:v>39934</c:v>
                </c:pt>
                <c:pt idx="210">
                  <c:v>39965</c:v>
                </c:pt>
                <c:pt idx="211">
                  <c:v>39995</c:v>
                </c:pt>
                <c:pt idx="212">
                  <c:v>40026</c:v>
                </c:pt>
                <c:pt idx="213">
                  <c:v>40057</c:v>
                </c:pt>
                <c:pt idx="214">
                  <c:v>40087</c:v>
                </c:pt>
                <c:pt idx="215">
                  <c:v>40118</c:v>
                </c:pt>
                <c:pt idx="216">
                  <c:v>40148</c:v>
                </c:pt>
                <c:pt idx="217">
                  <c:v>40179</c:v>
                </c:pt>
                <c:pt idx="218">
                  <c:v>40210</c:v>
                </c:pt>
                <c:pt idx="219">
                  <c:v>40238</c:v>
                </c:pt>
                <c:pt idx="220">
                  <c:v>40269</c:v>
                </c:pt>
                <c:pt idx="221">
                  <c:v>40299</c:v>
                </c:pt>
                <c:pt idx="222">
                  <c:v>40330</c:v>
                </c:pt>
                <c:pt idx="223">
                  <c:v>40360</c:v>
                </c:pt>
                <c:pt idx="224">
                  <c:v>40391</c:v>
                </c:pt>
                <c:pt idx="225">
                  <c:v>40422</c:v>
                </c:pt>
                <c:pt idx="226">
                  <c:v>40452</c:v>
                </c:pt>
                <c:pt idx="227">
                  <c:v>40483</c:v>
                </c:pt>
                <c:pt idx="228">
                  <c:v>40513</c:v>
                </c:pt>
                <c:pt idx="229">
                  <c:v>40544</c:v>
                </c:pt>
                <c:pt idx="230">
                  <c:v>40575</c:v>
                </c:pt>
                <c:pt idx="231">
                  <c:v>40603</c:v>
                </c:pt>
                <c:pt idx="232">
                  <c:v>40634</c:v>
                </c:pt>
                <c:pt idx="233">
                  <c:v>40664</c:v>
                </c:pt>
                <c:pt idx="234">
                  <c:v>40695</c:v>
                </c:pt>
                <c:pt idx="235">
                  <c:v>40725</c:v>
                </c:pt>
                <c:pt idx="236">
                  <c:v>40756</c:v>
                </c:pt>
                <c:pt idx="237">
                  <c:v>40787</c:v>
                </c:pt>
                <c:pt idx="238">
                  <c:v>40817</c:v>
                </c:pt>
                <c:pt idx="239">
                  <c:v>40848</c:v>
                </c:pt>
                <c:pt idx="240">
                  <c:v>40878</c:v>
                </c:pt>
                <c:pt idx="241">
                  <c:v>40909</c:v>
                </c:pt>
                <c:pt idx="242">
                  <c:v>40940</c:v>
                </c:pt>
                <c:pt idx="243">
                  <c:v>40969</c:v>
                </c:pt>
                <c:pt idx="244">
                  <c:v>41000</c:v>
                </c:pt>
                <c:pt idx="245">
                  <c:v>41030</c:v>
                </c:pt>
                <c:pt idx="246">
                  <c:v>41061</c:v>
                </c:pt>
                <c:pt idx="247">
                  <c:v>41091</c:v>
                </c:pt>
                <c:pt idx="248">
                  <c:v>41122</c:v>
                </c:pt>
                <c:pt idx="249">
                  <c:v>41153</c:v>
                </c:pt>
                <c:pt idx="250">
                  <c:v>41183</c:v>
                </c:pt>
                <c:pt idx="251">
                  <c:v>41214</c:v>
                </c:pt>
                <c:pt idx="252">
                  <c:v>41244</c:v>
                </c:pt>
                <c:pt idx="253">
                  <c:v>41275</c:v>
                </c:pt>
                <c:pt idx="254">
                  <c:v>41306</c:v>
                </c:pt>
                <c:pt idx="255">
                  <c:v>41334</c:v>
                </c:pt>
                <c:pt idx="256">
                  <c:v>41365</c:v>
                </c:pt>
                <c:pt idx="257">
                  <c:v>41395</c:v>
                </c:pt>
                <c:pt idx="258">
                  <c:v>41426</c:v>
                </c:pt>
                <c:pt idx="259">
                  <c:v>41456</c:v>
                </c:pt>
                <c:pt idx="260">
                  <c:v>41487</c:v>
                </c:pt>
                <c:pt idx="261">
                  <c:v>41518</c:v>
                </c:pt>
                <c:pt idx="262">
                  <c:v>41548</c:v>
                </c:pt>
                <c:pt idx="263">
                  <c:v>41579</c:v>
                </c:pt>
                <c:pt idx="264">
                  <c:v>41609</c:v>
                </c:pt>
                <c:pt idx="265">
                  <c:v>41640</c:v>
                </c:pt>
                <c:pt idx="266">
                  <c:v>41671</c:v>
                </c:pt>
                <c:pt idx="267">
                  <c:v>41699</c:v>
                </c:pt>
                <c:pt idx="268">
                  <c:v>41730</c:v>
                </c:pt>
                <c:pt idx="269">
                  <c:v>41760</c:v>
                </c:pt>
                <c:pt idx="270">
                  <c:v>41791</c:v>
                </c:pt>
                <c:pt idx="271">
                  <c:v>41821</c:v>
                </c:pt>
                <c:pt idx="272">
                  <c:v>41852</c:v>
                </c:pt>
                <c:pt idx="273">
                  <c:v>41883</c:v>
                </c:pt>
                <c:pt idx="274">
                  <c:v>41913</c:v>
                </c:pt>
                <c:pt idx="275">
                  <c:v>41944</c:v>
                </c:pt>
                <c:pt idx="276">
                  <c:v>41974</c:v>
                </c:pt>
                <c:pt idx="277">
                  <c:v>42005</c:v>
                </c:pt>
                <c:pt idx="278">
                  <c:v>42036</c:v>
                </c:pt>
                <c:pt idx="279">
                  <c:v>42064</c:v>
                </c:pt>
                <c:pt idx="280">
                  <c:v>42095</c:v>
                </c:pt>
                <c:pt idx="281">
                  <c:v>42125</c:v>
                </c:pt>
                <c:pt idx="282">
                  <c:v>42156</c:v>
                </c:pt>
                <c:pt idx="283">
                  <c:v>42186</c:v>
                </c:pt>
                <c:pt idx="284">
                  <c:v>42217</c:v>
                </c:pt>
                <c:pt idx="285">
                  <c:v>42248</c:v>
                </c:pt>
                <c:pt idx="286">
                  <c:v>42278</c:v>
                </c:pt>
                <c:pt idx="287">
                  <c:v>42309</c:v>
                </c:pt>
                <c:pt idx="288">
                  <c:v>42339</c:v>
                </c:pt>
                <c:pt idx="289">
                  <c:v>42370</c:v>
                </c:pt>
                <c:pt idx="290">
                  <c:v>42401</c:v>
                </c:pt>
                <c:pt idx="291">
                  <c:v>42430</c:v>
                </c:pt>
                <c:pt idx="292">
                  <c:v>42461</c:v>
                </c:pt>
                <c:pt idx="293">
                  <c:v>42491</c:v>
                </c:pt>
                <c:pt idx="294">
                  <c:v>42522</c:v>
                </c:pt>
                <c:pt idx="295">
                  <c:v>42552</c:v>
                </c:pt>
                <c:pt idx="296">
                  <c:v>42583</c:v>
                </c:pt>
                <c:pt idx="297">
                  <c:v>42614</c:v>
                </c:pt>
                <c:pt idx="298">
                  <c:v>42644</c:v>
                </c:pt>
                <c:pt idx="299">
                  <c:v>42675</c:v>
                </c:pt>
                <c:pt idx="300">
                  <c:v>42705</c:v>
                </c:pt>
                <c:pt idx="301">
                  <c:v>42736</c:v>
                </c:pt>
                <c:pt idx="302">
                  <c:v>42767</c:v>
                </c:pt>
                <c:pt idx="303">
                  <c:v>42795</c:v>
                </c:pt>
                <c:pt idx="304">
                  <c:v>42826</c:v>
                </c:pt>
                <c:pt idx="305">
                  <c:v>42856</c:v>
                </c:pt>
                <c:pt idx="306">
                  <c:v>42887</c:v>
                </c:pt>
                <c:pt idx="307">
                  <c:v>42917</c:v>
                </c:pt>
                <c:pt idx="308">
                  <c:v>42948</c:v>
                </c:pt>
                <c:pt idx="309">
                  <c:v>42979</c:v>
                </c:pt>
                <c:pt idx="310">
                  <c:v>43009</c:v>
                </c:pt>
                <c:pt idx="311">
                  <c:v>43040</c:v>
                </c:pt>
                <c:pt idx="312">
                  <c:v>43070</c:v>
                </c:pt>
                <c:pt idx="313">
                  <c:v>43101</c:v>
                </c:pt>
                <c:pt idx="314">
                  <c:v>43132</c:v>
                </c:pt>
                <c:pt idx="315">
                  <c:v>43160</c:v>
                </c:pt>
                <c:pt idx="316">
                  <c:v>43191</c:v>
                </c:pt>
                <c:pt idx="317">
                  <c:v>43221</c:v>
                </c:pt>
                <c:pt idx="318">
                  <c:v>43252</c:v>
                </c:pt>
                <c:pt idx="319">
                  <c:v>43282</c:v>
                </c:pt>
                <c:pt idx="320">
                  <c:v>43313</c:v>
                </c:pt>
                <c:pt idx="321">
                  <c:v>43344</c:v>
                </c:pt>
                <c:pt idx="322">
                  <c:v>43374</c:v>
                </c:pt>
                <c:pt idx="323">
                  <c:v>43405</c:v>
                </c:pt>
                <c:pt idx="324">
                  <c:v>43435</c:v>
                </c:pt>
                <c:pt idx="325">
                  <c:v>43466</c:v>
                </c:pt>
                <c:pt idx="326">
                  <c:v>43497</c:v>
                </c:pt>
                <c:pt idx="327">
                  <c:v>43525</c:v>
                </c:pt>
                <c:pt idx="328">
                  <c:v>43556</c:v>
                </c:pt>
                <c:pt idx="329">
                  <c:v>43586</c:v>
                </c:pt>
                <c:pt idx="330">
                  <c:v>43617</c:v>
                </c:pt>
                <c:pt idx="331">
                  <c:v>43647</c:v>
                </c:pt>
                <c:pt idx="332">
                  <c:v>43678</c:v>
                </c:pt>
                <c:pt idx="333">
                  <c:v>43709</c:v>
                </c:pt>
                <c:pt idx="334">
                  <c:v>43739</c:v>
                </c:pt>
                <c:pt idx="335">
                  <c:v>43770</c:v>
                </c:pt>
                <c:pt idx="336">
                  <c:v>43800</c:v>
                </c:pt>
                <c:pt idx="337">
                  <c:v>43831</c:v>
                </c:pt>
                <c:pt idx="338">
                  <c:v>43862</c:v>
                </c:pt>
                <c:pt idx="339">
                  <c:v>43891</c:v>
                </c:pt>
                <c:pt idx="340">
                  <c:v>43922</c:v>
                </c:pt>
                <c:pt idx="341">
                  <c:v>43952</c:v>
                </c:pt>
                <c:pt idx="342">
                  <c:v>43983</c:v>
                </c:pt>
                <c:pt idx="343">
                  <c:v>44013</c:v>
                </c:pt>
                <c:pt idx="344">
                  <c:v>44044</c:v>
                </c:pt>
                <c:pt idx="345">
                  <c:v>44075</c:v>
                </c:pt>
                <c:pt idx="346">
                  <c:v>44105</c:v>
                </c:pt>
                <c:pt idx="347">
                  <c:v>44136</c:v>
                </c:pt>
                <c:pt idx="348">
                  <c:v>44166</c:v>
                </c:pt>
                <c:pt idx="349">
                  <c:v>44197</c:v>
                </c:pt>
                <c:pt idx="350">
                  <c:v>44228</c:v>
                </c:pt>
                <c:pt idx="351">
                  <c:v>44256</c:v>
                </c:pt>
                <c:pt idx="352">
                  <c:v>44287</c:v>
                </c:pt>
                <c:pt idx="353">
                  <c:v>44317</c:v>
                </c:pt>
                <c:pt idx="354">
                  <c:v>44348</c:v>
                </c:pt>
                <c:pt idx="355">
                  <c:v>44378</c:v>
                </c:pt>
                <c:pt idx="356">
                  <c:v>44409</c:v>
                </c:pt>
                <c:pt idx="357">
                  <c:v>44440</c:v>
                </c:pt>
                <c:pt idx="358">
                  <c:v>44470</c:v>
                </c:pt>
                <c:pt idx="359">
                  <c:v>44501</c:v>
                </c:pt>
                <c:pt idx="360">
                  <c:v>44531</c:v>
                </c:pt>
                <c:pt idx="361">
                  <c:v>44562</c:v>
                </c:pt>
                <c:pt idx="362">
                  <c:v>44593</c:v>
                </c:pt>
                <c:pt idx="363">
                  <c:v>44621</c:v>
                </c:pt>
              </c:numCache>
            </c:numRef>
          </c:cat>
          <c:val>
            <c:numRef>
              <c:f>'Migration, Exports, Guest Night'!$DG$22:$DG$385</c:f>
              <c:numCache>
                <c:formatCode>#,##0.00</c:formatCode>
                <c:ptCount val="364"/>
                <c:pt idx="0">
                  <c:v>22.504211000032104</c:v>
                </c:pt>
                <c:pt idx="1">
                  <c:v>22.425004176120588</c:v>
                </c:pt>
                <c:pt idx="2">
                  <c:v>22.703338465720702</c:v>
                </c:pt>
                <c:pt idx="3">
                  <c:v>23.040683906056667</c:v>
                </c:pt>
                <c:pt idx="4">
                  <c:v>23.61797733421044</c:v>
                </c:pt>
                <c:pt idx="5">
                  <c:v>23.740379068468766</c:v>
                </c:pt>
                <c:pt idx="6">
                  <c:v>24.188592621908121</c:v>
                </c:pt>
                <c:pt idx="7">
                  <c:v>24.368162140561125</c:v>
                </c:pt>
                <c:pt idx="8">
                  <c:v>24.237513053565799</c:v>
                </c:pt>
                <c:pt idx="9">
                  <c:v>24.456957274962299</c:v>
                </c:pt>
                <c:pt idx="10">
                  <c:v>24.669674162916291</c:v>
                </c:pt>
                <c:pt idx="11">
                  <c:v>24.624126476764193</c:v>
                </c:pt>
                <c:pt idx="12">
                  <c:v>24.740106420789807</c:v>
                </c:pt>
                <c:pt idx="13">
                  <c:v>24.744488629986161</c:v>
                </c:pt>
                <c:pt idx="14">
                  <c:v>24.858605565096191</c:v>
                </c:pt>
                <c:pt idx="15">
                  <c:v>25.284592259405002</c:v>
                </c:pt>
                <c:pt idx="16">
                  <c:v>25.284460238345769</c:v>
                </c:pt>
                <c:pt idx="17">
                  <c:v>25.367536373568544</c:v>
                </c:pt>
                <c:pt idx="18">
                  <c:v>25.421189635478296</c:v>
                </c:pt>
                <c:pt idx="19">
                  <c:v>25.434595209490581</c:v>
                </c:pt>
                <c:pt idx="20">
                  <c:v>25.746833701997001</c:v>
                </c:pt>
                <c:pt idx="21">
                  <c:v>25.838853499502203</c:v>
                </c:pt>
                <c:pt idx="22">
                  <c:v>25.739354741294246</c:v>
                </c:pt>
                <c:pt idx="23">
                  <c:v>25.809726296131846</c:v>
                </c:pt>
                <c:pt idx="24">
                  <c:v>25.820648427711468</c:v>
                </c:pt>
                <c:pt idx="25">
                  <c:v>25.941174790531758</c:v>
                </c:pt>
                <c:pt idx="26">
                  <c:v>26.002507367418961</c:v>
                </c:pt>
                <c:pt idx="27">
                  <c:v>26.048908832075004</c:v>
                </c:pt>
                <c:pt idx="28">
                  <c:v>25.974799226153419</c:v>
                </c:pt>
                <c:pt idx="29">
                  <c:v>26.430372734028531</c:v>
                </c:pt>
                <c:pt idx="30">
                  <c:v>26.365244955405633</c:v>
                </c:pt>
                <c:pt idx="31">
                  <c:v>26.349035768469147</c:v>
                </c:pt>
                <c:pt idx="32">
                  <c:v>26.458097056365887</c:v>
                </c:pt>
                <c:pt idx="33">
                  <c:v>26.643155188137328</c:v>
                </c:pt>
                <c:pt idx="34">
                  <c:v>26.793951968209868</c:v>
                </c:pt>
                <c:pt idx="35">
                  <c:v>26.965929194137324</c:v>
                </c:pt>
                <c:pt idx="36">
                  <c:v>27.214492702047384</c:v>
                </c:pt>
                <c:pt idx="37">
                  <c:v>27.385634576499207</c:v>
                </c:pt>
                <c:pt idx="38">
                  <c:v>27.713358176536286</c:v>
                </c:pt>
                <c:pt idx="39">
                  <c:v>27.719526229877349</c:v>
                </c:pt>
                <c:pt idx="40">
                  <c:v>27.594790845362365</c:v>
                </c:pt>
                <c:pt idx="41">
                  <c:v>27.445520121056262</c:v>
                </c:pt>
                <c:pt idx="42">
                  <c:v>27.451789689071365</c:v>
                </c:pt>
                <c:pt idx="43">
                  <c:v>27.461624601500962</c:v>
                </c:pt>
                <c:pt idx="44">
                  <c:v>27.539284343438261</c:v>
                </c:pt>
                <c:pt idx="45">
                  <c:v>27.43867268159179</c:v>
                </c:pt>
                <c:pt idx="46">
                  <c:v>27.558115764001265</c:v>
                </c:pt>
                <c:pt idx="47">
                  <c:v>27.497062677229835</c:v>
                </c:pt>
                <c:pt idx="48">
                  <c:v>27.369093531823612</c:v>
                </c:pt>
                <c:pt idx="49">
                  <c:v>27.359771696685954</c:v>
                </c:pt>
                <c:pt idx="50">
                  <c:v>27.11912868135834</c:v>
                </c:pt>
                <c:pt idx="51">
                  <c:v>26.916532450556719</c:v>
                </c:pt>
                <c:pt idx="52">
                  <c:v>27.134267402310261</c:v>
                </c:pt>
                <c:pt idx="53">
                  <c:v>27.368378835373665</c:v>
                </c:pt>
                <c:pt idx="54">
                  <c:v>27.279409758320377</c:v>
                </c:pt>
                <c:pt idx="55">
                  <c:v>27.64748590602921</c:v>
                </c:pt>
                <c:pt idx="56">
                  <c:v>27.689870314435058</c:v>
                </c:pt>
                <c:pt idx="57">
                  <c:v>27.695446831251971</c:v>
                </c:pt>
                <c:pt idx="58">
                  <c:v>27.818953550318966</c:v>
                </c:pt>
                <c:pt idx="59">
                  <c:v>27.820703318318177</c:v>
                </c:pt>
                <c:pt idx="60">
                  <c:v>27.886112579693609</c:v>
                </c:pt>
                <c:pt idx="61">
                  <c:v>27.924871363825908</c:v>
                </c:pt>
                <c:pt idx="62">
                  <c:v>27.851784125917643</c:v>
                </c:pt>
                <c:pt idx="63">
                  <c:v>27.757534073324734</c:v>
                </c:pt>
                <c:pt idx="64">
                  <c:v>28.054382564637496</c:v>
                </c:pt>
                <c:pt idx="65">
                  <c:v>27.95462281501981</c:v>
                </c:pt>
                <c:pt idx="66">
                  <c:v>28.056484120871925</c:v>
                </c:pt>
                <c:pt idx="67">
                  <c:v>28.00807166581561</c:v>
                </c:pt>
                <c:pt idx="68">
                  <c:v>28.088999704820708</c:v>
                </c:pt>
                <c:pt idx="69">
                  <c:v>28.300084456628245</c:v>
                </c:pt>
                <c:pt idx="70">
                  <c:v>28.435051891916249</c:v>
                </c:pt>
                <c:pt idx="71">
                  <c:v>28.493993574988721</c:v>
                </c:pt>
                <c:pt idx="72">
                  <c:v>28.723965482266166</c:v>
                </c:pt>
                <c:pt idx="73">
                  <c:v>29.008397739237243</c:v>
                </c:pt>
                <c:pt idx="74">
                  <c:v>29.19247091413683</c:v>
                </c:pt>
                <c:pt idx="75">
                  <c:v>29.513257174601559</c:v>
                </c:pt>
                <c:pt idx="76">
                  <c:v>29.441357065060121</c:v>
                </c:pt>
                <c:pt idx="77">
                  <c:v>29.355261614654516</c:v>
                </c:pt>
                <c:pt idx="78">
                  <c:v>29.524572458391702</c:v>
                </c:pt>
                <c:pt idx="79">
                  <c:v>29.643052157492367</c:v>
                </c:pt>
                <c:pt idx="80">
                  <c:v>29.727253442619201</c:v>
                </c:pt>
                <c:pt idx="81">
                  <c:v>29.905793694916497</c:v>
                </c:pt>
                <c:pt idx="82">
                  <c:v>30.030852598334896</c:v>
                </c:pt>
                <c:pt idx="83">
                  <c:v>30.260942958582827</c:v>
                </c:pt>
                <c:pt idx="84">
                  <c:v>30.261470989679403</c:v>
                </c:pt>
                <c:pt idx="85">
                  <c:v>30.150300502266912</c:v>
                </c:pt>
                <c:pt idx="86">
                  <c:v>30.231319239703179</c:v>
                </c:pt>
                <c:pt idx="87">
                  <c:v>30.491470355372694</c:v>
                </c:pt>
                <c:pt idx="88">
                  <c:v>30.559783884081202</c:v>
                </c:pt>
                <c:pt idx="89">
                  <c:v>30.465410398684849</c:v>
                </c:pt>
                <c:pt idx="90">
                  <c:v>30.45258116285483</c:v>
                </c:pt>
                <c:pt idx="91">
                  <c:v>30.612875997858922</c:v>
                </c:pt>
                <c:pt idx="92">
                  <c:v>30.738400257114886</c:v>
                </c:pt>
                <c:pt idx="93">
                  <c:v>30.94210227225026</c:v>
                </c:pt>
                <c:pt idx="94">
                  <c:v>31.061645997026755</c:v>
                </c:pt>
                <c:pt idx="95">
                  <c:v>31.234443515801598</c:v>
                </c:pt>
                <c:pt idx="96">
                  <c:v>31.384160991735161</c:v>
                </c:pt>
                <c:pt idx="97">
                  <c:v>31.526897931964626</c:v>
                </c:pt>
                <c:pt idx="98">
                  <c:v>32.101290450736641</c:v>
                </c:pt>
                <c:pt idx="99">
                  <c:v>32.412055343327893</c:v>
                </c:pt>
                <c:pt idx="100">
                  <c:v>32.792949580306598</c:v>
                </c:pt>
                <c:pt idx="101">
                  <c:v>33.459537996716918</c:v>
                </c:pt>
                <c:pt idx="102">
                  <c:v>34.24788594805289</c:v>
                </c:pt>
                <c:pt idx="103">
                  <c:v>34.617122877518497</c:v>
                </c:pt>
                <c:pt idx="104">
                  <c:v>35.219676116410135</c:v>
                </c:pt>
                <c:pt idx="105">
                  <c:v>35.682660475845687</c:v>
                </c:pt>
                <c:pt idx="106">
                  <c:v>36.515153768782731</c:v>
                </c:pt>
                <c:pt idx="107">
                  <c:v>37.331747055724307</c:v>
                </c:pt>
                <c:pt idx="108">
                  <c:v>38.040102356010479</c:v>
                </c:pt>
                <c:pt idx="109">
                  <c:v>38.789086090811757</c:v>
                </c:pt>
                <c:pt idx="110">
                  <c:v>39.07625108422193</c:v>
                </c:pt>
                <c:pt idx="111">
                  <c:v>39.502103135288728</c:v>
                </c:pt>
                <c:pt idx="112">
                  <c:v>40.082401342197528</c:v>
                </c:pt>
                <c:pt idx="113">
                  <c:v>40.917267096855618</c:v>
                </c:pt>
                <c:pt idx="114">
                  <c:v>41.159282629491287</c:v>
                </c:pt>
                <c:pt idx="115">
                  <c:v>41.538314425770359</c:v>
                </c:pt>
                <c:pt idx="116">
                  <c:v>41.68948491212695</c:v>
                </c:pt>
                <c:pt idx="117">
                  <c:v>41.792761541046083</c:v>
                </c:pt>
                <c:pt idx="118">
                  <c:v>41.630034995246689</c:v>
                </c:pt>
                <c:pt idx="119">
                  <c:v>41.41220612837877</c:v>
                </c:pt>
                <c:pt idx="120">
                  <c:v>41.209926394223999</c:v>
                </c:pt>
                <c:pt idx="121">
                  <c:v>41.003230633243327</c:v>
                </c:pt>
                <c:pt idx="122">
                  <c:v>40.895986118578861</c:v>
                </c:pt>
                <c:pt idx="123">
                  <c:v>40.919398273542832</c:v>
                </c:pt>
                <c:pt idx="124">
                  <c:v>40.766310875270676</c:v>
                </c:pt>
                <c:pt idx="125">
                  <c:v>40.515680172595438</c:v>
                </c:pt>
                <c:pt idx="126">
                  <c:v>40.208483992740369</c:v>
                </c:pt>
                <c:pt idx="127">
                  <c:v>39.921032519262113</c:v>
                </c:pt>
                <c:pt idx="128">
                  <c:v>39.673998330276611</c:v>
                </c:pt>
                <c:pt idx="129">
                  <c:v>39.430883832203982</c:v>
                </c:pt>
                <c:pt idx="130">
                  <c:v>39.126643401117747</c:v>
                </c:pt>
                <c:pt idx="131">
                  <c:v>38.851889620266178</c:v>
                </c:pt>
                <c:pt idx="132">
                  <c:v>38.614108390823809</c:v>
                </c:pt>
                <c:pt idx="133">
                  <c:v>38.347495432396947</c:v>
                </c:pt>
                <c:pt idx="134">
                  <c:v>38.002098341231239</c:v>
                </c:pt>
                <c:pt idx="135">
                  <c:v>37.725809765142657</c:v>
                </c:pt>
                <c:pt idx="136">
                  <c:v>37.301826001526187</c:v>
                </c:pt>
                <c:pt idx="137">
                  <c:v>36.786652983038636</c:v>
                </c:pt>
                <c:pt idx="138">
                  <c:v>36.485194369780153</c:v>
                </c:pt>
                <c:pt idx="139">
                  <c:v>36.057925885785892</c:v>
                </c:pt>
                <c:pt idx="140">
                  <c:v>35.842112526493011</c:v>
                </c:pt>
                <c:pt idx="141">
                  <c:v>35.631212705772548</c:v>
                </c:pt>
                <c:pt idx="142">
                  <c:v>35.518374233771219</c:v>
                </c:pt>
                <c:pt idx="143">
                  <c:v>35.433560851555015</c:v>
                </c:pt>
                <c:pt idx="144">
                  <c:v>35.38469989726584</c:v>
                </c:pt>
                <c:pt idx="145">
                  <c:v>35.403205530810915</c:v>
                </c:pt>
                <c:pt idx="146">
                  <c:v>35.676788682714999</c:v>
                </c:pt>
                <c:pt idx="147">
                  <c:v>35.772377715053814</c:v>
                </c:pt>
                <c:pt idx="148">
                  <c:v>36.073358713505215</c:v>
                </c:pt>
                <c:pt idx="149">
                  <c:v>36.793221927421527</c:v>
                </c:pt>
                <c:pt idx="150">
                  <c:v>37.311511084591118</c:v>
                </c:pt>
                <c:pt idx="151">
                  <c:v>37.597742887727357</c:v>
                </c:pt>
                <c:pt idx="152">
                  <c:v>37.749767965017547</c:v>
                </c:pt>
                <c:pt idx="153">
                  <c:v>37.736881149752065</c:v>
                </c:pt>
                <c:pt idx="154">
                  <c:v>37.89123793957507</c:v>
                </c:pt>
                <c:pt idx="155">
                  <c:v>38.169213645327282</c:v>
                </c:pt>
                <c:pt idx="156">
                  <c:v>38.417344530632683</c:v>
                </c:pt>
                <c:pt idx="157">
                  <c:v>38.675049220103674</c:v>
                </c:pt>
                <c:pt idx="158">
                  <c:v>38.672955059766338</c:v>
                </c:pt>
                <c:pt idx="159">
                  <c:v>38.609755730587928</c:v>
                </c:pt>
                <c:pt idx="160">
                  <c:v>38.702689638294437</c:v>
                </c:pt>
                <c:pt idx="161">
                  <c:v>38.276507440655728</c:v>
                </c:pt>
                <c:pt idx="162">
                  <c:v>37.999815190079538</c:v>
                </c:pt>
                <c:pt idx="163">
                  <c:v>38.056900594635593</c:v>
                </c:pt>
                <c:pt idx="164">
                  <c:v>38.053518986576179</c:v>
                </c:pt>
                <c:pt idx="165">
                  <c:v>38.158927895904242</c:v>
                </c:pt>
                <c:pt idx="166">
                  <c:v>38.117101331925113</c:v>
                </c:pt>
                <c:pt idx="167">
                  <c:v>38.018041586865159</c:v>
                </c:pt>
                <c:pt idx="168">
                  <c:v>38.095201602689343</c:v>
                </c:pt>
                <c:pt idx="169">
                  <c:v>37.972937491783483</c:v>
                </c:pt>
                <c:pt idx="170">
                  <c:v>37.88772939158747</c:v>
                </c:pt>
                <c:pt idx="171">
                  <c:v>38.219692688674364</c:v>
                </c:pt>
                <c:pt idx="172">
                  <c:v>38.412526189646591</c:v>
                </c:pt>
                <c:pt idx="173">
                  <c:v>38.936145608151293</c:v>
                </c:pt>
                <c:pt idx="174">
                  <c:v>39.291572740385725</c:v>
                </c:pt>
                <c:pt idx="175">
                  <c:v>39.752963482388154</c:v>
                </c:pt>
                <c:pt idx="176">
                  <c:v>40.03696614111832</c:v>
                </c:pt>
                <c:pt idx="177">
                  <c:v>40.474463719356066</c:v>
                </c:pt>
                <c:pt idx="178">
                  <c:v>40.690431094722001</c:v>
                </c:pt>
                <c:pt idx="179">
                  <c:v>40.856207134407818</c:v>
                </c:pt>
                <c:pt idx="180">
                  <c:v>41.156878189279603</c:v>
                </c:pt>
                <c:pt idx="181">
                  <c:v>41.456965630222079</c:v>
                </c:pt>
                <c:pt idx="182">
                  <c:v>41.892617493330192</c:v>
                </c:pt>
                <c:pt idx="183">
                  <c:v>41.990751832776155</c:v>
                </c:pt>
                <c:pt idx="184">
                  <c:v>42.185542861578902</c:v>
                </c:pt>
                <c:pt idx="185">
                  <c:v>42.016210118128143</c:v>
                </c:pt>
                <c:pt idx="186">
                  <c:v>41.854840143761372</c:v>
                </c:pt>
                <c:pt idx="187">
                  <c:v>41.574340265156174</c:v>
                </c:pt>
                <c:pt idx="188">
                  <c:v>41.589788858097748</c:v>
                </c:pt>
                <c:pt idx="189">
                  <c:v>41.749804471318555</c:v>
                </c:pt>
                <c:pt idx="190">
                  <c:v>42.398607478642255</c:v>
                </c:pt>
                <c:pt idx="191">
                  <c:v>43.064441184750358</c:v>
                </c:pt>
                <c:pt idx="192">
                  <c:v>43.816356023974187</c:v>
                </c:pt>
                <c:pt idx="193">
                  <c:v>44.475309992096157</c:v>
                </c:pt>
                <c:pt idx="194">
                  <c:v>45.285547852023392</c:v>
                </c:pt>
                <c:pt idx="195">
                  <c:v>45.331730344339029</c:v>
                </c:pt>
                <c:pt idx="196">
                  <c:v>45.938088276346228</c:v>
                </c:pt>
                <c:pt idx="197">
                  <c:v>46.235836533821335</c:v>
                </c:pt>
                <c:pt idx="198">
                  <c:v>46.949295462568479</c:v>
                </c:pt>
                <c:pt idx="199">
                  <c:v>47.629096684468699</c:v>
                </c:pt>
                <c:pt idx="200">
                  <c:v>48.314137587273926</c:v>
                </c:pt>
                <c:pt idx="201">
                  <c:v>48.381285197555854</c:v>
                </c:pt>
                <c:pt idx="202">
                  <c:v>48.737003038494031</c:v>
                </c:pt>
                <c:pt idx="203">
                  <c:v>48.817596099380069</c:v>
                </c:pt>
                <c:pt idx="204">
                  <c:v>48.791174474430768</c:v>
                </c:pt>
                <c:pt idx="205">
                  <c:v>48.771102495208112</c:v>
                </c:pt>
                <c:pt idx="206">
                  <c:v>48.420236745036974</c:v>
                </c:pt>
                <c:pt idx="207">
                  <c:v>48.964443983219724</c:v>
                </c:pt>
                <c:pt idx="208">
                  <c:v>48.694177646806814</c:v>
                </c:pt>
                <c:pt idx="209">
                  <c:v>48.918305771279677</c:v>
                </c:pt>
                <c:pt idx="210">
                  <c:v>48.463419381252493</c:v>
                </c:pt>
                <c:pt idx="211">
                  <c:v>48.166244026059132</c:v>
                </c:pt>
                <c:pt idx="212">
                  <c:v>47.376575318025203</c:v>
                </c:pt>
                <c:pt idx="213">
                  <c:v>46.965093044507327</c:v>
                </c:pt>
                <c:pt idx="214">
                  <c:v>46.038053467968709</c:v>
                </c:pt>
                <c:pt idx="215">
                  <c:v>45.388315427322354</c:v>
                </c:pt>
                <c:pt idx="216">
                  <c:v>44.991112275533361</c:v>
                </c:pt>
                <c:pt idx="217">
                  <c:v>44.879106304190067</c:v>
                </c:pt>
                <c:pt idx="218">
                  <c:v>44.677173535650184</c:v>
                </c:pt>
                <c:pt idx="219">
                  <c:v>44.774271085160386</c:v>
                </c:pt>
                <c:pt idx="220">
                  <c:v>44.967868633282841</c:v>
                </c:pt>
                <c:pt idx="221">
                  <c:v>45.124257616772631</c:v>
                </c:pt>
                <c:pt idx="222">
                  <c:v>45.690424220533302</c:v>
                </c:pt>
                <c:pt idx="223">
                  <c:v>46.035159706498291</c:v>
                </c:pt>
                <c:pt idx="224">
                  <c:v>46.436318634736452</c:v>
                </c:pt>
                <c:pt idx="225">
                  <c:v>46.817285550979115</c:v>
                </c:pt>
                <c:pt idx="226">
                  <c:v>47.627108075570916</c:v>
                </c:pt>
                <c:pt idx="227">
                  <c:v>48.27157836807222</c:v>
                </c:pt>
                <c:pt idx="228">
                  <c:v>48.638938310133462</c:v>
                </c:pt>
                <c:pt idx="229">
                  <c:v>48.688201931292411</c:v>
                </c:pt>
                <c:pt idx="230">
                  <c:v>49.23220204065759</c:v>
                </c:pt>
                <c:pt idx="231">
                  <c:v>49.856119270900592</c:v>
                </c:pt>
                <c:pt idx="232">
                  <c:v>50.526567271041394</c:v>
                </c:pt>
                <c:pt idx="233">
                  <c:v>50.716861124432896</c:v>
                </c:pt>
                <c:pt idx="234">
                  <c:v>50.756777292404493</c:v>
                </c:pt>
                <c:pt idx="235">
                  <c:v>50.75719305257951</c:v>
                </c:pt>
                <c:pt idx="236">
                  <c:v>50.88104121855558</c:v>
                </c:pt>
                <c:pt idx="237">
                  <c:v>51.414024333070216</c:v>
                </c:pt>
                <c:pt idx="238">
                  <c:v>51.461202856573784</c:v>
                </c:pt>
                <c:pt idx="239">
                  <c:v>52.145563749856422</c:v>
                </c:pt>
                <c:pt idx="240">
                  <c:v>53.181812914483835</c:v>
                </c:pt>
                <c:pt idx="241">
                  <c:v>54.021792411939181</c:v>
                </c:pt>
                <c:pt idx="242">
                  <c:v>53.84174223976143</c:v>
                </c:pt>
                <c:pt idx="243">
                  <c:v>53.499015158595341</c:v>
                </c:pt>
                <c:pt idx="244">
                  <c:v>52.802594483762242</c:v>
                </c:pt>
                <c:pt idx="245">
                  <c:v>52.594977496370724</c:v>
                </c:pt>
                <c:pt idx="246">
                  <c:v>52.884752932592114</c:v>
                </c:pt>
                <c:pt idx="247">
                  <c:v>53.307815834053308</c:v>
                </c:pt>
                <c:pt idx="248">
                  <c:v>53.198348402453284</c:v>
                </c:pt>
                <c:pt idx="249">
                  <c:v>52.726178879632528</c:v>
                </c:pt>
                <c:pt idx="250">
                  <c:v>52.280275102995994</c:v>
                </c:pt>
                <c:pt idx="251">
                  <c:v>51.656684550675322</c:v>
                </c:pt>
                <c:pt idx="252">
                  <c:v>50.878120371237252</c:v>
                </c:pt>
                <c:pt idx="253">
                  <c:v>50.131610366771945</c:v>
                </c:pt>
                <c:pt idx="254">
                  <c:v>50.252192369225035</c:v>
                </c:pt>
                <c:pt idx="255">
                  <c:v>50.313494754124754</c:v>
                </c:pt>
                <c:pt idx="256">
                  <c:v>50.385334814638071</c:v>
                </c:pt>
                <c:pt idx="257">
                  <c:v>50.143186251116674</c:v>
                </c:pt>
                <c:pt idx="258">
                  <c:v>50.106060704098148</c:v>
                </c:pt>
                <c:pt idx="259">
                  <c:v>49.890763234259019</c:v>
                </c:pt>
                <c:pt idx="260">
                  <c:v>50.068277107595762</c:v>
                </c:pt>
                <c:pt idx="261">
                  <c:v>50.604562643418532</c:v>
                </c:pt>
                <c:pt idx="262">
                  <c:v>51.50980036663352</c:v>
                </c:pt>
                <c:pt idx="263">
                  <c:v>52.179949166748678</c:v>
                </c:pt>
                <c:pt idx="264">
                  <c:v>52.823671403499958</c:v>
                </c:pt>
                <c:pt idx="265">
                  <c:v>53.846545089619191</c:v>
                </c:pt>
                <c:pt idx="266">
                  <c:v>54.574974006577996</c:v>
                </c:pt>
                <c:pt idx="267">
                  <c:v>55.071723294495769</c:v>
                </c:pt>
                <c:pt idx="268">
                  <c:v>55.58722269688004</c:v>
                </c:pt>
                <c:pt idx="269">
                  <c:v>56.334742179829597</c:v>
                </c:pt>
                <c:pt idx="270">
                  <c:v>56.509628138420496</c:v>
                </c:pt>
                <c:pt idx="271">
                  <c:v>56.421709995700411</c:v>
                </c:pt>
                <c:pt idx="272">
                  <c:v>56.749688380484145</c:v>
                </c:pt>
                <c:pt idx="273">
                  <c:v>56.652045274814562</c:v>
                </c:pt>
                <c:pt idx="274">
                  <c:v>56.380471642975955</c:v>
                </c:pt>
                <c:pt idx="275">
                  <c:v>56.049480415724261</c:v>
                </c:pt>
                <c:pt idx="276">
                  <c:v>55.834235941562675</c:v>
                </c:pt>
                <c:pt idx="277">
                  <c:v>55.234438870731836</c:v>
                </c:pt>
                <c:pt idx="278">
                  <c:v>54.609641992606569</c:v>
                </c:pt>
                <c:pt idx="279">
                  <c:v>54.740074863245212</c:v>
                </c:pt>
                <c:pt idx="280">
                  <c:v>54.455394983741343</c:v>
                </c:pt>
                <c:pt idx="281">
                  <c:v>54.20764477067592</c:v>
                </c:pt>
                <c:pt idx="282">
                  <c:v>54.255891871224762</c:v>
                </c:pt>
                <c:pt idx="283">
                  <c:v>55.111071835094265</c:v>
                </c:pt>
                <c:pt idx="284">
                  <c:v>55.255726502091626</c:v>
                </c:pt>
                <c:pt idx="285">
                  <c:v>55.375057638008897</c:v>
                </c:pt>
                <c:pt idx="286">
                  <c:v>55.33921886331963</c:v>
                </c:pt>
                <c:pt idx="287">
                  <c:v>55.454624917255877</c:v>
                </c:pt>
                <c:pt idx="288">
                  <c:v>55.637305042922556</c:v>
                </c:pt>
                <c:pt idx="289">
                  <c:v>55.940842163214285</c:v>
                </c:pt>
                <c:pt idx="290">
                  <c:v>56.434935505207427</c:v>
                </c:pt>
                <c:pt idx="291">
                  <c:v>55.846126901960375</c:v>
                </c:pt>
                <c:pt idx="292">
                  <c:v>56.198717758155531</c:v>
                </c:pt>
                <c:pt idx="293">
                  <c:v>56.495904630545333</c:v>
                </c:pt>
                <c:pt idx="294">
                  <c:v>56.760042608401655</c:v>
                </c:pt>
                <c:pt idx="295">
                  <c:v>56.448277496139049</c:v>
                </c:pt>
                <c:pt idx="296">
                  <c:v>56.189486005095034</c:v>
                </c:pt>
                <c:pt idx="297">
                  <c:v>56.056429763064841</c:v>
                </c:pt>
                <c:pt idx="298">
                  <c:v>56.243265120956146</c:v>
                </c:pt>
                <c:pt idx="299">
                  <c:v>56.090687299598471</c:v>
                </c:pt>
                <c:pt idx="300">
                  <c:v>56.138699653897127</c:v>
                </c:pt>
                <c:pt idx="301">
                  <c:v>56.373819894309449</c:v>
                </c:pt>
                <c:pt idx="302">
                  <c:v>56.398839593038502</c:v>
                </c:pt>
                <c:pt idx="303">
                  <c:v>56.694278569566706</c:v>
                </c:pt>
                <c:pt idx="304">
                  <c:v>57.103704889839427</c:v>
                </c:pt>
                <c:pt idx="305">
                  <c:v>57.387400751747457</c:v>
                </c:pt>
                <c:pt idx="306">
                  <c:v>58.133324935415466</c:v>
                </c:pt>
                <c:pt idx="307">
                  <c:v>59.333896903442714</c:v>
                </c:pt>
                <c:pt idx="308">
                  <c:v>59.758834185025968</c:v>
                </c:pt>
                <c:pt idx="309">
                  <c:v>60.224437091800716</c:v>
                </c:pt>
                <c:pt idx="310">
                  <c:v>60.88343937546145</c:v>
                </c:pt>
                <c:pt idx="311">
                  <c:v>61.799803588552926</c:v>
                </c:pt>
                <c:pt idx="312">
                  <c:v>62.967883520849405</c:v>
                </c:pt>
                <c:pt idx="313">
                  <c:v>63.4797075748521</c:v>
                </c:pt>
                <c:pt idx="314">
                  <c:v>63.852022465565753</c:v>
                </c:pt>
                <c:pt idx="315">
                  <c:v>64.262466309235037</c:v>
                </c:pt>
                <c:pt idx="316">
                  <c:v>64.586147495278979</c:v>
                </c:pt>
                <c:pt idx="317">
                  <c:v>65.30881959613491</c:v>
                </c:pt>
                <c:pt idx="318">
                  <c:v>65.267683585172804</c:v>
                </c:pt>
                <c:pt idx="319">
                  <c:v>65.704181901329335</c:v>
                </c:pt>
                <c:pt idx="320">
                  <c:v>66.018091362628439</c:v>
                </c:pt>
                <c:pt idx="321">
                  <c:v>66.562723290955574</c:v>
                </c:pt>
                <c:pt idx="322">
                  <c:v>67.081823833362861</c:v>
                </c:pt>
                <c:pt idx="323">
                  <c:v>67.404659466738408</c:v>
                </c:pt>
                <c:pt idx="324">
                  <c:v>67.249593730493231</c:v>
                </c:pt>
                <c:pt idx="325">
                  <c:v>67.126975484086117</c:v>
                </c:pt>
                <c:pt idx="326">
                  <c:v>67.406950018674266</c:v>
                </c:pt>
                <c:pt idx="327">
                  <c:v>68.453515163331474</c:v>
                </c:pt>
                <c:pt idx="328">
                  <c:v>69.019762889816761</c:v>
                </c:pt>
                <c:pt idx="329">
                  <c:v>70.02128310897865</c:v>
                </c:pt>
                <c:pt idx="330">
                  <c:v>70.228639787610064</c:v>
                </c:pt>
                <c:pt idx="331">
                  <c:v>69.752111940716489</c:v>
                </c:pt>
                <c:pt idx="332">
                  <c:v>69.925456218704241</c:v>
                </c:pt>
                <c:pt idx="333">
                  <c:v>70.196639965441904</c:v>
                </c:pt>
                <c:pt idx="334">
                  <c:v>70.45046390420363</c:v>
                </c:pt>
                <c:pt idx="335">
                  <c:v>70.862140981865707</c:v>
                </c:pt>
                <c:pt idx="336">
                  <c:v>71.200214547055779</c:v>
                </c:pt>
                <c:pt idx="337">
                  <c:v>71.648804634253139</c:v>
                </c:pt>
                <c:pt idx="338">
                  <c:v>71.97983206769149</c:v>
                </c:pt>
                <c:pt idx="339">
                  <c:v>72.066053629649801</c:v>
                </c:pt>
                <c:pt idx="340">
                  <c:v>72.535706672129521</c:v>
                </c:pt>
                <c:pt idx="341">
                  <c:v>71.520029554272924</c:v>
                </c:pt>
                <c:pt idx="342">
                  <c:v>71.549925151463313</c:v>
                </c:pt>
                <c:pt idx="343">
                  <c:v>71.505984048863695</c:v>
                </c:pt>
                <c:pt idx="344">
                  <c:v>71.452550872580844</c:v>
                </c:pt>
                <c:pt idx="345">
                  <c:v>70.802806633067249</c:v>
                </c:pt>
                <c:pt idx="346">
                  <c:v>70.318124113435331</c:v>
                </c:pt>
                <c:pt idx="347">
                  <c:v>70.038974698608072</c:v>
                </c:pt>
                <c:pt idx="348">
                  <c:v>69.706838428096347</c:v>
                </c:pt>
                <c:pt idx="349">
                  <c:v>68.999603696799312</c:v>
                </c:pt>
                <c:pt idx="350">
                  <c:v>68.211591988332572</c:v>
                </c:pt>
                <c:pt idx="351">
                  <c:v>67.833177198233543</c:v>
                </c:pt>
                <c:pt idx="352">
                  <c:v>67.108934941178489</c:v>
                </c:pt>
                <c:pt idx="353">
                  <c:v>67.68528415291334</c:v>
                </c:pt>
                <c:pt idx="354">
                  <c:v>68.502794917821078</c:v>
                </c:pt>
                <c:pt idx="355">
                  <c:v>69.207824629762413</c:v>
                </c:pt>
                <c:pt idx="356">
                  <c:v>69.353289831246769</c:v>
                </c:pt>
                <c:pt idx="357">
                  <c:v>69.675050676238143</c:v>
                </c:pt>
                <c:pt idx="358">
                  <c:v>70.075260845054871</c:v>
                </c:pt>
                <c:pt idx="359">
                  <c:v>70.843502997156179</c:v>
                </c:pt>
                <c:pt idx="360">
                  <c:v>71.350519246240282</c:v>
                </c:pt>
                <c:pt idx="361">
                  <c:v>71.679737740389797</c:v>
                </c:pt>
                <c:pt idx="362">
                  <c:v>72.397472070983</c:v>
                </c:pt>
                <c:pt idx="363">
                  <c:v>73.017488670982985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44-4045-A993-7BD8ED03E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25088"/>
        <c:axId val="52826880"/>
      </c:lineChart>
      <c:dateAx>
        <c:axId val="528250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2826880"/>
        <c:crosses val="autoZero"/>
        <c:auto val="1"/>
        <c:lblOffset val="100"/>
        <c:baseTimeUnit val="months"/>
        <c:majorUnit val="1"/>
        <c:majorTimeUnit val="years"/>
        <c:minorUnit val="3"/>
        <c:minorTimeUnit val="years"/>
      </c:dateAx>
      <c:valAx>
        <c:axId val="52826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Annual</a:t>
                </a:r>
                <a:r>
                  <a:rPr lang="en-US" baseline="0"/>
                  <a:t> Total Exports ($NZ Mar 2022 Billion - FOB)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4.4493882091213134E-3"/>
              <c:y val="0.17893418696495109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528250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27707008648334031"/>
          <c:y val="0.91661672566158592"/>
          <c:w val="0.6493185198238961"/>
          <c:h val="4.4239543451563966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1366" l="0.70000000000000062" r="0.70000000000000062" t="0.75000000000001366" header="0.30000000000000032" footer="0.30000000000000032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16729315870692"/>
          <c:y val="7.8764699717122924E-2"/>
          <c:w val="0.88442153493699849"/>
          <c:h val="0.706712486822690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'Inflation, Current AC'!$BD$9</c:f>
              <c:strCache>
                <c:ptCount val="1"/>
                <c:pt idx="0">
                  <c:v>Quarter; NZ Total as % of GDP</c:v>
                </c:pt>
              </c:strCache>
            </c:strRef>
          </c:tx>
          <c:spPr>
            <a:ln w="41275">
              <a:solidFill>
                <a:schemeClr val="accent1"/>
              </a:solidFill>
            </a:ln>
          </c:spPr>
          <c:invertIfNegative val="0"/>
          <c:cat>
            <c:numRef>
              <c:f>'Inflation, Current AC'!$A$13:$A$145</c:f>
              <c:numCache>
                <c:formatCode>mmm\-yy</c:formatCode>
                <c:ptCount val="133"/>
                <c:pt idx="0">
                  <c:v>32478</c:v>
                </c:pt>
                <c:pt idx="1">
                  <c:v>32568</c:v>
                </c:pt>
                <c:pt idx="2">
                  <c:v>32660</c:v>
                </c:pt>
                <c:pt idx="3">
                  <c:v>32752</c:v>
                </c:pt>
                <c:pt idx="4">
                  <c:v>32843</c:v>
                </c:pt>
                <c:pt idx="5">
                  <c:v>32933</c:v>
                </c:pt>
                <c:pt idx="6">
                  <c:v>33025</c:v>
                </c:pt>
                <c:pt idx="7">
                  <c:v>33117</c:v>
                </c:pt>
                <c:pt idx="8">
                  <c:v>33208</c:v>
                </c:pt>
                <c:pt idx="9">
                  <c:v>33298</c:v>
                </c:pt>
                <c:pt idx="10">
                  <c:v>33390</c:v>
                </c:pt>
                <c:pt idx="11">
                  <c:v>33482</c:v>
                </c:pt>
                <c:pt idx="12">
                  <c:v>33573</c:v>
                </c:pt>
                <c:pt idx="13">
                  <c:v>33664</c:v>
                </c:pt>
                <c:pt idx="14">
                  <c:v>33756</c:v>
                </c:pt>
                <c:pt idx="15">
                  <c:v>33848</c:v>
                </c:pt>
                <c:pt idx="16">
                  <c:v>33939</c:v>
                </c:pt>
                <c:pt idx="17">
                  <c:v>34029</c:v>
                </c:pt>
                <c:pt idx="18">
                  <c:v>34121</c:v>
                </c:pt>
                <c:pt idx="19">
                  <c:v>34213</c:v>
                </c:pt>
                <c:pt idx="20">
                  <c:v>34304</c:v>
                </c:pt>
                <c:pt idx="21">
                  <c:v>34394</c:v>
                </c:pt>
                <c:pt idx="22">
                  <c:v>34486</c:v>
                </c:pt>
                <c:pt idx="23">
                  <c:v>34578</c:v>
                </c:pt>
                <c:pt idx="24">
                  <c:v>34669</c:v>
                </c:pt>
                <c:pt idx="25">
                  <c:v>34759</c:v>
                </c:pt>
                <c:pt idx="26">
                  <c:v>34851</c:v>
                </c:pt>
                <c:pt idx="27">
                  <c:v>34943</c:v>
                </c:pt>
                <c:pt idx="28">
                  <c:v>35034</c:v>
                </c:pt>
                <c:pt idx="29">
                  <c:v>35125</c:v>
                </c:pt>
                <c:pt idx="30">
                  <c:v>35217</c:v>
                </c:pt>
                <c:pt idx="31">
                  <c:v>35309</c:v>
                </c:pt>
                <c:pt idx="32">
                  <c:v>35400</c:v>
                </c:pt>
                <c:pt idx="33">
                  <c:v>35490</c:v>
                </c:pt>
                <c:pt idx="34">
                  <c:v>35582</c:v>
                </c:pt>
                <c:pt idx="35">
                  <c:v>35674</c:v>
                </c:pt>
                <c:pt idx="36">
                  <c:v>35765</c:v>
                </c:pt>
                <c:pt idx="37">
                  <c:v>35855</c:v>
                </c:pt>
                <c:pt idx="38">
                  <c:v>35947</c:v>
                </c:pt>
                <c:pt idx="39">
                  <c:v>36039</c:v>
                </c:pt>
                <c:pt idx="40">
                  <c:v>36130</c:v>
                </c:pt>
                <c:pt idx="41">
                  <c:v>36220</c:v>
                </c:pt>
                <c:pt idx="42">
                  <c:v>36312</c:v>
                </c:pt>
                <c:pt idx="43">
                  <c:v>36404</c:v>
                </c:pt>
                <c:pt idx="44">
                  <c:v>36495</c:v>
                </c:pt>
                <c:pt idx="45">
                  <c:v>36586</c:v>
                </c:pt>
                <c:pt idx="46">
                  <c:v>36678</c:v>
                </c:pt>
                <c:pt idx="47">
                  <c:v>36770</c:v>
                </c:pt>
                <c:pt idx="48">
                  <c:v>36861</c:v>
                </c:pt>
                <c:pt idx="49">
                  <c:v>36951</c:v>
                </c:pt>
                <c:pt idx="50">
                  <c:v>37043</c:v>
                </c:pt>
                <c:pt idx="51">
                  <c:v>37135</c:v>
                </c:pt>
                <c:pt idx="52">
                  <c:v>37226</c:v>
                </c:pt>
                <c:pt idx="53">
                  <c:v>37316</c:v>
                </c:pt>
                <c:pt idx="54">
                  <c:v>37408</c:v>
                </c:pt>
                <c:pt idx="55">
                  <c:v>37500</c:v>
                </c:pt>
                <c:pt idx="56">
                  <c:v>37591</c:v>
                </c:pt>
                <c:pt idx="57">
                  <c:v>37681</c:v>
                </c:pt>
                <c:pt idx="58">
                  <c:v>37773</c:v>
                </c:pt>
                <c:pt idx="59">
                  <c:v>37865</c:v>
                </c:pt>
                <c:pt idx="60">
                  <c:v>37956</c:v>
                </c:pt>
                <c:pt idx="61">
                  <c:v>38047</c:v>
                </c:pt>
                <c:pt idx="62">
                  <c:v>38139</c:v>
                </c:pt>
                <c:pt idx="63">
                  <c:v>38231</c:v>
                </c:pt>
                <c:pt idx="64">
                  <c:v>38322</c:v>
                </c:pt>
                <c:pt idx="65">
                  <c:v>38412</c:v>
                </c:pt>
                <c:pt idx="66">
                  <c:v>38504</c:v>
                </c:pt>
                <c:pt idx="67">
                  <c:v>38596</c:v>
                </c:pt>
                <c:pt idx="68">
                  <c:v>38687</c:v>
                </c:pt>
                <c:pt idx="69">
                  <c:v>38777</c:v>
                </c:pt>
                <c:pt idx="70">
                  <c:v>38869</c:v>
                </c:pt>
                <c:pt idx="71">
                  <c:v>38961</c:v>
                </c:pt>
                <c:pt idx="72">
                  <c:v>39052</c:v>
                </c:pt>
                <c:pt idx="73">
                  <c:v>39142</c:v>
                </c:pt>
                <c:pt idx="74">
                  <c:v>39234</c:v>
                </c:pt>
                <c:pt idx="75">
                  <c:v>39326</c:v>
                </c:pt>
                <c:pt idx="76">
                  <c:v>39417</c:v>
                </c:pt>
                <c:pt idx="77">
                  <c:v>39508</c:v>
                </c:pt>
                <c:pt idx="78">
                  <c:v>39600</c:v>
                </c:pt>
                <c:pt idx="79">
                  <c:v>39692</c:v>
                </c:pt>
                <c:pt idx="80">
                  <c:v>39783</c:v>
                </c:pt>
                <c:pt idx="81">
                  <c:v>39873</c:v>
                </c:pt>
                <c:pt idx="82">
                  <c:v>39965</c:v>
                </c:pt>
                <c:pt idx="83">
                  <c:v>40057</c:v>
                </c:pt>
                <c:pt idx="84">
                  <c:v>40148</c:v>
                </c:pt>
                <c:pt idx="85">
                  <c:v>40238</c:v>
                </c:pt>
                <c:pt idx="86">
                  <c:v>40330</c:v>
                </c:pt>
                <c:pt idx="87">
                  <c:v>40422</c:v>
                </c:pt>
                <c:pt idx="88">
                  <c:v>40513</c:v>
                </c:pt>
                <c:pt idx="89">
                  <c:v>40603</c:v>
                </c:pt>
                <c:pt idx="90">
                  <c:v>40695</c:v>
                </c:pt>
                <c:pt idx="91">
                  <c:v>40787</c:v>
                </c:pt>
                <c:pt idx="92">
                  <c:v>40878</c:v>
                </c:pt>
                <c:pt idx="93">
                  <c:v>40969</c:v>
                </c:pt>
                <c:pt idx="94">
                  <c:v>41061</c:v>
                </c:pt>
                <c:pt idx="95">
                  <c:v>41153</c:v>
                </c:pt>
                <c:pt idx="96">
                  <c:v>41244</c:v>
                </c:pt>
                <c:pt idx="97">
                  <c:v>41334</c:v>
                </c:pt>
                <c:pt idx="98">
                  <c:v>41426</c:v>
                </c:pt>
                <c:pt idx="99">
                  <c:v>41518</c:v>
                </c:pt>
                <c:pt idx="100">
                  <c:v>41609</c:v>
                </c:pt>
                <c:pt idx="101">
                  <c:v>41699</c:v>
                </c:pt>
                <c:pt idx="102">
                  <c:v>41791</c:v>
                </c:pt>
                <c:pt idx="103">
                  <c:v>41883</c:v>
                </c:pt>
                <c:pt idx="104">
                  <c:v>41974</c:v>
                </c:pt>
                <c:pt idx="105">
                  <c:v>42064</c:v>
                </c:pt>
                <c:pt idx="106">
                  <c:v>42156</c:v>
                </c:pt>
                <c:pt idx="107">
                  <c:v>42248</c:v>
                </c:pt>
                <c:pt idx="108">
                  <c:v>42339</c:v>
                </c:pt>
                <c:pt idx="109">
                  <c:v>42430</c:v>
                </c:pt>
                <c:pt idx="110">
                  <c:v>42522</c:v>
                </c:pt>
                <c:pt idx="111">
                  <c:v>42614</c:v>
                </c:pt>
                <c:pt idx="112">
                  <c:v>42705</c:v>
                </c:pt>
                <c:pt idx="113">
                  <c:v>42795</c:v>
                </c:pt>
                <c:pt idx="114">
                  <c:v>42887</c:v>
                </c:pt>
                <c:pt idx="115">
                  <c:v>42979</c:v>
                </c:pt>
                <c:pt idx="116">
                  <c:v>43070</c:v>
                </c:pt>
                <c:pt idx="117">
                  <c:v>43160</c:v>
                </c:pt>
                <c:pt idx="118">
                  <c:v>43252</c:v>
                </c:pt>
                <c:pt idx="119">
                  <c:v>43344</c:v>
                </c:pt>
                <c:pt idx="120">
                  <c:v>43435</c:v>
                </c:pt>
                <c:pt idx="121">
                  <c:v>43525</c:v>
                </c:pt>
                <c:pt idx="122">
                  <c:v>43617</c:v>
                </c:pt>
                <c:pt idx="123">
                  <c:v>43709</c:v>
                </c:pt>
                <c:pt idx="124">
                  <c:v>43800</c:v>
                </c:pt>
                <c:pt idx="125">
                  <c:v>43891</c:v>
                </c:pt>
                <c:pt idx="126">
                  <c:v>43983</c:v>
                </c:pt>
                <c:pt idx="127">
                  <c:v>44075</c:v>
                </c:pt>
                <c:pt idx="128">
                  <c:v>44166</c:v>
                </c:pt>
                <c:pt idx="129">
                  <c:v>44256</c:v>
                </c:pt>
                <c:pt idx="130">
                  <c:v>44348</c:v>
                </c:pt>
                <c:pt idx="131">
                  <c:v>44440</c:v>
                </c:pt>
                <c:pt idx="132">
                  <c:v>44531</c:v>
                </c:pt>
              </c:numCache>
            </c:numRef>
          </c:cat>
          <c:val>
            <c:numRef>
              <c:f>'Inflation, Current AC'!$BD$13:$BD$145</c:f>
              <c:numCache>
                <c:formatCode>0.0%</c:formatCode>
                <c:ptCount val="133"/>
                <c:pt idx="0">
                  <c:v>-3.0000000000000001E-3</c:v>
                </c:pt>
                <c:pt idx="1">
                  <c:v>-1E-3</c:v>
                </c:pt>
                <c:pt idx="2">
                  <c:v>-4.0000000000000001E-3</c:v>
                </c:pt>
                <c:pt idx="3">
                  <c:v>-1.6E-2</c:v>
                </c:pt>
                <c:pt idx="4">
                  <c:v>-0.03</c:v>
                </c:pt>
                <c:pt idx="5">
                  <c:v>-3.4000000000000002E-2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-2.8999999999999998E-2</c:v>
                </c:pt>
                <c:pt idx="9">
                  <c:v>-0.03</c:v>
                </c:pt>
                <c:pt idx="10">
                  <c:v>-2.7999999999999997E-2</c:v>
                </c:pt>
                <c:pt idx="11">
                  <c:v>-2.5000000000000001E-2</c:v>
                </c:pt>
                <c:pt idx="12">
                  <c:v>-2.4E-2</c:v>
                </c:pt>
                <c:pt idx="13">
                  <c:v>-2.7999999999999997E-2</c:v>
                </c:pt>
                <c:pt idx="14">
                  <c:v>-2.3E-2</c:v>
                </c:pt>
                <c:pt idx="15">
                  <c:v>-2.8999999999999998E-2</c:v>
                </c:pt>
                <c:pt idx="16">
                  <c:v>-3.7000000000000005E-2</c:v>
                </c:pt>
                <c:pt idx="17">
                  <c:v>-3.1E-2</c:v>
                </c:pt>
                <c:pt idx="18">
                  <c:v>-3.4000000000000002E-2</c:v>
                </c:pt>
                <c:pt idx="19">
                  <c:v>-3.4000000000000002E-2</c:v>
                </c:pt>
                <c:pt idx="20">
                  <c:v>-3.3000000000000002E-2</c:v>
                </c:pt>
                <c:pt idx="21">
                  <c:v>-3.1E-2</c:v>
                </c:pt>
                <c:pt idx="22">
                  <c:v>-3.4000000000000002E-2</c:v>
                </c:pt>
                <c:pt idx="23">
                  <c:v>-3.3000000000000002E-2</c:v>
                </c:pt>
                <c:pt idx="24">
                  <c:v>-3.2000000000000001E-2</c:v>
                </c:pt>
                <c:pt idx="25">
                  <c:v>-3.7000000000000005E-2</c:v>
                </c:pt>
                <c:pt idx="26">
                  <c:v>-3.7000000000000005E-2</c:v>
                </c:pt>
                <c:pt idx="27">
                  <c:v>-0.04</c:v>
                </c:pt>
                <c:pt idx="28">
                  <c:v>-0.04</c:v>
                </c:pt>
                <c:pt idx="29">
                  <c:v>-4.2000000000000003E-2</c:v>
                </c:pt>
                <c:pt idx="30">
                  <c:v>-4.4999999999999998E-2</c:v>
                </c:pt>
                <c:pt idx="31">
                  <c:v>-4.5999999999999999E-2</c:v>
                </c:pt>
                <c:pt idx="32">
                  <c:v>-4.8000000000000001E-2</c:v>
                </c:pt>
                <c:pt idx="33">
                  <c:v>-5.0999999999999997E-2</c:v>
                </c:pt>
                <c:pt idx="34">
                  <c:v>-5.7999999999999996E-2</c:v>
                </c:pt>
                <c:pt idx="35">
                  <c:v>-5.7000000000000002E-2</c:v>
                </c:pt>
                <c:pt idx="36">
                  <c:v>-5.2000000000000005E-2</c:v>
                </c:pt>
                <c:pt idx="37">
                  <c:v>-4.0999999999999995E-2</c:v>
                </c:pt>
                <c:pt idx="38">
                  <c:v>-3.5000000000000003E-2</c:v>
                </c:pt>
                <c:pt idx="39">
                  <c:v>-3.3000000000000002E-2</c:v>
                </c:pt>
                <c:pt idx="40">
                  <c:v>-2.7999999999999997E-2</c:v>
                </c:pt>
                <c:pt idx="41">
                  <c:v>-0.03</c:v>
                </c:pt>
                <c:pt idx="42">
                  <c:v>-2.7000000000000003E-2</c:v>
                </c:pt>
                <c:pt idx="43">
                  <c:v>-3.4000000000000002E-2</c:v>
                </c:pt>
                <c:pt idx="44">
                  <c:v>-5.0999999999999997E-2</c:v>
                </c:pt>
                <c:pt idx="45">
                  <c:v>-5.2000000000000005E-2</c:v>
                </c:pt>
                <c:pt idx="46">
                  <c:v>-4.9000000000000002E-2</c:v>
                </c:pt>
                <c:pt idx="47">
                  <c:v>-4.5999999999999999E-2</c:v>
                </c:pt>
                <c:pt idx="48">
                  <c:v>-3.4000000000000002E-2</c:v>
                </c:pt>
                <c:pt idx="49">
                  <c:v>-2.3E-2</c:v>
                </c:pt>
                <c:pt idx="50">
                  <c:v>-1.3999999999999999E-2</c:v>
                </c:pt>
                <c:pt idx="51">
                  <c:v>-8.0000000000000002E-3</c:v>
                </c:pt>
                <c:pt idx="52">
                  <c:v>-8.0000000000000002E-3</c:v>
                </c:pt>
                <c:pt idx="53">
                  <c:v>-1.3000000000000001E-2</c:v>
                </c:pt>
                <c:pt idx="54">
                  <c:v>-1.6E-2</c:v>
                </c:pt>
                <c:pt idx="55">
                  <c:v>-2.1000000000000001E-2</c:v>
                </c:pt>
                <c:pt idx="56">
                  <c:v>-2.1000000000000001E-2</c:v>
                </c:pt>
                <c:pt idx="57">
                  <c:v>-1.9E-2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-2.7999999999999997E-2</c:v>
                </c:pt>
                <c:pt idx="62">
                  <c:v>-2.7999999999999997E-2</c:v>
                </c:pt>
                <c:pt idx="63">
                  <c:v>-3.7999999999999999E-2</c:v>
                </c:pt>
                <c:pt idx="64">
                  <c:v>-4.5999999999999999E-2</c:v>
                </c:pt>
                <c:pt idx="65">
                  <c:v>-5.0999999999999997E-2</c:v>
                </c:pt>
                <c:pt idx="66">
                  <c:v>-6.0999999999999999E-2</c:v>
                </c:pt>
                <c:pt idx="67">
                  <c:v>-6.6000000000000003E-2</c:v>
                </c:pt>
                <c:pt idx="68">
                  <c:v>-7.0999999999999994E-2</c:v>
                </c:pt>
                <c:pt idx="69">
                  <c:v>-7.8E-2</c:v>
                </c:pt>
                <c:pt idx="70">
                  <c:v>-7.5999999999999998E-2</c:v>
                </c:pt>
                <c:pt idx="71">
                  <c:v>-7.2999999999999995E-2</c:v>
                </c:pt>
                <c:pt idx="72">
                  <c:v>-7.2000000000000008E-2</c:v>
                </c:pt>
                <c:pt idx="73">
                  <c:v>-6.8000000000000005E-2</c:v>
                </c:pt>
                <c:pt idx="74">
                  <c:v>-6.9000000000000006E-2</c:v>
                </c:pt>
                <c:pt idx="75">
                  <c:v>-7.0999999999999994E-2</c:v>
                </c:pt>
                <c:pt idx="76">
                  <c:v>-6.9000000000000006E-2</c:v>
                </c:pt>
                <c:pt idx="77">
                  <c:v>-6.6000000000000003E-2</c:v>
                </c:pt>
                <c:pt idx="78">
                  <c:v>-7.0000000000000007E-2</c:v>
                </c:pt>
                <c:pt idx="79">
                  <c:v>-7.4999999999999997E-2</c:v>
                </c:pt>
                <c:pt idx="80">
                  <c:v>-7.8E-2</c:v>
                </c:pt>
                <c:pt idx="81">
                  <c:v>-7.0999999999999994E-2</c:v>
                </c:pt>
                <c:pt idx="82">
                  <c:v>-5.0999999999999997E-2</c:v>
                </c:pt>
                <c:pt idx="83">
                  <c:v>-2.6000000000000002E-2</c:v>
                </c:pt>
                <c:pt idx="84">
                  <c:v>-2.2000000000000002E-2</c:v>
                </c:pt>
                <c:pt idx="85">
                  <c:v>-1.4999999999999999E-2</c:v>
                </c:pt>
                <c:pt idx="86">
                  <c:v>-1.7000000000000001E-2</c:v>
                </c:pt>
                <c:pt idx="87">
                  <c:v>-2.4E-2</c:v>
                </c:pt>
                <c:pt idx="88">
                  <c:v>-2.3E-2</c:v>
                </c:pt>
                <c:pt idx="89">
                  <c:v>-2.7999999999999997E-2</c:v>
                </c:pt>
                <c:pt idx="90">
                  <c:v>-2.7999999999999997E-2</c:v>
                </c:pt>
                <c:pt idx="91">
                  <c:v>-3.2000000000000001E-2</c:v>
                </c:pt>
                <c:pt idx="92">
                  <c:v>-2.7999999999999997E-2</c:v>
                </c:pt>
                <c:pt idx="93">
                  <c:v>-3.1E-2</c:v>
                </c:pt>
                <c:pt idx="94">
                  <c:v>-3.6000000000000004E-2</c:v>
                </c:pt>
                <c:pt idx="95">
                  <c:v>-3.6000000000000004E-2</c:v>
                </c:pt>
                <c:pt idx="96">
                  <c:v>-3.9E-2</c:v>
                </c:pt>
                <c:pt idx="97">
                  <c:v>-3.7000000000000005E-2</c:v>
                </c:pt>
                <c:pt idx="98">
                  <c:v>-3.6000000000000004E-2</c:v>
                </c:pt>
                <c:pt idx="99">
                  <c:v>-3.7999999999999999E-2</c:v>
                </c:pt>
                <c:pt idx="100">
                  <c:v>-3.2000000000000001E-2</c:v>
                </c:pt>
                <c:pt idx="101">
                  <c:v>-2.5000000000000001E-2</c:v>
                </c:pt>
                <c:pt idx="102">
                  <c:v>-2.4E-2</c:v>
                </c:pt>
                <c:pt idx="103">
                  <c:v>-2.5000000000000001E-2</c:v>
                </c:pt>
                <c:pt idx="104">
                  <c:v>-3.1E-2</c:v>
                </c:pt>
                <c:pt idx="105">
                  <c:v>-3.4000000000000002E-2</c:v>
                </c:pt>
                <c:pt idx="106">
                  <c:v>-3.4000000000000002E-2</c:v>
                </c:pt>
                <c:pt idx="107">
                  <c:v>-3.1E-2</c:v>
                </c:pt>
                <c:pt idx="108">
                  <c:v>-2.7999999999999997E-2</c:v>
                </c:pt>
                <c:pt idx="109">
                  <c:v>-2.5000000000000001E-2</c:v>
                </c:pt>
                <c:pt idx="110">
                  <c:v>-2.1000000000000001E-2</c:v>
                </c:pt>
                <c:pt idx="111">
                  <c:v>-2.2000000000000002E-2</c:v>
                </c:pt>
                <c:pt idx="112">
                  <c:v>-2.1000000000000001E-2</c:v>
                </c:pt>
                <c:pt idx="113">
                  <c:v>-2.5000000000000001E-2</c:v>
                </c:pt>
                <c:pt idx="114">
                  <c:v>-2.5000000000000001E-2</c:v>
                </c:pt>
                <c:pt idx="115">
                  <c:v>-2.6000000000000002E-2</c:v>
                </c:pt>
                <c:pt idx="116">
                  <c:v>-2.7999999999999997E-2</c:v>
                </c:pt>
                <c:pt idx="117">
                  <c:v>-2.8999999999999998E-2</c:v>
                </c:pt>
                <c:pt idx="118">
                  <c:v>-3.4000000000000002E-2</c:v>
                </c:pt>
                <c:pt idx="119">
                  <c:v>-3.7999999999999999E-2</c:v>
                </c:pt>
                <c:pt idx="120">
                  <c:v>-0.04</c:v>
                </c:pt>
                <c:pt idx="121">
                  <c:v>-3.7000000000000005E-2</c:v>
                </c:pt>
                <c:pt idx="122">
                  <c:v>-3.5000000000000003E-2</c:v>
                </c:pt>
                <c:pt idx="123">
                  <c:v>-3.3000000000000002E-2</c:v>
                </c:pt>
                <c:pt idx="124">
                  <c:v>-2.8999999999999998E-2</c:v>
                </c:pt>
                <c:pt idx="125">
                  <c:v>-2.3E-2</c:v>
                </c:pt>
                <c:pt idx="126">
                  <c:v>-1.4999999999999999E-2</c:v>
                </c:pt>
                <c:pt idx="127">
                  <c:v>-6.9999999999999993E-3</c:v>
                </c:pt>
                <c:pt idx="128">
                  <c:v>-8.0000000000000002E-3</c:v>
                </c:pt>
                <c:pt idx="129">
                  <c:v>-2.5000000000000001E-2</c:v>
                </c:pt>
                <c:pt idx="130">
                  <c:v>-3.3000000000000002E-2</c:v>
                </c:pt>
                <c:pt idx="131">
                  <c:v>-4.5999999999999999E-2</c:v>
                </c:pt>
                <c:pt idx="132">
                  <c:v>-5.7999999999999996E-2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5-4B98-8980-6CFDDD09C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860032"/>
        <c:axId val="52861568"/>
      </c:barChart>
      <c:catAx>
        <c:axId val="52860032"/>
        <c:scaling>
          <c:orientation val="minMax"/>
        </c:scaling>
        <c:delete val="0"/>
        <c:axPos val="b"/>
        <c:numFmt formatCode="mmm\ yyyy" sourceLinked="0"/>
        <c:majorTickMark val="out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2861568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52861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 baseline="0"/>
                  <a:t>Current Account Balance Percentage of GDP (Quarterly %)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1506086864770044E-2"/>
              <c:y val="0.21503432263274791"/>
            </c:manualLayout>
          </c:layout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2860032"/>
        <c:crosses val="autoZero"/>
        <c:crossBetween val="between"/>
      </c:valAx>
      <c:spPr>
        <a:ln>
          <a:noFill/>
        </a:ln>
      </c:spPr>
    </c:plotArea>
    <c:plotVisOnly val="1"/>
    <c:dispBlanksAs val="gap"/>
    <c:showDLblsOverMax val="0"/>
  </c:chart>
  <c:printSettings>
    <c:headerFooter/>
    <c:pageMargins b="0.7500000000000121" l="0.70000000000000062" r="0.70000000000000062" t="0.7500000000000121" header="0.30000000000000032" footer="0.30000000000000032"/>
    <c:pageSetup orientation="portrait"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98036902690541"/>
          <c:y val="8.3284472924157263E-2"/>
          <c:w val="0.72321898308189392"/>
          <c:h val="0.67234348995177895"/>
        </c:manualLayout>
      </c:layout>
      <c:lineChart>
        <c:grouping val="standard"/>
        <c:varyColors val="0"/>
        <c:ser>
          <c:idx val="0"/>
          <c:order val="0"/>
          <c:tx>
            <c:strRef>
              <c:f>GDP!$T$10</c:f>
              <c:strCache>
                <c:ptCount val="1"/>
                <c:pt idx="0">
                  <c:v>Auckland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GDP!$A$15:$A$99</c:f>
              <c:numCache>
                <c:formatCode>mmm\-yy</c:formatCode>
                <c:ptCount val="85"/>
                <c:pt idx="0">
                  <c:v>36678</c:v>
                </c:pt>
                <c:pt idx="1">
                  <c:v>36770</c:v>
                </c:pt>
                <c:pt idx="2">
                  <c:v>36861</c:v>
                </c:pt>
                <c:pt idx="3">
                  <c:v>36951</c:v>
                </c:pt>
                <c:pt idx="4">
                  <c:v>37043</c:v>
                </c:pt>
                <c:pt idx="5">
                  <c:v>37135</c:v>
                </c:pt>
                <c:pt idx="6">
                  <c:v>37226</c:v>
                </c:pt>
                <c:pt idx="7">
                  <c:v>37316</c:v>
                </c:pt>
                <c:pt idx="8">
                  <c:v>37408</c:v>
                </c:pt>
                <c:pt idx="9">
                  <c:v>37500</c:v>
                </c:pt>
                <c:pt idx="10">
                  <c:v>37591</c:v>
                </c:pt>
                <c:pt idx="11">
                  <c:v>37681</c:v>
                </c:pt>
                <c:pt idx="12">
                  <c:v>37773</c:v>
                </c:pt>
                <c:pt idx="13">
                  <c:v>37865</c:v>
                </c:pt>
                <c:pt idx="14">
                  <c:v>37956</c:v>
                </c:pt>
                <c:pt idx="15">
                  <c:v>38047</c:v>
                </c:pt>
                <c:pt idx="16">
                  <c:v>38139</c:v>
                </c:pt>
                <c:pt idx="17">
                  <c:v>38231</c:v>
                </c:pt>
                <c:pt idx="18">
                  <c:v>38322</c:v>
                </c:pt>
                <c:pt idx="19">
                  <c:v>38412</c:v>
                </c:pt>
                <c:pt idx="20">
                  <c:v>38504</c:v>
                </c:pt>
                <c:pt idx="21">
                  <c:v>38596</c:v>
                </c:pt>
                <c:pt idx="22">
                  <c:v>38687</c:v>
                </c:pt>
                <c:pt idx="23">
                  <c:v>38777</c:v>
                </c:pt>
                <c:pt idx="24">
                  <c:v>38869</c:v>
                </c:pt>
                <c:pt idx="25">
                  <c:v>38961</c:v>
                </c:pt>
                <c:pt idx="26">
                  <c:v>39052</c:v>
                </c:pt>
                <c:pt idx="27">
                  <c:v>39142</c:v>
                </c:pt>
                <c:pt idx="28">
                  <c:v>39234</c:v>
                </c:pt>
                <c:pt idx="29">
                  <c:v>39326</c:v>
                </c:pt>
                <c:pt idx="30">
                  <c:v>39417</c:v>
                </c:pt>
                <c:pt idx="31">
                  <c:v>39508</c:v>
                </c:pt>
                <c:pt idx="32">
                  <c:v>39600</c:v>
                </c:pt>
                <c:pt idx="33">
                  <c:v>39692</c:v>
                </c:pt>
                <c:pt idx="34">
                  <c:v>39783</c:v>
                </c:pt>
                <c:pt idx="35">
                  <c:v>39873</c:v>
                </c:pt>
                <c:pt idx="36">
                  <c:v>39965</c:v>
                </c:pt>
                <c:pt idx="37">
                  <c:v>40057</c:v>
                </c:pt>
                <c:pt idx="38">
                  <c:v>40148</c:v>
                </c:pt>
                <c:pt idx="39">
                  <c:v>40238</c:v>
                </c:pt>
                <c:pt idx="40">
                  <c:v>40330</c:v>
                </c:pt>
                <c:pt idx="41">
                  <c:v>40422</c:v>
                </c:pt>
                <c:pt idx="42">
                  <c:v>40513</c:v>
                </c:pt>
                <c:pt idx="43">
                  <c:v>40603</c:v>
                </c:pt>
                <c:pt idx="44">
                  <c:v>40695</c:v>
                </c:pt>
                <c:pt idx="45">
                  <c:v>40787</c:v>
                </c:pt>
                <c:pt idx="46">
                  <c:v>40878</c:v>
                </c:pt>
                <c:pt idx="47">
                  <c:v>40969</c:v>
                </c:pt>
                <c:pt idx="48">
                  <c:v>41061</c:v>
                </c:pt>
                <c:pt idx="49">
                  <c:v>41153</c:v>
                </c:pt>
                <c:pt idx="50">
                  <c:v>41244</c:v>
                </c:pt>
                <c:pt idx="51">
                  <c:v>41334</c:v>
                </c:pt>
                <c:pt idx="52">
                  <c:v>41426</c:v>
                </c:pt>
                <c:pt idx="53">
                  <c:v>41518</c:v>
                </c:pt>
                <c:pt idx="54">
                  <c:v>41609</c:v>
                </c:pt>
                <c:pt idx="55">
                  <c:v>41699</c:v>
                </c:pt>
                <c:pt idx="56">
                  <c:v>41791</c:v>
                </c:pt>
                <c:pt idx="57">
                  <c:v>41883</c:v>
                </c:pt>
                <c:pt idx="58">
                  <c:v>41974</c:v>
                </c:pt>
                <c:pt idx="59">
                  <c:v>42064</c:v>
                </c:pt>
                <c:pt idx="60">
                  <c:v>42156</c:v>
                </c:pt>
                <c:pt idx="61">
                  <c:v>42248</c:v>
                </c:pt>
                <c:pt idx="62">
                  <c:v>42339</c:v>
                </c:pt>
                <c:pt idx="63">
                  <c:v>42430</c:v>
                </c:pt>
                <c:pt idx="64">
                  <c:v>42522</c:v>
                </c:pt>
                <c:pt idx="65">
                  <c:v>42614</c:v>
                </c:pt>
                <c:pt idx="66">
                  <c:v>42705</c:v>
                </c:pt>
                <c:pt idx="67">
                  <c:v>42795</c:v>
                </c:pt>
                <c:pt idx="68">
                  <c:v>42887</c:v>
                </c:pt>
                <c:pt idx="69">
                  <c:v>42979</c:v>
                </c:pt>
                <c:pt idx="70">
                  <c:v>43070</c:v>
                </c:pt>
                <c:pt idx="71">
                  <c:v>43160</c:v>
                </c:pt>
                <c:pt idx="72">
                  <c:v>43252</c:v>
                </c:pt>
                <c:pt idx="73">
                  <c:v>43344</c:v>
                </c:pt>
                <c:pt idx="74">
                  <c:v>43435</c:v>
                </c:pt>
                <c:pt idx="75">
                  <c:v>43525</c:v>
                </c:pt>
                <c:pt idx="76">
                  <c:v>43617</c:v>
                </c:pt>
                <c:pt idx="77">
                  <c:v>43709</c:v>
                </c:pt>
                <c:pt idx="78">
                  <c:v>43800</c:v>
                </c:pt>
                <c:pt idx="79">
                  <c:v>43891</c:v>
                </c:pt>
                <c:pt idx="80">
                  <c:v>43983</c:v>
                </c:pt>
                <c:pt idx="81">
                  <c:v>44075</c:v>
                </c:pt>
                <c:pt idx="82">
                  <c:v>44166</c:v>
                </c:pt>
                <c:pt idx="83">
                  <c:v>44256</c:v>
                </c:pt>
                <c:pt idx="84">
                  <c:v>44348</c:v>
                </c:pt>
              </c:numCache>
            </c:numRef>
          </c:cat>
          <c:val>
            <c:numRef>
              <c:f>GDP!$T$15:$T$99</c:f>
              <c:numCache>
                <c:formatCode>General</c:formatCode>
                <c:ptCount val="85"/>
                <c:pt idx="0" formatCode="_-* #,##0_-;\-* #,##0_-;_-* &quot;-&quot;??_-;_-@_-">
                  <c:v>54199.872983539637</c:v>
                </c:pt>
                <c:pt idx="4" formatCode="_-* #,##0_-;\-* #,##0_-;_-* &quot;-&quot;??_-;_-@_-">
                  <c:v>55342.031343387229</c:v>
                </c:pt>
                <c:pt idx="8" formatCode="_-* #,##0_-;\-* #,##0_-;_-* &quot;-&quot;??_-;_-@_-">
                  <c:v>57148.431278866061</c:v>
                </c:pt>
                <c:pt idx="12" formatCode="_-* #,##0_-;\-* #,##0_-;_-* &quot;-&quot;??_-;_-@_-">
                  <c:v>57882.244143033291</c:v>
                </c:pt>
                <c:pt idx="16" formatCode="_-* #,##0_-;\-* #,##0_-;_-* &quot;-&quot;??_-;_-@_-">
                  <c:v>59806.184012066362</c:v>
                </c:pt>
                <c:pt idx="20" formatCode="_-* #,##0_-;\-* #,##0_-;_-* &quot;-&quot;??_-;_-@_-">
                  <c:v>61318.852398250427</c:v>
                </c:pt>
                <c:pt idx="24" formatCode="_-* #,##0_-;\-* #,##0_-;_-* &quot;-&quot;??_-;_-@_-">
                  <c:v>61894.391842680263</c:v>
                </c:pt>
                <c:pt idx="28" formatCode="_-* #,##0_-;\-* #,##0_-;_-* &quot;-&quot;??_-;_-@_-">
                  <c:v>63376.726121979285</c:v>
                </c:pt>
                <c:pt idx="32" formatCode="_-* #,##0_-;\-* #,##0_-;_-* &quot;-&quot;??_-;_-@_-">
                  <c:v>64096.051227321237</c:v>
                </c:pt>
                <c:pt idx="36" formatCode="_-* #,##0_-;\-* #,##0_-;_-* &quot;-&quot;??_-;_-@_-">
                  <c:v>61209.819230498695</c:v>
                </c:pt>
                <c:pt idx="40" formatCode="_-* #,##0_-;\-* #,##0_-;_-* &quot;-&quot;??_-;_-@_-">
                  <c:v>60793.970547374272</c:v>
                </c:pt>
                <c:pt idx="44" formatCode="_-* #,##0_-;\-* #,##0_-;_-* &quot;-&quot;??_-;_-@_-">
                  <c:v>61997.807618525621</c:v>
                </c:pt>
                <c:pt idx="48" formatCode="_-* #,##0_-;\-* #,##0_-;_-* &quot;-&quot;??_-;_-@_-">
                  <c:v>63522.519471723674</c:v>
                </c:pt>
                <c:pt idx="52" formatCode="_-* #,##0_-;\-* #,##0_-;_-* &quot;-&quot;??_-;_-@_-">
                  <c:v>64725.421912670776</c:v>
                </c:pt>
                <c:pt idx="56" formatCode="_-* #,##0_-;\-* #,##0_-;_-* &quot;-&quot;??_-;_-@_-">
                  <c:v>65784.661931070776</c:v>
                </c:pt>
                <c:pt idx="60" formatCode="_-* #,##0_-;\-* #,##0_-;_-* &quot;-&quot;??_-;_-@_-">
                  <c:v>67248.840803709434</c:v>
                </c:pt>
                <c:pt idx="64" formatCode="_-* #,##0_-;\-* #,##0_-;_-* &quot;-&quot;??_-;_-@_-">
                  <c:v>69069.694301169962</c:v>
                </c:pt>
                <c:pt idx="68" formatCode="_-* #,##0_-;\-* #,##0_-;_-* &quot;-&quot;??_-;_-@_-">
                  <c:v>70699.649252353702</c:v>
                </c:pt>
                <c:pt idx="72" formatCode="_-* #,##0_-;\-* #,##0_-;_-* &quot;-&quot;??_-;_-@_-">
                  <c:v>72680.082185158331</c:v>
                </c:pt>
                <c:pt idx="76" formatCode="_-* #,##0_-;\-* #,##0_-;_-* &quot;-&quot;??_-;_-@_-">
                  <c:v>73812.526021530954</c:v>
                </c:pt>
                <c:pt idx="80" formatCode="_-* #,##0_-;\-* #,##0_-;_-* &quot;-&quot;??_-;_-@_-">
                  <c:v>71259.828761139259</c:v>
                </c:pt>
                <c:pt idx="84" formatCode="_-* #,##0_-;\-* #,##0_-;_-* &quot;-&quot;??_-;_-@_-">
                  <c:v>74717.882956400092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E-4220-AE7A-09552EB85228}"/>
            </c:ext>
          </c:extLst>
        </c:ser>
        <c:ser>
          <c:idx val="1"/>
          <c:order val="1"/>
          <c:tx>
            <c:strRef>
              <c:f>GDP!$U$10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chemeClr val="accent3"/>
              </a:solidFill>
              <a:prstDash val="dash"/>
            </a:ln>
          </c:spPr>
          <c:marker>
            <c:symbol val="none"/>
          </c:marker>
          <c:cat>
            <c:numRef>
              <c:f>GDP!$A$15:$A$99</c:f>
              <c:numCache>
                <c:formatCode>mmm\-yy</c:formatCode>
                <c:ptCount val="85"/>
                <c:pt idx="0">
                  <c:v>36678</c:v>
                </c:pt>
                <c:pt idx="1">
                  <c:v>36770</c:v>
                </c:pt>
                <c:pt idx="2">
                  <c:v>36861</c:v>
                </c:pt>
                <c:pt idx="3">
                  <c:v>36951</c:v>
                </c:pt>
                <c:pt idx="4">
                  <c:v>37043</c:v>
                </c:pt>
                <c:pt idx="5">
                  <c:v>37135</c:v>
                </c:pt>
                <c:pt idx="6">
                  <c:v>37226</c:v>
                </c:pt>
                <c:pt idx="7">
                  <c:v>37316</c:v>
                </c:pt>
                <c:pt idx="8">
                  <c:v>37408</c:v>
                </c:pt>
                <c:pt idx="9">
                  <c:v>37500</c:v>
                </c:pt>
                <c:pt idx="10">
                  <c:v>37591</c:v>
                </c:pt>
                <c:pt idx="11">
                  <c:v>37681</c:v>
                </c:pt>
                <c:pt idx="12">
                  <c:v>37773</c:v>
                </c:pt>
                <c:pt idx="13">
                  <c:v>37865</c:v>
                </c:pt>
                <c:pt idx="14">
                  <c:v>37956</c:v>
                </c:pt>
                <c:pt idx="15">
                  <c:v>38047</c:v>
                </c:pt>
                <c:pt idx="16">
                  <c:v>38139</c:v>
                </c:pt>
                <c:pt idx="17">
                  <c:v>38231</c:v>
                </c:pt>
                <c:pt idx="18">
                  <c:v>38322</c:v>
                </c:pt>
                <c:pt idx="19">
                  <c:v>38412</c:v>
                </c:pt>
                <c:pt idx="20">
                  <c:v>38504</c:v>
                </c:pt>
                <c:pt idx="21">
                  <c:v>38596</c:v>
                </c:pt>
                <c:pt idx="22">
                  <c:v>38687</c:v>
                </c:pt>
                <c:pt idx="23">
                  <c:v>38777</c:v>
                </c:pt>
                <c:pt idx="24">
                  <c:v>38869</c:v>
                </c:pt>
                <c:pt idx="25">
                  <c:v>38961</c:v>
                </c:pt>
                <c:pt idx="26">
                  <c:v>39052</c:v>
                </c:pt>
                <c:pt idx="27">
                  <c:v>39142</c:v>
                </c:pt>
                <c:pt idx="28">
                  <c:v>39234</c:v>
                </c:pt>
                <c:pt idx="29">
                  <c:v>39326</c:v>
                </c:pt>
                <c:pt idx="30">
                  <c:v>39417</c:v>
                </c:pt>
                <c:pt idx="31">
                  <c:v>39508</c:v>
                </c:pt>
                <c:pt idx="32">
                  <c:v>39600</c:v>
                </c:pt>
                <c:pt idx="33">
                  <c:v>39692</c:v>
                </c:pt>
                <c:pt idx="34">
                  <c:v>39783</c:v>
                </c:pt>
                <c:pt idx="35">
                  <c:v>39873</c:v>
                </c:pt>
                <c:pt idx="36">
                  <c:v>39965</c:v>
                </c:pt>
                <c:pt idx="37">
                  <c:v>40057</c:v>
                </c:pt>
                <c:pt idx="38">
                  <c:v>40148</c:v>
                </c:pt>
                <c:pt idx="39">
                  <c:v>40238</c:v>
                </c:pt>
                <c:pt idx="40">
                  <c:v>40330</c:v>
                </c:pt>
                <c:pt idx="41">
                  <c:v>40422</c:v>
                </c:pt>
                <c:pt idx="42">
                  <c:v>40513</c:v>
                </c:pt>
                <c:pt idx="43">
                  <c:v>40603</c:v>
                </c:pt>
                <c:pt idx="44">
                  <c:v>40695</c:v>
                </c:pt>
                <c:pt idx="45">
                  <c:v>40787</c:v>
                </c:pt>
                <c:pt idx="46">
                  <c:v>40878</c:v>
                </c:pt>
                <c:pt idx="47">
                  <c:v>40969</c:v>
                </c:pt>
                <c:pt idx="48">
                  <c:v>41061</c:v>
                </c:pt>
                <c:pt idx="49">
                  <c:v>41153</c:v>
                </c:pt>
                <c:pt idx="50">
                  <c:v>41244</c:v>
                </c:pt>
                <c:pt idx="51">
                  <c:v>41334</c:v>
                </c:pt>
                <c:pt idx="52">
                  <c:v>41426</c:v>
                </c:pt>
                <c:pt idx="53">
                  <c:v>41518</c:v>
                </c:pt>
                <c:pt idx="54">
                  <c:v>41609</c:v>
                </c:pt>
                <c:pt idx="55">
                  <c:v>41699</c:v>
                </c:pt>
                <c:pt idx="56">
                  <c:v>41791</c:v>
                </c:pt>
                <c:pt idx="57">
                  <c:v>41883</c:v>
                </c:pt>
                <c:pt idx="58">
                  <c:v>41974</c:v>
                </c:pt>
                <c:pt idx="59">
                  <c:v>42064</c:v>
                </c:pt>
                <c:pt idx="60">
                  <c:v>42156</c:v>
                </c:pt>
                <c:pt idx="61">
                  <c:v>42248</c:v>
                </c:pt>
                <c:pt idx="62">
                  <c:v>42339</c:v>
                </c:pt>
                <c:pt idx="63">
                  <c:v>42430</c:v>
                </c:pt>
                <c:pt idx="64">
                  <c:v>42522</c:v>
                </c:pt>
                <c:pt idx="65">
                  <c:v>42614</c:v>
                </c:pt>
                <c:pt idx="66">
                  <c:v>42705</c:v>
                </c:pt>
                <c:pt idx="67">
                  <c:v>42795</c:v>
                </c:pt>
                <c:pt idx="68">
                  <c:v>42887</c:v>
                </c:pt>
                <c:pt idx="69">
                  <c:v>42979</c:v>
                </c:pt>
                <c:pt idx="70">
                  <c:v>43070</c:v>
                </c:pt>
                <c:pt idx="71">
                  <c:v>43160</c:v>
                </c:pt>
                <c:pt idx="72">
                  <c:v>43252</c:v>
                </c:pt>
                <c:pt idx="73">
                  <c:v>43344</c:v>
                </c:pt>
                <c:pt idx="74">
                  <c:v>43435</c:v>
                </c:pt>
                <c:pt idx="75">
                  <c:v>43525</c:v>
                </c:pt>
                <c:pt idx="76">
                  <c:v>43617</c:v>
                </c:pt>
                <c:pt idx="77">
                  <c:v>43709</c:v>
                </c:pt>
                <c:pt idx="78">
                  <c:v>43800</c:v>
                </c:pt>
                <c:pt idx="79">
                  <c:v>43891</c:v>
                </c:pt>
                <c:pt idx="80">
                  <c:v>43983</c:v>
                </c:pt>
                <c:pt idx="81">
                  <c:v>44075</c:v>
                </c:pt>
                <c:pt idx="82">
                  <c:v>44166</c:v>
                </c:pt>
                <c:pt idx="83">
                  <c:v>44256</c:v>
                </c:pt>
                <c:pt idx="84">
                  <c:v>44348</c:v>
                </c:pt>
              </c:numCache>
            </c:numRef>
          </c:cat>
          <c:val>
            <c:numRef>
              <c:f>GDP!$U$15:$U$99</c:f>
              <c:numCache>
                <c:formatCode>General</c:formatCode>
                <c:ptCount val="85"/>
                <c:pt idx="0" formatCode="_-* #,##0_-;\-* #,##0_-;_-* &quot;-&quot;??_-;_-@_-">
                  <c:v>47391.79372884013</c:v>
                </c:pt>
                <c:pt idx="4" formatCode="_-* #,##0_-;\-* #,##0_-;_-* &quot;-&quot;??_-;_-@_-">
                  <c:v>48573.256094325421</c:v>
                </c:pt>
                <c:pt idx="8" formatCode="_-* #,##0_-;\-* #,##0_-;_-* &quot;-&quot;??_-;_-@_-">
                  <c:v>49956.549188546815</c:v>
                </c:pt>
                <c:pt idx="12" formatCode="_-* #,##0_-;\-* #,##0_-;_-* &quot;-&quot;??_-;_-@_-">
                  <c:v>51107.488276670578</c:v>
                </c:pt>
                <c:pt idx="16" formatCode="_-* #,##0_-;\-* #,##0_-;_-* &quot;-&quot;??_-;_-@_-">
                  <c:v>53138.511678435636</c:v>
                </c:pt>
                <c:pt idx="20" formatCode="_-* #,##0_-;\-* #,##0_-;_-* &quot;-&quot;??_-;_-@_-">
                  <c:v>54040.574506283665</c:v>
                </c:pt>
                <c:pt idx="24" formatCode="_-* #,##0_-;\-* #,##0_-;_-* &quot;-&quot;??_-;_-@_-">
                  <c:v>55201.664532650451</c:v>
                </c:pt>
                <c:pt idx="28" formatCode="_-* #,##0_-;\-* #,##0_-;_-* &quot;-&quot;??_-;_-@_-">
                  <c:v>56400.43763676149</c:v>
                </c:pt>
                <c:pt idx="32" formatCode="_-* #,##0_-;\-* #,##0_-;_-* &quot;-&quot;??_-;_-@_-">
                  <c:v>56942.858143853133</c:v>
                </c:pt>
                <c:pt idx="36" formatCode="_-* #,##0_-;\-* #,##0_-;_-* &quot;-&quot;??_-;_-@_-">
                  <c:v>55625.325419139852</c:v>
                </c:pt>
                <c:pt idx="40" formatCode="_-* #,##0_-;\-* #,##0_-;_-* &quot;-&quot;??_-;_-@_-">
                  <c:v>55889.869808663389</c:v>
                </c:pt>
                <c:pt idx="44" formatCode="_-* #,##0_-;\-* #,##0_-;_-* &quot;-&quot;??_-;_-@_-">
                  <c:v>55590.890439064424</c:v>
                </c:pt>
                <c:pt idx="48" formatCode="_-* #,##0_-;\-* #,##0_-;_-* &quot;-&quot;??_-;_-@_-">
                  <c:v>56333.742666120888</c:v>
                </c:pt>
                <c:pt idx="52" formatCode="_-* #,##0_-;\-* #,##0_-;_-* &quot;-&quot;??_-;_-@_-">
                  <c:v>57043.304282952966</c:v>
                </c:pt>
                <c:pt idx="56" formatCode="_-* #,##0_-;\-* #,##0_-;_-* &quot;-&quot;??_-;_-@_-">
                  <c:v>57652.281299022063</c:v>
                </c:pt>
                <c:pt idx="60" formatCode="_-* #,##0_-;\-* #,##0_-;_-* &quot;-&quot;??_-;_-@_-">
                  <c:v>58437.479552443889</c:v>
                </c:pt>
                <c:pt idx="64" formatCode="_-* #,##0_-;\-* #,##0_-;_-* &quot;-&quot;??_-;_-@_-">
                  <c:v>59040.104983516307</c:v>
                </c:pt>
                <c:pt idx="68" formatCode="_-* #,##0_-;\-* #,##0_-;_-* &quot;-&quot;??_-;_-@_-">
                  <c:v>59396.581464638548</c:v>
                </c:pt>
                <c:pt idx="72" formatCode="_-* #,##0_-;\-* #,##0_-;_-* &quot;-&quot;??_-;_-@_-">
                  <c:v>60178.076283196744</c:v>
                </c:pt>
                <c:pt idx="76" formatCode="_-* #,##0_-;\-* #,##0_-;_-* &quot;-&quot;??_-;_-@_-">
                  <c:v>60946.056581460929</c:v>
                </c:pt>
                <c:pt idx="80" formatCode="_-* #,##0_-;\-* #,##0_-;_-* &quot;-&quot;??_-;_-@_-">
                  <c:v>59276.37624877716</c:v>
                </c:pt>
                <c:pt idx="84" formatCode="_-* #,##0_-;\-* #,##0_-;_-* &quot;-&quot;??_-;_-@_-">
                  <c:v>61980.04109186968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E-4220-AE7A-09552EB85228}"/>
            </c:ext>
          </c:extLst>
        </c:ser>
        <c:ser>
          <c:idx val="2"/>
          <c:order val="2"/>
          <c:tx>
            <c:strRef>
              <c:f>GDP!$V$10</c:f>
              <c:strCache>
                <c:ptCount val="1"/>
                <c:pt idx="0">
                  <c:v>NZ Total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GDP!$A$15:$A$99</c:f>
              <c:numCache>
                <c:formatCode>mmm\-yy</c:formatCode>
                <c:ptCount val="85"/>
                <c:pt idx="0">
                  <c:v>36678</c:v>
                </c:pt>
                <c:pt idx="1">
                  <c:v>36770</c:v>
                </c:pt>
                <c:pt idx="2">
                  <c:v>36861</c:v>
                </c:pt>
                <c:pt idx="3">
                  <c:v>36951</c:v>
                </c:pt>
                <c:pt idx="4">
                  <c:v>37043</c:v>
                </c:pt>
                <c:pt idx="5">
                  <c:v>37135</c:v>
                </c:pt>
                <c:pt idx="6">
                  <c:v>37226</c:v>
                </c:pt>
                <c:pt idx="7">
                  <c:v>37316</c:v>
                </c:pt>
                <c:pt idx="8">
                  <c:v>37408</c:v>
                </c:pt>
                <c:pt idx="9">
                  <c:v>37500</c:v>
                </c:pt>
                <c:pt idx="10">
                  <c:v>37591</c:v>
                </c:pt>
                <c:pt idx="11">
                  <c:v>37681</c:v>
                </c:pt>
                <c:pt idx="12">
                  <c:v>37773</c:v>
                </c:pt>
                <c:pt idx="13">
                  <c:v>37865</c:v>
                </c:pt>
                <c:pt idx="14">
                  <c:v>37956</c:v>
                </c:pt>
                <c:pt idx="15">
                  <c:v>38047</c:v>
                </c:pt>
                <c:pt idx="16">
                  <c:v>38139</c:v>
                </c:pt>
                <c:pt idx="17">
                  <c:v>38231</c:v>
                </c:pt>
                <c:pt idx="18">
                  <c:v>38322</c:v>
                </c:pt>
                <c:pt idx="19">
                  <c:v>38412</c:v>
                </c:pt>
                <c:pt idx="20">
                  <c:v>38504</c:v>
                </c:pt>
                <c:pt idx="21">
                  <c:v>38596</c:v>
                </c:pt>
                <c:pt idx="22">
                  <c:v>38687</c:v>
                </c:pt>
                <c:pt idx="23">
                  <c:v>38777</c:v>
                </c:pt>
                <c:pt idx="24">
                  <c:v>38869</c:v>
                </c:pt>
                <c:pt idx="25">
                  <c:v>38961</c:v>
                </c:pt>
                <c:pt idx="26">
                  <c:v>39052</c:v>
                </c:pt>
                <c:pt idx="27">
                  <c:v>39142</c:v>
                </c:pt>
                <c:pt idx="28">
                  <c:v>39234</c:v>
                </c:pt>
                <c:pt idx="29">
                  <c:v>39326</c:v>
                </c:pt>
                <c:pt idx="30">
                  <c:v>39417</c:v>
                </c:pt>
                <c:pt idx="31">
                  <c:v>39508</c:v>
                </c:pt>
                <c:pt idx="32">
                  <c:v>39600</c:v>
                </c:pt>
                <c:pt idx="33">
                  <c:v>39692</c:v>
                </c:pt>
                <c:pt idx="34">
                  <c:v>39783</c:v>
                </c:pt>
                <c:pt idx="35">
                  <c:v>39873</c:v>
                </c:pt>
                <c:pt idx="36">
                  <c:v>39965</c:v>
                </c:pt>
                <c:pt idx="37">
                  <c:v>40057</c:v>
                </c:pt>
                <c:pt idx="38">
                  <c:v>40148</c:v>
                </c:pt>
                <c:pt idx="39">
                  <c:v>40238</c:v>
                </c:pt>
                <c:pt idx="40">
                  <c:v>40330</c:v>
                </c:pt>
                <c:pt idx="41">
                  <c:v>40422</c:v>
                </c:pt>
                <c:pt idx="42">
                  <c:v>40513</c:v>
                </c:pt>
                <c:pt idx="43">
                  <c:v>40603</c:v>
                </c:pt>
                <c:pt idx="44">
                  <c:v>40695</c:v>
                </c:pt>
                <c:pt idx="45">
                  <c:v>40787</c:v>
                </c:pt>
                <c:pt idx="46">
                  <c:v>40878</c:v>
                </c:pt>
                <c:pt idx="47">
                  <c:v>40969</c:v>
                </c:pt>
                <c:pt idx="48">
                  <c:v>41061</c:v>
                </c:pt>
                <c:pt idx="49">
                  <c:v>41153</c:v>
                </c:pt>
                <c:pt idx="50">
                  <c:v>41244</c:v>
                </c:pt>
                <c:pt idx="51">
                  <c:v>41334</c:v>
                </c:pt>
                <c:pt idx="52">
                  <c:v>41426</c:v>
                </c:pt>
                <c:pt idx="53">
                  <c:v>41518</c:v>
                </c:pt>
                <c:pt idx="54">
                  <c:v>41609</c:v>
                </c:pt>
                <c:pt idx="55">
                  <c:v>41699</c:v>
                </c:pt>
                <c:pt idx="56">
                  <c:v>41791</c:v>
                </c:pt>
                <c:pt idx="57">
                  <c:v>41883</c:v>
                </c:pt>
                <c:pt idx="58">
                  <c:v>41974</c:v>
                </c:pt>
                <c:pt idx="59">
                  <c:v>42064</c:v>
                </c:pt>
                <c:pt idx="60">
                  <c:v>42156</c:v>
                </c:pt>
                <c:pt idx="61">
                  <c:v>42248</c:v>
                </c:pt>
                <c:pt idx="62">
                  <c:v>42339</c:v>
                </c:pt>
                <c:pt idx="63">
                  <c:v>42430</c:v>
                </c:pt>
                <c:pt idx="64">
                  <c:v>42522</c:v>
                </c:pt>
                <c:pt idx="65">
                  <c:v>42614</c:v>
                </c:pt>
                <c:pt idx="66">
                  <c:v>42705</c:v>
                </c:pt>
                <c:pt idx="67">
                  <c:v>42795</c:v>
                </c:pt>
                <c:pt idx="68">
                  <c:v>42887</c:v>
                </c:pt>
                <c:pt idx="69">
                  <c:v>42979</c:v>
                </c:pt>
                <c:pt idx="70">
                  <c:v>43070</c:v>
                </c:pt>
                <c:pt idx="71">
                  <c:v>43160</c:v>
                </c:pt>
                <c:pt idx="72">
                  <c:v>43252</c:v>
                </c:pt>
                <c:pt idx="73">
                  <c:v>43344</c:v>
                </c:pt>
                <c:pt idx="74">
                  <c:v>43435</c:v>
                </c:pt>
                <c:pt idx="75">
                  <c:v>43525</c:v>
                </c:pt>
                <c:pt idx="76">
                  <c:v>43617</c:v>
                </c:pt>
                <c:pt idx="77">
                  <c:v>43709</c:v>
                </c:pt>
                <c:pt idx="78">
                  <c:v>43800</c:v>
                </c:pt>
                <c:pt idx="79">
                  <c:v>43891</c:v>
                </c:pt>
                <c:pt idx="80">
                  <c:v>43983</c:v>
                </c:pt>
                <c:pt idx="81">
                  <c:v>44075</c:v>
                </c:pt>
                <c:pt idx="82">
                  <c:v>44166</c:v>
                </c:pt>
                <c:pt idx="83">
                  <c:v>44256</c:v>
                </c:pt>
                <c:pt idx="84">
                  <c:v>44348</c:v>
                </c:pt>
              </c:numCache>
            </c:numRef>
          </c:cat>
          <c:val>
            <c:numRef>
              <c:f>GDP!$V$15:$V$99</c:f>
              <c:numCache>
                <c:formatCode>General</c:formatCode>
                <c:ptCount val="85"/>
                <c:pt idx="0" formatCode="_-* #,##0_-;\-* #,##0_-;_-* &quot;-&quot;??_-;_-@_-">
                  <c:v>49512.204135175882</c:v>
                </c:pt>
                <c:pt idx="4" formatCode="_-* #,##0_-;\-* #,##0_-;_-* &quot;-&quot;??_-;_-@_-">
                  <c:v>50698.342780559666</c:v>
                </c:pt>
                <c:pt idx="8" formatCode="_-* #,##0_-;\-* #,##0_-;_-* &quot;-&quot;??_-;_-@_-">
                  <c:v>52243.890084842344</c:v>
                </c:pt>
                <c:pt idx="12" formatCode="_-* #,##0_-;\-* #,##0_-;_-* &quot;-&quot;??_-;_-@_-">
                  <c:v>53290.375446960665</c:v>
                </c:pt>
                <c:pt idx="16" formatCode="_-* #,##0_-;\-* #,##0_-;_-* &quot;-&quot;??_-;_-@_-">
                  <c:v>55301.529051987767</c:v>
                </c:pt>
                <c:pt idx="20" formatCode="_-* #,##0_-;\-* #,##0_-;_-* &quot;-&quot;??_-;_-@_-">
                  <c:v>56415.491424562759</c:v>
                </c:pt>
                <c:pt idx="24" formatCode="_-* #,##0_-;\-* #,##0_-;_-* &quot;-&quot;??_-;_-@_-">
                  <c:v>57397.600726473262</c:v>
                </c:pt>
                <c:pt idx="28" formatCode="_-* #,##0_-;\-* #,##0_-;_-* &quot;-&quot;??_-;_-@_-">
                  <c:v>58696.907997537761</c:v>
                </c:pt>
                <c:pt idx="32" formatCode="_-* #,##0_-;\-* #,##0_-;_-* &quot;-&quot;??_-;_-@_-">
                  <c:v>59303.018921076109</c:v>
                </c:pt>
                <c:pt idx="36" formatCode="_-* #,##0_-;\-* #,##0_-;_-* &quot;-&quot;??_-;_-@_-">
                  <c:v>57470.599172593313</c:v>
                </c:pt>
                <c:pt idx="40" formatCode="_-* #,##0_-;\-* #,##0_-;_-* &quot;-&quot;??_-;_-@_-">
                  <c:v>57512.584181855796</c:v>
                </c:pt>
                <c:pt idx="44" formatCode="_-* #,##0_-;\-* #,##0_-;_-* &quot;-&quot;??_-;_-@_-">
                  <c:v>57723.996350364963</c:v>
                </c:pt>
                <c:pt idx="48" formatCode="_-* #,##0_-;\-* #,##0_-;_-* &quot;-&quot;??_-;_-@_-">
                  <c:v>58741.634717905676</c:v>
                </c:pt>
                <c:pt idx="52" formatCode="_-* #,##0_-;\-* #,##0_-;_-* &quot;-&quot;??_-;_-@_-">
                  <c:v>59625.627518516019</c:v>
                </c:pt>
                <c:pt idx="56" formatCode="_-* #,##0_-;\-* #,##0_-;_-* &quot;-&quot;??_-;_-@_-">
                  <c:v>60389.903686482896</c:v>
                </c:pt>
                <c:pt idx="60" formatCode="_-* #,##0_-;\-* #,##0_-;_-* &quot;-&quot;??_-;_-@_-">
                  <c:v>61405.822883672496</c:v>
                </c:pt>
                <c:pt idx="64" formatCode="_-* #,##0_-;\-* #,##0_-;_-* &quot;-&quot;??_-;_-@_-">
                  <c:v>62422.519675017502</c:v>
                </c:pt>
                <c:pt idx="68" formatCode="_-* #,##0_-;\-* #,##0_-;_-* &quot;-&quot;??_-;_-@_-">
                  <c:v>63212.564400864219</c:v>
                </c:pt>
                <c:pt idx="72" formatCode="_-* #,##0_-;\-* #,##0_-;_-* &quot;-&quot;??_-;_-@_-">
                  <c:v>64399.665347100352</c:v>
                </c:pt>
                <c:pt idx="76" formatCode="_-* #,##0_-;\-* #,##0_-;_-* &quot;-&quot;??_-;_-@_-">
                  <c:v>65290.608933161951</c:v>
                </c:pt>
                <c:pt idx="80" formatCode="_-* #,##0_-;\-* #,##0_-;_-* &quot;-&quot;??_-;_-@_-">
                  <c:v>63318.337196966721</c:v>
                </c:pt>
                <c:pt idx="84" formatCode="_-* #,##0_-;\-* #,##0_-;_-* &quot;-&quot;??_-;_-@_-">
                  <c:v>66246.04692929372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0E-4220-AE7A-09552EB85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20864"/>
        <c:axId val="49622400"/>
      </c:lineChart>
      <c:catAx>
        <c:axId val="49620864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622400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622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 sz="1000" b="1" i="0" u="none" strike="noStrike" baseline="0"/>
                  <a:t>GDP per Capita (Year Ending; $ September 2019m)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7.3291587615218513E-3"/>
              <c:y val="0.18722021669643768"/>
            </c:manualLayout>
          </c:layout>
          <c:overlay val="0"/>
        </c:title>
        <c:numFmt formatCode="&quot;$&quot;#,##0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620864"/>
        <c:crosses val="autoZero"/>
        <c:crossBetween val="between"/>
        <c:majorUnit val="5000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8100380124899175"/>
          <c:y val="0.92561948029371388"/>
          <c:w val="0.35781822726706369"/>
          <c:h val="4.0865333713184085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74918827967873"/>
          <c:y val="7.8764696581602123E-2"/>
          <c:w val="0.84203891875785952"/>
          <c:h val="0.66782354128812649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'QSBO,CCI'!$B$10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'QSBO,CCI'!$B$11:$B$151</c:f>
              <c:numCache>
                <c:formatCode>0.00%</c:formatCode>
                <c:ptCount val="141"/>
                <c:pt idx="0">
                  <c:v>-0.20499999999999999</c:v>
                </c:pt>
                <c:pt idx="1">
                  <c:v>-0.14980000000000002</c:v>
                </c:pt>
                <c:pt idx="2">
                  <c:v>-0.1144</c:v>
                </c:pt>
                <c:pt idx="3">
                  <c:v>-0.5978</c:v>
                </c:pt>
                <c:pt idx="4">
                  <c:v>-0.46189999999999998</c:v>
                </c:pt>
                <c:pt idx="5">
                  <c:v>-0.22440000000000002</c:v>
                </c:pt>
                <c:pt idx="6">
                  <c:v>5.8600000000000006E-2</c:v>
                </c:pt>
                <c:pt idx="7">
                  <c:v>5.1799999999999999E-2</c:v>
                </c:pt>
                <c:pt idx="8">
                  <c:v>-0.10890000000000001</c:v>
                </c:pt>
                <c:pt idx="9">
                  <c:v>0.2165</c:v>
                </c:pt>
                <c:pt idx="10">
                  <c:v>0.63190000000000002</c:v>
                </c:pt>
                <c:pt idx="11">
                  <c:v>7.2900000000000006E-2</c:v>
                </c:pt>
                <c:pt idx="12">
                  <c:v>-5.4699999999999999E-2</c:v>
                </c:pt>
                <c:pt idx="13">
                  <c:v>-6.0899999999999996E-2</c:v>
                </c:pt>
                <c:pt idx="14">
                  <c:v>-0.2447</c:v>
                </c:pt>
                <c:pt idx="15">
                  <c:v>-0.43680000000000002</c:v>
                </c:pt>
                <c:pt idx="16">
                  <c:v>-0.49209999999999998</c:v>
                </c:pt>
                <c:pt idx="17">
                  <c:v>-9.4999999999999998E-3</c:v>
                </c:pt>
                <c:pt idx="18">
                  <c:v>-5.7500000000000002E-2</c:v>
                </c:pt>
                <c:pt idx="19">
                  <c:v>-5.4900000000000004E-2</c:v>
                </c:pt>
                <c:pt idx="20">
                  <c:v>0.42859999999999998</c:v>
                </c:pt>
                <c:pt idx="21">
                  <c:v>0.50549999999999995</c:v>
                </c:pt>
                <c:pt idx="22">
                  <c:v>0.49420000000000003</c:v>
                </c:pt>
                <c:pt idx="23">
                  <c:v>0.6542</c:v>
                </c:pt>
                <c:pt idx="24">
                  <c:v>0.5373</c:v>
                </c:pt>
                <c:pt idx="25">
                  <c:v>0.57789999999999997</c:v>
                </c:pt>
                <c:pt idx="26">
                  <c:v>0.68180000000000007</c:v>
                </c:pt>
                <c:pt idx="27">
                  <c:v>0.58040000000000003</c:v>
                </c:pt>
                <c:pt idx="28">
                  <c:v>0.71930000000000005</c:v>
                </c:pt>
                <c:pt idx="29">
                  <c:v>0.64260000000000006</c:v>
                </c:pt>
                <c:pt idx="30">
                  <c:v>0.48259999999999997</c:v>
                </c:pt>
                <c:pt idx="31">
                  <c:v>0.2727</c:v>
                </c:pt>
                <c:pt idx="32">
                  <c:v>1.78E-2</c:v>
                </c:pt>
                <c:pt idx="33">
                  <c:v>-3.0600000000000002E-2</c:v>
                </c:pt>
                <c:pt idx="34">
                  <c:v>0.10339999999999999</c:v>
                </c:pt>
                <c:pt idx="35">
                  <c:v>0.20280000000000001</c:v>
                </c:pt>
                <c:pt idx="36">
                  <c:v>-3.8E-3</c:v>
                </c:pt>
                <c:pt idx="37">
                  <c:v>-0.29710000000000003</c:v>
                </c:pt>
                <c:pt idx="38">
                  <c:v>5.9299999999999999E-2</c:v>
                </c:pt>
                <c:pt idx="39">
                  <c:v>5.9800000000000006E-2</c:v>
                </c:pt>
                <c:pt idx="40">
                  <c:v>-5.0000000000000001E-3</c:v>
                </c:pt>
                <c:pt idx="41">
                  <c:v>-0.27779999999999999</c:v>
                </c:pt>
                <c:pt idx="42">
                  <c:v>0.1368</c:v>
                </c:pt>
                <c:pt idx="43">
                  <c:v>-0.27710000000000001</c:v>
                </c:pt>
                <c:pt idx="44">
                  <c:v>-0.39960000000000001</c:v>
                </c:pt>
                <c:pt idx="45">
                  <c:v>-0.48430000000000001</c:v>
                </c:pt>
                <c:pt idx="46">
                  <c:v>-0.22030000000000002</c:v>
                </c:pt>
                <c:pt idx="47">
                  <c:v>0.40289999999999998</c:v>
                </c:pt>
                <c:pt idx="48">
                  <c:v>0.54469999999999996</c:v>
                </c:pt>
                <c:pt idx="49">
                  <c:v>0.45069999999999999</c:v>
                </c:pt>
                <c:pt idx="50">
                  <c:v>0.1888</c:v>
                </c:pt>
                <c:pt idx="51">
                  <c:v>0.31209999999999999</c:v>
                </c:pt>
                <c:pt idx="52">
                  <c:v>9.1999999999999998E-2</c:v>
                </c:pt>
                <c:pt idx="53">
                  <c:v>-0.45150000000000001</c:v>
                </c:pt>
                <c:pt idx="54">
                  <c:v>-0.42899999999999999</c:v>
                </c:pt>
                <c:pt idx="55">
                  <c:v>0.39759999999999995</c:v>
                </c:pt>
                <c:pt idx="56">
                  <c:v>-9.7999999999999997E-3</c:v>
                </c:pt>
                <c:pt idx="57">
                  <c:v>2.6800000000000001E-2</c:v>
                </c:pt>
                <c:pt idx="58">
                  <c:v>-0.3725</c:v>
                </c:pt>
                <c:pt idx="59">
                  <c:v>-9.9299999999999999E-2</c:v>
                </c:pt>
                <c:pt idx="60">
                  <c:v>0.34960000000000002</c:v>
                </c:pt>
                <c:pt idx="61">
                  <c:v>0.1177</c:v>
                </c:pt>
                <c:pt idx="62">
                  <c:v>-2.8999999999999998E-2</c:v>
                </c:pt>
                <c:pt idx="63">
                  <c:v>-9.1999999999999998E-3</c:v>
                </c:pt>
                <c:pt idx="64">
                  <c:v>-0.3528</c:v>
                </c:pt>
                <c:pt idx="65">
                  <c:v>-0.1946</c:v>
                </c:pt>
                <c:pt idx="66">
                  <c:v>-1.29E-2</c:v>
                </c:pt>
                <c:pt idx="67">
                  <c:v>3.9300000000000002E-2</c:v>
                </c:pt>
                <c:pt idx="68">
                  <c:v>-0.25309999999999999</c:v>
                </c:pt>
                <c:pt idx="69">
                  <c:v>-0.21340000000000001</c:v>
                </c:pt>
                <c:pt idx="70">
                  <c:v>-0.16690000000000002</c:v>
                </c:pt>
                <c:pt idx="71">
                  <c:v>3.0800000000000001E-2</c:v>
                </c:pt>
                <c:pt idx="72">
                  <c:v>-0.26600000000000001</c:v>
                </c:pt>
                <c:pt idx="73">
                  <c:v>-0.3553</c:v>
                </c:pt>
                <c:pt idx="74">
                  <c:v>-0.3155</c:v>
                </c:pt>
                <c:pt idx="75">
                  <c:v>-0.57579999999999998</c:v>
                </c:pt>
                <c:pt idx="76">
                  <c:v>-0.51900000000000002</c:v>
                </c:pt>
                <c:pt idx="77">
                  <c:v>-0.3639</c:v>
                </c:pt>
                <c:pt idx="78">
                  <c:v>-0.20569999999999999</c:v>
                </c:pt>
                <c:pt idx="79">
                  <c:v>0.11550000000000001</c:v>
                </c:pt>
                <c:pt idx="80">
                  <c:v>-0.1047</c:v>
                </c:pt>
                <c:pt idx="81">
                  <c:v>-0.23760000000000001</c:v>
                </c:pt>
                <c:pt idx="82">
                  <c:v>-0.2717</c:v>
                </c:pt>
                <c:pt idx="83">
                  <c:v>-0.25819999999999999</c:v>
                </c:pt>
                <c:pt idx="84">
                  <c:v>-0.79349999999999998</c:v>
                </c:pt>
                <c:pt idx="85">
                  <c:v>-0.67390000000000005</c:v>
                </c:pt>
                <c:pt idx="86">
                  <c:v>-0.24170000000000003</c:v>
                </c:pt>
                <c:pt idx="87">
                  <c:v>-0.70550000000000002</c:v>
                </c:pt>
                <c:pt idx="88">
                  <c:v>-0.57700000000000007</c:v>
                </c:pt>
                <c:pt idx="89">
                  <c:v>-0.1406</c:v>
                </c:pt>
                <c:pt idx="90">
                  <c:v>0.44900000000000001</c:v>
                </c:pt>
                <c:pt idx="91">
                  <c:v>0.39219999999999999</c:v>
                </c:pt>
                <c:pt idx="92">
                  <c:v>0.37040000000000001</c:v>
                </c:pt>
                <c:pt idx="93">
                  <c:v>0.3155</c:v>
                </c:pt>
                <c:pt idx="94">
                  <c:v>0.1452</c:v>
                </c:pt>
                <c:pt idx="95">
                  <c:v>0.2712</c:v>
                </c:pt>
                <c:pt idx="96">
                  <c:v>-0.19219999999999998</c:v>
                </c:pt>
                <c:pt idx="97">
                  <c:v>0.4551</c:v>
                </c:pt>
                <c:pt idx="98">
                  <c:v>0.3508</c:v>
                </c:pt>
                <c:pt idx="99">
                  <c:v>8.5699999999999998E-2</c:v>
                </c:pt>
                <c:pt idx="100">
                  <c:v>0.1467</c:v>
                </c:pt>
                <c:pt idx="101">
                  <c:v>8.3499999999999991E-2</c:v>
                </c:pt>
                <c:pt idx="102">
                  <c:v>9.3200000000000005E-2</c:v>
                </c:pt>
                <c:pt idx="103">
                  <c:v>0.32740000000000002</c:v>
                </c:pt>
                <c:pt idx="104">
                  <c:v>0.3221</c:v>
                </c:pt>
                <c:pt idx="105">
                  <c:v>0.36709999999999998</c:v>
                </c:pt>
                <c:pt idx="106">
                  <c:v>0.43869999999999998</c:v>
                </c:pt>
                <c:pt idx="107">
                  <c:v>0.60630000000000006</c:v>
                </c:pt>
                <c:pt idx="108">
                  <c:v>0.59279999999999999</c:v>
                </c:pt>
                <c:pt idx="109">
                  <c:v>0.33380000000000004</c:v>
                </c:pt>
                <c:pt idx="110">
                  <c:v>0.31940000000000002</c:v>
                </c:pt>
                <c:pt idx="111">
                  <c:v>0.3009</c:v>
                </c:pt>
                <c:pt idx="112">
                  <c:v>0.29600000000000004</c:v>
                </c:pt>
                <c:pt idx="113">
                  <c:v>0.1646</c:v>
                </c:pt>
                <c:pt idx="114">
                  <c:v>-6.3E-3</c:v>
                </c:pt>
                <c:pt idx="115">
                  <c:v>0.16219999999999998</c:v>
                </c:pt>
                <c:pt idx="116">
                  <c:v>0.1009</c:v>
                </c:pt>
                <c:pt idx="117">
                  <c:v>0.26960000000000001</c:v>
                </c:pt>
                <c:pt idx="118">
                  <c:v>0.29120000000000001</c:v>
                </c:pt>
                <c:pt idx="119">
                  <c:v>0.23860000000000001</c:v>
                </c:pt>
                <c:pt idx="120">
                  <c:v>4.5400000000000003E-2</c:v>
                </c:pt>
                <c:pt idx="121">
                  <c:v>0.154</c:v>
                </c:pt>
                <c:pt idx="122">
                  <c:v>2.3300000000000001E-2</c:v>
                </c:pt>
                <c:pt idx="123">
                  <c:v>-9.2600000000000002E-2</c:v>
                </c:pt>
                <c:pt idx="124">
                  <c:v>-0.14800000000000002</c:v>
                </c:pt>
                <c:pt idx="125">
                  <c:v>-0.25059999999999999</c:v>
                </c:pt>
                <c:pt idx="126">
                  <c:v>-0.26079999999999998</c:v>
                </c:pt>
                <c:pt idx="127">
                  <c:v>-0.28550000000000003</c:v>
                </c:pt>
                <c:pt idx="128">
                  <c:v>-0.2379</c:v>
                </c:pt>
                <c:pt idx="129">
                  <c:v>-0.34520000000000001</c:v>
                </c:pt>
                <c:pt idx="130">
                  <c:v>-0.38400000000000001</c:v>
                </c:pt>
                <c:pt idx="131">
                  <c:v>-0.12380000000000001</c:v>
                </c:pt>
                <c:pt idx="132">
                  <c:v>-0.6631999999999999</c:v>
                </c:pt>
                <c:pt idx="133">
                  <c:v>-0.59030000000000005</c:v>
                </c:pt>
                <c:pt idx="134">
                  <c:v>-0.32140000000000002</c:v>
                </c:pt>
                <c:pt idx="135">
                  <c:v>-0.1822</c:v>
                </c:pt>
                <c:pt idx="136">
                  <c:v>-0.12240000000000001</c:v>
                </c:pt>
                <c:pt idx="137">
                  <c:v>9.6500000000000002E-2</c:v>
                </c:pt>
                <c:pt idx="138">
                  <c:v>-3.2500000000000001E-2</c:v>
                </c:pt>
                <c:pt idx="139">
                  <c:v>-0.35350000000000004</c:v>
                </c:pt>
                <c:pt idx="140">
                  <c:v>-0.56930000000000003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6-479B-BBEF-5DFD7FFB4DEA}"/>
            </c:ext>
          </c:extLst>
        </c:ser>
        <c:ser>
          <c:idx val="2"/>
          <c:order val="1"/>
          <c:tx>
            <c:strRef>
              <c:f>'QSBO,CCI'!$C$10</c:f>
              <c:strCache>
                <c:ptCount val="1"/>
                <c:pt idx="0">
                  <c:v>Rest of NZ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'QSBO,CCI'!$C$11:$C$151</c:f>
              <c:numCache>
                <c:formatCode>0.00%</c:formatCode>
                <c:ptCount val="141"/>
                <c:pt idx="0">
                  <c:v>-0.30730000000000002</c:v>
                </c:pt>
                <c:pt idx="1">
                  <c:v>-6.4100000000000004E-2</c:v>
                </c:pt>
                <c:pt idx="2">
                  <c:v>-0.1246</c:v>
                </c:pt>
                <c:pt idx="3">
                  <c:v>-0.55789999999999995</c:v>
                </c:pt>
                <c:pt idx="4">
                  <c:v>-0.48729999999999996</c:v>
                </c:pt>
                <c:pt idx="5">
                  <c:v>-0.3831</c:v>
                </c:pt>
                <c:pt idx="6">
                  <c:v>9.9199999999999997E-2</c:v>
                </c:pt>
                <c:pt idx="7">
                  <c:v>-1.8100000000000002E-2</c:v>
                </c:pt>
                <c:pt idx="8">
                  <c:v>-6.3E-3</c:v>
                </c:pt>
                <c:pt idx="9">
                  <c:v>0.1424</c:v>
                </c:pt>
                <c:pt idx="10">
                  <c:v>0.52450000000000008</c:v>
                </c:pt>
                <c:pt idx="11">
                  <c:v>9.1799999999999993E-2</c:v>
                </c:pt>
                <c:pt idx="12">
                  <c:v>-8.2799999999999999E-2</c:v>
                </c:pt>
                <c:pt idx="13">
                  <c:v>9.7999999999999997E-3</c:v>
                </c:pt>
                <c:pt idx="14">
                  <c:v>-0.29930000000000001</c:v>
                </c:pt>
                <c:pt idx="15">
                  <c:v>-0.45799999999999996</c:v>
                </c:pt>
                <c:pt idx="16">
                  <c:v>-0.51719999999999999</c:v>
                </c:pt>
                <c:pt idx="17">
                  <c:v>-6.7000000000000002E-3</c:v>
                </c:pt>
                <c:pt idx="18">
                  <c:v>-5.9800000000000006E-2</c:v>
                </c:pt>
                <c:pt idx="19">
                  <c:v>3.9000000000000003E-3</c:v>
                </c:pt>
                <c:pt idx="20">
                  <c:v>0.4874</c:v>
                </c:pt>
                <c:pt idx="21">
                  <c:v>0.46810000000000002</c:v>
                </c:pt>
                <c:pt idx="22">
                  <c:v>0.52400000000000002</c:v>
                </c:pt>
                <c:pt idx="23">
                  <c:v>0.59350000000000003</c:v>
                </c:pt>
                <c:pt idx="24">
                  <c:v>0.51819999999999999</c:v>
                </c:pt>
                <c:pt idx="25">
                  <c:v>0.48280000000000001</c:v>
                </c:pt>
                <c:pt idx="26">
                  <c:v>0.58040000000000003</c:v>
                </c:pt>
                <c:pt idx="27">
                  <c:v>0.55449999999999999</c:v>
                </c:pt>
                <c:pt idx="28">
                  <c:v>0.6099</c:v>
                </c:pt>
                <c:pt idx="29">
                  <c:v>0.55249999999999999</c:v>
                </c:pt>
                <c:pt idx="30">
                  <c:v>0.45030000000000003</c:v>
                </c:pt>
                <c:pt idx="31">
                  <c:v>0.18329999999999999</c:v>
                </c:pt>
                <c:pt idx="32">
                  <c:v>-2.6800000000000001E-2</c:v>
                </c:pt>
                <c:pt idx="33">
                  <c:v>-5.91E-2</c:v>
                </c:pt>
                <c:pt idx="34">
                  <c:v>6.6699999999999995E-2</c:v>
                </c:pt>
                <c:pt idx="35">
                  <c:v>0.15240000000000001</c:v>
                </c:pt>
                <c:pt idx="36">
                  <c:v>4.9699999999999994E-2</c:v>
                </c:pt>
                <c:pt idx="37">
                  <c:v>-0.34649999999999997</c:v>
                </c:pt>
                <c:pt idx="38">
                  <c:v>-1.5800000000000002E-2</c:v>
                </c:pt>
                <c:pt idx="39">
                  <c:v>8.1699999999999995E-2</c:v>
                </c:pt>
                <c:pt idx="40">
                  <c:v>-0.1091</c:v>
                </c:pt>
                <c:pt idx="41">
                  <c:v>-0.14849999999999999</c:v>
                </c:pt>
                <c:pt idx="42">
                  <c:v>5.96E-2</c:v>
                </c:pt>
                <c:pt idx="43">
                  <c:v>-0.18510000000000001</c:v>
                </c:pt>
                <c:pt idx="44">
                  <c:v>-0.34799999999999998</c:v>
                </c:pt>
                <c:pt idx="45">
                  <c:v>-0.51849999999999996</c:v>
                </c:pt>
                <c:pt idx="46">
                  <c:v>-0.1973</c:v>
                </c:pt>
                <c:pt idx="47">
                  <c:v>0.1545</c:v>
                </c:pt>
                <c:pt idx="48">
                  <c:v>0.45840000000000003</c:v>
                </c:pt>
                <c:pt idx="49">
                  <c:v>0.26150000000000001</c:v>
                </c:pt>
                <c:pt idx="50">
                  <c:v>0.18100000000000002</c:v>
                </c:pt>
                <c:pt idx="51">
                  <c:v>0.19140000000000001</c:v>
                </c:pt>
                <c:pt idx="52">
                  <c:v>5.5E-2</c:v>
                </c:pt>
                <c:pt idx="53">
                  <c:v>-0.41420000000000001</c:v>
                </c:pt>
                <c:pt idx="54">
                  <c:v>-0.44969999999999999</c:v>
                </c:pt>
                <c:pt idx="55">
                  <c:v>0.28809999999999997</c:v>
                </c:pt>
                <c:pt idx="56">
                  <c:v>-1.66E-2</c:v>
                </c:pt>
                <c:pt idx="57">
                  <c:v>5.9999999999999995E-4</c:v>
                </c:pt>
                <c:pt idx="58">
                  <c:v>-0.44240000000000002</c:v>
                </c:pt>
                <c:pt idx="59">
                  <c:v>-9.4499999999999987E-2</c:v>
                </c:pt>
                <c:pt idx="60">
                  <c:v>0.19820000000000002</c:v>
                </c:pt>
                <c:pt idx="61">
                  <c:v>-6.7099999999999993E-2</c:v>
                </c:pt>
                <c:pt idx="62">
                  <c:v>-5.21E-2</c:v>
                </c:pt>
                <c:pt idx="63">
                  <c:v>4.8499999999999995E-2</c:v>
                </c:pt>
                <c:pt idx="64">
                  <c:v>-0.3674</c:v>
                </c:pt>
                <c:pt idx="65">
                  <c:v>-0.19539999999999999</c:v>
                </c:pt>
                <c:pt idx="66">
                  <c:v>-3.2899999999999999E-2</c:v>
                </c:pt>
                <c:pt idx="67">
                  <c:v>-4.0099999999999997E-2</c:v>
                </c:pt>
                <c:pt idx="68">
                  <c:v>-0.29899999999999999</c:v>
                </c:pt>
                <c:pt idx="69">
                  <c:v>-0.19820000000000002</c:v>
                </c:pt>
                <c:pt idx="70">
                  <c:v>-0.16239999999999999</c:v>
                </c:pt>
                <c:pt idx="71">
                  <c:v>-8.3900000000000002E-2</c:v>
                </c:pt>
                <c:pt idx="72">
                  <c:v>-0.2873</c:v>
                </c:pt>
                <c:pt idx="73">
                  <c:v>-0.33710000000000001</c:v>
                </c:pt>
                <c:pt idx="74">
                  <c:v>-0.3211</c:v>
                </c:pt>
                <c:pt idx="75">
                  <c:v>-0.62319999999999998</c:v>
                </c:pt>
                <c:pt idx="76">
                  <c:v>-0.47759999999999997</c:v>
                </c:pt>
                <c:pt idx="77">
                  <c:v>-0.46740000000000004</c:v>
                </c:pt>
                <c:pt idx="78">
                  <c:v>-0.187</c:v>
                </c:pt>
                <c:pt idx="79">
                  <c:v>1E-3</c:v>
                </c:pt>
                <c:pt idx="80">
                  <c:v>-0.17079999999999998</c:v>
                </c:pt>
                <c:pt idx="81">
                  <c:v>-0.41229999999999994</c:v>
                </c:pt>
                <c:pt idx="82">
                  <c:v>-0.27350000000000002</c:v>
                </c:pt>
                <c:pt idx="83">
                  <c:v>-0.26979999999999998</c:v>
                </c:pt>
                <c:pt idx="84">
                  <c:v>-0.59950000000000003</c:v>
                </c:pt>
                <c:pt idx="85">
                  <c:v>-0.62560000000000004</c:v>
                </c:pt>
                <c:pt idx="86">
                  <c:v>-0.1782</c:v>
                </c:pt>
                <c:pt idx="87">
                  <c:v>-0.62560000000000004</c:v>
                </c:pt>
                <c:pt idx="88">
                  <c:v>-0.67049999999999998</c:v>
                </c:pt>
                <c:pt idx="89">
                  <c:v>-0.27589999999999998</c:v>
                </c:pt>
                <c:pt idx="90">
                  <c:v>0.33189999999999997</c:v>
                </c:pt>
                <c:pt idx="91">
                  <c:v>0.27560000000000001</c:v>
                </c:pt>
                <c:pt idx="92">
                  <c:v>0.16159999999999999</c:v>
                </c:pt>
                <c:pt idx="93">
                  <c:v>0.12970000000000001</c:v>
                </c:pt>
                <c:pt idx="94">
                  <c:v>3.6499999999999998E-2</c:v>
                </c:pt>
                <c:pt idx="95">
                  <c:v>2.92E-2</c:v>
                </c:pt>
                <c:pt idx="96">
                  <c:v>-0.30070000000000002</c:v>
                </c:pt>
                <c:pt idx="97">
                  <c:v>0.19239999999999999</c:v>
                </c:pt>
                <c:pt idx="98">
                  <c:v>0.2</c:v>
                </c:pt>
                <c:pt idx="99">
                  <c:v>-3.1699999999999999E-2</c:v>
                </c:pt>
                <c:pt idx="100">
                  <c:v>0.1215</c:v>
                </c:pt>
                <c:pt idx="101">
                  <c:v>-9.6000000000000002E-2</c:v>
                </c:pt>
                <c:pt idx="102">
                  <c:v>7.3499999999999996E-2</c:v>
                </c:pt>
                <c:pt idx="103">
                  <c:v>0.12279999999999999</c:v>
                </c:pt>
                <c:pt idx="104">
                  <c:v>0.188</c:v>
                </c:pt>
                <c:pt idx="105">
                  <c:v>0.30980000000000002</c:v>
                </c:pt>
                <c:pt idx="106">
                  <c:v>0.35020000000000001</c:v>
                </c:pt>
                <c:pt idx="107">
                  <c:v>0.49670000000000003</c:v>
                </c:pt>
                <c:pt idx="108">
                  <c:v>0.48170000000000002</c:v>
                </c:pt>
                <c:pt idx="109">
                  <c:v>0.30530000000000002</c:v>
                </c:pt>
                <c:pt idx="110">
                  <c:v>0.13519999999999999</c:v>
                </c:pt>
                <c:pt idx="111">
                  <c:v>0.20469999999999999</c:v>
                </c:pt>
                <c:pt idx="112">
                  <c:v>0.20129999999999998</c:v>
                </c:pt>
                <c:pt idx="113">
                  <c:v>-1.3100000000000001E-2</c:v>
                </c:pt>
                <c:pt idx="114">
                  <c:v>-0.2208</c:v>
                </c:pt>
                <c:pt idx="115">
                  <c:v>0.13800000000000001</c:v>
                </c:pt>
                <c:pt idx="116">
                  <c:v>-2.5399999999999999E-2</c:v>
                </c:pt>
                <c:pt idx="117">
                  <c:v>0.14550000000000002</c:v>
                </c:pt>
                <c:pt idx="118">
                  <c:v>0.2382</c:v>
                </c:pt>
                <c:pt idx="119">
                  <c:v>0.313</c:v>
                </c:pt>
                <c:pt idx="120">
                  <c:v>0.23070000000000002</c:v>
                </c:pt>
                <c:pt idx="121">
                  <c:v>0.18920000000000001</c:v>
                </c:pt>
                <c:pt idx="122">
                  <c:v>6.6100000000000006E-2</c:v>
                </c:pt>
                <c:pt idx="123">
                  <c:v>-0.1216</c:v>
                </c:pt>
                <c:pt idx="124">
                  <c:v>-8.2500000000000004E-2</c:v>
                </c:pt>
                <c:pt idx="125">
                  <c:v>-0.18679999999999999</c:v>
                </c:pt>
                <c:pt idx="126">
                  <c:v>-0.32539999999999997</c:v>
                </c:pt>
                <c:pt idx="127">
                  <c:v>-0.1173</c:v>
                </c:pt>
                <c:pt idx="128">
                  <c:v>-0.309</c:v>
                </c:pt>
                <c:pt idx="129">
                  <c:v>-0.33350000000000002</c:v>
                </c:pt>
                <c:pt idx="130">
                  <c:v>-0.40159999999999996</c:v>
                </c:pt>
                <c:pt idx="131">
                  <c:v>-0.26289999999999997</c:v>
                </c:pt>
                <c:pt idx="132">
                  <c:v>-0.71519999999999995</c:v>
                </c:pt>
                <c:pt idx="133">
                  <c:v>-0.65439999999999998</c:v>
                </c:pt>
                <c:pt idx="134">
                  <c:v>-0.43170000000000003</c:v>
                </c:pt>
                <c:pt idx="135">
                  <c:v>-8.5000000000000006E-3</c:v>
                </c:pt>
                <c:pt idx="136">
                  <c:v>-0.12759999999999999</c:v>
                </c:pt>
                <c:pt idx="137">
                  <c:v>5.6299999999999996E-2</c:v>
                </c:pt>
                <c:pt idx="138">
                  <c:v>-0.13539999999999999</c:v>
                </c:pt>
                <c:pt idx="139">
                  <c:v>-0.25800000000000001</c:v>
                </c:pt>
                <c:pt idx="140">
                  <c:v>-0.3569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6-479B-BBEF-5DFD7FFB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14016"/>
        <c:axId val="50215552"/>
      </c:lineChart>
      <c:catAx>
        <c:axId val="5021401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21555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21555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21401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7017286027895818"/>
          <c:y val="0.93492454068241471"/>
          <c:w val="0.42064127480248181"/>
          <c:h val="5.8097713689403432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'QSBO,CCI'!$F$10</c:f>
              <c:strCache>
                <c:ptCount val="1"/>
                <c:pt idx="0">
                  <c:v>Auckland Skilled 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'QSBO,CCI'!$F$11:$F$151</c:f>
              <c:numCache>
                <c:formatCode>0.00%</c:formatCode>
                <c:ptCount val="141"/>
                <c:pt idx="0">
                  <c:v>-0.34100000000000003</c:v>
                </c:pt>
                <c:pt idx="1">
                  <c:v>-0.2737</c:v>
                </c:pt>
                <c:pt idx="2">
                  <c:v>-0.26739999999999997</c:v>
                </c:pt>
                <c:pt idx="3">
                  <c:v>-4.6199999999999998E-2</c:v>
                </c:pt>
                <c:pt idx="4">
                  <c:v>0.25129999999999997</c:v>
                </c:pt>
                <c:pt idx="5">
                  <c:v>0.2394</c:v>
                </c:pt>
                <c:pt idx="6">
                  <c:v>0.17730000000000001</c:v>
                </c:pt>
                <c:pt idx="7">
                  <c:v>0.16289999999999999</c:v>
                </c:pt>
                <c:pt idx="8">
                  <c:v>0.14529999999999998</c:v>
                </c:pt>
                <c:pt idx="9">
                  <c:v>5.0599999999999999E-2</c:v>
                </c:pt>
                <c:pt idx="10">
                  <c:v>-9.7599999999999992E-2</c:v>
                </c:pt>
                <c:pt idx="11">
                  <c:v>-2.3799999999999998E-2</c:v>
                </c:pt>
                <c:pt idx="12">
                  <c:v>0</c:v>
                </c:pt>
                <c:pt idx="13">
                  <c:v>0.04</c:v>
                </c:pt>
                <c:pt idx="14">
                  <c:v>0.16070000000000001</c:v>
                </c:pt>
                <c:pt idx="15">
                  <c:v>0.3533</c:v>
                </c:pt>
                <c:pt idx="16">
                  <c:v>0.39759999999999995</c:v>
                </c:pt>
                <c:pt idx="17">
                  <c:v>0.4632</c:v>
                </c:pt>
                <c:pt idx="18">
                  <c:v>0.44540000000000002</c:v>
                </c:pt>
                <c:pt idx="19">
                  <c:v>0.44719999999999999</c:v>
                </c:pt>
                <c:pt idx="20">
                  <c:v>0.28029999999999999</c:v>
                </c:pt>
                <c:pt idx="21">
                  <c:v>0.1502</c:v>
                </c:pt>
                <c:pt idx="22">
                  <c:v>5.7300000000000004E-2</c:v>
                </c:pt>
                <c:pt idx="23">
                  <c:v>2.3300000000000001E-2</c:v>
                </c:pt>
                <c:pt idx="24">
                  <c:v>-2.5899999999999999E-2</c:v>
                </c:pt>
                <c:pt idx="25">
                  <c:v>-0.12960000000000002</c:v>
                </c:pt>
                <c:pt idx="26">
                  <c:v>-0.19670000000000001</c:v>
                </c:pt>
                <c:pt idx="27">
                  <c:v>-0.28639999999999999</c:v>
                </c:pt>
                <c:pt idx="28">
                  <c:v>-0.39520000000000005</c:v>
                </c:pt>
                <c:pt idx="29">
                  <c:v>-0.50429999999999997</c:v>
                </c:pt>
                <c:pt idx="30">
                  <c:v>-0.63719999999999999</c:v>
                </c:pt>
                <c:pt idx="31">
                  <c:v>-0.61399999999999999</c:v>
                </c:pt>
                <c:pt idx="32">
                  <c:v>-0.50729999999999997</c:v>
                </c:pt>
                <c:pt idx="33">
                  <c:v>-0.54289999999999994</c:v>
                </c:pt>
                <c:pt idx="34">
                  <c:v>-0.50919999999999999</c:v>
                </c:pt>
                <c:pt idx="35">
                  <c:v>-0.45350000000000001</c:v>
                </c:pt>
                <c:pt idx="36">
                  <c:v>-0.39189999999999997</c:v>
                </c:pt>
                <c:pt idx="37">
                  <c:v>-0.31430000000000002</c:v>
                </c:pt>
                <c:pt idx="38">
                  <c:v>-0.27910000000000001</c:v>
                </c:pt>
                <c:pt idx="39">
                  <c:v>-0.17170000000000002</c:v>
                </c:pt>
                <c:pt idx="40">
                  <c:v>-0.1246</c:v>
                </c:pt>
                <c:pt idx="41">
                  <c:v>-4.1900000000000007E-2</c:v>
                </c:pt>
                <c:pt idx="42">
                  <c:v>1.66E-2</c:v>
                </c:pt>
                <c:pt idx="43">
                  <c:v>2.52E-2</c:v>
                </c:pt>
                <c:pt idx="44">
                  <c:v>9.1799999999999993E-2</c:v>
                </c:pt>
                <c:pt idx="45">
                  <c:v>8.1600000000000006E-2</c:v>
                </c:pt>
                <c:pt idx="46">
                  <c:v>0.23379999999999998</c:v>
                </c:pt>
                <c:pt idx="47">
                  <c:v>-8.1300000000000011E-2</c:v>
                </c:pt>
                <c:pt idx="48">
                  <c:v>-0.14749999999999999</c:v>
                </c:pt>
                <c:pt idx="49">
                  <c:v>-0.14019999999999999</c:v>
                </c:pt>
                <c:pt idx="50">
                  <c:v>-0.22190000000000001</c:v>
                </c:pt>
                <c:pt idx="51">
                  <c:v>-0.32500000000000001</c:v>
                </c:pt>
                <c:pt idx="52">
                  <c:v>-0.31489999999999996</c:v>
                </c:pt>
                <c:pt idx="53">
                  <c:v>-0.435</c:v>
                </c:pt>
                <c:pt idx="54">
                  <c:v>-0.31430000000000002</c:v>
                </c:pt>
                <c:pt idx="55">
                  <c:v>-0.34179999999999999</c:v>
                </c:pt>
                <c:pt idx="56">
                  <c:v>-0.3029</c:v>
                </c:pt>
                <c:pt idx="57">
                  <c:v>-0.33169999999999999</c:v>
                </c:pt>
                <c:pt idx="58">
                  <c:v>-0.23449999999999999</c:v>
                </c:pt>
                <c:pt idx="59">
                  <c:v>-8.7300000000000003E-2</c:v>
                </c:pt>
                <c:pt idx="60">
                  <c:v>-0.17149999999999999</c:v>
                </c:pt>
                <c:pt idx="61">
                  <c:v>-0.32280000000000003</c:v>
                </c:pt>
                <c:pt idx="62">
                  <c:v>-0.35880000000000001</c:v>
                </c:pt>
                <c:pt idx="63">
                  <c:v>-0.4325</c:v>
                </c:pt>
                <c:pt idx="64">
                  <c:v>-0.40720000000000001</c:v>
                </c:pt>
                <c:pt idx="65">
                  <c:v>-0.3503</c:v>
                </c:pt>
                <c:pt idx="66">
                  <c:v>-0.4032</c:v>
                </c:pt>
                <c:pt idx="67">
                  <c:v>-0.53780000000000006</c:v>
                </c:pt>
                <c:pt idx="68">
                  <c:v>-0.4803</c:v>
                </c:pt>
                <c:pt idx="69">
                  <c:v>-0.52959999999999996</c:v>
                </c:pt>
                <c:pt idx="70">
                  <c:v>-0.56520000000000004</c:v>
                </c:pt>
                <c:pt idx="71">
                  <c:v>-0.67980000000000007</c:v>
                </c:pt>
                <c:pt idx="72">
                  <c:v>-0.67079999999999995</c:v>
                </c:pt>
                <c:pt idx="73">
                  <c:v>-0.46799999999999997</c:v>
                </c:pt>
                <c:pt idx="74">
                  <c:v>-0.41110000000000002</c:v>
                </c:pt>
                <c:pt idx="75">
                  <c:v>-0.2268</c:v>
                </c:pt>
                <c:pt idx="76">
                  <c:v>-0.24640000000000001</c:v>
                </c:pt>
                <c:pt idx="77">
                  <c:v>-0.18420000000000003</c:v>
                </c:pt>
                <c:pt idx="78">
                  <c:v>-0.12759999999999999</c:v>
                </c:pt>
                <c:pt idx="79">
                  <c:v>-0.23760000000000001</c:v>
                </c:pt>
                <c:pt idx="80">
                  <c:v>-0.34159999999999996</c:v>
                </c:pt>
                <c:pt idx="81">
                  <c:v>-0.37290000000000001</c:v>
                </c:pt>
                <c:pt idx="82">
                  <c:v>-0.38079999999999997</c:v>
                </c:pt>
                <c:pt idx="83">
                  <c:v>-0.42299999999999999</c:v>
                </c:pt>
                <c:pt idx="84">
                  <c:v>-0.25</c:v>
                </c:pt>
                <c:pt idx="85">
                  <c:v>-0.1072</c:v>
                </c:pt>
                <c:pt idx="86">
                  <c:v>-5.2999999999999999E-2</c:v>
                </c:pt>
                <c:pt idx="87">
                  <c:v>0.3286</c:v>
                </c:pt>
                <c:pt idx="88">
                  <c:v>0.46590000000000004</c:v>
                </c:pt>
                <c:pt idx="89">
                  <c:v>0.57609999999999995</c:v>
                </c:pt>
                <c:pt idx="90">
                  <c:v>0.26269999999999999</c:v>
                </c:pt>
                <c:pt idx="91">
                  <c:v>0.1116</c:v>
                </c:pt>
                <c:pt idx="92">
                  <c:v>2.7699999999999999E-2</c:v>
                </c:pt>
                <c:pt idx="93">
                  <c:v>-8.9800000000000005E-2</c:v>
                </c:pt>
                <c:pt idx="94">
                  <c:v>-1.3999999999999999E-2</c:v>
                </c:pt>
                <c:pt idx="95">
                  <c:v>-0.1537</c:v>
                </c:pt>
                <c:pt idx="96">
                  <c:v>-0.17530000000000001</c:v>
                </c:pt>
                <c:pt idx="97">
                  <c:v>-0.2109</c:v>
                </c:pt>
                <c:pt idx="98">
                  <c:v>-0.19370000000000001</c:v>
                </c:pt>
                <c:pt idx="99">
                  <c:v>-0.155</c:v>
                </c:pt>
                <c:pt idx="100">
                  <c:v>-0.16649999999999998</c:v>
                </c:pt>
                <c:pt idx="101">
                  <c:v>-0.2011</c:v>
                </c:pt>
                <c:pt idx="102">
                  <c:v>-0.19109999999999999</c:v>
                </c:pt>
                <c:pt idx="103">
                  <c:v>-6.6600000000000006E-2</c:v>
                </c:pt>
                <c:pt idx="104">
                  <c:v>-0.2366</c:v>
                </c:pt>
                <c:pt idx="105">
                  <c:v>-0.2477</c:v>
                </c:pt>
                <c:pt idx="106">
                  <c:v>-0.28899999999999998</c:v>
                </c:pt>
                <c:pt idx="107">
                  <c:v>-0.28960000000000002</c:v>
                </c:pt>
                <c:pt idx="108">
                  <c:v>-0.3468</c:v>
                </c:pt>
                <c:pt idx="109">
                  <c:v>-0.3342</c:v>
                </c:pt>
                <c:pt idx="110">
                  <c:v>-0.2984</c:v>
                </c:pt>
                <c:pt idx="111">
                  <c:v>-0.3967</c:v>
                </c:pt>
                <c:pt idx="112">
                  <c:v>-0.45549999999999996</c:v>
                </c:pt>
                <c:pt idx="113">
                  <c:v>-0.32469999999999999</c:v>
                </c:pt>
                <c:pt idx="114">
                  <c:v>-0.32</c:v>
                </c:pt>
                <c:pt idx="115">
                  <c:v>-0.40689999999999998</c:v>
                </c:pt>
                <c:pt idx="116">
                  <c:v>-0.38060000000000005</c:v>
                </c:pt>
                <c:pt idx="117">
                  <c:v>-0.43479999999999996</c:v>
                </c:pt>
                <c:pt idx="118">
                  <c:v>-0.45640000000000003</c:v>
                </c:pt>
                <c:pt idx="119">
                  <c:v>-0.38880000000000003</c:v>
                </c:pt>
                <c:pt idx="120">
                  <c:v>-0.501</c:v>
                </c:pt>
                <c:pt idx="121">
                  <c:v>-0.53520000000000001</c:v>
                </c:pt>
                <c:pt idx="122">
                  <c:v>-0.58550000000000002</c:v>
                </c:pt>
                <c:pt idx="123">
                  <c:v>-0.57679999999999998</c:v>
                </c:pt>
                <c:pt idx="124">
                  <c:v>-0.45619999999999999</c:v>
                </c:pt>
                <c:pt idx="125">
                  <c:v>-0.47670000000000001</c:v>
                </c:pt>
                <c:pt idx="126">
                  <c:v>-0.46649999999999997</c:v>
                </c:pt>
                <c:pt idx="127">
                  <c:v>-0.65159999999999996</c:v>
                </c:pt>
                <c:pt idx="128">
                  <c:v>-0.41859999999999997</c:v>
                </c:pt>
                <c:pt idx="129">
                  <c:v>-0.40360000000000001</c:v>
                </c:pt>
                <c:pt idx="130">
                  <c:v>-0.33020000000000005</c:v>
                </c:pt>
                <c:pt idx="131">
                  <c:v>-0.4299</c:v>
                </c:pt>
                <c:pt idx="132">
                  <c:v>-0.50869999999999993</c:v>
                </c:pt>
                <c:pt idx="133">
                  <c:v>0.15410000000000001</c:v>
                </c:pt>
                <c:pt idx="134">
                  <c:v>-0.27729999999999999</c:v>
                </c:pt>
                <c:pt idx="135">
                  <c:v>-0.4289</c:v>
                </c:pt>
                <c:pt idx="136">
                  <c:v>-0.65079999999999993</c:v>
                </c:pt>
                <c:pt idx="137">
                  <c:v>-0.80480000000000007</c:v>
                </c:pt>
                <c:pt idx="138">
                  <c:v>-0.88060000000000005</c:v>
                </c:pt>
                <c:pt idx="139">
                  <c:v>-0.82689999999999997</c:v>
                </c:pt>
                <c:pt idx="140">
                  <c:v>-0.73909999999999998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1-4310-B8F6-9A37F386F5EA}"/>
            </c:ext>
          </c:extLst>
        </c:ser>
        <c:ser>
          <c:idx val="1"/>
          <c:order val="1"/>
          <c:tx>
            <c:strRef>
              <c:f>'QSBO,CCI'!$G$10</c:f>
              <c:strCache>
                <c:ptCount val="1"/>
                <c:pt idx="0">
                  <c:v>Auckland Unskilled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'QSBO,CCI'!$G$11:$G$151</c:f>
              <c:numCache>
                <c:formatCode>0.00%</c:formatCode>
                <c:ptCount val="141"/>
                <c:pt idx="0">
                  <c:v>0.1336</c:v>
                </c:pt>
                <c:pt idx="1">
                  <c:v>0.1452</c:v>
                </c:pt>
                <c:pt idx="2">
                  <c:v>0.1492</c:v>
                </c:pt>
                <c:pt idx="3">
                  <c:v>0.32159999999999994</c:v>
                </c:pt>
                <c:pt idx="4">
                  <c:v>0.47850000000000004</c:v>
                </c:pt>
                <c:pt idx="5">
                  <c:v>0.48649999999999999</c:v>
                </c:pt>
                <c:pt idx="6">
                  <c:v>0.47549999999999998</c:v>
                </c:pt>
                <c:pt idx="7">
                  <c:v>0.52300000000000002</c:v>
                </c:pt>
                <c:pt idx="8">
                  <c:v>0.50570000000000004</c:v>
                </c:pt>
                <c:pt idx="9">
                  <c:v>0.28489999999999999</c:v>
                </c:pt>
                <c:pt idx="10">
                  <c:v>9.8699999999999996E-2</c:v>
                </c:pt>
                <c:pt idx="11">
                  <c:v>0.20899999999999999</c:v>
                </c:pt>
                <c:pt idx="12">
                  <c:v>0.29480000000000001</c:v>
                </c:pt>
                <c:pt idx="13">
                  <c:v>0.2616</c:v>
                </c:pt>
                <c:pt idx="14">
                  <c:v>0.41880000000000001</c:v>
                </c:pt>
                <c:pt idx="15">
                  <c:v>0.50680000000000003</c:v>
                </c:pt>
                <c:pt idx="16">
                  <c:v>0.59760000000000002</c:v>
                </c:pt>
                <c:pt idx="17">
                  <c:v>0.60659999999999992</c:v>
                </c:pt>
                <c:pt idx="18">
                  <c:v>0.59570000000000001</c:v>
                </c:pt>
                <c:pt idx="19">
                  <c:v>0.54239999999999999</c:v>
                </c:pt>
                <c:pt idx="20">
                  <c:v>0.36479999999999996</c:v>
                </c:pt>
                <c:pt idx="21">
                  <c:v>0.27899999999999997</c:v>
                </c:pt>
                <c:pt idx="22">
                  <c:v>0.215</c:v>
                </c:pt>
                <c:pt idx="23">
                  <c:v>0.185</c:v>
                </c:pt>
                <c:pt idx="24">
                  <c:v>0.2152</c:v>
                </c:pt>
                <c:pt idx="25">
                  <c:v>0.1174</c:v>
                </c:pt>
                <c:pt idx="26">
                  <c:v>6.3299999999999995E-2</c:v>
                </c:pt>
                <c:pt idx="27">
                  <c:v>7.85E-2</c:v>
                </c:pt>
                <c:pt idx="28">
                  <c:v>-2.9700000000000001E-2</c:v>
                </c:pt>
                <c:pt idx="29">
                  <c:v>-0.15570000000000001</c:v>
                </c:pt>
                <c:pt idx="30">
                  <c:v>-0.20100000000000001</c:v>
                </c:pt>
                <c:pt idx="31">
                  <c:v>-0.20100000000000001</c:v>
                </c:pt>
                <c:pt idx="32">
                  <c:v>-0.15579999999999999</c:v>
                </c:pt>
                <c:pt idx="33">
                  <c:v>-0.20899999999999999</c:v>
                </c:pt>
                <c:pt idx="34">
                  <c:v>-0.20489999999999997</c:v>
                </c:pt>
                <c:pt idx="35">
                  <c:v>-0.17730000000000001</c:v>
                </c:pt>
                <c:pt idx="36">
                  <c:v>-6.6500000000000004E-2</c:v>
                </c:pt>
                <c:pt idx="37">
                  <c:v>3.6799999999999999E-2</c:v>
                </c:pt>
                <c:pt idx="38">
                  <c:v>4.2999999999999997E-2</c:v>
                </c:pt>
                <c:pt idx="39">
                  <c:v>5.5399999999999998E-2</c:v>
                </c:pt>
                <c:pt idx="40">
                  <c:v>2.5999999999999999E-3</c:v>
                </c:pt>
                <c:pt idx="41">
                  <c:v>0.1953</c:v>
                </c:pt>
                <c:pt idx="42">
                  <c:v>0.18989999999999999</c:v>
                </c:pt>
                <c:pt idx="43">
                  <c:v>0.20660000000000001</c:v>
                </c:pt>
                <c:pt idx="44">
                  <c:v>0.22589999999999999</c:v>
                </c:pt>
                <c:pt idx="45">
                  <c:v>0.36149999999999999</c:v>
                </c:pt>
                <c:pt idx="46">
                  <c:v>0.4294</c:v>
                </c:pt>
                <c:pt idx="47">
                  <c:v>0.14829999999999999</c:v>
                </c:pt>
                <c:pt idx="48">
                  <c:v>0.11119999999999999</c:v>
                </c:pt>
                <c:pt idx="49">
                  <c:v>2.35E-2</c:v>
                </c:pt>
                <c:pt idx="50">
                  <c:v>-1.7000000000000001E-2</c:v>
                </c:pt>
                <c:pt idx="51">
                  <c:v>-6.2800000000000009E-2</c:v>
                </c:pt>
                <c:pt idx="52">
                  <c:v>-0.1363</c:v>
                </c:pt>
                <c:pt idx="53">
                  <c:v>-7.4499999999999997E-2</c:v>
                </c:pt>
                <c:pt idx="54">
                  <c:v>-9.7899999999999987E-2</c:v>
                </c:pt>
                <c:pt idx="55">
                  <c:v>-0.13780000000000001</c:v>
                </c:pt>
                <c:pt idx="56">
                  <c:v>-0.1265</c:v>
                </c:pt>
                <c:pt idx="57">
                  <c:v>-0.16820000000000002</c:v>
                </c:pt>
                <c:pt idx="58">
                  <c:v>-5.3800000000000001E-2</c:v>
                </c:pt>
                <c:pt idx="59">
                  <c:v>-5.0700000000000002E-2</c:v>
                </c:pt>
                <c:pt idx="60">
                  <c:v>-0.1153</c:v>
                </c:pt>
                <c:pt idx="61">
                  <c:v>-0.1845</c:v>
                </c:pt>
                <c:pt idx="62">
                  <c:v>-0.1648</c:v>
                </c:pt>
                <c:pt idx="63">
                  <c:v>-0.2238</c:v>
                </c:pt>
                <c:pt idx="64">
                  <c:v>-0.22469999999999998</c:v>
                </c:pt>
                <c:pt idx="65">
                  <c:v>-0.18170000000000003</c:v>
                </c:pt>
                <c:pt idx="66">
                  <c:v>-0.24429999999999999</c:v>
                </c:pt>
                <c:pt idx="67">
                  <c:v>-0.38350000000000001</c:v>
                </c:pt>
                <c:pt idx="68">
                  <c:v>-0.29880000000000001</c:v>
                </c:pt>
                <c:pt idx="69">
                  <c:v>-0.48249999999999998</c:v>
                </c:pt>
                <c:pt idx="70">
                  <c:v>-0.39850000000000002</c:v>
                </c:pt>
                <c:pt idx="71">
                  <c:v>-0.44380000000000003</c:v>
                </c:pt>
                <c:pt idx="72">
                  <c:v>-0.54689999999999994</c:v>
                </c:pt>
                <c:pt idx="73">
                  <c:v>-0.33500000000000002</c:v>
                </c:pt>
                <c:pt idx="74">
                  <c:v>-0.26219999999999999</c:v>
                </c:pt>
                <c:pt idx="75">
                  <c:v>-0.12909999999999999</c:v>
                </c:pt>
                <c:pt idx="76">
                  <c:v>-0.11169999999999999</c:v>
                </c:pt>
                <c:pt idx="77">
                  <c:v>-1.3500000000000002E-2</c:v>
                </c:pt>
                <c:pt idx="78">
                  <c:v>-1.47E-2</c:v>
                </c:pt>
                <c:pt idx="79">
                  <c:v>-0.1061</c:v>
                </c:pt>
                <c:pt idx="80">
                  <c:v>-0.14449999999999999</c:v>
                </c:pt>
                <c:pt idx="81">
                  <c:v>-0.2404</c:v>
                </c:pt>
                <c:pt idx="82">
                  <c:v>-0.22690000000000002</c:v>
                </c:pt>
                <c:pt idx="83">
                  <c:v>-0.26579999999999998</c:v>
                </c:pt>
                <c:pt idx="84">
                  <c:v>-0.18969999999999998</c:v>
                </c:pt>
                <c:pt idx="85">
                  <c:v>6.1699999999999998E-2</c:v>
                </c:pt>
                <c:pt idx="86">
                  <c:v>0.21379999999999999</c:v>
                </c:pt>
                <c:pt idx="87">
                  <c:v>0.50149999999999995</c:v>
                </c:pt>
                <c:pt idx="88">
                  <c:v>0.6875</c:v>
                </c:pt>
                <c:pt idx="89">
                  <c:v>0.77969999999999995</c:v>
                </c:pt>
                <c:pt idx="90">
                  <c:v>0.39729999999999999</c:v>
                </c:pt>
                <c:pt idx="91">
                  <c:v>0.30690000000000001</c:v>
                </c:pt>
                <c:pt idx="92">
                  <c:v>0.20679999999999998</c:v>
                </c:pt>
                <c:pt idx="93">
                  <c:v>0.16980000000000001</c:v>
                </c:pt>
                <c:pt idx="94">
                  <c:v>8.6800000000000002E-2</c:v>
                </c:pt>
                <c:pt idx="95">
                  <c:v>6.0100000000000001E-2</c:v>
                </c:pt>
                <c:pt idx="96">
                  <c:v>9.6099999999999991E-2</c:v>
                </c:pt>
                <c:pt idx="97">
                  <c:v>-2.9399999999999999E-2</c:v>
                </c:pt>
                <c:pt idx="98">
                  <c:v>5.1399999999999994E-2</c:v>
                </c:pt>
                <c:pt idx="99">
                  <c:v>5.6799999999999996E-2</c:v>
                </c:pt>
                <c:pt idx="100">
                  <c:v>8.5099999999999995E-2</c:v>
                </c:pt>
                <c:pt idx="101">
                  <c:v>5.5800000000000002E-2</c:v>
                </c:pt>
                <c:pt idx="102">
                  <c:v>2.6099999999999998E-2</c:v>
                </c:pt>
                <c:pt idx="103">
                  <c:v>5.74E-2</c:v>
                </c:pt>
                <c:pt idx="104">
                  <c:v>3.7000000000000002E-3</c:v>
                </c:pt>
                <c:pt idx="105">
                  <c:v>-8.8000000000000005E-3</c:v>
                </c:pt>
                <c:pt idx="106">
                  <c:v>-1.3600000000000001E-2</c:v>
                </c:pt>
                <c:pt idx="107">
                  <c:v>-0.16620000000000001</c:v>
                </c:pt>
                <c:pt idx="108">
                  <c:v>-0.11220000000000001</c:v>
                </c:pt>
                <c:pt idx="109">
                  <c:v>-0.17660000000000001</c:v>
                </c:pt>
                <c:pt idx="110">
                  <c:v>-5.9000000000000004E-2</c:v>
                </c:pt>
                <c:pt idx="111">
                  <c:v>-0.2787</c:v>
                </c:pt>
                <c:pt idx="112">
                  <c:v>-0.22039999999999998</c:v>
                </c:pt>
                <c:pt idx="113">
                  <c:v>-0.17929999999999999</c:v>
                </c:pt>
                <c:pt idx="114">
                  <c:v>-0.1711</c:v>
                </c:pt>
                <c:pt idx="115">
                  <c:v>-0.12539999999999998</c:v>
                </c:pt>
                <c:pt idx="116">
                  <c:v>-0.21809999999999999</c:v>
                </c:pt>
                <c:pt idx="117">
                  <c:v>-0.23379999999999998</c:v>
                </c:pt>
                <c:pt idx="118">
                  <c:v>-0.1986</c:v>
                </c:pt>
                <c:pt idx="119">
                  <c:v>-0.25840000000000002</c:v>
                </c:pt>
                <c:pt idx="120">
                  <c:v>-0.36560000000000004</c:v>
                </c:pt>
                <c:pt idx="121">
                  <c:v>-0.3795</c:v>
                </c:pt>
                <c:pt idx="122">
                  <c:v>-0.40820000000000001</c:v>
                </c:pt>
                <c:pt idx="123">
                  <c:v>-0.40439999999999998</c:v>
                </c:pt>
                <c:pt idx="124">
                  <c:v>-0.4042</c:v>
                </c:pt>
                <c:pt idx="125">
                  <c:v>-0.33380000000000004</c:v>
                </c:pt>
                <c:pt idx="126">
                  <c:v>-0.3513</c:v>
                </c:pt>
                <c:pt idx="127">
                  <c:v>-0.45490000000000003</c:v>
                </c:pt>
                <c:pt idx="128">
                  <c:v>-0.22190000000000001</c:v>
                </c:pt>
                <c:pt idx="129">
                  <c:v>-0.3231</c:v>
                </c:pt>
                <c:pt idx="130">
                  <c:v>-0.2833</c:v>
                </c:pt>
                <c:pt idx="131">
                  <c:v>-0.2681</c:v>
                </c:pt>
                <c:pt idx="132">
                  <c:v>-0.37130000000000002</c:v>
                </c:pt>
                <c:pt idx="133">
                  <c:v>0.42479999999999996</c:v>
                </c:pt>
                <c:pt idx="134">
                  <c:v>0.1691</c:v>
                </c:pt>
                <c:pt idx="135">
                  <c:v>-0.19260000000000002</c:v>
                </c:pt>
                <c:pt idx="136">
                  <c:v>-0.24179999999999999</c:v>
                </c:pt>
                <c:pt idx="137">
                  <c:v>-0.40850000000000003</c:v>
                </c:pt>
                <c:pt idx="138">
                  <c:v>-0.76180000000000003</c:v>
                </c:pt>
                <c:pt idx="139">
                  <c:v>-0.66900000000000004</c:v>
                </c:pt>
                <c:pt idx="140">
                  <c:v>-0.86730000000000007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21-4310-B8F6-9A37F386F5EA}"/>
            </c:ext>
          </c:extLst>
        </c:ser>
        <c:ser>
          <c:idx val="4"/>
          <c:order val="2"/>
          <c:tx>
            <c:strRef>
              <c:f>'QSBO,CCI'!$H$10</c:f>
              <c:strCache>
                <c:ptCount val="1"/>
                <c:pt idx="0">
                  <c:v>RoNZ Skilled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'QSBO,CCI'!$H$11:$H$151</c:f>
              <c:numCache>
                <c:formatCode>0.00%</c:formatCode>
                <c:ptCount val="141"/>
                <c:pt idx="0">
                  <c:v>-0.22289999999999999</c:v>
                </c:pt>
                <c:pt idx="1">
                  <c:v>-0.25480000000000003</c:v>
                </c:pt>
                <c:pt idx="2">
                  <c:v>-0.17739999999999997</c:v>
                </c:pt>
                <c:pt idx="3">
                  <c:v>-0.10490000000000001</c:v>
                </c:pt>
                <c:pt idx="4">
                  <c:v>3.1800000000000002E-2</c:v>
                </c:pt>
                <c:pt idx="5">
                  <c:v>0.17989999999999998</c:v>
                </c:pt>
                <c:pt idx="6">
                  <c:v>0.1905</c:v>
                </c:pt>
                <c:pt idx="7">
                  <c:v>0.1368</c:v>
                </c:pt>
                <c:pt idx="8">
                  <c:v>0.11900000000000001</c:v>
                </c:pt>
                <c:pt idx="9">
                  <c:v>3.5799999999999998E-2</c:v>
                </c:pt>
                <c:pt idx="10">
                  <c:v>-6.4600000000000005E-2</c:v>
                </c:pt>
                <c:pt idx="11">
                  <c:v>-7.3000000000000001E-3</c:v>
                </c:pt>
                <c:pt idx="12">
                  <c:v>-4.1700000000000001E-2</c:v>
                </c:pt>
                <c:pt idx="13">
                  <c:v>-2.9600000000000001E-2</c:v>
                </c:pt>
                <c:pt idx="14">
                  <c:v>5.3399999999999996E-2</c:v>
                </c:pt>
                <c:pt idx="15">
                  <c:v>0.16670000000000001</c:v>
                </c:pt>
                <c:pt idx="16">
                  <c:v>0.26669999999999999</c:v>
                </c:pt>
                <c:pt idx="17">
                  <c:v>0.33840000000000003</c:v>
                </c:pt>
                <c:pt idx="18">
                  <c:v>0.31</c:v>
                </c:pt>
                <c:pt idx="19">
                  <c:v>0.32600000000000001</c:v>
                </c:pt>
                <c:pt idx="20">
                  <c:v>0.21329999999999999</c:v>
                </c:pt>
                <c:pt idx="21">
                  <c:v>8.8599999999999998E-2</c:v>
                </c:pt>
                <c:pt idx="22">
                  <c:v>6.9699999999999998E-2</c:v>
                </c:pt>
                <c:pt idx="23">
                  <c:v>1.8700000000000001E-2</c:v>
                </c:pt>
                <c:pt idx="24">
                  <c:v>-8.7100000000000011E-2</c:v>
                </c:pt>
                <c:pt idx="25">
                  <c:v>-0.11650000000000001</c:v>
                </c:pt>
                <c:pt idx="26">
                  <c:v>-0.15789999999999998</c:v>
                </c:pt>
                <c:pt idx="27">
                  <c:v>-0.25129999999999997</c:v>
                </c:pt>
                <c:pt idx="28">
                  <c:v>-0.34840000000000004</c:v>
                </c:pt>
                <c:pt idx="29">
                  <c:v>-0.39069999999999999</c:v>
                </c:pt>
                <c:pt idx="30">
                  <c:v>-0.42710000000000004</c:v>
                </c:pt>
                <c:pt idx="31">
                  <c:v>-0.48700000000000004</c:v>
                </c:pt>
                <c:pt idx="32">
                  <c:v>-0.43859999999999999</c:v>
                </c:pt>
                <c:pt idx="33">
                  <c:v>-0.4244</c:v>
                </c:pt>
                <c:pt idx="34">
                  <c:v>-0.39429999999999998</c:v>
                </c:pt>
                <c:pt idx="35">
                  <c:v>-0.42020000000000002</c:v>
                </c:pt>
                <c:pt idx="36">
                  <c:v>-0.38890000000000002</c:v>
                </c:pt>
                <c:pt idx="37">
                  <c:v>-0.29469999999999996</c:v>
                </c:pt>
                <c:pt idx="38">
                  <c:v>-0.2296</c:v>
                </c:pt>
                <c:pt idx="39">
                  <c:v>-0.2429</c:v>
                </c:pt>
                <c:pt idx="40">
                  <c:v>-0.14929999999999999</c:v>
                </c:pt>
                <c:pt idx="41">
                  <c:v>-9.4600000000000004E-2</c:v>
                </c:pt>
                <c:pt idx="42">
                  <c:v>-0.1104</c:v>
                </c:pt>
                <c:pt idx="43">
                  <c:v>-9.64E-2</c:v>
                </c:pt>
                <c:pt idx="44">
                  <c:v>-7.8600000000000003E-2</c:v>
                </c:pt>
                <c:pt idx="45">
                  <c:v>3.6299999999999999E-2</c:v>
                </c:pt>
                <c:pt idx="46">
                  <c:v>0.1011</c:v>
                </c:pt>
                <c:pt idx="47">
                  <c:v>-4.7500000000000001E-2</c:v>
                </c:pt>
                <c:pt idx="48">
                  <c:v>-0.1348</c:v>
                </c:pt>
                <c:pt idx="49">
                  <c:v>-0.2054</c:v>
                </c:pt>
                <c:pt idx="50">
                  <c:v>-0.23879999999999998</c:v>
                </c:pt>
                <c:pt idx="51">
                  <c:v>-0.31059999999999999</c:v>
                </c:pt>
                <c:pt idx="52">
                  <c:v>-0.38200000000000001</c:v>
                </c:pt>
                <c:pt idx="53">
                  <c:v>-0.31030000000000002</c:v>
                </c:pt>
                <c:pt idx="54">
                  <c:v>-0.3826</c:v>
                </c:pt>
                <c:pt idx="55">
                  <c:v>-0.43450000000000005</c:v>
                </c:pt>
                <c:pt idx="56">
                  <c:v>-0.47360000000000002</c:v>
                </c:pt>
                <c:pt idx="57">
                  <c:v>-0.44729999999999998</c:v>
                </c:pt>
                <c:pt idx="58">
                  <c:v>-0.43180000000000002</c:v>
                </c:pt>
                <c:pt idx="59">
                  <c:v>-0.29760000000000003</c:v>
                </c:pt>
                <c:pt idx="60">
                  <c:v>-0.36479999999999996</c:v>
                </c:pt>
                <c:pt idx="61">
                  <c:v>-0.42249999999999999</c:v>
                </c:pt>
                <c:pt idx="62">
                  <c:v>-0.37</c:v>
                </c:pt>
                <c:pt idx="63">
                  <c:v>-0.38020000000000004</c:v>
                </c:pt>
                <c:pt idx="64">
                  <c:v>-0.44030000000000002</c:v>
                </c:pt>
                <c:pt idx="65">
                  <c:v>-0.32919999999999999</c:v>
                </c:pt>
                <c:pt idx="66">
                  <c:v>-0.39450000000000002</c:v>
                </c:pt>
                <c:pt idx="67">
                  <c:v>-0.48340000000000005</c:v>
                </c:pt>
                <c:pt idx="68">
                  <c:v>-0.43770000000000003</c:v>
                </c:pt>
                <c:pt idx="69">
                  <c:v>-0.46920000000000001</c:v>
                </c:pt>
                <c:pt idx="70">
                  <c:v>-0.52700000000000002</c:v>
                </c:pt>
                <c:pt idx="71">
                  <c:v>-0.59</c:v>
                </c:pt>
                <c:pt idx="72">
                  <c:v>-0.57650000000000001</c:v>
                </c:pt>
                <c:pt idx="73">
                  <c:v>-0.43810000000000004</c:v>
                </c:pt>
                <c:pt idx="74">
                  <c:v>-0.43829999999999997</c:v>
                </c:pt>
                <c:pt idx="75">
                  <c:v>-0.37770000000000004</c:v>
                </c:pt>
                <c:pt idx="76">
                  <c:v>-0.2707</c:v>
                </c:pt>
                <c:pt idx="77">
                  <c:v>-0.27550000000000002</c:v>
                </c:pt>
                <c:pt idx="78">
                  <c:v>-0.25239999999999996</c:v>
                </c:pt>
                <c:pt idx="79">
                  <c:v>-0.31059999999999999</c:v>
                </c:pt>
                <c:pt idx="80">
                  <c:v>-0.43729999999999997</c:v>
                </c:pt>
                <c:pt idx="81">
                  <c:v>-0.43810000000000004</c:v>
                </c:pt>
                <c:pt idx="82">
                  <c:v>-0.42979999999999996</c:v>
                </c:pt>
                <c:pt idx="83">
                  <c:v>-0.47479999999999994</c:v>
                </c:pt>
                <c:pt idx="84">
                  <c:v>-0.39289999999999997</c:v>
                </c:pt>
                <c:pt idx="85">
                  <c:v>-0.2104</c:v>
                </c:pt>
                <c:pt idx="86">
                  <c:v>-4.7800000000000002E-2</c:v>
                </c:pt>
                <c:pt idx="87">
                  <c:v>0.161</c:v>
                </c:pt>
                <c:pt idx="88">
                  <c:v>0.39899999999999997</c:v>
                </c:pt>
                <c:pt idx="89">
                  <c:v>0.375</c:v>
                </c:pt>
                <c:pt idx="90">
                  <c:v>0.24969999999999998</c:v>
                </c:pt>
                <c:pt idx="91">
                  <c:v>0.1328</c:v>
                </c:pt>
                <c:pt idx="92">
                  <c:v>0.1149</c:v>
                </c:pt>
                <c:pt idx="93">
                  <c:v>-4.0000000000000002E-4</c:v>
                </c:pt>
                <c:pt idx="94">
                  <c:v>-5.33E-2</c:v>
                </c:pt>
                <c:pt idx="95">
                  <c:v>-4.8899999999999999E-2</c:v>
                </c:pt>
                <c:pt idx="96">
                  <c:v>-6.6799999999999998E-2</c:v>
                </c:pt>
                <c:pt idx="97">
                  <c:v>-0.12640000000000001</c:v>
                </c:pt>
                <c:pt idx="98">
                  <c:v>-0.19829999999999998</c:v>
                </c:pt>
                <c:pt idx="99">
                  <c:v>-0.19769999999999999</c:v>
                </c:pt>
                <c:pt idx="100">
                  <c:v>-0.22489999999999999</c:v>
                </c:pt>
                <c:pt idx="101">
                  <c:v>-0.28210000000000002</c:v>
                </c:pt>
                <c:pt idx="102">
                  <c:v>-0.21440000000000001</c:v>
                </c:pt>
                <c:pt idx="103">
                  <c:v>-0.2273</c:v>
                </c:pt>
                <c:pt idx="104">
                  <c:v>-0.2525</c:v>
                </c:pt>
                <c:pt idx="105">
                  <c:v>-0.26340000000000002</c:v>
                </c:pt>
                <c:pt idx="106">
                  <c:v>-0.29499999999999998</c:v>
                </c:pt>
                <c:pt idx="107">
                  <c:v>-0.29760000000000003</c:v>
                </c:pt>
                <c:pt idx="108">
                  <c:v>-0.2606</c:v>
                </c:pt>
                <c:pt idx="109">
                  <c:v>-0.31329999999999997</c:v>
                </c:pt>
                <c:pt idx="110">
                  <c:v>-0.26140000000000002</c:v>
                </c:pt>
                <c:pt idx="111">
                  <c:v>-0.28920000000000001</c:v>
                </c:pt>
                <c:pt idx="112">
                  <c:v>-0.30519999999999997</c:v>
                </c:pt>
                <c:pt idx="113">
                  <c:v>-0.28460000000000002</c:v>
                </c:pt>
                <c:pt idx="114">
                  <c:v>-0.17579999999999998</c:v>
                </c:pt>
                <c:pt idx="115">
                  <c:v>-0.26039999999999996</c:v>
                </c:pt>
                <c:pt idx="116">
                  <c:v>-0.29949999999999999</c:v>
                </c:pt>
                <c:pt idx="117">
                  <c:v>-0.36259999999999998</c:v>
                </c:pt>
                <c:pt idx="118">
                  <c:v>-0.38700000000000001</c:v>
                </c:pt>
                <c:pt idx="119">
                  <c:v>-0.3478</c:v>
                </c:pt>
                <c:pt idx="120">
                  <c:v>-0.36579999999999996</c:v>
                </c:pt>
                <c:pt idx="121">
                  <c:v>-0.43740000000000001</c:v>
                </c:pt>
                <c:pt idx="122">
                  <c:v>-0.39640000000000003</c:v>
                </c:pt>
                <c:pt idx="123">
                  <c:v>-0.44069999999999998</c:v>
                </c:pt>
                <c:pt idx="124">
                  <c:v>-0.4365</c:v>
                </c:pt>
                <c:pt idx="125">
                  <c:v>-0.43719999999999998</c:v>
                </c:pt>
                <c:pt idx="126">
                  <c:v>-0.42759999999999998</c:v>
                </c:pt>
                <c:pt idx="127">
                  <c:v>-0.46389999999999998</c:v>
                </c:pt>
                <c:pt idx="128">
                  <c:v>-0.53659999999999997</c:v>
                </c:pt>
                <c:pt idx="129">
                  <c:v>-0.43780000000000002</c:v>
                </c:pt>
                <c:pt idx="130">
                  <c:v>-0.43229999999999996</c:v>
                </c:pt>
                <c:pt idx="131">
                  <c:v>-0.44540000000000002</c:v>
                </c:pt>
                <c:pt idx="132">
                  <c:v>-0.41369999999999996</c:v>
                </c:pt>
                <c:pt idx="133">
                  <c:v>0.2104</c:v>
                </c:pt>
                <c:pt idx="134">
                  <c:v>-0.1454</c:v>
                </c:pt>
                <c:pt idx="135">
                  <c:v>-0.43540000000000001</c:v>
                </c:pt>
                <c:pt idx="136">
                  <c:v>-0.43200000000000005</c:v>
                </c:pt>
                <c:pt idx="137">
                  <c:v>-0.66280000000000006</c:v>
                </c:pt>
                <c:pt idx="138">
                  <c:v>-0.67349999999999999</c:v>
                </c:pt>
                <c:pt idx="139">
                  <c:v>-0.69680000000000009</c:v>
                </c:pt>
                <c:pt idx="140">
                  <c:v>-0.6925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21-4310-B8F6-9A37F386F5EA}"/>
            </c:ext>
          </c:extLst>
        </c:ser>
        <c:ser>
          <c:idx val="2"/>
          <c:order val="3"/>
          <c:tx>
            <c:strRef>
              <c:f>'QSBO,CCI'!$I$10</c:f>
              <c:strCache>
                <c:ptCount val="1"/>
                <c:pt idx="0">
                  <c:v>RoNZ Unskilled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'QSBO,CCI'!$I$11:$I$151</c:f>
              <c:numCache>
                <c:formatCode>0.00%</c:formatCode>
                <c:ptCount val="141"/>
                <c:pt idx="0">
                  <c:v>0.31780000000000003</c:v>
                </c:pt>
                <c:pt idx="1">
                  <c:v>0.21660000000000001</c:v>
                </c:pt>
                <c:pt idx="2">
                  <c:v>0.30159999999999998</c:v>
                </c:pt>
                <c:pt idx="3">
                  <c:v>0.32429999999999998</c:v>
                </c:pt>
                <c:pt idx="4">
                  <c:v>0.44729999999999998</c:v>
                </c:pt>
                <c:pt idx="5">
                  <c:v>0.46750000000000003</c:v>
                </c:pt>
                <c:pt idx="6">
                  <c:v>0.49009999999999998</c:v>
                </c:pt>
                <c:pt idx="7">
                  <c:v>0.50690000000000002</c:v>
                </c:pt>
                <c:pt idx="8">
                  <c:v>0.40639999999999998</c:v>
                </c:pt>
                <c:pt idx="9">
                  <c:v>0.36570000000000003</c:v>
                </c:pt>
                <c:pt idx="10">
                  <c:v>0.2351</c:v>
                </c:pt>
                <c:pt idx="11">
                  <c:v>0.2878</c:v>
                </c:pt>
                <c:pt idx="12">
                  <c:v>0.29520000000000002</c:v>
                </c:pt>
                <c:pt idx="13">
                  <c:v>0.21719999999999998</c:v>
                </c:pt>
                <c:pt idx="14">
                  <c:v>0.32420000000000004</c:v>
                </c:pt>
                <c:pt idx="15">
                  <c:v>0.47950000000000004</c:v>
                </c:pt>
                <c:pt idx="16">
                  <c:v>0.5464</c:v>
                </c:pt>
                <c:pt idx="17">
                  <c:v>0.56920000000000004</c:v>
                </c:pt>
                <c:pt idx="18">
                  <c:v>0.54390000000000005</c:v>
                </c:pt>
                <c:pt idx="19">
                  <c:v>0.50900000000000001</c:v>
                </c:pt>
                <c:pt idx="20">
                  <c:v>0.41710000000000003</c:v>
                </c:pt>
                <c:pt idx="21">
                  <c:v>0.313</c:v>
                </c:pt>
                <c:pt idx="22">
                  <c:v>0.28179999999999999</c:v>
                </c:pt>
                <c:pt idx="23">
                  <c:v>0.24440000000000001</c:v>
                </c:pt>
                <c:pt idx="24">
                  <c:v>0.24929999999999999</c:v>
                </c:pt>
                <c:pt idx="25">
                  <c:v>0.1862</c:v>
                </c:pt>
                <c:pt idx="26">
                  <c:v>0.12470000000000001</c:v>
                </c:pt>
                <c:pt idx="27">
                  <c:v>9.9199999999999997E-2</c:v>
                </c:pt>
                <c:pt idx="28">
                  <c:v>7.7100000000000002E-2</c:v>
                </c:pt>
                <c:pt idx="29">
                  <c:v>-8.1000000000000013E-3</c:v>
                </c:pt>
                <c:pt idx="30">
                  <c:v>-5.9299999999999999E-2</c:v>
                </c:pt>
                <c:pt idx="31">
                  <c:v>-8.4700000000000011E-2</c:v>
                </c:pt>
                <c:pt idx="32">
                  <c:v>-5.8499999999999996E-2</c:v>
                </c:pt>
                <c:pt idx="33">
                  <c:v>-1.9699999999999999E-2</c:v>
                </c:pt>
                <c:pt idx="34">
                  <c:v>-8.3299999999999999E-2</c:v>
                </c:pt>
                <c:pt idx="35">
                  <c:v>-5.6299999999999996E-2</c:v>
                </c:pt>
                <c:pt idx="36">
                  <c:v>-5.0700000000000002E-2</c:v>
                </c:pt>
                <c:pt idx="37">
                  <c:v>5.6999999999999993E-3</c:v>
                </c:pt>
                <c:pt idx="38">
                  <c:v>6.6100000000000006E-2</c:v>
                </c:pt>
                <c:pt idx="39">
                  <c:v>4.4999999999999998E-2</c:v>
                </c:pt>
                <c:pt idx="40">
                  <c:v>9.8100000000000007E-2</c:v>
                </c:pt>
                <c:pt idx="41">
                  <c:v>0.1472</c:v>
                </c:pt>
                <c:pt idx="42">
                  <c:v>0.1618</c:v>
                </c:pt>
                <c:pt idx="43">
                  <c:v>0.19210000000000002</c:v>
                </c:pt>
                <c:pt idx="44">
                  <c:v>0.18440000000000001</c:v>
                </c:pt>
                <c:pt idx="45">
                  <c:v>0.31809999999999999</c:v>
                </c:pt>
                <c:pt idx="46">
                  <c:v>0.3594</c:v>
                </c:pt>
                <c:pt idx="47">
                  <c:v>0.28399999999999997</c:v>
                </c:pt>
                <c:pt idx="48">
                  <c:v>9.6000000000000002E-2</c:v>
                </c:pt>
                <c:pt idx="49">
                  <c:v>0.1234</c:v>
                </c:pt>
                <c:pt idx="50">
                  <c:v>8.6199999999999999E-2</c:v>
                </c:pt>
                <c:pt idx="51">
                  <c:v>-3.3399999999999999E-2</c:v>
                </c:pt>
                <c:pt idx="52">
                  <c:v>-8.3299999999999999E-2</c:v>
                </c:pt>
                <c:pt idx="53">
                  <c:v>1.1299999999999999E-2</c:v>
                </c:pt>
                <c:pt idx="54">
                  <c:v>-1.37E-2</c:v>
                </c:pt>
                <c:pt idx="55">
                  <c:v>-7.2300000000000003E-2</c:v>
                </c:pt>
                <c:pt idx="56">
                  <c:v>-0.1069</c:v>
                </c:pt>
                <c:pt idx="57">
                  <c:v>-0.15529999999999999</c:v>
                </c:pt>
                <c:pt idx="58">
                  <c:v>-0.13350000000000001</c:v>
                </c:pt>
                <c:pt idx="59">
                  <c:v>-8.5600000000000009E-2</c:v>
                </c:pt>
                <c:pt idx="60">
                  <c:v>-0.15109999999999998</c:v>
                </c:pt>
                <c:pt idx="61">
                  <c:v>-0.20120000000000002</c:v>
                </c:pt>
                <c:pt idx="62">
                  <c:v>-0.20079999999999998</c:v>
                </c:pt>
                <c:pt idx="63">
                  <c:v>-0.17219999999999999</c:v>
                </c:pt>
                <c:pt idx="64">
                  <c:v>-0.20739999999999997</c:v>
                </c:pt>
                <c:pt idx="65">
                  <c:v>-0.1331</c:v>
                </c:pt>
                <c:pt idx="66">
                  <c:v>-0.1862</c:v>
                </c:pt>
                <c:pt idx="67">
                  <c:v>-0.2296</c:v>
                </c:pt>
                <c:pt idx="68">
                  <c:v>-0.23620000000000002</c:v>
                </c:pt>
                <c:pt idx="69">
                  <c:v>-0.22329999999999997</c:v>
                </c:pt>
                <c:pt idx="70">
                  <c:v>-0.32119999999999999</c:v>
                </c:pt>
                <c:pt idx="71">
                  <c:v>-0.38159999999999994</c:v>
                </c:pt>
                <c:pt idx="72">
                  <c:v>-0.46229999999999999</c:v>
                </c:pt>
                <c:pt idx="73">
                  <c:v>-0.22589999999999999</c:v>
                </c:pt>
                <c:pt idx="74">
                  <c:v>-0.22159999999999999</c:v>
                </c:pt>
                <c:pt idx="75">
                  <c:v>-0.18600000000000003</c:v>
                </c:pt>
                <c:pt idx="76">
                  <c:v>-8.1000000000000003E-2</c:v>
                </c:pt>
                <c:pt idx="77">
                  <c:v>-4.3700000000000003E-2</c:v>
                </c:pt>
                <c:pt idx="78">
                  <c:v>-0.10050000000000001</c:v>
                </c:pt>
                <c:pt idx="79">
                  <c:v>-0.1072</c:v>
                </c:pt>
                <c:pt idx="80">
                  <c:v>-0.22750000000000001</c:v>
                </c:pt>
                <c:pt idx="81">
                  <c:v>-0.27190000000000003</c:v>
                </c:pt>
                <c:pt idx="82">
                  <c:v>-0.18190000000000001</c:v>
                </c:pt>
                <c:pt idx="83">
                  <c:v>-0.35310000000000002</c:v>
                </c:pt>
                <c:pt idx="84">
                  <c:v>-0.2321</c:v>
                </c:pt>
                <c:pt idx="85">
                  <c:v>0.06</c:v>
                </c:pt>
                <c:pt idx="86">
                  <c:v>0.1411</c:v>
                </c:pt>
                <c:pt idx="87">
                  <c:v>0.41060000000000002</c:v>
                </c:pt>
                <c:pt idx="88">
                  <c:v>0.61199999999999999</c:v>
                </c:pt>
                <c:pt idx="89">
                  <c:v>0.64790000000000003</c:v>
                </c:pt>
                <c:pt idx="90">
                  <c:v>0.51229999999999998</c:v>
                </c:pt>
                <c:pt idx="91">
                  <c:v>0.39189999999999997</c:v>
                </c:pt>
                <c:pt idx="92">
                  <c:v>0.38090000000000002</c:v>
                </c:pt>
                <c:pt idx="93">
                  <c:v>0.24979999999999999</c:v>
                </c:pt>
                <c:pt idx="94">
                  <c:v>0.223</c:v>
                </c:pt>
                <c:pt idx="95">
                  <c:v>0.22420000000000001</c:v>
                </c:pt>
                <c:pt idx="96">
                  <c:v>0.17620000000000002</c:v>
                </c:pt>
                <c:pt idx="97">
                  <c:v>0.16260000000000002</c:v>
                </c:pt>
                <c:pt idx="98">
                  <c:v>8.9700000000000002E-2</c:v>
                </c:pt>
                <c:pt idx="99">
                  <c:v>9.4E-2</c:v>
                </c:pt>
                <c:pt idx="100">
                  <c:v>0.109</c:v>
                </c:pt>
                <c:pt idx="101">
                  <c:v>7.0400000000000004E-2</c:v>
                </c:pt>
                <c:pt idx="102">
                  <c:v>4.41E-2</c:v>
                </c:pt>
                <c:pt idx="103">
                  <c:v>7.2900000000000006E-2</c:v>
                </c:pt>
                <c:pt idx="104">
                  <c:v>4.5999999999999999E-3</c:v>
                </c:pt>
                <c:pt idx="105">
                  <c:v>3.78E-2</c:v>
                </c:pt>
                <c:pt idx="106">
                  <c:v>-7.5399999999999995E-2</c:v>
                </c:pt>
                <c:pt idx="107">
                  <c:v>-7.7800000000000008E-2</c:v>
                </c:pt>
                <c:pt idx="108">
                  <c:v>-7.6700000000000004E-2</c:v>
                </c:pt>
                <c:pt idx="109">
                  <c:v>-8.2599999999999993E-2</c:v>
                </c:pt>
                <c:pt idx="110">
                  <c:v>-9.3200000000000005E-2</c:v>
                </c:pt>
                <c:pt idx="111">
                  <c:v>-6.7799999999999999E-2</c:v>
                </c:pt>
                <c:pt idx="112">
                  <c:v>-0.08</c:v>
                </c:pt>
                <c:pt idx="113">
                  <c:v>-5.7599999999999998E-2</c:v>
                </c:pt>
                <c:pt idx="114">
                  <c:v>4.8399999999999999E-2</c:v>
                </c:pt>
                <c:pt idx="115">
                  <c:v>-1.23E-2</c:v>
                </c:pt>
                <c:pt idx="116">
                  <c:v>-5.79E-2</c:v>
                </c:pt>
                <c:pt idx="117">
                  <c:v>-7.5199999999999989E-2</c:v>
                </c:pt>
                <c:pt idx="118">
                  <c:v>-0.11259999999999999</c:v>
                </c:pt>
                <c:pt idx="119">
                  <c:v>-0.16500000000000001</c:v>
                </c:pt>
                <c:pt idx="120">
                  <c:v>-0.19399999999999998</c:v>
                </c:pt>
                <c:pt idx="121">
                  <c:v>-0.161</c:v>
                </c:pt>
                <c:pt idx="122">
                  <c:v>-0.21239999999999998</c:v>
                </c:pt>
                <c:pt idx="123">
                  <c:v>-0.26769999999999999</c:v>
                </c:pt>
                <c:pt idx="124">
                  <c:v>-0.22339999999999999</c:v>
                </c:pt>
                <c:pt idx="125">
                  <c:v>-0.29339999999999999</c:v>
                </c:pt>
                <c:pt idx="126">
                  <c:v>-0.26769999999999999</c:v>
                </c:pt>
                <c:pt idx="127">
                  <c:v>-0.28939999999999999</c:v>
                </c:pt>
                <c:pt idx="128">
                  <c:v>-0.37200000000000005</c:v>
                </c:pt>
                <c:pt idx="129">
                  <c:v>-0.34639999999999999</c:v>
                </c:pt>
                <c:pt idx="130">
                  <c:v>-0.26719999999999999</c:v>
                </c:pt>
                <c:pt idx="131">
                  <c:v>-0.27079999999999999</c:v>
                </c:pt>
                <c:pt idx="132">
                  <c:v>-0.25259999999999999</c:v>
                </c:pt>
                <c:pt idx="133">
                  <c:v>0.4385</c:v>
                </c:pt>
                <c:pt idx="134">
                  <c:v>4.7800000000000002E-2</c:v>
                </c:pt>
                <c:pt idx="135">
                  <c:v>-0.21359999999999998</c:v>
                </c:pt>
                <c:pt idx="136">
                  <c:v>-0.28050000000000003</c:v>
                </c:pt>
                <c:pt idx="137">
                  <c:v>-0.62290000000000001</c:v>
                </c:pt>
                <c:pt idx="138">
                  <c:v>-0.44020000000000004</c:v>
                </c:pt>
                <c:pt idx="139">
                  <c:v>-0.58050000000000002</c:v>
                </c:pt>
                <c:pt idx="140">
                  <c:v>-0.63800000000000001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21-4310-B8F6-9A37F386F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4880"/>
        <c:axId val="50236416"/>
      </c:lineChart>
      <c:catAx>
        <c:axId val="5023488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236416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236416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2348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86"/>
          <c:y val="0.88148769173634911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5068556686575063"/>
        </c:manualLayout>
      </c:layout>
      <c:lineChart>
        <c:grouping val="standard"/>
        <c:varyColors val="0"/>
        <c:ser>
          <c:idx val="1"/>
          <c:order val="0"/>
          <c:tx>
            <c:strRef>
              <c:f>'QSBO,CCI'!$P$9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chemeClr val="tx2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'QSBO,CCI'!$P$11:$P$151</c:f>
              <c:numCache>
                <c:formatCode>0.00%</c:formatCode>
                <c:ptCount val="141"/>
                <c:pt idx="0">
                  <c:v>-0.1013</c:v>
                </c:pt>
                <c:pt idx="1">
                  <c:v>-6.3099999999999989E-2</c:v>
                </c:pt>
                <c:pt idx="2">
                  <c:v>-8.5000000000000006E-2</c:v>
                </c:pt>
                <c:pt idx="3">
                  <c:v>-0.26519999999999999</c:v>
                </c:pt>
                <c:pt idx="4">
                  <c:v>-0.29270000000000002</c:v>
                </c:pt>
                <c:pt idx="5">
                  <c:v>-0.24379999999999999</c:v>
                </c:pt>
                <c:pt idx="6">
                  <c:v>-0.21879999999999999</c:v>
                </c:pt>
                <c:pt idx="7">
                  <c:v>-0.22870000000000001</c:v>
                </c:pt>
                <c:pt idx="8">
                  <c:v>-0.19699999999999998</c:v>
                </c:pt>
                <c:pt idx="9">
                  <c:v>-0.1152</c:v>
                </c:pt>
                <c:pt idx="10">
                  <c:v>6.0400000000000002E-2</c:v>
                </c:pt>
                <c:pt idx="11">
                  <c:v>-0.18129999999999999</c:v>
                </c:pt>
                <c:pt idx="12">
                  <c:v>-0.20920000000000002</c:v>
                </c:pt>
                <c:pt idx="13">
                  <c:v>-0.19489999999999999</c:v>
                </c:pt>
                <c:pt idx="14">
                  <c:v>-0.2324</c:v>
                </c:pt>
                <c:pt idx="15">
                  <c:v>-0.36990000000000001</c:v>
                </c:pt>
                <c:pt idx="16">
                  <c:v>-0.38829999999999998</c:v>
                </c:pt>
                <c:pt idx="17">
                  <c:v>-0.3493</c:v>
                </c:pt>
                <c:pt idx="18">
                  <c:v>-0.2414</c:v>
                </c:pt>
                <c:pt idx="19">
                  <c:v>-0.2407</c:v>
                </c:pt>
                <c:pt idx="20">
                  <c:v>-7.0400000000000004E-2</c:v>
                </c:pt>
                <c:pt idx="21">
                  <c:v>-3.73E-2</c:v>
                </c:pt>
                <c:pt idx="22">
                  <c:v>-7.9000000000000008E-3</c:v>
                </c:pt>
                <c:pt idx="23">
                  <c:v>5.9800000000000006E-2</c:v>
                </c:pt>
                <c:pt idx="24">
                  <c:v>3.1600000000000003E-2</c:v>
                </c:pt>
                <c:pt idx="25">
                  <c:v>9.7599999999999992E-2</c:v>
                </c:pt>
                <c:pt idx="26">
                  <c:v>0.19539999999999999</c:v>
                </c:pt>
                <c:pt idx="27">
                  <c:v>0.1598</c:v>
                </c:pt>
                <c:pt idx="28">
                  <c:v>0.2026</c:v>
                </c:pt>
                <c:pt idx="29">
                  <c:v>0.25700000000000001</c:v>
                </c:pt>
                <c:pt idx="30">
                  <c:v>0.27390000000000003</c:v>
                </c:pt>
                <c:pt idx="31">
                  <c:v>0.1293</c:v>
                </c:pt>
                <c:pt idx="32">
                  <c:v>0.1057</c:v>
                </c:pt>
                <c:pt idx="33">
                  <c:v>0.214</c:v>
                </c:pt>
                <c:pt idx="34">
                  <c:v>0.1</c:v>
                </c:pt>
                <c:pt idx="35">
                  <c:v>1.5600000000000001E-2</c:v>
                </c:pt>
                <c:pt idx="36">
                  <c:v>1.0500000000000001E-2</c:v>
                </c:pt>
                <c:pt idx="37">
                  <c:v>-8.0799999999999997E-2</c:v>
                </c:pt>
                <c:pt idx="38">
                  <c:v>1.1399999999999999E-2</c:v>
                </c:pt>
                <c:pt idx="39">
                  <c:v>-7.0499999999999993E-2</c:v>
                </c:pt>
                <c:pt idx="40">
                  <c:v>-6.9099999999999995E-2</c:v>
                </c:pt>
                <c:pt idx="41">
                  <c:v>-0.13019999999999998</c:v>
                </c:pt>
                <c:pt idx="42">
                  <c:v>7.8799999999999995E-2</c:v>
                </c:pt>
                <c:pt idx="43">
                  <c:v>-0.17929999999999999</c:v>
                </c:pt>
                <c:pt idx="44">
                  <c:v>-0.14710000000000001</c:v>
                </c:pt>
                <c:pt idx="45">
                  <c:v>-0.23569999999999999</c:v>
                </c:pt>
                <c:pt idx="46">
                  <c:v>-8.3400000000000002E-2</c:v>
                </c:pt>
                <c:pt idx="47">
                  <c:v>-5.2699999999999997E-2</c:v>
                </c:pt>
                <c:pt idx="48">
                  <c:v>5.2699999999999997E-2</c:v>
                </c:pt>
                <c:pt idx="49">
                  <c:v>7.9000000000000001E-2</c:v>
                </c:pt>
                <c:pt idx="50">
                  <c:v>0.17610000000000001</c:v>
                </c:pt>
                <c:pt idx="51">
                  <c:v>3.6200000000000003E-2</c:v>
                </c:pt>
                <c:pt idx="52">
                  <c:v>2.41E-2</c:v>
                </c:pt>
                <c:pt idx="53">
                  <c:v>-8.9800000000000005E-2</c:v>
                </c:pt>
                <c:pt idx="54">
                  <c:v>-1.06E-2</c:v>
                </c:pt>
                <c:pt idx="55">
                  <c:v>7.9500000000000001E-2</c:v>
                </c:pt>
                <c:pt idx="56">
                  <c:v>7.4299999999999991E-2</c:v>
                </c:pt>
                <c:pt idx="57">
                  <c:v>7.3700000000000002E-2</c:v>
                </c:pt>
                <c:pt idx="58">
                  <c:v>-6.2100000000000002E-2</c:v>
                </c:pt>
                <c:pt idx="59">
                  <c:v>0.1007</c:v>
                </c:pt>
                <c:pt idx="60">
                  <c:v>0.19719999999999999</c:v>
                </c:pt>
                <c:pt idx="61">
                  <c:v>0.21760000000000002</c:v>
                </c:pt>
                <c:pt idx="62">
                  <c:v>0.19030000000000002</c:v>
                </c:pt>
                <c:pt idx="63">
                  <c:v>6.7599999999999993E-2</c:v>
                </c:pt>
                <c:pt idx="64">
                  <c:v>-4.5000000000000005E-3</c:v>
                </c:pt>
                <c:pt idx="65">
                  <c:v>0.11890000000000001</c:v>
                </c:pt>
                <c:pt idx="66">
                  <c:v>0.24239999999999998</c:v>
                </c:pt>
                <c:pt idx="67">
                  <c:v>0.28089999999999998</c:v>
                </c:pt>
                <c:pt idx="68">
                  <c:v>0.15679999999999999</c:v>
                </c:pt>
                <c:pt idx="69">
                  <c:v>0.1784</c:v>
                </c:pt>
                <c:pt idx="70">
                  <c:v>0.33189999999999997</c:v>
                </c:pt>
                <c:pt idx="71">
                  <c:v>0.28960000000000002</c:v>
                </c:pt>
                <c:pt idx="72">
                  <c:v>0.183</c:v>
                </c:pt>
                <c:pt idx="73">
                  <c:v>9.6799999999999997E-2</c:v>
                </c:pt>
                <c:pt idx="74">
                  <c:v>7.6200000000000004E-2</c:v>
                </c:pt>
                <c:pt idx="75">
                  <c:v>5.1100000000000007E-2</c:v>
                </c:pt>
                <c:pt idx="76">
                  <c:v>2.07E-2</c:v>
                </c:pt>
                <c:pt idx="77">
                  <c:v>4.2000000000000003E-2</c:v>
                </c:pt>
                <c:pt idx="78">
                  <c:v>4.5199999999999997E-2</c:v>
                </c:pt>
                <c:pt idx="79">
                  <c:v>0.22899999999999998</c:v>
                </c:pt>
                <c:pt idx="80">
                  <c:v>0.12240000000000001</c:v>
                </c:pt>
                <c:pt idx="81">
                  <c:v>0.15640000000000001</c:v>
                </c:pt>
                <c:pt idx="82">
                  <c:v>0.1182</c:v>
                </c:pt>
                <c:pt idx="83">
                  <c:v>0.16739999999999999</c:v>
                </c:pt>
                <c:pt idx="84">
                  <c:v>-8.1000000000000013E-3</c:v>
                </c:pt>
                <c:pt idx="85">
                  <c:v>-0.10640000000000001</c:v>
                </c:pt>
                <c:pt idx="86">
                  <c:v>-0.17170000000000002</c:v>
                </c:pt>
                <c:pt idx="87">
                  <c:v>-0.40619999999999995</c:v>
                </c:pt>
                <c:pt idx="88">
                  <c:v>-0.45729999999999998</c:v>
                </c:pt>
                <c:pt idx="89">
                  <c:v>-0.1484</c:v>
                </c:pt>
                <c:pt idx="90">
                  <c:v>-8.3000000000000004E-2</c:v>
                </c:pt>
                <c:pt idx="91">
                  <c:v>-6.3E-3</c:v>
                </c:pt>
                <c:pt idx="92">
                  <c:v>1.89E-2</c:v>
                </c:pt>
                <c:pt idx="93">
                  <c:v>0.14980000000000002</c:v>
                </c:pt>
                <c:pt idx="94">
                  <c:v>6.6500000000000004E-2</c:v>
                </c:pt>
                <c:pt idx="95">
                  <c:v>0.12240000000000001</c:v>
                </c:pt>
                <c:pt idx="96">
                  <c:v>0.15960000000000002</c:v>
                </c:pt>
                <c:pt idx="97">
                  <c:v>0.15210000000000001</c:v>
                </c:pt>
                <c:pt idx="98">
                  <c:v>1.6899999999999998E-2</c:v>
                </c:pt>
                <c:pt idx="99">
                  <c:v>9.6699999999999994E-2</c:v>
                </c:pt>
                <c:pt idx="100">
                  <c:v>2.3099999999999999E-2</c:v>
                </c:pt>
                <c:pt idx="101">
                  <c:v>4.2800000000000005E-2</c:v>
                </c:pt>
                <c:pt idx="102">
                  <c:v>6.1699999999999998E-2</c:v>
                </c:pt>
                <c:pt idx="103">
                  <c:v>7.5399999999999995E-2</c:v>
                </c:pt>
                <c:pt idx="104">
                  <c:v>4.3499999999999997E-2</c:v>
                </c:pt>
                <c:pt idx="105">
                  <c:v>2.8500000000000001E-2</c:v>
                </c:pt>
                <c:pt idx="106">
                  <c:v>0.2109</c:v>
                </c:pt>
                <c:pt idx="107">
                  <c:v>6.7400000000000002E-2</c:v>
                </c:pt>
                <c:pt idx="108">
                  <c:v>8.1500000000000003E-2</c:v>
                </c:pt>
                <c:pt idx="109">
                  <c:v>9.3399999999999997E-2</c:v>
                </c:pt>
                <c:pt idx="110">
                  <c:v>0.17960000000000001</c:v>
                </c:pt>
                <c:pt idx="111">
                  <c:v>0.22109999999999999</c:v>
                </c:pt>
                <c:pt idx="112">
                  <c:v>0.28249999999999997</c:v>
                </c:pt>
                <c:pt idx="113">
                  <c:v>0.14910000000000001</c:v>
                </c:pt>
                <c:pt idx="114">
                  <c:v>0.1961</c:v>
                </c:pt>
                <c:pt idx="115">
                  <c:v>0.18149999999999999</c:v>
                </c:pt>
                <c:pt idx="116">
                  <c:v>0.16940000000000002</c:v>
                </c:pt>
                <c:pt idx="117">
                  <c:v>0.16120000000000001</c:v>
                </c:pt>
                <c:pt idx="118">
                  <c:v>0.255</c:v>
                </c:pt>
                <c:pt idx="119">
                  <c:v>0.248</c:v>
                </c:pt>
                <c:pt idx="120">
                  <c:v>8.7100000000000011E-2</c:v>
                </c:pt>
                <c:pt idx="121">
                  <c:v>8.6199999999999999E-2</c:v>
                </c:pt>
                <c:pt idx="122">
                  <c:v>0.19850000000000001</c:v>
                </c:pt>
                <c:pt idx="123">
                  <c:v>0.16420000000000001</c:v>
                </c:pt>
                <c:pt idx="124">
                  <c:v>1.46E-2</c:v>
                </c:pt>
                <c:pt idx="125">
                  <c:v>2.3199999999999998E-2</c:v>
                </c:pt>
                <c:pt idx="126">
                  <c:v>0.18059999999999998</c:v>
                </c:pt>
                <c:pt idx="127">
                  <c:v>0.14960000000000001</c:v>
                </c:pt>
                <c:pt idx="128">
                  <c:v>1.6299999999999999E-2</c:v>
                </c:pt>
                <c:pt idx="129">
                  <c:v>-5.7999999999999996E-3</c:v>
                </c:pt>
                <c:pt idx="130">
                  <c:v>0.20670000000000002</c:v>
                </c:pt>
                <c:pt idx="131">
                  <c:v>0.17760000000000001</c:v>
                </c:pt>
                <c:pt idx="132">
                  <c:v>-0.2525</c:v>
                </c:pt>
                <c:pt idx="133">
                  <c:v>-0.34700000000000003</c:v>
                </c:pt>
                <c:pt idx="134">
                  <c:v>0.13250000000000001</c:v>
                </c:pt>
                <c:pt idx="135">
                  <c:v>0.33360000000000001</c:v>
                </c:pt>
                <c:pt idx="136">
                  <c:v>0.21289999999999998</c:v>
                </c:pt>
                <c:pt idx="137">
                  <c:v>0.184</c:v>
                </c:pt>
                <c:pt idx="138">
                  <c:v>0.20469999999999999</c:v>
                </c:pt>
                <c:pt idx="139">
                  <c:v>0.33179999999999998</c:v>
                </c:pt>
                <c:pt idx="140">
                  <c:v>0.26050000000000001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7-48C3-9C68-29942E3F593B}"/>
            </c:ext>
          </c:extLst>
        </c:ser>
        <c:ser>
          <c:idx val="0"/>
          <c:order val="1"/>
          <c:tx>
            <c:strRef>
              <c:f>'QSBO,CCI'!$Q$9</c:f>
              <c:strCache>
                <c:ptCount val="1"/>
                <c:pt idx="0">
                  <c:v>Rest of NZ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'QSBO,CCI'!$Q$11:$Q$151</c:f>
              <c:numCache>
                <c:formatCode>0.00%</c:formatCode>
                <c:ptCount val="141"/>
                <c:pt idx="0">
                  <c:v>-0.14560000000000001</c:v>
                </c:pt>
                <c:pt idx="1">
                  <c:v>-0.1043</c:v>
                </c:pt>
                <c:pt idx="2">
                  <c:v>-0.1173</c:v>
                </c:pt>
                <c:pt idx="3">
                  <c:v>-0.3004</c:v>
                </c:pt>
                <c:pt idx="4">
                  <c:v>-0.33860000000000001</c:v>
                </c:pt>
                <c:pt idx="5">
                  <c:v>-0.27500000000000002</c:v>
                </c:pt>
                <c:pt idx="6">
                  <c:v>-0.26419999999999999</c:v>
                </c:pt>
                <c:pt idx="7">
                  <c:v>-0.24460000000000001</c:v>
                </c:pt>
                <c:pt idx="8">
                  <c:v>-0.2281</c:v>
                </c:pt>
                <c:pt idx="9">
                  <c:v>-0.1065</c:v>
                </c:pt>
                <c:pt idx="10">
                  <c:v>-4.6300000000000001E-2</c:v>
                </c:pt>
                <c:pt idx="11">
                  <c:v>-0.12179999999999999</c:v>
                </c:pt>
                <c:pt idx="12">
                  <c:v>-0.17199999999999999</c:v>
                </c:pt>
                <c:pt idx="13">
                  <c:v>-0.13730000000000001</c:v>
                </c:pt>
                <c:pt idx="14">
                  <c:v>-0.19800000000000001</c:v>
                </c:pt>
                <c:pt idx="15">
                  <c:v>-0.4</c:v>
                </c:pt>
                <c:pt idx="16">
                  <c:v>-0.31969999999999998</c:v>
                </c:pt>
                <c:pt idx="17">
                  <c:v>-0.23910000000000001</c:v>
                </c:pt>
                <c:pt idx="18">
                  <c:v>-0.2918</c:v>
                </c:pt>
                <c:pt idx="19">
                  <c:v>-0.22440000000000002</c:v>
                </c:pt>
                <c:pt idx="20">
                  <c:v>-9.01E-2</c:v>
                </c:pt>
                <c:pt idx="21">
                  <c:v>-4.9100000000000005E-2</c:v>
                </c:pt>
                <c:pt idx="22">
                  <c:v>3.73E-2</c:v>
                </c:pt>
                <c:pt idx="23">
                  <c:v>2.2000000000000001E-3</c:v>
                </c:pt>
                <c:pt idx="24">
                  <c:v>6.8999999999999999E-3</c:v>
                </c:pt>
                <c:pt idx="25">
                  <c:v>0.106</c:v>
                </c:pt>
                <c:pt idx="26">
                  <c:v>0.1467</c:v>
                </c:pt>
                <c:pt idx="27">
                  <c:v>0.16339999999999999</c:v>
                </c:pt>
                <c:pt idx="28">
                  <c:v>7.1399999999999991E-2</c:v>
                </c:pt>
                <c:pt idx="29">
                  <c:v>0.1109</c:v>
                </c:pt>
                <c:pt idx="30">
                  <c:v>0.1678</c:v>
                </c:pt>
                <c:pt idx="31">
                  <c:v>7.8600000000000003E-2</c:v>
                </c:pt>
                <c:pt idx="32">
                  <c:v>5.16E-2</c:v>
                </c:pt>
                <c:pt idx="33">
                  <c:v>5.2600000000000001E-2</c:v>
                </c:pt>
                <c:pt idx="34">
                  <c:v>8.0600000000000005E-2</c:v>
                </c:pt>
                <c:pt idx="35">
                  <c:v>-7.3000000000000001E-3</c:v>
                </c:pt>
                <c:pt idx="36">
                  <c:v>6.1500000000000006E-2</c:v>
                </c:pt>
                <c:pt idx="37">
                  <c:v>-4.41E-2</c:v>
                </c:pt>
                <c:pt idx="38">
                  <c:v>-7.6E-3</c:v>
                </c:pt>
                <c:pt idx="39">
                  <c:v>-6.9800000000000001E-2</c:v>
                </c:pt>
                <c:pt idx="40">
                  <c:v>-0.15140000000000001</c:v>
                </c:pt>
                <c:pt idx="41">
                  <c:v>-0.15079999999999999</c:v>
                </c:pt>
                <c:pt idx="42">
                  <c:v>-9.5799999999999996E-2</c:v>
                </c:pt>
                <c:pt idx="43">
                  <c:v>-0.1411</c:v>
                </c:pt>
                <c:pt idx="44">
                  <c:v>-0.19510000000000002</c:v>
                </c:pt>
                <c:pt idx="45">
                  <c:v>-0.2571</c:v>
                </c:pt>
                <c:pt idx="46">
                  <c:v>-0.15970000000000001</c:v>
                </c:pt>
                <c:pt idx="47">
                  <c:v>-0.1343</c:v>
                </c:pt>
                <c:pt idx="48">
                  <c:v>-4.0999999999999995E-2</c:v>
                </c:pt>
                <c:pt idx="49">
                  <c:v>-7.4400000000000008E-2</c:v>
                </c:pt>
                <c:pt idx="50">
                  <c:v>1.49E-2</c:v>
                </c:pt>
                <c:pt idx="51">
                  <c:v>2.3999999999999998E-3</c:v>
                </c:pt>
                <c:pt idx="52">
                  <c:v>-8.3000000000000001E-3</c:v>
                </c:pt>
                <c:pt idx="53">
                  <c:v>-0.11869999999999999</c:v>
                </c:pt>
                <c:pt idx="54">
                  <c:v>-3.4300000000000004E-2</c:v>
                </c:pt>
                <c:pt idx="55">
                  <c:v>5.0300000000000004E-2</c:v>
                </c:pt>
                <c:pt idx="56">
                  <c:v>5.91E-2</c:v>
                </c:pt>
                <c:pt idx="57">
                  <c:v>8.5999999999999993E-2</c:v>
                </c:pt>
                <c:pt idx="58">
                  <c:v>3.2400000000000005E-2</c:v>
                </c:pt>
                <c:pt idx="59">
                  <c:v>-1.8700000000000001E-2</c:v>
                </c:pt>
                <c:pt idx="60">
                  <c:v>1.01E-2</c:v>
                </c:pt>
                <c:pt idx="61">
                  <c:v>3.7100000000000001E-2</c:v>
                </c:pt>
                <c:pt idx="62">
                  <c:v>8.5699999999999998E-2</c:v>
                </c:pt>
                <c:pt idx="63">
                  <c:v>0.1105</c:v>
                </c:pt>
                <c:pt idx="64">
                  <c:v>0.1032</c:v>
                </c:pt>
                <c:pt idx="65">
                  <c:v>4.8399999999999999E-2</c:v>
                </c:pt>
                <c:pt idx="66">
                  <c:v>0.1668</c:v>
                </c:pt>
                <c:pt idx="67">
                  <c:v>0.1245</c:v>
                </c:pt>
                <c:pt idx="68">
                  <c:v>8.2500000000000004E-2</c:v>
                </c:pt>
                <c:pt idx="69">
                  <c:v>0.1052</c:v>
                </c:pt>
                <c:pt idx="70">
                  <c:v>0.16210000000000002</c:v>
                </c:pt>
                <c:pt idx="71">
                  <c:v>0.18920000000000001</c:v>
                </c:pt>
                <c:pt idx="72">
                  <c:v>0.1198</c:v>
                </c:pt>
                <c:pt idx="73">
                  <c:v>9.1199999999999989E-2</c:v>
                </c:pt>
                <c:pt idx="74">
                  <c:v>5.8899999999999994E-2</c:v>
                </c:pt>
                <c:pt idx="75">
                  <c:v>-7.9100000000000004E-2</c:v>
                </c:pt>
                <c:pt idx="76">
                  <c:v>-3.6200000000000003E-2</c:v>
                </c:pt>
                <c:pt idx="77">
                  <c:v>4.4000000000000003E-3</c:v>
                </c:pt>
                <c:pt idx="78">
                  <c:v>7.1599999999999997E-2</c:v>
                </c:pt>
                <c:pt idx="79">
                  <c:v>0.1042</c:v>
                </c:pt>
                <c:pt idx="80">
                  <c:v>0.1193</c:v>
                </c:pt>
                <c:pt idx="81">
                  <c:v>9.64E-2</c:v>
                </c:pt>
                <c:pt idx="82">
                  <c:v>0.11650000000000001</c:v>
                </c:pt>
                <c:pt idx="83">
                  <c:v>0.1331</c:v>
                </c:pt>
                <c:pt idx="84">
                  <c:v>-1.1000000000000001E-3</c:v>
                </c:pt>
                <c:pt idx="85">
                  <c:v>-4.99E-2</c:v>
                </c:pt>
                <c:pt idx="86">
                  <c:v>-4.4400000000000002E-2</c:v>
                </c:pt>
                <c:pt idx="87">
                  <c:v>-0.30010000000000003</c:v>
                </c:pt>
                <c:pt idx="88">
                  <c:v>-0.32049999999999995</c:v>
                </c:pt>
                <c:pt idx="89">
                  <c:v>-0.20019999999999999</c:v>
                </c:pt>
                <c:pt idx="90">
                  <c:v>1.89E-2</c:v>
                </c:pt>
                <c:pt idx="91">
                  <c:v>1.3899999999999999E-2</c:v>
                </c:pt>
                <c:pt idx="92">
                  <c:v>2.52E-2</c:v>
                </c:pt>
                <c:pt idx="93">
                  <c:v>-3.7499999999999999E-2</c:v>
                </c:pt>
                <c:pt idx="94">
                  <c:v>4.3200000000000002E-2</c:v>
                </c:pt>
                <c:pt idx="95">
                  <c:v>1.23E-2</c:v>
                </c:pt>
                <c:pt idx="96">
                  <c:v>-6.08E-2</c:v>
                </c:pt>
                <c:pt idx="97">
                  <c:v>3.78E-2</c:v>
                </c:pt>
                <c:pt idx="98">
                  <c:v>4.4400000000000002E-2</c:v>
                </c:pt>
                <c:pt idx="99">
                  <c:v>6.6199999999999995E-2</c:v>
                </c:pt>
                <c:pt idx="100">
                  <c:v>5.5399999999999998E-2</c:v>
                </c:pt>
                <c:pt idx="101">
                  <c:v>2.9700000000000001E-2</c:v>
                </c:pt>
                <c:pt idx="102">
                  <c:v>3.0299999999999997E-2</c:v>
                </c:pt>
                <c:pt idx="103">
                  <c:v>-1.8E-3</c:v>
                </c:pt>
                <c:pt idx="104">
                  <c:v>2.7200000000000002E-2</c:v>
                </c:pt>
                <c:pt idx="105">
                  <c:v>0.1114</c:v>
                </c:pt>
                <c:pt idx="106">
                  <c:v>0.14779999999999999</c:v>
                </c:pt>
                <c:pt idx="107">
                  <c:v>0.13150000000000001</c:v>
                </c:pt>
                <c:pt idx="108">
                  <c:v>9.2699999999999991E-2</c:v>
                </c:pt>
                <c:pt idx="109">
                  <c:v>0.18410000000000001</c:v>
                </c:pt>
                <c:pt idx="110">
                  <c:v>0.1822</c:v>
                </c:pt>
                <c:pt idx="111">
                  <c:v>0.20629999999999998</c:v>
                </c:pt>
                <c:pt idx="112">
                  <c:v>9.6699999999999994E-2</c:v>
                </c:pt>
                <c:pt idx="113">
                  <c:v>6.6400000000000001E-2</c:v>
                </c:pt>
                <c:pt idx="114">
                  <c:v>0.1313</c:v>
                </c:pt>
                <c:pt idx="115">
                  <c:v>0.1099</c:v>
                </c:pt>
                <c:pt idx="116">
                  <c:v>4.5899999999999996E-2</c:v>
                </c:pt>
                <c:pt idx="117">
                  <c:v>0.11460000000000001</c:v>
                </c:pt>
                <c:pt idx="118">
                  <c:v>0.2853</c:v>
                </c:pt>
                <c:pt idx="119">
                  <c:v>0.14069999999999999</c:v>
                </c:pt>
                <c:pt idx="120">
                  <c:v>7.4400000000000008E-2</c:v>
                </c:pt>
                <c:pt idx="121">
                  <c:v>0.1341</c:v>
                </c:pt>
                <c:pt idx="122">
                  <c:v>0.18289999999999998</c:v>
                </c:pt>
                <c:pt idx="123">
                  <c:v>0.10550000000000001</c:v>
                </c:pt>
                <c:pt idx="124">
                  <c:v>9.2100000000000015E-2</c:v>
                </c:pt>
                <c:pt idx="125">
                  <c:v>5.9200000000000003E-2</c:v>
                </c:pt>
                <c:pt idx="126">
                  <c:v>9.7200000000000009E-2</c:v>
                </c:pt>
                <c:pt idx="127">
                  <c:v>0.12740000000000001</c:v>
                </c:pt>
                <c:pt idx="128">
                  <c:v>7.7499999999999999E-2</c:v>
                </c:pt>
                <c:pt idx="129">
                  <c:v>9.2300000000000007E-2</c:v>
                </c:pt>
                <c:pt idx="130">
                  <c:v>7.0300000000000001E-2</c:v>
                </c:pt>
                <c:pt idx="131">
                  <c:v>8.9900000000000008E-2</c:v>
                </c:pt>
                <c:pt idx="132">
                  <c:v>-0.1298</c:v>
                </c:pt>
                <c:pt idx="133">
                  <c:v>-0.2407</c:v>
                </c:pt>
                <c:pt idx="134">
                  <c:v>0.17069999999999999</c:v>
                </c:pt>
                <c:pt idx="135">
                  <c:v>7.1599999999999997E-2</c:v>
                </c:pt>
                <c:pt idx="136">
                  <c:v>0.17129999999999998</c:v>
                </c:pt>
                <c:pt idx="137">
                  <c:v>0.23329999999999998</c:v>
                </c:pt>
                <c:pt idx="138">
                  <c:v>0.157</c:v>
                </c:pt>
                <c:pt idx="139">
                  <c:v>0.13</c:v>
                </c:pt>
                <c:pt idx="140">
                  <c:v>0.21870000000000001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7-48C3-9C68-29942E3F5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44320"/>
        <c:axId val="50345856"/>
      </c:lineChart>
      <c:catAx>
        <c:axId val="5034432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345856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345856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34432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25434268702990476"/>
          <c:y val="0.91496012027621276"/>
          <c:w val="0.61434902851911477"/>
          <c:h val="5.8520755293937757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5068556686575063"/>
        </c:manualLayout>
      </c:layout>
      <c:areaChart>
        <c:grouping val="percentStacked"/>
        <c:varyColors val="0"/>
        <c:ser>
          <c:idx val="0"/>
          <c:order val="0"/>
          <c:tx>
            <c:strRef>
              <c:f>'QSBO,CCI'!$T$10</c:f>
              <c:strCache>
                <c:ptCount val="1"/>
                <c:pt idx="0">
                  <c:v>Sales</c:v>
                </c:pt>
              </c:strCache>
            </c:strRef>
          </c:tx>
          <c:spPr>
            <a:ln>
              <a:solidFill>
                <a:srgbClr val="4F81BD"/>
              </a:solidFill>
            </a:ln>
          </c:spP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'QSBO,CCI'!$T$11:$T$151</c:f>
              <c:numCache>
                <c:formatCode>0.00%</c:formatCode>
                <c:ptCount val="141"/>
                <c:pt idx="0">
                  <c:v>0.66090000000000004</c:v>
                </c:pt>
                <c:pt idx="1">
                  <c:v>0.73760000000000003</c:v>
                </c:pt>
                <c:pt idx="2">
                  <c:v>0.73470000000000002</c:v>
                </c:pt>
                <c:pt idx="3">
                  <c:v>0.82120000000000004</c:v>
                </c:pt>
                <c:pt idx="4">
                  <c:v>0.83329999999999993</c:v>
                </c:pt>
                <c:pt idx="5">
                  <c:v>0.8528</c:v>
                </c:pt>
                <c:pt idx="6">
                  <c:v>0.83109999999999995</c:v>
                </c:pt>
                <c:pt idx="7">
                  <c:v>0.80530000000000002</c:v>
                </c:pt>
                <c:pt idx="8">
                  <c:v>0.84420000000000006</c:v>
                </c:pt>
                <c:pt idx="9">
                  <c:v>0.83849999999999991</c:v>
                </c:pt>
                <c:pt idx="10">
                  <c:v>0.78689999999999993</c:v>
                </c:pt>
                <c:pt idx="11">
                  <c:v>0.80730000000000002</c:v>
                </c:pt>
                <c:pt idx="12">
                  <c:v>0.84770000000000001</c:v>
                </c:pt>
                <c:pt idx="13">
                  <c:v>0.88080000000000003</c:v>
                </c:pt>
                <c:pt idx="14">
                  <c:v>0.9194</c:v>
                </c:pt>
                <c:pt idx="15">
                  <c:v>0.92530000000000001</c:v>
                </c:pt>
                <c:pt idx="16">
                  <c:v>0.91849999999999998</c:v>
                </c:pt>
                <c:pt idx="17">
                  <c:v>0.92790000000000006</c:v>
                </c:pt>
                <c:pt idx="18">
                  <c:v>0.88120000000000009</c:v>
                </c:pt>
                <c:pt idx="19">
                  <c:v>0.89670000000000005</c:v>
                </c:pt>
                <c:pt idx="20">
                  <c:v>0.84290000000000009</c:v>
                </c:pt>
                <c:pt idx="21">
                  <c:v>0.82819999999999994</c:v>
                </c:pt>
                <c:pt idx="22">
                  <c:v>0.87599999999999989</c:v>
                </c:pt>
                <c:pt idx="23">
                  <c:v>0.79220000000000002</c:v>
                </c:pt>
                <c:pt idx="24">
                  <c:v>0.80159999999999998</c:v>
                </c:pt>
                <c:pt idx="25">
                  <c:v>0.76049999999999995</c:v>
                </c:pt>
                <c:pt idx="26">
                  <c:v>0.71599999999999997</c:v>
                </c:pt>
                <c:pt idx="27">
                  <c:v>0.68840000000000001</c:v>
                </c:pt>
                <c:pt idx="28">
                  <c:v>0.63470000000000004</c:v>
                </c:pt>
                <c:pt idx="29">
                  <c:v>0.62180000000000002</c:v>
                </c:pt>
                <c:pt idx="30">
                  <c:v>0.61399999999999999</c:v>
                </c:pt>
                <c:pt idx="31">
                  <c:v>0.59379999999999999</c:v>
                </c:pt>
                <c:pt idx="32">
                  <c:v>0.60189999999999999</c:v>
                </c:pt>
                <c:pt idx="33">
                  <c:v>0.62780000000000002</c:v>
                </c:pt>
                <c:pt idx="34">
                  <c:v>0.65629999999999999</c:v>
                </c:pt>
                <c:pt idx="35">
                  <c:v>0.61729999999999996</c:v>
                </c:pt>
                <c:pt idx="36">
                  <c:v>0.71310000000000007</c:v>
                </c:pt>
                <c:pt idx="37">
                  <c:v>0.6905</c:v>
                </c:pt>
                <c:pt idx="38">
                  <c:v>0.76619999999999999</c:v>
                </c:pt>
                <c:pt idx="39">
                  <c:v>0.77200000000000002</c:v>
                </c:pt>
                <c:pt idx="40">
                  <c:v>0.7548999999999999</c:v>
                </c:pt>
                <c:pt idx="41">
                  <c:v>0.78930000000000011</c:v>
                </c:pt>
                <c:pt idx="42">
                  <c:v>0.78339999999999999</c:v>
                </c:pt>
                <c:pt idx="43">
                  <c:v>0.78209999999999991</c:v>
                </c:pt>
                <c:pt idx="44">
                  <c:v>0.81989999999999996</c:v>
                </c:pt>
                <c:pt idx="45">
                  <c:v>0.8506999999999999</c:v>
                </c:pt>
                <c:pt idx="46">
                  <c:v>0.88969999999999994</c:v>
                </c:pt>
                <c:pt idx="47">
                  <c:v>0.8206</c:v>
                </c:pt>
                <c:pt idx="48">
                  <c:v>0.79819999999999991</c:v>
                </c:pt>
                <c:pt idx="49">
                  <c:v>0.76760000000000006</c:v>
                </c:pt>
                <c:pt idx="50">
                  <c:v>0.7831999999999999</c:v>
                </c:pt>
                <c:pt idx="51">
                  <c:v>0.61130000000000007</c:v>
                </c:pt>
                <c:pt idx="52">
                  <c:v>0.69220000000000004</c:v>
                </c:pt>
                <c:pt idx="53">
                  <c:v>0.627</c:v>
                </c:pt>
                <c:pt idx="54">
                  <c:v>0.70120000000000005</c:v>
                </c:pt>
                <c:pt idx="55">
                  <c:v>0.74129999999999996</c:v>
                </c:pt>
                <c:pt idx="56">
                  <c:v>0.67220000000000002</c:v>
                </c:pt>
                <c:pt idx="57">
                  <c:v>0.74129999999999996</c:v>
                </c:pt>
                <c:pt idx="58">
                  <c:v>0.71010000000000006</c:v>
                </c:pt>
                <c:pt idx="59">
                  <c:v>0.69590000000000007</c:v>
                </c:pt>
                <c:pt idx="60">
                  <c:v>0.60199999999999998</c:v>
                </c:pt>
                <c:pt idx="61">
                  <c:v>0.64800000000000002</c:v>
                </c:pt>
                <c:pt idx="62">
                  <c:v>0.65569999999999995</c:v>
                </c:pt>
                <c:pt idx="63">
                  <c:v>0.62080000000000002</c:v>
                </c:pt>
                <c:pt idx="64">
                  <c:v>0.59689999999999999</c:v>
                </c:pt>
                <c:pt idx="65">
                  <c:v>0.57940000000000003</c:v>
                </c:pt>
                <c:pt idx="66">
                  <c:v>0.72040000000000004</c:v>
                </c:pt>
                <c:pt idx="67">
                  <c:v>0.54449999999999998</c:v>
                </c:pt>
                <c:pt idx="68">
                  <c:v>0.51500000000000001</c:v>
                </c:pt>
                <c:pt idx="69">
                  <c:v>0.46649999999999997</c:v>
                </c:pt>
                <c:pt idx="70">
                  <c:v>0.51280000000000003</c:v>
                </c:pt>
                <c:pt idx="71">
                  <c:v>0.4042</c:v>
                </c:pt>
                <c:pt idx="72">
                  <c:v>0.4289</c:v>
                </c:pt>
                <c:pt idx="73">
                  <c:v>0.50790000000000002</c:v>
                </c:pt>
                <c:pt idx="74">
                  <c:v>0.54880000000000007</c:v>
                </c:pt>
                <c:pt idx="75">
                  <c:v>0.56979999999999997</c:v>
                </c:pt>
                <c:pt idx="76">
                  <c:v>0.53679999999999994</c:v>
                </c:pt>
                <c:pt idx="77">
                  <c:v>0.67709999999999992</c:v>
                </c:pt>
                <c:pt idx="78">
                  <c:v>0.60950000000000004</c:v>
                </c:pt>
                <c:pt idx="79">
                  <c:v>0.60289999999999999</c:v>
                </c:pt>
                <c:pt idx="80">
                  <c:v>0.64549999999999996</c:v>
                </c:pt>
                <c:pt idx="81">
                  <c:v>0.56540000000000001</c:v>
                </c:pt>
                <c:pt idx="82">
                  <c:v>0.58329999999999993</c:v>
                </c:pt>
                <c:pt idx="83">
                  <c:v>0.61</c:v>
                </c:pt>
                <c:pt idx="84">
                  <c:v>0.6139</c:v>
                </c:pt>
                <c:pt idx="85">
                  <c:v>0.70269999999999999</c:v>
                </c:pt>
                <c:pt idx="86">
                  <c:v>0.77729999999999999</c:v>
                </c:pt>
                <c:pt idx="87">
                  <c:v>0.84360000000000002</c:v>
                </c:pt>
                <c:pt idx="88">
                  <c:v>0.83260000000000001</c:v>
                </c:pt>
                <c:pt idx="89">
                  <c:v>0.80519999999999992</c:v>
                </c:pt>
                <c:pt idx="90">
                  <c:v>0.80530000000000002</c:v>
                </c:pt>
                <c:pt idx="91">
                  <c:v>0.79559999999999997</c:v>
                </c:pt>
                <c:pt idx="92">
                  <c:v>0.76540000000000008</c:v>
                </c:pt>
                <c:pt idx="93">
                  <c:v>0.75549999999999995</c:v>
                </c:pt>
                <c:pt idx="94">
                  <c:v>0.86439999999999995</c:v>
                </c:pt>
                <c:pt idx="95">
                  <c:v>0.77969999999999995</c:v>
                </c:pt>
                <c:pt idx="96">
                  <c:v>0.76519999999999999</c:v>
                </c:pt>
                <c:pt idx="97">
                  <c:v>0.83400000000000007</c:v>
                </c:pt>
                <c:pt idx="98">
                  <c:v>0.79630000000000001</c:v>
                </c:pt>
                <c:pt idx="99">
                  <c:v>0.82450000000000001</c:v>
                </c:pt>
                <c:pt idx="100">
                  <c:v>0.79290000000000005</c:v>
                </c:pt>
                <c:pt idx="101">
                  <c:v>0.79689999999999994</c:v>
                </c:pt>
                <c:pt idx="102">
                  <c:v>0.78920000000000001</c:v>
                </c:pt>
                <c:pt idx="103">
                  <c:v>0.72719999999999996</c:v>
                </c:pt>
                <c:pt idx="104">
                  <c:v>0.78839999999999999</c:v>
                </c:pt>
                <c:pt idx="105">
                  <c:v>0.66049999999999998</c:v>
                </c:pt>
                <c:pt idx="106">
                  <c:v>0.77890000000000004</c:v>
                </c:pt>
                <c:pt idx="107">
                  <c:v>0.7168000000000001</c:v>
                </c:pt>
                <c:pt idx="108">
                  <c:v>0.61480000000000001</c:v>
                </c:pt>
                <c:pt idx="109">
                  <c:v>0.60829999999999995</c:v>
                </c:pt>
                <c:pt idx="110">
                  <c:v>0.61009999999999998</c:v>
                </c:pt>
                <c:pt idx="111">
                  <c:v>0.50309999999999999</c:v>
                </c:pt>
                <c:pt idx="112">
                  <c:v>0.45579999999999998</c:v>
                </c:pt>
                <c:pt idx="113">
                  <c:v>0.45439999999999997</c:v>
                </c:pt>
                <c:pt idx="114">
                  <c:v>0.51519999999999999</c:v>
                </c:pt>
                <c:pt idx="115">
                  <c:v>0.50350000000000006</c:v>
                </c:pt>
                <c:pt idx="116">
                  <c:v>0.47700000000000004</c:v>
                </c:pt>
                <c:pt idx="117">
                  <c:v>0.43869999999999998</c:v>
                </c:pt>
                <c:pt idx="118">
                  <c:v>0.33939999999999998</c:v>
                </c:pt>
                <c:pt idx="119">
                  <c:v>0.39399999999999996</c:v>
                </c:pt>
                <c:pt idx="120">
                  <c:v>0.4229</c:v>
                </c:pt>
                <c:pt idx="121">
                  <c:v>0.40429999999999999</c:v>
                </c:pt>
                <c:pt idx="122">
                  <c:v>0.46389999999999998</c:v>
                </c:pt>
                <c:pt idx="123">
                  <c:v>0.43240000000000001</c:v>
                </c:pt>
                <c:pt idx="124">
                  <c:v>0.3987</c:v>
                </c:pt>
                <c:pt idx="125">
                  <c:v>0.53210000000000002</c:v>
                </c:pt>
                <c:pt idx="126">
                  <c:v>0.57340000000000002</c:v>
                </c:pt>
                <c:pt idx="127">
                  <c:v>0.44229999999999997</c:v>
                </c:pt>
                <c:pt idx="128">
                  <c:v>0.48880000000000001</c:v>
                </c:pt>
                <c:pt idx="129">
                  <c:v>0.5262</c:v>
                </c:pt>
                <c:pt idx="130">
                  <c:v>0.6633</c:v>
                </c:pt>
                <c:pt idx="131">
                  <c:v>0.56289999999999996</c:v>
                </c:pt>
                <c:pt idx="132">
                  <c:v>0.49119999999999997</c:v>
                </c:pt>
                <c:pt idx="133">
                  <c:v>0.65910000000000002</c:v>
                </c:pt>
                <c:pt idx="134">
                  <c:v>0.51239999999999997</c:v>
                </c:pt>
                <c:pt idx="135">
                  <c:v>0.46539999999999998</c:v>
                </c:pt>
                <c:pt idx="136">
                  <c:v>0.47740000000000005</c:v>
                </c:pt>
                <c:pt idx="137">
                  <c:v>0.25420000000000004</c:v>
                </c:pt>
                <c:pt idx="138">
                  <c:v>0.19239999999999999</c:v>
                </c:pt>
                <c:pt idx="139">
                  <c:v>0.16550000000000001</c:v>
                </c:pt>
                <c:pt idx="140">
                  <c:v>0.42430000000000001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D-43D5-8609-15910EBD7B77}"/>
            </c:ext>
          </c:extLst>
        </c:ser>
        <c:ser>
          <c:idx val="1"/>
          <c:order val="1"/>
          <c:tx>
            <c:strRef>
              <c:f>'QSBO,CCI'!$U$10</c:f>
              <c:strCache>
                <c:ptCount val="1"/>
                <c:pt idx="0">
                  <c:v>Materials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'QSBO,CCI'!$U$11:$U$151</c:f>
              <c:numCache>
                <c:formatCode>0.00%</c:formatCode>
                <c:ptCount val="141"/>
                <c:pt idx="0">
                  <c:v>2.58E-2</c:v>
                </c:pt>
                <c:pt idx="1">
                  <c:v>2.4799999999999999E-2</c:v>
                </c:pt>
                <c:pt idx="2">
                  <c:v>2.0400000000000001E-2</c:v>
                </c:pt>
                <c:pt idx="3">
                  <c:v>2.23E-2</c:v>
                </c:pt>
                <c:pt idx="4">
                  <c:v>4.8999999999999998E-3</c:v>
                </c:pt>
                <c:pt idx="5">
                  <c:v>1.52E-2</c:v>
                </c:pt>
                <c:pt idx="6">
                  <c:v>2.7400000000000001E-2</c:v>
                </c:pt>
                <c:pt idx="7">
                  <c:v>1.5800000000000002E-2</c:v>
                </c:pt>
                <c:pt idx="8">
                  <c:v>2.0099999999999996E-2</c:v>
                </c:pt>
                <c:pt idx="9">
                  <c:v>1.5600000000000001E-2</c:v>
                </c:pt>
                <c:pt idx="10">
                  <c:v>4.3700000000000003E-2</c:v>
                </c:pt>
                <c:pt idx="11">
                  <c:v>3.6499999999999998E-2</c:v>
                </c:pt>
                <c:pt idx="12">
                  <c:v>1.0200000000000001E-2</c:v>
                </c:pt>
                <c:pt idx="13">
                  <c:v>5.1999999999999998E-3</c:v>
                </c:pt>
                <c:pt idx="14">
                  <c:v>1.0800000000000001E-2</c:v>
                </c:pt>
                <c:pt idx="15">
                  <c:v>5.6999999999999993E-3</c:v>
                </c:pt>
                <c:pt idx="16">
                  <c:v>1.09E-2</c:v>
                </c:pt>
                <c:pt idx="17">
                  <c:v>9.5999999999999992E-3</c:v>
                </c:pt>
                <c:pt idx="18">
                  <c:v>3.8E-3</c:v>
                </c:pt>
                <c:pt idx="19">
                  <c:v>3.7000000000000002E-3</c:v>
                </c:pt>
                <c:pt idx="20">
                  <c:v>7.7000000000000002E-3</c:v>
                </c:pt>
                <c:pt idx="21">
                  <c:v>1.15E-2</c:v>
                </c:pt>
                <c:pt idx="22">
                  <c:v>0.02</c:v>
                </c:pt>
                <c:pt idx="23">
                  <c:v>2.1600000000000001E-2</c:v>
                </c:pt>
                <c:pt idx="24">
                  <c:v>3.5699999999999996E-2</c:v>
                </c:pt>
                <c:pt idx="25">
                  <c:v>5.4600000000000003E-2</c:v>
                </c:pt>
                <c:pt idx="26">
                  <c:v>4.6699999999999998E-2</c:v>
                </c:pt>
                <c:pt idx="27">
                  <c:v>3.7200000000000004E-2</c:v>
                </c:pt>
                <c:pt idx="28">
                  <c:v>5.4800000000000001E-2</c:v>
                </c:pt>
                <c:pt idx="29">
                  <c:v>5.8799999999999998E-2</c:v>
                </c:pt>
                <c:pt idx="30">
                  <c:v>5.7000000000000002E-2</c:v>
                </c:pt>
                <c:pt idx="31">
                  <c:v>2.23E-2</c:v>
                </c:pt>
                <c:pt idx="32">
                  <c:v>3.7900000000000003E-2</c:v>
                </c:pt>
                <c:pt idx="33">
                  <c:v>2.69E-2</c:v>
                </c:pt>
                <c:pt idx="34">
                  <c:v>5.7999999999999996E-2</c:v>
                </c:pt>
                <c:pt idx="35">
                  <c:v>3.2199999999999999E-2</c:v>
                </c:pt>
                <c:pt idx="36">
                  <c:v>5.6399999999999999E-2</c:v>
                </c:pt>
                <c:pt idx="37">
                  <c:v>2.5899999999999999E-2</c:v>
                </c:pt>
                <c:pt idx="38">
                  <c:v>3.0499999999999999E-2</c:v>
                </c:pt>
                <c:pt idx="39">
                  <c:v>9.3999999999999986E-3</c:v>
                </c:pt>
                <c:pt idx="40">
                  <c:v>1.0200000000000001E-2</c:v>
                </c:pt>
                <c:pt idx="41">
                  <c:v>4.9000000000000002E-2</c:v>
                </c:pt>
                <c:pt idx="42">
                  <c:v>4.1100000000000005E-2</c:v>
                </c:pt>
                <c:pt idx="43">
                  <c:v>8.6E-3</c:v>
                </c:pt>
                <c:pt idx="44">
                  <c:v>2.0899999999999998E-2</c:v>
                </c:pt>
                <c:pt idx="45">
                  <c:v>2.7900000000000001E-2</c:v>
                </c:pt>
                <c:pt idx="46">
                  <c:v>1.7500000000000002E-2</c:v>
                </c:pt>
                <c:pt idx="47">
                  <c:v>2.6800000000000001E-2</c:v>
                </c:pt>
                <c:pt idx="48">
                  <c:v>4.2900000000000001E-2</c:v>
                </c:pt>
                <c:pt idx="49">
                  <c:v>3.5299999999999998E-2</c:v>
                </c:pt>
                <c:pt idx="50">
                  <c:v>2.1000000000000001E-2</c:v>
                </c:pt>
                <c:pt idx="51">
                  <c:v>1.7100000000000001E-2</c:v>
                </c:pt>
                <c:pt idx="52">
                  <c:v>2.0899999999999998E-2</c:v>
                </c:pt>
                <c:pt idx="53">
                  <c:v>5.7999999999999996E-3</c:v>
                </c:pt>
                <c:pt idx="54">
                  <c:v>2.3199999999999998E-2</c:v>
                </c:pt>
                <c:pt idx="55">
                  <c:v>1.44E-2</c:v>
                </c:pt>
                <c:pt idx="56">
                  <c:v>2.7300000000000001E-2</c:v>
                </c:pt>
                <c:pt idx="57">
                  <c:v>2.2700000000000001E-2</c:v>
                </c:pt>
                <c:pt idx="58">
                  <c:v>5.2999999999999999E-2</c:v>
                </c:pt>
                <c:pt idx="59">
                  <c:v>1.8000000000000002E-2</c:v>
                </c:pt>
                <c:pt idx="60">
                  <c:v>9.0999999999999998E-2</c:v>
                </c:pt>
                <c:pt idx="61">
                  <c:v>5.1299999999999998E-2</c:v>
                </c:pt>
                <c:pt idx="62">
                  <c:v>3.3000000000000002E-2</c:v>
                </c:pt>
                <c:pt idx="63">
                  <c:v>5.0700000000000002E-2</c:v>
                </c:pt>
                <c:pt idx="64">
                  <c:v>2.9399999999999999E-2</c:v>
                </c:pt>
                <c:pt idx="65">
                  <c:v>2.8999999999999998E-2</c:v>
                </c:pt>
                <c:pt idx="66">
                  <c:v>1.6E-2</c:v>
                </c:pt>
                <c:pt idx="67">
                  <c:v>4.7999999999999996E-3</c:v>
                </c:pt>
                <c:pt idx="68">
                  <c:v>6.3200000000000006E-2</c:v>
                </c:pt>
                <c:pt idx="69">
                  <c:v>9.4E-2</c:v>
                </c:pt>
                <c:pt idx="70">
                  <c:v>6.7900000000000002E-2</c:v>
                </c:pt>
                <c:pt idx="71">
                  <c:v>8.8200000000000001E-2</c:v>
                </c:pt>
                <c:pt idx="72">
                  <c:v>3.6600000000000001E-2</c:v>
                </c:pt>
                <c:pt idx="73">
                  <c:v>1.9099999999999999E-2</c:v>
                </c:pt>
                <c:pt idx="74">
                  <c:v>4.2500000000000003E-2</c:v>
                </c:pt>
                <c:pt idx="75">
                  <c:v>2.1299999999999999E-2</c:v>
                </c:pt>
                <c:pt idx="76">
                  <c:v>2.2599999999999999E-2</c:v>
                </c:pt>
                <c:pt idx="77">
                  <c:v>5.4900000000000004E-2</c:v>
                </c:pt>
                <c:pt idx="78">
                  <c:v>6.4600000000000005E-2</c:v>
                </c:pt>
                <c:pt idx="79">
                  <c:v>4.4500000000000005E-2</c:v>
                </c:pt>
                <c:pt idx="80">
                  <c:v>4.1799999999999997E-2</c:v>
                </c:pt>
                <c:pt idx="81">
                  <c:v>4.87E-2</c:v>
                </c:pt>
                <c:pt idx="82">
                  <c:v>3.2099999999999997E-2</c:v>
                </c:pt>
                <c:pt idx="83">
                  <c:v>6.1600000000000002E-2</c:v>
                </c:pt>
                <c:pt idx="84">
                  <c:v>2.1899999999999999E-2</c:v>
                </c:pt>
                <c:pt idx="85">
                  <c:v>1.8500000000000003E-2</c:v>
                </c:pt>
                <c:pt idx="86">
                  <c:v>3.3000000000000002E-2</c:v>
                </c:pt>
                <c:pt idx="87">
                  <c:v>6.7000000000000002E-3</c:v>
                </c:pt>
                <c:pt idx="88">
                  <c:v>2.3599999999999999E-2</c:v>
                </c:pt>
                <c:pt idx="89">
                  <c:v>6.4000000000000001E-2</c:v>
                </c:pt>
                <c:pt idx="90">
                  <c:v>6.6699999999999995E-2</c:v>
                </c:pt>
                <c:pt idx="91">
                  <c:v>3.9100000000000003E-2</c:v>
                </c:pt>
                <c:pt idx="92">
                  <c:v>1.5700000000000002E-2</c:v>
                </c:pt>
                <c:pt idx="93">
                  <c:v>2.87E-2</c:v>
                </c:pt>
                <c:pt idx="94">
                  <c:v>1.9099999999999999E-2</c:v>
                </c:pt>
                <c:pt idx="95">
                  <c:v>2.9100000000000001E-2</c:v>
                </c:pt>
                <c:pt idx="96">
                  <c:v>3.2199999999999999E-2</c:v>
                </c:pt>
                <c:pt idx="97">
                  <c:v>3.6000000000000004E-2</c:v>
                </c:pt>
                <c:pt idx="98">
                  <c:v>2.2700000000000001E-2</c:v>
                </c:pt>
                <c:pt idx="99">
                  <c:v>3.2500000000000001E-2</c:v>
                </c:pt>
                <c:pt idx="100">
                  <c:v>3.0499999999999999E-2</c:v>
                </c:pt>
                <c:pt idx="101">
                  <c:v>2.76E-2</c:v>
                </c:pt>
                <c:pt idx="102">
                  <c:v>2.7400000000000001E-2</c:v>
                </c:pt>
                <c:pt idx="103">
                  <c:v>4.1700000000000001E-2</c:v>
                </c:pt>
                <c:pt idx="104">
                  <c:v>1.7100000000000001E-2</c:v>
                </c:pt>
                <c:pt idx="105">
                  <c:v>5.3899999999999997E-2</c:v>
                </c:pt>
                <c:pt idx="106">
                  <c:v>1.6299999999999999E-2</c:v>
                </c:pt>
                <c:pt idx="107">
                  <c:v>2.4700000000000003E-2</c:v>
                </c:pt>
                <c:pt idx="108">
                  <c:v>6.7699999999999996E-2</c:v>
                </c:pt>
                <c:pt idx="109">
                  <c:v>4.1500000000000002E-2</c:v>
                </c:pt>
                <c:pt idx="110">
                  <c:v>3.8800000000000001E-2</c:v>
                </c:pt>
                <c:pt idx="111">
                  <c:v>7.85E-2</c:v>
                </c:pt>
                <c:pt idx="112">
                  <c:v>8.1199999999999994E-2</c:v>
                </c:pt>
                <c:pt idx="113">
                  <c:v>7.0900000000000005E-2</c:v>
                </c:pt>
                <c:pt idx="114">
                  <c:v>4.6300000000000001E-2</c:v>
                </c:pt>
                <c:pt idx="115">
                  <c:v>5.9699999999999996E-2</c:v>
                </c:pt>
                <c:pt idx="116">
                  <c:v>8.8200000000000001E-2</c:v>
                </c:pt>
                <c:pt idx="117">
                  <c:v>5.7699999999999994E-2</c:v>
                </c:pt>
                <c:pt idx="118">
                  <c:v>5.1200000000000002E-2</c:v>
                </c:pt>
                <c:pt idx="119">
                  <c:v>2.06E-2</c:v>
                </c:pt>
                <c:pt idx="120">
                  <c:v>4.5100000000000001E-2</c:v>
                </c:pt>
                <c:pt idx="121">
                  <c:v>4.3299999999999998E-2</c:v>
                </c:pt>
                <c:pt idx="122">
                  <c:v>4.5599999999999995E-2</c:v>
                </c:pt>
                <c:pt idx="123">
                  <c:v>3.3399999999999999E-2</c:v>
                </c:pt>
                <c:pt idx="124">
                  <c:v>1.34E-2</c:v>
                </c:pt>
                <c:pt idx="125">
                  <c:v>3.27E-2</c:v>
                </c:pt>
                <c:pt idx="126">
                  <c:v>5.1900000000000002E-2</c:v>
                </c:pt>
                <c:pt idx="127">
                  <c:v>5.6799999999999996E-2</c:v>
                </c:pt>
                <c:pt idx="128">
                  <c:v>2.5699999999999997E-2</c:v>
                </c:pt>
                <c:pt idx="129">
                  <c:v>2.1700000000000001E-2</c:v>
                </c:pt>
                <c:pt idx="130">
                  <c:v>1.9599999999999999E-2</c:v>
                </c:pt>
                <c:pt idx="131">
                  <c:v>7.0900000000000005E-2</c:v>
                </c:pt>
                <c:pt idx="132">
                  <c:v>0.10300000000000001</c:v>
                </c:pt>
                <c:pt idx="133">
                  <c:v>4.0099999999999997E-2</c:v>
                </c:pt>
                <c:pt idx="134">
                  <c:v>0.1201</c:v>
                </c:pt>
                <c:pt idx="135">
                  <c:v>8.6599999999999996E-2</c:v>
                </c:pt>
                <c:pt idx="136">
                  <c:v>9.0800000000000006E-2</c:v>
                </c:pt>
                <c:pt idx="137">
                  <c:v>0.16320000000000001</c:v>
                </c:pt>
                <c:pt idx="138">
                  <c:v>0.30459999999999998</c:v>
                </c:pt>
                <c:pt idx="139">
                  <c:v>0.2155</c:v>
                </c:pt>
                <c:pt idx="140">
                  <c:v>7.400000000000001E-2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D-43D5-8609-15910EBD7B77}"/>
            </c:ext>
          </c:extLst>
        </c:ser>
        <c:ser>
          <c:idx val="2"/>
          <c:order val="2"/>
          <c:tx>
            <c:strRef>
              <c:f>'QSBO,CCI'!$V$10</c:f>
              <c:strCache>
                <c:ptCount val="1"/>
                <c:pt idx="0">
                  <c:v>Finance</c:v>
                </c:pt>
              </c:strCache>
            </c:strRef>
          </c:tx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'QSBO,CCI'!$V$11:$V$151</c:f>
              <c:numCache>
                <c:formatCode>0.00%</c:formatCode>
                <c:ptCount val="141"/>
                <c:pt idx="0">
                  <c:v>7.2999999999999995E-2</c:v>
                </c:pt>
                <c:pt idx="1">
                  <c:v>5.9400000000000001E-2</c:v>
                </c:pt>
                <c:pt idx="2">
                  <c:v>6.6299999999999998E-2</c:v>
                </c:pt>
                <c:pt idx="3">
                  <c:v>2.23E-2</c:v>
                </c:pt>
                <c:pt idx="4">
                  <c:v>4.41E-2</c:v>
                </c:pt>
                <c:pt idx="5">
                  <c:v>4.0599999999999997E-2</c:v>
                </c:pt>
                <c:pt idx="6">
                  <c:v>4.1100000000000005E-2</c:v>
                </c:pt>
                <c:pt idx="7">
                  <c:v>5.2600000000000001E-2</c:v>
                </c:pt>
                <c:pt idx="8">
                  <c:v>5.5300000000000002E-2</c:v>
                </c:pt>
                <c:pt idx="9">
                  <c:v>4.6900000000000004E-2</c:v>
                </c:pt>
                <c:pt idx="10">
                  <c:v>3.2799999999999996E-2</c:v>
                </c:pt>
                <c:pt idx="11">
                  <c:v>3.6499999999999998E-2</c:v>
                </c:pt>
                <c:pt idx="12">
                  <c:v>3.5499999999999997E-2</c:v>
                </c:pt>
                <c:pt idx="13">
                  <c:v>4.1500000000000002E-2</c:v>
                </c:pt>
                <c:pt idx="14">
                  <c:v>1.61E-2</c:v>
                </c:pt>
                <c:pt idx="15">
                  <c:v>2.87E-2</c:v>
                </c:pt>
                <c:pt idx="16">
                  <c:v>2.1700000000000001E-2</c:v>
                </c:pt>
                <c:pt idx="17">
                  <c:v>1.9199999999999998E-2</c:v>
                </c:pt>
                <c:pt idx="18">
                  <c:v>4.9800000000000004E-2</c:v>
                </c:pt>
                <c:pt idx="19">
                  <c:v>4.8000000000000001E-2</c:v>
                </c:pt>
                <c:pt idx="20">
                  <c:v>6.13E-2</c:v>
                </c:pt>
                <c:pt idx="21">
                  <c:v>5.7300000000000004E-2</c:v>
                </c:pt>
                <c:pt idx="22">
                  <c:v>3.6000000000000004E-2</c:v>
                </c:pt>
                <c:pt idx="23">
                  <c:v>5.6299999999999996E-2</c:v>
                </c:pt>
                <c:pt idx="24">
                  <c:v>6.7500000000000004E-2</c:v>
                </c:pt>
                <c:pt idx="25">
                  <c:v>5.4600000000000003E-2</c:v>
                </c:pt>
                <c:pt idx="26">
                  <c:v>6.2300000000000001E-2</c:v>
                </c:pt>
                <c:pt idx="27">
                  <c:v>5.1200000000000002E-2</c:v>
                </c:pt>
                <c:pt idx="28">
                  <c:v>5.9400000000000001E-2</c:v>
                </c:pt>
                <c:pt idx="29">
                  <c:v>7.5600000000000001E-2</c:v>
                </c:pt>
                <c:pt idx="30">
                  <c:v>8.3299999999999999E-2</c:v>
                </c:pt>
                <c:pt idx="31">
                  <c:v>7.1399999999999991E-2</c:v>
                </c:pt>
                <c:pt idx="32">
                  <c:v>8.5299999999999987E-2</c:v>
                </c:pt>
                <c:pt idx="33">
                  <c:v>5.3800000000000001E-2</c:v>
                </c:pt>
                <c:pt idx="34">
                  <c:v>7.1399999999999991E-2</c:v>
                </c:pt>
                <c:pt idx="35">
                  <c:v>1.1899999999999999E-2</c:v>
                </c:pt>
                <c:pt idx="36">
                  <c:v>3.7499999999999999E-2</c:v>
                </c:pt>
                <c:pt idx="37">
                  <c:v>4.8300000000000003E-2</c:v>
                </c:pt>
                <c:pt idx="38">
                  <c:v>2.9100000000000001E-2</c:v>
                </c:pt>
                <c:pt idx="39">
                  <c:v>5.3399999999999996E-2</c:v>
                </c:pt>
                <c:pt idx="40">
                  <c:v>5.0499999999999996E-2</c:v>
                </c:pt>
                <c:pt idx="41">
                  <c:v>3.9699999999999999E-2</c:v>
                </c:pt>
                <c:pt idx="42">
                  <c:v>6.2899999999999998E-2</c:v>
                </c:pt>
                <c:pt idx="43">
                  <c:v>6.08E-2</c:v>
                </c:pt>
                <c:pt idx="44">
                  <c:v>5.3600000000000002E-2</c:v>
                </c:pt>
                <c:pt idx="45">
                  <c:v>3.9900000000000005E-2</c:v>
                </c:pt>
                <c:pt idx="46">
                  <c:v>2.6499999999999999E-2</c:v>
                </c:pt>
                <c:pt idx="47">
                  <c:v>5.1299999999999998E-2</c:v>
                </c:pt>
                <c:pt idx="48">
                  <c:v>4.5700000000000005E-2</c:v>
                </c:pt>
                <c:pt idx="49">
                  <c:v>3.6799999999999999E-2</c:v>
                </c:pt>
                <c:pt idx="50">
                  <c:v>7.22E-2</c:v>
                </c:pt>
                <c:pt idx="51">
                  <c:v>8.3900000000000002E-2</c:v>
                </c:pt>
                <c:pt idx="52">
                  <c:v>7.1500000000000008E-2</c:v>
                </c:pt>
                <c:pt idx="53">
                  <c:v>5.5999999999999994E-2</c:v>
                </c:pt>
                <c:pt idx="54">
                  <c:v>3.2799999999999996E-2</c:v>
                </c:pt>
                <c:pt idx="55">
                  <c:v>6.54E-2</c:v>
                </c:pt>
                <c:pt idx="56">
                  <c:v>4.4999999999999998E-2</c:v>
                </c:pt>
                <c:pt idx="57">
                  <c:v>4.2999999999999997E-2</c:v>
                </c:pt>
                <c:pt idx="58">
                  <c:v>2.7000000000000003E-2</c:v>
                </c:pt>
                <c:pt idx="59">
                  <c:v>6.7199999999999996E-2</c:v>
                </c:pt>
                <c:pt idx="60">
                  <c:v>6.93E-2</c:v>
                </c:pt>
                <c:pt idx="61">
                  <c:v>3.4099999999999998E-2</c:v>
                </c:pt>
                <c:pt idx="62">
                  <c:v>4.58E-2</c:v>
                </c:pt>
                <c:pt idx="63">
                  <c:v>3.5699999999999996E-2</c:v>
                </c:pt>
                <c:pt idx="64">
                  <c:v>4.7800000000000002E-2</c:v>
                </c:pt>
                <c:pt idx="65">
                  <c:v>3.3700000000000001E-2</c:v>
                </c:pt>
                <c:pt idx="66">
                  <c:v>3.2199999999999999E-2</c:v>
                </c:pt>
                <c:pt idx="67">
                  <c:v>2.6600000000000002E-2</c:v>
                </c:pt>
                <c:pt idx="68">
                  <c:v>2.2000000000000002E-2</c:v>
                </c:pt>
                <c:pt idx="69">
                  <c:v>3.39E-2</c:v>
                </c:pt>
                <c:pt idx="70">
                  <c:v>3.61E-2</c:v>
                </c:pt>
                <c:pt idx="71">
                  <c:v>1.5800000000000002E-2</c:v>
                </c:pt>
                <c:pt idx="72">
                  <c:v>2.9100000000000001E-2</c:v>
                </c:pt>
                <c:pt idx="73">
                  <c:v>2.7000000000000003E-2</c:v>
                </c:pt>
                <c:pt idx="74">
                  <c:v>3.2799999999999996E-2</c:v>
                </c:pt>
                <c:pt idx="75">
                  <c:v>2.41E-2</c:v>
                </c:pt>
                <c:pt idx="76">
                  <c:v>3.7100000000000001E-2</c:v>
                </c:pt>
                <c:pt idx="77">
                  <c:v>3.95E-2</c:v>
                </c:pt>
                <c:pt idx="78">
                  <c:v>3.8300000000000001E-2</c:v>
                </c:pt>
                <c:pt idx="79">
                  <c:v>3.4200000000000001E-2</c:v>
                </c:pt>
                <c:pt idx="80">
                  <c:v>2.29E-2</c:v>
                </c:pt>
                <c:pt idx="81">
                  <c:v>3.5900000000000001E-2</c:v>
                </c:pt>
                <c:pt idx="82">
                  <c:v>3.1400000000000004E-2</c:v>
                </c:pt>
                <c:pt idx="83">
                  <c:v>1.6200000000000003E-2</c:v>
                </c:pt>
                <c:pt idx="84">
                  <c:v>1.84E-2</c:v>
                </c:pt>
                <c:pt idx="85">
                  <c:v>4.9599999999999998E-2</c:v>
                </c:pt>
                <c:pt idx="86">
                  <c:v>5.67E-2</c:v>
                </c:pt>
                <c:pt idx="87">
                  <c:v>5.6799999999999996E-2</c:v>
                </c:pt>
                <c:pt idx="88">
                  <c:v>2.29E-2</c:v>
                </c:pt>
                <c:pt idx="89">
                  <c:v>1.29E-2</c:v>
                </c:pt>
                <c:pt idx="90">
                  <c:v>7.9000000000000008E-3</c:v>
                </c:pt>
                <c:pt idx="91">
                  <c:v>3.2000000000000001E-2</c:v>
                </c:pt>
                <c:pt idx="92">
                  <c:v>4.8799999999999996E-2</c:v>
                </c:pt>
                <c:pt idx="93">
                  <c:v>8.3299999999999999E-2</c:v>
                </c:pt>
                <c:pt idx="94">
                  <c:v>2.3599999999999999E-2</c:v>
                </c:pt>
                <c:pt idx="95">
                  <c:v>4.7400000000000005E-2</c:v>
                </c:pt>
                <c:pt idx="96">
                  <c:v>5.7099999999999998E-2</c:v>
                </c:pt>
                <c:pt idx="97">
                  <c:v>1.0500000000000001E-2</c:v>
                </c:pt>
                <c:pt idx="98">
                  <c:v>2.2700000000000001E-2</c:v>
                </c:pt>
                <c:pt idx="99">
                  <c:v>1.41E-2</c:v>
                </c:pt>
                <c:pt idx="100">
                  <c:v>1.21E-2</c:v>
                </c:pt>
                <c:pt idx="101">
                  <c:v>4.0599999999999997E-2</c:v>
                </c:pt>
                <c:pt idx="102">
                  <c:v>1.1299999999999999E-2</c:v>
                </c:pt>
                <c:pt idx="103">
                  <c:v>6.0999999999999999E-2</c:v>
                </c:pt>
                <c:pt idx="104">
                  <c:v>4.0999999999999995E-2</c:v>
                </c:pt>
                <c:pt idx="105">
                  <c:v>4.4000000000000004E-2</c:v>
                </c:pt>
                <c:pt idx="106">
                  <c:v>1.5900000000000001E-2</c:v>
                </c:pt>
                <c:pt idx="107">
                  <c:v>2.8199999999999999E-2</c:v>
                </c:pt>
                <c:pt idx="108">
                  <c:v>4.7800000000000002E-2</c:v>
                </c:pt>
                <c:pt idx="109">
                  <c:v>2.4900000000000002E-2</c:v>
                </c:pt>
                <c:pt idx="110">
                  <c:v>3.9800000000000002E-2</c:v>
                </c:pt>
                <c:pt idx="111">
                  <c:v>5.5399999999999998E-2</c:v>
                </c:pt>
                <c:pt idx="112">
                  <c:v>6.0299999999999999E-2</c:v>
                </c:pt>
                <c:pt idx="113">
                  <c:v>4.0300000000000002E-2</c:v>
                </c:pt>
                <c:pt idx="114">
                  <c:v>5.91E-2</c:v>
                </c:pt>
                <c:pt idx="115">
                  <c:v>2.29E-2</c:v>
                </c:pt>
                <c:pt idx="116">
                  <c:v>2.6699999999999998E-2</c:v>
                </c:pt>
                <c:pt idx="117">
                  <c:v>1.9400000000000001E-2</c:v>
                </c:pt>
                <c:pt idx="118">
                  <c:v>4.3899999999999995E-2</c:v>
                </c:pt>
                <c:pt idx="119">
                  <c:v>4.3099999999999999E-2</c:v>
                </c:pt>
                <c:pt idx="120">
                  <c:v>2.06E-2</c:v>
                </c:pt>
                <c:pt idx="121">
                  <c:v>6.3600000000000004E-2</c:v>
                </c:pt>
                <c:pt idx="122">
                  <c:v>6.7900000000000002E-2</c:v>
                </c:pt>
                <c:pt idx="123">
                  <c:v>3.5900000000000001E-2</c:v>
                </c:pt>
                <c:pt idx="124">
                  <c:v>5.4699999999999999E-2</c:v>
                </c:pt>
                <c:pt idx="125">
                  <c:v>3.8800000000000001E-2</c:v>
                </c:pt>
                <c:pt idx="126">
                  <c:v>2.0799999999999999E-2</c:v>
                </c:pt>
                <c:pt idx="127">
                  <c:v>7.1099999999999997E-2</c:v>
                </c:pt>
                <c:pt idx="128">
                  <c:v>5.9400000000000001E-2</c:v>
                </c:pt>
                <c:pt idx="129">
                  <c:v>2.6499999999999999E-2</c:v>
                </c:pt>
                <c:pt idx="130">
                  <c:v>1.24E-2</c:v>
                </c:pt>
                <c:pt idx="131">
                  <c:v>1.66E-2</c:v>
                </c:pt>
                <c:pt idx="132">
                  <c:v>7.400000000000001E-2</c:v>
                </c:pt>
                <c:pt idx="133">
                  <c:v>4.7800000000000002E-2</c:v>
                </c:pt>
                <c:pt idx="134">
                  <c:v>3.1899999999999998E-2</c:v>
                </c:pt>
                <c:pt idx="135">
                  <c:v>9.1999999999999998E-2</c:v>
                </c:pt>
                <c:pt idx="136">
                  <c:v>1.44E-2</c:v>
                </c:pt>
                <c:pt idx="137">
                  <c:v>0</c:v>
                </c:pt>
                <c:pt idx="138">
                  <c:v>1.6000000000000001E-3</c:v>
                </c:pt>
                <c:pt idx="139">
                  <c:v>2.3E-3</c:v>
                </c:pt>
                <c:pt idx="140">
                  <c:v>5.6000000000000008E-3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D-43D5-8609-15910EBD7B77}"/>
            </c:ext>
          </c:extLst>
        </c:ser>
        <c:ser>
          <c:idx val="3"/>
          <c:order val="3"/>
          <c:tx>
            <c:strRef>
              <c:f>'QSBO,CCI'!$W$10</c:f>
              <c:strCache>
                <c:ptCount val="1"/>
                <c:pt idx="0">
                  <c:v>Labour</c:v>
                </c:pt>
              </c:strCache>
            </c:strRef>
          </c:tx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'QSBO,CCI'!$W$11:$W$151</c:f>
              <c:numCache>
                <c:formatCode>0.00%</c:formatCode>
                <c:ptCount val="141"/>
                <c:pt idx="0">
                  <c:v>8.1500000000000003E-2</c:v>
                </c:pt>
                <c:pt idx="1">
                  <c:v>7.4299999999999991E-2</c:v>
                </c:pt>
                <c:pt idx="2">
                  <c:v>7.1399999999999991E-2</c:v>
                </c:pt>
                <c:pt idx="3">
                  <c:v>6.1500000000000006E-2</c:v>
                </c:pt>
                <c:pt idx="4">
                  <c:v>1.47E-2</c:v>
                </c:pt>
                <c:pt idx="5">
                  <c:v>3.0499999999999999E-2</c:v>
                </c:pt>
                <c:pt idx="6">
                  <c:v>2.2799999999999997E-2</c:v>
                </c:pt>
                <c:pt idx="7">
                  <c:v>2.63E-2</c:v>
                </c:pt>
                <c:pt idx="8">
                  <c:v>2.0099999999999996E-2</c:v>
                </c:pt>
                <c:pt idx="9">
                  <c:v>2.6000000000000002E-2</c:v>
                </c:pt>
                <c:pt idx="10">
                  <c:v>4.3700000000000003E-2</c:v>
                </c:pt>
                <c:pt idx="11">
                  <c:v>2.6000000000000002E-2</c:v>
                </c:pt>
                <c:pt idx="12">
                  <c:v>2.5399999999999999E-2</c:v>
                </c:pt>
                <c:pt idx="13">
                  <c:v>2.5899999999999999E-2</c:v>
                </c:pt>
                <c:pt idx="14">
                  <c:v>2.1499999999999998E-2</c:v>
                </c:pt>
                <c:pt idx="15">
                  <c:v>0</c:v>
                </c:pt>
                <c:pt idx="16">
                  <c:v>5.4000000000000003E-3</c:v>
                </c:pt>
                <c:pt idx="17">
                  <c:v>4.7999999999999996E-3</c:v>
                </c:pt>
                <c:pt idx="18">
                  <c:v>3.8E-3</c:v>
                </c:pt>
                <c:pt idx="19">
                  <c:v>0</c:v>
                </c:pt>
                <c:pt idx="20">
                  <c:v>7.7000000000000002E-3</c:v>
                </c:pt>
                <c:pt idx="21">
                  <c:v>0</c:v>
                </c:pt>
                <c:pt idx="22">
                  <c:v>1.2E-2</c:v>
                </c:pt>
                <c:pt idx="23">
                  <c:v>4.3E-3</c:v>
                </c:pt>
                <c:pt idx="24">
                  <c:v>2.3799999999999998E-2</c:v>
                </c:pt>
                <c:pt idx="25">
                  <c:v>2.52E-2</c:v>
                </c:pt>
                <c:pt idx="26">
                  <c:v>3.5000000000000003E-2</c:v>
                </c:pt>
                <c:pt idx="27">
                  <c:v>3.7200000000000004E-2</c:v>
                </c:pt>
                <c:pt idx="28">
                  <c:v>6.3899999999999998E-2</c:v>
                </c:pt>
                <c:pt idx="29">
                  <c:v>6.3E-2</c:v>
                </c:pt>
                <c:pt idx="30">
                  <c:v>7.8899999999999998E-2</c:v>
                </c:pt>
                <c:pt idx="31">
                  <c:v>0.1116</c:v>
                </c:pt>
                <c:pt idx="32">
                  <c:v>8.0600000000000005E-2</c:v>
                </c:pt>
                <c:pt idx="33">
                  <c:v>0.10310000000000001</c:v>
                </c:pt>
                <c:pt idx="34">
                  <c:v>5.3600000000000002E-2</c:v>
                </c:pt>
                <c:pt idx="35">
                  <c:v>7.8600000000000003E-2</c:v>
                </c:pt>
                <c:pt idx="36">
                  <c:v>8.8599999999999998E-2</c:v>
                </c:pt>
                <c:pt idx="37">
                  <c:v>0.1401</c:v>
                </c:pt>
                <c:pt idx="38">
                  <c:v>4.4600000000000001E-2</c:v>
                </c:pt>
                <c:pt idx="39">
                  <c:v>2.98E-2</c:v>
                </c:pt>
                <c:pt idx="40">
                  <c:v>6.2899999999999998E-2</c:v>
                </c:pt>
                <c:pt idx="41">
                  <c:v>5.2600000000000001E-2</c:v>
                </c:pt>
                <c:pt idx="42">
                  <c:v>9.2200000000000004E-2</c:v>
                </c:pt>
                <c:pt idx="43">
                  <c:v>9.6999999999999989E-2</c:v>
                </c:pt>
                <c:pt idx="44">
                  <c:v>3.4799999999999998E-2</c:v>
                </c:pt>
                <c:pt idx="45">
                  <c:v>4.1599999999999998E-2</c:v>
                </c:pt>
                <c:pt idx="46">
                  <c:v>5.0700000000000002E-2</c:v>
                </c:pt>
                <c:pt idx="47">
                  <c:v>0.02</c:v>
                </c:pt>
                <c:pt idx="48">
                  <c:v>2.46E-2</c:v>
                </c:pt>
                <c:pt idx="49">
                  <c:v>4.9500000000000002E-2</c:v>
                </c:pt>
                <c:pt idx="50">
                  <c:v>4.1799999999999997E-2</c:v>
                </c:pt>
                <c:pt idx="51">
                  <c:v>0.13439999999999999</c:v>
                </c:pt>
                <c:pt idx="52">
                  <c:v>7.2000000000000008E-2</c:v>
                </c:pt>
                <c:pt idx="53">
                  <c:v>0.12960000000000002</c:v>
                </c:pt>
                <c:pt idx="54">
                  <c:v>0.121</c:v>
                </c:pt>
                <c:pt idx="55">
                  <c:v>6.7699999999999996E-2</c:v>
                </c:pt>
                <c:pt idx="56">
                  <c:v>0.1159</c:v>
                </c:pt>
                <c:pt idx="57">
                  <c:v>5.5899999999999998E-2</c:v>
                </c:pt>
                <c:pt idx="58">
                  <c:v>8.9499999999999996E-2</c:v>
                </c:pt>
                <c:pt idx="59">
                  <c:v>8.2100000000000006E-2</c:v>
                </c:pt>
                <c:pt idx="60">
                  <c:v>7.9299999999999995E-2</c:v>
                </c:pt>
                <c:pt idx="61">
                  <c:v>0.1255</c:v>
                </c:pt>
                <c:pt idx="62">
                  <c:v>9.8100000000000007E-2</c:v>
                </c:pt>
                <c:pt idx="63">
                  <c:v>0.14630000000000001</c:v>
                </c:pt>
                <c:pt idx="64">
                  <c:v>0.109</c:v>
                </c:pt>
                <c:pt idx="65">
                  <c:v>0.14330000000000001</c:v>
                </c:pt>
                <c:pt idx="66">
                  <c:v>0.1275</c:v>
                </c:pt>
                <c:pt idx="67">
                  <c:v>0.2082</c:v>
                </c:pt>
                <c:pt idx="68">
                  <c:v>0.24420000000000003</c:v>
                </c:pt>
                <c:pt idx="69">
                  <c:v>0.2298</c:v>
                </c:pt>
                <c:pt idx="70">
                  <c:v>0.22289999999999999</c:v>
                </c:pt>
                <c:pt idx="71">
                  <c:v>0.29370000000000002</c:v>
                </c:pt>
                <c:pt idx="72">
                  <c:v>0.316</c:v>
                </c:pt>
                <c:pt idx="73">
                  <c:v>0.29120000000000001</c:v>
                </c:pt>
                <c:pt idx="74">
                  <c:v>0.22440000000000002</c:v>
                </c:pt>
                <c:pt idx="75">
                  <c:v>0.1978</c:v>
                </c:pt>
                <c:pt idx="76">
                  <c:v>0.2288</c:v>
                </c:pt>
                <c:pt idx="77">
                  <c:v>0.10529999999999999</c:v>
                </c:pt>
                <c:pt idx="78">
                  <c:v>0.14180000000000001</c:v>
                </c:pt>
                <c:pt idx="79">
                  <c:v>0.1487</c:v>
                </c:pt>
                <c:pt idx="80">
                  <c:v>0.1699</c:v>
                </c:pt>
                <c:pt idx="81">
                  <c:v>0.23670000000000002</c:v>
                </c:pt>
                <c:pt idx="82">
                  <c:v>0.20379999999999998</c:v>
                </c:pt>
                <c:pt idx="83">
                  <c:v>0.15509999999999999</c:v>
                </c:pt>
                <c:pt idx="84">
                  <c:v>0.21410000000000001</c:v>
                </c:pt>
                <c:pt idx="85">
                  <c:v>0.15560000000000002</c:v>
                </c:pt>
                <c:pt idx="86">
                  <c:v>5.4900000000000004E-2</c:v>
                </c:pt>
                <c:pt idx="87">
                  <c:v>2.5699999999999997E-2</c:v>
                </c:pt>
                <c:pt idx="88">
                  <c:v>3.9199999999999999E-2</c:v>
                </c:pt>
                <c:pt idx="89">
                  <c:v>2.3999999999999998E-3</c:v>
                </c:pt>
                <c:pt idx="90">
                  <c:v>3.0499999999999999E-2</c:v>
                </c:pt>
                <c:pt idx="91">
                  <c:v>2.2799999999999997E-2</c:v>
                </c:pt>
                <c:pt idx="92">
                  <c:v>6.5000000000000002E-2</c:v>
                </c:pt>
                <c:pt idx="93">
                  <c:v>4.0099999999999997E-2</c:v>
                </c:pt>
                <c:pt idx="94">
                  <c:v>4.4400000000000002E-2</c:v>
                </c:pt>
                <c:pt idx="95">
                  <c:v>3.4300000000000004E-2</c:v>
                </c:pt>
                <c:pt idx="96">
                  <c:v>4.5100000000000001E-2</c:v>
                </c:pt>
                <c:pt idx="97">
                  <c:v>6.5299999999999997E-2</c:v>
                </c:pt>
                <c:pt idx="98">
                  <c:v>5.91E-2</c:v>
                </c:pt>
                <c:pt idx="99">
                  <c:v>1.6799999999999999E-2</c:v>
                </c:pt>
                <c:pt idx="100">
                  <c:v>3.2099999999999997E-2</c:v>
                </c:pt>
                <c:pt idx="101">
                  <c:v>3.9399999999999998E-2</c:v>
                </c:pt>
                <c:pt idx="102">
                  <c:v>8.7300000000000003E-2</c:v>
                </c:pt>
                <c:pt idx="103">
                  <c:v>0.11789999999999999</c:v>
                </c:pt>
                <c:pt idx="104">
                  <c:v>6.6000000000000003E-2</c:v>
                </c:pt>
                <c:pt idx="105">
                  <c:v>7.4999999999999997E-2</c:v>
                </c:pt>
                <c:pt idx="106">
                  <c:v>4.9500000000000002E-2</c:v>
                </c:pt>
                <c:pt idx="107">
                  <c:v>6.5599999999999992E-2</c:v>
                </c:pt>
                <c:pt idx="108">
                  <c:v>0.10730000000000001</c:v>
                </c:pt>
                <c:pt idx="109">
                  <c:v>0.1024</c:v>
                </c:pt>
                <c:pt idx="110">
                  <c:v>0.1164</c:v>
                </c:pt>
                <c:pt idx="111">
                  <c:v>9.6600000000000005E-2</c:v>
                </c:pt>
                <c:pt idx="112">
                  <c:v>0.1245</c:v>
                </c:pt>
                <c:pt idx="113">
                  <c:v>9.1700000000000004E-2</c:v>
                </c:pt>
                <c:pt idx="114">
                  <c:v>0.11900000000000001</c:v>
                </c:pt>
                <c:pt idx="115">
                  <c:v>0.1401</c:v>
                </c:pt>
                <c:pt idx="116">
                  <c:v>0.14080000000000001</c:v>
                </c:pt>
                <c:pt idx="117">
                  <c:v>0.13769999999999999</c:v>
                </c:pt>
                <c:pt idx="118">
                  <c:v>0.1993</c:v>
                </c:pt>
                <c:pt idx="119">
                  <c:v>0.18140000000000001</c:v>
                </c:pt>
                <c:pt idx="120">
                  <c:v>0.17480000000000001</c:v>
                </c:pt>
                <c:pt idx="121">
                  <c:v>0.23440000000000003</c:v>
                </c:pt>
                <c:pt idx="122">
                  <c:v>0.1807</c:v>
                </c:pt>
                <c:pt idx="123">
                  <c:v>0.16300000000000001</c:v>
                </c:pt>
                <c:pt idx="124">
                  <c:v>0.18770000000000001</c:v>
                </c:pt>
                <c:pt idx="125">
                  <c:v>0.1164</c:v>
                </c:pt>
                <c:pt idx="126">
                  <c:v>0.14560000000000001</c:v>
                </c:pt>
                <c:pt idx="127">
                  <c:v>0.1638</c:v>
                </c:pt>
                <c:pt idx="128">
                  <c:v>0.109</c:v>
                </c:pt>
                <c:pt idx="129">
                  <c:v>0.20749999999999999</c:v>
                </c:pt>
                <c:pt idx="130">
                  <c:v>0.14269999999999999</c:v>
                </c:pt>
                <c:pt idx="131">
                  <c:v>0.11230000000000001</c:v>
                </c:pt>
                <c:pt idx="132">
                  <c:v>0.15259999999999999</c:v>
                </c:pt>
                <c:pt idx="133">
                  <c:v>2.2099999999999998E-2</c:v>
                </c:pt>
                <c:pt idx="134">
                  <c:v>0.11539999999999999</c:v>
                </c:pt>
                <c:pt idx="135">
                  <c:v>0.16980000000000001</c:v>
                </c:pt>
                <c:pt idx="136">
                  <c:v>0.13320000000000001</c:v>
                </c:pt>
                <c:pt idx="137">
                  <c:v>0.3427</c:v>
                </c:pt>
                <c:pt idx="138">
                  <c:v>0.39119999999999999</c:v>
                </c:pt>
                <c:pt idx="139">
                  <c:v>0.39649999999999996</c:v>
                </c:pt>
                <c:pt idx="140">
                  <c:v>0.38409999999999994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4D-43D5-8609-15910EBD7B77}"/>
            </c:ext>
          </c:extLst>
        </c:ser>
        <c:ser>
          <c:idx val="4"/>
          <c:order val="4"/>
          <c:tx>
            <c:strRef>
              <c:f>'QSBO,CCI'!$X$10</c:f>
              <c:strCache>
                <c:ptCount val="1"/>
                <c:pt idx="0">
                  <c:v>Capacity</c:v>
                </c:pt>
              </c:strCache>
            </c:strRef>
          </c:tx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'QSBO,CCI'!$X$11:$X$151</c:f>
              <c:numCache>
                <c:formatCode>0.00%</c:formatCode>
                <c:ptCount val="141"/>
                <c:pt idx="0">
                  <c:v>8.1500000000000003E-2</c:v>
                </c:pt>
                <c:pt idx="1">
                  <c:v>7.4299999999999991E-2</c:v>
                </c:pt>
                <c:pt idx="2">
                  <c:v>5.0999999999999997E-2</c:v>
                </c:pt>
                <c:pt idx="3">
                  <c:v>3.3500000000000002E-2</c:v>
                </c:pt>
                <c:pt idx="4">
                  <c:v>5.8799999999999998E-2</c:v>
                </c:pt>
                <c:pt idx="5">
                  <c:v>2.0299999999999999E-2</c:v>
                </c:pt>
                <c:pt idx="6">
                  <c:v>2.2799999999999997E-2</c:v>
                </c:pt>
                <c:pt idx="7">
                  <c:v>5.79E-2</c:v>
                </c:pt>
                <c:pt idx="8">
                  <c:v>3.5200000000000002E-2</c:v>
                </c:pt>
                <c:pt idx="9">
                  <c:v>4.1700000000000001E-2</c:v>
                </c:pt>
                <c:pt idx="10">
                  <c:v>6.0100000000000001E-2</c:v>
                </c:pt>
                <c:pt idx="11">
                  <c:v>5.7300000000000004E-2</c:v>
                </c:pt>
                <c:pt idx="12">
                  <c:v>5.5800000000000002E-2</c:v>
                </c:pt>
                <c:pt idx="13">
                  <c:v>1.55E-2</c:v>
                </c:pt>
                <c:pt idx="14">
                  <c:v>1.0800000000000001E-2</c:v>
                </c:pt>
                <c:pt idx="15">
                  <c:v>1.15E-2</c:v>
                </c:pt>
                <c:pt idx="16">
                  <c:v>0</c:v>
                </c:pt>
                <c:pt idx="17">
                  <c:v>2.4E-2</c:v>
                </c:pt>
                <c:pt idx="18">
                  <c:v>1.9199999999999998E-2</c:v>
                </c:pt>
                <c:pt idx="19">
                  <c:v>3.32E-2</c:v>
                </c:pt>
                <c:pt idx="20">
                  <c:v>5.7500000000000002E-2</c:v>
                </c:pt>
                <c:pt idx="21">
                  <c:v>6.8699999999999997E-2</c:v>
                </c:pt>
                <c:pt idx="22">
                  <c:v>2.7999999999999997E-2</c:v>
                </c:pt>
                <c:pt idx="23">
                  <c:v>6.0599999999999994E-2</c:v>
                </c:pt>
                <c:pt idx="24">
                  <c:v>3.5699999999999996E-2</c:v>
                </c:pt>
                <c:pt idx="25">
                  <c:v>7.5600000000000001E-2</c:v>
                </c:pt>
                <c:pt idx="26">
                  <c:v>8.9499999999999996E-2</c:v>
                </c:pt>
                <c:pt idx="27">
                  <c:v>0.13949999999999999</c:v>
                </c:pt>
                <c:pt idx="28">
                  <c:v>0.13699999999999998</c:v>
                </c:pt>
                <c:pt idx="29">
                  <c:v>0.15130000000000002</c:v>
                </c:pt>
                <c:pt idx="30">
                  <c:v>9.6500000000000002E-2</c:v>
                </c:pt>
                <c:pt idx="31">
                  <c:v>0.16070000000000001</c:v>
                </c:pt>
                <c:pt idx="32">
                  <c:v>0.1469</c:v>
                </c:pt>
                <c:pt idx="33">
                  <c:v>0.13900000000000001</c:v>
                </c:pt>
                <c:pt idx="34">
                  <c:v>0.1116</c:v>
                </c:pt>
                <c:pt idx="35">
                  <c:v>0.16639999999999999</c:v>
                </c:pt>
                <c:pt idx="36">
                  <c:v>8.3000000000000004E-2</c:v>
                </c:pt>
                <c:pt idx="37">
                  <c:v>5.1900000000000002E-2</c:v>
                </c:pt>
                <c:pt idx="38">
                  <c:v>6.8499999999999991E-2</c:v>
                </c:pt>
                <c:pt idx="39">
                  <c:v>0.10630000000000001</c:v>
                </c:pt>
                <c:pt idx="40">
                  <c:v>9.6199999999999994E-2</c:v>
                </c:pt>
                <c:pt idx="41">
                  <c:v>4.2599999999999999E-2</c:v>
                </c:pt>
                <c:pt idx="42">
                  <c:v>0</c:v>
                </c:pt>
                <c:pt idx="43">
                  <c:v>2.1000000000000001E-2</c:v>
                </c:pt>
                <c:pt idx="44">
                  <c:v>5.2199999999999996E-2</c:v>
                </c:pt>
                <c:pt idx="45">
                  <c:v>3.3000000000000002E-2</c:v>
                </c:pt>
                <c:pt idx="46">
                  <c:v>0</c:v>
                </c:pt>
                <c:pt idx="47">
                  <c:v>5.2199999999999996E-2</c:v>
                </c:pt>
                <c:pt idx="48">
                  <c:v>6.9800000000000001E-2</c:v>
                </c:pt>
                <c:pt idx="49">
                  <c:v>3.5400000000000001E-2</c:v>
                </c:pt>
                <c:pt idx="50">
                  <c:v>2.8399999999999998E-2</c:v>
                </c:pt>
                <c:pt idx="51">
                  <c:v>0.13350000000000001</c:v>
                </c:pt>
                <c:pt idx="52">
                  <c:v>8.43E-2</c:v>
                </c:pt>
                <c:pt idx="53">
                  <c:v>9.5199999999999993E-2</c:v>
                </c:pt>
                <c:pt idx="54">
                  <c:v>7.6399999999999996E-2</c:v>
                </c:pt>
                <c:pt idx="55">
                  <c:v>5.3499999999999999E-2</c:v>
                </c:pt>
                <c:pt idx="56">
                  <c:v>5.0799999999999998E-2</c:v>
                </c:pt>
                <c:pt idx="57">
                  <c:v>0.10490000000000001</c:v>
                </c:pt>
                <c:pt idx="58">
                  <c:v>7.5999999999999998E-2</c:v>
                </c:pt>
                <c:pt idx="59">
                  <c:v>6.5099999999999991E-2</c:v>
                </c:pt>
                <c:pt idx="60">
                  <c:v>0.10539999999999999</c:v>
                </c:pt>
                <c:pt idx="61">
                  <c:v>0.12089999999999999</c:v>
                </c:pt>
                <c:pt idx="62">
                  <c:v>0.13519999999999999</c:v>
                </c:pt>
                <c:pt idx="63">
                  <c:v>0.121</c:v>
                </c:pt>
                <c:pt idx="64">
                  <c:v>0.1177</c:v>
                </c:pt>
                <c:pt idx="65">
                  <c:v>0.1502</c:v>
                </c:pt>
                <c:pt idx="66">
                  <c:v>6.6500000000000004E-2</c:v>
                </c:pt>
                <c:pt idx="67">
                  <c:v>0.1211</c:v>
                </c:pt>
                <c:pt idx="68">
                  <c:v>0.11410000000000001</c:v>
                </c:pt>
                <c:pt idx="69">
                  <c:v>9.6799999999999997E-2</c:v>
                </c:pt>
                <c:pt idx="70">
                  <c:v>0.1079</c:v>
                </c:pt>
                <c:pt idx="71">
                  <c:v>0.13059999999999999</c:v>
                </c:pt>
                <c:pt idx="72">
                  <c:v>0.12570000000000001</c:v>
                </c:pt>
                <c:pt idx="73">
                  <c:v>0.12380000000000001</c:v>
                </c:pt>
                <c:pt idx="74">
                  <c:v>0.10060000000000001</c:v>
                </c:pt>
                <c:pt idx="75">
                  <c:v>5.2499999999999998E-2</c:v>
                </c:pt>
                <c:pt idx="76">
                  <c:v>9.3699999999999992E-2</c:v>
                </c:pt>
                <c:pt idx="77">
                  <c:v>8.09E-2</c:v>
                </c:pt>
                <c:pt idx="78">
                  <c:v>0.12390000000000001</c:v>
                </c:pt>
                <c:pt idx="79">
                  <c:v>0.1207</c:v>
                </c:pt>
                <c:pt idx="80">
                  <c:v>8.3400000000000002E-2</c:v>
                </c:pt>
                <c:pt idx="81">
                  <c:v>5.2499999999999998E-2</c:v>
                </c:pt>
                <c:pt idx="82">
                  <c:v>7.51E-2</c:v>
                </c:pt>
                <c:pt idx="83">
                  <c:v>0.1105</c:v>
                </c:pt>
                <c:pt idx="84">
                  <c:v>9.0399999999999994E-2</c:v>
                </c:pt>
                <c:pt idx="85">
                  <c:v>3.2300000000000002E-2</c:v>
                </c:pt>
                <c:pt idx="86">
                  <c:v>1.7399999999999999E-2</c:v>
                </c:pt>
                <c:pt idx="87">
                  <c:v>3.8300000000000001E-2</c:v>
                </c:pt>
                <c:pt idx="88">
                  <c:v>2.64E-2</c:v>
                </c:pt>
                <c:pt idx="89">
                  <c:v>5.9000000000000004E-2</c:v>
                </c:pt>
                <c:pt idx="90">
                  <c:v>3.1899999999999998E-2</c:v>
                </c:pt>
                <c:pt idx="91">
                  <c:v>5.9699999999999996E-2</c:v>
                </c:pt>
                <c:pt idx="92">
                  <c:v>7.2599999999999998E-2</c:v>
                </c:pt>
                <c:pt idx="93">
                  <c:v>4.4500000000000005E-2</c:v>
                </c:pt>
                <c:pt idx="94">
                  <c:v>3.8300000000000001E-2</c:v>
                </c:pt>
                <c:pt idx="95">
                  <c:v>6.7400000000000002E-2</c:v>
                </c:pt>
                <c:pt idx="96">
                  <c:v>7.4999999999999997E-2</c:v>
                </c:pt>
                <c:pt idx="97">
                  <c:v>3.3599999999999998E-2</c:v>
                </c:pt>
                <c:pt idx="98">
                  <c:v>7.0300000000000001E-2</c:v>
                </c:pt>
                <c:pt idx="99">
                  <c:v>7.4099999999999999E-2</c:v>
                </c:pt>
                <c:pt idx="100">
                  <c:v>6.480000000000001E-2</c:v>
                </c:pt>
                <c:pt idx="101">
                  <c:v>4.9000000000000002E-2</c:v>
                </c:pt>
                <c:pt idx="102">
                  <c:v>3.6600000000000001E-2</c:v>
                </c:pt>
                <c:pt idx="103">
                  <c:v>3.1600000000000003E-2</c:v>
                </c:pt>
                <c:pt idx="104">
                  <c:v>3.9300000000000002E-2</c:v>
                </c:pt>
                <c:pt idx="105">
                  <c:v>9.2100000000000015E-2</c:v>
                </c:pt>
                <c:pt idx="106">
                  <c:v>9.3900000000000011E-2</c:v>
                </c:pt>
                <c:pt idx="107">
                  <c:v>9.0899999999999995E-2</c:v>
                </c:pt>
                <c:pt idx="108">
                  <c:v>9.01E-2</c:v>
                </c:pt>
                <c:pt idx="109">
                  <c:v>0.13720000000000002</c:v>
                </c:pt>
                <c:pt idx="110">
                  <c:v>0.1018</c:v>
                </c:pt>
                <c:pt idx="111">
                  <c:v>0.14929999999999999</c:v>
                </c:pt>
                <c:pt idx="112">
                  <c:v>0.11410000000000001</c:v>
                </c:pt>
                <c:pt idx="113">
                  <c:v>0.1656</c:v>
                </c:pt>
                <c:pt idx="114">
                  <c:v>0.12300000000000001</c:v>
                </c:pt>
                <c:pt idx="115">
                  <c:v>0.20129999999999998</c:v>
                </c:pt>
                <c:pt idx="116">
                  <c:v>0.2029</c:v>
                </c:pt>
                <c:pt idx="117">
                  <c:v>0.18179999999999999</c:v>
                </c:pt>
                <c:pt idx="118">
                  <c:v>0.19440000000000002</c:v>
                </c:pt>
                <c:pt idx="119">
                  <c:v>0.20989999999999998</c:v>
                </c:pt>
                <c:pt idx="120">
                  <c:v>0.15970000000000001</c:v>
                </c:pt>
                <c:pt idx="121">
                  <c:v>0.14119999999999999</c:v>
                </c:pt>
                <c:pt idx="122">
                  <c:v>0.121</c:v>
                </c:pt>
                <c:pt idx="123">
                  <c:v>0.18170000000000003</c:v>
                </c:pt>
                <c:pt idx="124">
                  <c:v>0.16109999999999999</c:v>
                </c:pt>
                <c:pt idx="125">
                  <c:v>0.16159999999999999</c:v>
                </c:pt>
                <c:pt idx="126">
                  <c:v>0.12330000000000001</c:v>
                </c:pt>
                <c:pt idx="127">
                  <c:v>8.3699999999999997E-2</c:v>
                </c:pt>
                <c:pt idx="128">
                  <c:v>0.22010000000000002</c:v>
                </c:pt>
                <c:pt idx="129">
                  <c:v>0.12570000000000001</c:v>
                </c:pt>
                <c:pt idx="130">
                  <c:v>7.7899999999999997E-2</c:v>
                </c:pt>
                <c:pt idx="131">
                  <c:v>0.11220000000000001</c:v>
                </c:pt>
                <c:pt idx="132">
                  <c:v>7.4800000000000005E-2</c:v>
                </c:pt>
                <c:pt idx="133">
                  <c:v>0.15939999999999999</c:v>
                </c:pt>
                <c:pt idx="134">
                  <c:v>0.14610000000000001</c:v>
                </c:pt>
                <c:pt idx="135">
                  <c:v>6.9599999999999995E-2</c:v>
                </c:pt>
                <c:pt idx="136">
                  <c:v>0.12089999999999999</c:v>
                </c:pt>
                <c:pt idx="137">
                  <c:v>0.18579999999999999</c:v>
                </c:pt>
                <c:pt idx="138">
                  <c:v>5.67E-2</c:v>
                </c:pt>
                <c:pt idx="139">
                  <c:v>0.1736</c:v>
                </c:pt>
                <c:pt idx="140">
                  <c:v>9.8900000000000002E-2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4D-43D5-8609-15910EBD7B77}"/>
            </c:ext>
          </c:extLst>
        </c:ser>
        <c:ser>
          <c:idx val="5"/>
          <c:order val="5"/>
          <c:tx>
            <c:strRef>
              <c:f>'QSBO,CCI'!$Y$10</c:f>
              <c:strCache>
                <c:ptCount val="1"/>
                <c:pt idx="0">
                  <c:v>Other</c:v>
                </c:pt>
              </c:strCache>
            </c:strRef>
          </c:tx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'QSBO,CCI'!$Y$11:$Y$151</c:f>
              <c:numCache>
                <c:formatCode>0.00%</c:formatCode>
                <c:ptCount val="141"/>
                <c:pt idx="0">
                  <c:v>7.7300000000000008E-2</c:v>
                </c:pt>
                <c:pt idx="1">
                  <c:v>2.9700000000000001E-2</c:v>
                </c:pt>
                <c:pt idx="2">
                  <c:v>5.6100000000000004E-2</c:v>
                </c:pt>
                <c:pt idx="3">
                  <c:v>3.9100000000000003E-2</c:v>
                </c:pt>
                <c:pt idx="4">
                  <c:v>4.41E-2</c:v>
                </c:pt>
                <c:pt idx="5">
                  <c:v>4.0599999999999997E-2</c:v>
                </c:pt>
                <c:pt idx="6">
                  <c:v>5.4800000000000001E-2</c:v>
                </c:pt>
                <c:pt idx="7">
                  <c:v>4.2099999999999999E-2</c:v>
                </c:pt>
                <c:pt idx="8">
                  <c:v>2.5099999999999997E-2</c:v>
                </c:pt>
                <c:pt idx="9">
                  <c:v>3.1300000000000001E-2</c:v>
                </c:pt>
                <c:pt idx="10">
                  <c:v>3.2799999999999996E-2</c:v>
                </c:pt>
                <c:pt idx="11">
                  <c:v>3.6499999999999998E-2</c:v>
                </c:pt>
                <c:pt idx="12">
                  <c:v>2.5399999999999999E-2</c:v>
                </c:pt>
                <c:pt idx="13">
                  <c:v>3.1099999999999999E-2</c:v>
                </c:pt>
                <c:pt idx="14">
                  <c:v>2.1499999999999998E-2</c:v>
                </c:pt>
                <c:pt idx="15">
                  <c:v>2.87E-2</c:v>
                </c:pt>
                <c:pt idx="16">
                  <c:v>4.3499999999999997E-2</c:v>
                </c:pt>
                <c:pt idx="17">
                  <c:v>1.44E-2</c:v>
                </c:pt>
                <c:pt idx="18">
                  <c:v>4.2099999999999999E-2</c:v>
                </c:pt>
                <c:pt idx="19">
                  <c:v>1.8500000000000003E-2</c:v>
                </c:pt>
                <c:pt idx="20">
                  <c:v>2.3E-2</c:v>
                </c:pt>
                <c:pt idx="21">
                  <c:v>3.44E-2</c:v>
                </c:pt>
                <c:pt idx="22">
                  <c:v>2.7999999999999997E-2</c:v>
                </c:pt>
                <c:pt idx="23">
                  <c:v>6.4899999999999999E-2</c:v>
                </c:pt>
                <c:pt idx="24">
                  <c:v>3.5699999999999996E-2</c:v>
                </c:pt>
                <c:pt idx="25">
                  <c:v>2.9399999999999999E-2</c:v>
                </c:pt>
                <c:pt idx="26">
                  <c:v>5.0599999999999999E-2</c:v>
                </c:pt>
                <c:pt idx="27">
                  <c:v>4.6500000000000007E-2</c:v>
                </c:pt>
                <c:pt idx="28">
                  <c:v>5.0199999999999995E-2</c:v>
                </c:pt>
                <c:pt idx="29">
                  <c:v>2.9399999999999999E-2</c:v>
                </c:pt>
                <c:pt idx="30">
                  <c:v>7.0199999999999999E-2</c:v>
                </c:pt>
                <c:pt idx="31">
                  <c:v>4.0199999999999993E-2</c:v>
                </c:pt>
                <c:pt idx="32">
                  <c:v>4.7400000000000005E-2</c:v>
                </c:pt>
                <c:pt idx="33">
                  <c:v>4.9299999999999997E-2</c:v>
                </c:pt>
                <c:pt idx="34">
                  <c:v>4.9100000000000005E-2</c:v>
                </c:pt>
                <c:pt idx="35">
                  <c:v>9.35E-2</c:v>
                </c:pt>
                <c:pt idx="36">
                  <c:v>2.1400000000000002E-2</c:v>
                </c:pt>
                <c:pt idx="37">
                  <c:v>4.3400000000000001E-2</c:v>
                </c:pt>
                <c:pt idx="38">
                  <c:v>6.1200000000000004E-2</c:v>
                </c:pt>
                <c:pt idx="39">
                  <c:v>2.9100000000000001E-2</c:v>
                </c:pt>
                <c:pt idx="40">
                  <c:v>2.53E-2</c:v>
                </c:pt>
                <c:pt idx="41">
                  <c:v>2.6800000000000001E-2</c:v>
                </c:pt>
                <c:pt idx="42">
                  <c:v>2.0499999999999997E-2</c:v>
                </c:pt>
                <c:pt idx="43">
                  <c:v>3.04E-2</c:v>
                </c:pt>
                <c:pt idx="44">
                  <c:v>1.8500000000000003E-2</c:v>
                </c:pt>
                <c:pt idx="45">
                  <c:v>6.9999999999999993E-3</c:v>
                </c:pt>
                <c:pt idx="46">
                  <c:v>1.5600000000000001E-2</c:v>
                </c:pt>
                <c:pt idx="47">
                  <c:v>2.9100000000000001E-2</c:v>
                </c:pt>
                <c:pt idx="48">
                  <c:v>1.8799999999999997E-2</c:v>
                </c:pt>
                <c:pt idx="49">
                  <c:v>7.5300000000000006E-2</c:v>
                </c:pt>
                <c:pt idx="50">
                  <c:v>5.33E-2</c:v>
                </c:pt>
                <c:pt idx="51">
                  <c:v>1.9900000000000001E-2</c:v>
                </c:pt>
                <c:pt idx="52">
                  <c:v>5.91E-2</c:v>
                </c:pt>
                <c:pt idx="53">
                  <c:v>8.6500000000000007E-2</c:v>
                </c:pt>
                <c:pt idx="54">
                  <c:v>4.5499999999999999E-2</c:v>
                </c:pt>
                <c:pt idx="55">
                  <c:v>5.7800000000000004E-2</c:v>
                </c:pt>
                <c:pt idx="56">
                  <c:v>8.8900000000000007E-2</c:v>
                </c:pt>
                <c:pt idx="57">
                  <c:v>3.2199999999999999E-2</c:v>
                </c:pt>
                <c:pt idx="58">
                  <c:v>4.4299999999999999E-2</c:v>
                </c:pt>
                <c:pt idx="59">
                  <c:v>7.17E-2</c:v>
                </c:pt>
                <c:pt idx="60">
                  <c:v>5.3099999999999994E-2</c:v>
                </c:pt>
                <c:pt idx="61">
                  <c:v>2.0199999999999999E-2</c:v>
                </c:pt>
                <c:pt idx="62">
                  <c:v>3.2300000000000002E-2</c:v>
                </c:pt>
                <c:pt idx="63">
                  <c:v>2.5499999999999998E-2</c:v>
                </c:pt>
                <c:pt idx="64">
                  <c:v>9.9199999999999997E-2</c:v>
                </c:pt>
                <c:pt idx="65">
                  <c:v>6.4299999999999996E-2</c:v>
                </c:pt>
                <c:pt idx="66">
                  <c:v>3.7400000000000003E-2</c:v>
                </c:pt>
                <c:pt idx="67">
                  <c:v>9.4899999999999998E-2</c:v>
                </c:pt>
                <c:pt idx="68">
                  <c:v>4.1599999999999998E-2</c:v>
                </c:pt>
                <c:pt idx="69">
                  <c:v>7.9000000000000001E-2</c:v>
                </c:pt>
                <c:pt idx="70">
                  <c:v>5.2400000000000002E-2</c:v>
                </c:pt>
                <c:pt idx="71">
                  <c:v>6.7599999999999993E-2</c:v>
                </c:pt>
                <c:pt idx="72">
                  <c:v>6.3700000000000007E-2</c:v>
                </c:pt>
                <c:pt idx="73">
                  <c:v>3.1E-2</c:v>
                </c:pt>
                <c:pt idx="74">
                  <c:v>5.0799999999999998E-2</c:v>
                </c:pt>
                <c:pt idx="75">
                  <c:v>0.13449999999999998</c:v>
                </c:pt>
                <c:pt idx="76">
                  <c:v>8.1000000000000003E-2</c:v>
                </c:pt>
                <c:pt idx="77">
                  <c:v>4.24E-2</c:v>
                </c:pt>
                <c:pt idx="78">
                  <c:v>2.1899999999999999E-2</c:v>
                </c:pt>
                <c:pt idx="79">
                  <c:v>4.9000000000000002E-2</c:v>
                </c:pt>
                <c:pt idx="80">
                  <c:v>3.6600000000000001E-2</c:v>
                </c:pt>
                <c:pt idx="81">
                  <c:v>6.08E-2</c:v>
                </c:pt>
                <c:pt idx="82">
                  <c:v>7.4299999999999991E-2</c:v>
                </c:pt>
                <c:pt idx="83">
                  <c:v>4.6600000000000003E-2</c:v>
                </c:pt>
                <c:pt idx="84">
                  <c:v>4.1200000000000001E-2</c:v>
                </c:pt>
                <c:pt idx="85">
                  <c:v>4.1299999999999996E-2</c:v>
                </c:pt>
                <c:pt idx="86">
                  <c:v>6.0700000000000004E-2</c:v>
                </c:pt>
                <c:pt idx="87">
                  <c:v>2.8999999999999998E-2</c:v>
                </c:pt>
                <c:pt idx="88">
                  <c:v>5.5300000000000002E-2</c:v>
                </c:pt>
                <c:pt idx="89">
                  <c:v>5.6500000000000002E-2</c:v>
                </c:pt>
                <c:pt idx="90">
                  <c:v>5.7599999999999998E-2</c:v>
                </c:pt>
                <c:pt idx="91">
                  <c:v>5.0799999999999998E-2</c:v>
                </c:pt>
                <c:pt idx="92">
                  <c:v>3.2400000000000005E-2</c:v>
                </c:pt>
                <c:pt idx="93">
                  <c:v>4.7899999999999998E-2</c:v>
                </c:pt>
                <c:pt idx="94">
                  <c:v>1.0200000000000001E-2</c:v>
                </c:pt>
                <c:pt idx="95">
                  <c:v>4.2000000000000003E-2</c:v>
                </c:pt>
                <c:pt idx="96">
                  <c:v>2.53E-2</c:v>
                </c:pt>
                <c:pt idx="97">
                  <c:v>2.06E-2</c:v>
                </c:pt>
                <c:pt idx="98">
                  <c:v>2.8999999999999998E-2</c:v>
                </c:pt>
                <c:pt idx="99">
                  <c:v>3.7900000000000003E-2</c:v>
                </c:pt>
                <c:pt idx="100">
                  <c:v>6.7699999999999996E-2</c:v>
                </c:pt>
                <c:pt idx="101">
                  <c:v>4.6500000000000007E-2</c:v>
                </c:pt>
                <c:pt idx="102">
                  <c:v>4.8099999999999997E-2</c:v>
                </c:pt>
                <c:pt idx="103">
                  <c:v>2.06E-2</c:v>
                </c:pt>
                <c:pt idx="104">
                  <c:v>4.8000000000000001E-2</c:v>
                </c:pt>
                <c:pt idx="105">
                  <c:v>7.4400000000000008E-2</c:v>
                </c:pt>
                <c:pt idx="106">
                  <c:v>4.5599999999999995E-2</c:v>
                </c:pt>
                <c:pt idx="107">
                  <c:v>7.3800000000000004E-2</c:v>
                </c:pt>
                <c:pt idx="108">
                  <c:v>7.2300000000000003E-2</c:v>
                </c:pt>
                <c:pt idx="109">
                  <c:v>8.5699999999999998E-2</c:v>
                </c:pt>
                <c:pt idx="110">
                  <c:v>9.3200000000000005E-2</c:v>
                </c:pt>
                <c:pt idx="111">
                  <c:v>0.11710000000000001</c:v>
                </c:pt>
                <c:pt idx="112">
                  <c:v>0.1641</c:v>
                </c:pt>
                <c:pt idx="113">
                  <c:v>0.17699999999999999</c:v>
                </c:pt>
                <c:pt idx="114">
                  <c:v>0.13739999999999999</c:v>
                </c:pt>
                <c:pt idx="115">
                  <c:v>7.2599999999999998E-2</c:v>
                </c:pt>
                <c:pt idx="116">
                  <c:v>6.4399999999999999E-2</c:v>
                </c:pt>
                <c:pt idx="117">
                  <c:v>0.1648</c:v>
                </c:pt>
                <c:pt idx="118">
                  <c:v>0.17180000000000001</c:v>
                </c:pt>
                <c:pt idx="119">
                  <c:v>0.15090000000000001</c:v>
                </c:pt>
                <c:pt idx="120">
                  <c:v>0.17679999999999998</c:v>
                </c:pt>
                <c:pt idx="121">
                  <c:v>0.11310000000000001</c:v>
                </c:pt>
                <c:pt idx="122">
                  <c:v>0.12089999999999999</c:v>
                </c:pt>
                <c:pt idx="123">
                  <c:v>0.1535</c:v>
                </c:pt>
                <c:pt idx="124">
                  <c:v>0.18440000000000001</c:v>
                </c:pt>
                <c:pt idx="125">
                  <c:v>0.1183</c:v>
                </c:pt>
                <c:pt idx="126">
                  <c:v>8.4900000000000003E-2</c:v>
                </c:pt>
                <c:pt idx="127">
                  <c:v>0.18230000000000002</c:v>
                </c:pt>
                <c:pt idx="128">
                  <c:v>9.6999999999999989E-2</c:v>
                </c:pt>
                <c:pt idx="129">
                  <c:v>9.2499999999999999E-2</c:v>
                </c:pt>
                <c:pt idx="130">
                  <c:v>8.4199999999999997E-2</c:v>
                </c:pt>
                <c:pt idx="131">
                  <c:v>0.125</c:v>
                </c:pt>
                <c:pt idx="132">
                  <c:v>0.10439999999999999</c:v>
                </c:pt>
                <c:pt idx="133">
                  <c:v>7.1500000000000008E-2</c:v>
                </c:pt>
                <c:pt idx="134">
                  <c:v>7.400000000000001E-2</c:v>
                </c:pt>
                <c:pt idx="135">
                  <c:v>0.1166</c:v>
                </c:pt>
                <c:pt idx="136">
                  <c:v>0.16329999999999997</c:v>
                </c:pt>
                <c:pt idx="137">
                  <c:v>5.4100000000000002E-2</c:v>
                </c:pt>
                <c:pt idx="138">
                  <c:v>5.3600000000000002E-2</c:v>
                </c:pt>
                <c:pt idx="139">
                  <c:v>4.6699999999999998E-2</c:v>
                </c:pt>
                <c:pt idx="140">
                  <c:v>1.3000000000000001E-2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4D-43D5-8609-15910EBD7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30176"/>
        <c:axId val="50531712"/>
      </c:areaChart>
      <c:catAx>
        <c:axId val="5053017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53171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505317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530176"/>
        <c:crosses val="autoZero"/>
        <c:crossBetween val="midCat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22202382636302187"/>
          <c:y val="0.91864956621692595"/>
          <c:w val="0.58160985116383135"/>
          <c:h val="5.8949987755812394E-2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'QSBO,CCI'!$AK$10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'QSBO,CCI'!$AK$11:$AK$151</c:f>
              <c:numCache>
                <c:formatCode>0.00%</c:formatCode>
                <c:ptCount val="141"/>
                <c:pt idx="0">
                  <c:v>-0.25819999999999999</c:v>
                </c:pt>
                <c:pt idx="1">
                  <c:v>-0.17800000000000002</c:v>
                </c:pt>
                <c:pt idx="2">
                  <c:v>-0.23079999999999998</c:v>
                </c:pt>
                <c:pt idx="3">
                  <c:v>-0.4</c:v>
                </c:pt>
                <c:pt idx="4">
                  <c:v>-0.36170000000000002</c:v>
                </c:pt>
                <c:pt idx="5">
                  <c:v>-0.33700000000000002</c:v>
                </c:pt>
                <c:pt idx="6">
                  <c:v>-0.26150000000000001</c:v>
                </c:pt>
                <c:pt idx="7">
                  <c:v>-0.2611</c:v>
                </c:pt>
                <c:pt idx="8">
                  <c:v>-0.25140000000000001</c:v>
                </c:pt>
                <c:pt idx="9">
                  <c:v>-0.23559999999999998</c:v>
                </c:pt>
                <c:pt idx="10">
                  <c:v>5.4900000000000004E-2</c:v>
                </c:pt>
                <c:pt idx="11">
                  <c:v>-0.31840000000000002</c:v>
                </c:pt>
                <c:pt idx="12">
                  <c:v>-0.2747</c:v>
                </c:pt>
                <c:pt idx="13">
                  <c:v>-0.25700000000000001</c:v>
                </c:pt>
                <c:pt idx="14">
                  <c:v>-0.22219999999999998</c:v>
                </c:pt>
                <c:pt idx="15">
                  <c:v>-0.40130000000000005</c:v>
                </c:pt>
                <c:pt idx="16">
                  <c:v>-0.50580000000000003</c:v>
                </c:pt>
                <c:pt idx="17">
                  <c:v>-0.35450000000000004</c:v>
                </c:pt>
                <c:pt idx="18">
                  <c:v>-0.3362</c:v>
                </c:pt>
                <c:pt idx="19">
                  <c:v>-0.32650000000000001</c:v>
                </c:pt>
                <c:pt idx="20">
                  <c:v>-0.1875</c:v>
                </c:pt>
                <c:pt idx="21">
                  <c:v>-0.10920000000000001</c:v>
                </c:pt>
                <c:pt idx="22">
                  <c:v>0</c:v>
                </c:pt>
                <c:pt idx="23">
                  <c:v>-7.5499999999999998E-2</c:v>
                </c:pt>
                <c:pt idx="24">
                  <c:v>-0.12050000000000001</c:v>
                </c:pt>
                <c:pt idx="25">
                  <c:v>-8.14E-2</c:v>
                </c:pt>
                <c:pt idx="26">
                  <c:v>2.9500000000000002E-2</c:v>
                </c:pt>
                <c:pt idx="27">
                  <c:v>-5.1000000000000004E-3</c:v>
                </c:pt>
                <c:pt idx="28">
                  <c:v>5.7699999999999994E-2</c:v>
                </c:pt>
                <c:pt idx="29">
                  <c:v>6.8699999999999997E-2</c:v>
                </c:pt>
                <c:pt idx="30">
                  <c:v>0.15049999999999999</c:v>
                </c:pt>
                <c:pt idx="31">
                  <c:v>4.7999999999999996E-3</c:v>
                </c:pt>
                <c:pt idx="32">
                  <c:v>-0.14710000000000001</c:v>
                </c:pt>
                <c:pt idx="33">
                  <c:v>-0.11220000000000001</c:v>
                </c:pt>
                <c:pt idx="34">
                  <c:v>4.7999999999999996E-3</c:v>
                </c:pt>
                <c:pt idx="35">
                  <c:v>-0.21909999999999999</c:v>
                </c:pt>
                <c:pt idx="36">
                  <c:v>-0.115</c:v>
                </c:pt>
                <c:pt idx="37">
                  <c:v>-9.7899999999999987E-2</c:v>
                </c:pt>
                <c:pt idx="38">
                  <c:v>-6.5199999999999994E-2</c:v>
                </c:pt>
                <c:pt idx="39">
                  <c:v>-0.16309999999999999</c:v>
                </c:pt>
                <c:pt idx="40">
                  <c:v>-0.23809999999999998</c:v>
                </c:pt>
                <c:pt idx="41">
                  <c:v>-0.31670000000000004</c:v>
                </c:pt>
                <c:pt idx="42">
                  <c:v>-7.6499999999999999E-2</c:v>
                </c:pt>
                <c:pt idx="43">
                  <c:v>-0.3528</c:v>
                </c:pt>
                <c:pt idx="44">
                  <c:v>-0.24030000000000001</c:v>
                </c:pt>
                <c:pt idx="45">
                  <c:v>-0.33889999999999998</c:v>
                </c:pt>
                <c:pt idx="46">
                  <c:v>-0.19320000000000001</c:v>
                </c:pt>
                <c:pt idx="47">
                  <c:v>-0.15970000000000001</c:v>
                </c:pt>
                <c:pt idx="48">
                  <c:v>-3.8699999999999998E-2</c:v>
                </c:pt>
                <c:pt idx="49">
                  <c:v>3.9E-2</c:v>
                </c:pt>
                <c:pt idx="50">
                  <c:v>0.10220000000000001</c:v>
                </c:pt>
                <c:pt idx="51">
                  <c:v>0.02</c:v>
                </c:pt>
                <c:pt idx="52">
                  <c:v>-0.10679999999999999</c:v>
                </c:pt>
                <c:pt idx="53">
                  <c:v>-0.26170000000000004</c:v>
                </c:pt>
                <c:pt idx="54">
                  <c:v>-4.8399999999999999E-2</c:v>
                </c:pt>
                <c:pt idx="55">
                  <c:v>-2.46E-2</c:v>
                </c:pt>
                <c:pt idx="56">
                  <c:v>-0.1101</c:v>
                </c:pt>
                <c:pt idx="57">
                  <c:v>-0.10769999999999999</c:v>
                </c:pt>
                <c:pt idx="58">
                  <c:v>-0.13900000000000001</c:v>
                </c:pt>
                <c:pt idx="59">
                  <c:v>-0.1424</c:v>
                </c:pt>
                <c:pt idx="60">
                  <c:v>2.8900000000000002E-2</c:v>
                </c:pt>
                <c:pt idx="61">
                  <c:v>-9.2899999999999996E-2</c:v>
                </c:pt>
                <c:pt idx="62">
                  <c:v>-1.1200000000000002E-2</c:v>
                </c:pt>
                <c:pt idx="63">
                  <c:v>-9.4800000000000009E-2</c:v>
                </c:pt>
                <c:pt idx="64">
                  <c:v>-0.19940000000000002</c:v>
                </c:pt>
                <c:pt idx="65">
                  <c:v>-0.1066</c:v>
                </c:pt>
                <c:pt idx="66">
                  <c:v>3.2500000000000001E-2</c:v>
                </c:pt>
                <c:pt idx="67">
                  <c:v>-5.5199999999999999E-2</c:v>
                </c:pt>
                <c:pt idx="68">
                  <c:v>-8.09E-2</c:v>
                </c:pt>
                <c:pt idx="69">
                  <c:v>-7.3200000000000001E-2</c:v>
                </c:pt>
                <c:pt idx="70">
                  <c:v>0.1532</c:v>
                </c:pt>
                <c:pt idx="71">
                  <c:v>1.29E-2</c:v>
                </c:pt>
                <c:pt idx="72">
                  <c:v>6.25E-2</c:v>
                </c:pt>
                <c:pt idx="73">
                  <c:v>-3.7999999999999999E-2</c:v>
                </c:pt>
                <c:pt idx="74">
                  <c:v>-1.2199999999999999E-2</c:v>
                </c:pt>
                <c:pt idx="75">
                  <c:v>-0.1784</c:v>
                </c:pt>
                <c:pt idx="76">
                  <c:v>-0.2286</c:v>
                </c:pt>
                <c:pt idx="77">
                  <c:v>-0.20749999999999999</c:v>
                </c:pt>
                <c:pt idx="78">
                  <c:v>-0.1116</c:v>
                </c:pt>
                <c:pt idx="79">
                  <c:v>-6.7900000000000002E-2</c:v>
                </c:pt>
                <c:pt idx="80">
                  <c:v>-0.1804</c:v>
                </c:pt>
                <c:pt idx="81">
                  <c:v>-0.1782</c:v>
                </c:pt>
                <c:pt idx="82">
                  <c:v>3.0000000000000001E-3</c:v>
                </c:pt>
                <c:pt idx="83">
                  <c:v>-0.13070000000000001</c:v>
                </c:pt>
                <c:pt idx="84">
                  <c:v>-0.24609999999999999</c:v>
                </c:pt>
                <c:pt idx="85">
                  <c:v>-0.30180000000000001</c:v>
                </c:pt>
                <c:pt idx="86">
                  <c:v>-0.12369999999999999</c:v>
                </c:pt>
                <c:pt idx="87">
                  <c:v>-0.57999999999999996</c:v>
                </c:pt>
                <c:pt idx="88">
                  <c:v>-0.57899999999999996</c:v>
                </c:pt>
                <c:pt idx="89">
                  <c:v>-0.3135</c:v>
                </c:pt>
                <c:pt idx="90">
                  <c:v>-0.12720000000000001</c:v>
                </c:pt>
                <c:pt idx="91">
                  <c:v>-0.1108</c:v>
                </c:pt>
                <c:pt idx="92">
                  <c:v>-1.9E-3</c:v>
                </c:pt>
                <c:pt idx="93">
                  <c:v>-8.1000000000000013E-3</c:v>
                </c:pt>
                <c:pt idx="94">
                  <c:v>3.5200000000000002E-2</c:v>
                </c:pt>
                <c:pt idx="95">
                  <c:v>-0.10880000000000001</c:v>
                </c:pt>
                <c:pt idx="96">
                  <c:v>3.2199999999999999E-2</c:v>
                </c:pt>
                <c:pt idx="97">
                  <c:v>3.0499999999999999E-2</c:v>
                </c:pt>
                <c:pt idx="98">
                  <c:v>-3.5099999999999999E-2</c:v>
                </c:pt>
                <c:pt idx="99">
                  <c:v>-0.1457</c:v>
                </c:pt>
                <c:pt idx="100">
                  <c:v>-0.1024</c:v>
                </c:pt>
                <c:pt idx="101">
                  <c:v>-0.10369999999999999</c:v>
                </c:pt>
                <c:pt idx="102">
                  <c:v>-2.0099999999999996E-2</c:v>
                </c:pt>
                <c:pt idx="103">
                  <c:v>-4.9400000000000006E-2</c:v>
                </c:pt>
                <c:pt idx="104">
                  <c:v>-0.20749999999999999</c:v>
                </c:pt>
                <c:pt idx="105">
                  <c:v>-0.1547</c:v>
                </c:pt>
                <c:pt idx="106">
                  <c:v>-0.1231</c:v>
                </c:pt>
                <c:pt idx="107">
                  <c:v>-8.1699999999999995E-2</c:v>
                </c:pt>
                <c:pt idx="108">
                  <c:v>-6.0100000000000001E-2</c:v>
                </c:pt>
                <c:pt idx="109">
                  <c:v>-1.01E-2</c:v>
                </c:pt>
                <c:pt idx="110">
                  <c:v>-3.0000000000000001E-3</c:v>
                </c:pt>
                <c:pt idx="111">
                  <c:v>0.13089999999999999</c:v>
                </c:pt>
                <c:pt idx="112">
                  <c:v>-4.7300000000000002E-2</c:v>
                </c:pt>
                <c:pt idx="113">
                  <c:v>-0.1905</c:v>
                </c:pt>
                <c:pt idx="114">
                  <c:v>5.5399999999999998E-2</c:v>
                </c:pt>
                <c:pt idx="115">
                  <c:v>7.0099999999999996E-2</c:v>
                </c:pt>
                <c:pt idx="116">
                  <c:v>4.4699999999999997E-2</c:v>
                </c:pt>
                <c:pt idx="117">
                  <c:v>2.86E-2</c:v>
                </c:pt>
                <c:pt idx="118">
                  <c:v>0.12380000000000001</c:v>
                </c:pt>
                <c:pt idx="119">
                  <c:v>0.17350000000000002</c:v>
                </c:pt>
                <c:pt idx="120">
                  <c:v>1.1899999999999999E-2</c:v>
                </c:pt>
                <c:pt idx="121">
                  <c:v>-8.7100000000000011E-2</c:v>
                </c:pt>
                <c:pt idx="122">
                  <c:v>-1.1299999999999999E-2</c:v>
                </c:pt>
                <c:pt idx="123">
                  <c:v>3.9E-2</c:v>
                </c:pt>
                <c:pt idx="124">
                  <c:v>-9.2200000000000004E-2</c:v>
                </c:pt>
                <c:pt idx="125">
                  <c:v>-0.27789999999999998</c:v>
                </c:pt>
                <c:pt idx="126">
                  <c:v>-1.6899999999999998E-2</c:v>
                </c:pt>
                <c:pt idx="127">
                  <c:v>0.1056</c:v>
                </c:pt>
                <c:pt idx="128">
                  <c:v>-0.20499999999999999</c:v>
                </c:pt>
                <c:pt idx="129">
                  <c:v>-0.19589999999999999</c:v>
                </c:pt>
                <c:pt idx="130">
                  <c:v>4.6999999999999993E-3</c:v>
                </c:pt>
                <c:pt idx="131">
                  <c:v>0.12529999999999999</c:v>
                </c:pt>
                <c:pt idx="132">
                  <c:v>-0.31209999999999999</c:v>
                </c:pt>
                <c:pt idx="133">
                  <c:v>-0.40539999999999998</c:v>
                </c:pt>
                <c:pt idx="134">
                  <c:v>0.1996</c:v>
                </c:pt>
                <c:pt idx="135">
                  <c:v>-5.33E-2</c:v>
                </c:pt>
                <c:pt idx="136">
                  <c:v>-1.1699999999999999E-2</c:v>
                </c:pt>
                <c:pt idx="137">
                  <c:v>7.9000000000000001E-2</c:v>
                </c:pt>
                <c:pt idx="138">
                  <c:v>0.27289999999999998</c:v>
                </c:pt>
                <c:pt idx="139">
                  <c:v>0.38229999999999997</c:v>
                </c:pt>
                <c:pt idx="140">
                  <c:v>0.17199999999999999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F5-4D66-AEBC-C33FDD6C0CC8}"/>
            </c:ext>
          </c:extLst>
        </c:ser>
        <c:ser>
          <c:idx val="2"/>
          <c:order val="1"/>
          <c:tx>
            <c:strRef>
              <c:f>'QSBO,CCI'!$AL$10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'QSBO,CCI'!$AL$11:$AL$151</c:f>
              <c:numCache>
                <c:formatCode>0.00%</c:formatCode>
                <c:ptCount val="141"/>
                <c:pt idx="0">
                  <c:v>-0.18429999999999999</c:v>
                </c:pt>
                <c:pt idx="1">
                  <c:v>-0.1981</c:v>
                </c:pt>
                <c:pt idx="2">
                  <c:v>-0.1396</c:v>
                </c:pt>
                <c:pt idx="3">
                  <c:v>-0.42630000000000001</c:v>
                </c:pt>
                <c:pt idx="4">
                  <c:v>-0.4083</c:v>
                </c:pt>
                <c:pt idx="5">
                  <c:v>-0.3538</c:v>
                </c:pt>
                <c:pt idx="6">
                  <c:v>-0.23719999999999999</c:v>
                </c:pt>
                <c:pt idx="7">
                  <c:v>-0.16500000000000001</c:v>
                </c:pt>
                <c:pt idx="8">
                  <c:v>-0.2389</c:v>
                </c:pt>
                <c:pt idx="9">
                  <c:v>-0.17960000000000001</c:v>
                </c:pt>
                <c:pt idx="10">
                  <c:v>-7.0599999999999996E-2</c:v>
                </c:pt>
                <c:pt idx="11">
                  <c:v>-0.18090000000000001</c:v>
                </c:pt>
                <c:pt idx="12">
                  <c:v>-0.24739999999999998</c:v>
                </c:pt>
                <c:pt idx="13">
                  <c:v>-0.21530000000000002</c:v>
                </c:pt>
                <c:pt idx="14">
                  <c:v>-0.23680000000000001</c:v>
                </c:pt>
                <c:pt idx="15">
                  <c:v>-0.3538</c:v>
                </c:pt>
                <c:pt idx="16">
                  <c:v>-0.42409999999999998</c:v>
                </c:pt>
                <c:pt idx="17">
                  <c:v>-0.25</c:v>
                </c:pt>
                <c:pt idx="18">
                  <c:v>-0.253</c:v>
                </c:pt>
                <c:pt idx="19">
                  <c:v>-0.2873</c:v>
                </c:pt>
                <c:pt idx="20">
                  <c:v>-8.3699999999999997E-2</c:v>
                </c:pt>
                <c:pt idx="21">
                  <c:v>-0.16219999999999998</c:v>
                </c:pt>
                <c:pt idx="22">
                  <c:v>-1.9900000000000001E-2</c:v>
                </c:pt>
                <c:pt idx="23">
                  <c:v>-9.6799999999999997E-2</c:v>
                </c:pt>
                <c:pt idx="24">
                  <c:v>-0.12470000000000001</c:v>
                </c:pt>
                <c:pt idx="25">
                  <c:v>-4.2599999999999999E-2</c:v>
                </c:pt>
                <c:pt idx="26">
                  <c:v>3.2300000000000002E-2</c:v>
                </c:pt>
                <c:pt idx="27">
                  <c:v>-1.6500000000000001E-2</c:v>
                </c:pt>
                <c:pt idx="28">
                  <c:v>-1.61E-2</c:v>
                </c:pt>
                <c:pt idx="29">
                  <c:v>2.5999999999999999E-3</c:v>
                </c:pt>
                <c:pt idx="30">
                  <c:v>7.7100000000000002E-2</c:v>
                </c:pt>
                <c:pt idx="31">
                  <c:v>-6.6799999999999998E-2</c:v>
                </c:pt>
                <c:pt idx="32">
                  <c:v>-9.64E-2</c:v>
                </c:pt>
                <c:pt idx="33">
                  <c:v>-0.1014</c:v>
                </c:pt>
                <c:pt idx="34">
                  <c:v>-2.9100000000000001E-2</c:v>
                </c:pt>
                <c:pt idx="35">
                  <c:v>-0.1653</c:v>
                </c:pt>
                <c:pt idx="36">
                  <c:v>-0.11800000000000001</c:v>
                </c:pt>
                <c:pt idx="37">
                  <c:v>-0.21359999999999998</c:v>
                </c:pt>
                <c:pt idx="38">
                  <c:v>-5.4699999999999999E-2</c:v>
                </c:pt>
                <c:pt idx="39">
                  <c:v>-0.16500000000000001</c:v>
                </c:pt>
                <c:pt idx="40">
                  <c:v>-0.29730000000000001</c:v>
                </c:pt>
                <c:pt idx="41">
                  <c:v>-0.22589999999999999</c:v>
                </c:pt>
                <c:pt idx="42">
                  <c:v>-0.1946</c:v>
                </c:pt>
                <c:pt idx="43">
                  <c:v>-0.21920000000000001</c:v>
                </c:pt>
                <c:pt idx="44">
                  <c:v>-0.28839999999999999</c:v>
                </c:pt>
                <c:pt idx="45">
                  <c:v>-0.31780000000000003</c:v>
                </c:pt>
                <c:pt idx="46">
                  <c:v>-0.23329999999999998</c:v>
                </c:pt>
                <c:pt idx="47">
                  <c:v>-0.1961</c:v>
                </c:pt>
                <c:pt idx="48">
                  <c:v>-9.11E-2</c:v>
                </c:pt>
                <c:pt idx="49">
                  <c:v>-0.15439999999999998</c:v>
                </c:pt>
                <c:pt idx="50">
                  <c:v>-8.8999999999999999E-3</c:v>
                </c:pt>
                <c:pt idx="51">
                  <c:v>-0.1464</c:v>
                </c:pt>
                <c:pt idx="52">
                  <c:v>-0.12720000000000001</c:v>
                </c:pt>
                <c:pt idx="53">
                  <c:v>-0.26819999999999999</c:v>
                </c:pt>
                <c:pt idx="54">
                  <c:v>-0.15529999999999999</c:v>
                </c:pt>
                <c:pt idx="55">
                  <c:v>-0.11269999999999999</c:v>
                </c:pt>
                <c:pt idx="56">
                  <c:v>-7.3899999999999993E-2</c:v>
                </c:pt>
                <c:pt idx="57">
                  <c:v>-6.0999999999999999E-2</c:v>
                </c:pt>
                <c:pt idx="58">
                  <c:v>-0.1065</c:v>
                </c:pt>
                <c:pt idx="59">
                  <c:v>-0.16620000000000001</c:v>
                </c:pt>
                <c:pt idx="60">
                  <c:v>-8.7499999999999994E-2</c:v>
                </c:pt>
                <c:pt idx="61">
                  <c:v>-8.2599999999999993E-2</c:v>
                </c:pt>
                <c:pt idx="62">
                  <c:v>3.7599999999999995E-2</c:v>
                </c:pt>
                <c:pt idx="63">
                  <c:v>-3.1E-2</c:v>
                </c:pt>
                <c:pt idx="64">
                  <c:v>-9.3000000000000013E-2</c:v>
                </c:pt>
                <c:pt idx="65">
                  <c:v>-0.13300000000000001</c:v>
                </c:pt>
                <c:pt idx="66">
                  <c:v>1.3500000000000002E-2</c:v>
                </c:pt>
                <c:pt idx="67">
                  <c:v>-9.6300000000000011E-2</c:v>
                </c:pt>
                <c:pt idx="68">
                  <c:v>-0.1072</c:v>
                </c:pt>
                <c:pt idx="69">
                  <c:v>-0.1195</c:v>
                </c:pt>
                <c:pt idx="70">
                  <c:v>1.04E-2</c:v>
                </c:pt>
                <c:pt idx="71">
                  <c:v>4.8999999999999998E-3</c:v>
                </c:pt>
                <c:pt idx="72">
                  <c:v>-0.14219999999999999</c:v>
                </c:pt>
                <c:pt idx="73">
                  <c:v>-9.2200000000000004E-2</c:v>
                </c:pt>
                <c:pt idx="74">
                  <c:v>-8.1900000000000001E-2</c:v>
                </c:pt>
                <c:pt idx="75">
                  <c:v>-0.1966</c:v>
                </c:pt>
                <c:pt idx="76">
                  <c:v>-0.21299999999999999</c:v>
                </c:pt>
                <c:pt idx="77">
                  <c:v>-0.1416</c:v>
                </c:pt>
                <c:pt idx="78">
                  <c:v>-5.3099999999999994E-2</c:v>
                </c:pt>
                <c:pt idx="79">
                  <c:v>-6.9000000000000006E-2</c:v>
                </c:pt>
                <c:pt idx="80">
                  <c:v>-6.54E-2</c:v>
                </c:pt>
                <c:pt idx="81">
                  <c:v>-0.10310000000000001</c:v>
                </c:pt>
                <c:pt idx="82">
                  <c:v>-9.4999999999999998E-3</c:v>
                </c:pt>
                <c:pt idx="83">
                  <c:v>-2.53E-2</c:v>
                </c:pt>
                <c:pt idx="84">
                  <c:v>-0.1585</c:v>
                </c:pt>
                <c:pt idx="85">
                  <c:v>-0.24280000000000002</c:v>
                </c:pt>
                <c:pt idx="86">
                  <c:v>-0.1406</c:v>
                </c:pt>
                <c:pt idx="87">
                  <c:v>-0.39899999999999997</c:v>
                </c:pt>
                <c:pt idx="88">
                  <c:v>-0.46889999999999998</c:v>
                </c:pt>
                <c:pt idx="89">
                  <c:v>-0.34659999999999996</c:v>
                </c:pt>
                <c:pt idx="90">
                  <c:v>-7.9199999999999993E-2</c:v>
                </c:pt>
                <c:pt idx="91">
                  <c:v>-0.10490000000000001</c:v>
                </c:pt>
                <c:pt idx="92">
                  <c:v>-0.15560000000000002</c:v>
                </c:pt>
                <c:pt idx="93">
                  <c:v>-0.1168</c:v>
                </c:pt>
                <c:pt idx="94">
                  <c:v>-5.8499999999999996E-2</c:v>
                </c:pt>
                <c:pt idx="95">
                  <c:v>-0.1343</c:v>
                </c:pt>
                <c:pt idx="96">
                  <c:v>-0.18049999999999999</c:v>
                </c:pt>
                <c:pt idx="97">
                  <c:v>-0.10550000000000001</c:v>
                </c:pt>
                <c:pt idx="98">
                  <c:v>-6.4899999999999999E-2</c:v>
                </c:pt>
                <c:pt idx="99">
                  <c:v>-4.9599999999999998E-2</c:v>
                </c:pt>
                <c:pt idx="100">
                  <c:v>-1.0200000000000001E-2</c:v>
                </c:pt>
                <c:pt idx="101">
                  <c:v>-0.15759999999999999</c:v>
                </c:pt>
                <c:pt idx="102">
                  <c:v>-6.1100000000000002E-2</c:v>
                </c:pt>
                <c:pt idx="103">
                  <c:v>-6.9400000000000003E-2</c:v>
                </c:pt>
                <c:pt idx="104">
                  <c:v>-4.4299999999999999E-2</c:v>
                </c:pt>
                <c:pt idx="105">
                  <c:v>-1.2E-2</c:v>
                </c:pt>
                <c:pt idx="106">
                  <c:v>3.6600000000000001E-2</c:v>
                </c:pt>
                <c:pt idx="107">
                  <c:v>3.5400000000000001E-2</c:v>
                </c:pt>
                <c:pt idx="108">
                  <c:v>-7.4999999999999997E-3</c:v>
                </c:pt>
                <c:pt idx="109">
                  <c:v>-5.1799999999999999E-2</c:v>
                </c:pt>
                <c:pt idx="110">
                  <c:v>7.6999999999999999E-2</c:v>
                </c:pt>
                <c:pt idx="111">
                  <c:v>2.8799999999999999E-2</c:v>
                </c:pt>
                <c:pt idx="112">
                  <c:v>-5.57E-2</c:v>
                </c:pt>
                <c:pt idx="113">
                  <c:v>-0.11119999999999999</c:v>
                </c:pt>
                <c:pt idx="114">
                  <c:v>-4.7199999999999999E-2</c:v>
                </c:pt>
                <c:pt idx="115">
                  <c:v>-8.48E-2</c:v>
                </c:pt>
                <c:pt idx="116">
                  <c:v>-7.8E-2</c:v>
                </c:pt>
                <c:pt idx="117">
                  <c:v>-0.14199999999999999</c:v>
                </c:pt>
                <c:pt idx="118">
                  <c:v>9.9600000000000008E-2</c:v>
                </c:pt>
                <c:pt idx="119">
                  <c:v>1.2999999999999999E-3</c:v>
                </c:pt>
                <c:pt idx="120">
                  <c:v>-2.6099999999999998E-2</c:v>
                </c:pt>
                <c:pt idx="121">
                  <c:v>-2.4799999999999999E-2</c:v>
                </c:pt>
                <c:pt idx="122">
                  <c:v>0.11</c:v>
                </c:pt>
                <c:pt idx="123">
                  <c:v>2.7900000000000001E-2</c:v>
                </c:pt>
                <c:pt idx="124">
                  <c:v>-5.2699999999999997E-2</c:v>
                </c:pt>
                <c:pt idx="125">
                  <c:v>-2.8799999999999999E-2</c:v>
                </c:pt>
                <c:pt idx="126">
                  <c:v>-8.6699999999999999E-2</c:v>
                </c:pt>
                <c:pt idx="127">
                  <c:v>-3.4999999999999996E-3</c:v>
                </c:pt>
                <c:pt idx="128">
                  <c:v>-1.1399999999999999E-2</c:v>
                </c:pt>
                <c:pt idx="129">
                  <c:v>-6.5299999999999997E-2</c:v>
                </c:pt>
                <c:pt idx="130">
                  <c:v>3.5999999999999999E-3</c:v>
                </c:pt>
                <c:pt idx="131">
                  <c:v>-9.7999999999999997E-3</c:v>
                </c:pt>
                <c:pt idx="132">
                  <c:v>-0.26039999999999996</c:v>
                </c:pt>
                <c:pt idx="133">
                  <c:v>-0.3004</c:v>
                </c:pt>
                <c:pt idx="134">
                  <c:v>-0.10980000000000001</c:v>
                </c:pt>
                <c:pt idx="135">
                  <c:v>1.9699999999999999E-2</c:v>
                </c:pt>
                <c:pt idx="136">
                  <c:v>-2.7000000000000003E-2</c:v>
                </c:pt>
                <c:pt idx="137">
                  <c:v>2.81E-2</c:v>
                </c:pt>
                <c:pt idx="138">
                  <c:v>0.10630000000000001</c:v>
                </c:pt>
                <c:pt idx="139">
                  <c:v>6.2800000000000009E-2</c:v>
                </c:pt>
                <c:pt idx="140">
                  <c:v>9.69E-2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F5-4D66-AEBC-C33FDD6C0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22016"/>
        <c:axId val="49223552"/>
      </c:lineChart>
      <c:catAx>
        <c:axId val="4922201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223552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223552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22201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25"/>
          <c:y val="0.88148769173635089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'QSBO,CCI'!$AR$10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'QSBO,CCI'!$AR$11:$AR$151</c:f>
              <c:numCache>
                <c:formatCode>0.00%</c:formatCode>
                <c:ptCount val="141"/>
                <c:pt idx="0">
                  <c:v>-3.0600000000000002E-2</c:v>
                </c:pt>
                <c:pt idx="1">
                  <c:v>-8.9099999999999999E-2</c:v>
                </c:pt>
                <c:pt idx="2">
                  <c:v>-0.17370000000000002</c:v>
                </c:pt>
                <c:pt idx="3">
                  <c:v>-0.2079</c:v>
                </c:pt>
                <c:pt idx="4">
                  <c:v>-0.30459999999999998</c:v>
                </c:pt>
                <c:pt idx="5">
                  <c:v>-0.28800000000000003</c:v>
                </c:pt>
                <c:pt idx="6">
                  <c:v>-0.28499999999999998</c:v>
                </c:pt>
                <c:pt idx="7">
                  <c:v>-0.12570000000000001</c:v>
                </c:pt>
                <c:pt idx="8">
                  <c:v>-0.27460000000000001</c:v>
                </c:pt>
                <c:pt idx="9">
                  <c:v>-0.1946</c:v>
                </c:pt>
                <c:pt idx="10">
                  <c:v>-0.1235</c:v>
                </c:pt>
                <c:pt idx="11">
                  <c:v>-0.2077</c:v>
                </c:pt>
                <c:pt idx="12">
                  <c:v>-0.16930000000000001</c:v>
                </c:pt>
                <c:pt idx="13">
                  <c:v>-0.17739999999999997</c:v>
                </c:pt>
                <c:pt idx="14">
                  <c:v>-0.2273</c:v>
                </c:pt>
                <c:pt idx="15">
                  <c:v>-0.27329999999999999</c:v>
                </c:pt>
                <c:pt idx="16">
                  <c:v>-0.4022</c:v>
                </c:pt>
                <c:pt idx="17">
                  <c:v>-0.28639999999999999</c:v>
                </c:pt>
                <c:pt idx="18">
                  <c:v>-0.31969999999999998</c:v>
                </c:pt>
                <c:pt idx="19">
                  <c:v>-0.2727</c:v>
                </c:pt>
                <c:pt idx="20">
                  <c:v>-0.16930000000000001</c:v>
                </c:pt>
                <c:pt idx="21">
                  <c:v>-0.14800000000000002</c:v>
                </c:pt>
                <c:pt idx="22">
                  <c:v>-7.5899999999999995E-2</c:v>
                </c:pt>
                <c:pt idx="23">
                  <c:v>-0.12210000000000001</c:v>
                </c:pt>
                <c:pt idx="24">
                  <c:v>-9.01E-2</c:v>
                </c:pt>
                <c:pt idx="25">
                  <c:v>-4.8499999999999995E-2</c:v>
                </c:pt>
                <c:pt idx="26">
                  <c:v>-5.2400000000000002E-2</c:v>
                </c:pt>
                <c:pt idx="27">
                  <c:v>-9.4999999999999998E-3</c:v>
                </c:pt>
                <c:pt idx="28">
                  <c:v>3.3000000000000002E-2</c:v>
                </c:pt>
                <c:pt idx="29">
                  <c:v>3.7499999999999999E-2</c:v>
                </c:pt>
                <c:pt idx="30">
                  <c:v>6.88E-2</c:v>
                </c:pt>
                <c:pt idx="31">
                  <c:v>5.9400000000000001E-2</c:v>
                </c:pt>
                <c:pt idx="32">
                  <c:v>-1.37E-2</c:v>
                </c:pt>
                <c:pt idx="33">
                  <c:v>4.5000000000000005E-3</c:v>
                </c:pt>
                <c:pt idx="34">
                  <c:v>-5.0199999999999995E-2</c:v>
                </c:pt>
                <c:pt idx="35">
                  <c:v>-0.1376</c:v>
                </c:pt>
                <c:pt idx="36">
                  <c:v>-5.3699999999999998E-2</c:v>
                </c:pt>
                <c:pt idx="37">
                  <c:v>-0.1012</c:v>
                </c:pt>
                <c:pt idx="38">
                  <c:v>-5.9400000000000001E-2</c:v>
                </c:pt>
                <c:pt idx="39">
                  <c:v>-0.15029999999999999</c:v>
                </c:pt>
                <c:pt idx="40">
                  <c:v>-7.0400000000000004E-2</c:v>
                </c:pt>
                <c:pt idx="41">
                  <c:v>-9.1700000000000004E-2</c:v>
                </c:pt>
                <c:pt idx="42">
                  <c:v>-0.10300000000000001</c:v>
                </c:pt>
                <c:pt idx="43">
                  <c:v>-0.24129999999999999</c:v>
                </c:pt>
                <c:pt idx="44">
                  <c:v>-4.8899999999999999E-2</c:v>
                </c:pt>
                <c:pt idx="45">
                  <c:v>-0.14349999999999999</c:v>
                </c:pt>
                <c:pt idx="46">
                  <c:v>-3.2099999999999997E-2</c:v>
                </c:pt>
                <c:pt idx="47">
                  <c:v>-0.10539999999999999</c:v>
                </c:pt>
                <c:pt idx="48">
                  <c:v>-6.5599999999999992E-2</c:v>
                </c:pt>
                <c:pt idx="49">
                  <c:v>-6.7400000000000002E-2</c:v>
                </c:pt>
                <c:pt idx="50">
                  <c:v>-2.0000000000000001E-4</c:v>
                </c:pt>
                <c:pt idx="51">
                  <c:v>2E-3</c:v>
                </c:pt>
                <c:pt idx="52">
                  <c:v>-3.2099999999999997E-2</c:v>
                </c:pt>
                <c:pt idx="53">
                  <c:v>-4.8000000000000001E-2</c:v>
                </c:pt>
                <c:pt idx="54">
                  <c:v>1.2699999999999999E-2</c:v>
                </c:pt>
                <c:pt idx="55">
                  <c:v>-0.13780000000000001</c:v>
                </c:pt>
                <c:pt idx="56">
                  <c:v>1.03E-2</c:v>
                </c:pt>
                <c:pt idx="57">
                  <c:v>3.7000000000000002E-3</c:v>
                </c:pt>
                <c:pt idx="58">
                  <c:v>-0.10099999999999999</c:v>
                </c:pt>
                <c:pt idx="59">
                  <c:v>-0.17550000000000002</c:v>
                </c:pt>
                <c:pt idx="60">
                  <c:v>-9.5799999999999996E-2</c:v>
                </c:pt>
                <c:pt idx="61">
                  <c:v>-4.4500000000000005E-2</c:v>
                </c:pt>
                <c:pt idx="62">
                  <c:v>-8.6099999999999996E-2</c:v>
                </c:pt>
                <c:pt idx="63">
                  <c:v>-5.57E-2</c:v>
                </c:pt>
                <c:pt idx="64">
                  <c:v>2.0099999999999996E-2</c:v>
                </c:pt>
                <c:pt idx="65">
                  <c:v>-5.2600000000000001E-2</c:v>
                </c:pt>
                <c:pt idx="66">
                  <c:v>-0.1011</c:v>
                </c:pt>
                <c:pt idx="67">
                  <c:v>-2.5399999999999999E-2</c:v>
                </c:pt>
                <c:pt idx="68">
                  <c:v>1.6E-2</c:v>
                </c:pt>
                <c:pt idx="69">
                  <c:v>-7.7000000000000002E-3</c:v>
                </c:pt>
                <c:pt idx="70">
                  <c:v>-2.8999999999999998E-3</c:v>
                </c:pt>
                <c:pt idx="71">
                  <c:v>-7.0599999999999996E-2</c:v>
                </c:pt>
                <c:pt idx="72">
                  <c:v>6.7599999999999993E-2</c:v>
                </c:pt>
                <c:pt idx="73">
                  <c:v>-6.0100000000000001E-2</c:v>
                </c:pt>
                <c:pt idx="74">
                  <c:v>-6.7900000000000002E-2</c:v>
                </c:pt>
                <c:pt idx="75">
                  <c:v>2.0400000000000001E-2</c:v>
                </c:pt>
                <c:pt idx="76">
                  <c:v>-6.2600000000000003E-2</c:v>
                </c:pt>
                <c:pt idx="77">
                  <c:v>-9.35E-2</c:v>
                </c:pt>
                <c:pt idx="78">
                  <c:v>-0.1832</c:v>
                </c:pt>
                <c:pt idx="79">
                  <c:v>-2.29E-2</c:v>
                </c:pt>
                <c:pt idx="80">
                  <c:v>-1.3500000000000002E-2</c:v>
                </c:pt>
                <c:pt idx="81">
                  <c:v>-4.7400000000000005E-2</c:v>
                </c:pt>
                <c:pt idx="82">
                  <c:v>-2.06E-2</c:v>
                </c:pt>
                <c:pt idx="83">
                  <c:v>-5.7699999999999994E-2</c:v>
                </c:pt>
                <c:pt idx="84">
                  <c:v>-0.1363</c:v>
                </c:pt>
                <c:pt idx="85">
                  <c:v>-0.14649999999999999</c:v>
                </c:pt>
                <c:pt idx="86">
                  <c:v>-0.2336</c:v>
                </c:pt>
                <c:pt idx="87">
                  <c:v>-0.41389999999999999</c:v>
                </c:pt>
                <c:pt idx="88">
                  <c:v>-0.36210000000000003</c:v>
                </c:pt>
                <c:pt idx="89">
                  <c:v>-0.27449999999999997</c:v>
                </c:pt>
                <c:pt idx="90">
                  <c:v>-0.2077</c:v>
                </c:pt>
                <c:pt idx="91">
                  <c:v>-3.4200000000000001E-2</c:v>
                </c:pt>
                <c:pt idx="92">
                  <c:v>6.2699999999999992E-2</c:v>
                </c:pt>
                <c:pt idx="93">
                  <c:v>-1.7500000000000002E-2</c:v>
                </c:pt>
                <c:pt idx="94">
                  <c:v>8.6999999999999994E-3</c:v>
                </c:pt>
                <c:pt idx="95">
                  <c:v>-1.1299999999999999E-2</c:v>
                </c:pt>
                <c:pt idx="96">
                  <c:v>4.6999999999999993E-3</c:v>
                </c:pt>
                <c:pt idx="97">
                  <c:v>0.04</c:v>
                </c:pt>
                <c:pt idx="98">
                  <c:v>4.1399999999999999E-2</c:v>
                </c:pt>
                <c:pt idx="99">
                  <c:v>-0.13550000000000001</c:v>
                </c:pt>
                <c:pt idx="100">
                  <c:v>9.1999999999999998E-3</c:v>
                </c:pt>
                <c:pt idx="101">
                  <c:v>3.6799999999999999E-2</c:v>
                </c:pt>
                <c:pt idx="102">
                  <c:v>-5.67E-2</c:v>
                </c:pt>
                <c:pt idx="103">
                  <c:v>1.23E-2</c:v>
                </c:pt>
                <c:pt idx="104">
                  <c:v>2.7200000000000002E-2</c:v>
                </c:pt>
                <c:pt idx="105">
                  <c:v>-1.7299999999999999E-2</c:v>
                </c:pt>
                <c:pt idx="106">
                  <c:v>-5.7000000000000002E-2</c:v>
                </c:pt>
                <c:pt idx="107">
                  <c:v>7.51E-2</c:v>
                </c:pt>
                <c:pt idx="108">
                  <c:v>8.5000000000000006E-3</c:v>
                </c:pt>
                <c:pt idx="109">
                  <c:v>6.83E-2</c:v>
                </c:pt>
                <c:pt idx="110">
                  <c:v>-5.4299999999999994E-2</c:v>
                </c:pt>
                <c:pt idx="111">
                  <c:v>3.0000000000000001E-3</c:v>
                </c:pt>
                <c:pt idx="112">
                  <c:v>-0.106</c:v>
                </c:pt>
                <c:pt idx="113">
                  <c:v>-6.2199999999999998E-2</c:v>
                </c:pt>
                <c:pt idx="114">
                  <c:v>-2.0499999999999997E-2</c:v>
                </c:pt>
                <c:pt idx="115">
                  <c:v>-7.3800000000000004E-2</c:v>
                </c:pt>
                <c:pt idx="116">
                  <c:v>-5.0000000000000001E-3</c:v>
                </c:pt>
                <c:pt idx="117">
                  <c:v>9.1300000000000006E-2</c:v>
                </c:pt>
                <c:pt idx="118">
                  <c:v>-1.37E-2</c:v>
                </c:pt>
                <c:pt idx="119">
                  <c:v>-2.3399999999999997E-2</c:v>
                </c:pt>
                <c:pt idx="120">
                  <c:v>5.7500000000000002E-2</c:v>
                </c:pt>
                <c:pt idx="121">
                  <c:v>8.929999999999999E-2</c:v>
                </c:pt>
                <c:pt idx="122">
                  <c:v>6.0000000000000001E-3</c:v>
                </c:pt>
                <c:pt idx="123">
                  <c:v>0.10859999999999999</c:v>
                </c:pt>
                <c:pt idx="124">
                  <c:v>0.12039999999999999</c:v>
                </c:pt>
                <c:pt idx="125">
                  <c:v>-1.77E-2</c:v>
                </c:pt>
                <c:pt idx="126">
                  <c:v>9.8400000000000001E-2</c:v>
                </c:pt>
                <c:pt idx="127">
                  <c:v>0.1532</c:v>
                </c:pt>
                <c:pt idx="128">
                  <c:v>-7.1599999999999997E-2</c:v>
                </c:pt>
                <c:pt idx="129">
                  <c:v>5.04E-2</c:v>
                </c:pt>
                <c:pt idx="130">
                  <c:v>-2.3700000000000002E-2</c:v>
                </c:pt>
                <c:pt idx="131">
                  <c:v>0.1124</c:v>
                </c:pt>
                <c:pt idx="132">
                  <c:v>-0.13</c:v>
                </c:pt>
                <c:pt idx="133">
                  <c:v>-0.20809999999999998</c:v>
                </c:pt>
                <c:pt idx="134">
                  <c:v>-0.1981</c:v>
                </c:pt>
                <c:pt idx="135">
                  <c:v>-1.2999999999999999E-3</c:v>
                </c:pt>
                <c:pt idx="136">
                  <c:v>-8.8300000000000003E-2</c:v>
                </c:pt>
                <c:pt idx="137">
                  <c:v>0.34840000000000004</c:v>
                </c:pt>
                <c:pt idx="138">
                  <c:v>0.3211</c:v>
                </c:pt>
                <c:pt idx="139">
                  <c:v>0.36340000000000006</c:v>
                </c:pt>
                <c:pt idx="140">
                  <c:v>0.58310000000000006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9-4D0B-9A9A-56D747821F1A}"/>
            </c:ext>
          </c:extLst>
        </c:ser>
        <c:ser>
          <c:idx val="2"/>
          <c:order val="1"/>
          <c:tx>
            <c:strRef>
              <c:f>'QSBO,CCI'!$AS$10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'QSBO,CCI'!$AS$11:$AS$151</c:f>
              <c:numCache>
                <c:formatCode>0.00%</c:formatCode>
                <c:ptCount val="141"/>
                <c:pt idx="0">
                  <c:v>-0.13470000000000001</c:v>
                </c:pt>
                <c:pt idx="1">
                  <c:v>-0.13039999999999999</c:v>
                </c:pt>
                <c:pt idx="2">
                  <c:v>-0.1273</c:v>
                </c:pt>
                <c:pt idx="3">
                  <c:v>-0.2082</c:v>
                </c:pt>
                <c:pt idx="4">
                  <c:v>-0.25840000000000002</c:v>
                </c:pt>
                <c:pt idx="5">
                  <c:v>-0.2145</c:v>
                </c:pt>
                <c:pt idx="6">
                  <c:v>-0.23260000000000003</c:v>
                </c:pt>
                <c:pt idx="7">
                  <c:v>-0.13489999999999999</c:v>
                </c:pt>
                <c:pt idx="8">
                  <c:v>-0.22870000000000001</c:v>
                </c:pt>
                <c:pt idx="9">
                  <c:v>-0.1787</c:v>
                </c:pt>
                <c:pt idx="10">
                  <c:v>-7.3399999999999993E-2</c:v>
                </c:pt>
                <c:pt idx="11">
                  <c:v>-0.16719999999999999</c:v>
                </c:pt>
                <c:pt idx="12">
                  <c:v>-0.1477</c:v>
                </c:pt>
                <c:pt idx="13">
                  <c:v>-0.1268</c:v>
                </c:pt>
                <c:pt idx="14">
                  <c:v>-0.19489999999999999</c:v>
                </c:pt>
                <c:pt idx="15">
                  <c:v>-0.18179999999999999</c:v>
                </c:pt>
                <c:pt idx="16">
                  <c:v>-0.25670000000000004</c:v>
                </c:pt>
                <c:pt idx="17">
                  <c:v>-0.22219999999999998</c:v>
                </c:pt>
                <c:pt idx="18">
                  <c:v>-0.26619999999999999</c:v>
                </c:pt>
                <c:pt idx="19">
                  <c:v>-0.217</c:v>
                </c:pt>
                <c:pt idx="20">
                  <c:v>-0.1333</c:v>
                </c:pt>
                <c:pt idx="21">
                  <c:v>-0.15439999999999998</c:v>
                </c:pt>
                <c:pt idx="22">
                  <c:v>-0.1235</c:v>
                </c:pt>
                <c:pt idx="23">
                  <c:v>-0.1575</c:v>
                </c:pt>
                <c:pt idx="24">
                  <c:v>-8.0299999999999996E-2</c:v>
                </c:pt>
                <c:pt idx="25">
                  <c:v>-9.5799999999999996E-2</c:v>
                </c:pt>
                <c:pt idx="26">
                  <c:v>-4.7599999999999996E-2</c:v>
                </c:pt>
                <c:pt idx="27">
                  <c:v>-8.0500000000000002E-2</c:v>
                </c:pt>
                <c:pt idx="28">
                  <c:v>-5.5399999999999998E-2</c:v>
                </c:pt>
                <c:pt idx="29">
                  <c:v>-2.5000000000000001E-3</c:v>
                </c:pt>
                <c:pt idx="30">
                  <c:v>2.7099999999999999E-2</c:v>
                </c:pt>
                <c:pt idx="31">
                  <c:v>1.8100000000000002E-2</c:v>
                </c:pt>
                <c:pt idx="32">
                  <c:v>-2.3399999999999997E-2</c:v>
                </c:pt>
                <c:pt idx="33">
                  <c:v>-3.1400000000000004E-2</c:v>
                </c:pt>
                <c:pt idx="34">
                  <c:v>2.8000000000000004E-3</c:v>
                </c:pt>
                <c:pt idx="35">
                  <c:v>-5.7699999999999994E-2</c:v>
                </c:pt>
                <c:pt idx="36">
                  <c:v>-5.4400000000000004E-2</c:v>
                </c:pt>
                <c:pt idx="37">
                  <c:v>-0.1148</c:v>
                </c:pt>
                <c:pt idx="38">
                  <c:v>-0.12089999999999999</c:v>
                </c:pt>
                <c:pt idx="39">
                  <c:v>-9.1899999999999996E-2</c:v>
                </c:pt>
                <c:pt idx="40">
                  <c:v>-9.2799999999999994E-2</c:v>
                </c:pt>
                <c:pt idx="41">
                  <c:v>-0.11560000000000001</c:v>
                </c:pt>
                <c:pt idx="42">
                  <c:v>-7.17E-2</c:v>
                </c:pt>
                <c:pt idx="43">
                  <c:v>-0.10970000000000001</c:v>
                </c:pt>
                <c:pt idx="44">
                  <c:v>-0.1192</c:v>
                </c:pt>
                <c:pt idx="45">
                  <c:v>-0.20649999999999999</c:v>
                </c:pt>
                <c:pt idx="46">
                  <c:v>-0.13739999999999999</c:v>
                </c:pt>
                <c:pt idx="47">
                  <c:v>-0.11310000000000001</c:v>
                </c:pt>
                <c:pt idx="48">
                  <c:v>-6.1200000000000004E-2</c:v>
                </c:pt>
                <c:pt idx="49">
                  <c:v>-9.35E-2</c:v>
                </c:pt>
                <c:pt idx="50">
                  <c:v>-7.5399999999999995E-2</c:v>
                </c:pt>
                <c:pt idx="51">
                  <c:v>-3.3799999999999997E-2</c:v>
                </c:pt>
                <c:pt idx="52">
                  <c:v>-3.0600000000000002E-2</c:v>
                </c:pt>
                <c:pt idx="53">
                  <c:v>-5.2900000000000003E-2</c:v>
                </c:pt>
                <c:pt idx="54">
                  <c:v>-4.9800000000000004E-2</c:v>
                </c:pt>
                <c:pt idx="55">
                  <c:v>-4.7E-2</c:v>
                </c:pt>
                <c:pt idx="56">
                  <c:v>-4.24E-2</c:v>
                </c:pt>
                <c:pt idx="57">
                  <c:v>-5.8400000000000001E-2</c:v>
                </c:pt>
                <c:pt idx="58">
                  <c:v>-8.43E-2</c:v>
                </c:pt>
                <c:pt idx="59">
                  <c:v>-7.4999999999999997E-2</c:v>
                </c:pt>
                <c:pt idx="60">
                  <c:v>-6.3200000000000006E-2</c:v>
                </c:pt>
                <c:pt idx="61">
                  <c:v>-5.62E-2</c:v>
                </c:pt>
                <c:pt idx="62">
                  <c:v>-7.6600000000000001E-2</c:v>
                </c:pt>
                <c:pt idx="63">
                  <c:v>-6.7699999999999996E-2</c:v>
                </c:pt>
                <c:pt idx="64">
                  <c:v>-7.1599999999999997E-2</c:v>
                </c:pt>
                <c:pt idx="65">
                  <c:v>-6.2699999999999992E-2</c:v>
                </c:pt>
                <c:pt idx="66">
                  <c:v>-4.24E-2</c:v>
                </c:pt>
                <c:pt idx="67">
                  <c:v>3.5699999999999996E-2</c:v>
                </c:pt>
                <c:pt idx="68">
                  <c:v>-6.9699999999999998E-2</c:v>
                </c:pt>
                <c:pt idx="69">
                  <c:v>-2.46E-2</c:v>
                </c:pt>
                <c:pt idx="70">
                  <c:v>1.1899999999999999E-2</c:v>
                </c:pt>
                <c:pt idx="71">
                  <c:v>4.58E-2</c:v>
                </c:pt>
                <c:pt idx="72">
                  <c:v>1.5E-3</c:v>
                </c:pt>
                <c:pt idx="73">
                  <c:v>-9.7999999999999997E-3</c:v>
                </c:pt>
                <c:pt idx="74">
                  <c:v>-3.6699999999999997E-2</c:v>
                </c:pt>
                <c:pt idx="75">
                  <c:v>-4.4900000000000002E-2</c:v>
                </c:pt>
                <c:pt idx="76">
                  <c:v>-5.5800000000000002E-2</c:v>
                </c:pt>
                <c:pt idx="77">
                  <c:v>-2.64E-2</c:v>
                </c:pt>
                <c:pt idx="78">
                  <c:v>-2.0400000000000001E-2</c:v>
                </c:pt>
                <c:pt idx="79">
                  <c:v>-1E-4</c:v>
                </c:pt>
                <c:pt idx="80">
                  <c:v>3.5999999999999999E-3</c:v>
                </c:pt>
                <c:pt idx="81">
                  <c:v>1.11E-2</c:v>
                </c:pt>
                <c:pt idx="82">
                  <c:v>-2.9600000000000001E-2</c:v>
                </c:pt>
                <c:pt idx="83">
                  <c:v>2.2000000000000002E-2</c:v>
                </c:pt>
                <c:pt idx="84">
                  <c:v>-1.04E-2</c:v>
                </c:pt>
                <c:pt idx="85">
                  <c:v>-0.1075</c:v>
                </c:pt>
                <c:pt idx="86">
                  <c:v>-0.15429999999999999</c:v>
                </c:pt>
                <c:pt idx="87">
                  <c:v>-0.25280000000000002</c:v>
                </c:pt>
                <c:pt idx="88">
                  <c:v>-0.33610000000000001</c:v>
                </c:pt>
                <c:pt idx="89">
                  <c:v>-0.33119999999999999</c:v>
                </c:pt>
                <c:pt idx="90">
                  <c:v>-0.1598</c:v>
                </c:pt>
                <c:pt idx="91">
                  <c:v>-7.9100000000000004E-2</c:v>
                </c:pt>
                <c:pt idx="92">
                  <c:v>-0.11380000000000001</c:v>
                </c:pt>
                <c:pt idx="93">
                  <c:v>-5.9500000000000004E-2</c:v>
                </c:pt>
                <c:pt idx="94">
                  <c:v>-0.1128</c:v>
                </c:pt>
                <c:pt idx="95">
                  <c:v>-6.25E-2</c:v>
                </c:pt>
                <c:pt idx="96">
                  <c:v>-3.8199999999999998E-2</c:v>
                </c:pt>
                <c:pt idx="97">
                  <c:v>-6.7599999999999993E-2</c:v>
                </c:pt>
                <c:pt idx="98">
                  <c:v>2.3399999999999997E-2</c:v>
                </c:pt>
                <c:pt idx="99">
                  <c:v>-3.5099999999999999E-2</c:v>
                </c:pt>
                <c:pt idx="100">
                  <c:v>1.46E-2</c:v>
                </c:pt>
                <c:pt idx="101">
                  <c:v>-5.5E-2</c:v>
                </c:pt>
                <c:pt idx="102">
                  <c:v>-3.9E-2</c:v>
                </c:pt>
                <c:pt idx="103">
                  <c:v>-6.3099999999999989E-2</c:v>
                </c:pt>
                <c:pt idx="104">
                  <c:v>-1.6E-2</c:v>
                </c:pt>
                <c:pt idx="105">
                  <c:v>-3.8599999999999995E-2</c:v>
                </c:pt>
                <c:pt idx="106">
                  <c:v>-9.7000000000000003E-3</c:v>
                </c:pt>
                <c:pt idx="107">
                  <c:v>-4.0999999999999995E-3</c:v>
                </c:pt>
                <c:pt idx="108">
                  <c:v>2.5999999999999999E-3</c:v>
                </c:pt>
                <c:pt idx="109">
                  <c:v>-2.1400000000000002E-2</c:v>
                </c:pt>
                <c:pt idx="110">
                  <c:v>-1.15E-2</c:v>
                </c:pt>
                <c:pt idx="111">
                  <c:v>2.4500000000000001E-2</c:v>
                </c:pt>
                <c:pt idx="112">
                  <c:v>-8.1600000000000006E-2</c:v>
                </c:pt>
                <c:pt idx="113">
                  <c:v>-6.54E-2</c:v>
                </c:pt>
                <c:pt idx="114">
                  <c:v>-9.01E-2</c:v>
                </c:pt>
                <c:pt idx="115">
                  <c:v>-3.5400000000000001E-2</c:v>
                </c:pt>
                <c:pt idx="116">
                  <c:v>-5.4199999999999998E-2</c:v>
                </c:pt>
                <c:pt idx="117">
                  <c:v>-1.8000000000000002E-2</c:v>
                </c:pt>
                <c:pt idx="118">
                  <c:v>-1.0700000000000001E-2</c:v>
                </c:pt>
                <c:pt idx="119">
                  <c:v>5.3600000000000002E-2</c:v>
                </c:pt>
                <c:pt idx="120">
                  <c:v>-1.6299999999999999E-2</c:v>
                </c:pt>
                <c:pt idx="121">
                  <c:v>-3.56E-2</c:v>
                </c:pt>
                <c:pt idx="122">
                  <c:v>-2.0999999999999999E-3</c:v>
                </c:pt>
                <c:pt idx="123">
                  <c:v>1.7600000000000001E-2</c:v>
                </c:pt>
                <c:pt idx="124">
                  <c:v>3.8699999999999998E-2</c:v>
                </c:pt>
                <c:pt idx="125">
                  <c:v>4.0500000000000001E-2</c:v>
                </c:pt>
                <c:pt idx="126">
                  <c:v>2.5000000000000001E-2</c:v>
                </c:pt>
                <c:pt idx="127">
                  <c:v>5.2999999999999999E-2</c:v>
                </c:pt>
                <c:pt idx="128">
                  <c:v>7.9399999999999998E-2</c:v>
                </c:pt>
                <c:pt idx="129">
                  <c:v>-8.8000000000000005E-3</c:v>
                </c:pt>
                <c:pt idx="130">
                  <c:v>-2.1000000000000001E-2</c:v>
                </c:pt>
                <c:pt idx="131">
                  <c:v>2.8999999999999998E-2</c:v>
                </c:pt>
                <c:pt idx="132">
                  <c:v>-6.8000000000000005E-3</c:v>
                </c:pt>
                <c:pt idx="133">
                  <c:v>-0.23250000000000001</c:v>
                </c:pt>
                <c:pt idx="134">
                  <c:v>-3.5499999999999997E-2</c:v>
                </c:pt>
                <c:pt idx="135">
                  <c:v>2.0400000000000001E-2</c:v>
                </c:pt>
                <c:pt idx="136">
                  <c:v>8.5199999999999998E-2</c:v>
                </c:pt>
                <c:pt idx="137">
                  <c:v>6.0499999999999998E-2</c:v>
                </c:pt>
                <c:pt idx="138">
                  <c:v>4.2599999999999999E-2</c:v>
                </c:pt>
                <c:pt idx="139">
                  <c:v>0.19329999999999997</c:v>
                </c:pt>
                <c:pt idx="140">
                  <c:v>0.23280000000000001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9-4D0B-9A9A-56D747821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14528"/>
        <c:axId val="47816064"/>
      </c:lineChart>
      <c:catAx>
        <c:axId val="47814528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816064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7816064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814528"/>
        <c:crosses val="autoZero"/>
        <c:crossBetween val="between"/>
        <c:majorUnit val="0.2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41"/>
          <c:y val="0.88148769173635044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'QSBO,CCI'!$AY$10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'QSBO,CCI'!$AY$11:$AY$151</c:f>
              <c:numCache>
                <c:formatCode>0.00%</c:formatCode>
                <c:ptCount val="141"/>
                <c:pt idx="0">
                  <c:v>0.65810000000000002</c:v>
                </c:pt>
                <c:pt idx="1">
                  <c:v>0.53689999999999993</c:v>
                </c:pt>
                <c:pt idx="2">
                  <c:v>0.51519999999999999</c:v>
                </c:pt>
                <c:pt idx="3">
                  <c:v>0.49719999999999998</c:v>
                </c:pt>
                <c:pt idx="4">
                  <c:v>0.33659999999999995</c:v>
                </c:pt>
                <c:pt idx="5">
                  <c:v>0.16159999999999999</c:v>
                </c:pt>
                <c:pt idx="6">
                  <c:v>0.2409</c:v>
                </c:pt>
                <c:pt idx="7">
                  <c:v>0.20530000000000001</c:v>
                </c:pt>
                <c:pt idx="8">
                  <c:v>0.25640000000000002</c:v>
                </c:pt>
                <c:pt idx="9">
                  <c:v>0.40960000000000002</c:v>
                </c:pt>
                <c:pt idx="10">
                  <c:v>0.28889999999999999</c:v>
                </c:pt>
                <c:pt idx="11">
                  <c:v>0.27889999999999998</c:v>
                </c:pt>
                <c:pt idx="12">
                  <c:v>0.26400000000000001</c:v>
                </c:pt>
                <c:pt idx="13">
                  <c:v>0.20620000000000002</c:v>
                </c:pt>
                <c:pt idx="14">
                  <c:v>0.33700000000000002</c:v>
                </c:pt>
                <c:pt idx="15">
                  <c:v>0.25579999999999997</c:v>
                </c:pt>
                <c:pt idx="16">
                  <c:v>5.4600000000000003E-2</c:v>
                </c:pt>
                <c:pt idx="17">
                  <c:v>-1.47E-2</c:v>
                </c:pt>
                <c:pt idx="18">
                  <c:v>-3.49E-2</c:v>
                </c:pt>
                <c:pt idx="19">
                  <c:v>-1.8600000000000002E-2</c:v>
                </c:pt>
                <c:pt idx="20">
                  <c:v>-2.5899999999999999E-2</c:v>
                </c:pt>
                <c:pt idx="21">
                  <c:v>0</c:v>
                </c:pt>
                <c:pt idx="22">
                  <c:v>4.0000000000000001E-3</c:v>
                </c:pt>
                <c:pt idx="23">
                  <c:v>0.10390000000000001</c:v>
                </c:pt>
                <c:pt idx="24">
                  <c:v>0.11650000000000001</c:v>
                </c:pt>
                <c:pt idx="25">
                  <c:v>0.1434</c:v>
                </c:pt>
                <c:pt idx="26">
                  <c:v>-1.5300000000000001E-2</c:v>
                </c:pt>
                <c:pt idx="27">
                  <c:v>8.1799999999999998E-2</c:v>
                </c:pt>
                <c:pt idx="28">
                  <c:v>5.3600000000000002E-2</c:v>
                </c:pt>
                <c:pt idx="29">
                  <c:v>8.539999999999999E-2</c:v>
                </c:pt>
                <c:pt idx="30">
                  <c:v>0.14910000000000001</c:v>
                </c:pt>
                <c:pt idx="31">
                  <c:v>0.26960000000000001</c:v>
                </c:pt>
                <c:pt idx="32">
                  <c:v>0.24</c:v>
                </c:pt>
                <c:pt idx="33">
                  <c:v>0.20180000000000001</c:v>
                </c:pt>
                <c:pt idx="34">
                  <c:v>0.1166</c:v>
                </c:pt>
                <c:pt idx="35">
                  <c:v>0.1108</c:v>
                </c:pt>
                <c:pt idx="36">
                  <c:v>0.1143</c:v>
                </c:pt>
                <c:pt idx="37">
                  <c:v>3.4500000000000003E-2</c:v>
                </c:pt>
                <c:pt idx="38">
                  <c:v>9.4E-2</c:v>
                </c:pt>
                <c:pt idx="39">
                  <c:v>6.8900000000000003E-2</c:v>
                </c:pt>
                <c:pt idx="40">
                  <c:v>-3.2400000000000005E-2</c:v>
                </c:pt>
                <c:pt idx="41">
                  <c:v>2.64E-2</c:v>
                </c:pt>
                <c:pt idx="42">
                  <c:v>0.22589999999999999</c:v>
                </c:pt>
                <c:pt idx="43">
                  <c:v>0.17460000000000001</c:v>
                </c:pt>
                <c:pt idx="44">
                  <c:v>0.24579999999999999</c:v>
                </c:pt>
                <c:pt idx="45">
                  <c:v>0.14019999999999999</c:v>
                </c:pt>
                <c:pt idx="46">
                  <c:v>0.1094</c:v>
                </c:pt>
                <c:pt idx="47">
                  <c:v>4.4699999999999997E-2</c:v>
                </c:pt>
                <c:pt idx="48">
                  <c:v>2.6600000000000002E-2</c:v>
                </c:pt>
                <c:pt idx="49">
                  <c:v>4.7300000000000002E-2</c:v>
                </c:pt>
                <c:pt idx="50">
                  <c:v>0.13750000000000001</c:v>
                </c:pt>
                <c:pt idx="51">
                  <c:v>0.1613</c:v>
                </c:pt>
                <c:pt idx="52">
                  <c:v>0.27979999999999999</c:v>
                </c:pt>
                <c:pt idx="53">
                  <c:v>0.39049999999999996</c:v>
                </c:pt>
                <c:pt idx="54">
                  <c:v>0.5252</c:v>
                </c:pt>
                <c:pt idx="55">
                  <c:v>0.26750000000000002</c:v>
                </c:pt>
                <c:pt idx="56">
                  <c:v>0.2389</c:v>
                </c:pt>
                <c:pt idx="57">
                  <c:v>0.2616</c:v>
                </c:pt>
                <c:pt idx="58">
                  <c:v>0.1623</c:v>
                </c:pt>
                <c:pt idx="59">
                  <c:v>0.1857</c:v>
                </c:pt>
                <c:pt idx="60">
                  <c:v>0.15479999999999999</c:v>
                </c:pt>
                <c:pt idx="61">
                  <c:v>8.5600000000000009E-2</c:v>
                </c:pt>
                <c:pt idx="62">
                  <c:v>0.245</c:v>
                </c:pt>
                <c:pt idx="63">
                  <c:v>0.106</c:v>
                </c:pt>
                <c:pt idx="64">
                  <c:v>0.11</c:v>
                </c:pt>
                <c:pt idx="65">
                  <c:v>9.7200000000000009E-2</c:v>
                </c:pt>
                <c:pt idx="66">
                  <c:v>5.4199999999999998E-2</c:v>
                </c:pt>
                <c:pt idx="67">
                  <c:v>0.28089999999999998</c:v>
                </c:pt>
                <c:pt idx="68">
                  <c:v>0.29880000000000001</c:v>
                </c:pt>
                <c:pt idx="69">
                  <c:v>0.3029</c:v>
                </c:pt>
                <c:pt idx="70">
                  <c:v>0.37170000000000003</c:v>
                </c:pt>
                <c:pt idx="71">
                  <c:v>0.48280000000000001</c:v>
                </c:pt>
                <c:pt idx="72">
                  <c:v>0.46</c:v>
                </c:pt>
                <c:pt idx="73">
                  <c:v>0.3947</c:v>
                </c:pt>
                <c:pt idx="74">
                  <c:v>0.49950000000000006</c:v>
                </c:pt>
                <c:pt idx="75">
                  <c:v>0.42909999999999998</c:v>
                </c:pt>
                <c:pt idx="76">
                  <c:v>0.43709999999999999</c:v>
                </c:pt>
                <c:pt idx="77">
                  <c:v>0.62450000000000006</c:v>
                </c:pt>
                <c:pt idx="78">
                  <c:v>0.42009999999999997</c:v>
                </c:pt>
                <c:pt idx="79">
                  <c:v>0.36950000000000005</c:v>
                </c:pt>
                <c:pt idx="80">
                  <c:v>0.4672</c:v>
                </c:pt>
                <c:pt idx="81">
                  <c:v>0.47470000000000001</c:v>
                </c:pt>
                <c:pt idx="82">
                  <c:v>0.40110000000000001</c:v>
                </c:pt>
                <c:pt idx="83">
                  <c:v>0.43070000000000003</c:v>
                </c:pt>
                <c:pt idx="84">
                  <c:v>0.57140000000000002</c:v>
                </c:pt>
                <c:pt idx="85">
                  <c:v>0.77459999999999996</c:v>
                </c:pt>
                <c:pt idx="86">
                  <c:v>0.51329999999999998</c:v>
                </c:pt>
                <c:pt idx="87">
                  <c:v>0.28999999999999998</c:v>
                </c:pt>
                <c:pt idx="88">
                  <c:v>0.1235</c:v>
                </c:pt>
                <c:pt idx="89">
                  <c:v>0.18030000000000002</c:v>
                </c:pt>
                <c:pt idx="90">
                  <c:v>0.10880000000000001</c:v>
                </c:pt>
                <c:pt idx="91">
                  <c:v>0.23910000000000001</c:v>
                </c:pt>
                <c:pt idx="92">
                  <c:v>0.2195</c:v>
                </c:pt>
                <c:pt idx="93">
                  <c:v>0.3987</c:v>
                </c:pt>
                <c:pt idx="94">
                  <c:v>0.27539999999999998</c:v>
                </c:pt>
                <c:pt idx="95">
                  <c:v>0.23300000000000001</c:v>
                </c:pt>
                <c:pt idx="96">
                  <c:v>0.43259999999999998</c:v>
                </c:pt>
                <c:pt idx="97">
                  <c:v>0.42180000000000001</c:v>
                </c:pt>
                <c:pt idx="98">
                  <c:v>0.2858</c:v>
                </c:pt>
                <c:pt idx="99">
                  <c:v>0.13750000000000001</c:v>
                </c:pt>
                <c:pt idx="100">
                  <c:v>0.27050000000000002</c:v>
                </c:pt>
                <c:pt idx="101">
                  <c:v>0.24170000000000003</c:v>
                </c:pt>
                <c:pt idx="102">
                  <c:v>0.22450000000000001</c:v>
                </c:pt>
                <c:pt idx="103">
                  <c:v>6.6000000000000003E-2</c:v>
                </c:pt>
                <c:pt idx="104">
                  <c:v>-5.0599999999999999E-2</c:v>
                </c:pt>
                <c:pt idx="105">
                  <c:v>0.26789999999999997</c:v>
                </c:pt>
                <c:pt idx="106">
                  <c:v>7.4900000000000008E-2</c:v>
                </c:pt>
                <c:pt idx="107">
                  <c:v>4.5899999999999996E-2</c:v>
                </c:pt>
                <c:pt idx="108">
                  <c:v>0.1032</c:v>
                </c:pt>
                <c:pt idx="109">
                  <c:v>0.1782</c:v>
                </c:pt>
                <c:pt idx="110">
                  <c:v>8.7799999999999989E-2</c:v>
                </c:pt>
                <c:pt idx="111">
                  <c:v>0.2079</c:v>
                </c:pt>
                <c:pt idx="112">
                  <c:v>9.5500000000000002E-2</c:v>
                </c:pt>
                <c:pt idx="113">
                  <c:v>0.26119999999999999</c:v>
                </c:pt>
                <c:pt idx="114">
                  <c:v>0.17809999999999998</c:v>
                </c:pt>
                <c:pt idx="115">
                  <c:v>7.1300000000000002E-2</c:v>
                </c:pt>
                <c:pt idx="116">
                  <c:v>0.2243</c:v>
                </c:pt>
                <c:pt idx="117">
                  <c:v>0.1739</c:v>
                </c:pt>
                <c:pt idx="118">
                  <c:v>0.20629999999999998</c:v>
                </c:pt>
                <c:pt idx="119">
                  <c:v>0.13819999999999999</c:v>
                </c:pt>
                <c:pt idx="120">
                  <c:v>0.30370000000000003</c:v>
                </c:pt>
                <c:pt idx="121">
                  <c:v>0.2495</c:v>
                </c:pt>
                <c:pt idx="122">
                  <c:v>0.25219999999999998</c:v>
                </c:pt>
                <c:pt idx="123">
                  <c:v>0.43869999999999998</c:v>
                </c:pt>
                <c:pt idx="124">
                  <c:v>0.36890000000000001</c:v>
                </c:pt>
                <c:pt idx="125">
                  <c:v>0.43</c:v>
                </c:pt>
                <c:pt idx="126">
                  <c:v>0.40500000000000003</c:v>
                </c:pt>
                <c:pt idx="127">
                  <c:v>0.33649999999999997</c:v>
                </c:pt>
                <c:pt idx="128">
                  <c:v>0.48509999999999998</c:v>
                </c:pt>
                <c:pt idx="129">
                  <c:v>0.37009999999999998</c:v>
                </c:pt>
                <c:pt idx="130">
                  <c:v>0.45429999999999998</c:v>
                </c:pt>
                <c:pt idx="131">
                  <c:v>0.4274</c:v>
                </c:pt>
                <c:pt idx="132">
                  <c:v>0.28550000000000003</c:v>
                </c:pt>
                <c:pt idx="133">
                  <c:v>0.14980000000000002</c:v>
                </c:pt>
                <c:pt idx="134">
                  <c:v>0.32040000000000002</c:v>
                </c:pt>
                <c:pt idx="135">
                  <c:v>0.29249999999999998</c:v>
                </c:pt>
                <c:pt idx="136">
                  <c:v>0.39439999999999997</c:v>
                </c:pt>
                <c:pt idx="137">
                  <c:v>0.5484</c:v>
                </c:pt>
                <c:pt idx="138">
                  <c:v>0.84510000000000007</c:v>
                </c:pt>
                <c:pt idx="139">
                  <c:v>0.87459999999999993</c:v>
                </c:pt>
                <c:pt idx="140">
                  <c:v>0.60219999999999996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69-4AEC-9A32-4FF974D34F66}"/>
            </c:ext>
          </c:extLst>
        </c:ser>
        <c:ser>
          <c:idx val="2"/>
          <c:order val="1"/>
          <c:tx>
            <c:strRef>
              <c:f>'QSBO,CCI'!$AZ$10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'QSBO,CCI'!$AZ$11:$AZ$151</c:f>
              <c:numCache>
                <c:formatCode>0.00%</c:formatCode>
                <c:ptCount val="141"/>
                <c:pt idx="0">
                  <c:v>0.64560000000000006</c:v>
                </c:pt>
                <c:pt idx="1">
                  <c:v>0.50740000000000007</c:v>
                </c:pt>
                <c:pt idx="2">
                  <c:v>0.56159999999999999</c:v>
                </c:pt>
                <c:pt idx="3">
                  <c:v>0.46009999999999995</c:v>
                </c:pt>
                <c:pt idx="4">
                  <c:v>0.3987</c:v>
                </c:pt>
                <c:pt idx="5">
                  <c:v>0.31430000000000002</c:v>
                </c:pt>
                <c:pt idx="6">
                  <c:v>0.2011</c:v>
                </c:pt>
                <c:pt idx="7">
                  <c:v>0.25230000000000002</c:v>
                </c:pt>
                <c:pt idx="8">
                  <c:v>0.30159999999999998</c:v>
                </c:pt>
                <c:pt idx="9">
                  <c:v>0.3639</c:v>
                </c:pt>
                <c:pt idx="10">
                  <c:v>0.27899999999999997</c:v>
                </c:pt>
                <c:pt idx="11">
                  <c:v>0.41039999999999999</c:v>
                </c:pt>
                <c:pt idx="12">
                  <c:v>0.36009999999999998</c:v>
                </c:pt>
                <c:pt idx="13">
                  <c:v>0.29469999999999996</c:v>
                </c:pt>
                <c:pt idx="14">
                  <c:v>0.34029999999999999</c:v>
                </c:pt>
                <c:pt idx="15">
                  <c:v>0.29620000000000002</c:v>
                </c:pt>
                <c:pt idx="16">
                  <c:v>0.1487</c:v>
                </c:pt>
                <c:pt idx="17">
                  <c:v>4.0500000000000001E-2</c:v>
                </c:pt>
                <c:pt idx="18">
                  <c:v>-4.3799999999999999E-2</c:v>
                </c:pt>
                <c:pt idx="19">
                  <c:v>-8.9099999999999999E-2</c:v>
                </c:pt>
                <c:pt idx="20">
                  <c:v>2.1600000000000001E-2</c:v>
                </c:pt>
                <c:pt idx="21">
                  <c:v>0</c:v>
                </c:pt>
                <c:pt idx="22">
                  <c:v>3.1400000000000004E-2</c:v>
                </c:pt>
                <c:pt idx="23">
                  <c:v>7.1599999999999997E-2</c:v>
                </c:pt>
                <c:pt idx="24">
                  <c:v>8.8200000000000001E-2</c:v>
                </c:pt>
                <c:pt idx="25">
                  <c:v>0.1321</c:v>
                </c:pt>
                <c:pt idx="26">
                  <c:v>3.8199999999999998E-2</c:v>
                </c:pt>
                <c:pt idx="27">
                  <c:v>5.4900000000000004E-2</c:v>
                </c:pt>
                <c:pt idx="28">
                  <c:v>5.8099999999999999E-2</c:v>
                </c:pt>
                <c:pt idx="29">
                  <c:v>2.0899999999999998E-2</c:v>
                </c:pt>
                <c:pt idx="30">
                  <c:v>0.1101</c:v>
                </c:pt>
                <c:pt idx="31">
                  <c:v>0.23600000000000002</c:v>
                </c:pt>
                <c:pt idx="32">
                  <c:v>0.21530000000000002</c:v>
                </c:pt>
                <c:pt idx="33">
                  <c:v>0.10349999999999999</c:v>
                </c:pt>
                <c:pt idx="34">
                  <c:v>0.16039999999999999</c:v>
                </c:pt>
                <c:pt idx="35">
                  <c:v>0.15179999999999999</c:v>
                </c:pt>
                <c:pt idx="36">
                  <c:v>0.10640000000000001</c:v>
                </c:pt>
                <c:pt idx="37">
                  <c:v>9.1600000000000001E-2</c:v>
                </c:pt>
                <c:pt idx="38">
                  <c:v>0.08</c:v>
                </c:pt>
                <c:pt idx="39">
                  <c:v>5.8899999999999994E-2</c:v>
                </c:pt>
                <c:pt idx="40">
                  <c:v>8.6500000000000007E-2</c:v>
                </c:pt>
                <c:pt idx="41">
                  <c:v>5.5099999999999996E-2</c:v>
                </c:pt>
                <c:pt idx="42">
                  <c:v>4.58E-2</c:v>
                </c:pt>
                <c:pt idx="43">
                  <c:v>0.1351</c:v>
                </c:pt>
                <c:pt idx="44">
                  <c:v>9.06E-2</c:v>
                </c:pt>
                <c:pt idx="45">
                  <c:v>0.12590000000000001</c:v>
                </c:pt>
                <c:pt idx="46">
                  <c:v>7.2099999999999997E-2</c:v>
                </c:pt>
                <c:pt idx="47">
                  <c:v>2.9300000000000003E-2</c:v>
                </c:pt>
                <c:pt idx="48">
                  <c:v>-3.2300000000000002E-2</c:v>
                </c:pt>
                <c:pt idx="49">
                  <c:v>-1.1899999999999999E-2</c:v>
                </c:pt>
                <c:pt idx="50">
                  <c:v>7.3499999999999996E-2</c:v>
                </c:pt>
                <c:pt idx="51">
                  <c:v>0.23730000000000001</c:v>
                </c:pt>
                <c:pt idx="52">
                  <c:v>0.31730000000000003</c:v>
                </c:pt>
                <c:pt idx="53">
                  <c:v>0.36709999999999998</c:v>
                </c:pt>
                <c:pt idx="54">
                  <c:v>0.51719999999999999</c:v>
                </c:pt>
                <c:pt idx="55">
                  <c:v>0.35960000000000003</c:v>
                </c:pt>
                <c:pt idx="56">
                  <c:v>0.2611</c:v>
                </c:pt>
                <c:pt idx="57">
                  <c:v>0.249</c:v>
                </c:pt>
                <c:pt idx="58">
                  <c:v>0.32659999999999995</c:v>
                </c:pt>
                <c:pt idx="59">
                  <c:v>0.23019999999999999</c:v>
                </c:pt>
                <c:pt idx="60">
                  <c:v>0.2445</c:v>
                </c:pt>
                <c:pt idx="61">
                  <c:v>0.14810000000000001</c:v>
                </c:pt>
                <c:pt idx="62">
                  <c:v>0.12369999999999999</c:v>
                </c:pt>
                <c:pt idx="63">
                  <c:v>0.16320000000000001</c:v>
                </c:pt>
                <c:pt idx="64">
                  <c:v>0.23809999999999998</c:v>
                </c:pt>
                <c:pt idx="65">
                  <c:v>0.13980000000000001</c:v>
                </c:pt>
                <c:pt idx="66">
                  <c:v>0.17329999999999998</c:v>
                </c:pt>
                <c:pt idx="67">
                  <c:v>0.24309999999999998</c:v>
                </c:pt>
                <c:pt idx="68">
                  <c:v>0.27789999999999998</c:v>
                </c:pt>
                <c:pt idx="69">
                  <c:v>0.36159999999999998</c:v>
                </c:pt>
                <c:pt idx="70">
                  <c:v>0.41350000000000003</c:v>
                </c:pt>
                <c:pt idx="71">
                  <c:v>0.30380000000000001</c:v>
                </c:pt>
                <c:pt idx="72">
                  <c:v>0.37719999999999998</c:v>
                </c:pt>
                <c:pt idx="73">
                  <c:v>0.38130000000000003</c:v>
                </c:pt>
                <c:pt idx="74">
                  <c:v>0.49359999999999998</c:v>
                </c:pt>
                <c:pt idx="75">
                  <c:v>0.41850000000000004</c:v>
                </c:pt>
                <c:pt idx="76">
                  <c:v>0.42280000000000001</c:v>
                </c:pt>
                <c:pt idx="77">
                  <c:v>0.54010000000000002</c:v>
                </c:pt>
                <c:pt idx="78">
                  <c:v>0.43090000000000006</c:v>
                </c:pt>
                <c:pt idx="79">
                  <c:v>0.44290000000000002</c:v>
                </c:pt>
                <c:pt idx="80">
                  <c:v>0.50560000000000005</c:v>
                </c:pt>
                <c:pt idx="81">
                  <c:v>0.48560000000000003</c:v>
                </c:pt>
                <c:pt idx="82">
                  <c:v>0.45939999999999998</c:v>
                </c:pt>
                <c:pt idx="83">
                  <c:v>0.51460000000000006</c:v>
                </c:pt>
                <c:pt idx="84">
                  <c:v>0.63119999999999998</c:v>
                </c:pt>
                <c:pt idx="85">
                  <c:v>0.69279999999999997</c:v>
                </c:pt>
                <c:pt idx="86">
                  <c:v>0.52329999999999999</c:v>
                </c:pt>
                <c:pt idx="87">
                  <c:v>0.26489999999999997</c:v>
                </c:pt>
                <c:pt idx="88">
                  <c:v>0.23519999999999999</c:v>
                </c:pt>
                <c:pt idx="89">
                  <c:v>0.1661</c:v>
                </c:pt>
                <c:pt idx="90">
                  <c:v>0.17329999999999998</c:v>
                </c:pt>
                <c:pt idx="91">
                  <c:v>0.19620000000000001</c:v>
                </c:pt>
                <c:pt idx="92">
                  <c:v>0.25700000000000001</c:v>
                </c:pt>
                <c:pt idx="93">
                  <c:v>0.33929999999999999</c:v>
                </c:pt>
                <c:pt idx="94">
                  <c:v>0.41969999999999996</c:v>
                </c:pt>
                <c:pt idx="95">
                  <c:v>0.34409999999999996</c:v>
                </c:pt>
                <c:pt idx="96">
                  <c:v>0.4496</c:v>
                </c:pt>
                <c:pt idx="97">
                  <c:v>0.39270000000000005</c:v>
                </c:pt>
                <c:pt idx="98">
                  <c:v>0.28149999999999997</c:v>
                </c:pt>
                <c:pt idx="99">
                  <c:v>0.23680000000000001</c:v>
                </c:pt>
                <c:pt idx="100">
                  <c:v>0.34670000000000001</c:v>
                </c:pt>
                <c:pt idx="101">
                  <c:v>0.2296</c:v>
                </c:pt>
                <c:pt idx="102">
                  <c:v>0.25969999999999999</c:v>
                </c:pt>
                <c:pt idx="103">
                  <c:v>0.17800000000000002</c:v>
                </c:pt>
                <c:pt idx="104">
                  <c:v>0.20120000000000002</c:v>
                </c:pt>
                <c:pt idx="105">
                  <c:v>0.30809999999999998</c:v>
                </c:pt>
                <c:pt idx="106">
                  <c:v>0.33030000000000004</c:v>
                </c:pt>
                <c:pt idx="107">
                  <c:v>0.21109999999999998</c:v>
                </c:pt>
                <c:pt idx="108">
                  <c:v>0.33350000000000002</c:v>
                </c:pt>
                <c:pt idx="109">
                  <c:v>0.26039999999999996</c:v>
                </c:pt>
                <c:pt idx="110">
                  <c:v>0.25629999999999997</c:v>
                </c:pt>
                <c:pt idx="111">
                  <c:v>0.21289999999999998</c:v>
                </c:pt>
                <c:pt idx="112">
                  <c:v>0.24199999999999999</c:v>
                </c:pt>
                <c:pt idx="113">
                  <c:v>0.19589999999999999</c:v>
                </c:pt>
                <c:pt idx="114">
                  <c:v>0.17010000000000003</c:v>
                </c:pt>
                <c:pt idx="115">
                  <c:v>0.2069</c:v>
                </c:pt>
                <c:pt idx="116">
                  <c:v>0.25140000000000001</c:v>
                </c:pt>
                <c:pt idx="117">
                  <c:v>0.2016</c:v>
                </c:pt>
                <c:pt idx="118">
                  <c:v>0.24739999999999998</c:v>
                </c:pt>
                <c:pt idx="119">
                  <c:v>0.2021</c:v>
                </c:pt>
                <c:pt idx="120">
                  <c:v>0.27649999999999997</c:v>
                </c:pt>
                <c:pt idx="121">
                  <c:v>0.28820000000000001</c:v>
                </c:pt>
                <c:pt idx="122">
                  <c:v>0.2384</c:v>
                </c:pt>
                <c:pt idx="123">
                  <c:v>0.3367</c:v>
                </c:pt>
                <c:pt idx="124">
                  <c:v>0.33909999999999996</c:v>
                </c:pt>
                <c:pt idx="125">
                  <c:v>0.41039999999999999</c:v>
                </c:pt>
                <c:pt idx="126">
                  <c:v>0.40380000000000005</c:v>
                </c:pt>
                <c:pt idx="127">
                  <c:v>0.37740000000000001</c:v>
                </c:pt>
                <c:pt idx="128">
                  <c:v>0.40009999999999996</c:v>
                </c:pt>
                <c:pt idx="129">
                  <c:v>0.41639999999999999</c:v>
                </c:pt>
                <c:pt idx="130">
                  <c:v>0.30530000000000002</c:v>
                </c:pt>
                <c:pt idx="131">
                  <c:v>0.36609999999999998</c:v>
                </c:pt>
                <c:pt idx="132">
                  <c:v>0.31219999999999998</c:v>
                </c:pt>
                <c:pt idx="133">
                  <c:v>0.16980000000000001</c:v>
                </c:pt>
                <c:pt idx="134">
                  <c:v>0.35920000000000002</c:v>
                </c:pt>
                <c:pt idx="135">
                  <c:v>0.42469999999999997</c:v>
                </c:pt>
                <c:pt idx="136">
                  <c:v>0.5091</c:v>
                </c:pt>
                <c:pt idx="137">
                  <c:v>0.48479999999999995</c:v>
                </c:pt>
                <c:pt idx="138">
                  <c:v>0.47770000000000001</c:v>
                </c:pt>
                <c:pt idx="139">
                  <c:v>0.61980000000000002</c:v>
                </c:pt>
                <c:pt idx="140">
                  <c:v>0.75840000000000007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9-4AEC-9A32-4FF974D34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1680"/>
        <c:axId val="47913216"/>
      </c:lineChart>
      <c:catAx>
        <c:axId val="4791168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913216"/>
        <c:crossesAt val="0"/>
        <c:auto val="0"/>
        <c:lblAlgn val="ctr"/>
        <c:lblOffset val="100"/>
        <c:tickLblSkip val="4"/>
        <c:tickMarkSkip val="4"/>
        <c:noMultiLvlLbl val="0"/>
      </c:catAx>
      <c:valAx>
        <c:axId val="47913216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911680"/>
        <c:crosses val="autoZero"/>
        <c:crossBetween val="between"/>
        <c:majorUnit val="0.2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25"/>
          <c:y val="0.88148769173635089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'QSBO,CCI'!$BF$10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'QSBO,CCI'!$BF$11:$BF$151</c:f>
              <c:numCache>
                <c:formatCode>0.00%</c:formatCode>
                <c:ptCount val="141"/>
                <c:pt idx="0">
                  <c:v>0.50429999999999997</c:v>
                </c:pt>
                <c:pt idx="1">
                  <c:v>0.34630000000000005</c:v>
                </c:pt>
                <c:pt idx="2">
                  <c:v>0.38</c:v>
                </c:pt>
                <c:pt idx="3">
                  <c:v>0.26369999999999999</c:v>
                </c:pt>
                <c:pt idx="4">
                  <c:v>7.5399999999999995E-2</c:v>
                </c:pt>
                <c:pt idx="5">
                  <c:v>-4.5700000000000005E-2</c:v>
                </c:pt>
                <c:pt idx="6">
                  <c:v>-4.5999999999999999E-3</c:v>
                </c:pt>
                <c:pt idx="7">
                  <c:v>2.63E-2</c:v>
                </c:pt>
                <c:pt idx="8">
                  <c:v>0.19899999999999998</c:v>
                </c:pt>
                <c:pt idx="9">
                  <c:v>0.2646</c:v>
                </c:pt>
                <c:pt idx="10">
                  <c:v>0.1593</c:v>
                </c:pt>
                <c:pt idx="11">
                  <c:v>0.19469999999999998</c:v>
                </c:pt>
                <c:pt idx="12">
                  <c:v>0.21129999999999999</c:v>
                </c:pt>
                <c:pt idx="13">
                  <c:v>0.1399</c:v>
                </c:pt>
                <c:pt idx="14">
                  <c:v>0.1038</c:v>
                </c:pt>
                <c:pt idx="15">
                  <c:v>0.1024</c:v>
                </c:pt>
                <c:pt idx="16">
                  <c:v>-0.1038</c:v>
                </c:pt>
                <c:pt idx="17">
                  <c:v>-8.0399999999999985E-2</c:v>
                </c:pt>
                <c:pt idx="18">
                  <c:v>-0.19219999999999998</c:v>
                </c:pt>
                <c:pt idx="19">
                  <c:v>-6.6900000000000001E-2</c:v>
                </c:pt>
                <c:pt idx="20">
                  <c:v>-3.4099999999999998E-2</c:v>
                </c:pt>
                <c:pt idx="21">
                  <c:v>-1.52E-2</c:v>
                </c:pt>
                <c:pt idx="22">
                  <c:v>1.5900000000000001E-2</c:v>
                </c:pt>
                <c:pt idx="23">
                  <c:v>7.8600000000000003E-2</c:v>
                </c:pt>
                <c:pt idx="24">
                  <c:v>0.13059999999999999</c:v>
                </c:pt>
                <c:pt idx="25">
                  <c:v>0.1042</c:v>
                </c:pt>
                <c:pt idx="26">
                  <c:v>7.7000000000000002E-3</c:v>
                </c:pt>
                <c:pt idx="27">
                  <c:v>7.8E-2</c:v>
                </c:pt>
                <c:pt idx="28">
                  <c:v>9.3800000000000008E-2</c:v>
                </c:pt>
                <c:pt idx="29">
                  <c:v>9.35E-2</c:v>
                </c:pt>
                <c:pt idx="30">
                  <c:v>0.30840000000000001</c:v>
                </c:pt>
                <c:pt idx="31">
                  <c:v>0.32890000000000003</c:v>
                </c:pt>
                <c:pt idx="32">
                  <c:v>0.26910000000000001</c:v>
                </c:pt>
                <c:pt idx="33">
                  <c:v>9.3299999999999994E-2</c:v>
                </c:pt>
                <c:pt idx="34">
                  <c:v>5.7999999999999996E-2</c:v>
                </c:pt>
                <c:pt idx="35">
                  <c:v>5.0300000000000004E-2</c:v>
                </c:pt>
                <c:pt idx="36">
                  <c:v>9.2799999999999994E-2</c:v>
                </c:pt>
                <c:pt idx="37">
                  <c:v>0.13019999999999998</c:v>
                </c:pt>
                <c:pt idx="38">
                  <c:v>2.0400000000000001E-2</c:v>
                </c:pt>
                <c:pt idx="39">
                  <c:v>1.7500000000000002E-2</c:v>
                </c:pt>
                <c:pt idx="40">
                  <c:v>2.9999999999999997E-4</c:v>
                </c:pt>
                <c:pt idx="41">
                  <c:v>-5.8899999999999994E-2</c:v>
                </c:pt>
                <c:pt idx="42">
                  <c:v>0.17059999999999997</c:v>
                </c:pt>
                <c:pt idx="43">
                  <c:v>0.1167</c:v>
                </c:pt>
                <c:pt idx="44">
                  <c:v>1.4199999999999999E-2</c:v>
                </c:pt>
                <c:pt idx="45">
                  <c:v>0.19059999999999999</c:v>
                </c:pt>
                <c:pt idx="46">
                  <c:v>4.2000000000000003E-2</c:v>
                </c:pt>
                <c:pt idx="47">
                  <c:v>4.9299999999999997E-2</c:v>
                </c:pt>
                <c:pt idx="48">
                  <c:v>9.3800000000000008E-2</c:v>
                </c:pt>
                <c:pt idx="49">
                  <c:v>-2.87E-2</c:v>
                </c:pt>
                <c:pt idx="50">
                  <c:v>0.18690000000000001</c:v>
                </c:pt>
                <c:pt idx="51">
                  <c:v>0.27310000000000001</c:v>
                </c:pt>
                <c:pt idx="52">
                  <c:v>0.32630000000000003</c:v>
                </c:pt>
                <c:pt idx="53">
                  <c:v>0.30059999999999998</c:v>
                </c:pt>
                <c:pt idx="54">
                  <c:v>0.39860000000000001</c:v>
                </c:pt>
                <c:pt idx="55">
                  <c:v>0.45799999999999996</c:v>
                </c:pt>
                <c:pt idx="56">
                  <c:v>6.8499999999999991E-2</c:v>
                </c:pt>
                <c:pt idx="57">
                  <c:v>0.10800000000000001</c:v>
                </c:pt>
                <c:pt idx="58">
                  <c:v>0.1416</c:v>
                </c:pt>
                <c:pt idx="59">
                  <c:v>0.16800000000000001</c:v>
                </c:pt>
                <c:pt idx="60">
                  <c:v>0.32909999999999995</c:v>
                </c:pt>
                <c:pt idx="61">
                  <c:v>0.24809999999999999</c:v>
                </c:pt>
                <c:pt idx="62">
                  <c:v>0.19260000000000002</c:v>
                </c:pt>
                <c:pt idx="63">
                  <c:v>0.15740000000000001</c:v>
                </c:pt>
                <c:pt idx="64">
                  <c:v>7.8600000000000003E-2</c:v>
                </c:pt>
                <c:pt idx="65">
                  <c:v>7.0699999999999999E-2</c:v>
                </c:pt>
                <c:pt idx="66">
                  <c:v>0.20379999999999998</c:v>
                </c:pt>
                <c:pt idx="67">
                  <c:v>0.27</c:v>
                </c:pt>
                <c:pt idx="68">
                  <c:v>0.23530000000000001</c:v>
                </c:pt>
                <c:pt idx="69">
                  <c:v>0.26719999999999999</c:v>
                </c:pt>
                <c:pt idx="70">
                  <c:v>0.28139999999999998</c:v>
                </c:pt>
                <c:pt idx="71">
                  <c:v>0.26700000000000002</c:v>
                </c:pt>
                <c:pt idx="72">
                  <c:v>0.33110000000000001</c:v>
                </c:pt>
                <c:pt idx="73">
                  <c:v>0.218</c:v>
                </c:pt>
                <c:pt idx="74">
                  <c:v>0.21640000000000001</c:v>
                </c:pt>
                <c:pt idx="75">
                  <c:v>0.29980000000000001</c:v>
                </c:pt>
                <c:pt idx="76">
                  <c:v>0.19039999999999999</c:v>
                </c:pt>
                <c:pt idx="77">
                  <c:v>0.43109999999999998</c:v>
                </c:pt>
                <c:pt idx="78">
                  <c:v>0.20069999999999999</c:v>
                </c:pt>
                <c:pt idx="79">
                  <c:v>0.27379999999999999</c:v>
                </c:pt>
                <c:pt idx="80">
                  <c:v>0.43439999999999995</c:v>
                </c:pt>
                <c:pt idx="81">
                  <c:v>0.36899999999999999</c:v>
                </c:pt>
                <c:pt idx="82">
                  <c:v>0.26600000000000001</c:v>
                </c:pt>
                <c:pt idx="83">
                  <c:v>0.35600000000000004</c:v>
                </c:pt>
                <c:pt idx="84">
                  <c:v>0.33439999999999998</c:v>
                </c:pt>
                <c:pt idx="85">
                  <c:v>0.56940000000000002</c:v>
                </c:pt>
                <c:pt idx="86">
                  <c:v>0.2742</c:v>
                </c:pt>
                <c:pt idx="87">
                  <c:v>-1.2699999999999999E-2</c:v>
                </c:pt>
                <c:pt idx="88">
                  <c:v>-7.4499999999999997E-2</c:v>
                </c:pt>
                <c:pt idx="89">
                  <c:v>5.3099999999999994E-2</c:v>
                </c:pt>
                <c:pt idx="90">
                  <c:v>3.6799999999999999E-2</c:v>
                </c:pt>
                <c:pt idx="91">
                  <c:v>0.1593</c:v>
                </c:pt>
                <c:pt idx="92">
                  <c:v>0.30280000000000001</c:v>
                </c:pt>
                <c:pt idx="93">
                  <c:v>0.41499999999999998</c:v>
                </c:pt>
                <c:pt idx="94">
                  <c:v>0.1956</c:v>
                </c:pt>
                <c:pt idx="95">
                  <c:v>0.156</c:v>
                </c:pt>
                <c:pt idx="96">
                  <c:v>0.1139</c:v>
                </c:pt>
                <c:pt idx="97">
                  <c:v>0.29520000000000002</c:v>
                </c:pt>
                <c:pt idx="98">
                  <c:v>0.22390000000000002</c:v>
                </c:pt>
                <c:pt idx="99">
                  <c:v>0.1467</c:v>
                </c:pt>
                <c:pt idx="100">
                  <c:v>0.1472</c:v>
                </c:pt>
                <c:pt idx="101">
                  <c:v>0.1366</c:v>
                </c:pt>
                <c:pt idx="102">
                  <c:v>0.1376</c:v>
                </c:pt>
                <c:pt idx="103">
                  <c:v>9.6099999999999991E-2</c:v>
                </c:pt>
                <c:pt idx="104">
                  <c:v>2.2400000000000003E-2</c:v>
                </c:pt>
                <c:pt idx="105">
                  <c:v>0.1527</c:v>
                </c:pt>
                <c:pt idx="106">
                  <c:v>0.1283</c:v>
                </c:pt>
                <c:pt idx="107">
                  <c:v>0.20010000000000003</c:v>
                </c:pt>
                <c:pt idx="108">
                  <c:v>0.28520000000000001</c:v>
                </c:pt>
                <c:pt idx="109">
                  <c:v>0.2397</c:v>
                </c:pt>
                <c:pt idx="110">
                  <c:v>0.25670000000000004</c:v>
                </c:pt>
                <c:pt idx="111">
                  <c:v>0.12369999999999999</c:v>
                </c:pt>
                <c:pt idx="112">
                  <c:v>6.6900000000000001E-2</c:v>
                </c:pt>
                <c:pt idx="113">
                  <c:v>0.11990000000000001</c:v>
                </c:pt>
                <c:pt idx="114">
                  <c:v>-2.8000000000000004E-3</c:v>
                </c:pt>
                <c:pt idx="115">
                  <c:v>0.15839999999999999</c:v>
                </c:pt>
                <c:pt idx="116">
                  <c:v>0.16719999999999999</c:v>
                </c:pt>
                <c:pt idx="117">
                  <c:v>0.1157</c:v>
                </c:pt>
                <c:pt idx="118">
                  <c:v>9.4999999999999998E-3</c:v>
                </c:pt>
                <c:pt idx="119">
                  <c:v>0.22769999999999999</c:v>
                </c:pt>
                <c:pt idx="120">
                  <c:v>0.2903</c:v>
                </c:pt>
                <c:pt idx="121">
                  <c:v>0.17199999999999999</c:v>
                </c:pt>
                <c:pt idx="122">
                  <c:v>0.23879999999999998</c:v>
                </c:pt>
                <c:pt idx="123">
                  <c:v>0.29780000000000001</c:v>
                </c:pt>
                <c:pt idx="124">
                  <c:v>0.21210000000000001</c:v>
                </c:pt>
                <c:pt idx="125">
                  <c:v>0.25019999999999998</c:v>
                </c:pt>
                <c:pt idx="126">
                  <c:v>0.34850000000000003</c:v>
                </c:pt>
                <c:pt idx="127">
                  <c:v>0.22469999999999998</c:v>
                </c:pt>
                <c:pt idx="128">
                  <c:v>0.2737</c:v>
                </c:pt>
                <c:pt idx="129">
                  <c:v>8.1199999999999994E-2</c:v>
                </c:pt>
                <c:pt idx="130">
                  <c:v>6.4600000000000005E-2</c:v>
                </c:pt>
                <c:pt idx="131">
                  <c:v>9.5500000000000002E-2</c:v>
                </c:pt>
                <c:pt idx="132">
                  <c:v>0.1118</c:v>
                </c:pt>
                <c:pt idx="133">
                  <c:v>-0.14749999999999999</c:v>
                </c:pt>
                <c:pt idx="134">
                  <c:v>7.5800000000000006E-2</c:v>
                </c:pt>
                <c:pt idx="135">
                  <c:v>-2.8799999999999999E-2</c:v>
                </c:pt>
                <c:pt idx="136">
                  <c:v>0.26479999999999998</c:v>
                </c:pt>
                <c:pt idx="137">
                  <c:v>0.4486</c:v>
                </c:pt>
                <c:pt idx="138">
                  <c:v>0.90410000000000001</c:v>
                </c:pt>
                <c:pt idx="139">
                  <c:v>0.83409999999999995</c:v>
                </c:pt>
                <c:pt idx="140">
                  <c:v>0.76190000000000002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3-4684-9D28-986BAB67CD5A}"/>
            </c:ext>
          </c:extLst>
        </c:ser>
        <c:ser>
          <c:idx val="2"/>
          <c:order val="1"/>
          <c:tx>
            <c:strRef>
              <c:f>'QSBO,CCI'!$BG$10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'QSBO,CCI'!$BG$11:$BG$151</c:f>
              <c:numCache>
                <c:formatCode>0.00%</c:formatCode>
                <c:ptCount val="141"/>
                <c:pt idx="0">
                  <c:v>0.54039999999999999</c:v>
                </c:pt>
                <c:pt idx="1">
                  <c:v>0.34029999999999999</c:v>
                </c:pt>
                <c:pt idx="2">
                  <c:v>0.36229999999999996</c:v>
                </c:pt>
                <c:pt idx="3">
                  <c:v>0.223</c:v>
                </c:pt>
                <c:pt idx="4">
                  <c:v>9.4200000000000006E-2</c:v>
                </c:pt>
                <c:pt idx="5">
                  <c:v>-2.06E-2</c:v>
                </c:pt>
                <c:pt idx="6">
                  <c:v>-3.8599999999999995E-2</c:v>
                </c:pt>
                <c:pt idx="7">
                  <c:v>-9.300000000000001E-3</c:v>
                </c:pt>
                <c:pt idx="8">
                  <c:v>0.13269999999999998</c:v>
                </c:pt>
                <c:pt idx="9">
                  <c:v>0.29239999999999999</c:v>
                </c:pt>
                <c:pt idx="10">
                  <c:v>0.1661</c:v>
                </c:pt>
                <c:pt idx="11">
                  <c:v>0.25170000000000003</c:v>
                </c:pt>
                <c:pt idx="12">
                  <c:v>0.27539999999999998</c:v>
                </c:pt>
                <c:pt idx="13">
                  <c:v>0.17350000000000002</c:v>
                </c:pt>
                <c:pt idx="14">
                  <c:v>0.18789999999999998</c:v>
                </c:pt>
                <c:pt idx="15">
                  <c:v>8.900000000000001E-2</c:v>
                </c:pt>
                <c:pt idx="16">
                  <c:v>-4.4900000000000002E-2</c:v>
                </c:pt>
                <c:pt idx="17">
                  <c:v>-5.8799999999999998E-2</c:v>
                </c:pt>
                <c:pt idx="18">
                  <c:v>-0.16120000000000001</c:v>
                </c:pt>
                <c:pt idx="19">
                  <c:v>-0.1263</c:v>
                </c:pt>
                <c:pt idx="20">
                  <c:v>1.5300000000000001E-2</c:v>
                </c:pt>
                <c:pt idx="21">
                  <c:v>2.8500000000000001E-2</c:v>
                </c:pt>
                <c:pt idx="22">
                  <c:v>3.6200000000000003E-2</c:v>
                </c:pt>
                <c:pt idx="23">
                  <c:v>9.4600000000000004E-2</c:v>
                </c:pt>
                <c:pt idx="24">
                  <c:v>0.14249999999999999</c:v>
                </c:pt>
                <c:pt idx="25">
                  <c:v>0.11609999999999999</c:v>
                </c:pt>
                <c:pt idx="26">
                  <c:v>0</c:v>
                </c:pt>
                <c:pt idx="27">
                  <c:v>5.2600000000000001E-2</c:v>
                </c:pt>
                <c:pt idx="28">
                  <c:v>7.7699999999999991E-2</c:v>
                </c:pt>
                <c:pt idx="29">
                  <c:v>7.2400000000000006E-2</c:v>
                </c:pt>
                <c:pt idx="30">
                  <c:v>0.26229999999999998</c:v>
                </c:pt>
                <c:pt idx="31">
                  <c:v>0.2712</c:v>
                </c:pt>
                <c:pt idx="32">
                  <c:v>0.19059999999999999</c:v>
                </c:pt>
                <c:pt idx="33">
                  <c:v>6.5700000000000008E-2</c:v>
                </c:pt>
                <c:pt idx="34">
                  <c:v>0.16579999999999998</c:v>
                </c:pt>
                <c:pt idx="35">
                  <c:v>6.93E-2</c:v>
                </c:pt>
                <c:pt idx="36">
                  <c:v>7.6100000000000001E-2</c:v>
                </c:pt>
                <c:pt idx="37">
                  <c:v>5.0700000000000002E-2</c:v>
                </c:pt>
                <c:pt idx="38">
                  <c:v>2.76E-2</c:v>
                </c:pt>
                <c:pt idx="39">
                  <c:v>-1.67E-2</c:v>
                </c:pt>
                <c:pt idx="40">
                  <c:v>-2.3199999999999998E-2</c:v>
                </c:pt>
                <c:pt idx="41">
                  <c:v>-7.2999999999999995E-2</c:v>
                </c:pt>
                <c:pt idx="42">
                  <c:v>-1.4199999999999999E-2</c:v>
                </c:pt>
                <c:pt idx="43">
                  <c:v>0.10779999999999999</c:v>
                </c:pt>
                <c:pt idx="44">
                  <c:v>-3.7100000000000001E-2</c:v>
                </c:pt>
                <c:pt idx="45">
                  <c:v>8.0500000000000002E-2</c:v>
                </c:pt>
                <c:pt idx="46">
                  <c:v>-7.22E-2</c:v>
                </c:pt>
                <c:pt idx="47">
                  <c:v>-5.21E-2</c:v>
                </c:pt>
                <c:pt idx="48">
                  <c:v>3.3599999999999998E-2</c:v>
                </c:pt>
                <c:pt idx="49">
                  <c:v>4.4900000000000002E-2</c:v>
                </c:pt>
                <c:pt idx="50">
                  <c:v>0.23600000000000002</c:v>
                </c:pt>
                <c:pt idx="51">
                  <c:v>0.26879999999999998</c:v>
                </c:pt>
                <c:pt idx="52">
                  <c:v>0.35670000000000002</c:v>
                </c:pt>
                <c:pt idx="53">
                  <c:v>0.30820000000000003</c:v>
                </c:pt>
                <c:pt idx="54">
                  <c:v>0.41020000000000001</c:v>
                </c:pt>
                <c:pt idx="55">
                  <c:v>0.31170000000000003</c:v>
                </c:pt>
                <c:pt idx="56">
                  <c:v>0.14949999999999999</c:v>
                </c:pt>
                <c:pt idx="57">
                  <c:v>0.1888</c:v>
                </c:pt>
                <c:pt idx="58">
                  <c:v>0.19940000000000002</c:v>
                </c:pt>
                <c:pt idx="59">
                  <c:v>0.18729999999999999</c:v>
                </c:pt>
                <c:pt idx="60">
                  <c:v>0.31159999999999999</c:v>
                </c:pt>
                <c:pt idx="61">
                  <c:v>0.26329999999999998</c:v>
                </c:pt>
                <c:pt idx="62">
                  <c:v>0.21489999999999998</c:v>
                </c:pt>
                <c:pt idx="63">
                  <c:v>0.16200000000000001</c:v>
                </c:pt>
                <c:pt idx="64">
                  <c:v>0.17660000000000001</c:v>
                </c:pt>
                <c:pt idx="65">
                  <c:v>3.0800000000000001E-2</c:v>
                </c:pt>
                <c:pt idx="66">
                  <c:v>0.13800000000000001</c:v>
                </c:pt>
                <c:pt idx="67">
                  <c:v>0.25989999999999996</c:v>
                </c:pt>
                <c:pt idx="68">
                  <c:v>0.23769999999999999</c:v>
                </c:pt>
                <c:pt idx="69">
                  <c:v>0.36749999999999999</c:v>
                </c:pt>
                <c:pt idx="70">
                  <c:v>0.35820000000000002</c:v>
                </c:pt>
                <c:pt idx="71">
                  <c:v>0.28220000000000001</c:v>
                </c:pt>
                <c:pt idx="72">
                  <c:v>0.29289999999999999</c:v>
                </c:pt>
                <c:pt idx="73">
                  <c:v>0.2296</c:v>
                </c:pt>
                <c:pt idx="74">
                  <c:v>0.27579999999999999</c:v>
                </c:pt>
                <c:pt idx="75">
                  <c:v>0.33350000000000002</c:v>
                </c:pt>
                <c:pt idx="76">
                  <c:v>0.28859999999999997</c:v>
                </c:pt>
                <c:pt idx="77">
                  <c:v>0.3286</c:v>
                </c:pt>
                <c:pt idx="78">
                  <c:v>0.31019999999999998</c:v>
                </c:pt>
                <c:pt idx="79">
                  <c:v>0.27839999999999998</c:v>
                </c:pt>
                <c:pt idx="80">
                  <c:v>0.39119999999999999</c:v>
                </c:pt>
                <c:pt idx="81">
                  <c:v>0.34749999999999998</c:v>
                </c:pt>
                <c:pt idx="82">
                  <c:v>0.36890000000000001</c:v>
                </c:pt>
                <c:pt idx="83">
                  <c:v>0.34759999999999996</c:v>
                </c:pt>
                <c:pt idx="84">
                  <c:v>0.4793</c:v>
                </c:pt>
                <c:pt idx="85">
                  <c:v>0.47130000000000005</c:v>
                </c:pt>
                <c:pt idx="86">
                  <c:v>0.28350000000000003</c:v>
                </c:pt>
                <c:pt idx="87">
                  <c:v>-3.78E-2</c:v>
                </c:pt>
                <c:pt idx="88">
                  <c:v>-6.5599999999999992E-2</c:v>
                </c:pt>
                <c:pt idx="89">
                  <c:v>7.5899999999999995E-2</c:v>
                </c:pt>
                <c:pt idx="90">
                  <c:v>0.15939999999999999</c:v>
                </c:pt>
                <c:pt idx="91">
                  <c:v>0.26219999999999999</c:v>
                </c:pt>
                <c:pt idx="92">
                  <c:v>0.25230000000000002</c:v>
                </c:pt>
                <c:pt idx="93">
                  <c:v>0.39219999999999999</c:v>
                </c:pt>
                <c:pt idx="94">
                  <c:v>0.33439999999999998</c:v>
                </c:pt>
                <c:pt idx="95">
                  <c:v>0.2369</c:v>
                </c:pt>
                <c:pt idx="96">
                  <c:v>0.15770000000000001</c:v>
                </c:pt>
                <c:pt idx="97">
                  <c:v>0.31920000000000004</c:v>
                </c:pt>
                <c:pt idx="98">
                  <c:v>0.22370000000000001</c:v>
                </c:pt>
                <c:pt idx="99">
                  <c:v>0.17989999999999998</c:v>
                </c:pt>
                <c:pt idx="100">
                  <c:v>0.26140000000000002</c:v>
                </c:pt>
                <c:pt idx="101">
                  <c:v>7.7499999999999999E-2</c:v>
                </c:pt>
                <c:pt idx="102">
                  <c:v>0.13019999999999998</c:v>
                </c:pt>
                <c:pt idx="103">
                  <c:v>8.2899999999999988E-2</c:v>
                </c:pt>
                <c:pt idx="104">
                  <c:v>0.14069999999999999</c:v>
                </c:pt>
                <c:pt idx="105">
                  <c:v>0.2422</c:v>
                </c:pt>
                <c:pt idx="106">
                  <c:v>0.28870000000000001</c:v>
                </c:pt>
                <c:pt idx="107">
                  <c:v>0.24660000000000001</c:v>
                </c:pt>
                <c:pt idx="108">
                  <c:v>0.41070000000000001</c:v>
                </c:pt>
                <c:pt idx="109">
                  <c:v>0.371</c:v>
                </c:pt>
                <c:pt idx="110">
                  <c:v>0.30260000000000004</c:v>
                </c:pt>
                <c:pt idx="111">
                  <c:v>0.1017</c:v>
                </c:pt>
                <c:pt idx="112">
                  <c:v>6.0499999999999998E-2</c:v>
                </c:pt>
                <c:pt idx="113">
                  <c:v>4.1599999999999998E-2</c:v>
                </c:pt>
                <c:pt idx="114">
                  <c:v>9.7999999999999997E-3</c:v>
                </c:pt>
                <c:pt idx="115">
                  <c:v>4.1399999999999999E-2</c:v>
                </c:pt>
                <c:pt idx="116">
                  <c:v>7.85E-2</c:v>
                </c:pt>
                <c:pt idx="117">
                  <c:v>0.1108</c:v>
                </c:pt>
                <c:pt idx="118">
                  <c:v>0.11220000000000001</c:v>
                </c:pt>
                <c:pt idx="119">
                  <c:v>0.21059999999999998</c:v>
                </c:pt>
                <c:pt idx="120">
                  <c:v>0.29980000000000001</c:v>
                </c:pt>
                <c:pt idx="121">
                  <c:v>0.2732</c:v>
                </c:pt>
                <c:pt idx="122">
                  <c:v>0.2346</c:v>
                </c:pt>
                <c:pt idx="123">
                  <c:v>0.31730000000000003</c:v>
                </c:pt>
                <c:pt idx="124">
                  <c:v>0.2152</c:v>
                </c:pt>
                <c:pt idx="125">
                  <c:v>0.30599999999999999</c:v>
                </c:pt>
                <c:pt idx="126">
                  <c:v>0.24969999999999998</c:v>
                </c:pt>
                <c:pt idx="127">
                  <c:v>0.1978</c:v>
                </c:pt>
                <c:pt idx="128">
                  <c:v>0.27149999999999996</c:v>
                </c:pt>
                <c:pt idx="129">
                  <c:v>0.156</c:v>
                </c:pt>
                <c:pt idx="130">
                  <c:v>7.7899999999999997E-2</c:v>
                </c:pt>
                <c:pt idx="131">
                  <c:v>0.2641</c:v>
                </c:pt>
                <c:pt idx="132">
                  <c:v>7.5300000000000006E-2</c:v>
                </c:pt>
                <c:pt idx="133">
                  <c:v>-9.4399999999999998E-2</c:v>
                </c:pt>
                <c:pt idx="134">
                  <c:v>0.11320000000000001</c:v>
                </c:pt>
                <c:pt idx="135">
                  <c:v>0.21840000000000001</c:v>
                </c:pt>
                <c:pt idx="136">
                  <c:v>0.28809999999999997</c:v>
                </c:pt>
                <c:pt idx="137">
                  <c:v>0.53569999999999995</c:v>
                </c:pt>
                <c:pt idx="138">
                  <c:v>0.503</c:v>
                </c:pt>
                <c:pt idx="139">
                  <c:v>0.58079999999999998</c:v>
                </c:pt>
                <c:pt idx="140">
                  <c:v>0.77159999999999995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3-4684-9D28-986BAB67C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26656"/>
        <c:axId val="47932544"/>
      </c:lineChart>
      <c:catAx>
        <c:axId val="47926656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932544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7932544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926656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41"/>
          <c:y val="0.88148769173635044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'QSBO,CCI'!$BM$10</c:f>
              <c:strCache>
                <c:ptCount val="1"/>
                <c:pt idx="0">
                  <c:v>AKL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'QSBO,CCI'!$BM$11:$BM$151</c:f>
              <c:numCache>
                <c:formatCode>0.00%</c:formatCode>
                <c:ptCount val="141"/>
                <c:pt idx="0">
                  <c:v>-0.03</c:v>
                </c:pt>
                <c:pt idx="1">
                  <c:v>-8.7400000000000005E-2</c:v>
                </c:pt>
                <c:pt idx="2">
                  <c:v>-0.01</c:v>
                </c:pt>
                <c:pt idx="3">
                  <c:v>-0.25819999999999999</c:v>
                </c:pt>
                <c:pt idx="4">
                  <c:v>-0.2079</c:v>
                </c:pt>
                <c:pt idx="5">
                  <c:v>-0.17910000000000001</c:v>
                </c:pt>
                <c:pt idx="6">
                  <c:v>-0.11359999999999999</c:v>
                </c:pt>
                <c:pt idx="7">
                  <c:v>-0.13739999999999999</c:v>
                </c:pt>
                <c:pt idx="8">
                  <c:v>-5.0499999999999996E-2</c:v>
                </c:pt>
                <c:pt idx="9">
                  <c:v>0.1099</c:v>
                </c:pt>
                <c:pt idx="10">
                  <c:v>0.18890000000000001</c:v>
                </c:pt>
                <c:pt idx="11">
                  <c:v>6.7699999999999996E-2</c:v>
                </c:pt>
                <c:pt idx="12">
                  <c:v>3.5499999999999997E-2</c:v>
                </c:pt>
                <c:pt idx="13">
                  <c:v>-7.690000000000001E-2</c:v>
                </c:pt>
                <c:pt idx="14">
                  <c:v>-7.5700000000000003E-2</c:v>
                </c:pt>
                <c:pt idx="15">
                  <c:v>-0.27489999999999998</c:v>
                </c:pt>
                <c:pt idx="16">
                  <c:v>-0.2606</c:v>
                </c:pt>
                <c:pt idx="17">
                  <c:v>-0.14150000000000001</c:v>
                </c:pt>
                <c:pt idx="18">
                  <c:v>-0.18149999999999999</c:v>
                </c:pt>
                <c:pt idx="19">
                  <c:v>-8.6099999999999996E-2</c:v>
                </c:pt>
                <c:pt idx="20">
                  <c:v>9.6999999999999989E-2</c:v>
                </c:pt>
                <c:pt idx="21">
                  <c:v>0.14929999999999999</c:v>
                </c:pt>
                <c:pt idx="22">
                  <c:v>0.18579999999999999</c:v>
                </c:pt>
                <c:pt idx="23">
                  <c:v>0.2069</c:v>
                </c:pt>
                <c:pt idx="24">
                  <c:v>0.22670000000000001</c:v>
                </c:pt>
                <c:pt idx="25">
                  <c:v>0.19260000000000002</c:v>
                </c:pt>
                <c:pt idx="26">
                  <c:v>0.39</c:v>
                </c:pt>
                <c:pt idx="27">
                  <c:v>0.38009999999999999</c:v>
                </c:pt>
                <c:pt idx="28">
                  <c:v>0.35240000000000005</c:v>
                </c:pt>
                <c:pt idx="29">
                  <c:v>0.37799999999999995</c:v>
                </c:pt>
                <c:pt idx="30">
                  <c:v>0.37119999999999997</c:v>
                </c:pt>
                <c:pt idx="31">
                  <c:v>0.2026</c:v>
                </c:pt>
                <c:pt idx="32">
                  <c:v>5.33E-2</c:v>
                </c:pt>
                <c:pt idx="33">
                  <c:v>2.2099999999999998E-2</c:v>
                </c:pt>
                <c:pt idx="34">
                  <c:v>9.3299999999999994E-2</c:v>
                </c:pt>
                <c:pt idx="35">
                  <c:v>0.1143</c:v>
                </c:pt>
                <c:pt idx="36">
                  <c:v>7.0999999999999994E-2</c:v>
                </c:pt>
                <c:pt idx="37">
                  <c:v>4.6799999999999994E-2</c:v>
                </c:pt>
                <c:pt idx="38">
                  <c:v>6.9500000000000006E-2</c:v>
                </c:pt>
                <c:pt idx="39">
                  <c:v>1.84E-2</c:v>
                </c:pt>
                <c:pt idx="40">
                  <c:v>-4.0899999999999999E-2</c:v>
                </c:pt>
                <c:pt idx="41">
                  <c:v>-0.18600000000000003</c:v>
                </c:pt>
                <c:pt idx="42">
                  <c:v>7.5199999999999989E-2</c:v>
                </c:pt>
                <c:pt idx="43">
                  <c:v>-0.2379</c:v>
                </c:pt>
                <c:pt idx="44">
                  <c:v>-0.39789999999999998</c:v>
                </c:pt>
                <c:pt idx="45">
                  <c:v>-0.31469999999999998</c:v>
                </c:pt>
                <c:pt idx="46">
                  <c:v>-0.1384</c:v>
                </c:pt>
                <c:pt idx="47">
                  <c:v>-4.1500000000000002E-2</c:v>
                </c:pt>
                <c:pt idx="48">
                  <c:v>0.12189999999999999</c:v>
                </c:pt>
                <c:pt idx="49">
                  <c:v>0.1167</c:v>
                </c:pt>
                <c:pt idx="50">
                  <c:v>0.1103</c:v>
                </c:pt>
                <c:pt idx="51">
                  <c:v>9.820000000000001E-2</c:v>
                </c:pt>
                <c:pt idx="52">
                  <c:v>1.3100000000000001E-2</c:v>
                </c:pt>
                <c:pt idx="53">
                  <c:v>-0.32950000000000002</c:v>
                </c:pt>
                <c:pt idx="54">
                  <c:v>-0.33689999999999998</c:v>
                </c:pt>
                <c:pt idx="55">
                  <c:v>9.0500000000000011E-2</c:v>
                </c:pt>
                <c:pt idx="56">
                  <c:v>3.4599999999999999E-2</c:v>
                </c:pt>
                <c:pt idx="57">
                  <c:v>-1.67E-2</c:v>
                </c:pt>
                <c:pt idx="58">
                  <c:v>-4.82E-2</c:v>
                </c:pt>
                <c:pt idx="59">
                  <c:v>9.9399999999999988E-2</c:v>
                </c:pt>
                <c:pt idx="60">
                  <c:v>0.1598</c:v>
                </c:pt>
                <c:pt idx="61">
                  <c:v>0.22370000000000001</c:v>
                </c:pt>
                <c:pt idx="62">
                  <c:v>0.28960000000000002</c:v>
                </c:pt>
                <c:pt idx="63">
                  <c:v>0.10589999999999999</c:v>
                </c:pt>
                <c:pt idx="64">
                  <c:v>1.0200000000000001E-2</c:v>
                </c:pt>
                <c:pt idx="65">
                  <c:v>7.1099999999999997E-2</c:v>
                </c:pt>
                <c:pt idx="66">
                  <c:v>0.11630000000000001</c:v>
                </c:pt>
                <c:pt idx="67">
                  <c:v>0.19510000000000002</c:v>
                </c:pt>
                <c:pt idx="68">
                  <c:v>-1.7100000000000001E-2</c:v>
                </c:pt>
                <c:pt idx="69">
                  <c:v>5.8899999999999994E-2</c:v>
                </c:pt>
                <c:pt idx="70">
                  <c:v>0.10189999999999999</c:v>
                </c:pt>
                <c:pt idx="71">
                  <c:v>3.2300000000000002E-2</c:v>
                </c:pt>
                <c:pt idx="72">
                  <c:v>-3.1600000000000003E-2</c:v>
                </c:pt>
                <c:pt idx="73">
                  <c:v>-0.1164</c:v>
                </c:pt>
                <c:pt idx="74">
                  <c:v>-5.7099999999999998E-2</c:v>
                </c:pt>
                <c:pt idx="75">
                  <c:v>-0.23219999999999999</c:v>
                </c:pt>
                <c:pt idx="76">
                  <c:v>-0.2021</c:v>
                </c:pt>
                <c:pt idx="77">
                  <c:v>-0.21149999999999999</c:v>
                </c:pt>
                <c:pt idx="78">
                  <c:v>-9.2600000000000002E-2</c:v>
                </c:pt>
                <c:pt idx="79">
                  <c:v>7.6299999999999993E-2</c:v>
                </c:pt>
                <c:pt idx="80">
                  <c:v>-1.1000000000000001E-2</c:v>
                </c:pt>
                <c:pt idx="81">
                  <c:v>-0.11130000000000001</c:v>
                </c:pt>
                <c:pt idx="82">
                  <c:v>-9.3100000000000002E-2</c:v>
                </c:pt>
                <c:pt idx="83">
                  <c:v>-6.3200000000000006E-2</c:v>
                </c:pt>
                <c:pt idx="84">
                  <c:v>-0.31679999999999997</c:v>
                </c:pt>
                <c:pt idx="85">
                  <c:v>-0.43189999999999995</c:v>
                </c:pt>
                <c:pt idx="86">
                  <c:v>-0.2717</c:v>
                </c:pt>
                <c:pt idx="87">
                  <c:v>-0.55830000000000002</c:v>
                </c:pt>
                <c:pt idx="88">
                  <c:v>-0.47770000000000001</c:v>
                </c:pt>
                <c:pt idx="89">
                  <c:v>-0.16930000000000001</c:v>
                </c:pt>
                <c:pt idx="90">
                  <c:v>-6.5700000000000008E-2</c:v>
                </c:pt>
                <c:pt idx="91">
                  <c:v>0.11560000000000001</c:v>
                </c:pt>
                <c:pt idx="92">
                  <c:v>0.20710000000000001</c:v>
                </c:pt>
                <c:pt idx="93">
                  <c:v>3.4599999999999999E-2</c:v>
                </c:pt>
                <c:pt idx="94">
                  <c:v>0.14029999999999998</c:v>
                </c:pt>
                <c:pt idx="95">
                  <c:v>9.2600000000000002E-2</c:v>
                </c:pt>
                <c:pt idx="96">
                  <c:v>-0.1026</c:v>
                </c:pt>
                <c:pt idx="97">
                  <c:v>0.17059999999999997</c:v>
                </c:pt>
                <c:pt idx="98">
                  <c:v>0.20319999999999999</c:v>
                </c:pt>
                <c:pt idx="99">
                  <c:v>0.1167</c:v>
                </c:pt>
                <c:pt idx="100">
                  <c:v>0.14019999999999999</c:v>
                </c:pt>
                <c:pt idx="101">
                  <c:v>7.3399999999999993E-2</c:v>
                </c:pt>
                <c:pt idx="102">
                  <c:v>0.2311</c:v>
                </c:pt>
                <c:pt idx="103">
                  <c:v>0.2039</c:v>
                </c:pt>
                <c:pt idx="104">
                  <c:v>0.2402</c:v>
                </c:pt>
                <c:pt idx="105">
                  <c:v>-1.6399999999999998E-2</c:v>
                </c:pt>
                <c:pt idx="106">
                  <c:v>0.33490000000000003</c:v>
                </c:pt>
                <c:pt idx="107">
                  <c:v>0.30370000000000003</c:v>
                </c:pt>
                <c:pt idx="108">
                  <c:v>0.37640000000000001</c:v>
                </c:pt>
                <c:pt idx="109">
                  <c:v>0.1434</c:v>
                </c:pt>
                <c:pt idx="110">
                  <c:v>0.28910000000000002</c:v>
                </c:pt>
                <c:pt idx="111">
                  <c:v>0.17510000000000001</c:v>
                </c:pt>
                <c:pt idx="112">
                  <c:v>0.251</c:v>
                </c:pt>
                <c:pt idx="113">
                  <c:v>6.9199999999999998E-2</c:v>
                </c:pt>
                <c:pt idx="114">
                  <c:v>0.2303</c:v>
                </c:pt>
                <c:pt idx="115">
                  <c:v>7.2900000000000006E-2</c:v>
                </c:pt>
                <c:pt idx="116">
                  <c:v>0.31190000000000001</c:v>
                </c:pt>
                <c:pt idx="117">
                  <c:v>0.23230000000000001</c:v>
                </c:pt>
                <c:pt idx="118">
                  <c:v>0.2281</c:v>
                </c:pt>
                <c:pt idx="119">
                  <c:v>0.1208</c:v>
                </c:pt>
                <c:pt idx="120">
                  <c:v>8.09E-2</c:v>
                </c:pt>
                <c:pt idx="121">
                  <c:v>5.0999999999999997E-2</c:v>
                </c:pt>
                <c:pt idx="122">
                  <c:v>0.18100000000000002</c:v>
                </c:pt>
                <c:pt idx="123">
                  <c:v>-0.1023</c:v>
                </c:pt>
                <c:pt idx="124">
                  <c:v>5.5000000000000005E-3</c:v>
                </c:pt>
                <c:pt idx="125">
                  <c:v>-0.1477</c:v>
                </c:pt>
                <c:pt idx="126">
                  <c:v>-4.1799999999999997E-2</c:v>
                </c:pt>
                <c:pt idx="127">
                  <c:v>-0.19020000000000001</c:v>
                </c:pt>
                <c:pt idx="128">
                  <c:v>-0.2271</c:v>
                </c:pt>
                <c:pt idx="129">
                  <c:v>-0.3629</c:v>
                </c:pt>
                <c:pt idx="130">
                  <c:v>-0.1757</c:v>
                </c:pt>
                <c:pt idx="131">
                  <c:v>-0.18170000000000003</c:v>
                </c:pt>
                <c:pt idx="132">
                  <c:v>-0.37259999999999999</c:v>
                </c:pt>
                <c:pt idx="133">
                  <c:v>-0.57489999999999997</c:v>
                </c:pt>
                <c:pt idx="134">
                  <c:v>-0.1014</c:v>
                </c:pt>
                <c:pt idx="135">
                  <c:v>-0.21100000000000002</c:v>
                </c:pt>
                <c:pt idx="136">
                  <c:v>-0.2102</c:v>
                </c:pt>
                <c:pt idx="137">
                  <c:v>-0.1343</c:v>
                </c:pt>
                <c:pt idx="138">
                  <c:v>-1.34E-2</c:v>
                </c:pt>
                <c:pt idx="139">
                  <c:v>0.1116</c:v>
                </c:pt>
                <c:pt idx="140">
                  <c:v>-0.22149999999999997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88-4FE9-9660-3C481FF9D0BF}"/>
            </c:ext>
          </c:extLst>
        </c:ser>
        <c:ser>
          <c:idx val="2"/>
          <c:order val="1"/>
          <c:tx>
            <c:strRef>
              <c:f>'QSBO,CCI'!$BN$10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'QSBO,CCI'!$BN$11:$BN$151</c:f>
              <c:numCache>
                <c:formatCode>0.00%</c:formatCode>
                <c:ptCount val="141"/>
                <c:pt idx="0">
                  <c:v>-8.4499999999999992E-2</c:v>
                </c:pt>
                <c:pt idx="1">
                  <c:v>-9.4700000000000006E-2</c:v>
                </c:pt>
                <c:pt idx="2">
                  <c:v>-8.6599999999999996E-2</c:v>
                </c:pt>
                <c:pt idx="3">
                  <c:v>-0.26640000000000003</c:v>
                </c:pt>
                <c:pt idx="4">
                  <c:v>-0.29260000000000003</c:v>
                </c:pt>
                <c:pt idx="5">
                  <c:v>-0.31269999999999998</c:v>
                </c:pt>
                <c:pt idx="6">
                  <c:v>-0.12210000000000001</c:v>
                </c:pt>
                <c:pt idx="7">
                  <c:v>-0.17420000000000002</c:v>
                </c:pt>
                <c:pt idx="8">
                  <c:v>-8.8900000000000007E-2</c:v>
                </c:pt>
                <c:pt idx="9">
                  <c:v>3.2000000000000002E-3</c:v>
                </c:pt>
                <c:pt idx="10">
                  <c:v>0.15939999999999999</c:v>
                </c:pt>
                <c:pt idx="11">
                  <c:v>-1.29E-2</c:v>
                </c:pt>
                <c:pt idx="12">
                  <c:v>-6.4000000000000003E-3</c:v>
                </c:pt>
                <c:pt idx="13">
                  <c:v>2.64E-2</c:v>
                </c:pt>
                <c:pt idx="14">
                  <c:v>-0.21840000000000001</c:v>
                </c:pt>
                <c:pt idx="15">
                  <c:v>-0.23260000000000003</c:v>
                </c:pt>
                <c:pt idx="16">
                  <c:v>-0.29430000000000001</c:v>
                </c:pt>
                <c:pt idx="17">
                  <c:v>-0.16889999999999999</c:v>
                </c:pt>
                <c:pt idx="18">
                  <c:v>-0.1585</c:v>
                </c:pt>
                <c:pt idx="19">
                  <c:v>-6.8699999999999997E-2</c:v>
                </c:pt>
                <c:pt idx="20">
                  <c:v>0.1613</c:v>
                </c:pt>
                <c:pt idx="21">
                  <c:v>0.16120000000000001</c:v>
                </c:pt>
                <c:pt idx="22">
                  <c:v>0.16930000000000001</c:v>
                </c:pt>
                <c:pt idx="23">
                  <c:v>0.19120000000000001</c:v>
                </c:pt>
                <c:pt idx="24">
                  <c:v>0.20420000000000002</c:v>
                </c:pt>
                <c:pt idx="25">
                  <c:v>0.1925</c:v>
                </c:pt>
                <c:pt idx="26">
                  <c:v>0.21870000000000001</c:v>
                </c:pt>
                <c:pt idx="27">
                  <c:v>0.26100000000000001</c:v>
                </c:pt>
                <c:pt idx="28">
                  <c:v>0.30070000000000002</c:v>
                </c:pt>
                <c:pt idx="29">
                  <c:v>0.26899999999999996</c:v>
                </c:pt>
                <c:pt idx="30">
                  <c:v>0.28139999999999998</c:v>
                </c:pt>
                <c:pt idx="31">
                  <c:v>0.1439</c:v>
                </c:pt>
                <c:pt idx="32">
                  <c:v>5.8700000000000002E-2</c:v>
                </c:pt>
                <c:pt idx="33">
                  <c:v>-7.4999999999999997E-3</c:v>
                </c:pt>
                <c:pt idx="34">
                  <c:v>0.10369999999999999</c:v>
                </c:pt>
                <c:pt idx="35">
                  <c:v>5.6100000000000004E-2</c:v>
                </c:pt>
                <c:pt idx="36">
                  <c:v>4.4000000000000004E-2</c:v>
                </c:pt>
                <c:pt idx="37">
                  <c:v>-0.1125</c:v>
                </c:pt>
                <c:pt idx="38">
                  <c:v>7.1800000000000003E-2</c:v>
                </c:pt>
                <c:pt idx="39">
                  <c:v>2.5999999999999999E-3</c:v>
                </c:pt>
                <c:pt idx="40">
                  <c:v>-8.199999999999999E-2</c:v>
                </c:pt>
                <c:pt idx="41">
                  <c:v>-0.10880000000000001</c:v>
                </c:pt>
                <c:pt idx="42">
                  <c:v>7.0999999999999995E-3</c:v>
                </c:pt>
                <c:pt idx="43">
                  <c:v>-4.24E-2</c:v>
                </c:pt>
                <c:pt idx="44">
                  <c:v>-0.15289999999999998</c:v>
                </c:pt>
                <c:pt idx="45">
                  <c:v>-0.24340000000000001</c:v>
                </c:pt>
                <c:pt idx="46">
                  <c:v>-0.1241</c:v>
                </c:pt>
                <c:pt idx="47">
                  <c:v>5.5599999999999997E-2</c:v>
                </c:pt>
                <c:pt idx="48">
                  <c:v>0.17430000000000001</c:v>
                </c:pt>
                <c:pt idx="49">
                  <c:v>0.12859999999999999</c:v>
                </c:pt>
                <c:pt idx="50">
                  <c:v>0.17510000000000001</c:v>
                </c:pt>
                <c:pt idx="51">
                  <c:v>0.10580000000000001</c:v>
                </c:pt>
                <c:pt idx="52">
                  <c:v>0.12960000000000002</c:v>
                </c:pt>
                <c:pt idx="53">
                  <c:v>-0.24160000000000001</c:v>
                </c:pt>
                <c:pt idx="54">
                  <c:v>-0.20550000000000002</c:v>
                </c:pt>
                <c:pt idx="55">
                  <c:v>0.05</c:v>
                </c:pt>
                <c:pt idx="56">
                  <c:v>8.7899999999999992E-2</c:v>
                </c:pt>
                <c:pt idx="57">
                  <c:v>6.8900000000000003E-2</c:v>
                </c:pt>
                <c:pt idx="58">
                  <c:v>-8.48E-2</c:v>
                </c:pt>
                <c:pt idx="59">
                  <c:v>7.0699999999999999E-2</c:v>
                </c:pt>
                <c:pt idx="60">
                  <c:v>0.12390000000000001</c:v>
                </c:pt>
                <c:pt idx="61">
                  <c:v>0.1134</c:v>
                </c:pt>
                <c:pt idx="62">
                  <c:v>0.15490000000000001</c:v>
                </c:pt>
                <c:pt idx="63">
                  <c:v>0.17749999999999999</c:v>
                </c:pt>
                <c:pt idx="64">
                  <c:v>-1.9E-2</c:v>
                </c:pt>
                <c:pt idx="65">
                  <c:v>3.61E-2</c:v>
                </c:pt>
                <c:pt idx="66">
                  <c:v>0.17230000000000001</c:v>
                </c:pt>
                <c:pt idx="67">
                  <c:v>8.72E-2</c:v>
                </c:pt>
                <c:pt idx="68">
                  <c:v>-9.0000000000000011E-3</c:v>
                </c:pt>
                <c:pt idx="69">
                  <c:v>-2.1099999999999997E-2</c:v>
                </c:pt>
                <c:pt idx="70">
                  <c:v>-1.67E-2</c:v>
                </c:pt>
                <c:pt idx="71">
                  <c:v>-4.5999999999999999E-3</c:v>
                </c:pt>
                <c:pt idx="72">
                  <c:v>-4.5899999999999996E-2</c:v>
                </c:pt>
                <c:pt idx="73">
                  <c:v>-0.10630000000000001</c:v>
                </c:pt>
                <c:pt idx="74">
                  <c:v>-0.14360000000000001</c:v>
                </c:pt>
                <c:pt idx="75">
                  <c:v>-0.1298</c:v>
                </c:pt>
                <c:pt idx="76">
                  <c:v>-0.17989999999999998</c:v>
                </c:pt>
                <c:pt idx="77">
                  <c:v>-0.23440000000000003</c:v>
                </c:pt>
                <c:pt idx="78">
                  <c:v>-8.6400000000000005E-2</c:v>
                </c:pt>
                <c:pt idx="79">
                  <c:v>-1.1299999999999999E-2</c:v>
                </c:pt>
                <c:pt idx="80">
                  <c:v>-5.21E-2</c:v>
                </c:pt>
                <c:pt idx="81">
                  <c:v>-0.15359999999999999</c:v>
                </c:pt>
                <c:pt idx="82">
                  <c:v>-4.2199999999999994E-2</c:v>
                </c:pt>
                <c:pt idx="83">
                  <c:v>-0.1012</c:v>
                </c:pt>
                <c:pt idx="84">
                  <c:v>-0.3362</c:v>
                </c:pt>
                <c:pt idx="85">
                  <c:v>-0.38909999999999995</c:v>
                </c:pt>
                <c:pt idx="86">
                  <c:v>-0.21840000000000001</c:v>
                </c:pt>
                <c:pt idx="87">
                  <c:v>-0.43060000000000004</c:v>
                </c:pt>
                <c:pt idx="88">
                  <c:v>-0.44819999999999999</c:v>
                </c:pt>
                <c:pt idx="89">
                  <c:v>-0.2631</c:v>
                </c:pt>
                <c:pt idx="90">
                  <c:v>-1.46E-2</c:v>
                </c:pt>
                <c:pt idx="91">
                  <c:v>-6.4899999999999999E-2</c:v>
                </c:pt>
                <c:pt idx="92">
                  <c:v>-0.1042</c:v>
                </c:pt>
                <c:pt idx="93">
                  <c:v>-9.5100000000000004E-2</c:v>
                </c:pt>
                <c:pt idx="94">
                  <c:v>-0.23170000000000002</c:v>
                </c:pt>
                <c:pt idx="95">
                  <c:v>-9.5899999999999999E-2</c:v>
                </c:pt>
                <c:pt idx="96">
                  <c:v>-0.27289999999999998</c:v>
                </c:pt>
                <c:pt idx="97">
                  <c:v>-8.2500000000000004E-2</c:v>
                </c:pt>
                <c:pt idx="98">
                  <c:v>5.8200000000000002E-2</c:v>
                </c:pt>
                <c:pt idx="99">
                  <c:v>-5.0999999999999997E-2</c:v>
                </c:pt>
                <c:pt idx="100">
                  <c:v>-1.2500000000000001E-2</c:v>
                </c:pt>
                <c:pt idx="101">
                  <c:v>-6.2400000000000004E-2</c:v>
                </c:pt>
                <c:pt idx="102">
                  <c:v>-5.45E-2</c:v>
                </c:pt>
                <c:pt idx="103">
                  <c:v>-7.7199999999999991E-2</c:v>
                </c:pt>
                <c:pt idx="104">
                  <c:v>1.47E-2</c:v>
                </c:pt>
                <c:pt idx="105">
                  <c:v>1.5800000000000002E-2</c:v>
                </c:pt>
                <c:pt idx="106">
                  <c:v>2.0199999999999999E-2</c:v>
                </c:pt>
                <c:pt idx="107">
                  <c:v>9.5399999999999985E-2</c:v>
                </c:pt>
                <c:pt idx="108">
                  <c:v>9.8000000000000004E-2</c:v>
                </c:pt>
                <c:pt idx="109">
                  <c:v>5.2300000000000006E-2</c:v>
                </c:pt>
                <c:pt idx="110">
                  <c:v>6.0899999999999996E-2</c:v>
                </c:pt>
                <c:pt idx="111">
                  <c:v>-5.1999999999999998E-3</c:v>
                </c:pt>
                <c:pt idx="112">
                  <c:v>5.2400000000000002E-2</c:v>
                </c:pt>
                <c:pt idx="113">
                  <c:v>-7.5899999999999995E-2</c:v>
                </c:pt>
                <c:pt idx="114">
                  <c:v>4.7800000000000002E-2</c:v>
                </c:pt>
                <c:pt idx="115">
                  <c:v>8.1000000000000013E-3</c:v>
                </c:pt>
                <c:pt idx="116">
                  <c:v>0.1026</c:v>
                </c:pt>
                <c:pt idx="117">
                  <c:v>0.1249</c:v>
                </c:pt>
                <c:pt idx="118">
                  <c:v>0.18679999999999999</c:v>
                </c:pt>
                <c:pt idx="119">
                  <c:v>9.06E-2</c:v>
                </c:pt>
                <c:pt idx="120">
                  <c:v>9.1199999999999989E-2</c:v>
                </c:pt>
                <c:pt idx="121">
                  <c:v>5.8400000000000001E-2</c:v>
                </c:pt>
                <c:pt idx="122">
                  <c:v>0.1124</c:v>
                </c:pt>
                <c:pt idx="123">
                  <c:v>-3.78E-2</c:v>
                </c:pt>
                <c:pt idx="124">
                  <c:v>-4.8999999999999998E-3</c:v>
                </c:pt>
                <c:pt idx="125">
                  <c:v>-0.12140000000000001</c:v>
                </c:pt>
                <c:pt idx="126">
                  <c:v>-9.0999999999999998E-2</c:v>
                </c:pt>
                <c:pt idx="127">
                  <c:v>-0.13639999999999999</c:v>
                </c:pt>
                <c:pt idx="128">
                  <c:v>-0.1305</c:v>
                </c:pt>
                <c:pt idx="129">
                  <c:v>-0.23269999999999999</c:v>
                </c:pt>
                <c:pt idx="130">
                  <c:v>-0.17480000000000001</c:v>
                </c:pt>
                <c:pt idx="131">
                  <c:v>-0.1555</c:v>
                </c:pt>
                <c:pt idx="132">
                  <c:v>-0.28010000000000002</c:v>
                </c:pt>
                <c:pt idx="133">
                  <c:v>-0.47619999999999996</c:v>
                </c:pt>
                <c:pt idx="134">
                  <c:v>-8.4100000000000008E-2</c:v>
                </c:pt>
                <c:pt idx="135">
                  <c:v>9.3999999999999986E-3</c:v>
                </c:pt>
                <c:pt idx="136">
                  <c:v>-0.1343</c:v>
                </c:pt>
                <c:pt idx="137">
                  <c:v>-4.3799999999999999E-2</c:v>
                </c:pt>
                <c:pt idx="138">
                  <c:v>-0.29399999999999998</c:v>
                </c:pt>
                <c:pt idx="139">
                  <c:v>-0.19469999999999998</c:v>
                </c:pt>
                <c:pt idx="140">
                  <c:v>-0.35499999999999998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88-4FE9-9660-3C481FF9D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19648"/>
        <c:axId val="49821184"/>
      </c:lineChart>
      <c:catAx>
        <c:axId val="49819648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821184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821184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819648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52"/>
          <c:y val="0.88148769173635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'QSBO,CCI'!$BT$10</c:f>
              <c:strCache>
                <c:ptCount val="1"/>
                <c:pt idx="0">
                  <c:v>Auckland next 3 months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'QSBO,CCI'!$BT$11:$BT$151</c:f>
              <c:numCache>
                <c:formatCode>0.00%</c:formatCode>
                <c:ptCount val="141"/>
                <c:pt idx="0">
                  <c:v>0.1515</c:v>
                </c:pt>
                <c:pt idx="1">
                  <c:v>0.12659999999999999</c:v>
                </c:pt>
                <c:pt idx="2">
                  <c:v>8.8800000000000004E-2</c:v>
                </c:pt>
                <c:pt idx="3">
                  <c:v>-0.1457</c:v>
                </c:pt>
                <c:pt idx="4">
                  <c:v>-8.7499999999999994E-2</c:v>
                </c:pt>
                <c:pt idx="5">
                  <c:v>2.2099999999999998E-2</c:v>
                </c:pt>
                <c:pt idx="6">
                  <c:v>0.12300000000000001</c:v>
                </c:pt>
                <c:pt idx="7">
                  <c:v>0.15060000000000001</c:v>
                </c:pt>
                <c:pt idx="8">
                  <c:v>3.9E-2</c:v>
                </c:pt>
                <c:pt idx="9">
                  <c:v>0.24350000000000002</c:v>
                </c:pt>
                <c:pt idx="10">
                  <c:v>0.376</c:v>
                </c:pt>
                <c:pt idx="11">
                  <c:v>0.12279999999999999</c:v>
                </c:pt>
                <c:pt idx="12">
                  <c:v>9.69E-2</c:v>
                </c:pt>
                <c:pt idx="13">
                  <c:v>-1.1299999999999999E-2</c:v>
                </c:pt>
                <c:pt idx="14">
                  <c:v>3.44E-2</c:v>
                </c:pt>
                <c:pt idx="15">
                  <c:v>-0.23829999999999998</c:v>
                </c:pt>
                <c:pt idx="16">
                  <c:v>-0.22739999999999999</c:v>
                </c:pt>
                <c:pt idx="17">
                  <c:v>-0.1106</c:v>
                </c:pt>
                <c:pt idx="18">
                  <c:v>-2.64E-2</c:v>
                </c:pt>
                <c:pt idx="19">
                  <c:v>-5.3200000000000004E-2</c:v>
                </c:pt>
                <c:pt idx="20">
                  <c:v>0.21940000000000001</c:v>
                </c:pt>
                <c:pt idx="21">
                  <c:v>0.31519999999999998</c:v>
                </c:pt>
                <c:pt idx="22">
                  <c:v>0.40060000000000001</c:v>
                </c:pt>
                <c:pt idx="23">
                  <c:v>0.315</c:v>
                </c:pt>
                <c:pt idx="24">
                  <c:v>0.3574</c:v>
                </c:pt>
                <c:pt idx="25">
                  <c:v>0.39090000000000003</c:v>
                </c:pt>
                <c:pt idx="26">
                  <c:v>0.5393</c:v>
                </c:pt>
                <c:pt idx="27">
                  <c:v>0.45520000000000005</c:v>
                </c:pt>
                <c:pt idx="28">
                  <c:v>0.52810000000000001</c:v>
                </c:pt>
                <c:pt idx="29">
                  <c:v>0.55049999999999999</c:v>
                </c:pt>
                <c:pt idx="30">
                  <c:v>0.56440000000000001</c:v>
                </c:pt>
                <c:pt idx="31">
                  <c:v>0.33450000000000002</c:v>
                </c:pt>
                <c:pt idx="32">
                  <c:v>0.22969999999999999</c:v>
                </c:pt>
                <c:pt idx="33">
                  <c:v>0.2787</c:v>
                </c:pt>
                <c:pt idx="34">
                  <c:v>0.26850000000000002</c:v>
                </c:pt>
                <c:pt idx="35">
                  <c:v>0.21789999999999998</c:v>
                </c:pt>
                <c:pt idx="36">
                  <c:v>0.16850000000000001</c:v>
                </c:pt>
                <c:pt idx="37">
                  <c:v>0.1134</c:v>
                </c:pt>
                <c:pt idx="38">
                  <c:v>0.2316</c:v>
                </c:pt>
                <c:pt idx="39">
                  <c:v>9.4899999999999998E-2</c:v>
                </c:pt>
                <c:pt idx="40">
                  <c:v>1.8E-3</c:v>
                </c:pt>
                <c:pt idx="41">
                  <c:v>3.0800000000000001E-2</c:v>
                </c:pt>
                <c:pt idx="42">
                  <c:v>0.30079999999999996</c:v>
                </c:pt>
                <c:pt idx="43">
                  <c:v>-0.15970000000000001</c:v>
                </c:pt>
                <c:pt idx="44">
                  <c:v>-0.24359999999999998</c:v>
                </c:pt>
                <c:pt idx="45">
                  <c:v>-0.1573</c:v>
                </c:pt>
                <c:pt idx="46">
                  <c:v>5.3800000000000001E-2</c:v>
                </c:pt>
                <c:pt idx="47">
                  <c:v>0.19649999999999998</c:v>
                </c:pt>
                <c:pt idx="48">
                  <c:v>0.312</c:v>
                </c:pt>
                <c:pt idx="49">
                  <c:v>0.36430000000000001</c:v>
                </c:pt>
                <c:pt idx="50">
                  <c:v>0.309</c:v>
                </c:pt>
                <c:pt idx="51">
                  <c:v>0.23280000000000001</c:v>
                </c:pt>
                <c:pt idx="52">
                  <c:v>0.22649999999999998</c:v>
                </c:pt>
                <c:pt idx="53">
                  <c:v>-0.1245</c:v>
                </c:pt>
                <c:pt idx="54">
                  <c:v>0.10490000000000001</c:v>
                </c:pt>
                <c:pt idx="55">
                  <c:v>0.27110000000000001</c:v>
                </c:pt>
                <c:pt idx="56">
                  <c:v>0.22940000000000002</c:v>
                </c:pt>
                <c:pt idx="57">
                  <c:v>0.23569999999999999</c:v>
                </c:pt>
                <c:pt idx="58">
                  <c:v>0.1133</c:v>
                </c:pt>
                <c:pt idx="59">
                  <c:v>5.0999999999999997E-2</c:v>
                </c:pt>
                <c:pt idx="60">
                  <c:v>0.41969999999999996</c:v>
                </c:pt>
                <c:pt idx="61">
                  <c:v>0.37859999999999999</c:v>
                </c:pt>
                <c:pt idx="62">
                  <c:v>0.33689999999999998</c:v>
                </c:pt>
                <c:pt idx="63">
                  <c:v>0.14249999999999999</c:v>
                </c:pt>
                <c:pt idx="64">
                  <c:v>0.1285</c:v>
                </c:pt>
                <c:pt idx="65">
                  <c:v>0.1166</c:v>
                </c:pt>
                <c:pt idx="66">
                  <c:v>0.29399999999999998</c:v>
                </c:pt>
                <c:pt idx="67">
                  <c:v>0.33549999999999996</c:v>
                </c:pt>
                <c:pt idx="68">
                  <c:v>0.1575</c:v>
                </c:pt>
                <c:pt idx="69">
                  <c:v>0.15970000000000001</c:v>
                </c:pt>
                <c:pt idx="70">
                  <c:v>0.26539999999999997</c:v>
                </c:pt>
                <c:pt idx="71">
                  <c:v>0.34210000000000002</c:v>
                </c:pt>
                <c:pt idx="72">
                  <c:v>0.18420000000000003</c:v>
                </c:pt>
                <c:pt idx="73">
                  <c:v>9.5799999999999996E-2</c:v>
                </c:pt>
                <c:pt idx="74">
                  <c:v>6.2800000000000009E-2</c:v>
                </c:pt>
                <c:pt idx="75">
                  <c:v>-0.1643</c:v>
                </c:pt>
                <c:pt idx="76">
                  <c:v>-2.75E-2</c:v>
                </c:pt>
                <c:pt idx="77">
                  <c:v>4.0099999999999997E-2</c:v>
                </c:pt>
                <c:pt idx="78">
                  <c:v>5.0599999999999999E-2</c:v>
                </c:pt>
                <c:pt idx="79">
                  <c:v>0.16750000000000001</c:v>
                </c:pt>
                <c:pt idx="80">
                  <c:v>0.1739</c:v>
                </c:pt>
                <c:pt idx="81">
                  <c:v>0.11710000000000001</c:v>
                </c:pt>
                <c:pt idx="82">
                  <c:v>0.14319999999999999</c:v>
                </c:pt>
                <c:pt idx="83">
                  <c:v>0.1075</c:v>
                </c:pt>
                <c:pt idx="84">
                  <c:v>-9.2499999999999999E-2</c:v>
                </c:pt>
                <c:pt idx="85">
                  <c:v>-0.3453</c:v>
                </c:pt>
                <c:pt idx="86">
                  <c:v>-0.1011</c:v>
                </c:pt>
                <c:pt idx="87">
                  <c:v>-0.50869999999999993</c:v>
                </c:pt>
                <c:pt idx="88">
                  <c:v>-0.37259999999999999</c:v>
                </c:pt>
                <c:pt idx="89">
                  <c:v>-0.20230000000000001</c:v>
                </c:pt>
                <c:pt idx="90">
                  <c:v>0.20920000000000002</c:v>
                </c:pt>
                <c:pt idx="91">
                  <c:v>0.11380000000000001</c:v>
                </c:pt>
                <c:pt idx="92">
                  <c:v>0.30790000000000001</c:v>
                </c:pt>
                <c:pt idx="93">
                  <c:v>0.21539999999999998</c:v>
                </c:pt>
                <c:pt idx="94">
                  <c:v>0.28689999999999999</c:v>
                </c:pt>
                <c:pt idx="95">
                  <c:v>0.16350000000000001</c:v>
                </c:pt>
                <c:pt idx="96">
                  <c:v>0.1406</c:v>
                </c:pt>
                <c:pt idx="97">
                  <c:v>0.36109999999999998</c:v>
                </c:pt>
                <c:pt idx="98">
                  <c:v>0.4219</c:v>
                </c:pt>
                <c:pt idx="99">
                  <c:v>0.14269999999999999</c:v>
                </c:pt>
                <c:pt idx="100">
                  <c:v>0.27329999999999999</c:v>
                </c:pt>
                <c:pt idx="101">
                  <c:v>0.20559999999999998</c:v>
                </c:pt>
                <c:pt idx="102">
                  <c:v>0.25590000000000002</c:v>
                </c:pt>
                <c:pt idx="103">
                  <c:v>0.33899999999999997</c:v>
                </c:pt>
                <c:pt idx="104">
                  <c:v>0.31079999999999997</c:v>
                </c:pt>
                <c:pt idx="105">
                  <c:v>0.14929999999999999</c:v>
                </c:pt>
                <c:pt idx="106">
                  <c:v>0.41840000000000005</c:v>
                </c:pt>
                <c:pt idx="107">
                  <c:v>0.34570000000000001</c:v>
                </c:pt>
                <c:pt idx="108">
                  <c:v>0.4572</c:v>
                </c:pt>
                <c:pt idx="109">
                  <c:v>0.35409999999999997</c:v>
                </c:pt>
                <c:pt idx="110">
                  <c:v>0.435</c:v>
                </c:pt>
                <c:pt idx="111">
                  <c:v>0.314</c:v>
                </c:pt>
                <c:pt idx="112">
                  <c:v>0.35960000000000003</c:v>
                </c:pt>
                <c:pt idx="113">
                  <c:v>0.21260000000000001</c:v>
                </c:pt>
                <c:pt idx="114">
                  <c:v>0.3342</c:v>
                </c:pt>
                <c:pt idx="115">
                  <c:v>0.35810000000000003</c:v>
                </c:pt>
                <c:pt idx="116">
                  <c:v>0.2445</c:v>
                </c:pt>
                <c:pt idx="117">
                  <c:v>0.33950000000000002</c:v>
                </c:pt>
                <c:pt idx="118">
                  <c:v>0.53129999999999999</c:v>
                </c:pt>
                <c:pt idx="119">
                  <c:v>0.35759999999999997</c:v>
                </c:pt>
                <c:pt idx="120">
                  <c:v>0.20350000000000001</c:v>
                </c:pt>
                <c:pt idx="121">
                  <c:v>0.15190000000000001</c:v>
                </c:pt>
                <c:pt idx="122">
                  <c:v>0.3654</c:v>
                </c:pt>
                <c:pt idx="123">
                  <c:v>0.1389</c:v>
                </c:pt>
                <c:pt idx="124">
                  <c:v>0.13880000000000001</c:v>
                </c:pt>
                <c:pt idx="125">
                  <c:v>7.0900000000000005E-2</c:v>
                </c:pt>
                <c:pt idx="126">
                  <c:v>0.32229999999999998</c:v>
                </c:pt>
                <c:pt idx="127">
                  <c:v>0.1852</c:v>
                </c:pt>
                <c:pt idx="128">
                  <c:v>-9.300000000000001E-3</c:v>
                </c:pt>
                <c:pt idx="129">
                  <c:v>-0.20749999999999999</c:v>
                </c:pt>
                <c:pt idx="130">
                  <c:v>0.2271</c:v>
                </c:pt>
                <c:pt idx="131">
                  <c:v>0.15810000000000002</c:v>
                </c:pt>
                <c:pt idx="132">
                  <c:v>-0.21679999999999999</c:v>
                </c:pt>
                <c:pt idx="133">
                  <c:v>-0.34460000000000002</c:v>
                </c:pt>
                <c:pt idx="134">
                  <c:v>3.6299999999999999E-2</c:v>
                </c:pt>
                <c:pt idx="135">
                  <c:v>0.15079999999999999</c:v>
                </c:pt>
                <c:pt idx="136">
                  <c:v>0.21640000000000001</c:v>
                </c:pt>
                <c:pt idx="137">
                  <c:v>0.15560000000000002</c:v>
                </c:pt>
                <c:pt idx="138">
                  <c:v>0.42070000000000002</c:v>
                </c:pt>
                <c:pt idx="139">
                  <c:v>0.53400000000000003</c:v>
                </c:pt>
                <c:pt idx="140">
                  <c:v>-9.1899999999999996E-2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2-4233-9477-97C43D386C7F}"/>
            </c:ext>
          </c:extLst>
        </c:ser>
        <c:ser>
          <c:idx val="2"/>
          <c:order val="1"/>
          <c:tx>
            <c:strRef>
              <c:f>'QSBO,CCI'!$BU$10</c:f>
              <c:strCache>
                <c:ptCount val="1"/>
                <c:pt idx="0">
                  <c:v>RONZ next 3 months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'QSBO,CCI'!$BU$11:$BU$151</c:f>
              <c:numCache>
                <c:formatCode>0.00%</c:formatCode>
                <c:ptCount val="141"/>
                <c:pt idx="0">
                  <c:v>3.9199999999999999E-2</c:v>
                </c:pt>
                <c:pt idx="1">
                  <c:v>0.14599999999999999</c:v>
                </c:pt>
                <c:pt idx="2">
                  <c:v>0.191</c:v>
                </c:pt>
                <c:pt idx="3">
                  <c:v>-0.21660000000000001</c:v>
                </c:pt>
                <c:pt idx="4">
                  <c:v>-0.1888</c:v>
                </c:pt>
                <c:pt idx="5">
                  <c:v>-0.1358</c:v>
                </c:pt>
                <c:pt idx="6">
                  <c:v>8.2400000000000001E-2</c:v>
                </c:pt>
                <c:pt idx="7">
                  <c:v>8.8900000000000007E-2</c:v>
                </c:pt>
                <c:pt idx="8">
                  <c:v>7.6299999999999993E-2</c:v>
                </c:pt>
                <c:pt idx="9">
                  <c:v>0.15439999999999998</c:v>
                </c:pt>
                <c:pt idx="10">
                  <c:v>0.34139999999999998</c:v>
                </c:pt>
                <c:pt idx="11">
                  <c:v>7.4400000000000008E-2</c:v>
                </c:pt>
                <c:pt idx="12">
                  <c:v>4.9000000000000002E-2</c:v>
                </c:pt>
                <c:pt idx="13">
                  <c:v>0.15509999999999999</c:v>
                </c:pt>
                <c:pt idx="14">
                  <c:v>-3.8199999999999998E-2</c:v>
                </c:pt>
                <c:pt idx="15">
                  <c:v>-0.24079999999999999</c:v>
                </c:pt>
                <c:pt idx="16">
                  <c:v>-0.22219999999999998</c:v>
                </c:pt>
                <c:pt idx="17">
                  <c:v>-4.6999999999999993E-3</c:v>
                </c:pt>
                <c:pt idx="18">
                  <c:v>-2.5899999999999999E-2</c:v>
                </c:pt>
                <c:pt idx="19">
                  <c:v>1.1399999999999999E-2</c:v>
                </c:pt>
                <c:pt idx="20">
                  <c:v>0.30070000000000002</c:v>
                </c:pt>
                <c:pt idx="21">
                  <c:v>0.28899999999999998</c:v>
                </c:pt>
                <c:pt idx="22">
                  <c:v>0.35659999999999997</c:v>
                </c:pt>
                <c:pt idx="23">
                  <c:v>0.31230000000000002</c:v>
                </c:pt>
                <c:pt idx="24">
                  <c:v>0.312</c:v>
                </c:pt>
                <c:pt idx="25">
                  <c:v>0.30959999999999999</c:v>
                </c:pt>
                <c:pt idx="26">
                  <c:v>0.40710000000000002</c:v>
                </c:pt>
                <c:pt idx="27">
                  <c:v>0.36560000000000004</c:v>
                </c:pt>
                <c:pt idx="28">
                  <c:v>0.40649999999999997</c:v>
                </c:pt>
                <c:pt idx="29">
                  <c:v>0.3826</c:v>
                </c:pt>
                <c:pt idx="30">
                  <c:v>0.46579999999999999</c:v>
                </c:pt>
                <c:pt idx="31">
                  <c:v>0.29059999999999997</c:v>
                </c:pt>
                <c:pt idx="32">
                  <c:v>0.14029999999999998</c:v>
                </c:pt>
                <c:pt idx="33">
                  <c:v>0.17620000000000002</c:v>
                </c:pt>
                <c:pt idx="34">
                  <c:v>0.28809999999999997</c:v>
                </c:pt>
                <c:pt idx="35">
                  <c:v>0.17300000000000001</c:v>
                </c:pt>
                <c:pt idx="36">
                  <c:v>0.17460000000000001</c:v>
                </c:pt>
                <c:pt idx="37">
                  <c:v>2.76E-2</c:v>
                </c:pt>
                <c:pt idx="38">
                  <c:v>0.25730000000000003</c:v>
                </c:pt>
                <c:pt idx="39">
                  <c:v>0.13019999999999998</c:v>
                </c:pt>
                <c:pt idx="40">
                  <c:v>2.92E-2</c:v>
                </c:pt>
                <c:pt idx="41">
                  <c:v>1.3899999999999999E-2</c:v>
                </c:pt>
                <c:pt idx="42">
                  <c:v>0.13089999999999999</c:v>
                </c:pt>
                <c:pt idx="43">
                  <c:v>6.6100000000000006E-2</c:v>
                </c:pt>
                <c:pt idx="44">
                  <c:v>-6.3600000000000004E-2</c:v>
                </c:pt>
                <c:pt idx="45">
                  <c:v>-0.1822</c:v>
                </c:pt>
                <c:pt idx="46">
                  <c:v>1.03E-2</c:v>
                </c:pt>
                <c:pt idx="47">
                  <c:v>0.17499999999999999</c:v>
                </c:pt>
                <c:pt idx="48">
                  <c:v>0.3397</c:v>
                </c:pt>
                <c:pt idx="49">
                  <c:v>0.27229999999999999</c:v>
                </c:pt>
                <c:pt idx="50">
                  <c:v>0.33020000000000005</c:v>
                </c:pt>
                <c:pt idx="51">
                  <c:v>0.23139999999999999</c:v>
                </c:pt>
                <c:pt idx="52">
                  <c:v>0.184</c:v>
                </c:pt>
                <c:pt idx="53">
                  <c:v>-8.3499999999999991E-2</c:v>
                </c:pt>
                <c:pt idx="54">
                  <c:v>2.2799999999999997E-2</c:v>
                </c:pt>
                <c:pt idx="55">
                  <c:v>0.309</c:v>
                </c:pt>
                <c:pt idx="56">
                  <c:v>0.18690000000000001</c:v>
                </c:pt>
                <c:pt idx="57">
                  <c:v>0.25269999999999998</c:v>
                </c:pt>
                <c:pt idx="58">
                  <c:v>9.06E-2</c:v>
                </c:pt>
                <c:pt idx="59">
                  <c:v>0.19120000000000001</c:v>
                </c:pt>
                <c:pt idx="60">
                  <c:v>0.31989999999999996</c:v>
                </c:pt>
                <c:pt idx="61">
                  <c:v>0.21109999999999998</c:v>
                </c:pt>
                <c:pt idx="62">
                  <c:v>0.24670000000000003</c:v>
                </c:pt>
                <c:pt idx="63">
                  <c:v>0.25269999999999998</c:v>
                </c:pt>
                <c:pt idx="64">
                  <c:v>8.8699999999999987E-2</c:v>
                </c:pt>
                <c:pt idx="65">
                  <c:v>0.13419999999999999</c:v>
                </c:pt>
                <c:pt idx="66">
                  <c:v>0.3145</c:v>
                </c:pt>
                <c:pt idx="67">
                  <c:v>0.18190000000000001</c:v>
                </c:pt>
                <c:pt idx="68">
                  <c:v>8.8000000000000009E-2</c:v>
                </c:pt>
                <c:pt idx="69">
                  <c:v>0.12789999999999999</c:v>
                </c:pt>
                <c:pt idx="70">
                  <c:v>0.1867</c:v>
                </c:pt>
                <c:pt idx="71">
                  <c:v>0.18579999999999999</c:v>
                </c:pt>
                <c:pt idx="72">
                  <c:v>0.10390000000000001</c:v>
                </c:pt>
                <c:pt idx="73">
                  <c:v>6.25E-2</c:v>
                </c:pt>
                <c:pt idx="74">
                  <c:v>0.1051</c:v>
                </c:pt>
                <c:pt idx="75">
                  <c:v>-1.6200000000000003E-2</c:v>
                </c:pt>
                <c:pt idx="76">
                  <c:v>-1.15E-2</c:v>
                </c:pt>
                <c:pt idx="77">
                  <c:v>-2.7300000000000001E-2</c:v>
                </c:pt>
                <c:pt idx="78">
                  <c:v>0.13170000000000001</c:v>
                </c:pt>
                <c:pt idx="79">
                  <c:v>0.1479</c:v>
                </c:pt>
                <c:pt idx="80">
                  <c:v>0.15579999999999999</c:v>
                </c:pt>
                <c:pt idx="81">
                  <c:v>7.7199999999999991E-2</c:v>
                </c:pt>
                <c:pt idx="82">
                  <c:v>0.15770000000000001</c:v>
                </c:pt>
                <c:pt idx="83">
                  <c:v>0.1593</c:v>
                </c:pt>
                <c:pt idx="84">
                  <c:v>-0.1008</c:v>
                </c:pt>
                <c:pt idx="85">
                  <c:v>-0.19149999999999998</c:v>
                </c:pt>
                <c:pt idx="86">
                  <c:v>-8.2699999999999996E-2</c:v>
                </c:pt>
                <c:pt idx="87">
                  <c:v>-0.38219999999999998</c:v>
                </c:pt>
                <c:pt idx="88">
                  <c:v>-0.40130000000000005</c:v>
                </c:pt>
                <c:pt idx="89">
                  <c:v>-0.1</c:v>
                </c:pt>
                <c:pt idx="90">
                  <c:v>0.2296</c:v>
                </c:pt>
                <c:pt idx="91">
                  <c:v>0.10949999999999999</c:v>
                </c:pt>
                <c:pt idx="92">
                  <c:v>7.7100000000000002E-2</c:v>
                </c:pt>
                <c:pt idx="93">
                  <c:v>7.5999999999999998E-2</c:v>
                </c:pt>
                <c:pt idx="94">
                  <c:v>2.9399999999999999E-2</c:v>
                </c:pt>
                <c:pt idx="95">
                  <c:v>9.9499999999999991E-2</c:v>
                </c:pt>
                <c:pt idx="96">
                  <c:v>-8.4900000000000003E-2</c:v>
                </c:pt>
                <c:pt idx="97">
                  <c:v>0.11380000000000001</c:v>
                </c:pt>
                <c:pt idx="98">
                  <c:v>0.24719999999999998</c:v>
                </c:pt>
                <c:pt idx="99">
                  <c:v>7.8299999999999995E-2</c:v>
                </c:pt>
                <c:pt idx="100">
                  <c:v>0.12029999999999999</c:v>
                </c:pt>
                <c:pt idx="101">
                  <c:v>4.3200000000000002E-2</c:v>
                </c:pt>
                <c:pt idx="102">
                  <c:v>0.15289999999999998</c:v>
                </c:pt>
                <c:pt idx="103">
                  <c:v>0.1027</c:v>
                </c:pt>
                <c:pt idx="104">
                  <c:v>0.115</c:v>
                </c:pt>
                <c:pt idx="105">
                  <c:v>0.1646</c:v>
                </c:pt>
                <c:pt idx="106">
                  <c:v>0.23960000000000001</c:v>
                </c:pt>
                <c:pt idx="107">
                  <c:v>0.29609999999999997</c:v>
                </c:pt>
                <c:pt idx="108">
                  <c:v>0.27779999999999999</c:v>
                </c:pt>
                <c:pt idx="109">
                  <c:v>0.26780000000000004</c:v>
                </c:pt>
                <c:pt idx="110">
                  <c:v>0.29760000000000003</c:v>
                </c:pt>
                <c:pt idx="111">
                  <c:v>0.24260000000000001</c:v>
                </c:pt>
                <c:pt idx="112">
                  <c:v>0.19690000000000002</c:v>
                </c:pt>
                <c:pt idx="113">
                  <c:v>2.7799999999999998E-2</c:v>
                </c:pt>
                <c:pt idx="114">
                  <c:v>0.1469</c:v>
                </c:pt>
                <c:pt idx="115">
                  <c:v>0.13539999999999999</c:v>
                </c:pt>
                <c:pt idx="116">
                  <c:v>-5.5599999999999997E-2</c:v>
                </c:pt>
                <c:pt idx="117">
                  <c:v>9.06E-2</c:v>
                </c:pt>
                <c:pt idx="118">
                  <c:v>0.315</c:v>
                </c:pt>
                <c:pt idx="119">
                  <c:v>0.22450000000000001</c:v>
                </c:pt>
                <c:pt idx="120">
                  <c:v>0.2079</c:v>
                </c:pt>
                <c:pt idx="121">
                  <c:v>0.20079999999999998</c:v>
                </c:pt>
                <c:pt idx="122">
                  <c:v>0.3453</c:v>
                </c:pt>
                <c:pt idx="123">
                  <c:v>0.2059</c:v>
                </c:pt>
                <c:pt idx="124">
                  <c:v>9.5700000000000007E-2</c:v>
                </c:pt>
                <c:pt idx="125">
                  <c:v>6.7500000000000004E-2</c:v>
                </c:pt>
                <c:pt idx="126">
                  <c:v>0.12570000000000001</c:v>
                </c:pt>
                <c:pt idx="127">
                  <c:v>0.20019999999999999</c:v>
                </c:pt>
                <c:pt idx="128">
                  <c:v>1.6299999999999999E-2</c:v>
                </c:pt>
                <c:pt idx="129">
                  <c:v>-9.0999999999999998E-2</c:v>
                </c:pt>
                <c:pt idx="130">
                  <c:v>3.6400000000000002E-2</c:v>
                </c:pt>
                <c:pt idx="131">
                  <c:v>8.5699999999999998E-2</c:v>
                </c:pt>
                <c:pt idx="132">
                  <c:v>-0.17030000000000001</c:v>
                </c:pt>
                <c:pt idx="133">
                  <c:v>-0.35039999999999999</c:v>
                </c:pt>
                <c:pt idx="134">
                  <c:v>0.12359999999999999</c:v>
                </c:pt>
                <c:pt idx="135">
                  <c:v>0.191</c:v>
                </c:pt>
                <c:pt idx="136">
                  <c:v>-2.69E-2</c:v>
                </c:pt>
                <c:pt idx="137">
                  <c:v>0.16039999999999999</c:v>
                </c:pt>
                <c:pt idx="138">
                  <c:v>8.9800000000000005E-2</c:v>
                </c:pt>
                <c:pt idx="139">
                  <c:v>3.4500000000000003E-2</c:v>
                </c:pt>
                <c:pt idx="140">
                  <c:v>5.33E-2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42-4233-9477-97C43D386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8272"/>
        <c:axId val="47960064"/>
      </c:lineChart>
      <c:catAx>
        <c:axId val="4795827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7960064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7960064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795827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63"/>
          <c:y val="0.88148769173634955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'QSBO,CCI'!$BX$9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'QSBO,CCI'!$BX$11:$BX$151</c:f>
              <c:numCache>
                <c:formatCode>0.00%</c:formatCode>
                <c:ptCount val="141"/>
                <c:pt idx="0">
                  <c:v>-0.14050000000000001</c:v>
                </c:pt>
                <c:pt idx="1">
                  <c:v>-0.28129999999999999</c:v>
                </c:pt>
                <c:pt idx="2">
                  <c:v>-0.23530000000000001</c:v>
                </c:pt>
                <c:pt idx="3">
                  <c:v>-0.38780000000000003</c:v>
                </c:pt>
                <c:pt idx="4">
                  <c:v>-0.28399999999999997</c:v>
                </c:pt>
                <c:pt idx="5">
                  <c:v>-0.3019</c:v>
                </c:pt>
                <c:pt idx="6">
                  <c:v>-0.31819999999999998</c:v>
                </c:pt>
                <c:pt idx="7">
                  <c:v>-0.32880000000000004</c:v>
                </c:pt>
                <c:pt idx="8">
                  <c:v>-0.40270000000000006</c:v>
                </c:pt>
                <c:pt idx="9">
                  <c:v>-0.27329999999999999</c:v>
                </c:pt>
                <c:pt idx="10">
                  <c:v>-0.1739</c:v>
                </c:pt>
                <c:pt idx="11">
                  <c:v>-0.32189999999999996</c:v>
                </c:pt>
                <c:pt idx="12">
                  <c:v>-0.27500000000000002</c:v>
                </c:pt>
                <c:pt idx="13">
                  <c:v>-0.36499999999999999</c:v>
                </c:pt>
                <c:pt idx="14">
                  <c:v>-0.35880000000000001</c:v>
                </c:pt>
                <c:pt idx="15">
                  <c:v>-0.48479999999999995</c:v>
                </c:pt>
                <c:pt idx="16">
                  <c:v>-0.5615</c:v>
                </c:pt>
                <c:pt idx="17">
                  <c:v>-0.32899999999999996</c:v>
                </c:pt>
                <c:pt idx="18">
                  <c:v>-0.35109999999999997</c:v>
                </c:pt>
                <c:pt idx="19">
                  <c:v>-0.3</c:v>
                </c:pt>
                <c:pt idx="20">
                  <c:v>-0.1469</c:v>
                </c:pt>
                <c:pt idx="21">
                  <c:v>-0.1497</c:v>
                </c:pt>
                <c:pt idx="22">
                  <c:v>-7.4700000000000003E-2</c:v>
                </c:pt>
                <c:pt idx="23">
                  <c:v>5.4900000000000004E-2</c:v>
                </c:pt>
                <c:pt idx="24">
                  <c:v>-5.6000000000000008E-3</c:v>
                </c:pt>
                <c:pt idx="25">
                  <c:v>2.2000000000000002E-2</c:v>
                </c:pt>
                <c:pt idx="26">
                  <c:v>0</c:v>
                </c:pt>
                <c:pt idx="27">
                  <c:v>3.27E-2</c:v>
                </c:pt>
                <c:pt idx="28">
                  <c:v>9.2600000000000002E-2</c:v>
                </c:pt>
                <c:pt idx="29">
                  <c:v>0.14660000000000001</c:v>
                </c:pt>
                <c:pt idx="30">
                  <c:v>0.13449999999999998</c:v>
                </c:pt>
                <c:pt idx="31">
                  <c:v>7.5600000000000001E-2</c:v>
                </c:pt>
                <c:pt idx="32">
                  <c:v>1.78E-2</c:v>
                </c:pt>
                <c:pt idx="33">
                  <c:v>-6.4299999999999996E-2</c:v>
                </c:pt>
                <c:pt idx="34">
                  <c:v>0.10710000000000001</c:v>
                </c:pt>
                <c:pt idx="35">
                  <c:v>7.000000000000001E-4</c:v>
                </c:pt>
                <c:pt idx="36">
                  <c:v>-0.10050000000000001</c:v>
                </c:pt>
                <c:pt idx="37">
                  <c:v>-0.2964</c:v>
                </c:pt>
                <c:pt idx="38">
                  <c:v>-0.27510000000000001</c:v>
                </c:pt>
                <c:pt idx="39">
                  <c:v>-3.8800000000000001E-2</c:v>
                </c:pt>
                <c:pt idx="40">
                  <c:v>-0.1318</c:v>
                </c:pt>
                <c:pt idx="41">
                  <c:v>-0.13250000000000001</c:v>
                </c:pt>
                <c:pt idx="42">
                  <c:v>-0.21929999999999999</c:v>
                </c:pt>
                <c:pt idx="43">
                  <c:v>-0.30559999999999998</c:v>
                </c:pt>
                <c:pt idx="44">
                  <c:v>-0.20489999999999997</c:v>
                </c:pt>
                <c:pt idx="45">
                  <c:v>-0.19980000000000001</c:v>
                </c:pt>
                <c:pt idx="46">
                  <c:v>-0.19159999999999999</c:v>
                </c:pt>
                <c:pt idx="47">
                  <c:v>-0.1082</c:v>
                </c:pt>
                <c:pt idx="48">
                  <c:v>-0.1812</c:v>
                </c:pt>
                <c:pt idx="49">
                  <c:v>-0.1711</c:v>
                </c:pt>
                <c:pt idx="50">
                  <c:v>-9.7500000000000003E-2</c:v>
                </c:pt>
                <c:pt idx="51">
                  <c:v>4.1599999999999998E-2</c:v>
                </c:pt>
                <c:pt idx="52">
                  <c:v>-5.0199999999999995E-2</c:v>
                </c:pt>
                <c:pt idx="53">
                  <c:v>-0.1948</c:v>
                </c:pt>
                <c:pt idx="54">
                  <c:v>-0.16020000000000001</c:v>
                </c:pt>
                <c:pt idx="55">
                  <c:v>6.6799999999999998E-2</c:v>
                </c:pt>
                <c:pt idx="56">
                  <c:v>-0.2147</c:v>
                </c:pt>
                <c:pt idx="57">
                  <c:v>-0.22969999999999999</c:v>
                </c:pt>
                <c:pt idx="58">
                  <c:v>-0.24960000000000002</c:v>
                </c:pt>
                <c:pt idx="59">
                  <c:v>-0.15820000000000001</c:v>
                </c:pt>
                <c:pt idx="60">
                  <c:v>-0.1245</c:v>
                </c:pt>
                <c:pt idx="61">
                  <c:v>1.7000000000000001E-3</c:v>
                </c:pt>
                <c:pt idx="62">
                  <c:v>0.18309999999999998</c:v>
                </c:pt>
                <c:pt idx="63">
                  <c:v>-1.1999999999999999E-3</c:v>
                </c:pt>
                <c:pt idx="64">
                  <c:v>-1.32E-2</c:v>
                </c:pt>
                <c:pt idx="65">
                  <c:v>-2.86E-2</c:v>
                </c:pt>
                <c:pt idx="66">
                  <c:v>7.4200000000000002E-2</c:v>
                </c:pt>
                <c:pt idx="67">
                  <c:v>5.16E-2</c:v>
                </c:pt>
                <c:pt idx="68">
                  <c:v>2.5000000000000001E-3</c:v>
                </c:pt>
                <c:pt idx="69">
                  <c:v>-1.8700000000000001E-2</c:v>
                </c:pt>
                <c:pt idx="70">
                  <c:v>5.1900000000000002E-2</c:v>
                </c:pt>
                <c:pt idx="71">
                  <c:v>8.0399999999999985E-2</c:v>
                </c:pt>
                <c:pt idx="72">
                  <c:v>4.1200000000000001E-2</c:v>
                </c:pt>
                <c:pt idx="73">
                  <c:v>0.11</c:v>
                </c:pt>
                <c:pt idx="74">
                  <c:v>4.6600000000000003E-2</c:v>
                </c:pt>
                <c:pt idx="75">
                  <c:v>-0.13570000000000002</c:v>
                </c:pt>
                <c:pt idx="76">
                  <c:v>-0.19089999999999999</c:v>
                </c:pt>
                <c:pt idx="77">
                  <c:v>-9.3000000000000013E-2</c:v>
                </c:pt>
                <c:pt idx="78">
                  <c:v>-3.2400000000000005E-2</c:v>
                </c:pt>
                <c:pt idx="79">
                  <c:v>1E-4</c:v>
                </c:pt>
                <c:pt idx="80">
                  <c:v>-9.1199999999999989E-2</c:v>
                </c:pt>
                <c:pt idx="81">
                  <c:v>-6.6699999999999995E-2</c:v>
                </c:pt>
                <c:pt idx="82">
                  <c:v>-8.2599999999999993E-2</c:v>
                </c:pt>
                <c:pt idx="83">
                  <c:v>-0.2051</c:v>
                </c:pt>
                <c:pt idx="84">
                  <c:v>-0.24179999999999999</c:v>
                </c:pt>
                <c:pt idx="85">
                  <c:v>-0.28770000000000001</c:v>
                </c:pt>
                <c:pt idx="86">
                  <c:v>-0.39030000000000004</c:v>
                </c:pt>
                <c:pt idx="87">
                  <c:v>-0.51869999999999994</c:v>
                </c:pt>
                <c:pt idx="88">
                  <c:v>-0.4073</c:v>
                </c:pt>
                <c:pt idx="89">
                  <c:v>-0.2621</c:v>
                </c:pt>
                <c:pt idx="90">
                  <c:v>-0.31079999999999997</c:v>
                </c:pt>
                <c:pt idx="91">
                  <c:v>-0.19879999999999998</c:v>
                </c:pt>
                <c:pt idx="92">
                  <c:v>-2.5000000000000001E-3</c:v>
                </c:pt>
                <c:pt idx="93">
                  <c:v>-7.4200000000000002E-2</c:v>
                </c:pt>
                <c:pt idx="94">
                  <c:v>-0.11699999999999999</c:v>
                </c:pt>
                <c:pt idx="95">
                  <c:v>-0.13550000000000001</c:v>
                </c:pt>
                <c:pt idx="96">
                  <c:v>-0.16930000000000001</c:v>
                </c:pt>
                <c:pt idx="97">
                  <c:v>-5.1799999999999999E-2</c:v>
                </c:pt>
                <c:pt idx="98">
                  <c:v>-8.0500000000000002E-2</c:v>
                </c:pt>
                <c:pt idx="99">
                  <c:v>-6.6699999999999995E-2</c:v>
                </c:pt>
                <c:pt idx="100">
                  <c:v>-9.2799999999999994E-2</c:v>
                </c:pt>
                <c:pt idx="101">
                  <c:v>-0.2165</c:v>
                </c:pt>
                <c:pt idx="102">
                  <c:v>-0.10349999999999999</c:v>
                </c:pt>
                <c:pt idx="103">
                  <c:v>-8.6800000000000002E-2</c:v>
                </c:pt>
                <c:pt idx="104">
                  <c:v>1.1000000000000001E-2</c:v>
                </c:pt>
                <c:pt idx="105">
                  <c:v>9.2799999999999994E-2</c:v>
                </c:pt>
                <c:pt idx="106">
                  <c:v>2.5899999999999999E-2</c:v>
                </c:pt>
                <c:pt idx="107">
                  <c:v>9.3000000000000013E-2</c:v>
                </c:pt>
                <c:pt idx="108">
                  <c:v>8.9200000000000002E-2</c:v>
                </c:pt>
                <c:pt idx="109">
                  <c:v>-2.6099999999999998E-2</c:v>
                </c:pt>
                <c:pt idx="110">
                  <c:v>-0.1285</c:v>
                </c:pt>
                <c:pt idx="111">
                  <c:v>0.13880000000000001</c:v>
                </c:pt>
                <c:pt idx="112">
                  <c:v>0.16570000000000001</c:v>
                </c:pt>
                <c:pt idx="113">
                  <c:v>7.0499999999999993E-2</c:v>
                </c:pt>
                <c:pt idx="114">
                  <c:v>0.12710000000000002</c:v>
                </c:pt>
                <c:pt idx="115">
                  <c:v>4.1700000000000001E-2</c:v>
                </c:pt>
                <c:pt idx="116">
                  <c:v>3.1600000000000003E-2</c:v>
                </c:pt>
                <c:pt idx="117">
                  <c:v>0.1709</c:v>
                </c:pt>
                <c:pt idx="118">
                  <c:v>0.13600000000000001</c:v>
                </c:pt>
                <c:pt idx="119">
                  <c:v>0.18210000000000001</c:v>
                </c:pt>
                <c:pt idx="120">
                  <c:v>7.3200000000000001E-2</c:v>
                </c:pt>
                <c:pt idx="121">
                  <c:v>2.5499999999999998E-2</c:v>
                </c:pt>
                <c:pt idx="122">
                  <c:v>0.26950000000000002</c:v>
                </c:pt>
                <c:pt idx="123">
                  <c:v>4.1999999999999997E-3</c:v>
                </c:pt>
                <c:pt idx="124">
                  <c:v>-3.5699999999999996E-2</c:v>
                </c:pt>
                <c:pt idx="125">
                  <c:v>-8.4600000000000009E-2</c:v>
                </c:pt>
                <c:pt idx="126">
                  <c:v>-6.2100000000000002E-2</c:v>
                </c:pt>
                <c:pt idx="127">
                  <c:v>-4.7E-2</c:v>
                </c:pt>
                <c:pt idx="128">
                  <c:v>-0.1764</c:v>
                </c:pt>
                <c:pt idx="129">
                  <c:v>8.6699999999999999E-2</c:v>
                </c:pt>
                <c:pt idx="130">
                  <c:v>-0.27479999999999999</c:v>
                </c:pt>
                <c:pt idx="131">
                  <c:v>-0.17269999999999999</c:v>
                </c:pt>
                <c:pt idx="132">
                  <c:v>-0.1</c:v>
                </c:pt>
                <c:pt idx="133">
                  <c:v>-0.40630000000000005</c:v>
                </c:pt>
                <c:pt idx="134">
                  <c:v>-0.20929999999999999</c:v>
                </c:pt>
                <c:pt idx="135">
                  <c:v>0.1079</c:v>
                </c:pt>
                <c:pt idx="136">
                  <c:v>0.06</c:v>
                </c:pt>
                <c:pt idx="137">
                  <c:v>0.2457</c:v>
                </c:pt>
                <c:pt idx="138">
                  <c:v>9.9100000000000008E-2</c:v>
                </c:pt>
                <c:pt idx="139">
                  <c:v>0.2843</c:v>
                </c:pt>
                <c:pt idx="140">
                  <c:v>0.37640000000000001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1-4A40-A355-FECE109CB699}"/>
            </c:ext>
          </c:extLst>
        </c:ser>
        <c:ser>
          <c:idx val="2"/>
          <c:order val="1"/>
          <c:tx>
            <c:strRef>
              <c:f>'QSBO,CCI'!$BY$9</c:f>
              <c:strCache>
                <c:ptCount val="1"/>
                <c:pt idx="0">
                  <c:v>RoNZ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'QSBO,CCI'!$A$11:$A$151</c:f>
              <c:numCache>
                <c:formatCode>mmm\-yy</c:formatCode>
                <c:ptCount val="141"/>
                <c:pt idx="0">
                  <c:v>31837</c:v>
                </c:pt>
                <c:pt idx="1">
                  <c:v>31929</c:v>
                </c:pt>
                <c:pt idx="2">
                  <c:v>32021</c:v>
                </c:pt>
                <c:pt idx="3">
                  <c:v>32112</c:v>
                </c:pt>
                <c:pt idx="4">
                  <c:v>32203</c:v>
                </c:pt>
                <c:pt idx="5">
                  <c:v>32295</c:v>
                </c:pt>
                <c:pt idx="6">
                  <c:v>32387</c:v>
                </c:pt>
                <c:pt idx="7">
                  <c:v>32478</c:v>
                </c:pt>
                <c:pt idx="8">
                  <c:v>32568</c:v>
                </c:pt>
                <c:pt idx="9">
                  <c:v>32660</c:v>
                </c:pt>
                <c:pt idx="10">
                  <c:v>32752</c:v>
                </c:pt>
                <c:pt idx="11">
                  <c:v>32843</c:v>
                </c:pt>
                <c:pt idx="12">
                  <c:v>32933</c:v>
                </c:pt>
                <c:pt idx="13">
                  <c:v>33025</c:v>
                </c:pt>
                <c:pt idx="14">
                  <c:v>33117</c:v>
                </c:pt>
                <c:pt idx="15">
                  <c:v>33208</c:v>
                </c:pt>
                <c:pt idx="16">
                  <c:v>33298</c:v>
                </c:pt>
                <c:pt idx="17">
                  <c:v>33390</c:v>
                </c:pt>
                <c:pt idx="18">
                  <c:v>33482</c:v>
                </c:pt>
                <c:pt idx="19">
                  <c:v>33573</c:v>
                </c:pt>
                <c:pt idx="20">
                  <c:v>33664</c:v>
                </c:pt>
                <c:pt idx="21">
                  <c:v>33756</c:v>
                </c:pt>
                <c:pt idx="22">
                  <c:v>33848</c:v>
                </c:pt>
                <c:pt idx="23">
                  <c:v>33939</c:v>
                </c:pt>
                <c:pt idx="24">
                  <c:v>34029</c:v>
                </c:pt>
                <c:pt idx="25">
                  <c:v>34121</c:v>
                </c:pt>
                <c:pt idx="26">
                  <c:v>34213</c:v>
                </c:pt>
                <c:pt idx="27">
                  <c:v>34304</c:v>
                </c:pt>
                <c:pt idx="28">
                  <c:v>34394</c:v>
                </c:pt>
                <c:pt idx="29">
                  <c:v>34486</c:v>
                </c:pt>
                <c:pt idx="30">
                  <c:v>34578</c:v>
                </c:pt>
                <c:pt idx="31">
                  <c:v>34669</c:v>
                </c:pt>
                <c:pt idx="32">
                  <c:v>34759</c:v>
                </c:pt>
                <c:pt idx="33">
                  <c:v>34851</c:v>
                </c:pt>
                <c:pt idx="34">
                  <c:v>34943</c:v>
                </c:pt>
                <c:pt idx="35">
                  <c:v>35034</c:v>
                </c:pt>
                <c:pt idx="36">
                  <c:v>35125</c:v>
                </c:pt>
                <c:pt idx="37">
                  <c:v>35217</c:v>
                </c:pt>
                <c:pt idx="38">
                  <c:v>35309</c:v>
                </c:pt>
                <c:pt idx="39">
                  <c:v>35400</c:v>
                </c:pt>
                <c:pt idx="40">
                  <c:v>35490</c:v>
                </c:pt>
                <c:pt idx="41">
                  <c:v>35582</c:v>
                </c:pt>
                <c:pt idx="42">
                  <c:v>35674</c:v>
                </c:pt>
                <c:pt idx="43">
                  <c:v>35765</c:v>
                </c:pt>
                <c:pt idx="44">
                  <c:v>35855</c:v>
                </c:pt>
                <c:pt idx="45">
                  <c:v>35947</c:v>
                </c:pt>
                <c:pt idx="46">
                  <c:v>36039</c:v>
                </c:pt>
                <c:pt idx="47">
                  <c:v>36130</c:v>
                </c:pt>
                <c:pt idx="48">
                  <c:v>36220</c:v>
                </c:pt>
                <c:pt idx="49">
                  <c:v>36312</c:v>
                </c:pt>
                <c:pt idx="50">
                  <c:v>36404</c:v>
                </c:pt>
                <c:pt idx="51">
                  <c:v>36495</c:v>
                </c:pt>
                <c:pt idx="52">
                  <c:v>36586</c:v>
                </c:pt>
                <c:pt idx="53">
                  <c:v>36678</c:v>
                </c:pt>
                <c:pt idx="54">
                  <c:v>36770</c:v>
                </c:pt>
                <c:pt idx="55">
                  <c:v>36861</c:v>
                </c:pt>
                <c:pt idx="56">
                  <c:v>36951</c:v>
                </c:pt>
                <c:pt idx="57">
                  <c:v>37043</c:v>
                </c:pt>
                <c:pt idx="58">
                  <c:v>37135</c:v>
                </c:pt>
                <c:pt idx="59">
                  <c:v>37226</c:v>
                </c:pt>
                <c:pt idx="60">
                  <c:v>37316</c:v>
                </c:pt>
                <c:pt idx="61">
                  <c:v>37408</c:v>
                </c:pt>
                <c:pt idx="62">
                  <c:v>37500</c:v>
                </c:pt>
                <c:pt idx="63">
                  <c:v>37591</c:v>
                </c:pt>
                <c:pt idx="64">
                  <c:v>37681</c:v>
                </c:pt>
                <c:pt idx="65">
                  <c:v>37773</c:v>
                </c:pt>
                <c:pt idx="66">
                  <c:v>37865</c:v>
                </c:pt>
                <c:pt idx="67">
                  <c:v>37956</c:v>
                </c:pt>
                <c:pt idx="68">
                  <c:v>38047</c:v>
                </c:pt>
                <c:pt idx="69">
                  <c:v>38139</c:v>
                </c:pt>
                <c:pt idx="70">
                  <c:v>38231</c:v>
                </c:pt>
                <c:pt idx="71">
                  <c:v>38322</c:v>
                </c:pt>
                <c:pt idx="72">
                  <c:v>38412</c:v>
                </c:pt>
                <c:pt idx="73">
                  <c:v>38504</c:v>
                </c:pt>
                <c:pt idx="74">
                  <c:v>38596</c:v>
                </c:pt>
                <c:pt idx="75">
                  <c:v>38687</c:v>
                </c:pt>
                <c:pt idx="76">
                  <c:v>38777</c:v>
                </c:pt>
                <c:pt idx="77">
                  <c:v>38869</c:v>
                </c:pt>
                <c:pt idx="78">
                  <c:v>38961</c:v>
                </c:pt>
                <c:pt idx="79">
                  <c:v>39052</c:v>
                </c:pt>
                <c:pt idx="80">
                  <c:v>39142</c:v>
                </c:pt>
                <c:pt idx="81">
                  <c:v>39234</c:v>
                </c:pt>
                <c:pt idx="82">
                  <c:v>39326</c:v>
                </c:pt>
                <c:pt idx="83">
                  <c:v>39417</c:v>
                </c:pt>
                <c:pt idx="84">
                  <c:v>39508</c:v>
                </c:pt>
                <c:pt idx="85">
                  <c:v>39600</c:v>
                </c:pt>
                <c:pt idx="86">
                  <c:v>39692</c:v>
                </c:pt>
                <c:pt idx="87">
                  <c:v>39783</c:v>
                </c:pt>
                <c:pt idx="88">
                  <c:v>39873</c:v>
                </c:pt>
                <c:pt idx="89">
                  <c:v>39965</c:v>
                </c:pt>
                <c:pt idx="90">
                  <c:v>40057</c:v>
                </c:pt>
                <c:pt idx="91">
                  <c:v>40148</c:v>
                </c:pt>
                <c:pt idx="92">
                  <c:v>40238</c:v>
                </c:pt>
                <c:pt idx="93">
                  <c:v>40330</c:v>
                </c:pt>
                <c:pt idx="94">
                  <c:v>40422</c:v>
                </c:pt>
                <c:pt idx="95">
                  <c:v>40513</c:v>
                </c:pt>
                <c:pt idx="96">
                  <c:v>40603</c:v>
                </c:pt>
                <c:pt idx="97">
                  <c:v>40695</c:v>
                </c:pt>
                <c:pt idx="98">
                  <c:v>40787</c:v>
                </c:pt>
                <c:pt idx="99">
                  <c:v>40878</c:v>
                </c:pt>
                <c:pt idx="100">
                  <c:v>40969</c:v>
                </c:pt>
                <c:pt idx="101">
                  <c:v>41061</c:v>
                </c:pt>
                <c:pt idx="102">
                  <c:v>41153</c:v>
                </c:pt>
                <c:pt idx="103">
                  <c:v>41244</c:v>
                </c:pt>
                <c:pt idx="104">
                  <c:v>41334</c:v>
                </c:pt>
                <c:pt idx="105">
                  <c:v>41426</c:v>
                </c:pt>
                <c:pt idx="106">
                  <c:v>41518</c:v>
                </c:pt>
                <c:pt idx="107">
                  <c:v>41609</c:v>
                </c:pt>
                <c:pt idx="108">
                  <c:v>41699</c:v>
                </c:pt>
                <c:pt idx="109">
                  <c:v>41791</c:v>
                </c:pt>
                <c:pt idx="110">
                  <c:v>41883</c:v>
                </c:pt>
                <c:pt idx="111">
                  <c:v>41974</c:v>
                </c:pt>
                <c:pt idx="112">
                  <c:v>42064</c:v>
                </c:pt>
                <c:pt idx="113">
                  <c:v>42156</c:v>
                </c:pt>
                <c:pt idx="114">
                  <c:v>42248</c:v>
                </c:pt>
                <c:pt idx="115">
                  <c:v>42339</c:v>
                </c:pt>
                <c:pt idx="116">
                  <c:v>42430</c:v>
                </c:pt>
                <c:pt idx="117">
                  <c:v>42522</c:v>
                </c:pt>
                <c:pt idx="118">
                  <c:v>42614</c:v>
                </c:pt>
                <c:pt idx="119">
                  <c:v>42705</c:v>
                </c:pt>
                <c:pt idx="120">
                  <c:v>42795</c:v>
                </c:pt>
                <c:pt idx="121">
                  <c:v>42887</c:v>
                </c:pt>
                <c:pt idx="122">
                  <c:v>42979</c:v>
                </c:pt>
                <c:pt idx="123">
                  <c:v>43070</c:v>
                </c:pt>
                <c:pt idx="124">
                  <c:v>43160</c:v>
                </c:pt>
                <c:pt idx="125">
                  <c:v>43252</c:v>
                </c:pt>
                <c:pt idx="126">
                  <c:v>43344</c:v>
                </c:pt>
                <c:pt idx="127">
                  <c:v>43435</c:v>
                </c:pt>
                <c:pt idx="128">
                  <c:v>43525</c:v>
                </c:pt>
                <c:pt idx="129">
                  <c:v>43617</c:v>
                </c:pt>
                <c:pt idx="130">
                  <c:v>43709</c:v>
                </c:pt>
                <c:pt idx="131">
                  <c:v>43800</c:v>
                </c:pt>
                <c:pt idx="132">
                  <c:v>43891</c:v>
                </c:pt>
                <c:pt idx="133">
                  <c:v>43983</c:v>
                </c:pt>
                <c:pt idx="134">
                  <c:v>44075</c:v>
                </c:pt>
                <c:pt idx="135">
                  <c:v>44166</c:v>
                </c:pt>
                <c:pt idx="136">
                  <c:v>44256</c:v>
                </c:pt>
                <c:pt idx="137">
                  <c:v>44348</c:v>
                </c:pt>
                <c:pt idx="138">
                  <c:v>44440</c:v>
                </c:pt>
                <c:pt idx="139">
                  <c:v>44531</c:v>
                </c:pt>
                <c:pt idx="140">
                  <c:v>44621</c:v>
                </c:pt>
              </c:numCache>
            </c:numRef>
          </c:cat>
          <c:val>
            <c:numRef>
              <c:f>'QSBO,CCI'!$BY$11:$BY$151</c:f>
              <c:numCache>
                <c:formatCode>0.00%</c:formatCode>
                <c:ptCount val="141"/>
                <c:pt idx="0">
                  <c:v>-0.22</c:v>
                </c:pt>
                <c:pt idx="1">
                  <c:v>-0.17469999999999999</c:v>
                </c:pt>
                <c:pt idx="2">
                  <c:v>-0.24909999999999999</c:v>
                </c:pt>
                <c:pt idx="3">
                  <c:v>-0.38219999999999998</c:v>
                </c:pt>
                <c:pt idx="4">
                  <c:v>-0.40329999999999999</c:v>
                </c:pt>
                <c:pt idx="5">
                  <c:v>-0.43119999999999997</c:v>
                </c:pt>
                <c:pt idx="6">
                  <c:v>-0.3251</c:v>
                </c:pt>
                <c:pt idx="7">
                  <c:v>-0.3831</c:v>
                </c:pt>
                <c:pt idx="8">
                  <c:v>-0.3004</c:v>
                </c:pt>
                <c:pt idx="9">
                  <c:v>-0.30709999999999998</c:v>
                </c:pt>
                <c:pt idx="10">
                  <c:v>-0.1789</c:v>
                </c:pt>
                <c:pt idx="11">
                  <c:v>-0.2059</c:v>
                </c:pt>
                <c:pt idx="12">
                  <c:v>-0.23829999999999998</c:v>
                </c:pt>
                <c:pt idx="13">
                  <c:v>-0.26890000000000003</c:v>
                </c:pt>
                <c:pt idx="14">
                  <c:v>-0.36</c:v>
                </c:pt>
                <c:pt idx="15">
                  <c:v>-0.27160000000000001</c:v>
                </c:pt>
                <c:pt idx="16">
                  <c:v>-0.3725</c:v>
                </c:pt>
                <c:pt idx="17">
                  <c:v>-0.2361</c:v>
                </c:pt>
                <c:pt idx="18">
                  <c:v>-0.34350000000000003</c:v>
                </c:pt>
                <c:pt idx="19">
                  <c:v>-0.2737</c:v>
                </c:pt>
                <c:pt idx="20">
                  <c:v>-0.19510000000000002</c:v>
                </c:pt>
                <c:pt idx="21">
                  <c:v>-0.1048</c:v>
                </c:pt>
                <c:pt idx="22">
                  <c:v>-3.15E-2</c:v>
                </c:pt>
                <c:pt idx="23">
                  <c:v>3.1300000000000001E-2</c:v>
                </c:pt>
                <c:pt idx="24">
                  <c:v>-2.35E-2</c:v>
                </c:pt>
                <c:pt idx="25">
                  <c:v>-0.1003</c:v>
                </c:pt>
                <c:pt idx="26">
                  <c:v>6.5299999999999997E-2</c:v>
                </c:pt>
                <c:pt idx="27">
                  <c:v>2.53E-2</c:v>
                </c:pt>
                <c:pt idx="28">
                  <c:v>7.3599999999999999E-2</c:v>
                </c:pt>
                <c:pt idx="29">
                  <c:v>5.3399999999999996E-2</c:v>
                </c:pt>
                <c:pt idx="30">
                  <c:v>0.1009</c:v>
                </c:pt>
                <c:pt idx="31">
                  <c:v>2.46E-2</c:v>
                </c:pt>
                <c:pt idx="32">
                  <c:v>-5.5399999999999998E-2</c:v>
                </c:pt>
                <c:pt idx="33">
                  <c:v>-9.35E-2</c:v>
                </c:pt>
                <c:pt idx="34">
                  <c:v>-0.10039999999999999</c:v>
                </c:pt>
                <c:pt idx="35">
                  <c:v>-7.2999999999999995E-2</c:v>
                </c:pt>
                <c:pt idx="36">
                  <c:v>-0.1133</c:v>
                </c:pt>
                <c:pt idx="37">
                  <c:v>-0.18739999999999998</c:v>
                </c:pt>
                <c:pt idx="38">
                  <c:v>-0.1208</c:v>
                </c:pt>
                <c:pt idx="39">
                  <c:v>-0.1883</c:v>
                </c:pt>
                <c:pt idx="40">
                  <c:v>-0.20120000000000002</c:v>
                </c:pt>
                <c:pt idx="41">
                  <c:v>-0.15679999999999999</c:v>
                </c:pt>
                <c:pt idx="42">
                  <c:v>-0.2339</c:v>
                </c:pt>
                <c:pt idx="43">
                  <c:v>-0.21909999999999999</c:v>
                </c:pt>
                <c:pt idx="44">
                  <c:v>-0.2702</c:v>
                </c:pt>
                <c:pt idx="45">
                  <c:v>-0.29600000000000004</c:v>
                </c:pt>
                <c:pt idx="46">
                  <c:v>-0.30280000000000001</c:v>
                </c:pt>
                <c:pt idx="47">
                  <c:v>-0.15539999999999998</c:v>
                </c:pt>
                <c:pt idx="48">
                  <c:v>-0.1416</c:v>
                </c:pt>
                <c:pt idx="49">
                  <c:v>-0.11070000000000001</c:v>
                </c:pt>
                <c:pt idx="50">
                  <c:v>-8.7899999999999992E-2</c:v>
                </c:pt>
                <c:pt idx="51">
                  <c:v>-0.13489999999999999</c:v>
                </c:pt>
                <c:pt idx="52">
                  <c:v>-7.4099999999999999E-2</c:v>
                </c:pt>
                <c:pt idx="53">
                  <c:v>-0.22850000000000001</c:v>
                </c:pt>
                <c:pt idx="54">
                  <c:v>-0.23829999999999998</c:v>
                </c:pt>
                <c:pt idx="55">
                  <c:v>-0.1051</c:v>
                </c:pt>
                <c:pt idx="56">
                  <c:v>-7.6700000000000004E-2</c:v>
                </c:pt>
                <c:pt idx="57">
                  <c:v>-8.4900000000000003E-2</c:v>
                </c:pt>
                <c:pt idx="58">
                  <c:v>-8.3000000000000004E-2</c:v>
                </c:pt>
                <c:pt idx="59">
                  <c:v>-0.1167</c:v>
                </c:pt>
                <c:pt idx="60">
                  <c:v>-0.13269999999999998</c:v>
                </c:pt>
                <c:pt idx="61">
                  <c:v>-5.1100000000000007E-2</c:v>
                </c:pt>
                <c:pt idx="62">
                  <c:v>-4.3299999999999998E-2</c:v>
                </c:pt>
                <c:pt idx="63">
                  <c:v>5.0999999999999997E-2</c:v>
                </c:pt>
                <c:pt idx="64">
                  <c:v>-4.4000000000000003E-3</c:v>
                </c:pt>
                <c:pt idx="65">
                  <c:v>-7.22E-2</c:v>
                </c:pt>
                <c:pt idx="66">
                  <c:v>-7.6499999999999999E-2</c:v>
                </c:pt>
                <c:pt idx="67">
                  <c:v>3.6699999999999997E-2</c:v>
                </c:pt>
                <c:pt idx="68">
                  <c:v>-7.3800000000000004E-2</c:v>
                </c:pt>
                <c:pt idx="69">
                  <c:v>-5.3200000000000004E-2</c:v>
                </c:pt>
                <c:pt idx="70">
                  <c:v>-1.67E-2</c:v>
                </c:pt>
                <c:pt idx="71">
                  <c:v>6.59E-2</c:v>
                </c:pt>
                <c:pt idx="72">
                  <c:v>-1.8E-3</c:v>
                </c:pt>
                <c:pt idx="73">
                  <c:v>-6.0400000000000002E-2</c:v>
                </c:pt>
                <c:pt idx="74">
                  <c:v>-7.1800000000000003E-2</c:v>
                </c:pt>
                <c:pt idx="75">
                  <c:v>-0.12640000000000001</c:v>
                </c:pt>
                <c:pt idx="76">
                  <c:v>-0.1782</c:v>
                </c:pt>
                <c:pt idx="77">
                  <c:v>-6.4199999999999993E-2</c:v>
                </c:pt>
                <c:pt idx="78">
                  <c:v>-9.69E-2</c:v>
                </c:pt>
                <c:pt idx="79">
                  <c:v>-5.7999999999999996E-3</c:v>
                </c:pt>
                <c:pt idx="80">
                  <c:v>6.5199999999999994E-2</c:v>
                </c:pt>
                <c:pt idx="81">
                  <c:v>-3.8399999999999997E-2</c:v>
                </c:pt>
                <c:pt idx="82">
                  <c:v>-4.5400000000000003E-2</c:v>
                </c:pt>
                <c:pt idx="83">
                  <c:v>-4.9400000000000006E-2</c:v>
                </c:pt>
                <c:pt idx="84">
                  <c:v>-0.16399999999999998</c:v>
                </c:pt>
                <c:pt idx="85">
                  <c:v>-0.14269999999999999</c:v>
                </c:pt>
                <c:pt idx="86">
                  <c:v>-0.1522</c:v>
                </c:pt>
                <c:pt idx="87">
                  <c:v>-0.39399999999999996</c:v>
                </c:pt>
                <c:pt idx="88">
                  <c:v>-0.47889999999999999</c:v>
                </c:pt>
                <c:pt idx="89">
                  <c:v>-0.29499999999999998</c:v>
                </c:pt>
                <c:pt idx="90">
                  <c:v>-0.12539999999999998</c:v>
                </c:pt>
                <c:pt idx="91">
                  <c:v>-0.13350000000000001</c:v>
                </c:pt>
                <c:pt idx="92">
                  <c:v>-6.1500000000000006E-2</c:v>
                </c:pt>
                <c:pt idx="93">
                  <c:v>-7.8E-2</c:v>
                </c:pt>
                <c:pt idx="94">
                  <c:v>-9.0899999999999995E-2</c:v>
                </c:pt>
                <c:pt idx="95">
                  <c:v>-5.6799999999999996E-2</c:v>
                </c:pt>
                <c:pt idx="96">
                  <c:v>-2.7699999999999999E-2</c:v>
                </c:pt>
                <c:pt idx="97">
                  <c:v>-3.3799999999999997E-2</c:v>
                </c:pt>
                <c:pt idx="98">
                  <c:v>-5.5800000000000002E-2</c:v>
                </c:pt>
                <c:pt idx="99">
                  <c:v>-5.8799999999999998E-2</c:v>
                </c:pt>
                <c:pt idx="100">
                  <c:v>-1.5700000000000002E-2</c:v>
                </c:pt>
                <c:pt idx="101">
                  <c:v>6.7099999999999993E-2</c:v>
                </c:pt>
                <c:pt idx="102">
                  <c:v>2.46E-2</c:v>
                </c:pt>
                <c:pt idx="103">
                  <c:v>-8.3999999999999995E-3</c:v>
                </c:pt>
                <c:pt idx="104">
                  <c:v>4.6600000000000003E-2</c:v>
                </c:pt>
                <c:pt idx="105">
                  <c:v>3.15E-2</c:v>
                </c:pt>
                <c:pt idx="106">
                  <c:v>4.6699999999999998E-2</c:v>
                </c:pt>
                <c:pt idx="107">
                  <c:v>7.2099999999999997E-2</c:v>
                </c:pt>
                <c:pt idx="108">
                  <c:v>0.12480000000000001</c:v>
                </c:pt>
                <c:pt idx="109">
                  <c:v>2.2700000000000001E-2</c:v>
                </c:pt>
                <c:pt idx="110">
                  <c:v>0.1072</c:v>
                </c:pt>
                <c:pt idx="111">
                  <c:v>0.10529999999999999</c:v>
                </c:pt>
                <c:pt idx="112">
                  <c:v>0.18379999999999999</c:v>
                </c:pt>
                <c:pt idx="113">
                  <c:v>4.2199999999999994E-2</c:v>
                </c:pt>
                <c:pt idx="114">
                  <c:v>-2.9100000000000001E-2</c:v>
                </c:pt>
                <c:pt idx="115">
                  <c:v>-2.8000000000000004E-3</c:v>
                </c:pt>
                <c:pt idx="116">
                  <c:v>9.0000000000000011E-3</c:v>
                </c:pt>
                <c:pt idx="117">
                  <c:v>7.9299999999999995E-2</c:v>
                </c:pt>
                <c:pt idx="118">
                  <c:v>6.7099999999999993E-2</c:v>
                </c:pt>
                <c:pt idx="119">
                  <c:v>7.7800000000000008E-2</c:v>
                </c:pt>
                <c:pt idx="120">
                  <c:v>8.4900000000000003E-2</c:v>
                </c:pt>
                <c:pt idx="121">
                  <c:v>3.7699999999999997E-2</c:v>
                </c:pt>
                <c:pt idx="122">
                  <c:v>0.13650000000000001</c:v>
                </c:pt>
                <c:pt idx="123">
                  <c:v>3.2899999999999999E-2</c:v>
                </c:pt>
                <c:pt idx="124">
                  <c:v>0</c:v>
                </c:pt>
                <c:pt idx="125">
                  <c:v>-1.32E-2</c:v>
                </c:pt>
                <c:pt idx="126">
                  <c:v>-4.5199999999999997E-2</c:v>
                </c:pt>
                <c:pt idx="127">
                  <c:v>-3.2599999999999997E-2</c:v>
                </c:pt>
                <c:pt idx="128">
                  <c:v>7.6100000000000001E-2</c:v>
                </c:pt>
                <c:pt idx="129">
                  <c:v>2.7099999999999999E-2</c:v>
                </c:pt>
                <c:pt idx="130">
                  <c:v>-0.10619999999999999</c:v>
                </c:pt>
                <c:pt idx="131">
                  <c:v>-6.9500000000000006E-2</c:v>
                </c:pt>
                <c:pt idx="132">
                  <c:v>-0.16829999999999998</c:v>
                </c:pt>
                <c:pt idx="133">
                  <c:v>-0.32950000000000002</c:v>
                </c:pt>
                <c:pt idx="134">
                  <c:v>-4.6600000000000003E-2</c:v>
                </c:pt>
                <c:pt idx="135">
                  <c:v>6.4000000000000003E-3</c:v>
                </c:pt>
                <c:pt idx="136">
                  <c:v>7.5800000000000006E-2</c:v>
                </c:pt>
                <c:pt idx="137">
                  <c:v>8.2599999999999993E-2</c:v>
                </c:pt>
                <c:pt idx="138">
                  <c:v>4.6199999999999998E-2</c:v>
                </c:pt>
                <c:pt idx="139">
                  <c:v>-4.0999999999999995E-2</c:v>
                </c:pt>
                <c:pt idx="140">
                  <c:v>-0.1825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1-4A40-A355-FECE109CB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5152"/>
        <c:axId val="49666688"/>
      </c:lineChart>
      <c:catAx>
        <c:axId val="4966515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666688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666688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66515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97"/>
          <c:y val="0.88148769173634867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'QSBO,CCI'!$CF$9</c:f>
              <c:strCache>
                <c:ptCount val="1"/>
                <c:pt idx="0">
                  <c:v>Auckland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'QSBO,CCI'!$A$19:$A$151</c:f>
              <c:numCache>
                <c:formatCode>mmm\-yy</c:formatCode>
                <c:ptCount val="133"/>
                <c:pt idx="0">
                  <c:v>32568</c:v>
                </c:pt>
                <c:pt idx="1">
                  <c:v>32660</c:v>
                </c:pt>
                <c:pt idx="2">
                  <c:v>32752</c:v>
                </c:pt>
                <c:pt idx="3">
                  <c:v>32843</c:v>
                </c:pt>
                <c:pt idx="4">
                  <c:v>32933</c:v>
                </c:pt>
                <c:pt idx="5">
                  <c:v>33025</c:v>
                </c:pt>
                <c:pt idx="6">
                  <c:v>33117</c:v>
                </c:pt>
                <c:pt idx="7">
                  <c:v>33208</c:v>
                </c:pt>
                <c:pt idx="8">
                  <c:v>33298</c:v>
                </c:pt>
                <c:pt idx="9">
                  <c:v>33390</c:v>
                </c:pt>
                <c:pt idx="10">
                  <c:v>33482</c:v>
                </c:pt>
                <c:pt idx="11">
                  <c:v>33573</c:v>
                </c:pt>
                <c:pt idx="12">
                  <c:v>33664</c:v>
                </c:pt>
                <c:pt idx="13">
                  <c:v>33756</c:v>
                </c:pt>
                <c:pt idx="14">
                  <c:v>33848</c:v>
                </c:pt>
                <c:pt idx="15">
                  <c:v>33939</c:v>
                </c:pt>
                <c:pt idx="16">
                  <c:v>34029</c:v>
                </c:pt>
                <c:pt idx="17">
                  <c:v>34121</c:v>
                </c:pt>
                <c:pt idx="18">
                  <c:v>34213</c:v>
                </c:pt>
                <c:pt idx="19">
                  <c:v>34304</c:v>
                </c:pt>
                <c:pt idx="20">
                  <c:v>34394</c:v>
                </c:pt>
                <c:pt idx="21">
                  <c:v>34486</c:v>
                </c:pt>
                <c:pt idx="22">
                  <c:v>34578</c:v>
                </c:pt>
                <c:pt idx="23">
                  <c:v>34669</c:v>
                </c:pt>
                <c:pt idx="24">
                  <c:v>34759</c:v>
                </c:pt>
                <c:pt idx="25">
                  <c:v>34851</c:v>
                </c:pt>
                <c:pt idx="26">
                  <c:v>34943</c:v>
                </c:pt>
                <c:pt idx="27">
                  <c:v>35034</c:v>
                </c:pt>
                <c:pt idx="28">
                  <c:v>35125</c:v>
                </c:pt>
                <c:pt idx="29">
                  <c:v>35217</c:v>
                </c:pt>
                <c:pt idx="30">
                  <c:v>35309</c:v>
                </c:pt>
                <c:pt idx="31">
                  <c:v>35400</c:v>
                </c:pt>
                <c:pt idx="32">
                  <c:v>35490</c:v>
                </c:pt>
                <c:pt idx="33">
                  <c:v>35582</c:v>
                </c:pt>
                <c:pt idx="34">
                  <c:v>35674</c:v>
                </c:pt>
                <c:pt idx="35">
                  <c:v>35765</c:v>
                </c:pt>
                <c:pt idx="36">
                  <c:v>35855</c:v>
                </c:pt>
                <c:pt idx="37">
                  <c:v>35947</c:v>
                </c:pt>
                <c:pt idx="38">
                  <c:v>36039</c:v>
                </c:pt>
                <c:pt idx="39">
                  <c:v>36130</c:v>
                </c:pt>
                <c:pt idx="40">
                  <c:v>36220</c:v>
                </c:pt>
                <c:pt idx="41">
                  <c:v>36312</c:v>
                </c:pt>
                <c:pt idx="42">
                  <c:v>36404</c:v>
                </c:pt>
                <c:pt idx="43">
                  <c:v>36495</c:v>
                </c:pt>
                <c:pt idx="44">
                  <c:v>36586</c:v>
                </c:pt>
                <c:pt idx="45">
                  <c:v>36678</c:v>
                </c:pt>
                <c:pt idx="46">
                  <c:v>36770</c:v>
                </c:pt>
                <c:pt idx="47">
                  <c:v>36861</c:v>
                </c:pt>
                <c:pt idx="48">
                  <c:v>36951</c:v>
                </c:pt>
                <c:pt idx="49">
                  <c:v>37043</c:v>
                </c:pt>
                <c:pt idx="50">
                  <c:v>37135</c:v>
                </c:pt>
                <c:pt idx="51">
                  <c:v>37226</c:v>
                </c:pt>
                <c:pt idx="52">
                  <c:v>37316</c:v>
                </c:pt>
                <c:pt idx="53">
                  <c:v>37408</c:v>
                </c:pt>
                <c:pt idx="54">
                  <c:v>37500</c:v>
                </c:pt>
                <c:pt idx="55">
                  <c:v>37591</c:v>
                </c:pt>
                <c:pt idx="56">
                  <c:v>37681</c:v>
                </c:pt>
                <c:pt idx="57">
                  <c:v>37773</c:v>
                </c:pt>
                <c:pt idx="58">
                  <c:v>37865</c:v>
                </c:pt>
                <c:pt idx="59">
                  <c:v>37956</c:v>
                </c:pt>
                <c:pt idx="60">
                  <c:v>38047</c:v>
                </c:pt>
                <c:pt idx="61">
                  <c:v>38139</c:v>
                </c:pt>
                <c:pt idx="62">
                  <c:v>38231</c:v>
                </c:pt>
                <c:pt idx="63">
                  <c:v>38322</c:v>
                </c:pt>
                <c:pt idx="64">
                  <c:v>38412</c:v>
                </c:pt>
                <c:pt idx="65">
                  <c:v>38504</c:v>
                </c:pt>
                <c:pt idx="66">
                  <c:v>38596</c:v>
                </c:pt>
                <c:pt idx="67">
                  <c:v>38687</c:v>
                </c:pt>
                <c:pt idx="68">
                  <c:v>38777</c:v>
                </c:pt>
                <c:pt idx="69">
                  <c:v>38869</c:v>
                </c:pt>
                <c:pt idx="70">
                  <c:v>38961</c:v>
                </c:pt>
                <c:pt idx="71">
                  <c:v>39052</c:v>
                </c:pt>
                <c:pt idx="72">
                  <c:v>39142</c:v>
                </c:pt>
                <c:pt idx="73">
                  <c:v>39234</c:v>
                </c:pt>
                <c:pt idx="74">
                  <c:v>39326</c:v>
                </c:pt>
                <c:pt idx="75">
                  <c:v>39417</c:v>
                </c:pt>
                <c:pt idx="76">
                  <c:v>39508</c:v>
                </c:pt>
                <c:pt idx="77">
                  <c:v>39600</c:v>
                </c:pt>
                <c:pt idx="78">
                  <c:v>39692</c:v>
                </c:pt>
                <c:pt idx="79">
                  <c:v>39783</c:v>
                </c:pt>
                <c:pt idx="80">
                  <c:v>39873</c:v>
                </c:pt>
                <c:pt idx="81">
                  <c:v>39965</c:v>
                </c:pt>
                <c:pt idx="82">
                  <c:v>40057</c:v>
                </c:pt>
                <c:pt idx="83">
                  <c:v>40148</c:v>
                </c:pt>
                <c:pt idx="84">
                  <c:v>40238</c:v>
                </c:pt>
                <c:pt idx="85">
                  <c:v>40330</c:v>
                </c:pt>
                <c:pt idx="86">
                  <c:v>40422</c:v>
                </c:pt>
                <c:pt idx="87">
                  <c:v>40513</c:v>
                </c:pt>
                <c:pt idx="88">
                  <c:v>40603</c:v>
                </c:pt>
                <c:pt idx="89">
                  <c:v>40695</c:v>
                </c:pt>
                <c:pt idx="90">
                  <c:v>40787</c:v>
                </c:pt>
                <c:pt idx="91">
                  <c:v>40878</c:v>
                </c:pt>
                <c:pt idx="92">
                  <c:v>40969</c:v>
                </c:pt>
                <c:pt idx="93">
                  <c:v>41061</c:v>
                </c:pt>
                <c:pt idx="94">
                  <c:v>41153</c:v>
                </c:pt>
                <c:pt idx="95">
                  <c:v>41244</c:v>
                </c:pt>
                <c:pt idx="96">
                  <c:v>41334</c:v>
                </c:pt>
                <c:pt idx="97">
                  <c:v>41426</c:v>
                </c:pt>
                <c:pt idx="98">
                  <c:v>41518</c:v>
                </c:pt>
                <c:pt idx="99">
                  <c:v>41609</c:v>
                </c:pt>
                <c:pt idx="100">
                  <c:v>41699</c:v>
                </c:pt>
                <c:pt idx="101">
                  <c:v>41791</c:v>
                </c:pt>
                <c:pt idx="102">
                  <c:v>41883</c:v>
                </c:pt>
                <c:pt idx="103">
                  <c:v>41974</c:v>
                </c:pt>
                <c:pt idx="104">
                  <c:v>42064</c:v>
                </c:pt>
                <c:pt idx="105">
                  <c:v>42156</c:v>
                </c:pt>
                <c:pt idx="106">
                  <c:v>42248</c:v>
                </c:pt>
                <c:pt idx="107">
                  <c:v>42339</c:v>
                </c:pt>
                <c:pt idx="108">
                  <c:v>42430</c:v>
                </c:pt>
                <c:pt idx="109">
                  <c:v>42522</c:v>
                </c:pt>
                <c:pt idx="110">
                  <c:v>42614</c:v>
                </c:pt>
                <c:pt idx="111">
                  <c:v>42705</c:v>
                </c:pt>
                <c:pt idx="112">
                  <c:v>42795</c:v>
                </c:pt>
                <c:pt idx="113">
                  <c:v>42887</c:v>
                </c:pt>
                <c:pt idx="114">
                  <c:v>42979</c:v>
                </c:pt>
                <c:pt idx="115">
                  <c:v>43070</c:v>
                </c:pt>
                <c:pt idx="116">
                  <c:v>43160</c:v>
                </c:pt>
                <c:pt idx="117">
                  <c:v>43252</c:v>
                </c:pt>
                <c:pt idx="118">
                  <c:v>43344</c:v>
                </c:pt>
                <c:pt idx="119">
                  <c:v>43435</c:v>
                </c:pt>
                <c:pt idx="120">
                  <c:v>43525</c:v>
                </c:pt>
                <c:pt idx="121">
                  <c:v>43617</c:v>
                </c:pt>
                <c:pt idx="122">
                  <c:v>43709</c:v>
                </c:pt>
                <c:pt idx="123">
                  <c:v>43800</c:v>
                </c:pt>
                <c:pt idx="124">
                  <c:v>43891</c:v>
                </c:pt>
                <c:pt idx="125">
                  <c:v>43983</c:v>
                </c:pt>
                <c:pt idx="126">
                  <c:v>44075</c:v>
                </c:pt>
                <c:pt idx="127">
                  <c:v>44166</c:v>
                </c:pt>
                <c:pt idx="128">
                  <c:v>44256</c:v>
                </c:pt>
                <c:pt idx="129">
                  <c:v>44348</c:v>
                </c:pt>
                <c:pt idx="130">
                  <c:v>44440</c:v>
                </c:pt>
                <c:pt idx="131">
                  <c:v>44531</c:v>
                </c:pt>
                <c:pt idx="132">
                  <c:v>44621</c:v>
                </c:pt>
              </c:numCache>
            </c:numRef>
          </c:cat>
          <c:val>
            <c:numRef>
              <c:f>'QSBO,CCI'!$CF$19:$CF$151</c:f>
              <c:numCache>
                <c:formatCode>0.0</c:formatCode>
                <c:ptCount val="133"/>
                <c:pt idx="0">
                  <c:v>107.5</c:v>
                </c:pt>
                <c:pt idx="1">
                  <c:v>106.5</c:v>
                </c:pt>
                <c:pt idx="2">
                  <c:v>117.7</c:v>
                </c:pt>
                <c:pt idx="3">
                  <c:v>103.2</c:v>
                </c:pt>
                <c:pt idx="4">
                  <c:v>101.7</c:v>
                </c:pt>
                <c:pt idx="5">
                  <c:v>104.1</c:v>
                </c:pt>
                <c:pt idx="6">
                  <c:v>101.3</c:v>
                </c:pt>
                <c:pt idx="7">
                  <c:v>84.3</c:v>
                </c:pt>
                <c:pt idx="8">
                  <c:v>83.8</c:v>
                </c:pt>
                <c:pt idx="9">
                  <c:v>89.2</c:v>
                </c:pt>
                <c:pt idx="10">
                  <c:v>87.5</c:v>
                </c:pt>
                <c:pt idx="11">
                  <c:v>90.6</c:v>
                </c:pt>
                <c:pt idx="12">
                  <c:v>112</c:v>
                </c:pt>
                <c:pt idx="13">
                  <c:v>108.1</c:v>
                </c:pt>
                <c:pt idx="14">
                  <c:v>109.8</c:v>
                </c:pt>
                <c:pt idx="15">
                  <c:v>110.6</c:v>
                </c:pt>
                <c:pt idx="16">
                  <c:v>112.2</c:v>
                </c:pt>
                <c:pt idx="17">
                  <c:v>121.4</c:v>
                </c:pt>
                <c:pt idx="18">
                  <c:v>131.80000000000001</c:v>
                </c:pt>
                <c:pt idx="19">
                  <c:v>130.30000000000001</c:v>
                </c:pt>
                <c:pt idx="20">
                  <c:v>135.80000000000001</c:v>
                </c:pt>
                <c:pt idx="21">
                  <c:v>136.9</c:v>
                </c:pt>
                <c:pt idx="22">
                  <c:v>136.1</c:v>
                </c:pt>
                <c:pt idx="23">
                  <c:v>137.9</c:v>
                </c:pt>
                <c:pt idx="24">
                  <c:v>126.6</c:v>
                </c:pt>
                <c:pt idx="25">
                  <c:v>133.5</c:v>
                </c:pt>
                <c:pt idx="26">
                  <c:v>134.5</c:v>
                </c:pt>
                <c:pt idx="27">
                  <c:v>129.19999999999999</c:v>
                </c:pt>
                <c:pt idx="28">
                  <c:v>140.1</c:v>
                </c:pt>
                <c:pt idx="29">
                  <c:v>116.4</c:v>
                </c:pt>
                <c:pt idx="30">
                  <c:v>127.4</c:v>
                </c:pt>
                <c:pt idx="31">
                  <c:v>130.6</c:v>
                </c:pt>
                <c:pt idx="32">
                  <c:v>125.3</c:v>
                </c:pt>
                <c:pt idx="33">
                  <c:v>117.5</c:v>
                </c:pt>
                <c:pt idx="34">
                  <c:v>115.9</c:v>
                </c:pt>
                <c:pt idx="35">
                  <c:v>112.1</c:v>
                </c:pt>
                <c:pt idx="36">
                  <c:v>107.6</c:v>
                </c:pt>
                <c:pt idx="37">
                  <c:v>98.5</c:v>
                </c:pt>
                <c:pt idx="38">
                  <c:v>105.2</c:v>
                </c:pt>
                <c:pt idx="39">
                  <c:v>112.2</c:v>
                </c:pt>
                <c:pt idx="40">
                  <c:v>121.6</c:v>
                </c:pt>
                <c:pt idx="41">
                  <c:v>118.2</c:v>
                </c:pt>
                <c:pt idx="42">
                  <c:v>125.3</c:v>
                </c:pt>
                <c:pt idx="43">
                  <c:v>124.1</c:v>
                </c:pt>
                <c:pt idx="44">
                  <c:v>127.7</c:v>
                </c:pt>
                <c:pt idx="45">
                  <c:v>98.3</c:v>
                </c:pt>
                <c:pt idx="46">
                  <c:v>96.7</c:v>
                </c:pt>
                <c:pt idx="47">
                  <c:v>119.4</c:v>
                </c:pt>
                <c:pt idx="48">
                  <c:v>123.2</c:v>
                </c:pt>
                <c:pt idx="49">
                  <c:v>118.8</c:v>
                </c:pt>
                <c:pt idx="50">
                  <c:v>120.8</c:v>
                </c:pt>
                <c:pt idx="51">
                  <c:v>125.9</c:v>
                </c:pt>
                <c:pt idx="52">
                  <c:v>124.5</c:v>
                </c:pt>
                <c:pt idx="53">
                  <c:v>123.9</c:v>
                </c:pt>
                <c:pt idx="54">
                  <c:v>126.4</c:v>
                </c:pt>
                <c:pt idx="55">
                  <c:v>125.1</c:v>
                </c:pt>
                <c:pt idx="56">
                  <c:v>112.5</c:v>
                </c:pt>
                <c:pt idx="57">
                  <c:v>129.30000000000001</c:v>
                </c:pt>
                <c:pt idx="58">
                  <c:v>128</c:v>
                </c:pt>
                <c:pt idx="59">
                  <c:v>130.4</c:v>
                </c:pt>
                <c:pt idx="60">
                  <c:v>128.19999999999999</c:v>
                </c:pt>
                <c:pt idx="61">
                  <c:v>125.3</c:v>
                </c:pt>
                <c:pt idx="62">
                  <c:v>124.8</c:v>
                </c:pt>
                <c:pt idx="63">
                  <c:v>134.30000000000001</c:v>
                </c:pt>
                <c:pt idx="64">
                  <c:v>133.30000000000001</c:v>
                </c:pt>
                <c:pt idx="65">
                  <c:v>118.2</c:v>
                </c:pt>
                <c:pt idx="66">
                  <c:v>118.9</c:v>
                </c:pt>
                <c:pt idx="67">
                  <c:v>110.6</c:v>
                </c:pt>
                <c:pt idx="68">
                  <c:v>110.8</c:v>
                </c:pt>
                <c:pt idx="69">
                  <c:v>107.2</c:v>
                </c:pt>
                <c:pt idx="70">
                  <c:v>109.9</c:v>
                </c:pt>
                <c:pt idx="71">
                  <c:v>124.8</c:v>
                </c:pt>
                <c:pt idx="72">
                  <c:v>120.4</c:v>
                </c:pt>
                <c:pt idx="73">
                  <c:v>112.6</c:v>
                </c:pt>
                <c:pt idx="74">
                  <c:v>114.8</c:v>
                </c:pt>
                <c:pt idx="75">
                  <c:v>110.3</c:v>
                </c:pt>
                <c:pt idx="76">
                  <c:v>99.8</c:v>
                </c:pt>
                <c:pt idx="77">
                  <c:v>80.8</c:v>
                </c:pt>
                <c:pt idx="78">
                  <c:v>101.3</c:v>
                </c:pt>
                <c:pt idx="79">
                  <c:v>102.3</c:v>
                </c:pt>
                <c:pt idx="80">
                  <c:v>95.4</c:v>
                </c:pt>
                <c:pt idx="81">
                  <c:v>108.6</c:v>
                </c:pt>
                <c:pt idx="82">
                  <c:v>122.7</c:v>
                </c:pt>
                <c:pt idx="83">
                  <c:v>121.5</c:v>
                </c:pt>
                <c:pt idx="84">
                  <c:v>119.5</c:v>
                </c:pt>
                <c:pt idx="85">
                  <c:v>126.8</c:v>
                </c:pt>
                <c:pt idx="86">
                  <c:v>117.3</c:v>
                </c:pt>
                <c:pt idx="87">
                  <c:v>109.5</c:v>
                </c:pt>
                <c:pt idx="88">
                  <c:v>101.6</c:v>
                </c:pt>
                <c:pt idx="89">
                  <c:v>115.4</c:v>
                </c:pt>
                <c:pt idx="90">
                  <c:v>111.4</c:v>
                </c:pt>
                <c:pt idx="91">
                  <c:v>104</c:v>
                </c:pt>
                <c:pt idx="92">
                  <c:v>104.7</c:v>
                </c:pt>
                <c:pt idx="93">
                  <c:v>104.3</c:v>
                </c:pt>
                <c:pt idx="94">
                  <c:v>104.5</c:v>
                </c:pt>
                <c:pt idx="95">
                  <c:v>117.9</c:v>
                </c:pt>
                <c:pt idx="96">
                  <c:v>119</c:v>
                </c:pt>
                <c:pt idx="97">
                  <c:v>119.4</c:v>
                </c:pt>
                <c:pt idx="98">
                  <c:v>115.1</c:v>
                </c:pt>
                <c:pt idx="99">
                  <c:v>122.6</c:v>
                </c:pt>
                <c:pt idx="100">
                  <c:v>126.5</c:v>
                </c:pt>
                <c:pt idx="101">
                  <c:v>128.30000000000001</c:v>
                </c:pt>
                <c:pt idx="102">
                  <c:v>120.2</c:v>
                </c:pt>
                <c:pt idx="103">
                  <c:v>114.8</c:v>
                </c:pt>
                <c:pt idx="104">
                  <c:v>119.6</c:v>
                </c:pt>
                <c:pt idx="105">
                  <c:v>117.3</c:v>
                </c:pt>
                <c:pt idx="106">
                  <c:v>111.4</c:v>
                </c:pt>
                <c:pt idx="107">
                  <c:v>113.9</c:v>
                </c:pt>
                <c:pt idx="108" formatCode="General">
                  <c:v>116.6</c:v>
                </c:pt>
                <c:pt idx="109" formatCode="General">
                  <c:v>112.3</c:v>
                </c:pt>
                <c:pt idx="110">
                  <c:v>113.3</c:v>
                </c:pt>
                <c:pt idx="111">
                  <c:v>111.8</c:v>
                </c:pt>
                <c:pt idx="112">
                  <c:v>115.1</c:v>
                </c:pt>
                <c:pt idx="113">
                  <c:v>113.5</c:v>
                </c:pt>
                <c:pt idx="114">
                  <c:v>114.6</c:v>
                </c:pt>
                <c:pt idx="115">
                  <c:v>107.5</c:v>
                </c:pt>
                <c:pt idx="116">
                  <c:v>109.4</c:v>
                </c:pt>
                <c:pt idx="117">
                  <c:v>109.4</c:v>
                </c:pt>
                <c:pt idx="118">
                  <c:v>98.2</c:v>
                </c:pt>
                <c:pt idx="119">
                  <c:v>109.5</c:v>
                </c:pt>
                <c:pt idx="120">
                  <c:v>101</c:v>
                </c:pt>
                <c:pt idx="121">
                  <c:v>102</c:v>
                </c:pt>
                <c:pt idx="122">
                  <c:v>106.7</c:v>
                </c:pt>
                <c:pt idx="123">
                  <c:v>112.9</c:v>
                </c:pt>
                <c:pt idx="124">
                  <c:v>105.9</c:v>
                </c:pt>
                <c:pt idx="125">
                  <c:v>96</c:v>
                </c:pt>
                <c:pt idx="126">
                  <c:v>91.6</c:v>
                </c:pt>
                <c:pt idx="127">
                  <c:v>106.9</c:v>
                </c:pt>
                <c:pt idx="128">
                  <c:v>103.9</c:v>
                </c:pt>
                <c:pt idx="129">
                  <c:v>108.6</c:v>
                </c:pt>
                <c:pt idx="130">
                  <c:v>101.4</c:v>
                </c:pt>
                <c:pt idx="131">
                  <c:v>102.9</c:v>
                </c:pt>
                <c:pt idx="132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8-4187-9DCE-08883E586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5152"/>
        <c:axId val="49666688"/>
      </c:lineChart>
      <c:catAx>
        <c:axId val="49665152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49666688"/>
        <c:crosses val="autoZero"/>
        <c:auto val="0"/>
        <c:lblAlgn val="ctr"/>
        <c:lblOffset val="100"/>
        <c:tickLblSkip val="4"/>
        <c:tickMarkSkip val="4"/>
        <c:noMultiLvlLbl val="0"/>
      </c:catAx>
      <c:valAx>
        <c:axId val="49666688"/>
        <c:scaling>
          <c:orientation val="minMax"/>
          <c:max val="140.4"/>
          <c:min val="60"/>
        </c:scaling>
        <c:delete val="0"/>
        <c:axPos val="l"/>
        <c:majorGridlines/>
        <c:numFmt formatCode="General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49665152"/>
        <c:crosses val="autoZero"/>
        <c:crossBetween val="between"/>
      </c:valAx>
      <c:spPr>
        <a:ln>
          <a:noFill/>
        </a:ln>
      </c:spPr>
    </c:plotArea>
    <c:plotVisOnly val="1"/>
    <c:dispBlanksAs val="span"/>
    <c:showDLblsOverMax val="0"/>
  </c:chart>
  <c:spPr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70779692029357955"/>
          <c:h val="0.69414370078740162"/>
        </c:manualLayout>
      </c:layout>
      <c:lineChart>
        <c:grouping val="standard"/>
        <c:varyColors val="0"/>
        <c:ser>
          <c:idx val="2"/>
          <c:order val="0"/>
          <c:tx>
            <c:strRef>
              <c:f>'Inflation, Current AC'!$AY$9</c:f>
              <c:strCache>
                <c:ptCount val="1"/>
                <c:pt idx="0">
                  <c:v>CPI Total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'Inflation, Current AC'!$A$10:$A$146</c:f>
              <c:numCache>
                <c:formatCode>mmm\-yy</c:formatCode>
                <c:ptCount val="137"/>
                <c:pt idx="0">
                  <c:v>32203</c:v>
                </c:pt>
                <c:pt idx="1">
                  <c:v>32295</c:v>
                </c:pt>
                <c:pt idx="2">
                  <c:v>32387</c:v>
                </c:pt>
                <c:pt idx="3">
                  <c:v>32478</c:v>
                </c:pt>
                <c:pt idx="4">
                  <c:v>32568</c:v>
                </c:pt>
                <c:pt idx="5">
                  <c:v>32660</c:v>
                </c:pt>
                <c:pt idx="6">
                  <c:v>32752</c:v>
                </c:pt>
                <c:pt idx="7">
                  <c:v>32843</c:v>
                </c:pt>
                <c:pt idx="8">
                  <c:v>32933</c:v>
                </c:pt>
                <c:pt idx="9">
                  <c:v>33025</c:v>
                </c:pt>
                <c:pt idx="10">
                  <c:v>33117</c:v>
                </c:pt>
                <c:pt idx="11">
                  <c:v>33208</c:v>
                </c:pt>
                <c:pt idx="12">
                  <c:v>33298</c:v>
                </c:pt>
                <c:pt idx="13">
                  <c:v>33390</c:v>
                </c:pt>
                <c:pt idx="14">
                  <c:v>33482</c:v>
                </c:pt>
                <c:pt idx="15">
                  <c:v>33573</c:v>
                </c:pt>
                <c:pt idx="16">
                  <c:v>33664</c:v>
                </c:pt>
                <c:pt idx="17">
                  <c:v>33756</c:v>
                </c:pt>
                <c:pt idx="18">
                  <c:v>33848</c:v>
                </c:pt>
                <c:pt idx="19">
                  <c:v>33939</c:v>
                </c:pt>
                <c:pt idx="20">
                  <c:v>34029</c:v>
                </c:pt>
                <c:pt idx="21">
                  <c:v>34121</c:v>
                </c:pt>
                <c:pt idx="22">
                  <c:v>34213</c:v>
                </c:pt>
                <c:pt idx="23">
                  <c:v>34304</c:v>
                </c:pt>
                <c:pt idx="24">
                  <c:v>34394</c:v>
                </c:pt>
                <c:pt idx="25">
                  <c:v>34486</c:v>
                </c:pt>
                <c:pt idx="26">
                  <c:v>34578</c:v>
                </c:pt>
                <c:pt idx="27">
                  <c:v>34669</c:v>
                </c:pt>
                <c:pt idx="28">
                  <c:v>34759</c:v>
                </c:pt>
                <c:pt idx="29">
                  <c:v>34851</c:v>
                </c:pt>
                <c:pt idx="30">
                  <c:v>34943</c:v>
                </c:pt>
                <c:pt idx="31">
                  <c:v>35034</c:v>
                </c:pt>
                <c:pt idx="32">
                  <c:v>35125</c:v>
                </c:pt>
                <c:pt idx="33">
                  <c:v>35217</c:v>
                </c:pt>
                <c:pt idx="34">
                  <c:v>35309</c:v>
                </c:pt>
                <c:pt idx="35">
                  <c:v>35400</c:v>
                </c:pt>
                <c:pt idx="36">
                  <c:v>35490</c:v>
                </c:pt>
                <c:pt idx="37">
                  <c:v>35582</c:v>
                </c:pt>
                <c:pt idx="38">
                  <c:v>35674</c:v>
                </c:pt>
                <c:pt idx="39">
                  <c:v>35765</c:v>
                </c:pt>
                <c:pt idx="40">
                  <c:v>35855</c:v>
                </c:pt>
                <c:pt idx="41">
                  <c:v>35947</c:v>
                </c:pt>
                <c:pt idx="42">
                  <c:v>36039</c:v>
                </c:pt>
                <c:pt idx="43">
                  <c:v>36130</c:v>
                </c:pt>
                <c:pt idx="44">
                  <c:v>36220</c:v>
                </c:pt>
                <c:pt idx="45">
                  <c:v>36312</c:v>
                </c:pt>
                <c:pt idx="46">
                  <c:v>36404</c:v>
                </c:pt>
                <c:pt idx="47">
                  <c:v>36495</c:v>
                </c:pt>
                <c:pt idx="48">
                  <c:v>36586</c:v>
                </c:pt>
                <c:pt idx="49">
                  <c:v>36678</c:v>
                </c:pt>
                <c:pt idx="50">
                  <c:v>36770</c:v>
                </c:pt>
                <c:pt idx="51">
                  <c:v>36861</c:v>
                </c:pt>
                <c:pt idx="52">
                  <c:v>36951</c:v>
                </c:pt>
                <c:pt idx="53">
                  <c:v>37043</c:v>
                </c:pt>
                <c:pt idx="54">
                  <c:v>37135</c:v>
                </c:pt>
                <c:pt idx="55">
                  <c:v>37226</c:v>
                </c:pt>
                <c:pt idx="56">
                  <c:v>37316</c:v>
                </c:pt>
                <c:pt idx="57">
                  <c:v>37408</c:v>
                </c:pt>
                <c:pt idx="58">
                  <c:v>37500</c:v>
                </c:pt>
                <c:pt idx="59">
                  <c:v>37591</c:v>
                </c:pt>
                <c:pt idx="60">
                  <c:v>37681</c:v>
                </c:pt>
                <c:pt idx="61">
                  <c:v>37773</c:v>
                </c:pt>
                <c:pt idx="62">
                  <c:v>37865</c:v>
                </c:pt>
                <c:pt idx="63">
                  <c:v>37956</c:v>
                </c:pt>
                <c:pt idx="64">
                  <c:v>38047</c:v>
                </c:pt>
                <c:pt idx="65">
                  <c:v>38139</c:v>
                </c:pt>
                <c:pt idx="66">
                  <c:v>38231</c:v>
                </c:pt>
                <c:pt idx="67">
                  <c:v>38322</c:v>
                </c:pt>
                <c:pt idx="68">
                  <c:v>38412</c:v>
                </c:pt>
                <c:pt idx="69">
                  <c:v>38504</c:v>
                </c:pt>
                <c:pt idx="70">
                  <c:v>38596</c:v>
                </c:pt>
                <c:pt idx="71">
                  <c:v>38687</c:v>
                </c:pt>
                <c:pt idx="72">
                  <c:v>38777</c:v>
                </c:pt>
                <c:pt idx="73">
                  <c:v>38869</c:v>
                </c:pt>
                <c:pt idx="74">
                  <c:v>38961</c:v>
                </c:pt>
                <c:pt idx="75">
                  <c:v>39052</c:v>
                </c:pt>
                <c:pt idx="76">
                  <c:v>39142</c:v>
                </c:pt>
                <c:pt idx="77">
                  <c:v>39234</c:v>
                </c:pt>
                <c:pt idx="78">
                  <c:v>39326</c:v>
                </c:pt>
                <c:pt idx="79">
                  <c:v>39417</c:v>
                </c:pt>
                <c:pt idx="80">
                  <c:v>39508</c:v>
                </c:pt>
                <c:pt idx="81">
                  <c:v>39600</c:v>
                </c:pt>
                <c:pt idx="82">
                  <c:v>39692</c:v>
                </c:pt>
                <c:pt idx="83">
                  <c:v>39783</c:v>
                </c:pt>
                <c:pt idx="84">
                  <c:v>39873</c:v>
                </c:pt>
                <c:pt idx="85">
                  <c:v>39965</c:v>
                </c:pt>
                <c:pt idx="86">
                  <c:v>40057</c:v>
                </c:pt>
                <c:pt idx="87">
                  <c:v>40148</c:v>
                </c:pt>
                <c:pt idx="88">
                  <c:v>40238</c:v>
                </c:pt>
                <c:pt idx="89">
                  <c:v>40330</c:v>
                </c:pt>
                <c:pt idx="90">
                  <c:v>40422</c:v>
                </c:pt>
                <c:pt idx="91">
                  <c:v>40513</c:v>
                </c:pt>
                <c:pt idx="92">
                  <c:v>40603</c:v>
                </c:pt>
                <c:pt idx="93">
                  <c:v>40695</c:v>
                </c:pt>
                <c:pt idx="94">
                  <c:v>40787</c:v>
                </c:pt>
                <c:pt idx="95">
                  <c:v>40878</c:v>
                </c:pt>
                <c:pt idx="96">
                  <c:v>40969</c:v>
                </c:pt>
                <c:pt idx="97">
                  <c:v>41061</c:v>
                </c:pt>
                <c:pt idx="98">
                  <c:v>41153</c:v>
                </c:pt>
                <c:pt idx="99">
                  <c:v>41244</c:v>
                </c:pt>
                <c:pt idx="100">
                  <c:v>41334</c:v>
                </c:pt>
                <c:pt idx="101">
                  <c:v>41426</c:v>
                </c:pt>
                <c:pt idx="102">
                  <c:v>41518</c:v>
                </c:pt>
                <c:pt idx="103">
                  <c:v>41609</c:v>
                </c:pt>
                <c:pt idx="104">
                  <c:v>41699</c:v>
                </c:pt>
                <c:pt idx="105">
                  <c:v>41791</c:v>
                </c:pt>
                <c:pt idx="106">
                  <c:v>41883</c:v>
                </c:pt>
                <c:pt idx="107">
                  <c:v>41974</c:v>
                </c:pt>
                <c:pt idx="108">
                  <c:v>42064</c:v>
                </c:pt>
                <c:pt idx="109">
                  <c:v>42156</c:v>
                </c:pt>
                <c:pt idx="110">
                  <c:v>42248</c:v>
                </c:pt>
                <c:pt idx="111">
                  <c:v>42339</c:v>
                </c:pt>
                <c:pt idx="112">
                  <c:v>42430</c:v>
                </c:pt>
                <c:pt idx="113">
                  <c:v>42522</c:v>
                </c:pt>
                <c:pt idx="114">
                  <c:v>42614</c:v>
                </c:pt>
                <c:pt idx="115">
                  <c:v>42705</c:v>
                </c:pt>
                <c:pt idx="116">
                  <c:v>42795</c:v>
                </c:pt>
                <c:pt idx="117">
                  <c:v>42887</c:v>
                </c:pt>
                <c:pt idx="118">
                  <c:v>42979</c:v>
                </c:pt>
                <c:pt idx="119">
                  <c:v>43070</c:v>
                </c:pt>
                <c:pt idx="120">
                  <c:v>43160</c:v>
                </c:pt>
                <c:pt idx="121">
                  <c:v>43252</c:v>
                </c:pt>
                <c:pt idx="122">
                  <c:v>43344</c:v>
                </c:pt>
                <c:pt idx="123">
                  <c:v>43435</c:v>
                </c:pt>
                <c:pt idx="124">
                  <c:v>43525</c:v>
                </c:pt>
                <c:pt idx="125">
                  <c:v>43617</c:v>
                </c:pt>
                <c:pt idx="126">
                  <c:v>43709</c:v>
                </c:pt>
                <c:pt idx="127">
                  <c:v>43800</c:v>
                </c:pt>
                <c:pt idx="128">
                  <c:v>43891</c:v>
                </c:pt>
                <c:pt idx="129">
                  <c:v>43983</c:v>
                </c:pt>
                <c:pt idx="130">
                  <c:v>44075</c:v>
                </c:pt>
                <c:pt idx="131">
                  <c:v>44166</c:v>
                </c:pt>
                <c:pt idx="132">
                  <c:v>44256</c:v>
                </c:pt>
                <c:pt idx="133">
                  <c:v>44348</c:v>
                </c:pt>
                <c:pt idx="134">
                  <c:v>44440</c:v>
                </c:pt>
                <c:pt idx="135">
                  <c:v>44531</c:v>
                </c:pt>
                <c:pt idx="136">
                  <c:v>44621</c:v>
                </c:pt>
              </c:numCache>
            </c:numRef>
          </c:cat>
          <c:val>
            <c:numRef>
              <c:f>'Inflation, Current AC'!$AY$10:$AY$146</c:f>
              <c:numCache>
                <c:formatCode>0.0%</c:formatCode>
                <c:ptCount val="137"/>
                <c:pt idx="0">
                  <c:v>0.09</c:v>
                </c:pt>
                <c:pt idx="1">
                  <c:v>6.3E-2</c:v>
                </c:pt>
                <c:pt idx="2">
                  <c:v>5.5999999999999994E-2</c:v>
                </c:pt>
                <c:pt idx="3">
                  <c:v>4.7E-2</c:v>
                </c:pt>
                <c:pt idx="4">
                  <c:v>0.04</c:v>
                </c:pt>
                <c:pt idx="5">
                  <c:v>4.4000000000000004E-2</c:v>
                </c:pt>
                <c:pt idx="6">
                  <c:v>7.2000000000000008E-2</c:v>
                </c:pt>
                <c:pt idx="7">
                  <c:v>7.2000000000000008E-2</c:v>
                </c:pt>
                <c:pt idx="8">
                  <c:v>7.0000000000000007E-2</c:v>
                </c:pt>
                <c:pt idx="9">
                  <c:v>7.5999999999999998E-2</c:v>
                </c:pt>
                <c:pt idx="10">
                  <c:v>0.05</c:v>
                </c:pt>
                <c:pt idx="11">
                  <c:v>4.9000000000000002E-2</c:v>
                </c:pt>
                <c:pt idx="12">
                  <c:v>4.4999999999999998E-2</c:v>
                </c:pt>
                <c:pt idx="13">
                  <c:v>2.7999999999999997E-2</c:v>
                </c:pt>
                <c:pt idx="14">
                  <c:v>2.2000000000000002E-2</c:v>
                </c:pt>
                <c:pt idx="15">
                  <c:v>0.01</c:v>
                </c:pt>
                <c:pt idx="16">
                  <c:v>8.0000000000000002E-3</c:v>
                </c:pt>
                <c:pt idx="17">
                  <c:v>0.01</c:v>
                </c:pt>
                <c:pt idx="18">
                  <c:v>0.01</c:v>
                </c:pt>
                <c:pt idx="19">
                  <c:v>1.3000000000000001E-2</c:v>
                </c:pt>
                <c:pt idx="20">
                  <c:v>0.01</c:v>
                </c:pt>
                <c:pt idx="21">
                  <c:v>1.3000000000000001E-2</c:v>
                </c:pt>
                <c:pt idx="22">
                  <c:v>1.4999999999999999E-2</c:v>
                </c:pt>
                <c:pt idx="23">
                  <c:v>1.3999999999999999E-2</c:v>
                </c:pt>
                <c:pt idx="24">
                  <c:v>1.3000000000000001E-2</c:v>
                </c:pt>
                <c:pt idx="25">
                  <c:v>1.1000000000000001E-2</c:v>
                </c:pt>
                <c:pt idx="26">
                  <c:v>1.8000000000000002E-2</c:v>
                </c:pt>
                <c:pt idx="27">
                  <c:v>2.7999999999999997E-2</c:v>
                </c:pt>
                <c:pt idx="28">
                  <c:v>0.04</c:v>
                </c:pt>
                <c:pt idx="29">
                  <c:v>4.5999999999999999E-2</c:v>
                </c:pt>
                <c:pt idx="30">
                  <c:v>3.5000000000000003E-2</c:v>
                </c:pt>
                <c:pt idx="31">
                  <c:v>2.8999999999999998E-2</c:v>
                </c:pt>
                <c:pt idx="32">
                  <c:v>2.2000000000000002E-2</c:v>
                </c:pt>
                <c:pt idx="33">
                  <c:v>0.02</c:v>
                </c:pt>
                <c:pt idx="34">
                  <c:v>2.4E-2</c:v>
                </c:pt>
                <c:pt idx="35">
                  <c:v>2.6000000000000002E-2</c:v>
                </c:pt>
                <c:pt idx="36">
                  <c:v>1.8000000000000002E-2</c:v>
                </c:pt>
                <c:pt idx="37">
                  <c:v>1.1000000000000001E-2</c:v>
                </c:pt>
                <c:pt idx="38">
                  <c:v>0.01</c:v>
                </c:pt>
                <c:pt idx="39">
                  <c:v>8.0000000000000002E-3</c:v>
                </c:pt>
                <c:pt idx="40">
                  <c:v>1.3000000000000001E-2</c:v>
                </c:pt>
                <c:pt idx="41">
                  <c:v>1.7000000000000001E-2</c:v>
                </c:pt>
                <c:pt idx="42">
                  <c:v>1.7000000000000001E-2</c:v>
                </c:pt>
                <c:pt idx="43">
                  <c:v>4.0000000000000001E-3</c:v>
                </c:pt>
                <c:pt idx="44">
                  <c:v>-1E-3</c:v>
                </c:pt>
                <c:pt idx="45">
                  <c:v>-4.0000000000000001E-3</c:v>
                </c:pt>
                <c:pt idx="46">
                  <c:v>-5.0000000000000001E-3</c:v>
                </c:pt>
                <c:pt idx="47">
                  <c:v>5.0000000000000001E-3</c:v>
                </c:pt>
                <c:pt idx="48">
                  <c:v>1.4999999999999999E-2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3.1E-2</c:v>
                </c:pt>
                <c:pt idx="53">
                  <c:v>3.2000000000000001E-2</c:v>
                </c:pt>
                <c:pt idx="54">
                  <c:v>2.4E-2</c:v>
                </c:pt>
                <c:pt idx="55">
                  <c:v>1.8000000000000002E-2</c:v>
                </c:pt>
                <c:pt idx="56">
                  <c:v>2.6000000000000002E-2</c:v>
                </c:pt>
                <c:pt idx="57">
                  <c:v>2.7999999999999997E-2</c:v>
                </c:pt>
                <c:pt idx="58">
                  <c:v>2.6000000000000002E-2</c:v>
                </c:pt>
                <c:pt idx="59">
                  <c:v>2.7000000000000003E-2</c:v>
                </c:pt>
                <c:pt idx="60">
                  <c:v>2.5000000000000001E-2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1.6E-2</c:v>
                </c:pt>
                <c:pt idx="64">
                  <c:v>1.4999999999999999E-2</c:v>
                </c:pt>
                <c:pt idx="65">
                  <c:v>2.4E-2</c:v>
                </c:pt>
                <c:pt idx="66">
                  <c:v>2.5000000000000001E-2</c:v>
                </c:pt>
                <c:pt idx="67">
                  <c:v>2.7000000000000003E-2</c:v>
                </c:pt>
                <c:pt idx="68">
                  <c:v>2.7999999999999997E-2</c:v>
                </c:pt>
                <c:pt idx="69">
                  <c:v>2.7999999999999997E-2</c:v>
                </c:pt>
                <c:pt idx="70">
                  <c:v>3.4000000000000002E-2</c:v>
                </c:pt>
                <c:pt idx="71">
                  <c:v>3.2000000000000001E-2</c:v>
                </c:pt>
                <c:pt idx="72">
                  <c:v>3.3000000000000002E-2</c:v>
                </c:pt>
                <c:pt idx="73">
                  <c:v>0.04</c:v>
                </c:pt>
                <c:pt idx="74">
                  <c:v>3.5000000000000003E-2</c:v>
                </c:pt>
                <c:pt idx="75">
                  <c:v>2.6000000000000002E-2</c:v>
                </c:pt>
                <c:pt idx="76">
                  <c:v>2.5000000000000001E-2</c:v>
                </c:pt>
                <c:pt idx="77">
                  <c:v>0.02</c:v>
                </c:pt>
                <c:pt idx="78">
                  <c:v>1.8000000000000002E-2</c:v>
                </c:pt>
                <c:pt idx="79">
                  <c:v>3.2000000000000001E-2</c:v>
                </c:pt>
                <c:pt idx="80">
                  <c:v>3.4000000000000002E-2</c:v>
                </c:pt>
                <c:pt idx="81">
                  <c:v>0.04</c:v>
                </c:pt>
                <c:pt idx="82">
                  <c:v>5.0999999999999997E-2</c:v>
                </c:pt>
                <c:pt idx="83">
                  <c:v>3.4000000000000002E-2</c:v>
                </c:pt>
                <c:pt idx="84">
                  <c:v>0.03</c:v>
                </c:pt>
                <c:pt idx="85">
                  <c:v>1.9E-2</c:v>
                </c:pt>
                <c:pt idx="86">
                  <c:v>1.7000000000000001E-2</c:v>
                </c:pt>
                <c:pt idx="87">
                  <c:v>0.02</c:v>
                </c:pt>
                <c:pt idx="88">
                  <c:v>0.02</c:v>
                </c:pt>
                <c:pt idx="89">
                  <c:v>1.7000000000000001E-2</c:v>
                </c:pt>
                <c:pt idx="90">
                  <c:v>1.4999999999999999E-2</c:v>
                </c:pt>
                <c:pt idx="91">
                  <c:v>0.04</c:v>
                </c:pt>
                <c:pt idx="92">
                  <c:v>4.4999999999999998E-2</c:v>
                </c:pt>
                <c:pt idx="93">
                  <c:v>5.2999999999999999E-2</c:v>
                </c:pt>
                <c:pt idx="94">
                  <c:v>4.5999999999999999E-2</c:v>
                </c:pt>
                <c:pt idx="95">
                  <c:v>1.8000000000000002E-2</c:v>
                </c:pt>
                <c:pt idx="96">
                  <c:v>1.6E-2</c:v>
                </c:pt>
                <c:pt idx="97">
                  <c:v>0.01</c:v>
                </c:pt>
                <c:pt idx="98">
                  <c:v>8.0000000000000002E-3</c:v>
                </c:pt>
                <c:pt idx="99">
                  <c:v>9.0000000000000011E-3</c:v>
                </c:pt>
                <c:pt idx="100">
                  <c:v>9.0000000000000011E-3</c:v>
                </c:pt>
                <c:pt idx="101">
                  <c:v>6.9999999999999993E-3</c:v>
                </c:pt>
                <c:pt idx="102">
                  <c:v>1.3999999999999999E-2</c:v>
                </c:pt>
                <c:pt idx="103">
                  <c:v>1.6E-2</c:v>
                </c:pt>
                <c:pt idx="104">
                  <c:v>1.4999999999999999E-2</c:v>
                </c:pt>
                <c:pt idx="105">
                  <c:v>1.6E-2</c:v>
                </c:pt>
                <c:pt idx="106">
                  <c:v>0.01</c:v>
                </c:pt>
                <c:pt idx="107">
                  <c:v>8.0000000000000002E-3</c:v>
                </c:pt>
                <c:pt idx="108">
                  <c:v>3.0000000000000001E-3</c:v>
                </c:pt>
                <c:pt idx="109">
                  <c:v>4.0000000000000001E-3</c:v>
                </c:pt>
                <c:pt idx="110">
                  <c:v>4.0000000000000001E-3</c:v>
                </c:pt>
                <c:pt idx="111">
                  <c:v>1E-3</c:v>
                </c:pt>
                <c:pt idx="112">
                  <c:v>4.0000000000000001E-3</c:v>
                </c:pt>
                <c:pt idx="113">
                  <c:v>4.0000000000000001E-3</c:v>
                </c:pt>
                <c:pt idx="114">
                  <c:v>4.0000000000000001E-3</c:v>
                </c:pt>
                <c:pt idx="115">
                  <c:v>1.3000000000000001E-2</c:v>
                </c:pt>
                <c:pt idx="116">
                  <c:v>2.2000000000000002E-2</c:v>
                </c:pt>
                <c:pt idx="117">
                  <c:v>1.7000000000000001E-2</c:v>
                </c:pt>
                <c:pt idx="118">
                  <c:v>1.9E-2</c:v>
                </c:pt>
                <c:pt idx="119">
                  <c:v>1.6E-2</c:v>
                </c:pt>
                <c:pt idx="120">
                  <c:v>1.1000000000000001E-2</c:v>
                </c:pt>
                <c:pt idx="121">
                  <c:v>1.4999999999999999E-2</c:v>
                </c:pt>
                <c:pt idx="122">
                  <c:v>1.9E-2</c:v>
                </c:pt>
                <c:pt idx="123">
                  <c:v>1.9E-2</c:v>
                </c:pt>
                <c:pt idx="124">
                  <c:v>1.4999999999999999E-2</c:v>
                </c:pt>
                <c:pt idx="125">
                  <c:v>1.7000000000000001E-2</c:v>
                </c:pt>
                <c:pt idx="126">
                  <c:v>1.4999999999999999E-2</c:v>
                </c:pt>
                <c:pt idx="127">
                  <c:v>1.9E-2</c:v>
                </c:pt>
                <c:pt idx="128">
                  <c:v>2.5000000000000001E-2</c:v>
                </c:pt>
                <c:pt idx="129">
                  <c:v>1.4999999999999999E-2</c:v>
                </c:pt>
                <c:pt idx="130">
                  <c:v>1.3999999999999999E-2</c:v>
                </c:pt>
                <c:pt idx="131">
                  <c:v>1.3999999999999999E-2</c:v>
                </c:pt>
                <c:pt idx="132">
                  <c:v>1.4999999999999999E-2</c:v>
                </c:pt>
                <c:pt idx="133">
                  <c:v>3.3000000000000002E-2</c:v>
                </c:pt>
                <c:pt idx="134">
                  <c:v>4.9000000000000002E-2</c:v>
                </c:pt>
                <c:pt idx="135">
                  <c:v>5.9000000000000004E-2</c:v>
                </c:pt>
                <c:pt idx="136">
                  <c:v>6.9000000000000006E-2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3-4665-B031-1B988D457668}"/>
            </c:ext>
          </c:extLst>
        </c:ser>
        <c:ser>
          <c:idx val="0"/>
          <c:order val="1"/>
          <c:tx>
            <c:strRef>
              <c:f>'Inflation, Current AC'!$AZ$9</c:f>
              <c:strCache>
                <c:ptCount val="1"/>
                <c:pt idx="0">
                  <c:v>CPI Tradeable</c:v>
                </c:pt>
              </c:strCache>
            </c:strRef>
          </c:tx>
          <c:marker>
            <c:symbol val="none"/>
          </c:marker>
          <c:cat>
            <c:numRef>
              <c:f>'Inflation, Current AC'!$A$10:$A$146</c:f>
              <c:numCache>
                <c:formatCode>mmm\-yy</c:formatCode>
                <c:ptCount val="137"/>
                <c:pt idx="0">
                  <c:v>32203</c:v>
                </c:pt>
                <c:pt idx="1">
                  <c:v>32295</c:v>
                </c:pt>
                <c:pt idx="2">
                  <c:v>32387</c:v>
                </c:pt>
                <c:pt idx="3">
                  <c:v>32478</c:v>
                </c:pt>
                <c:pt idx="4">
                  <c:v>32568</c:v>
                </c:pt>
                <c:pt idx="5">
                  <c:v>32660</c:v>
                </c:pt>
                <c:pt idx="6">
                  <c:v>32752</c:v>
                </c:pt>
                <c:pt idx="7">
                  <c:v>32843</c:v>
                </c:pt>
                <c:pt idx="8">
                  <c:v>32933</c:v>
                </c:pt>
                <c:pt idx="9">
                  <c:v>33025</c:v>
                </c:pt>
                <c:pt idx="10">
                  <c:v>33117</c:v>
                </c:pt>
                <c:pt idx="11">
                  <c:v>33208</c:v>
                </c:pt>
                <c:pt idx="12">
                  <c:v>33298</c:v>
                </c:pt>
                <c:pt idx="13">
                  <c:v>33390</c:v>
                </c:pt>
                <c:pt idx="14">
                  <c:v>33482</c:v>
                </c:pt>
                <c:pt idx="15">
                  <c:v>33573</c:v>
                </c:pt>
                <c:pt idx="16">
                  <c:v>33664</c:v>
                </c:pt>
                <c:pt idx="17">
                  <c:v>33756</c:v>
                </c:pt>
                <c:pt idx="18">
                  <c:v>33848</c:v>
                </c:pt>
                <c:pt idx="19">
                  <c:v>33939</c:v>
                </c:pt>
                <c:pt idx="20">
                  <c:v>34029</c:v>
                </c:pt>
                <c:pt idx="21">
                  <c:v>34121</c:v>
                </c:pt>
                <c:pt idx="22">
                  <c:v>34213</c:v>
                </c:pt>
                <c:pt idx="23">
                  <c:v>34304</c:v>
                </c:pt>
                <c:pt idx="24">
                  <c:v>34394</c:v>
                </c:pt>
                <c:pt idx="25">
                  <c:v>34486</c:v>
                </c:pt>
                <c:pt idx="26">
                  <c:v>34578</c:v>
                </c:pt>
                <c:pt idx="27">
                  <c:v>34669</c:v>
                </c:pt>
                <c:pt idx="28">
                  <c:v>34759</c:v>
                </c:pt>
                <c:pt idx="29">
                  <c:v>34851</c:v>
                </c:pt>
                <c:pt idx="30">
                  <c:v>34943</c:v>
                </c:pt>
                <c:pt idx="31">
                  <c:v>35034</c:v>
                </c:pt>
                <c:pt idx="32">
                  <c:v>35125</c:v>
                </c:pt>
                <c:pt idx="33">
                  <c:v>35217</c:v>
                </c:pt>
                <c:pt idx="34">
                  <c:v>35309</c:v>
                </c:pt>
                <c:pt idx="35">
                  <c:v>35400</c:v>
                </c:pt>
                <c:pt idx="36">
                  <c:v>35490</c:v>
                </c:pt>
                <c:pt idx="37">
                  <c:v>35582</c:v>
                </c:pt>
                <c:pt idx="38">
                  <c:v>35674</c:v>
                </c:pt>
                <c:pt idx="39">
                  <c:v>35765</c:v>
                </c:pt>
                <c:pt idx="40">
                  <c:v>35855</c:v>
                </c:pt>
                <c:pt idx="41">
                  <c:v>35947</c:v>
                </c:pt>
                <c:pt idx="42">
                  <c:v>36039</c:v>
                </c:pt>
                <c:pt idx="43">
                  <c:v>36130</c:v>
                </c:pt>
                <c:pt idx="44">
                  <c:v>36220</c:v>
                </c:pt>
                <c:pt idx="45">
                  <c:v>36312</c:v>
                </c:pt>
                <c:pt idx="46">
                  <c:v>36404</c:v>
                </c:pt>
                <c:pt idx="47">
                  <c:v>36495</c:v>
                </c:pt>
                <c:pt idx="48">
                  <c:v>36586</c:v>
                </c:pt>
                <c:pt idx="49">
                  <c:v>36678</c:v>
                </c:pt>
                <c:pt idx="50">
                  <c:v>36770</c:v>
                </c:pt>
                <c:pt idx="51">
                  <c:v>36861</c:v>
                </c:pt>
                <c:pt idx="52">
                  <c:v>36951</c:v>
                </c:pt>
                <c:pt idx="53">
                  <c:v>37043</c:v>
                </c:pt>
                <c:pt idx="54">
                  <c:v>37135</c:v>
                </c:pt>
                <c:pt idx="55">
                  <c:v>37226</c:v>
                </c:pt>
                <c:pt idx="56">
                  <c:v>37316</c:v>
                </c:pt>
                <c:pt idx="57">
                  <c:v>37408</c:v>
                </c:pt>
                <c:pt idx="58">
                  <c:v>37500</c:v>
                </c:pt>
                <c:pt idx="59">
                  <c:v>37591</c:v>
                </c:pt>
                <c:pt idx="60">
                  <c:v>37681</c:v>
                </c:pt>
                <c:pt idx="61">
                  <c:v>37773</c:v>
                </c:pt>
                <c:pt idx="62">
                  <c:v>37865</c:v>
                </c:pt>
                <c:pt idx="63">
                  <c:v>37956</c:v>
                </c:pt>
                <c:pt idx="64">
                  <c:v>38047</c:v>
                </c:pt>
                <c:pt idx="65">
                  <c:v>38139</c:v>
                </c:pt>
                <c:pt idx="66">
                  <c:v>38231</c:v>
                </c:pt>
                <c:pt idx="67">
                  <c:v>38322</c:v>
                </c:pt>
                <c:pt idx="68">
                  <c:v>38412</c:v>
                </c:pt>
                <c:pt idx="69">
                  <c:v>38504</c:v>
                </c:pt>
                <c:pt idx="70">
                  <c:v>38596</c:v>
                </c:pt>
                <c:pt idx="71">
                  <c:v>38687</c:v>
                </c:pt>
                <c:pt idx="72">
                  <c:v>38777</c:v>
                </c:pt>
                <c:pt idx="73">
                  <c:v>38869</c:v>
                </c:pt>
                <c:pt idx="74">
                  <c:v>38961</c:v>
                </c:pt>
                <c:pt idx="75">
                  <c:v>39052</c:v>
                </c:pt>
                <c:pt idx="76">
                  <c:v>39142</c:v>
                </c:pt>
                <c:pt idx="77">
                  <c:v>39234</c:v>
                </c:pt>
                <c:pt idx="78">
                  <c:v>39326</c:v>
                </c:pt>
                <c:pt idx="79">
                  <c:v>39417</c:v>
                </c:pt>
                <c:pt idx="80">
                  <c:v>39508</c:v>
                </c:pt>
                <c:pt idx="81">
                  <c:v>39600</c:v>
                </c:pt>
                <c:pt idx="82">
                  <c:v>39692</c:v>
                </c:pt>
                <c:pt idx="83">
                  <c:v>39783</c:v>
                </c:pt>
                <c:pt idx="84">
                  <c:v>39873</c:v>
                </c:pt>
                <c:pt idx="85">
                  <c:v>39965</c:v>
                </c:pt>
                <c:pt idx="86">
                  <c:v>40057</c:v>
                </c:pt>
                <c:pt idx="87">
                  <c:v>40148</c:v>
                </c:pt>
                <c:pt idx="88">
                  <c:v>40238</c:v>
                </c:pt>
                <c:pt idx="89">
                  <c:v>40330</c:v>
                </c:pt>
                <c:pt idx="90">
                  <c:v>40422</c:v>
                </c:pt>
                <c:pt idx="91">
                  <c:v>40513</c:v>
                </c:pt>
                <c:pt idx="92">
                  <c:v>40603</c:v>
                </c:pt>
                <c:pt idx="93">
                  <c:v>40695</c:v>
                </c:pt>
                <c:pt idx="94">
                  <c:v>40787</c:v>
                </c:pt>
                <c:pt idx="95">
                  <c:v>40878</c:v>
                </c:pt>
                <c:pt idx="96">
                  <c:v>40969</c:v>
                </c:pt>
                <c:pt idx="97">
                  <c:v>41061</c:v>
                </c:pt>
                <c:pt idx="98">
                  <c:v>41153</c:v>
                </c:pt>
                <c:pt idx="99">
                  <c:v>41244</c:v>
                </c:pt>
                <c:pt idx="100">
                  <c:v>41334</c:v>
                </c:pt>
                <c:pt idx="101">
                  <c:v>41426</c:v>
                </c:pt>
                <c:pt idx="102">
                  <c:v>41518</c:v>
                </c:pt>
                <c:pt idx="103">
                  <c:v>41609</c:v>
                </c:pt>
                <c:pt idx="104">
                  <c:v>41699</c:v>
                </c:pt>
                <c:pt idx="105">
                  <c:v>41791</c:v>
                </c:pt>
                <c:pt idx="106">
                  <c:v>41883</c:v>
                </c:pt>
                <c:pt idx="107">
                  <c:v>41974</c:v>
                </c:pt>
                <c:pt idx="108">
                  <c:v>42064</c:v>
                </c:pt>
                <c:pt idx="109">
                  <c:v>42156</c:v>
                </c:pt>
                <c:pt idx="110">
                  <c:v>42248</c:v>
                </c:pt>
                <c:pt idx="111">
                  <c:v>42339</c:v>
                </c:pt>
                <c:pt idx="112">
                  <c:v>42430</c:v>
                </c:pt>
                <c:pt idx="113">
                  <c:v>42522</c:v>
                </c:pt>
                <c:pt idx="114">
                  <c:v>42614</c:v>
                </c:pt>
                <c:pt idx="115">
                  <c:v>42705</c:v>
                </c:pt>
                <c:pt idx="116">
                  <c:v>42795</c:v>
                </c:pt>
                <c:pt idx="117">
                  <c:v>42887</c:v>
                </c:pt>
                <c:pt idx="118">
                  <c:v>42979</c:v>
                </c:pt>
                <c:pt idx="119">
                  <c:v>43070</c:v>
                </c:pt>
                <c:pt idx="120">
                  <c:v>43160</c:v>
                </c:pt>
                <c:pt idx="121">
                  <c:v>43252</c:v>
                </c:pt>
                <c:pt idx="122">
                  <c:v>43344</c:v>
                </c:pt>
                <c:pt idx="123">
                  <c:v>43435</c:v>
                </c:pt>
                <c:pt idx="124">
                  <c:v>43525</c:v>
                </c:pt>
                <c:pt idx="125">
                  <c:v>43617</c:v>
                </c:pt>
                <c:pt idx="126">
                  <c:v>43709</c:v>
                </c:pt>
                <c:pt idx="127">
                  <c:v>43800</c:v>
                </c:pt>
                <c:pt idx="128">
                  <c:v>43891</c:v>
                </c:pt>
                <c:pt idx="129">
                  <c:v>43983</c:v>
                </c:pt>
                <c:pt idx="130">
                  <c:v>44075</c:v>
                </c:pt>
                <c:pt idx="131">
                  <c:v>44166</c:v>
                </c:pt>
                <c:pt idx="132">
                  <c:v>44256</c:v>
                </c:pt>
                <c:pt idx="133">
                  <c:v>44348</c:v>
                </c:pt>
                <c:pt idx="134">
                  <c:v>44440</c:v>
                </c:pt>
                <c:pt idx="135">
                  <c:v>44531</c:v>
                </c:pt>
                <c:pt idx="136">
                  <c:v>44621</c:v>
                </c:pt>
              </c:numCache>
            </c:numRef>
          </c:cat>
          <c:val>
            <c:numRef>
              <c:f>'Inflation, Current AC'!$AZ$10:$AZ$146</c:f>
              <c:numCache>
                <c:formatCode>0.0%</c:formatCode>
                <c:ptCount val="137"/>
                <c:pt idx="0">
                  <c:v>6.3E-2</c:v>
                </c:pt>
                <c:pt idx="1">
                  <c:v>3.1E-2</c:v>
                </c:pt>
                <c:pt idx="2">
                  <c:v>0.03</c:v>
                </c:pt>
                <c:pt idx="3">
                  <c:v>0.03</c:v>
                </c:pt>
                <c:pt idx="4">
                  <c:v>2.6000000000000002E-2</c:v>
                </c:pt>
                <c:pt idx="5">
                  <c:v>3.1E-2</c:v>
                </c:pt>
                <c:pt idx="6">
                  <c:v>6.3E-2</c:v>
                </c:pt>
                <c:pt idx="7">
                  <c:v>6.2E-2</c:v>
                </c:pt>
                <c:pt idx="8">
                  <c:v>6.2E-2</c:v>
                </c:pt>
                <c:pt idx="9">
                  <c:v>6.3E-2</c:v>
                </c:pt>
                <c:pt idx="10">
                  <c:v>3.2000000000000001E-2</c:v>
                </c:pt>
                <c:pt idx="11">
                  <c:v>3.4000000000000002E-2</c:v>
                </c:pt>
                <c:pt idx="12">
                  <c:v>2.8999999999999998E-2</c:v>
                </c:pt>
                <c:pt idx="13">
                  <c:v>1.4999999999999999E-2</c:v>
                </c:pt>
                <c:pt idx="14">
                  <c:v>0.01</c:v>
                </c:pt>
                <c:pt idx="15">
                  <c:v>-5.0000000000000001E-3</c:v>
                </c:pt>
                <c:pt idx="16">
                  <c:v>-5.0000000000000001E-3</c:v>
                </c:pt>
                <c:pt idx="17">
                  <c:v>4.0000000000000001E-3</c:v>
                </c:pt>
                <c:pt idx="18">
                  <c:v>1.4999999999999999E-2</c:v>
                </c:pt>
                <c:pt idx="19">
                  <c:v>2.2000000000000002E-2</c:v>
                </c:pt>
                <c:pt idx="20">
                  <c:v>2.4E-2</c:v>
                </c:pt>
                <c:pt idx="21">
                  <c:v>2.3E-2</c:v>
                </c:pt>
                <c:pt idx="22">
                  <c:v>1.6E-2</c:v>
                </c:pt>
                <c:pt idx="23">
                  <c:v>1.2E-2</c:v>
                </c:pt>
                <c:pt idx="24">
                  <c:v>6.0000000000000001E-3</c:v>
                </c:pt>
                <c:pt idx="25">
                  <c:v>2E-3</c:v>
                </c:pt>
                <c:pt idx="26">
                  <c:v>-1E-3</c:v>
                </c:pt>
                <c:pt idx="27">
                  <c:v>4.0000000000000001E-3</c:v>
                </c:pt>
                <c:pt idx="28">
                  <c:v>6.9999999999999993E-3</c:v>
                </c:pt>
                <c:pt idx="29">
                  <c:v>1.3000000000000001E-2</c:v>
                </c:pt>
                <c:pt idx="30">
                  <c:v>3.0000000000000001E-3</c:v>
                </c:pt>
                <c:pt idx="31">
                  <c:v>-1E-3</c:v>
                </c:pt>
                <c:pt idx="32">
                  <c:v>-5.0000000000000001E-3</c:v>
                </c:pt>
                <c:pt idx="33">
                  <c:v>-6.0000000000000001E-3</c:v>
                </c:pt>
                <c:pt idx="34">
                  <c:v>-1E-3</c:v>
                </c:pt>
                <c:pt idx="35">
                  <c:v>1E-3</c:v>
                </c:pt>
                <c:pt idx="36">
                  <c:v>0</c:v>
                </c:pt>
                <c:pt idx="37">
                  <c:v>-6.0000000000000001E-3</c:v>
                </c:pt>
                <c:pt idx="38">
                  <c:v>-6.0000000000000001E-3</c:v>
                </c:pt>
                <c:pt idx="39">
                  <c:v>-6.9999999999999993E-3</c:v>
                </c:pt>
                <c:pt idx="40">
                  <c:v>-2E-3</c:v>
                </c:pt>
                <c:pt idx="41">
                  <c:v>1E-3</c:v>
                </c:pt>
                <c:pt idx="42">
                  <c:v>6.0000000000000001E-3</c:v>
                </c:pt>
                <c:pt idx="43">
                  <c:v>6.0000000000000001E-3</c:v>
                </c:pt>
                <c:pt idx="44">
                  <c:v>6.9999999999999993E-3</c:v>
                </c:pt>
                <c:pt idx="45">
                  <c:v>6.0000000000000001E-3</c:v>
                </c:pt>
                <c:pt idx="46">
                  <c:v>2E-3</c:v>
                </c:pt>
                <c:pt idx="47">
                  <c:v>5.0000000000000001E-3</c:v>
                </c:pt>
                <c:pt idx="48">
                  <c:v>9.0000000000000011E-3</c:v>
                </c:pt>
                <c:pt idx="49">
                  <c:v>1.6E-2</c:v>
                </c:pt>
                <c:pt idx="50">
                  <c:v>3.2000000000000001E-2</c:v>
                </c:pt>
                <c:pt idx="51">
                  <c:v>4.5999999999999999E-2</c:v>
                </c:pt>
                <c:pt idx="52">
                  <c:v>3.9E-2</c:v>
                </c:pt>
                <c:pt idx="53">
                  <c:v>4.7E-2</c:v>
                </c:pt>
                <c:pt idx="54">
                  <c:v>3.6000000000000004E-2</c:v>
                </c:pt>
                <c:pt idx="55">
                  <c:v>2.1000000000000001E-2</c:v>
                </c:pt>
                <c:pt idx="56">
                  <c:v>2.1000000000000001E-2</c:v>
                </c:pt>
                <c:pt idx="57">
                  <c:v>2.2000000000000002E-2</c:v>
                </c:pt>
                <c:pt idx="58">
                  <c:v>1.3999999999999999E-2</c:v>
                </c:pt>
                <c:pt idx="59">
                  <c:v>1.6E-2</c:v>
                </c:pt>
                <c:pt idx="60">
                  <c:v>1.4999999999999999E-2</c:v>
                </c:pt>
                <c:pt idx="61">
                  <c:v>-1.1000000000000001E-2</c:v>
                </c:pt>
                <c:pt idx="62">
                  <c:v>-1.4999999999999999E-2</c:v>
                </c:pt>
                <c:pt idx="63">
                  <c:v>-0.02</c:v>
                </c:pt>
                <c:pt idx="64">
                  <c:v>-2.3E-2</c:v>
                </c:pt>
                <c:pt idx="65">
                  <c:v>-6.9999999999999993E-3</c:v>
                </c:pt>
                <c:pt idx="66">
                  <c:v>0</c:v>
                </c:pt>
                <c:pt idx="67">
                  <c:v>6.9999999999999993E-3</c:v>
                </c:pt>
                <c:pt idx="68">
                  <c:v>8.0000000000000002E-3</c:v>
                </c:pt>
                <c:pt idx="69">
                  <c:v>6.9999999999999993E-3</c:v>
                </c:pt>
                <c:pt idx="70">
                  <c:v>1.9E-2</c:v>
                </c:pt>
                <c:pt idx="71">
                  <c:v>1.7000000000000001E-2</c:v>
                </c:pt>
                <c:pt idx="72">
                  <c:v>2.1000000000000001E-2</c:v>
                </c:pt>
                <c:pt idx="73">
                  <c:v>3.7999999999999999E-2</c:v>
                </c:pt>
                <c:pt idx="74">
                  <c:v>0.03</c:v>
                </c:pt>
                <c:pt idx="75">
                  <c:v>1.2E-2</c:v>
                </c:pt>
                <c:pt idx="76">
                  <c:v>9.0000000000000011E-3</c:v>
                </c:pt>
                <c:pt idx="77">
                  <c:v>-5.0000000000000001E-3</c:v>
                </c:pt>
                <c:pt idx="78">
                  <c:v>-3.0000000000000001E-3</c:v>
                </c:pt>
                <c:pt idx="79">
                  <c:v>2.7999999999999997E-2</c:v>
                </c:pt>
                <c:pt idx="80">
                  <c:v>3.4000000000000002E-2</c:v>
                </c:pt>
                <c:pt idx="81">
                  <c:v>4.8000000000000001E-2</c:v>
                </c:pt>
                <c:pt idx="82">
                  <c:v>6.3E-2</c:v>
                </c:pt>
                <c:pt idx="83">
                  <c:v>2.3E-2</c:v>
                </c:pt>
                <c:pt idx="84">
                  <c:v>1.7000000000000001E-2</c:v>
                </c:pt>
                <c:pt idx="85">
                  <c:v>2E-3</c:v>
                </c:pt>
                <c:pt idx="86">
                  <c:v>-1E-3</c:v>
                </c:pt>
                <c:pt idx="87">
                  <c:v>1.4999999999999999E-2</c:v>
                </c:pt>
                <c:pt idx="88">
                  <c:v>0.02</c:v>
                </c:pt>
                <c:pt idx="89">
                  <c:v>0.01</c:v>
                </c:pt>
                <c:pt idx="90">
                  <c:v>3.0000000000000001E-3</c:v>
                </c:pt>
                <c:pt idx="91">
                  <c:v>3.3000000000000002E-2</c:v>
                </c:pt>
                <c:pt idx="92">
                  <c:v>3.7000000000000005E-2</c:v>
                </c:pt>
                <c:pt idx="93">
                  <c:v>5.5E-2</c:v>
                </c:pt>
                <c:pt idx="94">
                  <c:v>4.5999999999999999E-2</c:v>
                </c:pt>
                <c:pt idx="95">
                  <c:v>1.1000000000000001E-2</c:v>
                </c:pt>
                <c:pt idx="96">
                  <c:v>3.0000000000000001E-3</c:v>
                </c:pt>
                <c:pt idx="97">
                  <c:v>-1.1000000000000001E-2</c:v>
                </c:pt>
                <c:pt idx="98">
                  <c:v>-1.2E-2</c:v>
                </c:pt>
                <c:pt idx="99">
                  <c:v>-0.01</c:v>
                </c:pt>
                <c:pt idx="100">
                  <c:v>-1.1000000000000001E-2</c:v>
                </c:pt>
                <c:pt idx="101">
                  <c:v>-1.6E-2</c:v>
                </c:pt>
                <c:pt idx="102">
                  <c:v>-5.0000000000000001E-3</c:v>
                </c:pt>
                <c:pt idx="103">
                  <c:v>-3.0000000000000001E-3</c:v>
                </c:pt>
                <c:pt idx="104">
                  <c:v>-6.0000000000000001E-3</c:v>
                </c:pt>
                <c:pt idx="105">
                  <c:v>1E-3</c:v>
                </c:pt>
                <c:pt idx="106">
                  <c:v>-0.01</c:v>
                </c:pt>
                <c:pt idx="107">
                  <c:v>-1.3000000000000001E-2</c:v>
                </c:pt>
                <c:pt idx="108">
                  <c:v>-2.4E-2</c:v>
                </c:pt>
                <c:pt idx="109">
                  <c:v>-1.8000000000000002E-2</c:v>
                </c:pt>
                <c:pt idx="110">
                  <c:v>-1.2E-2</c:v>
                </c:pt>
                <c:pt idx="111">
                  <c:v>-2.1000000000000001E-2</c:v>
                </c:pt>
                <c:pt idx="112">
                  <c:v>-1.2E-2</c:v>
                </c:pt>
                <c:pt idx="113">
                  <c:v>-1.4999999999999999E-2</c:v>
                </c:pt>
                <c:pt idx="114">
                  <c:v>-2.1000000000000001E-2</c:v>
                </c:pt>
                <c:pt idx="115">
                  <c:v>-1E-3</c:v>
                </c:pt>
                <c:pt idx="116">
                  <c:v>1.6E-2</c:v>
                </c:pt>
                <c:pt idx="117">
                  <c:v>9.0000000000000011E-3</c:v>
                </c:pt>
                <c:pt idx="118">
                  <c:v>0.01</c:v>
                </c:pt>
                <c:pt idx="119">
                  <c:v>5.0000000000000001E-3</c:v>
                </c:pt>
                <c:pt idx="120">
                  <c:v>-4.0000000000000001E-3</c:v>
                </c:pt>
                <c:pt idx="121">
                  <c:v>1E-3</c:v>
                </c:pt>
                <c:pt idx="122">
                  <c:v>8.0000000000000002E-3</c:v>
                </c:pt>
                <c:pt idx="123">
                  <c:v>9.0000000000000011E-3</c:v>
                </c:pt>
                <c:pt idx="124">
                  <c:v>-4.0000000000000001E-3</c:v>
                </c:pt>
                <c:pt idx="125">
                  <c:v>1E-3</c:v>
                </c:pt>
                <c:pt idx="126">
                  <c:v>-6.9999999999999993E-3</c:v>
                </c:pt>
                <c:pt idx="127">
                  <c:v>1E-3</c:v>
                </c:pt>
                <c:pt idx="128">
                  <c:v>1.4999999999999999E-2</c:v>
                </c:pt>
                <c:pt idx="129">
                  <c:v>-6.0000000000000001E-3</c:v>
                </c:pt>
                <c:pt idx="130">
                  <c:v>-1E-3</c:v>
                </c:pt>
                <c:pt idx="131">
                  <c:v>-3.0000000000000001E-3</c:v>
                </c:pt>
                <c:pt idx="132">
                  <c:v>5.0000000000000001E-3</c:v>
                </c:pt>
                <c:pt idx="133">
                  <c:v>3.4000000000000002E-2</c:v>
                </c:pt>
                <c:pt idx="134">
                  <c:v>5.7000000000000002E-2</c:v>
                </c:pt>
                <c:pt idx="135">
                  <c:v>6.9000000000000006E-2</c:v>
                </c:pt>
                <c:pt idx="136">
                  <c:v>8.5000000000000006E-2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3-4665-B031-1B988D457668}"/>
            </c:ext>
          </c:extLst>
        </c:ser>
        <c:ser>
          <c:idx val="1"/>
          <c:order val="2"/>
          <c:tx>
            <c:strRef>
              <c:f>'Inflation, Current AC'!$BA$9</c:f>
              <c:strCache>
                <c:ptCount val="1"/>
                <c:pt idx="0">
                  <c:v>CPI Non-tradeable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'Inflation, Current AC'!$A$10:$A$146</c:f>
              <c:numCache>
                <c:formatCode>mmm\-yy</c:formatCode>
                <c:ptCount val="137"/>
                <c:pt idx="0">
                  <c:v>32203</c:v>
                </c:pt>
                <c:pt idx="1">
                  <c:v>32295</c:v>
                </c:pt>
                <c:pt idx="2">
                  <c:v>32387</c:v>
                </c:pt>
                <c:pt idx="3">
                  <c:v>32478</c:v>
                </c:pt>
                <c:pt idx="4">
                  <c:v>32568</c:v>
                </c:pt>
                <c:pt idx="5">
                  <c:v>32660</c:v>
                </c:pt>
                <c:pt idx="6">
                  <c:v>32752</c:v>
                </c:pt>
                <c:pt idx="7">
                  <c:v>32843</c:v>
                </c:pt>
                <c:pt idx="8">
                  <c:v>32933</c:v>
                </c:pt>
                <c:pt idx="9">
                  <c:v>33025</c:v>
                </c:pt>
                <c:pt idx="10">
                  <c:v>33117</c:v>
                </c:pt>
                <c:pt idx="11">
                  <c:v>33208</c:v>
                </c:pt>
                <c:pt idx="12">
                  <c:v>33298</c:v>
                </c:pt>
                <c:pt idx="13">
                  <c:v>33390</c:v>
                </c:pt>
                <c:pt idx="14">
                  <c:v>33482</c:v>
                </c:pt>
                <c:pt idx="15">
                  <c:v>33573</c:v>
                </c:pt>
                <c:pt idx="16">
                  <c:v>33664</c:v>
                </c:pt>
                <c:pt idx="17">
                  <c:v>33756</c:v>
                </c:pt>
                <c:pt idx="18">
                  <c:v>33848</c:v>
                </c:pt>
                <c:pt idx="19">
                  <c:v>33939</c:v>
                </c:pt>
                <c:pt idx="20">
                  <c:v>34029</c:v>
                </c:pt>
                <c:pt idx="21">
                  <c:v>34121</c:v>
                </c:pt>
                <c:pt idx="22">
                  <c:v>34213</c:v>
                </c:pt>
                <c:pt idx="23">
                  <c:v>34304</c:v>
                </c:pt>
                <c:pt idx="24">
                  <c:v>34394</c:v>
                </c:pt>
                <c:pt idx="25">
                  <c:v>34486</c:v>
                </c:pt>
                <c:pt idx="26">
                  <c:v>34578</c:v>
                </c:pt>
                <c:pt idx="27">
                  <c:v>34669</c:v>
                </c:pt>
                <c:pt idx="28">
                  <c:v>34759</c:v>
                </c:pt>
                <c:pt idx="29">
                  <c:v>34851</c:v>
                </c:pt>
                <c:pt idx="30">
                  <c:v>34943</c:v>
                </c:pt>
                <c:pt idx="31">
                  <c:v>35034</c:v>
                </c:pt>
                <c:pt idx="32">
                  <c:v>35125</c:v>
                </c:pt>
                <c:pt idx="33">
                  <c:v>35217</c:v>
                </c:pt>
                <c:pt idx="34">
                  <c:v>35309</c:v>
                </c:pt>
                <c:pt idx="35">
                  <c:v>35400</c:v>
                </c:pt>
                <c:pt idx="36">
                  <c:v>35490</c:v>
                </c:pt>
                <c:pt idx="37">
                  <c:v>35582</c:v>
                </c:pt>
                <c:pt idx="38">
                  <c:v>35674</c:v>
                </c:pt>
                <c:pt idx="39">
                  <c:v>35765</c:v>
                </c:pt>
                <c:pt idx="40">
                  <c:v>35855</c:v>
                </c:pt>
                <c:pt idx="41">
                  <c:v>35947</c:v>
                </c:pt>
                <c:pt idx="42">
                  <c:v>36039</c:v>
                </c:pt>
                <c:pt idx="43">
                  <c:v>36130</c:v>
                </c:pt>
                <c:pt idx="44">
                  <c:v>36220</c:v>
                </c:pt>
                <c:pt idx="45">
                  <c:v>36312</c:v>
                </c:pt>
                <c:pt idx="46">
                  <c:v>36404</c:v>
                </c:pt>
                <c:pt idx="47">
                  <c:v>36495</c:v>
                </c:pt>
                <c:pt idx="48">
                  <c:v>36586</c:v>
                </c:pt>
                <c:pt idx="49">
                  <c:v>36678</c:v>
                </c:pt>
                <c:pt idx="50">
                  <c:v>36770</c:v>
                </c:pt>
                <c:pt idx="51">
                  <c:v>36861</c:v>
                </c:pt>
                <c:pt idx="52">
                  <c:v>36951</c:v>
                </c:pt>
                <c:pt idx="53">
                  <c:v>37043</c:v>
                </c:pt>
                <c:pt idx="54">
                  <c:v>37135</c:v>
                </c:pt>
                <c:pt idx="55">
                  <c:v>37226</c:v>
                </c:pt>
                <c:pt idx="56">
                  <c:v>37316</c:v>
                </c:pt>
                <c:pt idx="57">
                  <c:v>37408</c:v>
                </c:pt>
                <c:pt idx="58">
                  <c:v>37500</c:v>
                </c:pt>
                <c:pt idx="59">
                  <c:v>37591</c:v>
                </c:pt>
                <c:pt idx="60">
                  <c:v>37681</c:v>
                </c:pt>
                <c:pt idx="61">
                  <c:v>37773</c:v>
                </c:pt>
                <c:pt idx="62">
                  <c:v>37865</c:v>
                </c:pt>
                <c:pt idx="63">
                  <c:v>37956</c:v>
                </c:pt>
                <c:pt idx="64">
                  <c:v>38047</c:v>
                </c:pt>
                <c:pt idx="65">
                  <c:v>38139</c:v>
                </c:pt>
                <c:pt idx="66">
                  <c:v>38231</c:v>
                </c:pt>
                <c:pt idx="67">
                  <c:v>38322</c:v>
                </c:pt>
                <c:pt idx="68">
                  <c:v>38412</c:v>
                </c:pt>
                <c:pt idx="69">
                  <c:v>38504</c:v>
                </c:pt>
                <c:pt idx="70">
                  <c:v>38596</c:v>
                </c:pt>
                <c:pt idx="71">
                  <c:v>38687</c:v>
                </c:pt>
                <c:pt idx="72">
                  <c:v>38777</c:v>
                </c:pt>
                <c:pt idx="73">
                  <c:v>38869</c:v>
                </c:pt>
                <c:pt idx="74">
                  <c:v>38961</c:v>
                </c:pt>
                <c:pt idx="75">
                  <c:v>39052</c:v>
                </c:pt>
                <c:pt idx="76">
                  <c:v>39142</c:v>
                </c:pt>
                <c:pt idx="77">
                  <c:v>39234</c:v>
                </c:pt>
                <c:pt idx="78">
                  <c:v>39326</c:v>
                </c:pt>
                <c:pt idx="79">
                  <c:v>39417</c:v>
                </c:pt>
                <c:pt idx="80">
                  <c:v>39508</c:v>
                </c:pt>
                <c:pt idx="81">
                  <c:v>39600</c:v>
                </c:pt>
                <c:pt idx="82">
                  <c:v>39692</c:v>
                </c:pt>
                <c:pt idx="83">
                  <c:v>39783</c:v>
                </c:pt>
                <c:pt idx="84">
                  <c:v>39873</c:v>
                </c:pt>
                <c:pt idx="85">
                  <c:v>39965</c:v>
                </c:pt>
                <c:pt idx="86">
                  <c:v>40057</c:v>
                </c:pt>
                <c:pt idx="87">
                  <c:v>40148</c:v>
                </c:pt>
                <c:pt idx="88">
                  <c:v>40238</c:v>
                </c:pt>
                <c:pt idx="89">
                  <c:v>40330</c:v>
                </c:pt>
                <c:pt idx="90">
                  <c:v>40422</c:v>
                </c:pt>
                <c:pt idx="91">
                  <c:v>40513</c:v>
                </c:pt>
                <c:pt idx="92">
                  <c:v>40603</c:v>
                </c:pt>
                <c:pt idx="93">
                  <c:v>40695</c:v>
                </c:pt>
                <c:pt idx="94">
                  <c:v>40787</c:v>
                </c:pt>
                <c:pt idx="95">
                  <c:v>40878</c:v>
                </c:pt>
                <c:pt idx="96">
                  <c:v>40969</c:v>
                </c:pt>
                <c:pt idx="97">
                  <c:v>41061</c:v>
                </c:pt>
                <c:pt idx="98">
                  <c:v>41153</c:v>
                </c:pt>
                <c:pt idx="99">
                  <c:v>41244</c:v>
                </c:pt>
                <c:pt idx="100">
                  <c:v>41334</c:v>
                </c:pt>
                <c:pt idx="101">
                  <c:v>41426</c:v>
                </c:pt>
                <c:pt idx="102">
                  <c:v>41518</c:v>
                </c:pt>
                <c:pt idx="103">
                  <c:v>41609</c:v>
                </c:pt>
                <c:pt idx="104">
                  <c:v>41699</c:v>
                </c:pt>
                <c:pt idx="105">
                  <c:v>41791</c:v>
                </c:pt>
                <c:pt idx="106">
                  <c:v>41883</c:v>
                </c:pt>
                <c:pt idx="107">
                  <c:v>41974</c:v>
                </c:pt>
                <c:pt idx="108">
                  <c:v>42064</c:v>
                </c:pt>
                <c:pt idx="109">
                  <c:v>42156</c:v>
                </c:pt>
                <c:pt idx="110">
                  <c:v>42248</c:v>
                </c:pt>
                <c:pt idx="111">
                  <c:v>42339</c:v>
                </c:pt>
                <c:pt idx="112">
                  <c:v>42430</c:v>
                </c:pt>
                <c:pt idx="113">
                  <c:v>42522</c:v>
                </c:pt>
                <c:pt idx="114">
                  <c:v>42614</c:v>
                </c:pt>
                <c:pt idx="115">
                  <c:v>42705</c:v>
                </c:pt>
                <c:pt idx="116">
                  <c:v>42795</c:v>
                </c:pt>
                <c:pt idx="117">
                  <c:v>42887</c:v>
                </c:pt>
                <c:pt idx="118">
                  <c:v>42979</c:v>
                </c:pt>
                <c:pt idx="119">
                  <c:v>43070</c:v>
                </c:pt>
                <c:pt idx="120">
                  <c:v>43160</c:v>
                </c:pt>
                <c:pt idx="121">
                  <c:v>43252</c:v>
                </c:pt>
                <c:pt idx="122">
                  <c:v>43344</c:v>
                </c:pt>
                <c:pt idx="123">
                  <c:v>43435</c:v>
                </c:pt>
                <c:pt idx="124">
                  <c:v>43525</c:v>
                </c:pt>
                <c:pt idx="125">
                  <c:v>43617</c:v>
                </c:pt>
                <c:pt idx="126">
                  <c:v>43709</c:v>
                </c:pt>
                <c:pt idx="127">
                  <c:v>43800</c:v>
                </c:pt>
                <c:pt idx="128">
                  <c:v>43891</c:v>
                </c:pt>
                <c:pt idx="129">
                  <c:v>43983</c:v>
                </c:pt>
                <c:pt idx="130">
                  <c:v>44075</c:v>
                </c:pt>
                <c:pt idx="131">
                  <c:v>44166</c:v>
                </c:pt>
                <c:pt idx="132">
                  <c:v>44256</c:v>
                </c:pt>
                <c:pt idx="133">
                  <c:v>44348</c:v>
                </c:pt>
                <c:pt idx="134">
                  <c:v>44440</c:v>
                </c:pt>
                <c:pt idx="135">
                  <c:v>44531</c:v>
                </c:pt>
                <c:pt idx="136">
                  <c:v>44621</c:v>
                </c:pt>
              </c:numCache>
            </c:numRef>
          </c:cat>
          <c:val>
            <c:numRef>
              <c:f>'Inflation, Current AC'!$BA$10:$BA$146</c:f>
              <c:numCache>
                <c:formatCode>0.0%</c:formatCode>
                <c:ptCount val="137"/>
                <c:pt idx="0">
                  <c:v>9.9000000000000005E-2</c:v>
                </c:pt>
                <c:pt idx="1">
                  <c:v>8.8000000000000009E-2</c:v>
                </c:pt>
                <c:pt idx="2">
                  <c:v>8.199999999999999E-2</c:v>
                </c:pt>
                <c:pt idx="3">
                  <c:v>7.0000000000000007E-2</c:v>
                </c:pt>
                <c:pt idx="4">
                  <c:v>6.5000000000000002E-2</c:v>
                </c:pt>
                <c:pt idx="5">
                  <c:v>6.8000000000000005E-2</c:v>
                </c:pt>
                <c:pt idx="6">
                  <c:v>9.3000000000000013E-2</c:v>
                </c:pt>
                <c:pt idx="7">
                  <c:v>9.1999999999999998E-2</c:v>
                </c:pt>
                <c:pt idx="8">
                  <c:v>8.6999999999999994E-2</c:v>
                </c:pt>
                <c:pt idx="9">
                  <c:v>9.6000000000000002E-2</c:v>
                </c:pt>
                <c:pt idx="10">
                  <c:v>6.8000000000000005E-2</c:v>
                </c:pt>
                <c:pt idx="11">
                  <c:v>6.2E-2</c:v>
                </c:pt>
                <c:pt idx="12">
                  <c:v>6.3E-2</c:v>
                </c:pt>
                <c:pt idx="13">
                  <c:v>4.4999999999999998E-2</c:v>
                </c:pt>
                <c:pt idx="14">
                  <c:v>4.7E-2</c:v>
                </c:pt>
                <c:pt idx="15">
                  <c:v>4.4999999999999998E-2</c:v>
                </c:pt>
                <c:pt idx="16">
                  <c:v>4.4999999999999998E-2</c:v>
                </c:pt>
                <c:pt idx="17">
                  <c:v>3.9E-2</c:v>
                </c:pt>
                <c:pt idx="18">
                  <c:v>2.6000000000000002E-2</c:v>
                </c:pt>
                <c:pt idx="19">
                  <c:v>2.3E-2</c:v>
                </c:pt>
                <c:pt idx="20">
                  <c:v>0.01</c:v>
                </c:pt>
                <c:pt idx="21">
                  <c:v>1.3000000000000001E-2</c:v>
                </c:pt>
                <c:pt idx="22">
                  <c:v>1.9E-2</c:v>
                </c:pt>
                <c:pt idx="23">
                  <c:v>0.02</c:v>
                </c:pt>
                <c:pt idx="24">
                  <c:v>2.5000000000000001E-2</c:v>
                </c:pt>
                <c:pt idx="25">
                  <c:v>2.8999999999999998E-2</c:v>
                </c:pt>
                <c:pt idx="26">
                  <c:v>3.7999999999999999E-2</c:v>
                </c:pt>
                <c:pt idx="27">
                  <c:v>4.0999999999999995E-2</c:v>
                </c:pt>
                <c:pt idx="28">
                  <c:v>4.4000000000000004E-2</c:v>
                </c:pt>
                <c:pt idx="29">
                  <c:v>4.0999999999999995E-2</c:v>
                </c:pt>
                <c:pt idx="30">
                  <c:v>3.7999999999999999E-2</c:v>
                </c:pt>
                <c:pt idx="31">
                  <c:v>3.7999999999999999E-2</c:v>
                </c:pt>
                <c:pt idx="32">
                  <c:v>4.4999999999999998E-2</c:v>
                </c:pt>
                <c:pt idx="33">
                  <c:v>4.9000000000000002E-2</c:v>
                </c:pt>
                <c:pt idx="34">
                  <c:v>4.4000000000000004E-2</c:v>
                </c:pt>
                <c:pt idx="35">
                  <c:v>4.4000000000000004E-2</c:v>
                </c:pt>
                <c:pt idx="36">
                  <c:v>3.7000000000000005E-2</c:v>
                </c:pt>
                <c:pt idx="37">
                  <c:v>3.3000000000000002E-2</c:v>
                </c:pt>
                <c:pt idx="38">
                  <c:v>3.7000000000000005E-2</c:v>
                </c:pt>
                <c:pt idx="39">
                  <c:v>3.6000000000000004E-2</c:v>
                </c:pt>
                <c:pt idx="40">
                  <c:v>3.2000000000000001E-2</c:v>
                </c:pt>
                <c:pt idx="41">
                  <c:v>0.03</c:v>
                </c:pt>
                <c:pt idx="42">
                  <c:v>2.5000000000000001E-2</c:v>
                </c:pt>
                <c:pt idx="43">
                  <c:v>1.3999999999999999E-2</c:v>
                </c:pt>
                <c:pt idx="44">
                  <c:v>1.3000000000000001E-2</c:v>
                </c:pt>
                <c:pt idx="45">
                  <c:v>1.6E-2</c:v>
                </c:pt>
                <c:pt idx="46">
                  <c:v>1.6E-2</c:v>
                </c:pt>
                <c:pt idx="47">
                  <c:v>0.02</c:v>
                </c:pt>
                <c:pt idx="48">
                  <c:v>2.5000000000000001E-2</c:v>
                </c:pt>
                <c:pt idx="49">
                  <c:v>2.3E-2</c:v>
                </c:pt>
                <c:pt idx="50">
                  <c:v>2.8999999999999998E-2</c:v>
                </c:pt>
                <c:pt idx="51">
                  <c:v>3.5000000000000003E-2</c:v>
                </c:pt>
                <c:pt idx="52">
                  <c:v>2.6000000000000002E-2</c:v>
                </c:pt>
                <c:pt idx="53">
                  <c:v>2.2000000000000002E-2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2.8999999999999998E-2</c:v>
                </c:pt>
                <c:pt idx="57">
                  <c:v>3.2000000000000001E-2</c:v>
                </c:pt>
                <c:pt idx="58">
                  <c:v>3.5000000000000003E-2</c:v>
                </c:pt>
                <c:pt idx="59">
                  <c:v>3.7999999999999999E-2</c:v>
                </c:pt>
                <c:pt idx="60">
                  <c:v>3.4000000000000002E-2</c:v>
                </c:pt>
                <c:pt idx="61">
                  <c:v>3.6000000000000004E-2</c:v>
                </c:pt>
                <c:pt idx="62">
                  <c:v>3.7999999999999999E-2</c:v>
                </c:pt>
                <c:pt idx="63">
                  <c:v>4.2000000000000003E-2</c:v>
                </c:pt>
                <c:pt idx="64">
                  <c:v>4.4999999999999998E-2</c:v>
                </c:pt>
                <c:pt idx="65">
                  <c:v>4.7E-2</c:v>
                </c:pt>
                <c:pt idx="66">
                  <c:v>4.4999999999999998E-2</c:v>
                </c:pt>
                <c:pt idx="67">
                  <c:v>4.2999999999999997E-2</c:v>
                </c:pt>
                <c:pt idx="68">
                  <c:v>4.2000000000000003E-2</c:v>
                </c:pt>
                <c:pt idx="69">
                  <c:v>4.4000000000000004E-2</c:v>
                </c:pt>
                <c:pt idx="70">
                  <c:v>4.4000000000000004E-2</c:v>
                </c:pt>
                <c:pt idx="71">
                  <c:v>4.2999999999999997E-2</c:v>
                </c:pt>
                <c:pt idx="72">
                  <c:v>4.0999999999999995E-2</c:v>
                </c:pt>
                <c:pt idx="73">
                  <c:v>4.0999999999999995E-2</c:v>
                </c:pt>
                <c:pt idx="74">
                  <c:v>0.04</c:v>
                </c:pt>
                <c:pt idx="75">
                  <c:v>3.7999999999999999E-2</c:v>
                </c:pt>
                <c:pt idx="76">
                  <c:v>4.0999999999999995E-2</c:v>
                </c:pt>
                <c:pt idx="77">
                  <c:v>4.0999999999999995E-2</c:v>
                </c:pt>
                <c:pt idx="78">
                  <c:v>3.7000000000000005E-2</c:v>
                </c:pt>
                <c:pt idx="79">
                  <c:v>3.5000000000000003E-2</c:v>
                </c:pt>
                <c:pt idx="80">
                  <c:v>3.5000000000000003E-2</c:v>
                </c:pt>
                <c:pt idx="81">
                  <c:v>3.4000000000000002E-2</c:v>
                </c:pt>
                <c:pt idx="82">
                  <c:v>4.0999999999999995E-2</c:v>
                </c:pt>
                <c:pt idx="83">
                  <c:v>4.2999999999999997E-2</c:v>
                </c:pt>
                <c:pt idx="84">
                  <c:v>3.7999999999999999E-2</c:v>
                </c:pt>
                <c:pt idx="85">
                  <c:v>3.3000000000000002E-2</c:v>
                </c:pt>
                <c:pt idx="86">
                  <c:v>0.03</c:v>
                </c:pt>
                <c:pt idx="87">
                  <c:v>2.3E-2</c:v>
                </c:pt>
                <c:pt idx="88">
                  <c:v>2.1000000000000001E-2</c:v>
                </c:pt>
                <c:pt idx="89">
                  <c:v>2.2000000000000002E-2</c:v>
                </c:pt>
                <c:pt idx="90">
                  <c:v>2.5000000000000001E-2</c:v>
                </c:pt>
                <c:pt idx="91">
                  <c:v>4.5999999999999999E-2</c:v>
                </c:pt>
                <c:pt idx="92">
                  <c:v>5.2000000000000005E-2</c:v>
                </c:pt>
                <c:pt idx="93">
                  <c:v>5.2000000000000005E-2</c:v>
                </c:pt>
                <c:pt idx="94">
                  <c:v>4.4999999999999998E-2</c:v>
                </c:pt>
                <c:pt idx="95">
                  <c:v>2.5000000000000001E-2</c:v>
                </c:pt>
                <c:pt idx="96">
                  <c:v>2.5000000000000001E-2</c:v>
                </c:pt>
                <c:pt idx="97">
                  <c:v>2.4E-2</c:v>
                </c:pt>
                <c:pt idx="98">
                  <c:v>2.3E-2</c:v>
                </c:pt>
                <c:pt idx="99">
                  <c:v>2.5000000000000001E-2</c:v>
                </c:pt>
                <c:pt idx="100">
                  <c:v>2.4E-2</c:v>
                </c:pt>
                <c:pt idx="101">
                  <c:v>2.5000000000000001E-2</c:v>
                </c:pt>
                <c:pt idx="102">
                  <c:v>2.7999999999999997E-2</c:v>
                </c:pt>
                <c:pt idx="103">
                  <c:v>2.8999999999999998E-2</c:v>
                </c:pt>
                <c:pt idx="104">
                  <c:v>0.03</c:v>
                </c:pt>
                <c:pt idx="105">
                  <c:v>2.7000000000000003E-2</c:v>
                </c:pt>
                <c:pt idx="106">
                  <c:v>2.5000000000000001E-2</c:v>
                </c:pt>
                <c:pt idx="107">
                  <c:v>2.4E-2</c:v>
                </c:pt>
                <c:pt idx="108">
                  <c:v>2.4E-2</c:v>
                </c:pt>
                <c:pt idx="109">
                  <c:v>2.1000000000000001E-2</c:v>
                </c:pt>
                <c:pt idx="110">
                  <c:v>1.4999999999999999E-2</c:v>
                </c:pt>
                <c:pt idx="111">
                  <c:v>1.8000000000000002E-2</c:v>
                </c:pt>
                <c:pt idx="112">
                  <c:v>1.6E-2</c:v>
                </c:pt>
                <c:pt idx="113">
                  <c:v>1.8000000000000002E-2</c:v>
                </c:pt>
                <c:pt idx="114">
                  <c:v>2.4E-2</c:v>
                </c:pt>
                <c:pt idx="115">
                  <c:v>2.4E-2</c:v>
                </c:pt>
                <c:pt idx="116">
                  <c:v>2.5000000000000001E-2</c:v>
                </c:pt>
                <c:pt idx="117">
                  <c:v>2.4E-2</c:v>
                </c:pt>
                <c:pt idx="118">
                  <c:v>2.6000000000000002E-2</c:v>
                </c:pt>
                <c:pt idx="119">
                  <c:v>2.5000000000000001E-2</c:v>
                </c:pt>
                <c:pt idx="120">
                  <c:v>2.3E-2</c:v>
                </c:pt>
                <c:pt idx="121">
                  <c:v>2.5000000000000001E-2</c:v>
                </c:pt>
                <c:pt idx="122">
                  <c:v>2.6000000000000002E-2</c:v>
                </c:pt>
                <c:pt idx="123">
                  <c:v>2.7000000000000003E-2</c:v>
                </c:pt>
                <c:pt idx="124">
                  <c:v>2.7999999999999997E-2</c:v>
                </c:pt>
                <c:pt idx="125">
                  <c:v>2.7999999999999997E-2</c:v>
                </c:pt>
                <c:pt idx="126">
                  <c:v>3.2000000000000001E-2</c:v>
                </c:pt>
                <c:pt idx="127">
                  <c:v>3.1E-2</c:v>
                </c:pt>
                <c:pt idx="128">
                  <c:v>3.4000000000000002E-2</c:v>
                </c:pt>
                <c:pt idx="129">
                  <c:v>3.1E-2</c:v>
                </c:pt>
                <c:pt idx="130">
                  <c:v>2.6000000000000002E-2</c:v>
                </c:pt>
                <c:pt idx="131">
                  <c:v>2.7999999999999997E-2</c:v>
                </c:pt>
                <c:pt idx="132">
                  <c:v>2.1000000000000001E-2</c:v>
                </c:pt>
                <c:pt idx="133">
                  <c:v>3.3000000000000002E-2</c:v>
                </c:pt>
                <c:pt idx="134">
                  <c:v>4.4999999999999998E-2</c:v>
                </c:pt>
                <c:pt idx="135">
                  <c:v>5.2999999999999999E-2</c:v>
                </c:pt>
                <c:pt idx="13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3-4665-B031-1B988D457668}"/>
            </c:ext>
          </c:extLst>
        </c:ser>
        <c:ser>
          <c:idx val="3"/>
          <c:order val="3"/>
          <c:tx>
            <c:strRef>
              <c:f>'Inflation, Current AC'!$BB$9</c:f>
              <c:strCache>
                <c:ptCount val="1"/>
                <c:pt idx="0">
                  <c:v>PPI Outputs</c:v>
                </c:pt>
              </c:strCache>
            </c:strRef>
          </c:tx>
          <c:spPr>
            <a:ln>
              <a:solidFill>
                <a:schemeClr val="accent6"/>
              </a:solidFill>
              <a:prstDash val="sysDot"/>
            </a:ln>
          </c:spPr>
          <c:marker>
            <c:symbol val="none"/>
          </c:marker>
          <c:cat>
            <c:numRef>
              <c:f>'Inflation, Current AC'!$A$10:$A$146</c:f>
              <c:numCache>
                <c:formatCode>mmm\-yy</c:formatCode>
                <c:ptCount val="137"/>
                <c:pt idx="0">
                  <c:v>32203</c:v>
                </c:pt>
                <c:pt idx="1">
                  <c:v>32295</c:v>
                </c:pt>
                <c:pt idx="2">
                  <c:v>32387</c:v>
                </c:pt>
                <c:pt idx="3">
                  <c:v>32478</c:v>
                </c:pt>
                <c:pt idx="4">
                  <c:v>32568</c:v>
                </c:pt>
                <c:pt idx="5">
                  <c:v>32660</c:v>
                </c:pt>
                <c:pt idx="6">
                  <c:v>32752</c:v>
                </c:pt>
                <c:pt idx="7">
                  <c:v>32843</c:v>
                </c:pt>
                <c:pt idx="8">
                  <c:v>32933</c:v>
                </c:pt>
                <c:pt idx="9">
                  <c:v>33025</c:v>
                </c:pt>
                <c:pt idx="10">
                  <c:v>33117</c:v>
                </c:pt>
                <c:pt idx="11">
                  <c:v>33208</c:v>
                </c:pt>
                <c:pt idx="12">
                  <c:v>33298</c:v>
                </c:pt>
                <c:pt idx="13">
                  <c:v>33390</c:v>
                </c:pt>
                <c:pt idx="14">
                  <c:v>33482</c:v>
                </c:pt>
                <c:pt idx="15">
                  <c:v>33573</c:v>
                </c:pt>
                <c:pt idx="16">
                  <c:v>33664</c:v>
                </c:pt>
                <c:pt idx="17">
                  <c:v>33756</c:v>
                </c:pt>
                <c:pt idx="18">
                  <c:v>33848</c:v>
                </c:pt>
                <c:pt idx="19">
                  <c:v>33939</c:v>
                </c:pt>
                <c:pt idx="20">
                  <c:v>34029</c:v>
                </c:pt>
                <c:pt idx="21">
                  <c:v>34121</c:v>
                </c:pt>
                <c:pt idx="22">
                  <c:v>34213</c:v>
                </c:pt>
                <c:pt idx="23">
                  <c:v>34304</c:v>
                </c:pt>
                <c:pt idx="24">
                  <c:v>34394</c:v>
                </c:pt>
                <c:pt idx="25">
                  <c:v>34486</c:v>
                </c:pt>
                <c:pt idx="26">
                  <c:v>34578</c:v>
                </c:pt>
                <c:pt idx="27">
                  <c:v>34669</c:v>
                </c:pt>
                <c:pt idx="28">
                  <c:v>34759</c:v>
                </c:pt>
                <c:pt idx="29">
                  <c:v>34851</c:v>
                </c:pt>
                <c:pt idx="30">
                  <c:v>34943</c:v>
                </c:pt>
                <c:pt idx="31">
                  <c:v>35034</c:v>
                </c:pt>
                <c:pt idx="32">
                  <c:v>35125</c:v>
                </c:pt>
                <c:pt idx="33">
                  <c:v>35217</c:v>
                </c:pt>
                <c:pt idx="34">
                  <c:v>35309</c:v>
                </c:pt>
                <c:pt idx="35">
                  <c:v>35400</c:v>
                </c:pt>
                <c:pt idx="36">
                  <c:v>35490</c:v>
                </c:pt>
                <c:pt idx="37">
                  <c:v>35582</c:v>
                </c:pt>
                <c:pt idx="38">
                  <c:v>35674</c:v>
                </c:pt>
                <c:pt idx="39">
                  <c:v>35765</c:v>
                </c:pt>
                <c:pt idx="40">
                  <c:v>35855</c:v>
                </c:pt>
                <c:pt idx="41">
                  <c:v>35947</c:v>
                </c:pt>
                <c:pt idx="42">
                  <c:v>36039</c:v>
                </c:pt>
                <c:pt idx="43">
                  <c:v>36130</c:v>
                </c:pt>
                <c:pt idx="44">
                  <c:v>36220</c:v>
                </c:pt>
                <c:pt idx="45">
                  <c:v>36312</c:v>
                </c:pt>
                <c:pt idx="46">
                  <c:v>36404</c:v>
                </c:pt>
                <c:pt idx="47">
                  <c:v>36495</c:v>
                </c:pt>
                <c:pt idx="48">
                  <c:v>36586</c:v>
                </c:pt>
                <c:pt idx="49">
                  <c:v>36678</c:v>
                </c:pt>
                <c:pt idx="50">
                  <c:v>36770</c:v>
                </c:pt>
                <c:pt idx="51">
                  <c:v>36861</c:v>
                </c:pt>
                <c:pt idx="52">
                  <c:v>36951</c:v>
                </c:pt>
                <c:pt idx="53">
                  <c:v>37043</c:v>
                </c:pt>
                <c:pt idx="54">
                  <c:v>37135</c:v>
                </c:pt>
                <c:pt idx="55">
                  <c:v>37226</c:v>
                </c:pt>
                <c:pt idx="56">
                  <c:v>37316</c:v>
                </c:pt>
                <c:pt idx="57">
                  <c:v>37408</c:v>
                </c:pt>
                <c:pt idx="58">
                  <c:v>37500</c:v>
                </c:pt>
                <c:pt idx="59">
                  <c:v>37591</c:v>
                </c:pt>
                <c:pt idx="60">
                  <c:v>37681</c:v>
                </c:pt>
                <c:pt idx="61">
                  <c:v>37773</c:v>
                </c:pt>
                <c:pt idx="62">
                  <c:v>37865</c:v>
                </c:pt>
                <c:pt idx="63">
                  <c:v>37956</c:v>
                </c:pt>
                <c:pt idx="64">
                  <c:v>38047</c:v>
                </c:pt>
                <c:pt idx="65">
                  <c:v>38139</c:v>
                </c:pt>
                <c:pt idx="66">
                  <c:v>38231</c:v>
                </c:pt>
                <c:pt idx="67">
                  <c:v>38322</c:v>
                </c:pt>
                <c:pt idx="68">
                  <c:v>38412</c:v>
                </c:pt>
                <c:pt idx="69">
                  <c:v>38504</c:v>
                </c:pt>
                <c:pt idx="70">
                  <c:v>38596</c:v>
                </c:pt>
                <c:pt idx="71">
                  <c:v>38687</c:v>
                </c:pt>
                <c:pt idx="72">
                  <c:v>38777</c:v>
                </c:pt>
                <c:pt idx="73">
                  <c:v>38869</c:v>
                </c:pt>
                <c:pt idx="74">
                  <c:v>38961</c:v>
                </c:pt>
                <c:pt idx="75">
                  <c:v>39052</c:v>
                </c:pt>
                <c:pt idx="76">
                  <c:v>39142</c:v>
                </c:pt>
                <c:pt idx="77">
                  <c:v>39234</c:v>
                </c:pt>
                <c:pt idx="78">
                  <c:v>39326</c:v>
                </c:pt>
                <c:pt idx="79">
                  <c:v>39417</c:v>
                </c:pt>
                <c:pt idx="80">
                  <c:v>39508</c:v>
                </c:pt>
                <c:pt idx="81">
                  <c:v>39600</c:v>
                </c:pt>
                <c:pt idx="82">
                  <c:v>39692</c:v>
                </c:pt>
                <c:pt idx="83">
                  <c:v>39783</c:v>
                </c:pt>
                <c:pt idx="84">
                  <c:v>39873</c:v>
                </c:pt>
                <c:pt idx="85">
                  <c:v>39965</c:v>
                </c:pt>
                <c:pt idx="86">
                  <c:v>40057</c:v>
                </c:pt>
                <c:pt idx="87">
                  <c:v>40148</c:v>
                </c:pt>
                <c:pt idx="88">
                  <c:v>40238</c:v>
                </c:pt>
                <c:pt idx="89">
                  <c:v>40330</c:v>
                </c:pt>
                <c:pt idx="90">
                  <c:v>40422</c:v>
                </c:pt>
                <c:pt idx="91">
                  <c:v>40513</c:v>
                </c:pt>
                <c:pt idx="92">
                  <c:v>40603</c:v>
                </c:pt>
                <c:pt idx="93">
                  <c:v>40695</c:v>
                </c:pt>
                <c:pt idx="94">
                  <c:v>40787</c:v>
                </c:pt>
                <c:pt idx="95">
                  <c:v>40878</c:v>
                </c:pt>
                <c:pt idx="96">
                  <c:v>40969</c:v>
                </c:pt>
                <c:pt idx="97">
                  <c:v>41061</c:v>
                </c:pt>
                <c:pt idx="98">
                  <c:v>41153</c:v>
                </c:pt>
                <c:pt idx="99">
                  <c:v>41244</c:v>
                </c:pt>
                <c:pt idx="100">
                  <c:v>41334</c:v>
                </c:pt>
                <c:pt idx="101">
                  <c:v>41426</c:v>
                </c:pt>
                <c:pt idx="102">
                  <c:v>41518</c:v>
                </c:pt>
                <c:pt idx="103">
                  <c:v>41609</c:v>
                </c:pt>
                <c:pt idx="104">
                  <c:v>41699</c:v>
                </c:pt>
                <c:pt idx="105">
                  <c:v>41791</c:v>
                </c:pt>
                <c:pt idx="106">
                  <c:v>41883</c:v>
                </c:pt>
                <c:pt idx="107">
                  <c:v>41974</c:v>
                </c:pt>
                <c:pt idx="108">
                  <c:v>42064</c:v>
                </c:pt>
                <c:pt idx="109">
                  <c:v>42156</c:v>
                </c:pt>
                <c:pt idx="110">
                  <c:v>42248</c:v>
                </c:pt>
                <c:pt idx="111">
                  <c:v>42339</c:v>
                </c:pt>
                <c:pt idx="112">
                  <c:v>42430</c:v>
                </c:pt>
                <c:pt idx="113">
                  <c:v>42522</c:v>
                </c:pt>
                <c:pt idx="114">
                  <c:v>42614</c:v>
                </c:pt>
                <c:pt idx="115">
                  <c:v>42705</c:v>
                </c:pt>
                <c:pt idx="116">
                  <c:v>42795</c:v>
                </c:pt>
                <c:pt idx="117">
                  <c:v>42887</c:v>
                </c:pt>
                <c:pt idx="118">
                  <c:v>42979</c:v>
                </c:pt>
                <c:pt idx="119">
                  <c:v>43070</c:v>
                </c:pt>
                <c:pt idx="120">
                  <c:v>43160</c:v>
                </c:pt>
                <c:pt idx="121">
                  <c:v>43252</c:v>
                </c:pt>
                <c:pt idx="122">
                  <c:v>43344</c:v>
                </c:pt>
                <c:pt idx="123">
                  <c:v>43435</c:v>
                </c:pt>
                <c:pt idx="124">
                  <c:v>43525</c:v>
                </c:pt>
                <c:pt idx="125">
                  <c:v>43617</c:v>
                </c:pt>
                <c:pt idx="126">
                  <c:v>43709</c:v>
                </c:pt>
                <c:pt idx="127">
                  <c:v>43800</c:v>
                </c:pt>
                <c:pt idx="128">
                  <c:v>43891</c:v>
                </c:pt>
                <c:pt idx="129">
                  <c:v>43983</c:v>
                </c:pt>
                <c:pt idx="130">
                  <c:v>44075</c:v>
                </c:pt>
                <c:pt idx="131">
                  <c:v>44166</c:v>
                </c:pt>
                <c:pt idx="132">
                  <c:v>44256</c:v>
                </c:pt>
                <c:pt idx="133">
                  <c:v>44348</c:v>
                </c:pt>
                <c:pt idx="134">
                  <c:v>44440</c:v>
                </c:pt>
                <c:pt idx="135">
                  <c:v>44531</c:v>
                </c:pt>
                <c:pt idx="136">
                  <c:v>44621</c:v>
                </c:pt>
              </c:numCache>
            </c:numRef>
          </c:cat>
          <c:val>
            <c:numRef>
              <c:f>'Inflation, Current AC'!$BB$10:$BB$146</c:f>
              <c:numCache>
                <c:formatCode>0.0%</c:formatCode>
                <c:ptCount val="137"/>
                <c:pt idx="0">
                  <c:v>5.9000000000000004E-2</c:v>
                </c:pt>
                <c:pt idx="1">
                  <c:v>5.2000000000000005E-2</c:v>
                </c:pt>
                <c:pt idx="2">
                  <c:v>5.7000000000000002E-2</c:v>
                </c:pt>
                <c:pt idx="3">
                  <c:v>6.4000000000000001E-2</c:v>
                </c:pt>
                <c:pt idx="4">
                  <c:v>7.4999999999999997E-2</c:v>
                </c:pt>
                <c:pt idx="5">
                  <c:v>7.0000000000000007E-2</c:v>
                </c:pt>
                <c:pt idx="6">
                  <c:v>7.6999999999999999E-2</c:v>
                </c:pt>
                <c:pt idx="7">
                  <c:v>7.2000000000000008E-2</c:v>
                </c:pt>
                <c:pt idx="8">
                  <c:v>6.3E-2</c:v>
                </c:pt>
                <c:pt idx="9">
                  <c:v>5.5E-2</c:v>
                </c:pt>
                <c:pt idx="10">
                  <c:v>1.9E-2</c:v>
                </c:pt>
                <c:pt idx="11">
                  <c:v>8.0000000000000002E-3</c:v>
                </c:pt>
                <c:pt idx="12">
                  <c:v>1E-3</c:v>
                </c:pt>
                <c:pt idx="13">
                  <c:v>-2E-3</c:v>
                </c:pt>
                <c:pt idx="14">
                  <c:v>4.0000000000000001E-3</c:v>
                </c:pt>
                <c:pt idx="15">
                  <c:v>6.9999999999999993E-3</c:v>
                </c:pt>
                <c:pt idx="16">
                  <c:v>1.3000000000000001E-2</c:v>
                </c:pt>
                <c:pt idx="17">
                  <c:v>1.8000000000000002E-2</c:v>
                </c:pt>
                <c:pt idx="18">
                  <c:v>2.7000000000000003E-2</c:v>
                </c:pt>
                <c:pt idx="19">
                  <c:v>0.03</c:v>
                </c:pt>
                <c:pt idx="20">
                  <c:v>3.2000000000000001E-2</c:v>
                </c:pt>
                <c:pt idx="21">
                  <c:v>2.7999999999999997E-2</c:v>
                </c:pt>
                <c:pt idx="22">
                  <c:v>3.1E-2</c:v>
                </c:pt>
                <c:pt idx="23">
                  <c:v>2.7000000000000003E-2</c:v>
                </c:pt>
                <c:pt idx="24">
                  <c:v>1.9E-2</c:v>
                </c:pt>
                <c:pt idx="25">
                  <c:v>0.02</c:v>
                </c:pt>
                <c:pt idx="26">
                  <c:v>1.7000000000000001E-2</c:v>
                </c:pt>
                <c:pt idx="27">
                  <c:v>1.9E-2</c:v>
                </c:pt>
                <c:pt idx="28">
                  <c:v>1.7000000000000001E-2</c:v>
                </c:pt>
                <c:pt idx="29">
                  <c:v>1.6E-2</c:v>
                </c:pt>
                <c:pt idx="30">
                  <c:v>1.2E-2</c:v>
                </c:pt>
                <c:pt idx="31">
                  <c:v>6.0000000000000001E-3</c:v>
                </c:pt>
                <c:pt idx="32">
                  <c:v>8.0000000000000002E-3</c:v>
                </c:pt>
                <c:pt idx="33">
                  <c:v>3.0000000000000001E-3</c:v>
                </c:pt>
                <c:pt idx="34">
                  <c:v>4.0000000000000001E-3</c:v>
                </c:pt>
                <c:pt idx="35">
                  <c:v>6.0000000000000001E-3</c:v>
                </c:pt>
                <c:pt idx="36">
                  <c:v>6.0000000000000001E-3</c:v>
                </c:pt>
                <c:pt idx="37">
                  <c:v>6.0000000000000001E-3</c:v>
                </c:pt>
                <c:pt idx="38">
                  <c:v>5.0000000000000001E-3</c:v>
                </c:pt>
                <c:pt idx="39">
                  <c:v>1.1000000000000001E-2</c:v>
                </c:pt>
                <c:pt idx="40">
                  <c:v>4.0000000000000001E-3</c:v>
                </c:pt>
                <c:pt idx="41">
                  <c:v>1.2E-2</c:v>
                </c:pt>
                <c:pt idx="42">
                  <c:v>1.2E-2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2E-3</c:v>
                </c:pt>
                <c:pt idx="46">
                  <c:v>0.01</c:v>
                </c:pt>
                <c:pt idx="47">
                  <c:v>2.2000000000000002E-2</c:v>
                </c:pt>
                <c:pt idx="48">
                  <c:v>3.6000000000000004E-2</c:v>
                </c:pt>
                <c:pt idx="49">
                  <c:v>4.2000000000000003E-2</c:v>
                </c:pt>
                <c:pt idx="50">
                  <c:v>5.9000000000000004E-2</c:v>
                </c:pt>
                <c:pt idx="51">
                  <c:v>7.0000000000000007E-2</c:v>
                </c:pt>
                <c:pt idx="52">
                  <c:v>0.06</c:v>
                </c:pt>
                <c:pt idx="53">
                  <c:v>6.2E-2</c:v>
                </c:pt>
                <c:pt idx="54">
                  <c:v>4.8000000000000001E-2</c:v>
                </c:pt>
                <c:pt idx="55">
                  <c:v>2.6000000000000002E-2</c:v>
                </c:pt>
                <c:pt idx="56">
                  <c:v>3.1E-2</c:v>
                </c:pt>
                <c:pt idx="57">
                  <c:v>2.3E-2</c:v>
                </c:pt>
                <c:pt idx="58">
                  <c:v>-2E-3</c:v>
                </c:pt>
                <c:pt idx="59">
                  <c:v>-2E-3</c:v>
                </c:pt>
                <c:pt idx="60">
                  <c:v>-4.0000000000000001E-3</c:v>
                </c:pt>
                <c:pt idx="61">
                  <c:v>-6.9999999999999993E-3</c:v>
                </c:pt>
                <c:pt idx="62">
                  <c:v>8.0000000000000002E-3</c:v>
                </c:pt>
                <c:pt idx="63">
                  <c:v>1.2E-2</c:v>
                </c:pt>
                <c:pt idx="64">
                  <c:v>9.0000000000000011E-3</c:v>
                </c:pt>
                <c:pt idx="65">
                  <c:v>0.02</c:v>
                </c:pt>
                <c:pt idx="66">
                  <c:v>2.3E-2</c:v>
                </c:pt>
                <c:pt idx="67">
                  <c:v>2.5000000000000001E-2</c:v>
                </c:pt>
                <c:pt idx="68">
                  <c:v>3.1E-2</c:v>
                </c:pt>
                <c:pt idx="69">
                  <c:v>2.8999999999999998E-2</c:v>
                </c:pt>
                <c:pt idx="70">
                  <c:v>0.04</c:v>
                </c:pt>
                <c:pt idx="71">
                  <c:v>3.7000000000000005E-2</c:v>
                </c:pt>
                <c:pt idx="72">
                  <c:v>3.9E-2</c:v>
                </c:pt>
                <c:pt idx="73">
                  <c:v>5.7000000000000002E-2</c:v>
                </c:pt>
                <c:pt idx="74">
                  <c:v>4.9000000000000002E-2</c:v>
                </c:pt>
                <c:pt idx="75">
                  <c:v>4.0999999999999995E-2</c:v>
                </c:pt>
                <c:pt idx="76">
                  <c:v>3.1E-2</c:v>
                </c:pt>
                <c:pt idx="77">
                  <c:v>1.3999999999999999E-2</c:v>
                </c:pt>
                <c:pt idx="78">
                  <c:v>0.02</c:v>
                </c:pt>
                <c:pt idx="79">
                  <c:v>0.04</c:v>
                </c:pt>
                <c:pt idx="80">
                  <c:v>6.0999999999999999E-2</c:v>
                </c:pt>
                <c:pt idx="81">
                  <c:v>8.5000000000000006E-2</c:v>
                </c:pt>
                <c:pt idx="82">
                  <c:v>9.8000000000000004E-2</c:v>
                </c:pt>
                <c:pt idx="83">
                  <c:v>9.9000000000000005E-2</c:v>
                </c:pt>
                <c:pt idx="84">
                  <c:v>6.5000000000000002E-2</c:v>
                </c:pt>
                <c:pt idx="85">
                  <c:v>2.1000000000000001E-2</c:v>
                </c:pt>
                <c:pt idx="86">
                  <c:v>-2.1000000000000001E-2</c:v>
                </c:pt>
                <c:pt idx="87">
                  <c:v>-3.6000000000000004E-2</c:v>
                </c:pt>
                <c:pt idx="88">
                  <c:v>-5.0000000000000001E-3</c:v>
                </c:pt>
                <c:pt idx="89">
                  <c:v>1.3000000000000001E-2</c:v>
                </c:pt>
                <c:pt idx="90">
                  <c:v>0.04</c:v>
                </c:pt>
                <c:pt idx="91">
                  <c:v>4.2999999999999997E-2</c:v>
                </c:pt>
                <c:pt idx="92">
                  <c:v>4.2000000000000003E-2</c:v>
                </c:pt>
                <c:pt idx="93">
                  <c:v>4.4999999999999998E-2</c:v>
                </c:pt>
                <c:pt idx="94">
                  <c:v>3.5000000000000003E-2</c:v>
                </c:pt>
                <c:pt idx="95">
                  <c:v>3.4000000000000002E-2</c:v>
                </c:pt>
                <c:pt idx="96">
                  <c:v>1.6E-2</c:v>
                </c:pt>
                <c:pt idx="97">
                  <c:v>5.0000000000000001E-3</c:v>
                </c:pt>
                <c:pt idx="98">
                  <c:v>-6.0000000000000001E-3</c:v>
                </c:pt>
                <c:pt idx="99">
                  <c:v>-8.0000000000000002E-3</c:v>
                </c:pt>
                <c:pt idx="100">
                  <c:v>1E-3</c:v>
                </c:pt>
                <c:pt idx="101">
                  <c:v>8.0000000000000002E-3</c:v>
                </c:pt>
                <c:pt idx="102">
                  <c:v>4.0999999999999995E-2</c:v>
                </c:pt>
                <c:pt idx="103">
                  <c:v>3.7999999999999999E-2</c:v>
                </c:pt>
                <c:pt idx="104">
                  <c:v>0.04</c:v>
                </c:pt>
                <c:pt idx="105">
                  <c:v>2.5000000000000001E-2</c:v>
                </c:pt>
                <c:pt idx="106">
                  <c:v>-0.01</c:v>
                </c:pt>
                <c:pt idx="107">
                  <c:v>-8.0000000000000002E-3</c:v>
                </c:pt>
                <c:pt idx="108">
                  <c:v>-2.5000000000000001E-2</c:v>
                </c:pt>
                <c:pt idx="109">
                  <c:v>-2.2000000000000002E-2</c:v>
                </c:pt>
                <c:pt idx="110">
                  <c:v>2E-3</c:v>
                </c:pt>
                <c:pt idx="111">
                  <c:v>-6.0000000000000001E-3</c:v>
                </c:pt>
                <c:pt idx="112">
                  <c:v>1E-3</c:v>
                </c:pt>
                <c:pt idx="113">
                  <c:v>5.0000000000000001E-3</c:v>
                </c:pt>
                <c:pt idx="114">
                  <c:v>1E-3</c:v>
                </c:pt>
                <c:pt idx="115">
                  <c:v>2.5000000000000001E-2</c:v>
                </c:pt>
                <c:pt idx="116">
                  <c:v>4.0999999999999995E-2</c:v>
                </c:pt>
                <c:pt idx="117">
                  <c:v>5.2000000000000005E-2</c:v>
                </c:pt>
                <c:pt idx="118">
                  <c:v>5.2999999999999999E-2</c:v>
                </c:pt>
                <c:pt idx="119">
                  <c:v>4.7E-2</c:v>
                </c:pt>
                <c:pt idx="120">
                  <c:v>3.5000000000000003E-2</c:v>
                </c:pt>
                <c:pt idx="121">
                  <c:v>3.1E-2</c:v>
                </c:pt>
                <c:pt idx="122">
                  <c:v>3.6000000000000004E-2</c:v>
                </c:pt>
                <c:pt idx="123">
                  <c:v>3.5000000000000003E-2</c:v>
                </c:pt>
                <c:pt idx="124">
                  <c:v>2.7000000000000003E-2</c:v>
                </c:pt>
                <c:pt idx="125">
                  <c:v>2.3E-2</c:v>
                </c:pt>
                <c:pt idx="126">
                  <c:v>1.9E-2</c:v>
                </c:pt>
                <c:pt idx="127">
                  <c:v>1.4999999999999999E-2</c:v>
                </c:pt>
                <c:pt idx="128">
                  <c:v>2.2000000000000002E-2</c:v>
                </c:pt>
                <c:pt idx="129">
                  <c:v>1.4999999999999999E-2</c:v>
                </c:pt>
                <c:pt idx="130">
                  <c:v>1E-3</c:v>
                </c:pt>
                <c:pt idx="131">
                  <c:v>1E-3</c:v>
                </c:pt>
                <c:pt idx="132">
                  <c:v>1.2E-2</c:v>
                </c:pt>
                <c:pt idx="133">
                  <c:v>0.04</c:v>
                </c:pt>
                <c:pt idx="134">
                  <c:v>6.2E-2</c:v>
                </c:pt>
                <c:pt idx="135">
                  <c:v>7.2000000000000008E-2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33-4665-B031-1B988D457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46944"/>
        <c:axId val="50552832"/>
      </c:lineChart>
      <c:dateAx>
        <c:axId val="505469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crossAx val="50552832"/>
        <c:crosses val="autoZero"/>
        <c:auto val="1"/>
        <c:lblOffset val="100"/>
        <c:baseTimeUnit val="months"/>
        <c:majorUnit val="12"/>
        <c:majorTimeUnit val="months"/>
      </c:dateAx>
      <c:valAx>
        <c:axId val="50552832"/>
        <c:scaling>
          <c:orientation val="minMax"/>
          <c:max val="0.1"/>
          <c:min val="-4.0000000000000008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Inflation rate (Q vs 4Q ago)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0546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72901105251751785"/>
          <c:h val="0.69414370078740162"/>
        </c:manualLayout>
      </c:layout>
      <c:lineChart>
        <c:grouping val="standard"/>
        <c:varyColors val="0"/>
        <c:ser>
          <c:idx val="0"/>
          <c:order val="0"/>
          <c:tx>
            <c:strRef>
              <c:f>'Exchange rates, Interest rates'!$S$10</c:f>
              <c:strCache>
                <c:ptCount val="1"/>
                <c:pt idx="0">
                  <c:v>TWI Nominal</c:v>
                </c:pt>
              </c:strCache>
            </c:strRef>
          </c:tx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rates'!$S$11:$S$292</c:f>
              <c:numCache>
                <c:formatCode>#,##0.00</c:formatCode>
                <c:ptCount val="282"/>
                <c:pt idx="0">
                  <c:v>61.54</c:v>
                </c:pt>
                <c:pt idx="1">
                  <c:v>62.57</c:v>
                </c:pt>
                <c:pt idx="2">
                  <c:v>62.07</c:v>
                </c:pt>
                <c:pt idx="3">
                  <c:v>62.99</c:v>
                </c:pt>
                <c:pt idx="4">
                  <c:v>63.81</c:v>
                </c:pt>
                <c:pt idx="5">
                  <c:v>61.67</c:v>
                </c:pt>
                <c:pt idx="6">
                  <c:v>60.92</c:v>
                </c:pt>
                <c:pt idx="7">
                  <c:v>60.62</c:v>
                </c:pt>
                <c:pt idx="8">
                  <c:v>59.67</c:v>
                </c:pt>
                <c:pt idx="9">
                  <c:v>58.31</c:v>
                </c:pt>
                <c:pt idx="10">
                  <c:v>58.46</c:v>
                </c:pt>
                <c:pt idx="11">
                  <c:v>57.95</c:v>
                </c:pt>
                <c:pt idx="12">
                  <c:v>58.22</c:v>
                </c:pt>
                <c:pt idx="13">
                  <c:v>56.96</c:v>
                </c:pt>
                <c:pt idx="14">
                  <c:v>57.31</c:v>
                </c:pt>
                <c:pt idx="15">
                  <c:v>58.34</c:v>
                </c:pt>
                <c:pt idx="16">
                  <c:v>56.63</c:v>
                </c:pt>
                <c:pt idx="17">
                  <c:v>55.64</c:v>
                </c:pt>
                <c:pt idx="18">
                  <c:v>55</c:v>
                </c:pt>
                <c:pt idx="19">
                  <c:v>53.71</c:v>
                </c:pt>
                <c:pt idx="20">
                  <c:v>51.33</c:v>
                </c:pt>
                <c:pt idx="21">
                  <c:v>50.1</c:v>
                </c:pt>
                <c:pt idx="22">
                  <c:v>50.2</c:v>
                </c:pt>
                <c:pt idx="23">
                  <c:v>53.26</c:v>
                </c:pt>
                <c:pt idx="24">
                  <c:v>55.02</c:v>
                </c:pt>
                <c:pt idx="25">
                  <c:v>54.48</c:v>
                </c:pt>
                <c:pt idx="26">
                  <c:v>53.91</c:v>
                </c:pt>
                <c:pt idx="27">
                  <c:v>52.86</c:v>
                </c:pt>
                <c:pt idx="28">
                  <c:v>54.3</c:v>
                </c:pt>
                <c:pt idx="29">
                  <c:v>53.7</c:v>
                </c:pt>
                <c:pt idx="30">
                  <c:v>53.23</c:v>
                </c:pt>
                <c:pt idx="31">
                  <c:v>54.9</c:v>
                </c:pt>
                <c:pt idx="32">
                  <c:v>53.71</c:v>
                </c:pt>
                <c:pt idx="33">
                  <c:v>53.39</c:v>
                </c:pt>
                <c:pt idx="34">
                  <c:v>53.6</c:v>
                </c:pt>
                <c:pt idx="35">
                  <c:v>53.81</c:v>
                </c:pt>
                <c:pt idx="36">
                  <c:v>55.42</c:v>
                </c:pt>
                <c:pt idx="37">
                  <c:v>54.92</c:v>
                </c:pt>
                <c:pt idx="38">
                  <c:v>56.08</c:v>
                </c:pt>
                <c:pt idx="39">
                  <c:v>57.04</c:v>
                </c:pt>
                <c:pt idx="40">
                  <c:v>58.13</c:v>
                </c:pt>
                <c:pt idx="41">
                  <c:v>60.61</c:v>
                </c:pt>
                <c:pt idx="42">
                  <c:v>59.07</c:v>
                </c:pt>
                <c:pt idx="43">
                  <c:v>57.53</c:v>
                </c:pt>
                <c:pt idx="44">
                  <c:v>58.28</c:v>
                </c:pt>
                <c:pt idx="45">
                  <c:v>59.89</c:v>
                </c:pt>
                <c:pt idx="46">
                  <c:v>61.15</c:v>
                </c:pt>
                <c:pt idx="47">
                  <c:v>62.53</c:v>
                </c:pt>
                <c:pt idx="48">
                  <c:v>64.989999999999995</c:v>
                </c:pt>
                <c:pt idx="49">
                  <c:v>66.209999999999994</c:v>
                </c:pt>
                <c:pt idx="50">
                  <c:v>66.13</c:v>
                </c:pt>
                <c:pt idx="51">
                  <c:v>65.599999999999994</c:v>
                </c:pt>
                <c:pt idx="52">
                  <c:v>66.5</c:v>
                </c:pt>
                <c:pt idx="53">
                  <c:v>66.430000000000007</c:v>
                </c:pt>
                <c:pt idx="54">
                  <c:v>67.42</c:v>
                </c:pt>
                <c:pt idx="55">
                  <c:v>67.540000000000006</c:v>
                </c:pt>
                <c:pt idx="56">
                  <c:v>66.98</c:v>
                </c:pt>
                <c:pt idx="57">
                  <c:v>67.16</c:v>
                </c:pt>
                <c:pt idx="58">
                  <c:v>69.599999999999994</c:v>
                </c:pt>
                <c:pt idx="59">
                  <c:v>70.459999999999994</c:v>
                </c:pt>
                <c:pt idx="60">
                  <c:v>71.87</c:v>
                </c:pt>
                <c:pt idx="61">
                  <c:v>73.63</c:v>
                </c:pt>
                <c:pt idx="62">
                  <c:v>71.64</c:v>
                </c:pt>
                <c:pt idx="63">
                  <c:v>69.77</c:v>
                </c:pt>
                <c:pt idx="64">
                  <c:v>68.45</c:v>
                </c:pt>
                <c:pt idx="65">
                  <c:v>69.83</c:v>
                </c:pt>
                <c:pt idx="66">
                  <c:v>71.010000000000005</c:v>
                </c:pt>
                <c:pt idx="67">
                  <c:v>72.25</c:v>
                </c:pt>
                <c:pt idx="68">
                  <c:v>72.89</c:v>
                </c:pt>
                <c:pt idx="69">
                  <c:v>74.31</c:v>
                </c:pt>
                <c:pt idx="70">
                  <c:v>73.94</c:v>
                </c:pt>
                <c:pt idx="71">
                  <c:v>74.91</c:v>
                </c:pt>
                <c:pt idx="72">
                  <c:v>74.08</c:v>
                </c:pt>
                <c:pt idx="73">
                  <c:v>74.91</c:v>
                </c:pt>
                <c:pt idx="74">
                  <c:v>76.22</c:v>
                </c:pt>
                <c:pt idx="75">
                  <c:v>75.900000000000006</c:v>
                </c:pt>
                <c:pt idx="76">
                  <c:v>76.27</c:v>
                </c:pt>
                <c:pt idx="77">
                  <c:v>75.989999999999995</c:v>
                </c:pt>
                <c:pt idx="78">
                  <c:v>73.8</c:v>
                </c:pt>
                <c:pt idx="79">
                  <c:v>74.680000000000007</c:v>
                </c:pt>
                <c:pt idx="80">
                  <c:v>75.17</c:v>
                </c:pt>
                <c:pt idx="81">
                  <c:v>75.91</c:v>
                </c:pt>
                <c:pt idx="82">
                  <c:v>76.099999999999994</c:v>
                </c:pt>
                <c:pt idx="83">
                  <c:v>76.42</c:v>
                </c:pt>
                <c:pt idx="84">
                  <c:v>74.36</c:v>
                </c:pt>
                <c:pt idx="85">
                  <c:v>73.3</c:v>
                </c:pt>
                <c:pt idx="86">
                  <c:v>69.47</c:v>
                </c:pt>
                <c:pt idx="87">
                  <c:v>67.16</c:v>
                </c:pt>
                <c:pt idx="88">
                  <c:v>66.650000000000006</c:v>
                </c:pt>
                <c:pt idx="89">
                  <c:v>66.38</c:v>
                </c:pt>
                <c:pt idx="90">
                  <c:v>65.88</c:v>
                </c:pt>
                <c:pt idx="91">
                  <c:v>67.14</c:v>
                </c:pt>
                <c:pt idx="92">
                  <c:v>69.69</c:v>
                </c:pt>
                <c:pt idx="93">
                  <c:v>70.62</c:v>
                </c:pt>
                <c:pt idx="94">
                  <c:v>70.52</c:v>
                </c:pt>
                <c:pt idx="95">
                  <c:v>72.069999999999993</c:v>
                </c:pt>
                <c:pt idx="96">
                  <c:v>72.900000000000006</c:v>
                </c:pt>
                <c:pt idx="97">
                  <c:v>72.569999999999993</c:v>
                </c:pt>
                <c:pt idx="98">
                  <c:v>72.42</c:v>
                </c:pt>
                <c:pt idx="99">
                  <c:v>75.099999999999994</c:v>
                </c:pt>
                <c:pt idx="100">
                  <c:v>74.91</c:v>
                </c:pt>
                <c:pt idx="101">
                  <c:v>77.069999999999993</c:v>
                </c:pt>
                <c:pt idx="102">
                  <c:v>78.92</c:v>
                </c:pt>
                <c:pt idx="103">
                  <c:v>73.84</c:v>
                </c:pt>
                <c:pt idx="104">
                  <c:v>71.989999999999995</c:v>
                </c:pt>
                <c:pt idx="105">
                  <c:v>74.63</c:v>
                </c:pt>
                <c:pt idx="106">
                  <c:v>74.06</c:v>
                </c:pt>
                <c:pt idx="107">
                  <c:v>75.430000000000007</c:v>
                </c:pt>
                <c:pt idx="108">
                  <c:v>75</c:v>
                </c:pt>
                <c:pt idx="109">
                  <c:v>76.44</c:v>
                </c:pt>
                <c:pt idx="110">
                  <c:v>75.5</c:v>
                </c:pt>
                <c:pt idx="111">
                  <c:v>74.16</c:v>
                </c:pt>
                <c:pt idx="112">
                  <c:v>73.069999999999993</c:v>
                </c:pt>
                <c:pt idx="113">
                  <c:v>71.760000000000005</c:v>
                </c:pt>
                <c:pt idx="114">
                  <c:v>70.77</c:v>
                </c:pt>
                <c:pt idx="115">
                  <c:v>68.989999999999995</c:v>
                </c:pt>
                <c:pt idx="116">
                  <c:v>67.540000000000006</c:v>
                </c:pt>
                <c:pt idx="117">
                  <c:v>65.040000000000006</c:v>
                </c:pt>
                <c:pt idx="118">
                  <c:v>61.71</c:v>
                </c:pt>
                <c:pt idx="119">
                  <c:v>59.73</c:v>
                </c:pt>
                <c:pt idx="120">
                  <c:v>59.21</c:v>
                </c:pt>
                <c:pt idx="121">
                  <c:v>56.56</c:v>
                </c:pt>
                <c:pt idx="122">
                  <c:v>58.26</c:v>
                </c:pt>
                <c:pt idx="123">
                  <c:v>60.9</c:v>
                </c:pt>
                <c:pt idx="124">
                  <c:v>61.69</c:v>
                </c:pt>
                <c:pt idx="125">
                  <c:v>64.23</c:v>
                </c:pt>
                <c:pt idx="126">
                  <c:v>64.66</c:v>
                </c:pt>
                <c:pt idx="127">
                  <c:v>66.87</c:v>
                </c:pt>
                <c:pt idx="128">
                  <c:v>68.489999999999995</c:v>
                </c:pt>
                <c:pt idx="129">
                  <c:v>70.39</c:v>
                </c:pt>
                <c:pt idx="130">
                  <c:v>69.09</c:v>
                </c:pt>
                <c:pt idx="131">
                  <c:v>68.33</c:v>
                </c:pt>
                <c:pt idx="132">
                  <c:v>69.349999999999994</c:v>
                </c:pt>
                <c:pt idx="133">
                  <c:v>67.55</c:v>
                </c:pt>
                <c:pt idx="134">
                  <c:v>67.59</c:v>
                </c:pt>
                <c:pt idx="135">
                  <c:v>68.13</c:v>
                </c:pt>
                <c:pt idx="136">
                  <c:v>68.81</c:v>
                </c:pt>
                <c:pt idx="137">
                  <c:v>68.84</c:v>
                </c:pt>
                <c:pt idx="138">
                  <c:v>69.39</c:v>
                </c:pt>
                <c:pt idx="139">
                  <c:v>68.73</c:v>
                </c:pt>
                <c:pt idx="140">
                  <c:v>68.69</c:v>
                </c:pt>
                <c:pt idx="141">
                  <c:v>68.91</c:v>
                </c:pt>
                <c:pt idx="142">
                  <c:v>70.900000000000006</c:v>
                </c:pt>
                <c:pt idx="143">
                  <c:v>69.37</c:v>
                </c:pt>
                <c:pt idx="144">
                  <c:v>70.27</c:v>
                </c:pt>
                <c:pt idx="145">
                  <c:v>69.45</c:v>
                </c:pt>
                <c:pt idx="146">
                  <c:v>67.12</c:v>
                </c:pt>
                <c:pt idx="147">
                  <c:v>69.930000000000007</c:v>
                </c:pt>
                <c:pt idx="148">
                  <c:v>70.349999999999994</c:v>
                </c:pt>
                <c:pt idx="149">
                  <c:v>72.17</c:v>
                </c:pt>
                <c:pt idx="150">
                  <c:v>74.290000000000006</c:v>
                </c:pt>
                <c:pt idx="151">
                  <c:v>73.92</c:v>
                </c:pt>
                <c:pt idx="152">
                  <c:v>73.099999999999994</c:v>
                </c:pt>
                <c:pt idx="153">
                  <c:v>71.400000000000006</c:v>
                </c:pt>
                <c:pt idx="154">
                  <c:v>70.11</c:v>
                </c:pt>
                <c:pt idx="155">
                  <c:v>70.22</c:v>
                </c:pt>
                <c:pt idx="156">
                  <c:v>72.400000000000006</c:v>
                </c:pt>
                <c:pt idx="157">
                  <c:v>74.33</c:v>
                </c:pt>
                <c:pt idx="158">
                  <c:v>73.83</c:v>
                </c:pt>
                <c:pt idx="159">
                  <c:v>74</c:v>
                </c:pt>
                <c:pt idx="160">
                  <c:v>71.150000000000006</c:v>
                </c:pt>
                <c:pt idx="161">
                  <c:v>72.040000000000006</c:v>
                </c:pt>
                <c:pt idx="162">
                  <c:v>73.09</c:v>
                </c:pt>
                <c:pt idx="163">
                  <c:v>73.569999999999993</c:v>
                </c:pt>
                <c:pt idx="164">
                  <c:v>73.790000000000006</c:v>
                </c:pt>
                <c:pt idx="165">
                  <c:v>73.97</c:v>
                </c:pt>
                <c:pt idx="166">
                  <c:v>73.87</c:v>
                </c:pt>
                <c:pt idx="167">
                  <c:v>74.8</c:v>
                </c:pt>
                <c:pt idx="168">
                  <c:v>75.45</c:v>
                </c:pt>
                <c:pt idx="169">
                  <c:v>76.459999999999994</c:v>
                </c:pt>
                <c:pt idx="170">
                  <c:v>75.900000000000006</c:v>
                </c:pt>
                <c:pt idx="171">
                  <c:v>77.58</c:v>
                </c:pt>
                <c:pt idx="172">
                  <c:v>76.75</c:v>
                </c:pt>
                <c:pt idx="173">
                  <c:v>74.430000000000007</c:v>
                </c:pt>
                <c:pt idx="174">
                  <c:v>75.17</c:v>
                </c:pt>
                <c:pt idx="175">
                  <c:v>75.7</c:v>
                </c:pt>
                <c:pt idx="176">
                  <c:v>77.05</c:v>
                </c:pt>
                <c:pt idx="177">
                  <c:v>78.09</c:v>
                </c:pt>
                <c:pt idx="178">
                  <c:v>77.95</c:v>
                </c:pt>
                <c:pt idx="179">
                  <c:v>78.52</c:v>
                </c:pt>
                <c:pt idx="180">
                  <c:v>79.58</c:v>
                </c:pt>
                <c:pt idx="181">
                  <c:v>79.290000000000006</c:v>
                </c:pt>
                <c:pt idx="182">
                  <c:v>81.260000000000005</c:v>
                </c:pt>
                <c:pt idx="183">
                  <c:v>81.62</c:v>
                </c:pt>
                <c:pt idx="184">
                  <c:v>81.44</c:v>
                </c:pt>
                <c:pt idx="185">
                  <c:v>81.5</c:v>
                </c:pt>
                <c:pt idx="186">
                  <c:v>81.93</c:v>
                </c:pt>
                <c:pt idx="187">
                  <c:v>79.91</c:v>
                </c:pt>
                <c:pt idx="188">
                  <c:v>78.489999999999995</c:v>
                </c:pt>
                <c:pt idx="189">
                  <c:v>76.760000000000005</c:v>
                </c:pt>
                <c:pt idx="190">
                  <c:v>77.430000000000007</c:v>
                </c:pt>
                <c:pt idx="191">
                  <c:v>78.239999999999995</c:v>
                </c:pt>
                <c:pt idx="192">
                  <c:v>78.180000000000007</c:v>
                </c:pt>
                <c:pt idx="193">
                  <c:v>77.16</c:v>
                </c:pt>
                <c:pt idx="194">
                  <c:v>78.27</c:v>
                </c:pt>
                <c:pt idx="195">
                  <c:v>79.17</c:v>
                </c:pt>
                <c:pt idx="196">
                  <c:v>76.489999999999995</c:v>
                </c:pt>
                <c:pt idx="197">
                  <c:v>72.97</c:v>
                </c:pt>
                <c:pt idx="198">
                  <c:v>70.41</c:v>
                </c:pt>
                <c:pt idx="199">
                  <c:v>70.319999999999993</c:v>
                </c:pt>
                <c:pt idx="200">
                  <c:v>68.77</c:v>
                </c:pt>
                <c:pt idx="201">
                  <c:v>71.8</c:v>
                </c:pt>
                <c:pt idx="202">
                  <c:v>71.39</c:v>
                </c:pt>
                <c:pt idx="203">
                  <c:v>73.23</c:v>
                </c:pt>
                <c:pt idx="204">
                  <c:v>71.930000000000007</c:v>
                </c:pt>
                <c:pt idx="205">
                  <c:v>72.349999999999994</c:v>
                </c:pt>
                <c:pt idx="206">
                  <c:v>72.19</c:v>
                </c:pt>
                <c:pt idx="207">
                  <c:v>72.8</c:v>
                </c:pt>
                <c:pt idx="208">
                  <c:v>72.86</c:v>
                </c:pt>
                <c:pt idx="209">
                  <c:v>75.23</c:v>
                </c:pt>
                <c:pt idx="210">
                  <c:v>76.3</c:v>
                </c:pt>
                <c:pt idx="211">
                  <c:v>76.77</c:v>
                </c:pt>
                <c:pt idx="212">
                  <c:v>77.84</c:v>
                </c:pt>
                <c:pt idx="213">
                  <c:v>76.87</c:v>
                </c:pt>
                <c:pt idx="214">
                  <c:v>77.930000000000007</c:v>
                </c:pt>
                <c:pt idx="215">
                  <c:v>78.12</c:v>
                </c:pt>
                <c:pt idx="216">
                  <c:v>78.55</c:v>
                </c:pt>
                <c:pt idx="217">
                  <c:v>78.78</c:v>
                </c:pt>
                <c:pt idx="218">
                  <c:v>76.540000000000006</c:v>
                </c:pt>
                <c:pt idx="219">
                  <c:v>76.010000000000005</c:v>
                </c:pt>
                <c:pt idx="220">
                  <c:v>75.5</c:v>
                </c:pt>
                <c:pt idx="221">
                  <c:v>77.92</c:v>
                </c:pt>
                <c:pt idx="222">
                  <c:v>78.41</c:v>
                </c:pt>
                <c:pt idx="223">
                  <c:v>77.08</c:v>
                </c:pt>
                <c:pt idx="224">
                  <c:v>75.849999999999994</c:v>
                </c:pt>
                <c:pt idx="225">
                  <c:v>74.73</c:v>
                </c:pt>
                <c:pt idx="226">
                  <c:v>73.11</c:v>
                </c:pt>
                <c:pt idx="227">
                  <c:v>73.48</c:v>
                </c:pt>
                <c:pt idx="228">
                  <c:v>74.900000000000006</c:v>
                </c:pt>
                <c:pt idx="229">
                  <c:v>75.09</c:v>
                </c:pt>
                <c:pt idx="230">
                  <c:v>74.72</c:v>
                </c:pt>
                <c:pt idx="231">
                  <c:v>74.88</c:v>
                </c:pt>
                <c:pt idx="232">
                  <c:v>73.010000000000005</c:v>
                </c:pt>
                <c:pt idx="233">
                  <c:v>73.5</c:v>
                </c:pt>
                <c:pt idx="234">
                  <c:v>72.959999999999994</c:v>
                </c:pt>
                <c:pt idx="235">
                  <c:v>72.319999999999993</c:v>
                </c:pt>
                <c:pt idx="236">
                  <c:v>71.790000000000006</c:v>
                </c:pt>
                <c:pt idx="237">
                  <c:v>71.67</c:v>
                </c:pt>
                <c:pt idx="238">
                  <c:v>74.099999999999994</c:v>
                </c:pt>
                <c:pt idx="239">
                  <c:v>74.73</c:v>
                </c:pt>
                <c:pt idx="240">
                  <c:v>73.59</c:v>
                </c:pt>
                <c:pt idx="241">
                  <c:v>74.14</c:v>
                </c:pt>
                <c:pt idx="242">
                  <c:v>74.239999999999995</c:v>
                </c:pt>
                <c:pt idx="243">
                  <c:v>73.23</c:v>
                </c:pt>
                <c:pt idx="244">
                  <c:v>72.260000000000005</c:v>
                </c:pt>
                <c:pt idx="245">
                  <c:v>72.510000000000005</c:v>
                </c:pt>
                <c:pt idx="246">
                  <c:v>73.319999999999993</c:v>
                </c:pt>
                <c:pt idx="247">
                  <c:v>71.760000000000005</c:v>
                </c:pt>
                <c:pt idx="248">
                  <c:v>70.78</c:v>
                </c:pt>
                <c:pt idx="249">
                  <c:v>70.53</c:v>
                </c:pt>
                <c:pt idx="250">
                  <c:v>70.86</c:v>
                </c:pt>
                <c:pt idx="251">
                  <c:v>72.73</c:v>
                </c:pt>
                <c:pt idx="252">
                  <c:v>72.67</c:v>
                </c:pt>
                <c:pt idx="253">
                  <c:v>71.37</c:v>
                </c:pt>
                <c:pt idx="254">
                  <c:v>68.77</c:v>
                </c:pt>
                <c:pt idx="255">
                  <c:v>68.489999999999995</c:v>
                </c:pt>
                <c:pt idx="256">
                  <c:v>68.94</c:v>
                </c:pt>
                <c:pt idx="257">
                  <c:v>71.599999999999994</c:v>
                </c:pt>
                <c:pt idx="258">
                  <c:v>72.48</c:v>
                </c:pt>
                <c:pt idx="259">
                  <c:v>71.569999999999993</c:v>
                </c:pt>
                <c:pt idx="260">
                  <c:v>72.010000000000005</c:v>
                </c:pt>
                <c:pt idx="261">
                  <c:v>71.510000000000005</c:v>
                </c:pt>
                <c:pt idx="262">
                  <c:v>72.97</c:v>
                </c:pt>
                <c:pt idx="263">
                  <c:v>74.27</c:v>
                </c:pt>
                <c:pt idx="264">
                  <c:v>74.7</c:v>
                </c:pt>
                <c:pt idx="265">
                  <c:v>75.19</c:v>
                </c:pt>
                <c:pt idx="266">
                  <c:v>74.849999999999994</c:v>
                </c:pt>
                <c:pt idx="267">
                  <c:v>74.73</c:v>
                </c:pt>
                <c:pt idx="268">
                  <c:v>75.14</c:v>
                </c:pt>
                <c:pt idx="269">
                  <c:v>74.31</c:v>
                </c:pt>
                <c:pt idx="270">
                  <c:v>74.010000000000005</c:v>
                </c:pt>
                <c:pt idx="271">
                  <c:v>74.19</c:v>
                </c:pt>
                <c:pt idx="272">
                  <c:v>75</c:v>
                </c:pt>
                <c:pt idx="273">
                  <c:v>74.930000000000007</c:v>
                </c:pt>
                <c:pt idx="274">
                  <c:v>75.02</c:v>
                </c:pt>
                <c:pt idx="275">
                  <c:v>72.92</c:v>
                </c:pt>
                <c:pt idx="276">
                  <c:v>72.28</c:v>
                </c:pt>
                <c:pt idx="277">
                  <c:v>71.5</c:v>
                </c:pt>
                <c:pt idx="278">
                  <c:v>73.75</c:v>
                </c:pt>
                <c:pt idx="279">
                  <c:v>73.66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D4-45BF-94EF-F93E9C827276}"/>
            </c:ext>
          </c:extLst>
        </c:ser>
        <c:ser>
          <c:idx val="1"/>
          <c:order val="1"/>
          <c:tx>
            <c:strRef>
              <c:f>'Exchange rates, Interest rates'!$T$10</c:f>
              <c:strCache>
                <c:ptCount val="1"/>
                <c:pt idx="0">
                  <c:v>TWI-Real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rates'!$T$11:$T$292</c:f>
              <c:numCache>
                <c:formatCode>#,##0.00</c:formatCode>
                <c:ptCount val="282"/>
                <c:pt idx="0">
                  <c:v>60.69</c:v>
                </c:pt>
                <c:pt idx="1">
                  <c:v>61.78</c:v>
                </c:pt>
                <c:pt idx="2">
                  <c:v>61.37</c:v>
                </c:pt>
                <c:pt idx="3">
                  <c:v>62.26</c:v>
                </c:pt>
                <c:pt idx="4">
                  <c:v>63.16</c:v>
                </c:pt>
                <c:pt idx="5">
                  <c:v>61.11</c:v>
                </c:pt>
                <c:pt idx="6">
                  <c:v>60.36</c:v>
                </c:pt>
                <c:pt idx="7">
                  <c:v>60.01</c:v>
                </c:pt>
                <c:pt idx="8">
                  <c:v>59.01</c:v>
                </c:pt>
                <c:pt idx="9">
                  <c:v>57.62</c:v>
                </c:pt>
                <c:pt idx="10">
                  <c:v>57.76</c:v>
                </c:pt>
                <c:pt idx="11">
                  <c:v>57.25</c:v>
                </c:pt>
                <c:pt idx="12">
                  <c:v>57.52</c:v>
                </c:pt>
                <c:pt idx="13">
                  <c:v>56.24</c:v>
                </c:pt>
                <c:pt idx="14">
                  <c:v>56.6</c:v>
                </c:pt>
                <c:pt idx="15">
                  <c:v>57.77</c:v>
                </c:pt>
                <c:pt idx="16">
                  <c:v>56.15</c:v>
                </c:pt>
                <c:pt idx="17">
                  <c:v>55.11</c:v>
                </c:pt>
                <c:pt idx="18">
                  <c:v>54.46</c:v>
                </c:pt>
                <c:pt idx="19">
                  <c:v>53.23</c:v>
                </c:pt>
                <c:pt idx="20">
                  <c:v>50.87</c:v>
                </c:pt>
                <c:pt idx="21">
                  <c:v>49.82</c:v>
                </c:pt>
                <c:pt idx="22">
                  <c:v>50.01</c:v>
                </c:pt>
                <c:pt idx="23">
                  <c:v>53.1</c:v>
                </c:pt>
                <c:pt idx="24">
                  <c:v>54.78</c:v>
                </c:pt>
                <c:pt idx="25">
                  <c:v>54.09</c:v>
                </c:pt>
                <c:pt idx="26">
                  <c:v>53.44</c:v>
                </c:pt>
                <c:pt idx="27">
                  <c:v>52.4</c:v>
                </c:pt>
                <c:pt idx="28">
                  <c:v>53.86</c:v>
                </c:pt>
                <c:pt idx="29">
                  <c:v>53.37</c:v>
                </c:pt>
                <c:pt idx="30">
                  <c:v>52.99</c:v>
                </c:pt>
                <c:pt idx="31">
                  <c:v>54.73</c:v>
                </c:pt>
                <c:pt idx="32">
                  <c:v>53.57</c:v>
                </c:pt>
                <c:pt idx="33">
                  <c:v>53.35</c:v>
                </c:pt>
                <c:pt idx="34">
                  <c:v>53.62</c:v>
                </c:pt>
                <c:pt idx="35">
                  <c:v>53.9</c:v>
                </c:pt>
                <c:pt idx="36">
                  <c:v>55.46</c:v>
                </c:pt>
                <c:pt idx="37">
                  <c:v>54.98</c:v>
                </c:pt>
                <c:pt idx="38">
                  <c:v>56.18</c:v>
                </c:pt>
                <c:pt idx="39">
                  <c:v>57.19</c:v>
                </c:pt>
                <c:pt idx="40">
                  <c:v>58.42</c:v>
                </c:pt>
                <c:pt idx="41">
                  <c:v>61.03</c:v>
                </c:pt>
                <c:pt idx="42">
                  <c:v>59.51</c:v>
                </c:pt>
                <c:pt idx="43">
                  <c:v>57.92</c:v>
                </c:pt>
                <c:pt idx="44">
                  <c:v>58.7</c:v>
                </c:pt>
                <c:pt idx="45">
                  <c:v>60.39</c:v>
                </c:pt>
                <c:pt idx="46">
                  <c:v>61.68</c:v>
                </c:pt>
                <c:pt idx="47">
                  <c:v>63.12</c:v>
                </c:pt>
                <c:pt idx="48">
                  <c:v>65.5</c:v>
                </c:pt>
                <c:pt idx="49">
                  <c:v>66.62</c:v>
                </c:pt>
                <c:pt idx="50">
                  <c:v>66.41</c:v>
                </c:pt>
                <c:pt idx="51">
                  <c:v>65.88</c:v>
                </c:pt>
                <c:pt idx="52">
                  <c:v>66.8</c:v>
                </c:pt>
                <c:pt idx="53">
                  <c:v>66.72</c:v>
                </c:pt>
                <c:pt idx="54">
                  <c:v>67.680000000000007</c:v>
                </c:pt>
                <c:pt idx="55">
                  <c:v>67.78</c:v>
                </c:pt>
                <c:pt idx="56">
                  <c:v>67.2</c:v>
                </c:pt>
                <c:pt idx="57">
                  <c:v>67.459999999999994</c:v>
                </c:pt>
                <c:pt idx="58">
                  <c:v>69.92</c:v>
                </c:pt>
                <c:pt idx="59">
                  <c:v>70.77</c:v>
                </c:pt>
                <c:pt idx="60">
                  <c:v>72.11</c:v>
                </c:pt>
                <c:pt idx="61">
                  <c:v>73.819999999999993</c:v>
                </c:pt>
                <c:pt idx="62">
                  <c:v>71.760000000000005</c:v>
                </c:pt>
                <c:pt idx="63">
                  <c:v>69.930000000000007</c:v>
                </c:pt>
                <c:pt idx="64">
                  <c:v>68.63</c:v>
                </c:pt>
                <c:pt idx="65">
                  <c:v>69.989999999999995</c:v>
                </c:pt>
                <c:pt idx="66">
                  <c:v>71.23</c:v>
                </c:pt>
                <c:pt idx="67">
                  <c:v>72.52</c:v>
                </c:pt>
                <c:pt idx="68">
                  <c:v>73.19</c:v>
                </c:pt>
                <c:pt idx="69">
                  <c:v>74.63</c:v>
                </c:pt>
                <c:pt idx="70">
                  <c:v>74.34</c:v>
                </c:pt>
                <c:pt idx="71">
                  <c:v>75.48</c:v>
                </c:pt>
                <c:pt idx="72">
                  <c:v>74.7</c:v>
                </c:pt>
                <c:pt idx="73">
                  <c:v>75.42</c:v>
                </c:pt>
                <c:pt idx="74">
                  <c:v>76.67</c:v>
                </c:pt>
                <c:pt idx="75">
                  <c:v>76.38</c:v>
                </c:pt>
                <c:pt idx="76">
                  <c:v>76.92</c:v>
                </c:pt>
                <c:pt idx="77">
                  <c:v>76.819999999999993</c:v>
                </c:pt>
                <c:pt idx="78">
                  <c:v>74.64</c:v>
                </c:pt>
                <c:pt idx="79">
                  <c:v>75.62</c:v>
                </c:pt>
                <c:pt idx="80">
                  <c:v>76.05</c:v>
                </c:pt>
                <c:pt idx="81">
                  <c:v>76.8</c:v>
                </c:pt>
                <c:pt idx="82">
                  <c:v>77.14</c:v>
                </c:pt>
                <c:pt idx="83">
                  <c:v>77.489999999999995</c:v>
                </c:pt>
                <c:pt idx="84">
                  <c:v>75.22</c:v>
                </c:pt>
                <c:pt idx="85">
                  <c:v>74.14</c:v>
                </c:pt>
                <c:pt idx="86">
                  <c:v>70.33</c:v>
                </c:pt>
                <c:pt idx="87">
                  <c:v>68.08</c:v>
                </c:pt>
                <c:pt idx="88">
                  <c:v>67.72</c:v>
                </c:pt>
                <c:pt idx="89">
                  <c:v>67.650000000000006</c:v>
                </c:pt>
                <c:pt idx="90">
                  <c:v>67.25</c:v>
                </c:pt>
                <c:pt idx="91">
                  <c:v>68.540000000000006</c:v>
                </c:pt>
                <c:pt idx="92">
                  <c:v>71.209999999999994</c:v>
                </c:pt>
                <c:pt idx="93">
                  <c:v>72.12</c:v>
                </c:pt>
                <c:pt idx="94">
                  <c:v>71.83</c:v>
                </c:pt>
                <c:pt idx="95">
                  <c:v>73.12</c:v>
                </c:pt>
                <c:pt idx="96">
                  <c:v>74</c:v>
                </c:pt>
                <c:pt idx="97">
                  <c:v>73.69</c:v>
                </c:pt>
                <c:pt idx="98">
                  <c:v>73.569999999999993</c:v>
                </c:pt>
                <c:pt idx="99">
                  <c:v>76.349999999999994</c:v>
                </c:pt>
                <c:pt idx="100">
                  <c:v>76.17</c:v>
                </c:pt>
                <c:pt idx="101">
                  <c:v>78.38</c:v>
                </c:pt>
                <c:pt idx="102">
                  <c:v>80.16</c:v>
                </c:pt>
                <c:pt idx="103">
                  <c:v>74.95</c:v>
                </c:pt>
                <c:pt idx="104">
                  <c:v>73.069999999999993</c:v>
                </c:pt>
                <c:pt idx="105">
                  <c:v>75.72</c:v>
                </c:pt>
                <c:pt idx="106">
                  <c:v>75.010000000000005</c:v>
                </c:pt>
                <c:pt idx="107">
                  <c:v>76.41</c:v>
                </c:pt>
                <c:pt idx="108">
                  <c:v>75.88</c:v>
                </c:pt>
                <c:pt idx="109">
                  <c:v>77.08</c:v>
                </c:pt>
                <c:pt idx="110">
                  <c:v>76.05</c:v>
                </c:pt>
                <c:pt idx="111">
                  <c:v>74.709999999999994</c:v>
                </c:pt>
                <c:pt idx="112">
                  <c:v>73.59</c:v>
                </c:pt>
                <c:pt idx="113">
                  <c:v>72.2</c:v>
                </c:pt>
                <c:pt idx="114">
                  <c:v>71.37</c:v>
                </c:pt>
                <c:pt idx="115">
                  <c:v>69.989999999999995</c:v>
                </c:pt>
                <c:pt idx="116">
                  <c:v>68.66</c:v>
                </c:pt>
                <c:pt idx="117">
                  <c:v>66.209999999999994</c:v>
                </c:pt>
                <c:pt idx="118">
                  <c:v>62.93</c:v>
                </c:pt>
                <c:pt idx="119">
                  <c:v>61.03</c:v>
                </c:pt>
                <c:pt idx="120">
                  <c:v>60.46</c:v>
                </c:pt>
                <c:pt idx="121">
                  <c:v>57.75</c:v>
                </c:pt>
                <c:pt idx="122">
                  <c:v>59.6</c:v>
                </c:pt>
                <c:pt idx="123">
                  <c:v>62.4</c:v>
                </c:pt>
                <c:pt idx="124">
                  <c:v>63.28</c:v>
                </c:pt>
                <c:pt idx="125">
                  <c:v>65.94</c:v>
                </c:pt>
                <c:pt idx="126">
                  <c:v>66.599999999999994</c:v>
                </c:pt>
                <c:pt idx="127">
                  <c:v>69.02</c:v>
                </c:pt>
                <c:pt idx="128">
                  <c:v>70.760000000000005</c:v>
                </c:pt>
                <c:pt idx="129">
                  <c:v>72.61</c:v>
                </c:pt>
                <c:pt idx="130">
                  <c:v>70.989999999999995</c:v>
                </c:pt>
                <c:pt idx="131">
                  <c:v>70</c:v>
                </c:pt>
                <c:pt idx="132">
                  <c:v>70.91</c:v>
                </c:pt>
                <c:pt idx="133">
                  <c:v>69.040000000000006</c:v>
                </c:pt>
                <c:pt idx="134">
                  <c:v>69.08</c:v>
                </c:pt>
                <c:pt idx="135">
                  <c:v>69.510000000000005</c:v>
                </c:pt>
                <c:pt idx="136">
                  <c:v>70.150000000000006</c:v>
                </c:pt>
                <c:pt idx="137">
                  <c:v>70.17</c:v>
                </c:pt>
                <c:pt idx="138">
                  <c:v>70.760000000000005</c:v>
                </c:pt>
                <c:pt idx="139">
                  <c:v>70.209999999999994</c:v>
                </c:pt>
                <c:pt idx="140">
                  <c:v>70.39</c:v>
                </c:pt>
                <c:pt idx="141">
                  <c:v>70.92</c:v>
                </c:pt>
                <c:pt idx="142">
                  <c:v>73.260000000000005</c:v>
                </c:pt>
                <c:pt idx="143">
                  <c:v>71.900000000000006</c:v>
                </c:pt>
                <c:pt idx="144">
                  <c:v>72.81</c:v>
                </c:pt>
                <c:pt idx="145">
                  <c:v>71.86</c:v>
                </c:pt>
                <c:pt idx="146">
                  <c:v>69.33</c:v>
                </c:pt>
                <c:pt idx="147">
                  <c:v>72.19</c:v>
                </c:pt>
                <c:pt idx="148">
                  <c:v>72.680000000000007</c:v>
                </c:pt>
                <c:pt idx="149">
                  <c:v>74.599999999999994</c:v>
                </c:pt>
                <c:pt idx="150">
                  <c:v>76.77</c:v>
                </c:pt>
                <c:pt idx="151">
                  <c:v>76.31</c:v>
                </c:pt>
                <c:pt idx="152">
                  <c:v>75.33</c:v>
                </c:pt>
                <c:pt idx="153">
                  <c:v>73.36</c:v>
                </c:pt>
                <c:pt idx="154">
                  <c:v>71.83</c:v>
                </c:pt>
                <c:pt idx="155">
                  <c:v>71.83</c:v>
                </c:pt>
                <c:pt idx="156">
                  <c:v>73.989999999999995</c:v>
                </c:pt>
                <c:pt idx="157">
                  <c:v>75.97</c:v>
                </c:pt>
                <c:pt idx="158">
                  <c:v>75.400000000000006</c:v>
                </c:pt>
                <c:pt idx="159">
                  <c:v>75.540000000000006</c:v>
                </c:pt>
                <c:pt idx="160">
                  <c:v>72.67</c:v>
                </c:pt>
                <c:pt idx="161">
                  <c:v>73.63</c:v>
                </c:pt>
                <c:pt idx="162">
                  <c:v>74.709999999999994</c:v>
                </c:pt>
                <c:pt idx="163">
                  <c:v>75</c:v>
                </c:pt>
                <c:pt idx="164">
                  <c:v>75.03</c:v>
                </c:pt>
                <c:pt idx="165">
                  <c:v>75.03</c:v>
                </c:pt>
                <c:pt idx="166">
                  <c:v>74.790000000000006</c:v>
                </c:pt>
                <c:pt idx="167">
                  <c:v>75.55</c:v>
                </c:pt>
                <c:pt idx="168">
                  <c:v>76.12</c:v>
                </c:pt>
                <c:pt idx="169">
                  <c:v>77.06</c:v>
                </c:pt>
                <c:pt idx="170">
                  <c:v>76.58</c:v>
                </c:pt>
                <c:pt idx="171">
                  <c:v>78.23</c:v>
                </c:pt>
                <c:pt idx="172">
                  <c:v>77.349999999999994</c:v>
                </c:pt>
                <c:pt idx="173">
                  <c:v>74.91</c:v>
                </c:pt>
                <c:pt idx="174">
                  <c:v>75.67</c:v>
                </c:pt>
                <c:pt idx="175">
                  <c:v>76.3</c:v>
                </c:pt>
                <c:pt idx="176">
                  <c:v>77.66</c:v>
                </c:pt>
                <c:pt idx="177">
                  <c:v>78.62</c:v>
                </c:pt>
                <c:pt idx="178">
                  <c:v>78.27</c:v>
                </c:pt>
                <c:pt idx="179">
                  <c:v>78.680000000000007</c:v>
                </c:pt>
                <c:pt idx="180">
                  <c:v>79.62</c:v>
                </c:pt>
                <c:pt idx="181">
                  <c:v>79.3</c:v>
                </c:pt>
                <c:pt idx="182">
                  <c:v>81.260000000000005</c:v>
                </c:pt>
                <c:pt idx="183">
                  <c:v>81.53</c:v>
                </c:pt>
                <c:pt idx="184">
                  <c:v>81.27</c:v>
                </c:pt>
                <c:pt idx="185">
                  <c:v>81.31</c:v>
                </c:pt>
                <c:pt idx="186">
                  <c:v>81.73</c:v>
                </c:pt>
                <c:pt idx="187">
                  <c:v>79.760000000000005</c:v>
                </c:pt>
                <c:pt idx="188">
                  <c:v>78.33</c:v>
                </c:pt>
                <c:pt idx="189">
                  <c:v>76.569999999999993</c:v>
                </c:pt>
                <c:pt idx="190">
                  <c:v>77.19</c:v>
                </c:pt>
                <c:pt idx="191">
                  <c:v>77.92</c:v>
                </c:pt>
                <c:pt idx="192">
                  <c:v>77.92</c:v>
                </c:pt>
                <c:pt idx="193">
                  <c:v>76.739999999999995</c:v>
                </c:pt>
                <c:pt idx="194">
                  <c:v>77.62</c:v>
                </c:pt>
                <c:pt idx="195">
                  <c:v>78.44</c:v>
                </c:pt>
                <c:pt idx="196">
                  <c:v>75.73</c:v>
                </c:pt>
                <c:pt idx="197">
                  <c:v>72.239999999999995</c:v>
                </c:pt>
                <c:pt idx="198">
                  <c:v>69.72</c:v>
                </c:pt>
                <c:pt idx="199">
                  <c:v>69.680000000000007</c:v>
                </c:pt>
                <c:pt idx="200">
                  <c:v>68.209999999999994</c:v>
                </c:pt>
                <c:pt idx="201">
                  <c:v>71.06</c:v>
                </c:pt>
                <c:pt idx="202">
                  <c:v>70.45</c:v>
                </c:pt>
                <c:pt idx="203">
                  <c:v>72.08</c:v>
                </c:pt>
                <c:pt idx="204">
                  <c:v>70.790000000000006</c:v>
                </c:pt>
                <c:pt idx="205">
                  <c:v>71.180000000000007</c:v>
                </c:pt>
                <c:pt idx="206">
                  <c:v>70.989999999999995</c:v>
                </c:pt>
                <c:pt idx="207">
                  <c:v>71.63</c:v>
                </c:pt>
                <c:pt idx="208">
                  <c:v>71.7</c:v>
                </c:pt>
                <c:pt idx="209">
                  <c:v>74</c:v>
                </c:pt>
                <c:pt idx="210">
                  <c:v>75.05</c:v>
                </c:pt>
                <c:pt idx="211">
                  <c:v>75.52</c:v>
                </c:pt>
                <c:pt idx="212">
                  <c:v>76.489999999999995</c:v>
                </c:pt>
                <c:pt idx="213">
                  <c:v>75.48</c:v>
                </c:pt>
                <c:pt idx="214">
                  <c:v>76.5</c:v>
                </c:pt>
                <c:pt idx="215">
                  <c:v>76.739999999999995</c:v>
                </c:pt>
                <c:pt idx="216">
                  <c:v>77.239999999999995</c:v>
                </c:pt>
                <c:pt idx="217">
                  <c:v>77.569999999999993</c:v>
                </c:pt>
                <c:pt idx="218">
                  <c:v>75.510000000000005</c:v>
                </c:pt>
                <c:pt idx="219">
                  <c:v>74.89</c:v>
                </c:pt>
                <c:pt idx="220">
                  <c:v>74.349999999999994</c:v>
                </c:pt>
                <c:pt idx="221">
                  <c:v>76.7</c:v>
                </c:pt>
                <c:pt idx="222">
                  <c:v>77.2</c:v>
                </c:pt>
                <c:pt idx="223">
                  <c:v>75.86</c:v>
                </c:pt>
                <c:pt idx="224">
                  <c:v>74.62</c:v>
                </c:pt>
                <c:pt idx="225">
                  <c:v>73.47</c:v>
                </c:pt>
                <c:pt idx="226">
                  <c:v>71.709999999999994</c:v>
                </c:pt>
                <c:pt idx="227">
                  <c:v>71.959999999999994</c:v>
                </c:pt>
                <c:pt idx="228">
                  <c:v>73.33</c:v>
                </c:pt>
                <c:pt idx="229">
                  <c:v>73.540000000000006</c:v>
                </c:pt>
                <c:pt idx="230">
                  <c:v>73.3</c:v>
                </c:pt>
                <c:pt idx="231">
                  <c:v>73.38</c:v>
                </c:pt>
                <c:pt idx="232">
                  <c:v>71.45</c:v>
                </c:pt>
                <c:pt idx="233">
                  <c:v>71.930000000000007</c:v>
                </c:pt>
                <c:pt idx="234">
                  <c:v>71.48</c:v>
                </c:pt>
                <c:pt idx="235">
                  <c:v>70.91</c:v>
                </c:pt>
                <c:pt idx="236">
                  <c:v>70.459999999999994</c:v>
                </c:pt>
                <c:pt idx="237">
                  <c:v>70.319999999999993</c:v>
                </c:pt>
                <c:pt idx="238">
                  <c:v>72.75</c:v>
                </c:pt>
                <c:pt idx="239">
                  <c:v>73.41</c:v>
                </c:pt>
                <c:pt idx="240">
                  <c:v>72.290000000000006</c:v>
                </c:pt>
                <c:pt idx="241">
                  <c:v>72.709999999999994</c:v>
                </c:pt>
                <c:pt idx="242">
                  <c:v>72.680000000000007</c:v>
                </c:pt>
                <c:pt idx="243">
                  <c:v>71.53</c:v>
                </c:pt>
                <c:pt idx="244">
                  <c:v>70.569999999999993</c:v>
                </c:pt>
                <c:pt idx="245">
                  <c:v>70.88</c:v>
                </c:pt>
                <c:pt idx="246">
                  <c:v>71.73</c:v>
                </c:pt>
                <c:pt idx="247">
                  <c:v>70.23</c:v>
                </c:pt>
                <c:pt idx="248">
                  <c:v>69.3</c:v>
                </c:pt>
                <c:pt idx="249">
                  <c:v>68.98</c:v>
                </c:pt>
                <c:pt idx="250">
                  <c:v>69.27</c:v>
                </c:pt>
                <c:pt idx="251">
                  <c:v>71.150000000000006</c:v>
                </c:pt>
                <c:pt idx="252">
                  <c:v>71.180000000000007</c:v>
                </c:pt>
                <c:pt idx="253">
                  <c:v>69.849999999999994</c:v>
                </c:pt>
                <c:pt idx="254">
                  <c:v>67.66</c:v>
                </c:pt>
                <c:pt idx="255">
                  <c:v>67.650000000000006</c:v>
                </c:pt>
                <c:pt idx="256">
                  <c:v>68.14</c:v>
                </c:pt>
                <c:pt idx="257">
                  <c:v>70.510000000000005</c:v>
                </c:pt>
                <c:pt idx="258">
                  <c:v>71.23</c:v>
                </c:pt>
                <c:pt idx="259">
                  <c:v>70.36</c:v>
                </c:pt>
                <c:pt idx="260">
                  <c:v>70.89</c:v>
                </c:pt>
                <c:pt idx="261">
                  <c:v>70.540000000000006</c:v>
                </c:pt>
                <c:pt idx="262">
                  <c:v>72.13</c:v>
                </c:pt>
                <c:pt idx="263">
                  <c:v>73.37</c:v>
                </c:pt>
                <c:pt idx="264">
                  <c:v>73.59</c:v>
                </c:pt>
                <c:pt idx="265">
                  <c:v>74.239999999999995</c:v>
                </c:pt>
                <c:pt idx="266">
                  <c:v>73.87</c:v>
                </c:pt>
                <c:pt idx="267">
                  <c:v>73.75</c:v>
                </c:pt>
                <c:pt idx="268">
                  <c:v>74.25</c:v>
                </c:pt>
                <c:pt idx="269">
                  <c:v>73.63</c:v>
                </c:pt>
                <c:pt idx="270">
                  <c:v>73.67</c:v>
                </c:pt>
                <c:pt idx="271">
                  <c:v>74.349999999999994</c:v>
                </c:pt>
                <c:pt idx="272">
                  <c:v>75.569999999999993</c:v>
                </c:pt>
                <c:pt idx="273">
                  <c:v>75.489999999999995</c:v>
                </c:pt>
                <c:pt idx="274">
                  <c:v>75.510000000000005</c:v>
                </c:pt>
                <c:pt idx="275">
                  <c:v>73.59</c:v>
                </c:pt>
                <c:pt idx="276">
                  <c:v>73.099999999999994</c:v>
                </c:pt>
                <c:pt idx="277">
                  <c:v>72.37</c:v>
                </c:pt>
                <c:pt idx="278">
                  <c:v>74.430000000000007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D4-45BF-94EF-F93E9C827276}"/>
            </c:ext>
          </c:extLst>
        </c:ser>
        <c:ser>
          <c:idx val="2"/>
          <c:order val="2"/>
          <c:tx>
            <c:strRef>
              <c:f>'Exchange rates, Interest rates'!$U$10</c:f>
              <c:strCache>
                <c:ptCount val="1"/>
                <c:pt idx="0">
                  <c:v>USD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rates'!$U$11:$U$292</c:f>
              <c:numCache>
                <c:formatCode>#,##0.00</c:formatCode>
                <c:ptCount val="282"/>
                <c:pt idx="0">
                  <c:v>53.910000000000004</c:v>
                </c:pt>
                <c:pt idx="1">
                  <c:v>54.44</c:v>
                </c:pt>
                <c:pt idx="2">
                  <c:v>53.21</c:v>
                </c:pt>
                <c:pt idx="3">
                  <c:v>54.169999999999995</c:v>
                </c:pt>
                <c:pt idx="4">
                  <c:v>55.279999999999994</c:v>
                </c:pt>
                <c:pt idx="5">
                  <c:v>53.269999999999996</c:v>
                </c:pt>
                <c:pt idx="6">
                  <c:v>52.669999999999995</c:v>
                </c:pt>
                <c:pt idx="7">
                  <c:v>52.71</c:v>
                </c:pt>
                <c:pt idx="8">
                  <c:v>52.239999999999995</c:v>
                </c:pt>
                <c:pt idx="9">
                  <c:v>51.480000000000004</c:v>
                </c:pt>
                <c:pt idx="10">
                  <c:v>51.239999999999995</c:v>
                </c:pt>
                <c:pt idx="11">
                  <c:v>50.849999999999994</c:v>
                </c:pt>
                <c:pt idx="12">
                  <c:v>51.38</c:v>
                </c:pt>
                <c:pt idx="13">
                  <c:v>49.14</c:v>
                </c:pt>
                <c:pt idx="14">
                  <c:v>49.08</c:v>
                </c:pt>
                <c:pt idx="15">
                  <c:v>49.69</c:v>
                </c:pt>
                <c:pt idx="16">
                  <c:v>47.12</c:v>
                </c:pt>
                <c:pt idx="17">
                  <c:v>46.989999999999995</c:v>
                </c:pt>
                <c:pt idx="18">
                  <c:v>46.089999999999996</c:v>
                </c:pt>
                <c:pt idx="19">
                  <c:v>44.64</c:v>
                </c:pt>
                <c:pt idx="20">
                  <c:v>41.88</c:v>
                </c:pt>
                <c:pt idx="21">
                  <c:v>40.119999999999997</c:v>
                </c:pt>
                <c:pt idx="22">
                  <c:v>39.879999999999995</c:v>
                </c:pt>
                <c:pt idx="23">
                  <c:v>42.84</c:v>
                </c:pt>
                <c:pt idx="24">
                  <c:v>44.45</c:v>
                </c:pt>
                <c:pt idx="25">
                  <c:v>43.51</c:v>
                </c:pt>
                <c:pt idx="26">
                  <c:v>41.99</c:v>
                </c:pt>
                <c:pt idx="27">
                  <c:v>40.660000000000004</c:v>
                </c:pt>
                <c:pt idx="28">
                  <c:v>42.21</c:v>
                </c:pt>
                <c:pt idx="29">
                  <c:v>41.48</c:v>
                </c:pt>
                <c:pt idx="30">
                  <c:v>40.869999999999997</c:v>
                </c:pt>
                <c:pt idx="31">
                  <c:v>43.059999999999995</c:v>
                </c:pt>
                <c:pt idx="32">
                  <c:v>41.980000000000004</c:v>
                </c:pt>
                <c:pt idx="33">
                  <c:v>41.410000000000004</c:v>
                </c:pt>
                <c:pt idx="34">
                  <c:v>41.63</c:v>
                </c:pt>
                <c:pt idx="35">
                  <c:v>41.57</c:v>
                </c:pt>
                <c:pt idx="36">
                  <c:v>42.46</c:v>
                </c:pt>
                <c:pt idx="37">
                  <c:v>41.88</c:v>
                </c:pt>
                <c:pt idx="38">
                  <c:v>43.18</c:v>
                </c:pt>
                <c:pt idx="39">
                  <c:v>44.269999999999996</c:v>
                </c:pt>
                <c:pt idx="40">
                  <c:v>46.01</c:v>
                </c:pt>
                <c:pt idx="41">
                  <c:v>48.97</c:v>
                </c:pt>
                <c:pt idx="42">
                  <c:v>48.16</c:v>
                </c:pt>
                <c:pt idx="43">
                  <c:v>46.379999999999995</c:v>
                </c:pt>
                <c:pt idx="44">
                  <c:v>46.989999999999995</c:v>
                </c:pt>
                <c:pt idx="45">
                  <c:v>48.06</c:v>
                </c:pt>
                <c:pt idx="46">
                  <c:v>49.68</c:v>
                </c:pt>
                <c:pt idx="47">
                  <c:v>50.949999999999996</c:v>
                </c:pt>
                <c:pt idx="48">
                  <c:v>54.09</c:v>
                </c:pt>
                <c:pt idx="49">
                  <c:v>55.34</c:v>
                </c:pt>
                <c:pt idx="50">
                  <c:v>55.410000000000004</c:v>
                </c:pt>
                <c:pt idx="51">
                  <c:v>55.089999999999996</c:v>
                </c:pt>
                <c:pt idx="52">
                  <c:v>57.620000000000005</c:v>
                </c:pt>
                <c:pt idx="53">
                  <c:v>58.089999999999996</c:v>
                </c:pt>
                <c:pt idx="54">
                  <c:v>58.599999999999994</c:v>
                </c:pt>
                <c:pt idx="55">
                  <c:v>58.230000000000004</c:v>
                </c:pt>
                <c:pt idx="56">
                  <c:v>58.379999999999995</c:v>
                </c:pt>
                <c:pt idx="57">
                  <c:v>60.099999999999994</c:v>
                </c:pt>
                <c:pt idx="58">
                  <c:v>62.77</c:v>
                </c:pt>
                <c:pt idx="59">
                  <c:v>64.66</c:v>
                </c:pt>
                <c:pt idx="60">
                  <c:v>67.239999999999995</c:v>
                </c:pt>
                <c:pt idx="61">
                  <c:v>69.16</c:v>
                </c:pt>
                <c:pt idx="62">
                  <c:v>66.14</c:v>
                </c:pt>
                <c:pt idx="63">
                  <c:v>64.19</c:v>
                </c:pt>
                <c:pt idx="64">
                  <c:v>61.56</c:v>
                </c:pt>
                <c:pt idx="65">
                  <c:v>62.93</c:v>
                </c:pt>
                <c:pt idx="66">
                  <c:v>64.66</c:v>
                </c:pt>
                <c:pt idx="67">
                  <c:v>65.42</c:v>
                </c:pt>
                <c:pt idx="68">
                  <c:v>65.88000000000001</c:v>
                </c:pt>
                <c:pt idx="69">
                  <c:v>68.25</c:v>
                </c:pt>
                <c:pt idx="70">
                  <c:v>69.930000000000007</c:v>
                </c:pt>
                <c:pt idx="71">
                  <c:v>71.419999999999987</c:v>
                </c:pt>
                <c:pt idx="72">
                  <c:v>70.399999999999991</c:v>
                </c:pt>
                <c:pt idx="73">
                  <c:v>71.430000000000007</c:v>
                </c:pt>
                <c:pt idx="74">
                  <c:v>73.06</c:v>
                </c:pt>
                <c:pt idx="75">
                  <c:v>71.850000000000009</c:v>
                </c:pt>
                <c:pt idx="76">
                  <c:v>71.91</c:v>
                </c:pt>
                <c:pt idx="77">
                  <c:v>70.850000000000009</c:v>
                </c:pt>
                <c:pt idx="78">
                  <c:v>67.94</c:v>
                </c:pt>
                <c:pt idx="79">
                  <c:v>69.5</c:v>
                </c:pt>
                <c:pt idx="80">
                  <c:v>69.95</c:v>
                </c:pt>
                <c:pt idx="81">
                  <c:v>69.78</c:v>
                </c:pt>
                <c:pt idx="82">
                  <c:v>68.989999999999995</c:v>
                </c:pt>
                <c:pt idx="83">
                  <c:v>69.61</c:v>
                </c:pt>
                <c:pt idx="84">
                  <c:v>68.78</c:v>
                </c:pt>
                <c:pt idx="85">
                  <c:v>67.31</c:v>
                </c:pt>
                <c:pt idx="86">
                  <c:v>63.639999999999993</c:v>
                </c:pt>
                <c:pt idx="87">
                  <c:v>62.039999999999992</c:v>
                </c:pt>
                <c:pt idx="88">
                  <c:v>63.139999999999993</c:v>
                </c:pt>
                <c:pt idx="89">
                  <c:v>61.9</c:v>
                </c:pt>
                <c:pt idx="90">
                  <c:v>61.68</c:v>
                </c:pt>
                <c:pt idx="91">
                  <c:v>63.29</c:v>
                </c:pt>
                <c:pt idx="92">
                  <c:v>65.47</c:v>
                </c:pt>
                <c:pt idx="93">
                  <c:v>66.039999999999992</c:v>
                </c:pt>
                <c:pt idx="94">
                  <c:v>66.89</c:v>
                </c:pt>
                <c:pt idx="95">
                  <c:v>69.179999999999993</c:v>
                </c:pt>
                <c:pt idx="96">
                  <c:v>69.53</c:v>
                </c:pt>
                <c:pt idx="97">
                  <c:v>69.39</c:v>
                </c:pt>
                <c:pt idx="98">
                  <c:v>69.820000000000007</c:v>
                </c:pt>
                <c:pt idx="99">
                  <c:v>73.47</c:v>
                </c:pt>
                <c:pt idx="100">
                  <c:v>73.25</c:v>
                </c:pt>
                <c:pt idx="101">
                  <c:v>75.59</c:v>
                </c:pt>
                <c:pt idx="102">
                  <c:v>78.580000000000013</c:v>
                </c:pt>
                <c:pt idx="103">
                  <c:v>72.850000000000009</c:v>
                </c:pt>
                <c:pt idx="104">
                  <c:v>71.709999999999994</c:v>
                </c:pt>
                <c:pt idx="105">
                  <c:v>76.06</c:v>
                </c:pt>
                <c:pt idx="106">
                  <c:v>76.239999999999995</c:v>
                </c:pt>
                <c:pt idx="107">
                  <c:v>76.86</c:v>
                </c:pt>
                <c:pt idx="108">
                  <c:v>77.180000000000007</c:v>
                </c:pt>
                <c:pt idx="109">
                  <c:v>79.679999999999993</c:v>
                </c:pt>
                <c:pt idx="110">
                  <c:v>80.27</c:v>
                </c:pt>
                <c:pt idx="111">
                  <c:v>79</c:v>
                </c:pt>
                <c:pt idx="112">
                  <c:v>77.69</c:v>
                </c:pt>
                <c:pt idx="113">
                  <c:v>76.070000000000007</c:v>
                </c:pt>
                <c:pt idx="114">
                  <c:v>75.53</c:v>
                </c:pt>
                <c:pt idx="115">
                  <c:v>71.02000000000001</c:v>
                </c:pt>
                <c:pt idx="116">
                  <c:v>67.47999999999999</c:v>
                </c:pt>
                <c:pt idx="117">
                  <c:v>61.370000000000005</c:v>
                </c:pt>
                <c:pt idx="118">
                  <c:v>56.510000000000005</c:v>
                </c:pt>
                <c:pt idx="119">
                  <c:v>55.69</c:v>
                </c:pt>
                <c:pt idx="120">
                  <c:v>55.26</c:v>
                </c:pt>
                <c:pt idx="121">
                  <c:v>51.51</c:v>
                </c:pt>
                <c:pt idx="122">
                  <c:v>53.080000000000005</c:v>
                </c:pt>
                <c:pt idx="123">
                  <c:v>57.089999999999996</c:v>
                </c:pt>
                <c:pt idx="124">
                  <c:v>59.89</c:v>
                </c:pt>
                <c:pt idx="125">
                  <c:v>63.739999999999995</c:v>
                </c:pt>
                <c:pt idx="126">
                  <c:v>64.37</c:v>
                </c:pt>
                <c:pt idx="127">
                  <c:v>67.540000000000006</c:v>
                </c:pt>
                <c:pt idx="128">
                  <c:v>70.240000000000009</c:v>
                </c:pt>
                <c:pt idx="129">
                  <c:v>73.83</c:v>
                </c:pt>
                <c:pt idx="130">
                  <c:v>73.09</c:v>
                </c:pt>
                <c:pt idx="131">
                  <c:v>71.61999999999999</c:v>
                </c:pt>
                <c:pt idx="132">
                  <c:v>72.77</c:v>
                </c:pt>
                <c:pt idx="133">
                  <c:v>69.740000000000009</c:v>
                </c:pt>
                <c:pt idx="134">
                  <c:v>70.320000000000007</c:v>
                </c:pt>
                <c:pt idx="135">
                  <c:v>71.23</c:v>
                </c:pt>
                <c:pt idx="136">
                  <c:v>69.92</c:v>
                </c:pt>
                <c:pt idx="137">
                  <c:v>69.28</c:v>
                </c:pt>
                <c:pt idx="138">
                  <c:v>71.11</c:v>
                </c:pt>
                <c:pt idx="139">
                  <c:v>71.540000000000006</c:v>
                </c:pt>
                <c:pt idx="140">
                  <c:v>72.59</c:v>
                </c:pt>
                <c:pt idx="141">
                  <c:v>75.010000000000005</c:v>
                </c:pt>
                <c:pt idx="142">
                  <c:v>77.27000000000001</c:v>
                </c:pt>
                <c:pt idx="143">
                  <c:v>75.039999999999992</c:v>
                </c:pt>
                <c:pt idx="144">
                  <c:v>76.53</c:v>
                </c:pt>
                <c:pt idx="145">
                  <c:v>76.23</c:v>
                </c:pt>
                <c:pt idx="146">
                  <c:v>74.08</c:v>
                </c:pt>
                <c:pt idx="147">
                  <c:v>78.59</c:v>
                </c:pt>
                <c:pt idx="148">
                  <c:v>79.58</c:v>
                </c:pt>
                <c:pt idx="149">
                  <c:v>81.5</c:v>
                </c:pt>
                <c:pt idx="150">
                  <c:v>84.55</c:v>
                </c:pt>
                <c:pt idx="151">
                  <c:v>83.84</c:v>
                </c:pt>
                <c:pt idx="152">
                  <c:v>81.430000000000007</c:v>
                </c:pt>
                <c:pt idx="153">
                  <c:v>78.790000000000006</c:v>
                </c:pt>
                <c:pt idx="154">
                  <c:v>77.28</c:v>
                </c:pt>
                <c:pt idx="155">
                  <c:v>76.97</c:v>
                </c:pt>
                <c:pt idx="156">
                  <c:v>80.069999999999993</c:v>
                </c:pt>
                <c:pt idx="157">
                  <c:v>83.43</c:v>
                </c:pt>
                <c:pt idx="158">
                  <c:v>82.08</c:v>
                </c:pt>
                <c:pt idx="159">
                  <c:v>81.899999999999991</c:v>
                </c:pt>
                <c:pt idx="160">
                  <c:v>77.62</c:v>
                </c:pt>
                <c:pt idx="161">
                  <c:v>78.010000000000005</c:v>
                </c:pt>
                <c:pt idx="162">
                  <c:v>79.820000000000007</c:v>
                </c:pt>
                <c:pt idx="163">
                  <c:v>80.97999999999999</c:v>
                </c:pt>
                <c:pt idx="164">
                  <c:v>81.739999999999995</c:v>
                </c:pt>
                <c:pt idx="165">
                  <c:v>81.98</c:v>
                </c:pt>
                <c:pt idx="166">
                  <c:v>81.92</c:v>
                </c:pt>
                <c:pt idx="167">
                  <c:v>83.179999999999993</c:v>
                </c:pt>
                <c:pt idx="168">
                  <c:v>83.75</c:v>
                </c:pt>
                <c:pt idx="169">
                  <c:v>83.89</c:v>
                </c:pt>
                <c:pt idx="170">
                  <c:v>82.78</c:v>
                </c:pt>
                <c:pt idx="171">
                  <c:v>84.73</c:v>
                </c:pt>
                <c:pt idx="172">
                  <c:v>82.66</c:v>
                </c:pt>
                <c:pt idx="173">
                  <c:v>79.08</c:v>
                </c:pt>
                <c:pt idx="174">
                  <c:v>78.84</c:v>
                </c:pt>
                <c:pt idx="175">
                  <c:v>79.22</c:v>
                </c:pt>
                <c:pt idx="176">
                  <c:v>81.25</c:v>
                </c:pt>
                <c:pt idx="177">
                  <c:v>83.49</c:v>
                </c:pt>
                <c:pt idx="178">
                  <c:v>82.65</c:v>
                </c:pt>
                <c:pt idx="179">
                  <c:v>82.28</c:v>
                </c:pt>
                <c:pt idx="180">
                  <c:v>82.820000000000007</c:v>
                </c:pt>
                <c:pt idx="181">
                  <c:v>82.87</c:v>
                </c:pt>
                <c:pt idx="182">
                  <c:v>85.17</c:v>
                </c:pt>
                <c:pt idx="183">
                  <c:v>86.2</c:v>
                </c:pt>
                <c:pt idx="184">
                  <c:v>86.09</c:v>
                </c:pt>
                <c:pt idx="185">
                  <c:v>86.21</c:v>
                </c:pt>
                <c:pt idx="186">
                  <c:v>86.97</c:v>
                </c:pt>
                <c:pt idx="187">
                  <c:v>84.350000000000009</c:v>
                </c:pt>
                <c:pt idx="188">
                  <c:v>81.66</c:v>
                </c:pt>
                <c:pt idx="189">
                  <c:v>78.69</c:v>
                </c:pt>
                <c:pt idx="190">
                  <c:v>78.320000000000007</c:v>
                </c:pt>
                <c:pt idx="191">
                  <c:v>77.64</c:v>
                </c:pt>
                <c:pt idx="192">
                  <c:v>76.400000000000006</c:v>
                </c:pt>
                <c:pt idx="193">
                  <c:v>74.44</c:v>
                </c:pt>
                <c:pt idx="194">
                  <c:v>74.72999999999999</c:v>
                </c:pt>
                <c:pt idx="195">
                  <c:v>75.83</c:v>
                </c:pt>
                <c:pt idx="196">
                  <c:v>73.94</c:v>
                </c:pt>
                <c:pt idx="197">
                  <c:v>69.899999999999991</c:v>
                </c:pt>
                <c:pt idx="198">
                  <c:v>66.52</c:v>
                </c:pt>
                <c:pt idx="199">
                  <c:v>65.490000000000009</c:v>
                </c:pt>
                <c:pt idx="200">
                  <c:v>63.339999999999996</c:v>
                </c:pt>
                <c:pt idx="201">
                  <c:v>66.7</c:v>
                </c:pt>
                <c:pt idx="202">
                  <c:v>65.67</c:v>
                </c:pt>
                <c:pt idx="203">
                  <c:v>67.36999999999999</c:v>
                </c:pt>
                <c:pt idx="204">
                  <c:v>65.2</c:v>
                </c:pt>
                <c:pt idx="205">
                  <c:v>66.33</c:v>
                </c:pt>
                <c:pt idx="206">
                  <c:v>67.33</c:v>
                </c:pt>
                <c:pt idx="207">
                  <c:v>68.92</c:v>
                </c:pt>
                <c:pt idx="208">
                  <c:v>68.03</c:v>
                </c:pt>
                <c:pt idx="209">
                  <c:v>70.34</c:v>
                </c:pt>
                <c:pt idx="210">
                  <c:v>71.23</c:v>
                </c:pt>
                <c:pt idx="211">
                  <c:v>72.289999999999992</c:v>
                </c:pt>
                <c:pt idx="212">
                  <c:v>73.09</c:v>
                </c:pt>
                <c:pt idx="213">
                  <c:v>71.58</c:v>
                </c:pt>
                <c:pt idx="214">
                  <c:v>71.53</c:v>
                </c:pt>
                <c:pt idx="215">
                  <c:v>70.48</c:v>
                </c:pt>
                <c:pt idx="216">
                  <c:v>71.260000000000005</c:v>
                </c:pt>
                <c:pt idx="217">
                  <c:v>72.2</c:v>
                </c:pt>
                <c:pt idx="218">
                  <c:v>70.09</c:v>
                </c:pt>
                <c:pt idx="219">
                  <c:v>69.75</c:v>
                </c:pt>
                <c:pt idx="220">
                  <c:v>69.37</c:v>
                </c:pt>
                <c:pt idx="221">
                  <c:v>72.25</c:v>
                </c:pt>
                <c:pt idx="222">
                  <c:v>73.489999999999995</c:v>
                </c:pt>
                <c:pt idx="223">
                  <c:v>73.11</c:v>
                </c:pt>
                <c:pt idx="224">
                  <c:v>72.460000000000008</c:v>
                </c:pt>
                <c:pt idx="225">
                  <c:v>70.62</c:v>
                </c:pt>
                <c:pt idx="226">
                  <c:v>68.88</c:v>
                </c:pt>
                <c:pt idx="227">
                  <c:v>69.53</c:v>
                </c:pt>
                <c:pt idx="228">
                  <c:v>72.55</c:v>
                </c:pt>
                <c:pt idx="229">
                  <c:v>73.11999999999999</c:v>
                </c:pt>
                <c:pt idx="230">
                  <c:v>72.570000000000007</c:v>
                </c:pt>
                <c:pt idx="231">
                  <c:v>72.58</c:v>
                </c:pt>
                <c:pt idx="232">
                  <c:v>69.53</c:v>
                </c:pt>
                <c:pt idx="233">
                  <c:v>69.410000000000011</c:v>
                </c:pt>
                <c:pt idx="234">
                  <c:v>67.88</c:v>
                </c:pt>
                <c:pt idx="235">
                  <c:v>66.710000000000008</c:v>
                </c:pt>
                <c:pt idx="236">
                  <c:v>65.95</c:v>
                </c:pt>
                <c:pt idx="237">
                  <c:v>65.3</c:v>
                </c:pt>
                <c:pt idx="238">
                  <c:v>67.650000000000006</c:v>
                </c:pt>
                <c:pt idx="239">
                  <c:v>68.289999999999992</c:v>
                </c:pt>
                <c:pt idx="240">
                  <c:v>67.759999999999991</c:v>
                </c:pt>
                <c:pt idx="241">
                  <c:v>68.349999999999994</c:v>
                </c:pt>
                <c:pt idx="242">
                  <c:v>68.320000000000007</c:v>
                </c:pt>
                <c:pt idx="243">
                  <c:v>67.300000000000011</c:v>
                </c:pt>
                <c:pt idx="244">
                  <c:v>65.63</c:v>
                </c:pt>
                <c:pt idx="245">
                  <c:v>65.97</c:v>
                </c:pt>
                <c:pt idx="246">
                  <c:v>66.84</c:v>
                </c:pt>
                <c:pt idx="247">
                  <c:v>64.36</c:v>
                </c:pt>
                <c:pt idx="248">
                  <c:v>63.42</c:v>
                </c:pt>
                <c:pt idx="249">
                  <c:v>63.349999999999994</c:v>
                </c:pt>
                <c:pt idx="250">
                  <c:v>63.99</c:v>
                </c:pt>
                <c:pt idx="251">
                  <c:v>65.849999999999994</c:v>
                </c:pt>
                <c:pt idx="252">
                  <c:v>66.069999999999993</c:v>
                </c:pt>
                <c:pt idx="253">
                  <c:v>63.959999999999994</c:v>
                </c:pt>
                <c:pt idx="254">
                  <c:v>60.480000000000004</c:v>
                </c:pt>
                <c:pt idx="255">
                  <c:v>59.940000000000005</c:v>
                </c:pt>
                <c:pt idx="256">
                  <c:v>60.85</c:v>
                </c:pt>
                <c:pt idx="257">
                  <c:v>64.459999999999994</c:v>
                </c:pt>
                <c:pt idx="258">
                  <c:v>65.86</c:v>
                </c:pt>
                <c:pt idx="259">
                  <c:v>65.959999999999994</c:v>
                </c:pt>
                <c:pt idx="260">
                  <c:v>66.72</c:v>
                </c:pt>
                <c:pt idx="261">
                  <c:v>66.320000000000007</c:v>
                </c:pt>
                <c:pt idx="262">
                  <c:v>68.55</c:v>
                </c:pt>
                <c:pt idx="263">
                  <c:v>70.850000000000009</c:v>
                </c:pt>
                <c:pt idx="264">
                  <c:v>71.94</c:v>
                </c:pt>
                <c:pt idx="265">
                  <c:v>72.44</c:v>
                </c:pt>
                <c:pt idx="266">
                  <c:v>71.44</c:v>
                </c:pt>
                <c:pt idx="267">
                  <c:v>71.25</c:v>
                </c:pt>
                <c:pt idx="268">
                  <c:v>72.209999999999994</c:v>
                </c:pt>
                <c:pt idx="269">
                  <c:v>71.13000000000001</c:v>
                </c:pt>
                <c:pt idx="270">
                  <c:v>69.83</c:v>
                </c:pt>
                <c:pt idx="271">
                  <c:v>69.699999999999989</c:v>
                </c:pt>
                <c:pt idx="272">
                  <c:v>70.58</c:v>
                </c:pt>
                <c:pt idx="273">
                  <c:v>70.399999999999991</c:v>
                </c:pt>
                <c:pt idx="274">
                  <c:v>70.260000000000005</c:v>
                </c:pt>
                <c:pt idx="275">
                  <c:v>67.849999999999994</c:v>
                </c:pt>
                <c:pt idx="276">
                  <c:v>67.44</c:v>
                </c:pt>
                <c:pt idx="277">
                  <c:v>66.69</c:v>
                </c:pt>
                <c:pt idx="278">
                  <c:v>68.589999999999989</c:v>
                </c:pt>
                <c:pt idx="279">
                  <c:v>67.820000000000007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D4-45BF-94EF-F93E9C827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79168"/>
        <c:axId val="50689152"/>
      </c:lineChart>
      <c:dateAx>
        <c:axId val="5067916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0689152"/>
        <c:crosses val="autoZero"/>
        <c:auto val="1"/>
        <c:lblOffset val="100"/>
        <c:baseTimeUnit val="months"/>
        <c:majorUnit val="12"/>
        <c:majorTimeUnit val="months"/>
      </c:dateAx>
      <c:valAx>
        <c:axId val="50689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Trade weighted index and USD (cents)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0679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68772664965901886"/>
          <c:h val="0.69414370078740162"/>
        </c:manualLayout>
      </c:layout>
      <c:lineChart>
        <c:grouping val="standard"/>
        <c:varyColors val="0"/>
        <c:ser>
          <c:idx val="0"/>
          <c:order val="0"/>
          <c:tx>
            <c:strRef>
              <c:f>'Exchange rates, Interest rates'!$AB$10</c:f>
              <c:strCache>
                <c:ptCount val="1"/>
                <c:pt idx="0">
                  <c:v>Overnight interbank</c:v>
                </c:pt>
              </c:strCache>
            </c:strRef>
          </c:tx>
          <c:spPr>
            <a:ln>
              <a:solidFill>
                <a:schemeClr val="accent6"/>
              </a:solidFill>
              <a:prstDash val="sysDot"/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rates'!$AB$11:$AB$292</c:f>
              <c:numCache>
                <c:formatCode>0.0%</c:formatCode>
                <c:ptCount val="282"/>
                <c:pt idx="0">
                  <c:v>3.3500000000000002E-2</c:v>
                </c:pt>
                <c:pt idx="1">
                  <c:v>3.2974999999999997E-2</c:v>
                </c:pt>
                <c:pt idx="2">
                  <c:v>4.0696000000000003E-2</c:v>
                </c:pt>
                <c:pt idx="3">
                  <c:v>4.4999999999999998E-2</c:v>
                </c:pt>
                <c:pt idx="4">
                  <c:v>4.4999999999999998E-2</c:v>
                </c:pt>
                <c:pt idx="5">
                  <c:v>4.5395999999999999E-2</c:v>
                </c:pt>
                <c:pt idx="6">
                  <c:v>4.5077999999999993E-2</c:v>
                </c:pt>
                <c:pt idx="7">
                  <c:v>4.4999999999999998E-2</c:v>
                </c:pt>
                <c:pt idx="8">
                  <c:v>4.4999999999999998E-2</c:v>
                </c:pt>
                <c:pt idx="9">
                  <c:v>4.4999999999999998E-2</c:v>
                </c:pt>
                <c:pt idx="10">
                  <c:v>4.7058999999999997E-2</c:v>
                </c:pt>
                <c:pt idx="11">
                  <c:v>0.05</c:v>
                </c:pt>
                <c:pt idx="12">
                  <c:v>5.1184E-2</c:v>
                </c:pt>
                <c:pt idx="13">
                  <c:v>5.2571000000000007E-2</c:v>
                </c:pt>
                <c:pt idx="14">
                  <c:v>5.5113000000000002E-2</c:v>
                </c:pt>
                <c:pt idx="15">
                  <c:v>5.8235000000000002E-2</c:v>
                </c:pt>
                <c:pt idx="16">
                  <c:v>6.2390999999999995E-2</c:v>
                </c:pt>
                <c:pt idx="17">
                  <c:v>6.5000000000000002E-2</c:v>
                </c:pt>
                <c:pt idx="18">
                  <c:v>6.5004000000000006E-2</c:v>
                </c:pt>
                <c:pt idx="19">
                  <c:v>6.5008999999999997E-2</c:v>
                </c:pt>
                <c:pt idx="20">
                  <c:v>6.5000000000000002E-2</c:v>
                </c:pt>
                <c:pt idx="21">
                  <c:v>6.5014000000000002E-2</c:v>
                </c:pt>
                <c:pt idx="22">
                  <c:v>6.5000000000000002E-2</c:v>
                </c:pt>
                <c:pt idx="23">
                  <c:v>6.5068000000000001E-2</c:v>
                </c:pt>
                <c:pt idx="24">
                  <c:v>6.5009999999999998E-2</c:v>
                </c:pt>
                <c:pt idx="25">
                  <c:v>6.5004999999999993E-2</c:v>
                </c:pt>
                <c:pt idx="26">
                  <c:v>6.3527E-2</c:v>
                </c:pt>
                <c:pt idx="27">
                  <c:v>6.1532999999999997E-2</c:v>
                </c:pt>
                <c:pt idx="28">
                  <c:v>5.8700000000000002E-2</c:v>
                </c:pt>
                <c:pt idx="29">
                  <c:v>5.7500000000000002E-2</c:v>
                </c:pt>
                <c:pt idx="30">
                  <c:v>5.7500000000000002E-2</c:v>
                </c:pt>
                <c:pt idx="31">
                  <c:v>5.7573999999999993E-2</c:v>
                </c:pt>
                <c:pt idx="32">
                  <c:v>5.5515000000000002E-2</c:v>
                </c:pt>
                <c:pt idx="33">
                  <c:v>5.2523E-2</c:v>
                </c:pt>
                <c:pt idx="34">
                  <c:v>4.9572999999999999E-2</c:v>
                </c:pt>
                <c:pt idx="35">
                  <c:v>4.7521000000000008E-2</c:v>
                </c:pt>
                <c:pt idx="36">
                  <c:v>4.7504999999999999E-2</c:v>
                </c:pt>
                <c:pt idx="37">
                  <c:v>4.7500000000000001E-2</c:v>
                </c:pt>
                <c:pt idx="38">
                  <c:v>4.8379999999999999E-2</c:v>
                </c:pt>
                <c:pt idx="39">
                  <c:v>5.1124999999999997E-2</c:v>
                </c:pt>
                <c:pt idx="40">
                  <c:v>5.3921999999999998E-2</c:v>
                </c:pt>
                <c:pt idx="41">
                  <c:v>5.5004999999999998E-2</c:v>
                </c:pt>
                <c:pt idx="42">
                  <c:v>5.7283000000000001E-2</c:v>
                </c:pt>
                <c:pt idx="43">
                  <c:v>5.7505000000000001E-2</c:v>
                </c:pt>
                <c:pt idx="44">
                  <c:v>5.7510000000000006E-2</c:v>
                </c:pt>
                <c:pt idx="45">
                  <c:v>5.7500000000000002E-2</c:v>
                </c:pt>
                <c:pt idx="46">
                  <c:v>5.7500000000000002E-2</c:v>
                </c:pt>
                <c:pt idx="47">
                  <c:v>5.7510000000000006E-2</c:v>
                </c:pt>
                <c:pt idx="48">
                  <c:v>5.7500000000000002E-2</c:v>
                </c:pt>
                <c:pt idx="49">
                  <c:v>5.7500000000000002E-2</c:v>
                </c:pt>
                <c:pt idx="50">
                  <c:v>5.7505000000000001E-2</c:v>
                </c:pt>
                <c:pt idx="51">
                  <c:v>5.7000000000000002E-2</c:v>
                </c:pt>
                <c:pt idx="52">
                  <c:v>5.5064000000000002E-2</c:v>
                </c:pt>
                <c:pt idx="53">
                  <c:v>5.2765000000000006E-2</c:v>
                </c:pt>
                <c:pt idx="54">
                  <c:v>5.1860999999999997E-2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5.0275E-2</c:v>
                </c:pt>
                <c:pt idx="61">
                  <c:v>5.2499999999999998E-2</c:v>
                </c:pt>
                <c:pt idx="62">
                  <c:v>5.2504000000000002E-2</c:v>
                </c:pt>
                <c:pt idx="63">
                  <c:v>5.2755000000000003E-2</c:v>
                </c:pt>
                <c:pt idx="64">
                  <c:v>5.5E-2</c:v>
                </c:pt>
                <c:pt idx="65">
                  <c:v>5.6786000000000003E-2</c:v>
                </c:pt>
                <c:pt idx="66">
                  <c:v>5.7727000000000001E-2</c:v>
                </c:pt>
                <c:pt idx="67">
                  <c:v>0.06</c:v>
                </c:pt>
                <c:pt idx="68">
                  <c:v>6.1817999999999998E-2</c:v>
                </c:pt>
                <c:pt idx="69">
                  <c:v>6.275E-2</c:v>
                </c:pt>
                <c:pt idx="70">
                  <c:v>6.5000000000000002E-2</c:v>
                </c:pt>
                <c:pt idx="71">
                  <c:v>6.5000000000000002E-2</c:v>
                </c:pt>
                <c:pt idx="72">
                  <c:v>6.5010999999999999E-2</c:v>
                </c:pt>
                <c:pt idx="73">
                  <c:v>6.5000000000000002E-2</c:v>
                </c:pt>
                <c:pt idx="74">
                  <c:v>6.666699999999999E-2</c:v>
                </c:pt>
                <c:pt idx="75">
                  <c:v>6.7500000000000004E-2</c:v>
                </c:pt>
                <c:pt idx="76">
                  <c:v>6.7500000000000004E-2</c:v>
                </c:pt>
                <c:pt idx="77">
                  <c:v>6.7500000000000004E-2</c:v>
                </c:pt>
                <c:pt idx="78">
                  <c:v>6.7500000000000004E-2</c:v>
                </c:pt>
                <c:pt idx="79">
                  <c:v>6.7500000000000004E-2</c:v>
                </c:pt>
                <c:pt idx="80">
                  <c:v>6.7500000000000004E-2</c:v>
                </c:pt>
                <c:pt idx="81">
                  <c:v>6.7874999999999991E-2</c:v>
                </c:pt>
                <c:pt idx="82">
                  <c:v>7.0000000000000007E-2</c:v>
                </c:pt>
                <c:pt idx="83">
                  <c:v>7.1874999999999994E-2</c:v>
                </c:pt>
                <c:pt idx="84">
                  <c:v>7.2499999999999995E-2</c:v>
                </c:pt>
                <c:pt idx="85">
                  <c:v>7.2499999999999995E-2</c:v>
                </c:pt>
                <c:pt idx="86">
                  <c:v>7.2499999999999995E-2</c:v>
                </c:pt>
                <c:pt idx="87">
                  <c:v>7.2499999999999995E-2</c:v>
                </c:pt>
                <c:pt idx="88">
                  <c:v>7.2499999999999995E-2</c:v>
                </c:pt>
                <c:pt idx="89">
                  <c:v>7.2499999999999995E-2</c:v>
                </c:pt>
                <c:pt idx="90">
                  <c:v>7.2499999999999995E-2</c:v>
                </c:pt>
                <c:pt idx="91">
                  <c:v>7.2499999999999995E-2</c:v>
                </c:pt>
                <c:pt idx="92">
                  <c:v>7.2499999999999995E-2</c:v>
                </c:pt>
                <c:pt idx="93">
                  <c:v>7.3505000000000001E-2</c:v>
                </c:pt>
                <c:pt idx="94">
                  <c:v>7.449900000000001E-2</c:v>
                </c:pt>
                <c:pt idx="95">
                  <c:v>7.5082999999999997E-2</c:v>
                </c:pt>
                <c:pt idx="96">
                  <c:v>7.4125999999999997E-2</c:v>
                </c:pt>
                <c:pt idx="97">
                  <c:v>7.4102000000000001E-2</c:v>
                </c:pt>
                <c:pt idx="98">
                  <c:v>7.5896000000000005E-2</c:v>
                </c:pt>
                <c:pt idx="99">
                  <c:v>7.7005000000000004E-2</c:v>
                </c:pt>
                <c:pt idx="100">
                  <c:v>7.8865000000000005E-2</c:v>
                </c:pt>
                <c:pt idx="101">
                  <c:v>8.1041000000000002E-2</c:v>
                </c:pt>
                <c:pt idx="102">
                  <c:v>8.1986000000000003E-2</c:v>
                </c:pt>
                <c:pt idx="103">
                  <c:v>8.2766999999999993E-2</c:v>
                </c:pt>
                <c:pt idx="104">
                  <c:v>8.015499999999999E-2</c:v>
                </c:pt>
                <c:pt idx="105">
                  <c:v>8.0748E-2</c:v>
                </c:pt>
                <c:pt idx="106">
                  <c:v>8.3315E-2</c:v>
                </c:pt>
                <c:pt idx="107">
                  <c:v>8.1753000000000006E-2</c:v>
                </c:pt>
                <c:pt idx="108">
                  <c:v>8.1562999999999997E-2</c:v>
                </c:pt>
                <c:pt idx="109">
                  <c:v>8.199999999999999E-2</c:v>
                </c:pt>
                <c:pt idx="110">
                  <c:v>8.0975000000000005E-2</c:v>
                </c:pt>
                <c:pt idx="111">
                  <c:v>8.0533000000000007E-2</c:v>
                </c:pt>
                <c:pt idx="112">
                  <c:v>8.0595E-2</c:v>
                </c:pt>
                <c:pt idx="113">
                  <c:v>8.2085000000000005E-2</c:v>
                </c:pt>
                <c:pt idx="114">
                  <c:v>8.0336000000000005E-2</c:v>
                </c:pt>
                <c:pt idx="115">
                  <c:v>7.8916E-2</c:v>
                </c:pt>
                <c:pt idx="116">
                  <c:v>7.517299999999999E-2</c:v>
                </c:pt>
                <c:pt idx="117">
                  <c:v>7.0986000000000007E-2</c:v>
                </c:pt>
                <c:pt idx="118">
                  <c:v>6.2642000000000003E-2</c:v>
                </c:pt>
                <c:pt idx="119">
                  <c:v>5.0490000000000007E-2</c:v>
                </c:pt>
                <c:pt idx="120">
                  <c:v>4.6643999999999998E-2</c:v>
                </c:pt>
                <c:pt idx="121">
                  <c:v>3.3626000000000003E-2</c:v>
                </c:pt>
                <c:pt idx="122">
                  <c:v>3.0823999999999997E-2</c:v>
                </c:pt>
                <c:pt idx="123">
                  <c:v>3.0089999999999999E-2</c:v>
                </c:pt>
                <c:pt idx="124">
                  <c:v>2.3723000000000001E-2</c:v>
                </c:pt>
                <c:pt idx="125">
                  <c:v>2.4493000000000001E-2</c:v>
                </c:pt>
                <c:pt idx="126">
                  <c:v>2.4287E-2</c:v>
                </c:pt>
                <c:pt idx="127">
                  <c:v>2.5257999999999999E-2</c:v>
                </c:pt>
                <c:pt idx="128">
                  <c:v>2.5829000000000001E-2</c:v>
                </c:pt>
                <c:pt idx="129">
                  <c:v>2.4910000000000002E-2</c:v>
                </c:pt>
                <c:pt idx="130">
                  <c:v>2.4070999999999999E-2</c:v>
                </c:pt>
                <c:pt idx="131">
                  <c:v>2.427E-2</c:v>
                </c:pt>
                <c:pt idx="132">
                  <c:v>2.4178999999999999E-2</c:v>
                </c:pt>
                <c:pt idx="133">
                  <c:v>2.3199999999999998E-2</c:v>
                </c:pt>
                <c:pt idx="134">
                  <c:v>2.349E-2</c:v>
                </c:pt>
                <c:pt idx="135">
                  <c:v>2.2804999999999999E-2</c:v>
                </c:pt>
                <c:pt idx="136">
                  <c:v>2.3233E-2</c:v>
                </c:pt>
                <c:pt idx="137">
                  <c:v>2.4929999999999997E-2</c:v>
                </c:pt>
                <c:pt idx="138">
                  <c:v>2.6785999999999997E-2</c:v>
                </c:pt>
                <c:pt idx="139">
                  <c:v>2.8771000000000001E-2</c:v>
                </c:pt>
                <c:pt idx="140">
                  <c:v>2.9137E-2</c:v>
                </c:pt>
                <c:pt idx="141">
                  <c:v>2.9411E-2</c:v>
                </c:pt>
                <c:pt idx="142">
                  <c:v>2.9049999999999999E-2</c:v>
                </c:pt>
                <c:pt idx="143">
                  <c:v>2.8799999999999999E-2</c:v>
                </c:pt>
                <c:pt idx="144">
                  <c:v>2.9149999999999999E-2</c:v>
                </c:pt>
                <c:pt idx="145">
                  <c:v>2.9106999999999997E-2</c:v>
                </c:pt>
                <c:pt idx="146">
                  <c:v>2.4954999999999998E-2</c:v>
                </c:pt>
                <c:pt idx="147">
                  <c:v>2.5041999999999998E-2</c:v>
                </c:pt>
                <c:pt idx="148">
                  <c:v>2.452E-2</c:v>
                </c:pt>
                <c:pt idx="149">
                  <c:v>2.4573000000000001E-2</c:v>
                </c:pt>
                <c:pt idx="150">
                  <c:v>2.3969999999999998E-2</c:v>
                </c:pt>
                <c:pt idx="151">
                  <c:v>2.4381E-2</c:v>
                </c:pt>
                <c:pt idx="152">
                  <c:v>2.3887000000000002E-2</c:v>
                </c:pt>
                <c:pt idx="153">
                  <c:v>2.3275000000000001E-2</c:v>
                </c:pt>
                <c:pt idx="154">
                  <c:v>2.3439999999999999E-2</c:v>
                </c:pt>
                <c:pt idx="155">
                  <c:v>2.3366999999999999E-2</c:v>
                </c:pt>
                <c:pt idx="156" formatCode="0.00%">
                  <c:v>2.3987999999999999E-2</c:v>
                </c:pt>
                <c:pt idx="157" formatCode="0.00%">
                  <c:v>2.4087999999999998E-2</c:v>
                </c:pt>
                <c:pt idx="158" formatCode="0.00%">
                  <c:v>2.4291E-2</c:v>
                </c:pt>
                <c:pt idx="159" formatCode="0.00%">
                  <c:v>2.4527999999999998E-2</c:v>
                </c:pt>
                <c:pt idx="160" formatCode="0.00%">
                  <c:v>2.4447999999999998E-2</c:v>
                </c:pt>
                <c:pt idx="161" formatCode="0.00%">
                  <c:v>2.4315000000000003E-2</c:v>
                </c:pt>
                <c:pt idx="162" formatCode="0.00%">
                  <c:v>2.5035999999999999E-2</c:v>
                </c:pt>
                <c:pt idx="163" formatCode="0.00%">
                  <c:v>2.5156999999999999E-2</c:v>
                </c:pt>
                <c:pt idx="164" formatCode="0.00%">
                  <c:v>2.4944999999999998E-2</c:v>
                </c:pt>
                <c:pt idx="165" formatCode="0.00%">
                  <c:v>2.4836E-2</c:v>
                </c:pt>
                <c:pt idx="166" formatCode="0.00%">
                  <c:v>2.4877E-2</c:v>
                </c:pt>
                <c:pt idx="167" formatCode="0.00%">
                  <c:v>2.5094000000000002E-2</c:v>
                </c:pt>
                <c:pt idx="168" formatCode="0.00%">
                  <c:v>2.4532999999999999E-2</c:v>
                </c:pt>
                <c:pt idx="169" formatCode="0.00%">
                  <c:v>2.4899999999999999E-2</c:v>
                </c:pt>
                <c:pt idx="170" formatCode="0.00%">
                  <c:v>2.47E-2</c:v>
                </c:pt>
                <c:pt idx="171" formatCode="0.00%">
                  <c:v>2.4199999999999999E-2</c:v>
                </c:pt>
                <c:pt idx="172" formatCode="0.00%">
                  <c:v>2.4799999999999999E-2</c:v>
                </c:pt>
                <c:pt idx="173" formatCode="0.00%">
                  <c:v>2.47E-2</c:v>
                </c:pt>
                <c:pt idx="174" formatCode="0.00%">
                  <c:v>2.4299999999999999E-2</c:v>
                </c:pt>
                <c:pt idx="175" formatCode="0.00%">
                  <c:v>2.4899999999999999E-2</c:v>
                </c:pt>
                <c:pt idx="176" formatCode="0.00%">
                  <c:v>2.5000000000000001E-2</c:v>
                </c:pt>
                <c:pt idx="177" formatCode="0.00%">
                  <c:v>2.5000000000000001E-2</c:v>
                </c:pt>
                <c:pt idx="178" formatCode="0.00%">
                  <c:v>2.4899999999999999E-2</c:v>
                </c:pt>
                <c:pt idx="179" formatCode="0.00%">
                  <c:v>2.5000000000000001E-2</c:v>
                </c:pt>
                <c:pt idx="180" formatCode="0.00%">
                  <c:v>2.52E-2</c:v>
                </c:pt>
                <c:pt idx="181" formatCode="0.00%">
                  <c:v>2.5100000000000001E-2</c:v>
                </c:pt>
                <c:pt idx="182" formatCode="0.00%">
                  <c:v>2.6499999999999999E-2</c:v>
                </c:pt>
                <c:pt idx="183" formatCode="0.00%">
                  <c:v>2.7900000000000001E-2</c:v>
                </c:pt>
                <c:pt idx="184" formatCode="0.00%">
                  <c:v>0.03</c:v>
                </c:pt>
                <c:pt idx="185" formatCode="0.00%">
                  <c:v>3.1300000000000001E-2</c:v>
                </c:pt>
                <c:pt idx="186" formatCode="0.00%">
                  <c:v>3.2800000000000003E-2</c:v>
                </c:pt>
                <c:pt idx="187" formatCode="0.00%">
                  <c:v>3.4500000000000003E-2</c:v>
                </c:pt>
                <c:pt idx="188" formatCode="0.00%">
                  <c:v>3.4599999999999999E-2</c:v>
                </c:pt>
                <c:pt idx="189" formatCode="0.00%">
                  <c:v>3.4200000000000001E-2</c:v>
                </c:pt>
                <c:pt idx="190" formatCode="0.00%">
                  <c:v>3.4200000000000001E-2</c:v>
                </c:pt>
                <c:pt idx="191" formatCode="0.00%">
                  <c:v>3.4000000000000002E-2</c:v>
                </c:pt>
                <c:pt idx="192" formatCode="0.00%">
                  <c:v>3.4200000000000001E-2</c:v>
                </c:pt>
                <c:pt idx="193" formatCode="0.00%">
                  <c:v>3.4000000000000002E-2</c:v>
                </c:pt>
                <c:pt idx="194" formatCode="0.00%">
                  <c:v>3.4200000000000001E-2</c:v>
                </c:pt>
                <c:pt idx="195" formatCode="0.00%">
                  <c:v>3.44E-2</c:v>
                </c:pt>
                <c:pt idx="196" formatCode="0.00%">
                  <c:v>3.4099999999999998E-2</c:v>
                </c:pt>
                <c:pt idx="197" formatCode="0.00%">
                  <c:v>3.2500000000000001E-2</c:v>
                </c:pt>
                <c:pt idx="198" formatCode="0.00%">
                  <c:v>3.0700000000000002E-2</c:v>
                </c:pt>
                <c:pt idx="199" formatCode="0.00%">
                  <c:v>2.9000000000000001E-2</c:v>
                </c:pt>
                <c:pt idx="200" formatCode="0.00%">
                  <c:v>2.76E-2</c:v>
                </c:pt>
                <c:pt idx="201" formatCode="0.00%">
                  <c:v>2.6800000000000001E-2</c:v>
                </c:pt>
                <c:pt idx="202" formatCode="0.00%">
                  <c:v>2.6499999999999999E-2</c:v>
                </c:pt>
                <c:pt idx="203" formatCode="0.00%">
                  <c:v>2.5499999999999998E-2</c:v>
                </c:pt>
                <c:pt idx="204" formatCode="0.00%">
                  <c:v>2.3900000000000001E-2</c:v>
                </c:pt>
                <c:pt idx="205" formatCode="0.00%">
                  <c:v>2.3700000000000002E-2</c:v>
                </c:pt>
                <c:pt idx="206" formatCode="0.00%">
                  <c:v>2.2099999999999998E-2</c:v>
                </c:pt>
                <c:pt idx="207" formatCode="0.00%">
                  <c:v>2.1700000000000001E-2</c:v>
                </c:pt>
                <c:pt idx="208" formatCode="0.00%">
                  <c:v>2.1600000000000001E-2</c:v>
                </c:pt>
                <c:pt idx="209" formatCode="0.00%">
                  <c:v>2.1600000000000001E-2</c:v>
                </c:pt>
                <c:pt idx="210" formatCode="0.00%">
                  <c:v>2.1100000000000001E-2</c:v>
                </c:pt>
                <c:pt idx="211" formatCode="0.00%">
                  <c:v>2.06E-2</c:v>
                </c:pt>
                <c:pt idx="212" formatCode="0.00%">
                  <c:v>1.9199999999999998E-2</c:v>
                </c:pt>
                <c:pt idx="213" formatCode="0.00%">
                  <c:v>1.8800000000000001E-2</c:v>
                </c:pt>
                <c:pt idx="214" formatCode="0.00%">
                  <c:v>1.7399999999999999E-2</c:v>
                </c:pt>
                <c:pt idx="215" formatCode="0.00%">
                  <c:v>1.6799999999999999E-2</c:v>
                </c:pt>
                <c:pt idx="216" formatCode="0.00%">
                  <c:v>1.66E-2</c:v>
                </c:pt>
                <c:pt idx="217" formatCode="0.00%">
                  <c:v>1.7100000000000001E-2</c:v>
                </c:pt>
                <c:pt idx="218" formatCode="0.00%">
                  <c:v>1.66E-2</c:v>
                </c:pt>
                <c:pt idx="219" formatCode="0.00%">
                  <c:v>1.6199999999999999E-2</c:v>
                </c:pt>
                <c:pt idx="220" formatCode="0.00%">
                  <c:v>1.67E-2</c:v>
                </c:pt>
                <c:pt idx="221" formatCode="0.00%">
                  <c:v>1.7100000000000001E-2</c:v>
                </c:pt>
                <c:pt idx="222" formatCode="0.00%">
                  <c:v>1.6299999999999999E-2</c:v>
                </c:pt>
                <c:pt idx="223" formatCode="0.00%">
                  <c:v>1.6500000000000001E-2</c:v>
                </c:pt>
                <c:pt idx="224" formatCode="0.00%">
                  <c:v>1.6400000000000001E-2</c:v>
                </c:pt>
                <c:pt idx="225" formatCode="0.00%">
                  <c:v>1.61E-2</c:v>
                </c:pt>
                <c:pt idx="226" formatCode="0.00%">
                  <c:v>1.6400000000000001E-2</c:v>
                </c:pt>
                <c:pt idx="227" formatCode="0.00%">
                  <c:v>1.67E-2</c:v>
                </c:pt>
                <c:pt idx="228" formatCode="0.00%">
                  <c:v>1.66E-2</c:v>
                </c:pt>
                <c:pt idx="229" formatCode="0.00%">
                  <c:v>1.67E-2</c:v>
                </c:pt>
                <c:pt idx="230" formatCode="0.00%">
                  <c:v>1.67E-2</c:v>
                </c:pt>
                <c:pt idx="231" formatCode="0.00%">
                  <c:v>1.7100000000000001E-2</c:v>
                </c:pt>
                <c:pt idx="232" formatCode="0.00%">
                  <c:v>1.7299999999999999E-2</c:v>
                </c:pt>
                <c:pt idx="233" formatCode="0.00%">
                  <c:v>1.6899999999999998E-2</c:v>
                </c:pt>
                <c:pt idx="234" formatCode="0.00%">
                  <c:v>1.67E-2</c:v>
                </c:pt>
                <c:pt idx="235" formatCode="0.00%">
                  <c:v>1.7100000000000001E-2</c:v>
                </c:pt>
                <c:pt idx="236" formatCode="0.00%">
                  <c:v>1.6799999999999999E-2</c:v>
                </c:pt>
                <c:pt idx="237" formatCode="0.00%">
                  <c:v>1.6799999999999999E-2</c:v>
                </c:pt>
                <c:pt idx="238" formatCode="0.00%">
                  <c:v>1.72E-2</c:v>
                </c:pt>
                <c:pt idx="239" formatCode="0.00%">
                  <c:v>1.72E-2</c:v>
                </c:pt>
                <c:pt idx="240" formatCode="0.00%">
                  <c:v>1.67E-2</c:v>
                </c:pt>
                <c:pt idx="241" formatCode="0.00%">
                  <c:v>1.7299999999999999E-2</c:v>
                </c:pt>
                <c:pt idx="242" formatCode="0.00%">
                  <c:v>1.7299999999999999E-2</c:v>
                </c:pt>
                <c:pt idx="243" formatCode="0.00%">
                  <c:v>1.7000000000000001E-2</c:v>
                </c:pt>
                <c:pt idx="244" formatCode="0.00%">
                  <c:v>1.5100000000000001E-2</c:v>
                </c:pt>
                <c:pt idx="245" formatCode="0.00%">
                  <c:v>1.4500000000000001E-2</c:v>
                </c:pt>
                <c:pt idx="246" formatCode="0.00%">
                  <c:v>1.43E-2</c:v>
                </c:pt>
                <c:pt idx="247" formatCode="0.00%">
                  <c:v>1.0999999999999999E-2</c:v>
                </c:pt>
                <c:pt idx="248" formatCode="0.00%">
                  <c:v>9.5999999999999992E-3</c:v>
                </c:pt>
                <c:pt idx="249" formatCode="0.00%">
                  <c:v>9.7000000000000003E-3</c:v>
                </c:pt>
                <c:pt idx="250" formatCode="0.00%">
                  <c:v>9.9000000000000008E-3</c:v>
                </c:pt>
                <c:pt idx="251" formatCode="0.00%">
                  <c:v>9.4999999999999998E-3</c:v>
                </c:pt>
                <c:pt idx="252" formatCode="0.00%">
                  <c:v>9.1999999999999998E-3</c:v>
                </c:pt>
                <c:pt idx="253" formatCode="0.00%">
                  <c:v>9.2999999999999992E-3</c:v>
                </c:pt>
                <c:pt idx="254" formatCode="0.00%">
                  <c:v>5.5999999999999999E-3</c:v>
                </c:pt>
                <c:pt idx="255" formatCode="0.00%">
                  <c:v>2.5999999999999999E-3</c:v>
                </c:pt>
                <c:pt idx="256" formatCode="0.00%">
                  <c:v>2.5000000000000001E-3</c:v>
                </c:pt>
                <c:pt idx="257" formatCode="0.00%">
                  <c:v>2.3E-3</c:v>
                </c:pt>
                <c:pt idx="258" formatCode="0.00%">
                  <c:v>2.0999999999999999E-3</c:v>
                </c:pt>
                <c:pt idx="259" formatCode="0.00%">
                  <c:v>1.5E-3</c:v>
                </c:pt>
                <c:pt idx="260" formatCode="0.00%">
                  <c:v>2.5999999999999999E-3</c:v>
                </c:pt>
                <c:pt idx="261" formatCode="0.00%">
                  <c:v>2.0999999999999999E-3</c:v>
                </c:pt>
                <c:pt idx="262" formatCode="0.00%">
                  <c:v>2.2000000000000001E-3</c:v>
                </c:pt>
                <c:pt idx="263" formatCode="0.00%">
                  <c:v>2.3E-3</c:v>
                </c:pt>
                <c:pt idx="264" formatCode="0.00%">
                  <c:v>2.3999999999999998E-3</c:v>
                </c:pt>
                <c:pt idx="265" formatCode="0.00%">
                  <c:v>2.3999999999999998E-3</c:v>
                </c:pt>
                <c:pt idx="266" formatCode="0.00%">
                  <c:v>2.3E-3</c:v>
                </c:pt>
                <c:pt idx="267" formatCode="0.00%">
                  <c:v>2.3999999999999998E-3</c:v>
                </c:pt>
                <c:pt idx="268" formatCode="0.00%">
                  <c:v>2.2000000000000001E-3</c:v>
                </c:pt>
                <c:pt idx="269" formatCode="0.00%">
                  <c:v>2.3E-3</c:v>
                </c:pt>
                <c:pt idx="270" formatCode="0.00%">
                  <c:v>2.3E-3</c:v>
                </c:pt>
                <c:pt idx="271" formatCode="0.00%">
                  <c:v>2.0999999999999999E-3</c:v>
                </c:pt>
                <c:pt idx="272" formatCode="0.00%">
                  <c:v>2E-3</c:v>
                </c:pt>
                <c:pt idx="273" formatCode="0.00%">
                  <c:v>3.8E-3</c:v>
                </c:pt>
                <c:pt idx="274" formatCode="0.00%">
                  <c:v>5.4000000000000003E-3</c:v>
                </c:pt>
                <c:pt idx="275" formatCode="0.00%">
                  <c:v>7.1000000000000004E-3</c:v>
                </c:pt>
                <c:pt idx="276" formatCode="0.00%">
                  <c:v>6.7000000000000002E-3</c:v>
                </c:pt>
                <c:pt idx="277" formatCode="0.00%">
                  <c:v>7.3000000000000001E-3</c:v>
                </c:pt>
                <c:pt idx="278" formatCode="0.00%">
                  <c:v>9.4000000000000004E-3</c:v>
                </c:pt>
                <c:pt idx="279" formatCode="0.00%">
                  <c:v>1.24E-2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3-4E81-AD30-89F98D129FCD}"/>
            </c:ext>
          </c:extLst>
        </c:ser>
        <c:ser>
          <c:idx val="1"/>
          <c:order val="1"/>
          <c:tx>
            <c:strRef>
              <c:f>'Exchange rates, Interest rates'!$AC$10</c:f>
              <c:strCache>
                <c:ptCount val="1"/>
                <c:pt idx="0">
                  <c:v>90 day bank bill</c:v>
                </c:pt>
              </c:strCache>
            </c:strRef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rates'!$AC$11:$AC$292</c:f>
              <c:numCache>
                <c:formatCode>0.0%</c:formatCode>
                <c:ptCount val="282"/>
                <c:pt idx="0">
                  <c:v>4.4743999999999999E-2</c:v>
                </c:pt>
                <c:pt idx="1">
                  <c:v>4.2954999999999993E-2</c:v>
                </c:pt>
                <c:pt idx="2">
                  <c:v>4.5857000000000002E-2</c:v>
                </c:pt>
                <c:pt idx="3">
                  <c:v>4.6417E-2</c:v>
                </c:pt>
                <c:pt idx="4">
                  <c:v>4.6666999999999993E-2</c:v>
                </c:pt>
                <c:pt idx="5">
                  <c:v>4.7362000000000001E-2</c:v>
                </c:pt>
                <c:pt idx="6">
                  <c:v>4.7226999999999998E-2</c:v>
                </c:pt>
                <c:pt idx="7">
                  <c:v>4.7663999999999998E-2</c:v>
                </c:pt>
                <c:pt idx="8">
                  <c:v>4.9382000000000002E-2</c:v>
                </c:pt>
                <c:pt idx="9">
                  <c:v>5.0949999999999995E-2</c:v>
                </c:pt>
                <c:pt idx="10">
                  <c:v>5.3482000000000002E-2</c:v>
                </c:pt>
                <c:pt idx="11">
                  <c:v>5.6681000000000002E-2</c:v>
                </c:pt>
                <c:pt idx="12">
                  <c:v>5.6763000000000001E-2</c:v>
                </c:pt>
                <c:pt idx="13">
                  <c:v>5.9313999999999999E-2</c:v>
                </c:pt>
                <c:pt idx="14">
                  <c:v>6.2561000000000005E-2</c:v>
                </c:pt>
                <c:pt idx="15">
                  <c:v>6.491799999999999E-2</c:v>
                </c:pt>
                <c:pt idx="16">
                  <c:v>6.7722000000000004E-2</c:v>
                </c:pt>
                <c:pt idx="17">
                  <c:v>6.8833000000000005E-2</c:v>
                </c:pt>
                <c:pt idx="18">
                  <c:v>6.8266999999999994E-2</c:v>
                </c:pt>
                <c:pt idx="19">
                  <c:v>6.7351999999999995E-2</c:v>
                </c:pt>
                <c:pt idx="20">
                  <c:v>6.6581000000000001E-2</c:v>
                </c:pt>
                <c:pt idx="21">
                  <c:v>6.651E-2</c:v>
                </c:pt>
                <c:pt idx="22">
                  <c:v>6.6418000000000005E-2</c:v>
                </c:pt>
                <c:pt idx="23">
                  <c:v>6.7146999999999998E-2</c:v>
                </c:pt>
                <c:pt idx="24">
                  <c:v>6.5319000000000002E-2</c:v>
                </c:pt>
                <c:pt idx="25">
                  <c:v>6.4779000000000003E-2</c:v>
                </c:pt>
                <c:pt idx="26">
                  <c:v>6.2522999999999995E-2</c:v>
                </c:pt>
                <c:pt idx="27">
                  <c:v>5.9650000000000002E-2</c:v>
                </c:pt>
                <c:pt idx="28">
                  <c:v>5.7882999999999997E-2</c:v>
                </c:pt>
                <c:pt idx="29">
                  <c:v>5.8185000000000001E-2</c:v>
                </c:pt>
                <c:pt idx="30">
                  <c:v>5.7864000000000006E-2</c:v>
                </c:pt>
                <c:pt idx="31">
                  <c:v>5.8299999999999998E-2</c:v>
                </c:pt>
                <c:pt idx="32">
                  <c:v>5.5739999999999998E-2</c:v>
                </c:pt>
                <c:pt idx="33">
                  <c:v>5.1523000000000006E-2</c:v>
                </c:pt>
                <c:pt idx="34">
                  <c:v>4.8718000000000004E-2</c:v>
                </c:pt>
                <c:pt idx="35">
                  <c:v>4.8637E-2</c:v>
                </c:pt>
                <c:pt idx="36">
                  <c:v>4.8632999999999996E-2</c:v>
                </c:pt>
                <c:pt idx="37">
                  <c:v>4.9267999999999999E-2</c:v>
                </c:pt>
                <c:pt idx="38">
                  <c:v>5.3120000000000001E-2</c:v>
                </c:pt>
                <c:pt idx="39">
                  <c:v>5.6784999999999995E-2</c:v>
                </c:pt>
                <c:pt idx="40">
                  <c:v>5.8304000000000002E-2</c:v>
                </c:pt>
                <c:pt idx="41">
                  <c:v>5.9553000000000002E-2</c:v>
                </c:pt>
                <c:pt idx="42">
                  <c:v>5.9961E-2</c:v>
                </c:pt>
                <c:pt idx="43">
                  <c:v>5.8741000000000002E-2</c:v>
                </c:pt>
                <c:pt idx="44">
                  <c:v>5.8613999999999999E-2</c:v>
                </c:pt>
                <c:pt idx="45">
                  <c:v>5.8768000000000001E-2</c:v>
                </c:pt>
                <c:pt idx="46">
                  <c:v>5.8971000000000003E-2</c:v>
                </c:pt>
                <c:pt idx="47">
                  <c:v>5.9229999999999998E-2</c:v>
                </c:pt>
                <c:pt idx="48">
                  <c:v>5.8575999999999996E-2</c:v>
                </c:pt>
                <c:pt idx="49">
                  <c:v>5.8194999999999997E-2</c:v>
                </c:pt>
                <c:pt idx="50">
                  <c:v>5.8080999999999994E-2</c:v>
                </c:pt>
                <c:pt idx="51">
                  <c:v>5.7305000000000002E-2</c:v>
                </c:pt>
                <c:pt idx="52">
                  <c:v>5.3795000000000003E-2</c:v>
                </c:pt>
                <c:pt idx="53">
                  <c:v>5.2285000000000005E-2</c:v>
                </c:pt>
                <c:pt idx="54">
                  <c:v>5.1074000000000001E-2</c:v>
                </c:pt>
                <c:pt idx="55">
                  <c:v>5.1124000000000003E-2</c:v>
                </c:pt>
                <c:pt idx="56">
                  <c:v>5.1477000000000002E-2</c:v>
                </c:pt>
                <c:pt idx="57">
                  <c:v>5.1909000000000004E-2</c:v>
                </c:pt>
                <c:pt idx="58">
                  <c:v>5.3670000000000002E-2</c:v>
                </c:pt>
                <c:pt idx="59">
                  <c:v>5.3238000000000001E-2</c:v>
                </c:pt>
                <c:pt idx="60">
                  <c:v>5.3484999999999998E-2</c:v>
                </c:pt>
                <c:pt idx="61">
                  <c:v>5.5862999999999996E-2</c:v>
                </c:pt>
                <c:pt idx="62">
                  <c:v>5.5448000000000004E-2</c:v>
                </c:pt>
                <c:pt idx="63">
                  <c:v>5.5895E-2</c:v>
                </c:pt>
                <c:pt idx="64">
                  <c:v>5.8962000000000001E-2</c:v>
                </c:pt>
                <c:pt idx="65">
                  <c:v>6.0719000000000002E-2</c:v>
                </c:pt>
                <c:pt idx="66">
                  <c:v>6.2473000000000001E-2</c:v>
                </c:pt>
                <c:pt idx="67">
                  <c:v>6.4349999999999991E-2</c:v>
                </c:pt>
                <c:pt idx="68">
                  <c:v>6.6373000000000001E-2</c:v>
                </c:pt>
                <c:pt idx="69">
                  <c:v>6.7479999999999998E-2</c:v>
                </c:pt>
                <c:pt idx="70">
                  <c:v>6.7244999999999999E-2</c:v>
                </c:pt>
                <c:pt idx="71">
                  <c:v>6.7110000000000003E-2</c:v>
                </c:pt>
                <c:pt idx="72">
                  <c:v>6.7568000000000003E-2</c:v>
                </c:pt>
                <c:pt idx="73">
                  <c:v>6.8269999999999997E-2</c:v>
                </c:pt>
                <c:pt idx="74">
                  <c:v>6.9947999999999996E-2</c:v>
                </c:pt>
                <c:pt idx="75">
                  <c:v>7.0469999999999991E-2</c:v>
                </c:pt>
                <c:pt idx="76">
                  <c:v>7.0499999999999993E-2</c:v>
                </c:pt>
                <c:pt idx="77">
                  <c:v>7.0332999999999993E-2</c:v>
                </c:pt>
                <c:pt idx="78">
                  <c:v>7.0251999999999995E-2</c:v>
                </c:pt>
                <c:pt idx="79">
                  <c:v>7.0330000000000004E-2</c:v>
                </c:pt>
                <c:pt idx="80">
                  <c:v>7.0895E-2</c:v>
                </c:pt>
                <c:pt idx="81">
                  <c:v>7.2785000000000002E-2</c:v>
                </c:pt>
                <c:pt idx="82">
                  <c:v>7.5382000000000005E-2</c:v>
                </c:pt>
                <c:pt idx="83">
                  <c:v>7.6565000000000008E-2</c:v>
                </c:pt>
                <c:pt idx="84">
                  <c:v>7.6410000000000006E-2</c:v>
                </c:pt>
                <c:pt idx="85">
                  <c:v>7.5278999999999999E-2</c:v>
                </c:pt>
                <c:pt idx="86">
                  <c:v>7.4886999999999995E-2</c:v>
                </c:pt>
                <c:pt idx="87">
                  <c:v>7.4688000000000004E-2</c:v>
                </c:pt>
                <c:pt idx="88">
                  <c:v>7.4886999999999995E-2</c:v>
                </c:pt>
                <c:pt idx="89">
                  <c:v>7.4743000000000004E-2</c:v>
                </c:pt>
                <c:pt idx="90">
                  <c:v>7.4824000000000002E-2</c:v>
                </c:pt>
                <c:pt idx="91">
                  <c:v>7.4890999999999999E-2</c:v>
                </c:pt>
                <c:pt idx="92">
                  <c:v>7.5633000000000006E-2</c:v>
                </c:pt>
                <c:pt idx="93">
                  <c:v>7.6619000000000007E-2</c:v>
                </c:pt>
                <c:pt idx="94">
                  <c:v>7.6100000000000001E-2</c:v>
                </c:pt>
                <c:pt idx="95">
                  <c:v>7.6610999999999999E-2</c:v>
                </c:pt>
                <c:pt idx="96">
                  <c:v>7.6985999999999999E-2</c:v>
                </c:pt>
                <c:pt idx="97">
                  <c:v>7.7453000000000008E-2</c:v>
                </c:pt>
                <c:pt idx="98">
                  <c:v>7.8817999999999999E-2</c:v>
                </c:pt>
                <c:pt idx="99">
                  <c:v>7.9788999999999999E-2</c:v>
                </c:pt>
                <c:pt idx="100">
                  <c:v>8.0935000000000007E-2</c:v>
                </c:pt>
                <c:pt idx="101">
                  <c:v>8.3214999999999997E-2</c:v>
                </c:pt>
                <c:pt idx="102">
                  <c:v>8.4435999999999997E-2</c:v>
                </c:pt>
                <c:pt idx="103">
                  <c:v>8.7161000000000002E-2</c:v>
                </c:pt>
                <c:pt idx="104">
                  <c:v>8.8065000000000004E-2</c:v>
                </c:pt>
                <c:pt idx="105">
                  <c:v>8.6763999999999994E-2</c:v>
                </c:pt>
                <c:pt idx="106">
                  <c:v>8.7291000000000007E-2</c:v>
                </c:pt>
                <c:pt idx="107">
                  <c:v>8.8979000000000003E-2</c:v>
                </c:pt>
                <c:pt idx="108">
                  <c:v>8.7499999999999994E-2</c:v>
                </c:pt>
                <c:pt idx="109">
                  <c:v>8.8164999999999993E-2</c:v>
                </c:pt>
                <c:pt idx="110">
                  <c:v>8.9057999999999998E-2</c:v>
                </c:pt>
                <c:pt idx="111">
                  <c:v>8.8686000000000001E-2</c:v>
                </c:pt>
                <c:pt idx="112">
                  <c:v>8.7058999999999997E-2</c:v>
                </c:pt>
                <c:pt idx="113">
                  <c:v>8.678000000000001E-2</c:v>
                </c:pt>
                <c:pt idx="114">
                  <c:v>8.4587000000000009E-2</c:v>
                </c:pt>
                <c:pt idx="115">
                  <c:v>8.201E-2</c:v>
                </c:pt>
                <c:pt idx="116">
                  <c:v>7.9467999999999997E-2</c:v>
                </c:pt>
                <c:pt idx="117">
                  <c:v>7.4299999999999991E-2</c:v>
                </c:pt>
                <c:pt idx="118">
                  <c:v>6.2524999999999997E-2</c:v>
                </c:pt>
                <c:pt idx="119">
                  <c:v>5.2319000000000004E-2</c:v>
                </c:pt>
                <c:pt idx="120">
                  <c:v>4.3784999999999998E-2</c:v>
                </c:pt>
                <c:pt idx="121">
                  <c:v>3.4011E-2</c:v>
                </c:pt>
                <c:pt idx="122">
                  <c:v>3.2423E-2</c:v>
                </c:pt>
                <c:pt idx="123">
                  <c:v>3.1175000000000001E-2</c:v>
                </c:pt>
                <c:pt idx="124">
                  <c:v>2.8214000000000003E-2</c:v>
                </c:pt>
                <c:pt idx="125">
                  <c:v>2.7767E-2</c:v>
                </c:pt>
                <c:pt idx="126">
                  <c:v>2.7857E-2</c:v>
                </c:pt>
                <c:pt idx="127">
                  <c:v>2.7643000000000001E-2</c:v>
                </c:pt>
                <c:pt idx="128">
                  <c:v>2.7691E-2</c:v>
                </c:pt>
                <c:pt idx="129">
                  <c:v>2.7905000000000003E-2</c:v>
                </c:pt>
                <c:pt idx="130">
                  <c:v>2.7961999999999997E-2</c:v>
                </c:pt>
                <c:pt idx="131">
                  <c:v>2.7751999999999999E-2</c:v>
                </c:pt>
                <c:pt idx="132">
                  <c:v>2.7774E-2</c:v>
                </c:pt>
                <c:pt idx="133">
                  <c:v>2.7265000000000001E-2</c:v>
                </c:pt>
                <c:pt idx="134">
                  <c:v>2.6713000000000001E-2</c:v>
                </c:pt>
                <c:pt idx="135">
                  <c:v>2.691E-2</c:v>
                </c:pt>
                <c:pt idx="136">
                  <c:v>2.8881E-2</c:v>
                </c:pt>
                <c:pt idx="137">
                  <c:v>3.0667E-2</c:v>
                </c:pt>
                <c:pt idx="138">
                  <c:v>3.2277E-2</c:v>
                </c:pt>
                <c:pt idx="139">
                  <c:v>3.2527E-2</c:v>
                </c:pt>
                <c:pt idx="140">
                  <c:v>3.1836000000000003E-2</c:v>
                </c:pt>
                <c:pt idx="141">
                  <c:v>3.1809999999999998E-2</c:v>
                </c:pt>
                <c:pt idx="142">
                  <c:v>3.1723000000000001E-2</c:v>
                </c:pt>
                <c:pt idx="143">
                  <c:v>3.1743E-2</c:v>
                </c:pt>
                <c:pt idx="144">
                  <c:v>3.1899999999999998E-2</c:v>
                </c:pt>
                <c:pt idx="145">
                  <c:v>3.1315000000000003E-2</c:v>
                </c:pt>
                <c:pt idx="146">
                  <c:v>2.6883000000000001E-2</c:v>
                </c:pt>
                <c:pt idx="147">
                  <c:v>2.6453000000000001E-2</c:v>
                </c:pt>
                <c:pt idx="148">
                  <c:v>2.6600000000000002E-2</c:v>
                </c:pt>
                <c:pt idx="149">
                  <c:v>2.6524000000000002E-2</c:v>
                </c:pt>
                <c:pt idx="150">
                  <c:v>2.7089999999999999E-2</c:v>
                </c:pt>
                <c:pt idx="151">
                  <c:v>2.903E-2</c:v>
                </c:pt>
                <c:pt idx="152">
                  <c:v>2.8759E-2</c:v>
                </c:pt>
                <c:pt idx="153">
                  <c:v>2.7614999999999997E-2</c:v>
                </c:pt>
                <c:pt idx="154">
                  <c:v>2.6909000000000002E-2</c:v>
                </c:pt>
                <c:pt idx="155">
                  <c:v>2.691E-2</c:v>
                </c:pt>
                <c:pt idx="156" formatCode="0.00%">
                  <c:v>2.7435000000000001E-2</c:v>
                </c:pt>
                <c:pt idx="157" formatCode="0.00%">
                  <c:v>2.7484999999999999E-2</c:v>
                </c:pt>
                <c:pt idx="158" formatCode="0.00%">
                  <c:v>2.7394999999999999E-2</c:v>
                </c:pt>
                <c:pt idx="159" formatCode="0.00%">
                  <c:v>2.7361E-2</c:v>
                </c:pt>
                <c:pt idx="160" formatCode="0.00%">
                  <c:v>2.5861000000000002E-2</c:v>
                </c:pt>
                <c:pt idx="161" formatCode="0.00%">
                  <c:v>2.6070000000000003E-2</c:v>
                </c:pt>
                <c:pt idx="162" formatCode="0.00%">
                  <c:v>2.6676999999999999E-2</c:v>
                </c:pt>
                <c:pt idx="163" formatCode="0.00%">
                  <c:v>2.6429999999999999E-2</c:v>
                </c:pt>
                <c:pt idx="164" formatCode="0.00%">
                  <c:v>2.6429999999999999E-2</c:v>
                </c:pt>
                <c:pt idx="165" formatCode="0.00%">
                  <c:v>2.6477000000000001E-2</c:v>
                </c:pt>
                <c:pt idx="166" formatCode="0.00%">
                  <c:v>2.6355E-2</c:v>
                </c:pt>
                <c:pt idx="167" formatCode="0.00%">
                  <c:v>2.6478999999999999E-2</c:v>
                </c:pt>
                <c:pt idx="168" formatCode="0.00%">
                  <c:v>2.6575999999999999E-2</c:v>
                </c:pt>
                <c:pt idx="169" formatCode="0.00%">
                  <c:v>2.6599999999999999E-2</c:v>
                </c:pt>
                <c:pt idx="170" formatCode="0.00%">
                  <c:v>2.64E-2</c:v>
                </c:pt>
                <c:pt idx="171" formatCode="0.00%">
                  <c:v>2.6499999999999999E-2</c:v>
                </c:pt>
                <c:pt idx="172" formatCode="0.00%">
                  <c:v>2.64E-2</c:v>
                </c:pt>
                <c:pt idx="173" formatCode="0.00%">
                  <c:v>2.64E-2</c:v>
                </c:pt>
                <c:pt idx="174" formatCode="0.00%">
                  <c:v>2.64E-2</c:v>
                </c:pt>
                <c:pt idx="175" formatCode="0.00%">
                  <c:v>2.64E-2</c:v>
                </c:pt>
                <c:pt idx="176" formatCode="0.00%">
                  <c:v>2.6499999999999999E-2</c:v>
                </c:pt>
                <c:pt idx="177" formatCode="0.00%">
                  <c:v>2.6700000000000002E-2</c:v>
                </c:pt>
                <c:pt idx="178" formatCode="0.00%">
                  <c:v>2.6599999999999999E-2</c:v>
                </c:pt>
                <c:pt idx="179" formatCode="0.00%">
                  <c:v>2.7300000000000001E-2</c:v>
                </c:pt>
                <c:pt idx="180" formatCode="0.00%">
                  <c:v>2.8799999999999999E-2</c:v>
                </c:pt>
                <c:pt idx="181" formatCode="0.00%">
                  <c:v>2.93E-2</c:v>
                </c:pt>
                <c:pt idx="182" formatCode="0.00%">
                  <c:v>3.0499999999999999E-2</c:v>
                </c:pt>
                <c:pt idx="183" formatCode="0.00%">
                  <c:v>3.2399999999999998E-2</c:v>
                </c:pt>
                <c:pt idx="184" formatCode="0.00%">
                  <c:v>3.3799999999999997E-2</c:v>
                </c:pt>
                <c:pt idx="185" formatCode="0.00%">
                  <c:v>3.5200000000000002E-2</c:v>
                </c:pt>
                <c:pt idx="186" formatCode="0.00%">
                  <c:v>3.6700000000000003E-2</c:v>
                </c:pt>
                <c:pt idx="187" formatCode="0.00%">
                  <c:v>3.6900000000000002E-2</c:v>
                </c:pt>
                <c:pt idx="188" formatCode="0.00%">
                  <c:v>3.7100000000000001E-2</c:v>
                </c:pt>
                <c:pt idx="189" formatCode="0.00%">
                  <c:v>3.6799999999999999E-2</c:v>
                </c:pt>
                <c:pt idx="190" formatCode="0.00%">
                  <c:v>3.6700000000000003E-2</c:v>
                </c:pt>
                <c:pt idx="191" formatCode="0.00%">
                  <c:v>3.6700000000000003E-2</c:v>
                </c:pt>
                <c:pt idx="192" formatCode="0.00%">
                  <c:v>3.6700000000000003E-2</c:v>
                </c:pt>
                <c:pt idx="193" formatCode="0.00%">
                  <c:v>3.6299999999999999E-2</c:v>
                </c:pt>
                <c:pt idx="194" formatCode="0.00%">
                  <c:v>3.6299999999999999E-2</c:v>
                </c:pt>
                <c:pt idx="195" formatCode="0.00%">
                  <c:v>3.6299999999999999E-2</c:v>
                </c:pt>
                <c:pt idx="196" formatCode="0.00%">
                  <c:v>3.5299999999999998E-2</c:v>
                </c:pt>
                <c:pt idx="197" formatCode="0.00%">
                  <c:v>3.3300000000000003E-2</c:v>
                </c:pt>
                <c:pt idx="198" formatCode="0.00%">
                  <c:v>3.1300000000000001E-2</c:v>
                </c:pt>
                <c:pt idx="199" formatCode="0.00%">
                  <c:v>2.9499999999999998E-2</c:v>
                </c:pt>
                <c:pt idx="200" formatCode="0.00%">
                  <c:v>2.8500000000000001E-2</c:v>
                </c:pt>
                <c:pt idx="201" formatCode="0.00%">
                  <c:v>2.86E-2</c:v>
                </c:pt>
                <c:pt idx="202" formatCode="0.00%">
                  <c:v>2.8899999999999999E-2</c:v>
                </c:pt>
                <c:pt idx="203" formatCode="0.00%">
                  <c:v>2.7900000000000001E-2</c:v>
                </c:pt>
                <c:pt idx="204" formatCode="0.00%">
                  <c:v>2.7300000000000001E-2</c:v>
                </c:pt>
                <c:pt idx="205" formatCode="0.00%">
                  <c:v>2.6200000000000001E-2</c:v>
                </c:pt>
                <c:pt idx="206" formatCode="0.00%">
                  <c:v>2.4300000000000002E-2</c:v>
                </c:pt>
                <c:pt idx="207" formatCode="0.00%">
                  <c:v>2.3399999999999997E-2</c:v>
                </c:pt>
                <c:pt idx="208" formatCode="0.00%">
                  <c:v>2.3799999999999998E-2</c:v>
                </c:pt>
                <c:pt idx="209" formatCode="0.00%">
                  <c:v>2.3699999999999999E-2</c:v>
                </c:pt>
                <c:pt idx="210" formatCode="0.00%">
                  <c:v>2.3699999999999999E-2</c:v>
                </c:pt>
                <c:pt idx="211" formatCode="0.00%">
                  <c:v>2.24E-2</c:v>
                </c:pt>
                <c:pt idx="212" formatCode="0.00%">
                  <c:v>2.23E-2</c:v>
                </c:pt>
                <c:pt idx="213" formatCode="0.00%">
                  <c:v>2.1499999999999998E-2</c:v>
                </c:pt>
                <c:pt idx="214" formatCode="0.00%">
                  <c:v>2.07E-2</c:v>
                </c:pt>
                <c:pt idx="215" formatCode="0.00%">
                  <c:v>2.0299999999999999E-2</c:v>
                </c:pt>
                <c:pt idx="216" formatCode="0.00%">
                  <c:v>1.9800000000000002E-2</c:v>
                </c:pt>
                <c:pt idx="217" formatCode="0.00%">
                  <c:v>2.0199999999999999E-2</c:v>
                </c:pt>
                <c:pt idx="218" formatCode="0.00%">
                  <c:v>1.9800000000000002E-2</c:v>
                </c:pt>
                <c:pt idx="219" formatCode="0.00%">
                  <c:v>1.9699999999999999E-2</c:v>
                </c:pt>
                <c:pt idx="220" formatCode="0.00%">
                  <c:v>1.9800000000000002E-2</c:v>
                </c:pt>
                <c:pt idx="221" formatCode="0.00%">
                  <c:v>1.95E-2</c:v>
                </c:pt>
                <c:pt idx="222" formatCode="0.00%">
                  <c:v>1.9599999999999999E-2</c:v>
                </c:pt>
                <c:pt idx="223" formatCode="0.00%">
                  <c:v>1.95E-2</c:v>
                </c:pt>
                <c:pt idx="224" formatCode="0.00%">
                  <c:v>1.95E-2</c:v>
                </c:pt>
                <c:pt idx="225" formatCode="0.00%">
                  <c:v>1.9400000000000001E-2</c:v>
                </c:pt>
                <c:pt idx="226" formatCode="0.00%">
                  <c:v>1.9300000000000001E-2</c:v>
                </c:pt>
                <c:pt idx="227" formatCode="0.00%">
                  <c:v>1.8800000000000001E-2</c:v>
                </c:pt>
                <c:pt idx="228" formatCode="0.00%">
                  <c:v>1.8800000000000001E-2</c:v>
                </c:pt>
                <c:pt idx="229" formatCode="0.00%">
                  <c:v>1.9099999999999999E-2</c:v>
                </c:pt>
                <c:pt idx="230" formatCode="0.00%">
                  <c:v>1.9300000000000001E-2</c:v>
                </c:pt>
                <c:pt idx="231" formatCode="0.00%">
                  <c:v>2.01E-2</c:v>
                </c:pt>
                <c:pt idx="232" formatCode="0.00%">
                  <c:v>2.0199999999999999E-2</c:v>
                </c:pt>
                <c:pt idx="233" formatCode="0.00%">
                  <c:v>2.01E-2</c:v>
                </c:pt>
                <c:pt idx="234" formatCode="0.00%">
                  <c:v>1.9400000000000001E-2</c:v>
                </c:pt>
                <c:pt idx="235" formatCode="0.00%">
                  <c:v>1.9099999999999999E-2</c:v>
                </c:pt>
                <c:pt idx="236" formatCode="0.00%">
                  <c:v>1.9E-2</c:v>
                </c:pt>
                <c:pt idx="237" formatCode="0.00%">
                  <c:v>1.89E-2</c:v>
                </c:pt>
                <c:pt idx="238" formatCode="0.00%">
                  <c:v>1.9800000000000002E-2</c:v>
                </c:pt>
                <c:pt idx="239" formatCode="0.00%">
                  <c:v>1.9800000000000002E-2</c:v>
                </c:pt>
                <c:pt idx="240" formatCode="0.00%">
                  <c:v>1.9099999999999999E-2</c:v>
                </c:pt>
                <c:pt idx="241" formatCode="0.00%">
                  <c:v>1.9E-2</c:v>
                </c:pt>
                <c:pt idx="242" formatCode="0.00%">
                  <c:v>1.8800000000000001E-2</c:v>
                </c:pt>
                <c:pt idx="243" formatCode="0.00%">
                  <c:v>1.8100000000000002E-2</c:v>
                </c:pt>
                <c:pt idx="244" formatCode="0.00%">
                  <c:v>1.72E-2</c:v>
                </c:pt>
                <c:pt idx="245" formatCode="0.00%">
                  <c:v>1.6E-2</c:v>
                </c:pt>
                <c:pt idx="246" formatCode="0.00%">
                  <c:v>1.55E-2</c:v>
                </c:pt>
                <c:pt idx="247" formatCode="0.00%">
                  <c:v>1.2500000000000001E-2</c:v>
                </c:pt>
                <c:pt idx="248" formatCode="0.00%">
                  <c:v>1.15E-2</c:v>
                </c:pt>
                <c:pt idx="249" formatCode="0.00%">
                  <c:v>1.0500000000000001E-2</c:v>
                </c:pt>
                <c:pt idx="250" formatCode="0.00%">
                  <c:v>1.18E-2</c:v>
                </c:pt>
                <c:pt idx="251" formatCode="0.00%">
                  <c:v>1.23E-2</c:v>
                </c:pt>
                <c:pt idx="252" formatCode="0.00%">
                  <c:v>1.2699999999999999E-2</c:v>
                </c:pt>
                <c:pt idx="253" formatCode="0.00%">
                  <c:v>1.18E-2</c:v>
                </c:pt>
                <c:pt idx="254" formatCode="0.00%">
                  <c:v>7.1000000000000004E-3</c:v>
                </c:pt>
                <c:pt idx="255" formatCode="0.00%">
                  <c:v>3.8999999999999998E-3</c:v>
                </c:pt>
                <c:pt idx="256" formatCode="0.00%">
                  <c:v>2.5999999999999999E-3</c:v>
                </c:pt>
                <c:pt idx="257" formatCode="0.00%">
                  <c:v>2.8E-3</c:v>
                </c:pt>
                <c:pt idx="258" formatCode="0.00%">
                  <c:v>3.0000000000000001E-3</c:v>
                </c:pt>
                <c:pt idx="259" formatCode="0.00%">
                  <c:v>2.8999999999999998E-3</c:v>
                </c:pt>
                <c:pt idx="260" formatCode="0.00%">
                  <c:v>3.0000000000000001E-3</c:v>
                </c:pt>
                <c:pt idx="261" formatCode="0.00%">
                  <c:v>2.7000000000000001E-3</c:v>
                </c:pt>
                <c:pt idx="262" formatCode="0.00%">
                  <c:v>2.7000000000000001E-3</c:v>
                </c:pt>
                <c:pt idx="263" formatCode="0.00%">
                  <c:v>2.5999999999999999E-3</c:v>
                </c:pt>
                <c:pt idx="264" formatCode="0.00%">
                  <c:v>2.8E-3</c:v>
                </c:pt>
                <c:pt idx="265" formatCode="0.00%">
                  <c:v>2.8E-3</c:v>
                </c:pt>
                <c:pt idx="266" formatCode="0.00%">
                  <c:v>3.3E-3</c:v>
                </c:pt>
                <c:pt idx="267" formatCode="0.00%">
                  <c:v>3.3999999999999998E-3</c:v>
                </c:pt>
                <c:pt idx="268" formatCode="0.00%">
                  <c:v>3.5000000000000001E-3</c:v>
                </c:pt>
                <c:pt idx="269" formatCode="0.00%">
                  <c:v>3.3E-3</c:v>
                </c:pt>
                <c:pt idx="270" formatCode="0.00%">
                  <c:v>4.0000000000000001E-3</c:v>
                </c:pt>
                <c:pt idx="271" formatCode="0.00%">
                  <c:v>5.4000000000000003E-3</c:v>
                </c:pt>
                <c:pt idx="272" formatCode="0.00%">
                  <c:v>5.7000000000000002E-3</c:v>
                </c:pt>
                <c:pt idx="273" formatCode="0.00%">
                  <c:v>7.0000000000000001E-3</c:v>
                </c:pt>
                <c:pt idx="274" formatCode="0.00%">
                  <c:v>8.3000000000000001E-3</c:v>
                </c:pt>
                <c:pt idx="275" formatCode="0.00%">
                  <c:v>9.1000000000000004E-3</c:v>
                </c:pt>
                <c:pt idx="276" formatCode="0.00%">
                  <c:v>1.03E-2</c:v>
                </c:pt>
                <c:pt idx="277" formatCode="0.00%">
                  <c:v>1.21E-2</c:v>
                </c:pt>
                <c:pt idx="278" formatCode="0.00%">
                  <c:v>1.49E-2</c:v>
                </c:pt>
                <c:pt idx="279" formatCode="0.00%">
                  <c:v>1.8100000000000002E-2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D3-4E81-AD30-89F98D129FCD}"/>
            </c:ext>
          </c:extLst>
        </c:ser>
        <c:ser>
          <c:idx val="2"/>
          <c:order val="2"/>
          <c:tx>
            <c:strRef>
              <c:f>'Exchange rates, Interest rates'!$AD$10</c:f>
              <c:strCache>
                <c:ptCount val="1"/>
                <c:pt idx="0">
                  <c:v>Floating rate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rates'!$AD$11:$AD$292</c:f>
              <c:numCache>
                <c:formatCode>0.0%</c:formatCode>
                <c:ptCount val="28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6.5000000000000002E-2</c:v>
                </c:pt>
                <c:pt idx="9">
                  <c:v>6.6000000000000003E-2</c:v>
                </c:pt>
                <c:pt idx="10">
                  <c:v>6.6000000000000003E-2</c:v>
                </c:pt>
                <c:pt idx="11">
                  <c:v>7.0000000000000007E-2</c:v>
                </c:pt>
                <c:pt idx="12">
                  <c:v>7.2999999999999995E-2</c:v>
                </c:pt>
                <c:pt idx="13">
                  <c:v>7.4999999999999997E-2</c:v>
                </c:pt>
                <c:pt idx="14">
                  <c:v>7.9000000000000001E-2</c:v>
                </c:pt>
                <c:pt idx="15">
                  <c:v>0.08</c:v>
                </c:pt>
                <c:pt idx="16">
                  <c:v>8.5000000000000006E-2</c:v>
                </c:pt>
                <c:pt idx="17">
                  <c:v>8.6999999999999994E-2</c:v>
                </c:pt>
                <c:pt idx="18">
                  <c:v>8.6999999999999994E-2</c:v>
                </c:pt>
                <c:pt idx="19">
                  <c:v>8.5999999999999993E-2</c:v>
                </c:pt>
                <c:pt idx="20">
                  <c:v>8.4000000000000005E-2</c:v>
                </c:pt>
                <c:pt idx="21">
                  <c:v>8.4000000000000005E-2</c:v>
                </c:pt>
                <c:pt idx="22">
                  <c:v>8.4000000000000005E-2</c:v>
                </c:pt>
                <c:pt idx="23">
                  <c:v>8.4000000000000005E-2</c:v>
                </c:pt>
                <c:pt idx="24">
                  <c:v>8.3000000000000004E-2</c:v>
                </c:pt>
                <c:pt idx="25">
                  <c:v>8.3000000000000004E-2</c:v>
                </c:pt>
                <c:pt idx="26">
                  <c:v>8.1000000000000003E-2</c:v>
                </c:pt>
                <c:pt idx="27">
                  <c:v>7.9000000000000001E-2</c:v>
                </c:pt>
                <c:pt idx="28">
                  <c:v>7.5999999999999998E-2</c:v>
                </c:pt>
                <c:pt idx="29">
                  <c:v>7.6999999999999999E-2</c:v>
                </c:pt>
                <c:pt idx="30">
                  <c:v>7.6999999999999999E-2</c:v>
                </c:pt>
                <c:pt idx="31">
                  <c:v>7.6999999999999999E-2</c:v>
                </c:pt>
                <c:pt idx="32">
                  <c:v>7.2999999999999995E-2</c:v>
                </c:pt>
                <c:pt idx="33">
                  <c:v>7.0999999999999994E-2</c:v>
                </c:pt>
                <c:pt idx="34">
                  <c:v>6.7000000000000004E-2</c:v>
                </c:pt>
                <c:pt idx="35">
                  <c:v>6.7000000000000004E-2</c:v>
                </c:pt>
                <c:pt idx="36">
                  <c:v>6.7000000000000004E-2</c:v>
                </c:pt>
                <c:pt idx="37">
                  <c:v>6.6000000000000003E-2</c:v>
                </c:pt>
                <c:pt idx="38">
                  <c:v>7.0000000000000007E-2</c:v>
                </c:pt>
                <c:pt idx="39">
                  <c:v>7.2999999999999995E-2</c:v>
                </c:pt>
                <c:pt idx="40">
                  <c:v>7.5999999999999998E-2</c:v>
                </c:pt>
                <c:pt idx="41">
                  <c:v>7.5999999999999998E-2</c:v>
                </c:pt>
                <c:pt idx="42">
                  <c:v>7.8E-2</c:v>
                </c:pt>
                <c:pt idx="43">
                  <c:v>7.6999999999999999E-2</c:v>
                </c:pt>
                <c:pt idx="44">
                  <c:v>7.6999999999999999E-2</c:v>
                </c:pt>
                <c:pt idx="45">
                  <c:v>7.6999999999999999E-2</c:v>
                </c:pt>
                <c:pt idx="46">
                  <c:v>7.6999999999999999E-2</c:v>
                </c:pt>
                <c:pt idx="47">
                  <c:v>7.6999999999999999E-2</c:v>
                </c:pt>
                <c:pt idx="48">
                  <c:v>7.6999999999999999E-2</c:v>
                </c:pt>
                <c:pt idx="49">
                  <c:v>7.6999999999999999E-2</c:v>
                </c:pt>
                <c:pt idx="50">
                  <c:v>7.6999999999999999E-2</c:v>
                </c:pt>
                <c:pt idx="51">
                  <c:v>7.5999999999999998E-2</c:v>
                </c:pt>
                <c:pt idx="52">
                  <c:v>7.4999999999999997E-2</c:v>
                </c:pt>
                <c:pt idx="53">
                  <c:v>7.2999999999999995E-2</c:v>
                </c:pt>
                <c:pt idx="54">
                  <c:v>7.2000000000000008E-2</c:v>
                </c:pt>
                <c:pt idx="55">
                  <c:v>7.0999999999999994E-2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7.0999999999999994E-2</c:v>
                </c:pt>
                <c:pt idx="59">
                  <c:v>7.2000000000000008E-2</c:v>
                </c:pt>
                <c:pt idx="60">
                  <c:v>7.2000000000000008E-2</c:v>
                </c:pt>
                <c:pt idx="61">
                  <c:v>7.4999999999999997E-2</c:v>
                </c:pt>
                <c:pt idx="62">
                  <c:v>7.4999999999999997E-2</c:v>
                </c:pt>
                <c:pt idx="63">
                  <c:v>7.4999999999999997E-2</c:v>
                </c:pt>
                <c:pt idx="64">
                  <c:v>7.8E-2</c:v>
                </c:pt>
                <c:pt idx="65">
                  <c:v>7.9000000000000001E-2</c:v>
                </c:pt>
                <c:pt idx="66">
                  <c:v>7.9000000000000001E-2</c:v>
                </c:pt>
                <c:pt idx="67">
                  <c:v>8.199999999999999E-2</c:v>
                </c:pt>
                <c:pt idx="68">
                  <c:v>8.4000000000000005E-2</c:v>
                </c:pt>
                <c:pt idx="69">
                  <c:v>8.5000000000000006E-2</c:v>
                </c:pt>
                <c:pt idx="70">
                  <c:v>8.6999999999999994E-2</c:v>
                </c:pt>
                <c:pt idx="71" formatCode="0.00%">
                  <c:v>8.6699999999999999E-2</c:v>
                </c:pt>
                <c:pt idx="72" formatCode="0.00%">
                  <c:v>8.6699999999999999E-2</c:v>
                </c:pt>
                <c:pt idx="73" formatCode="0.00%">
                  <c:v>8.6699999999999999E-2</c:v>
                </c:pt>
                <c:pt idx="74" formatCode="0.00%">
                  <c:v>8.9099999999999999E-2</c:v>
                </c:pt>
                <c:pt idx="75" formatCode="0.00%">
                  <c:v>8.9399999999999993E-2</c:v>
                </c:pt>
                <c:pt idx="76" formatCode="0.00%">
                  <c:v>8.9399999999999993E-2</c:v>
                </c:pt>
                <c:pt idx="77" formatCode="0.00%">
                  <c:v>8.9399999999999993E-2</c:v>
                </c:pt>
                <c:pt idx="78" formatCode="0.00%">
                  <c:v>8.9399999999999993E-2</c:v>
                </c:pt>
                <c:pt idx="79" formatCode="0.00%">
                  <c:v>8.9399999999999993E-2</c:v>
                </c:pt>
                <c:pt idx="80" formatCode="0.00%">
                  <c:v>8.9399999999999993E-2</c:v>
                </c:pt>
                <c:pt idx="81" formatCode="0.00%">
                  <c:v>9.0200000000000002E-2</c:v>
                </c:pt>
                <c:pt idx="82" formatCode="0.00%">
                  <c:v>9.1700000000000004E-2</c:v>
                </c:pt>
                <c:pt idx="83" formatCode="0.00%">
                  <c:v>9.4700000000000006E-2</c:v>
                </c:pt>
                <c:pt idx="84" formatCode="0.00%">
                  <c:v>9.4700000000000006E-2</c:v>
                </c:pt>
                <c:pt idx="85" formatCode="0.00%">
                  <c:v>9.4700000000000006E-2</c:v>
                </c:pt>
                <c:pt idx="86" formatCode="0.00%">
                  <c:v>9.4700000000000006E-2</c:v>
                </c:pt>
                <c:pt idx="87" formatCode="0.00%">
                  <c:v>9.4700000000000006E-2</c:v>
                </c:pt>
                <c:pt idx="88" formatCode="0.00%">
                  <c:v>9.4700000000000006E-2</c:v>
                </c:pt>
                <c:pt idx="89" formatCode="0.00%">
                  <c:v>9.4700000000000006E-2</c:v>
                </c:pt>
                <c:pt idx="90" formatCode="0.00%">
                  <c:v>9.4700000000000006E-2</c:v>
                </c:pt>
                <c:pt idx="91" formatCode="0.00%">
                  <c:v>9.4600000000000004E-2</c:v>
                </c:pt>
                <c:pt idx="92" formatCode="0.00%">
                  <c:v>9.4600000000000004E-2</c:v>
                </c:pt>
                <c:pt idx="93" formatCode="0.00%">
                  <c:v>9.4600000000000004E-2</c:v>
                </c:pt>
                <c:pt idx="94" formatCode="0.00%">
                  <c:v>9.4600000000000004E-2</c:v>
                </c:pt>
                <c:pt idx="95" formatCode="0.00%">
                  <c:v>9.4600000000000004E-2</c:v>
                </c:pt>
                <c:pt idx="96" formatCode="0.00%">
                  <c:v>9.4600000000000004E-2</c:v>
                </c:pt>
                <c:pt idx="97" formatCode="0.00%">
                  <c:v>9.4600000000000004E-2</c:v>
                </c:pt>
                <c:pt idx="98" formatCode="0.00%">
                  <c:v>9.69E-2</c:v>
                </c:pt>
                <c:pt idx="99" formatCode="0.00%">
                  <c:v>9.7200000000000009E-2</c:v>
                </c:pt>
                <c:pt idx="100" formatCode="0.00%">
                  <c:v>9.9100000000000008E-2</c:v>
                </c:pt>
                <c:pt idx="101" formatCode="0.00%">
                  <c:v>0.1014</c:v>
                </c:pt>
                <c:pt idx="102" formatCode="0.00%">
                  <c:v>0.10189999999999999</c:v>
                </c:pt>
                <c:pt idx="103" formatCode="0.00%">
                  <c:v>0.10400000000000001</c:v>
                </c:pt>
                <c:pt idx="104" formatCode="0.00%">
                  <c:v>0.10400000000000001</c:v>
                </c:pt>
                <c:pt idx="105" formatCode="0.00%">
                  <c:v>0.10400000000000001</c:v>
                </c:pt>
                <c:pt idx="106" formatCode="0.00%">
                  <c:v>0.10400000000000001</c:v>
                </c:pt>
                <c:pt idx="107" formatCode="0.00%">
                  <c:v>0.10400000000000001</c:v>
                </c:pt>
                <c:pt idx="108" formatCode="0.00%">
                  <c:v>0.1041</c:v>
                </c:pt>
                <c:pt idx="109" formatCode="0.00%">
                  <c:v>0.1051</c:v>
                </c:pt>
                <c:pt idx="110" formatCode="0.00%">
                  <c:v>0.1056</c:v>
                </c:pt>
                <c:pt idx="111" formatCode="0.00%">
                  <c:v>0.1056</c:v>
                </c:pt>
                <c:pt idx="112" formatCode="0.00%">
                  <c:v>0.1072</c:v>
                </c:pt>
                <c:pt idx="113" formatCode="0.00%">
                  <c:v>0.1072</c:v>
                </c:pt>
                <c:pt idx="114" formatCode="0.00%">
                  <c:v>0.1072</c:v>
                </c:pt>
                <c:pt idx="115" formatCode="0.00%">
                  <c:v>0.1072</c:v>
                </c:pt>
                <c:pt idx="116" formatCode="0.00%">
                  <c:v>0.1026</c:v>
                </c:pt>
                <c:pt idx="117" formatCode="0.00%">
                  <c:v>9.6199999999999994E-2</c:v>
                </c:pt>
                <c:pt idx="118" formatCode="0.00%">
                  <c:v>8.8200000000000001E-2</c:v>
                </c:pt>
                <c:pt idx="119" formatCode="0.00%">
                  <c:v>7.8799999999999995E-2</c:v>
                </c:pt>
                <c:pt idx="120" formatCode="0.00%">
                  <c:v>7.17E-2</c:v>
                </c:pt>
                <c:pt idx="121" formatCode="0.00%">
                  <c:v>6.7199999999999996E-2</c:v>
                </c:pt>
                <c:pt idx="122" formatCode="0.00%">
                  <c:v>6.3700000000000007E-2</c:v>
                </c:pt>
                <c:pt idx="123" formatCode="0.00%">
                  <c:v>6.3700000000000007E-2</c:v>
                </c:pt>
                <c:pt idx="124" formatCode="0.00%">
                  <c:v>6.3700000000000007E-2</c:v>
                </c:pt>
                <c:pt idx="125" formatCode="0.00%">
                  <c:v>6.3700000000000007E-2</c:v>
                </c:pt>
                <c:pt idx="126" formatCode="0.00%">
                  <c:v>6.3700000000000007E-2</c:v>
                </c:pt>
                <c:pt idx="127" formatCode="0.00%">
                  <c:v>6.3299999999999995E-2</c:v>
                </c:pt>
                <c:pt idx="128" formatCode="0.00%">
                  <c:v>6.2199999999999998E-2</c:v>
                </c:pt>
                <c:pt idx="129" formatCode="0.00%">
                  <c:v>6.1500000000000006E-2</c:v>
                </c:pt>
                <c:pt idx="130" formatCode="0.00%">
                  <c:v>6.0700000000000004E-2</c:v>
                </c:pt>
                <c:pt idx="131" formatCode="0.00%">
                  <c:v>6.0700000000000004E-2</c:v>
                </c:pt>
                <c:pt idx="132" formatCode="0.00%">
                  <c:v>6.0700000000000004E-2</c:v>
                </c:pt>
                <c:pt idx="133" formatCode="0.00%">
                  <c:v>5.9800000000000006E-2</c:v>
                </c:pt>
                <c:pt idx="134" formatCode="0.00%">
                  <c:v>5.9800000000000006E-2</c:v>
                </c:pt>
                <c:pt idx="135" formatCode="0.00%">
                  <c:v>5.9800000000000006E-2</c:v>
                </c:pt>
                <c:pt idx="136" formatCode="0.00%">
                  <c:v>5.9800000000000006E-2</c:v>
                </c:pt>
                <c:pt idx="137" formatCode="0.00%">
                  <c:v>6.1200000000000004E-2</c:v>
                </c:pt>
                <c:pt idx="138" formatCode="0.00%">
                  <c:v>6.1200000000000004E-2</c:v>
                </c:pt>
                <c:pt idx="139" formatCode="0.00%">
                  <c:v>6.3500000000000001E-2</c:v>
                </c:pt>
                <c:pt idx="140" formatCode="0.00%">
                  <c:v>6.3399999999999998E-2</c:v>
                </c:pt>
                <c:pt idx="141" formatCode="0.00%">
                  <c:v>6.3399999999999998E-2</c:v>
                </c:pt>
                <c:pt idx="142" formatCode="0.00%">
                  <c:v>6.3399999999999998E-2</c:v>
                </c:pt>
                <c:pt idx="143" formatCode="0.00%">
                  <c:v>6.3399999999999998E-2</c:v>
                </c:pt>
                <c:pt idx="144" formatCode="0.00%">
                  <c:v>6.3399999999999998E-2</c:v>
                </c:pt>
                <c:pt idx="145" formatCode="0.00%">
                  <c:v>6.3399999999999998E-2</c:v>
                </c:pt>
                <c:pt idx="146" formatCode="0.00%">
                  <c:v>5.9299999999999999E-2</c:v>
                </c:pt>
                <c:pt idx="147" formatCode="0.00%">
                  <c:v>5.8899999999999994E-2</c:v>
                </c:pt>
                <c:pt idx="148" formatCode="0.00%">
                  <c:v>5.8700000000000002E-2</c:v>
                </c:pt>
                <c:pt idx="149" formatCode="0.00%">
                  <c:v>5.8700000000000002E-2</c:v>
                </c:pt>
                <c:pt idx="150" formatCode="0.00%">
                  <c:v>5.8700000000000002E-2</c:v>
                </c:pt>
                <c:pt idx="151" formatCode="0.00%">
                  <c:v>5.8700000000000002E-2</c:v>
                </c:pt>
                <c:pt idx="152" formatCode="0.00%">
                  <c:v>5.8700000000000002E-2</c:v>
                </c:pt>
                <c:pt idx="153" formatCode="0.00%">
                  <c:v>5.8499999999999996E-2</c:v>
                </c:pt>
                <c:pt idx="154" formatCode="0.00%">
                  <c:v>5.8299999999999998E-2</c:v>
                </c:pt>
                <c:pt idx="155" formatCode="0.00%">
                  <c:v>5.8600000000000006E-2</c:v>
                </c:pt>
                <c:pt idx="156" formatCode="0.00%">
                  <c:v>5.8600000000000006E-2</c:v>
                </c:pt>
                <c:pt idx="157" formatCode="0.00%">
                  <c:v>5.8600000000000006E-2</c:v>
                </c:pt>
                <c:pt idx="158" formatCode="0.00%">
                  <c:v>5.8600000000000006E-2</c:v>
                </c:pt>
                <c:pt idx="159" formatCode="0.00%">
                  <c:v>5.8099999999999999E-2</c:v>
                </c:pt>
                <c:pt idx="160" formatCode="0.00%">
                  <c:v>5.8099999999999999E-2</c:v>
                </c:pt>
                <c:pt idx="161" formatCode="0.00%">
                  <c:v>5.8099999999999999E-2</c:v>
                </c:pt>
                <c:pt idx="162" formatCode="0.00%">
                  <c:v>5.79E-2</c:v>
                </c:pt>
                <c:pt idx="163" formatCode="0.00%">
                  <c:v>5.79E-2</c:v>
                </c:pt>
                <c:pt idx="164" formatCode="0.00%">
                  <c:v>5.79E-2</c:v>
                </c:pt>
                <c:pt idx="165" formatCode="0.00%">
                  <c:v>5.79E-2</c:v>
                </c:pt>
                <c:pt idx="166" formatCode="0.00%">
                  <c:v>5.79E-2</c:v>
                </c:pt>
                <c:pt idx="167" formatCode="0.00%">
                  <c:v>5.7999999999999996E-2</c:v>
                </c:pt>
                <c:pt idx="168" formatCode="0.00%">
                  <c:v>5.7999999999999996E-2</c:v>
                </c:pt>
                <c:pt idx="169" formatCode="0.00%">
                  <c:v>5.7999999999999996E-2</c:v>
                </c:pt>
                <c:pt idx="170" formatCode="0.00%">
                  <c:v>5.7999999999999996E-2</c:v>
                </c:pt>
                <c:pt idx="171" formatCode="0.00%">
                  <c:v>5.7999999999999996E-2</c:v>
                </c:pt>
                <c:pt idx="172" formatCode="0.00%">
                  <c:v>5.7999999999999996E-2</c:v>
                </c:pt>
                <c:pt idx="173" formatCode="0.00%">
                  <c:v>5.7999999999999996E-2</c:v>
                </c:pt>
                <c:pt idx="174" formatCode="0.00%">
                  <c:v>5.7999999999999996E-2</c:v>
                </c:pt>
                <c:pt idx="175" formatCode="0.00%">
                  <c:v>5.7999999999999996E-2</c:v>
                </c:pt>
                <c:pt idx="176" formatCode="0.00%">
                  <c:v>5.8299999999999998E-2</c:v>
                </c:pt>
                <c:pt idx="177" formatCode="0.00%">
                  <c:v>5.8299999999999998E-2</c:v>
                </c:pt>
                <c:pt idx="178" formatCode="0.00%">
                  <c:v>5.8299999999999998E-2</c:v>
                </c:pt>
                <c:pt idx="179" formatCode="0.00%">
                  <c:v>5.8299999999999998E-2</c:v>
                </c:pt>
                <c:pt idx="180" formatCode="0.00%">
                  <c:v>5.8299999999999998E-2</c:v>
                </c:pt>
                <c:pt idx="181" formatCode="0.00%">
                  <c:v>5.8299999999999998E-2</c:v>
                </c:pt>
                <c:pt idx="182" formatCode="0.00%">
                  <c:v>6.0100000000000001E-2</c:v>
                </c:pt>
                <c:pt idx="183" formatCode="0.00%">
                  <c:v>6.0499999999999998E-2</c:v>
                </c:pt>
                <c:pt idx="184" formatCode="0.00%">
                  <c:v>6.1799999999999994E-2</c:v>
                </c:pt>
                <c:pt idx="185" formatCode="0.00%">
                  <c:v>6.3299999999999995E-2</c:v>
                </c:pt>
                <c:pt idx="186" formatCode="0.00%">
                  <c:v>6.5099999999999991E-2</c:v>
                </c:pt>
                <c:pt idx="187" formatCode="0.00%">
                  <c:v>6.5700000000000008E-2</c:v>
                </c:pt>
                <c:pt idx="188" formatCode="0.00%">
                  <c:v>6.59E-2</c:v>
                </c:pt>
                <c:pt idx="189" formatCode="0.00%">
                  <c:v>6.59E-2</c:v>
                </c:pt>
                <c:pt idx="190" formatCode="0.00%">
                  <c:v>6.59E-2</c:v>
                </c:pt>
                <c:pt idx="191" formatCode="0.00%">
                  <c:v>6.59E-2</c:v>
                </c:pt>
                <c:pt idx="192" formatCode="0.00%">
                  <c:v>6.59E-2</c:v>
                </c:pt>
                <c:pt idx="193" formatCode="0.00%">
                  <c:v>6.5599999999999992E-2</c:v>
                </c:pt>
                <c:pt idx="194" formatCode="0.00%">
                  <c:v>6.5599999999999992E-2</c:v>
                </c:pt>
                <c:pt idx="195" formatCode="0.00%">
                  <c:v>6.5599999999999992E-2</c:v>
                </c:pt>
                <c:pt idx="196" formatCode="0.00%">
                  <c:v>6.5599999999999992E-2</c:v>
                </c:pt>
                <c:pt idx="197" formatCode="0.00%">
                  <c:v>6.4000000000000001E-2</c:v>
                </c:pt>
                <c:pt idx="198" formatCode="0.00%">
                  <c:v>6.1600000000000002E-2</c:v>
                </c:pt>
                <c:pt idx="199" formatCode="0.00%">
                  <c:v>6.1200000000000004E-2</c:v>
                </c:pt>
                <c:pt idx="200" formatCode="0.00%">
                  <c:v>5.96E-2</c:v>
                </c:pt>
                <c:pt idx="201" formatCode="0.00%">
                  <c:v>5.9900000000000002E-2</c:v>
                </c:pt>
                <c:pt idx="202" formatCode="0.00%">
                  <c:v>5.9900000000000002E-2</c:v>
                </c:pt>
                <c:pt idx="203" formatCode="0.00%">
                  <c:v>5.8499999999999996E-2</c:v>
                </c:pt>
                <c:pt idx="204" formatCode="0.00%">
                  <c:v>5.7999999999999996E-2</c:v>
                </c:pt>
                <c:pt idx="205" formatCode="0.00%">
                  <c:v>5.79E-2</c:v>
                </c:pt>
                <c:pt idx="206" formatCode="0.00%">
                  <c:v>5.7000000000000002E-2</c:v>
                </c:pt>
                <c:pt idx="207" formatCode="0.00%">
                  <c:v>5.6900000000000006E-2</c:v>
                </c:pt>
                <c:pt idx="208" formatCode="0.00%">
                  <c:v>5.6900000000000006E-2</c:v>
                </c:pt>
                <c:pt idx="209" formatCode="0.00%">
                  <c:v>5.7000000000000002E-2</c:v>
                </c:pt>
                <c:pt idx="210" formatCode="0.00%">
                  <c:v>5.7000000000000002E-2</c:v>
                </c:pt>
                <c:pt idx="211" formatCode="0.00%">
                  <c:v>5.6399999999999999E-2</c:v>
                </c:pt>
                <c:pt idx="212" formatCode="0.00%">
                  <c:v>5.6399999999999999E-2</c:v>
                </c:pt>
                <c:pt idx="213" formatCode="0.00%">
                  <c:v>5.6399999999999999E-2</c:v>
                </c:pt>
                <c:pt idx="214" formatCode="0.00%">
                  <c:v>5.7000000000000002E-2</c:v>
                </c:pt>
                <c:pt idx="215" formatCode="0.00%">
                  <c:v>5.7000000000000002E-2</c:v>
                </c:pt>
                <c:pt idx="216" formatCode="0.00%">
                  <c:v>5.6299999999999996E-2</c:v>
                </c:pt>
                <c:pt idx="217" formatCode="0.00%">
                  <c:v>5.6399999999999999E-2</c:v>
                </c:pt>
                <c:pt idx="218" formatCode="0.00%">
                  <c:v>5.6900000000000006E-2</c:v>
                </c:pt>
                <c:pt idx="219" formatCode="0.00%">
                  <c:v>5.7099999999999998E-2</c:v>
                </c:pt>
                <c:pt idx="220" formatCode="0.00%">
                  <c:v>5.7300000000000004E-2</c:v>
                </c:pt>
                <c:pt idx="221" formatCode="0.00%">
                  <c:v>5.74E-2</c:v>
                </c:pt>
                <c:pt idx="222" formatCode="0.00%">
                  <c:v>5.7500000000000002E-2</c:v>
                </c:pt>
                <c:pt idx="223" formatCode="0.00%">
                  <c:v>5.7500000000000002E-2</c:v>
                </c:pt>
                <c:pt idx="224" formatCode="0.00%">
                  <c:v>5.7500000000000002E-2</c:v>
                </c:pt>
                <c:pt idx="225" formatCode="0.00%">
                  <c:v>5.7500000000000002E-2</c:v>
                </c:pt>
                <c:pt idx="226" formatCode="0.00%">
                  <c:v>5.7500000000000002E-2</c:v>
                </c:pt>
                <c:pt idx="227" formatCode="0.00%">
                  <c:v>5.7500000000000002E-2</c:v>
                </c:pt>
                <c:pt idx="228" formatCode="0.00%">
                  <c:v>5.7500000000000002E-2</c:v>
                </c:pt>
                <c:pt idx="229" formatCode="0.00%">
                  <c:v>5.7500000000000002E-2</c:v>
                </c:pt>
                <c:pt idx="230" formatCode="0.00%">
                  <c:v>5.7500000000000002E-2</c:v>
                </c:pt>
                <c:pt idx="231" formatCode="0.00%">
                  <c:v>5.7599999999999998E-2</c:v>
                </c:pt>
                <c:pt idx="232" formatCode="0.00%">
                  <c:v>5.7700000000000001E-2</c:v>
                </c:pt>
                <c:pt idx="233" formatCode="0.00%">
                  <c:v>5.7700000000000001E-2</c:v>
                </c:pt>
                <c:pt idx="234" formatCode="0.00%">
                  <c:v>5.7700000000000001E-2</c:v>
                </c:pt>
                <c:pt idx="235" formatCode="0.00%">
                  <c:v>5.7700000000000001E-2</c:v>
                </c:pt>
                <c:pt idx="236" formatCode="0.00%">
                  <c:v>5.7700000000000001E-2</c:v>
                </c:pt>
                <c:pt idx="237" formatCode="0.00%">
                  <c:v>5.7700000000000001E-2</c:v>
                </c:pt>
                <c:pt idx="238" formatCode="0.00%">
                  <c:v>5.7700000000000001E-2</c:v>
                </c:pt>
                <c:pt idx="239" formatCode="0.00%">
                  <c:v>5.7700000000000001E-2</c:v>
                </c:pt>
                <c:pt idx="240" formatCode="0.00%">
                  <c:v>5.7700000000000001E-2</c:v>
                </c:pt>
                <c:pt idx="241" formatCode="0.00%">
                  <c:v>5.7700000000000001E-2</c:v>
                </c:pt>
                <c:pt idx="242" formatCode="0.00%">
                  <c:v>5.7799999999999997E-2</c:v>
                </c:pt>
                <c:pt idx="243" formatCode="0.00%">
                  <c:v>5.7799999999999997E-2</c:v>
                </c:pt>
                <c:pt idx="244" formatCode="0.00%">
                  <c:v>5.74E-2</c:v>
                </c:pt>
                <c:pt idx="245" formatCode="0.00%">
                  <c:v>5.7299999999999997E-2</c:v>
                </c:pt>
                <c:pt idx="246" formatCode="0.00%">
                  <c:v>5.7299999999999997E-2</c:v>
                </c:pt>
                <c:pt idx="247" formatCode="0.00%">
                  <c:v>5.4899999999999997E-2</c:v>
                </c:pt>
                <c:pt idx="248" formatCode="0.00%">
                  <c:v>5.45E-2</c:v>
                </c:pt>
                <c:pt idx="249" formatCode="0.00%">
                  <c:v>5.45E-2</c:v>
                </c:pt>
                <c:pt idx="250" formatCode="0.00%">
                  <c:v>5.45E-2</c:v>
                </c:pt>
                <c:pt idx="251" formatCode="0.00%">
                  <c:v>5.45E-2</c:v>
                </c:pt>
                <c:pt idx="252" formatCode="0.00%">
                  <c:v>5.45E-2</c:v>
                </c:pt>
                <c:pt idx="253" formatCode="0.00%">
                  <c:v>5.45E-2</c:v>
                </c:pt>
                <c:pt idx="254" formatCode="0.00%">
                  <c:v>4.8099999999999997E-2</c:v>
                </c:pt>
                <c:pt idx="255" formatCode="0.00%">
                  <c:v>4.7800000000000002E-2</c:v>
                </c:pt>
                <c:pt idx="256" formatCode="0.00%">
                  <c:v>4.7500000000000001E-2</c:v>
                </c:pt>
                <c:pt idx="257" formatCode="0.00%">
                  <c:v>4.6199999999999998E-2</c:v>
                </c:pt>
                <c:pt idx="258" formatCode="0.00%">
                  <c:v>4.5999999999999999E-2</c:v>
                </c:pt>
                <c:pt idx="259" formatCode="0.00%">
                  <c:v>4.5999999999999999E-2</c:v>
                </c:pt>
                <c:pt idx="260" formatCode="0.00%">
                  <c:v>4.5999999999999999E-2</c:v>
                </c:pt>
                <c:pt idx="261" formatCode="0.00%">
                  <c:v>4.5400000000000003E-2</c:v>
                </c:pt>
                <c:pt idx="262" formatCode="0.00%">
                  <c:v>4.5100000000000001E-2</c:v>
                </c:pt>
                <c:pt idx="263" formatCode="0.00%">
                  <c:v>4.5100000000000001E-2</c:v>
                </c:pt>
                <c:pt idx="264" formatCode="0.00%">
                  <c:v>4.5100000000000001E-2</c:v>
                </c:pt>
                <c:pt idx="265" formatCode="0.00%">
                  <c:v>4.5100000000000001E-2</c:v>
                </c:pt>
                <c:pt idx="266" formatCode="0.00%">
                  <c:v>4.5100000000000001E-2</c:v>
                </c:pt>
                <c:pt idx="267" formatCode="0.00%">
                  <c:v>4.5100000000000001E-2</c:v>
                </c:pt>
                <c:pt idx="268" formatCode="0.00%">
                  <c:v>4.4699999999999997E-2</c:v>
                </c:pt>
                <c:pt idx="269" formatCode="0.00%">
                  <c:v>4.4699999999999997E-2</c:v>
                </c:pt>
                <c:pt idx="270" formatCode="0.00%">
                  <c:v>4.5199999999999997E-2</c:v>
                </c:pt>
                <c:pt idx="271" formatCode="0.00%">
                  <c:v>4.5199999999999997E-2</c:v>
                </c:pt>
                <c:pt idx="272" formatCode="0.00%">
                  <c:v>4.5199999999999997E-2</c:v>
                </c:pt>
                <c:pt idx="273" formatCode="0.00%">
                  <c:v>4.65E-2</c:v>
                </c:pt>
                <c:pt idx="274" formatCode="0.00%">
                  <c:v>4.8300000000000003E-2</c:v>
                </c:pt>
                <c:pt idx="275" formatCode="0.00%">
                  <c:v>4.9099999999999998E-2</c:v>
                </c:pt>
                <c:pt idx="276" formatCode="0.00%">
                  <c:v>4.9099999999999998E-2</c:v>
                </c:pt>
                <c:pt idx="277" formatCode="0.00%">
                  <c:v>4.9399999999999999E-2</c:v>
                </c:pt>
                <c:pt idx="278" formatCode="0.00%">
                  <c:v>5.0799999999999998E-2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D3-4E81-AD30-89F98D129FCD}"/>
            </c:ext>
          </c:extLst>
        </c:ser>
        <c:ser>
          <c:idx val="3"/>
          <c:order val="3"/>
          <c:tx>
            <c:strRef>
              <c:f>'Exchange rates, Interest rates'!$AE$10</c:f>
              <c:strCache>
                <c:ptCount val="1"/>
                <c:pt idx="0">
                  <c:v>2-year fixed</c:v>
                </c:pt>
              </c:strCache>
            </c:strRef>
          </c:tx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rates'!$AE$11:$AE$292</c:f>
              <c:numCache>
                <c:formatCode>0.0%</c:formatCode>
                <c:ptCount val="282"/>
                <c:pt idx="0">
                  <c:v>6.9000000000000006E-2</c:v>
                </c:pt>
                <c:pt idx="1">
                  <c:v>6.8000000000000005E-2</c:v>
                </c:pt>
                <c:pt idx="2">
                  <c:v>6.7000000000000004E-2</c:v>
                </c:pt>
                <c:pt idx="3">
                  <c:v>6.7000000000000004E-2</c:v>
                </c:pt>
                <c:pt idx="4">
                  <c:v>6.8000000000000005E-2</c:v>
                </c:pt>
                <c:pt idx="5">
                  <c:v>7.0000000000000007E-2</c:v>
                </c:pt>
                <c:pt idx="6">
                  <c:v>7.0999999999999994E-2</c:v>
                </c:pt>
                <c:pt idx="7">
                  <c:v>7.5999999999999998E-2</c:v>
                </c:pt>
                <c:pt idx="8">
                  <c:v>7.8E-2</c:v>
                </c:pt>
                <c:pt idx="9">
                  <c:v>7.9000000000000001E-2</c:v>
                </c:pt>
                <c:pt idx="10">
                  <c:v>0.08</c:v>
                </c:pt>
                <c:pt idx="11">
                  <c:v>8.3000000000000004E-2</c:v>
                </c:pt>
                <c:pt idx="12">
                  <c:v>8.4000000000000005E-2</c:v>
                </c:pt>
                <c:pt idx="13">
                  <c:v>8.5999999999999993E-2</c:v>
                </c:pt>
                <c:pt idx="14">
                  <c:v>8.5999999999999993E-2</c:v>
                </c:pt>
                <c:pt idx="15">
                  <c:v>8.5999999999999993E-2</c:v>
                </c:pt>
                <c:pt idx="16">
                  <c:v>8.6999999999999994E-2</c:v>
                </c:pt>
                <c:pt idx="17">
                  <c:v>8.5000000000000006E-2</c:v>
                </c:pt>
                <c:pt idx="18">
                  <c:v>8.3000000000000004E-2</c:v>
                </c:pt>
                <c:pt idx="19">
                  <c:v>8.3000000000000004E-2</c:v>
                </c:pt>
                <c:pt idx="20">
                  <c:v>8.199999999999999E-2</c:v>
                </c:pt>
                <c:pt idx="21">
                  <c:v>8.199999999999999E-2</c:v>
                </c:pt>
                <c:pt idx="22">
                  <c:v>8.1000000000000003E-2</c:v>
                </c:pt>
                <c:pt idx="23">
                  <c:v>7.9000000000000001E-2</c:v>
                </c:pt>
                <c:pt idx="24">
                  <c:v>7.2999999999999995E-2</c:v>
                </c:pt>
                <c:pt idx="25">
                  <c:v>7.2000000000000008E-2</c:v>
                </c:pt>
                <c:pt idx="26">
                  <c:v>7.0000000000000007E-2</c:v>
                </c:pt>
                <c:pt idx="27">
                  <c:v>7.0999999999999994E-2</c:v>
                </c:pt>
                <c:pt idx="28">
                  <c:v>7.2000000000000008E-2</c:v>
                </c:pt>
                <c:pt idx="29">
                  <c:v>7.400000000000001E-2</c:v>
                </c:pt>
                <c:pt idx="30">
                  <c:v>7.5999999999999998E-2</c:v>
                </c:pt>
                <c:pt idx="31">
                  <c:v>7.4999999999999997E-2</c:v>
                </c:pt>
                <c:pt idx="32">
                  <c:v>7.0999999999999994E-2</c:v>
                </c:pt>
                <c:pt idx="33">
                  <c:v>6.8000000000000005E-2</c:v>
                </c:pt>
                <c:pt idx="34">
                  <c:v>6.7000000000000004E-2</c:v>
                </c:pt>
                <c:pt idx="35">
                  <c:v>6.9000000000000006E-2</c:v>
                </c:pt>
                <c:pt idx="36">
                  <c:v>7.0000000000000007E-2</c:v>
                </c:pt>
                <c:pt idx="37">
                  <c:v>7.0999999999999994E-2</c:v>
                </c:pt>
                <c:pt idx="38">
                  <c:v>7.8E-2</c:v>
                </c:pt>
                <c:pt idx="39">
                  <c:v>7.9000000000000001E-2</c:v>
                </c:pt>
                <c:pt idx="40">
                  <c:v>7.9000000000000001E-2</c:v>
                </c:pt>
                <c:pt idx="41">
                  <c:v>7.9000000000000001E-2</c:v>
                </c:pt>
                <c:pt idx="42">
                  <c:v>7.5999999999999998E-2</c:v>
                </c:pt>
                <c:pt idx="43">
                  <c:v>7.400000000000001E-2</c:v>
                </c:pt>
                <c:pt idx="44">
                  <c:v>7.400000000000001E-2</c:v>
                </c:pt>
                <c:pt idx="45">
                  <c:v>7.2000000000000008E-2</c:v>
                </c:pt>
                <c:pt idx="46">
                  <c:v>7.0999999999999994E-2</c:v>
                </c:pt>
                <c:pt idx="47">
                  <c:v>7.2000000000000008E-2</c:v>
                </c:pt>
                <c:pt idx="48">
                  <c:v>7.2000000000000008E-2</c:v>
                </c:pt>
                <c:pt idx="49">
                  <c:v>7.0000000000000007E-2</c:v>
                </c:pt>
                <c:pt idx="50">
                  <c:v>7.0000000000000007E-2</c:v>
                </c:pt>
                <c:pt idx="51">
                  <c:v>6.9000000000000006E-2</c:v>
                </c:pt>
                <c:pt idx="52">
                  <c:v>6.5000000000000002E-2</c:v>
                </c:pt>
                <c:pt idx="53">
                  <c:v>6.2E-2</c:v>
                </c:pt>
                <c:pt idx="54">
                  <c:v>6.2E-2</c:v>
                </c:pt>
                <c:pt idx="55">
                  <c:v>6.9000000000000006E-2</c:v>
                </c:pt>
                <c:pt idx="56">
                  <c:v>6.8000000000000005E-2</c:v>
                </c:pt>
                <c:pt idx="57">
                  <c:v>7.0999999999999994E-2</c:v>
                </c:pt>
                <c:pt idx="58">
                  <c:v>7.400000000000001E-2</c:v>
                </c:pt>
                <c:pt idx="59">
                  <c:v>7.400000000000001E-2</c:v>
                </c:pt>
                <c:pt idx="60">
                  <c:v>7.400000000000001E-2</c:v>
                </c:pt>
                <c:pt idx="61">
                  <c:v>7.0000000000000007E-2</c:v>
                </c:pt>
                <c:pt idx="62">
                  <c:v>6.8000000000000005E-2</c:v>
                </c:pt>
                <c:pt idx="63">
                  <c:v>6.9000000000000006E-2</c:v>
                </c:pt>
                <c:pt idx="64">
                  <c:v>7.2999999999999995E-2</c:v>
                </c:pt>
                <c:pt idx="65">
                  <c:v>7.400000000000001E-2</c:v>
                </c:pt>
                <c:pt idx="66">
                  <c:v>7.4999999999999997E-2</c:v>
                </c:pt>
                <c:pt idx="67">
                  <c:v>7.5999999999999998E-2</c:v>
                </c:pt>
                <c:pt idx="68">
                  <c:v>7.5999999999999998E-2</c:v>
                </c:pt>
                <c:pt idx="69">
                  <c:v>7.400000000000001E-2</c:v>
                </c:pt>
                <c:pt idx="70">
                  <c:v>7.0999999999999994E-2</c:v>
                </c:pt>
                <c:pt idx="71" formatCode="0.00%">
                  <c:v>7.6100000000000001E-2</c:v>
                </c:pt>
                <c:pt idx="72" formatCode="0.00%">
                  <c:v>7.6100000000000001E-2</c:v>
                </c:pt>
                <c:pt idx="73" formatCode="0.00%">
                  <c:v>7.6700000000000004E-2</c:v>
                </c:pt>
                <c:pt idx="74" formatCode="0.00%">
                  <c:v>7.7300000000000008E-2</c:v>
                </c:pt>
                <c:pt idx="75" formatCode="0.00%">
                  <c:v>7.7499999999999999E-2</c:v>
                </c:pt>
                <c:pt idx="76" formatCode="0.00%">
                  <c:v>7.7300000000000008E-2</c:v>
                </c:pt>
                <c:pt idx="77" formatCode="0.00%">
                  <c:v>7.6399999999999996E-2</c:v>
                </c:pt>
                <c:pt idx="78" formatCode="0.00%">
                  <c:v>7.6299999999999993E-2</c:v>
                </c:pt>
                <c:pt idx="79" formatCode="0.00%">
                  <c:v>7.6399999999999996E-2</c:v>
                </c:pt>
                <c:pt idx="80" formatCode="0.00%">
                  <c:v>7.7100000000000002E-2</c:v>
                </c:pt>
                <c:pt idx="81" formatCode="0.00%">
                  <c:v>7.9199999999999993E-2</c:v>
                </c:pt>
                <c:pt idx="82" formatCode="0.00%">
                  <c:v>8.2200000000000009E-2</c:v>
                </c:pt>
                <c:pt idx="83" formatCode="0.00%">
                  <c:v>8.2699999999999996E-2</c:v>
                </c:pt>
                <c:pt idx="84" formatCode="0.00%">
                  <c:v>8.1300000000000011E-2</c:v>
                </c:pt>
                <c:pt idx="85" formatCode="0.00%">
                  <c:v>7.9699999999999993E-2</c:v>
                </c:pt>
                <c:pt idx="86" formatCode="0.00%">
                  <c:v>7.8399999999999997E-2</c:v>
                </c:pt>
                <c:pt idx="87" formatCode="0.00%">
                  <c:v>7.7499999999999999E-2</c:v>
                </c:pt>
                <c:pt idx="88" formatCode="0.00%">
                  <c:v>7.9199999999999993E-2</c:v>
                </c:pt>
                <c:pt idx="89" formatCode="0.00%">
                  <c:v>7.9699999999999993E-2</c:v>
                </c:pt>
                <c:pt idx="90" formatCode="0.00%">
                  <c:v>8.2100000000000006E-2</c:v>
                </c:pt>
                <c:pt idx="91" formatCode="0.00%">
                  <c:v>8.1300000000000011E-2</c:v>
                </c:pt>
                <c:pt idx="92" formatCode="0.00%">
                  <c:v>8.0299999999999996E-2</c:v>
                </c:pt>
                <c:pt idx="93" formatCode="0.00%">
                  <c:v>8.0600000000000005E-2</c:v>
                </c:pt>
                <c:pt idx="94" formatCode="0.00%">
                  <c:v>8.0799999999999997E-2</c:v>
                </c:pt>
                <c:pt idx="95" formatCode="0.00%">
                  <c:v>8.1799999999999998E-2</c:v>
                </c:pt>
                <c:pt idx="96" formatCode="0.00%">
                  <c:v>8.2299999999999998E-2</c:v>
                </c:pt>
                <c:pt idx="97" formatCode="0.00%">
                  <c:v>8.3800000000000013E-2</c:v>
                </c:pt>
                <c:pt idx="98" formatCode="0.00%">
                  <c:v>8.7100000000000011E-2</c:v>
                </c:pt>
                <c:pt idx="99" formatCode="0.00%">
                  <c:v>8.8300000000000003E-2</c:v>
                </c:pt>
                <c:pt idx="100" formatCode="0.00%">
                  <c:v>8.8399999999999992E-2</c:v>
                </c:pt>
                <c:pt idx="101" formatCode="0.00%">
                  <c:v>9.1600000000000001E-2</c:v>
                </c:pt>
                <c:pt idx="102" formatCode="0.00%">
                  <c:v>9.1899999999999996E-2</c:v>
                </c:pt>
                <c:pt idx="103" formatCode="0.00%">
                  <c:v>9.2200000000000004E-2</c:v>
                </c:pt>
                <c:pt idx="104" formatCode="0.00%">
                  <c:v>9.1199999999999989E-2</c:v>
                </c:pt>
                <c:pt idx="105" formatCode="0.00%">
                  <c:v>9.1400000000000009E-2</c:v>
                </c:pt>
                <c:pt idx="106" formatCode="0.00%">
                  <c:v>9.2600000000000002E-2</c:v>
                </c:pt>
                <c:pt idx="107" formatCode="0.00%">
                  <c:v>9.3800000000000008E-2</c:v>
                </c:pt>
                <c:pt idx="108" formatCode="0.00%">
                  <c:v>9.5000000000000001E-2</c:v>
                </c:pt>
                <c:pt idx="109" formatCode="0.00%">
                  <c:v>9.5500000000000002E-2</c:v>
                </c:pt>
                <c:pt idx="110" formatCode="0.00%">
                  <c:v>9.6300000000000011E-2</c:v>
                </c:pt>
                <c:pt idx="111" formatCode="0.00%">
                  <c:v>9.6199999999999994E-2</c:v>
                </c:pt>
                <c:pt idx="112" formatCode="0.00%">
                  <c:v>9.3399999999999997E-2</c:v>
                </c:pt>
                <c:pt idx="113" formatCode="0.00%">
                  <c:v>9.1999999999999998E-2</c:v>
                </c:pt>
                <c:pt idx="114" formatCode="0.00%">
                  <c:v>9.0299999999999991E-2</c:v>
                </c:pt>
                <c:pt idx="115" formatCode="0.00%">
                  <c:v>8.9600000000000013E-2</c:v>
                </c:pt>
                <c:pt idx="116" formatCode="0.00%">
                  <c:v>8.6199999999999999E-2</c:v>
                </c:pt>
                <c:pt idx="117" formatCode="0.00%">
                  <c:v>8.2400000000000001E-2</c:v>
                </c:pt>
                <c:pt idx="118" formatCode="0.00%">
                  <c:v>7.46E-2</c:v>
                </c:pt>
                <c:pt idx="119" formatCode="0.00%">
                  <c:v>7.0999999999999994E-2</c:v>
                </c:pt>
                <c:pt idx="120" formatCode="0.00%">
                  <c:v>6.3099999999999989E-2</c:v>
                </c:pt>
                <c:pt idx="121" formatCode="0.00%">
                  <c:v>5.9299999999999999E-2</c:v>
                </c:pt>
                <c:pt idx="122" formatCode="0.00%">
                  <c:v>6.1699999999999998E-2</c:v>
                </c:pt>
                <c:pt idx="123" formatCode="0.00%">
                  <c:v>6.2400000000000004E-2</c:v>
                </c:pt>
                <c:pt idx="124" formatCode="0.00%">
                  <c:v>6.2300000000000001E-2</c:v>
                </c:pt>
                <c:pt idx="125" formatCode="0.00%">
                  <c:v>6.2600000000000003E-2</c:v>
                </c:pt>
                <c:pt idx="126" formatCode="0.00%">
                  <c:v>6.3E-2</c:v>
                </c:pt>
                <c:pt idx="127" formatCode="0.00%">
                  <c:v>6.5199999999999994E-2</c:v>
                </c:pt>
                <c:pt idx="128" formatCode="0.00%">
                  <c:v>6.6199999999999995E-2</c:v>
                </c:pt>
                <c:pt idx="129" formatCode="0.00%">
                  <c:v>7.0800000000000002E-2</c:v>
                </c:pt>
                <c:pt idx="130" formatCode="0.00%">
                  <c:v>7.1199999999999999E-2</c:v>
                </c:pt>
                <c:pt idx="131" formatCode="0.00%">
                  <c:v>7.22E-2</c:v>
                </c:pt>
                <c:pt idx="132" formatCode="0.00%">
                  <c:v>7.22E-2</c:v>
                </c:pt>
                <c:pt idx="133" formatCode="0.00%">
                  <c:v>7.1800000000000003E-2</c:v>
                </c:pt>
                <c:pt idx="134" formatCode="0.00%">
                  <c:v>7.1500000000000008E-2</c:v>
                </c:pt>
                <c:pt idx="135" formatCode="0.00%">
                  <c:v>7.0800000000000002E-2</c:v>
                </c:pt>
                <c:pt idx="136" formatCode="0.00%">
                  <c:v>7.1800000000000003E-2</c:v>
                </c:pt>
                <c:pt idx="137" formatCode="0.00%">
                  <c:v>7.1300000000000002E-2</c:v>
                </c:pt>
                <c:pt idx="138" formatCode="0.00%">
                  <c:v>6.9400000000000003E-2</c:v>
                </c:pt>
                <c:pt idx="139" formatCode="0.00%">
                  <c:v>6.7900000000000002E-2</c:v>
                </c:pt>
                <c:pt idx="140" formatCode="0.00%">
                  <c:v>6.7299999999999999E-2</c:v>
                </c:pt>
                <c:pt idx="141" formatCode="0.00%">
                  <c:v>6.7299999999999999E-2</c:v>
                </c:pt>
                <c:pt idx="142" formatCode="0.00%">
                  <c:v>6.6799999999999998E-2</c:v>
                </c:pt>
                <c:pt idx="143" formatCode="0.00%">
                  <c:v>6.6600000000000006E-2</c:v>
                </c:pt>
                <c:pt idx="144" formatCode="0.00%">
                  <c:v>6.6600000000000006E-2</c:v>
                </c:pt>
                <c:pt idx="145" formatCode="0.00%">
                  <c:v>6.59E-2</c:v>
                </c:pt>
                <c:pt idx="146" formatCode="0.00%">
                  <c:v>6.4399999999999999E-2</c:v>
                </c:pt>
                <c:pt idx="147" formatCode="0.00%">
                  <c:v>6.4399999999999999E-2</c:v>
                </c:pt>
                <c:pt idx="148" formatCode="0.00%">
                  <c:v>6.4199999999999993E-2</c:v>
                </c:pt>
                <c:pt idx="149" formatCode="0.00%">
                  <c:v>6.4199999999999993E-2</c:v>
                </c:pt>
                <c:pt idx="150" formatCode="0.00%">
                  <c:v>6.4100000000000004E-2</c:v>
                </c:pt>
                <c:pt idx="151" formatCode="0.00%">
                  <c:v>6.4100000000000004E-2</c:v>
                </c:pt>
                <c:pt idx="152" formatCode="0.00%">
                  <c:v>6.3399999999999998E-2</c:v>
                </c:pt>
                <c:pt idx="153" formatCode="0.00%">
                  <c:v>6.2100000000000002E-2</c:v>
                </c:pt>
                <c:pt idx="154" formatCode="0.00%">
                  <c:v>5.96E-2</c:v>
                </c:pt>
                <c:pt idx="155" formatCode="0.00%">
                  <c:v>5.9400000000000001E-2</c:v>
                </c:pt>
                <c:pt idx="156" formatCode="0.00%">
                  <c:v>5.8600000000000006E-2</c:v>
                </c:pt>
                <c:pt idx="157" formatCode="0.00%">
                  <c:v>5.8200000000000002E-2</c:v>
                </c:pt>
                <c:pt idx="158" formatCode="0.00%">
                  <c:v>5.8099999999999999E-2</c:v>
                </c:pt>
                <c:pt idx="159" formatCode="0.00%">
                  <c:v>5.8099999999999999E-2</c:v>
                </c:pt>
                <c:pt idx="160" formatCode="0.00%">
                  <c:v>5.5599999999999997E-2</c:v>
                </c:pt>
                <c:pt idx="161" formatCode="0.00%">
                  <c:v>5.5500000000000001E-2</c:v>
                </c:pt>
                <c:pt idx="162" formatCode="0.00%">
                  <c:v>5.5599999999999997E-2</c:v>
                </c:pt>
                <c:pt idx="163" formatCode="0.00%">
                  <c:v>5.5399999999999998E-2</c:v>
                </c:pt>
                <c:pt idx="164" formatCode="0.00%">
                  <c:v>5.4699999999999999E-2</c:v>
                </c:pt>
                <c:pt idx="165" formatCode="0.00%">
                  <c:v>5.4000000000000006E-2</c:v>
                </c:pt>
                <c:pt idx="166" formatCode="0.00%">
                  <c:v>5.4199999999999998E-2</c:v>
                </c:pt>
                <c:pt idx="167" formatCode="0.00%">
                  <c:v>5.5099999999999996E-2</c:v>
                </c:pt>
                <c:pt idx="168" formatCode="0.00%">
                  <c:v>5.5300000000000002E-2</c:v>
                </c:pt>
                <c:pt idx="169" formatCode="0.00%">
                  <c:v>5.5199999999999999E-2</c:v>
                </c:pt>
                <c:pt idx="170" formatCode="0.00%">
                  <c:v>5.5199999999999999E-2</c:v>
                </c:pt>
                <c:pt idx="171" formatCode="0.00%">
                  <c:v>5.4900000000000004E-2</c:v>
                </c:pt>
                <c:pt idx="172" formatCode="0.00%">
                  <c:v>5.4699999999999999E-2</c:v>
                </c:pt>
                <c:pt idx="173" formatCode="0.00%">
                  <c:v>5.5399999999999998E-2</c:v>
                </c:pt>
                <c:pt idx="174" formatCode="0.00%">
                  <c:v>5.6500000000000002E-2</c:v>
                </c:pt>
                <c:pt idx="175" formatCode="0.00%">
                  <c:v>5.7599999999999998E-2</c:v>
                </c:pt>
                <c:pt idx="176" formatCode="0.00%">
                  <c:v>5.8200000000000002E-2</c:v>
                </c:pt>
                <c:pt idx="177" formatCode="0.00%">
                  <c:v>5.8299999999999998E-2</c:v>
                </c:pt>
                <c:pt idx="178" formatCode="0.00%">
                  <c:v>5.8499999999999996E-2</c:v>
                </c:pt>
                <c:pt idx="179" formatCode="0.00%">
                  <c:v>6.0199999999999997E-2</c:v>
                </c:pt>
                <c:pt idx="180" formatCode="0.00%">
                  <c:v>6.08E-2</c:v>
                </c:pt>
                <c:pt idx="181" formatCode="0.00%">
                  <c:v>6.0199999999999997E-2</c:v>
                </c:pt>
                <c:pt idx="182" formatCode="0.00%">
                  <c:v>6.2300000000000001E-2</c:v>
                </c:pt>
                <c:pt idx="183" formatCode="0.00%">
                  <c:v>6.25E-2</c:v>
                </c:pt>
                <c:pt idx="184" formatCode="0.00%">
                  <c:v>6.2100000000000002E-2</c:v>
                </c:pt>
                <c:pt idx="185" formatCode="0.00%">
                  <c:v>6.2300000000000001E-2</c:v>
                </c:pt>
                <c:pt idx="186" formatCode="0.00%">
                  <c:v>6.3E-2</c:v>
                </c:pt>
                <c:pt idx="187" formatCode="0.00%">
                  <c:v>6.25E-2</c:v>
                </c:pt>
                <c:pt idx="188" formatCode="0.00%">
                  <c:v>6.3099999999999989E-2</c:v>
                </c:pt>
                <c:pt idx="189" formatCode="0.00%">
                  <c:v>6.2699999999999992E-2</c:v>
                </c:pt>
                <c:pt idx="190" formatCode="0.00%">
                  <c:v>6.1799999999999994E-2</c:v>
                </c:pt>
                <c:pt idx="191" formatCode="0.00%">
                  <c:v>6.1600000000000002E-2</c:v>
                </c:pt>
                <c:pt idx="192" formatCode="0.00%">
                  <c:v>6.1399999999999996E-2</c:v>
                </c:pt>
                <c:pt idx="193" formatCode="0.00%">
                  <c:v>5.9900000000000002E-2</c:v>
                </c:pt>
                <c:pt idx="194" formatCode="0.00%">
                  <c:v>5.9800000000000006E-2</c:v>
                </c:pt>
                <c:pt idx="195" formatCode="0.00%">
                  <c:v>5.9200000000000003E-2</c:v>
                </c:pt>
                <c:pt idx="196" formatCode="0.00%">
                  <c:v>5.79E-2</c:v>
                </c:pt>
                <c:pt idx="197" formatCode="0.00%">
                  <c:v>5.6100000000000004E-2</c:v>
                </c:pt>
                <c:pt idx="198" formatCode="0.00%">
                  <c:v>5.5599999999999997E-2</c:v>
                </c:pt>
                <c:pt idx="199" formatCode="0.00%">
                  <c:v>5.4299999999999994E-2</c:v>
                </c:pt>
                <c:pt idx="200" formatCode="0.00%">
                  <c:v>5.3200000000000004E-2</c:v>
                </c:pt>
                <c:pt idx="201" formatCode="0.00%">
                  <c:v>5.2499999999999998E-2</c:v>
                </c:pt>
                <c:pt idx="202" formatCode="0.00%">
                  <c:v>5.2499999999999998E-2</c:v>
                </c:pt>
                <c:pt idx="203" formatCode="0.00%">
                  <c:v>5.2300000000000006E-2</c:v>
                </c:pt>
                <c:pt idx="204" formatCode="0.00%">
                  <c:v>5.21E-2</c:v>
                </c:pt>
                <c:pt idx="205" formatCode="0.00%">
                  <c:v>5.1799999999999999E-2</c:v>
                </c:pt>
                <c:pt idx="206" formatCode="0.00%">
                  <c:v>5.1200000000000002E-2</c:v>
                </c:pt>
                <c:pt idx="207" formatCode="0.00%">
                  <c:v>5.0900000000000001E-2</c:v>
                </c:pt>
                <c:pt idx="208" formatCode="0.00%">
                  <c:v>5.04E-2</c:v>
                </c:pt>
                <c:pt idx="209" formatCode="0.00%">
                  <c:v>5.0499999999999996E-2</c:v>
                </c:pt>
                <c:pt idx="210" formatCode="0.00%">
                  <c:v>5.0499999999999996E-2</c:v>
                </c:pt>
                <c:pt idx="211" formatCode="0.00%">
                  <c:v>5.0599999999999999E-2</c:v>
                </c:pt>
                <c:pt idx="212" formatCode="0.00%">
                  <c:v>5.0599999999999999E-2</c:v>
                </c:pt>
                <c:pt idx="213" formatCode="0.00%">
                  <c:v>5.0599999999999999E-2</c:v>
                </c:pt>
                <c:pt idx="214" formatCode="0.00%">
                  <c:v>5.0900000000000001E-2</c:v>
                </c:pt>
                <c:pt idx="215" formatCode="0.00%">
                  <c:v>5.1399999999999994E-2</c:v>
                </c:pt>
                <c:pt idx="216" formatCode="0.00%">
                  <c:v>5.04E-2</c:v>
                </c:pt>
                <c:pt idx="217" formatCode="0.00%">
                  <c:v>5.0499999999999996E-2</c:v>
                </c:pt>
                <c:pt idx="218" formatCode="0.00%">
                  <c:v>5.0799999999999998E-2</c:v>
                </c:pt>
                <c:pt idx="219" formatCode="0.00%">
                  <c:v>5.0700000000000002E-2</c:v>
                </c:pt>
                <c:pt idx="220" formatCode="0.00%">
                  <c:v>5.0900000000000001E-2</c:v>
                </c:pt>
                <c:pt idx="221" formatCode="0.00%">
                  <c:v>5.0900000000000001E-2</c:v>
                </c:pt>
                <c:pt idx="222" formatCode="0.00%">
                  <c:v>5.1399999999999994E-2</c:v>
                </c:pt>
                <c:pt idx="223" formatCode="0.00%">
                  <c:v>5.0999999999999997E-2</c:v>
                </c:pt>
                <c:pt idx="224" formatCode="0.00%">
                  <c:v>5.0799999999999998E-2</c:v>
                </c:pt>
                <c:pt idx="225" formatCode="0.00%">
                  <c:v>5.0799999999999998E-2</c:v>
                </c:pt>
                <c:pt idx="226" formatCode="0.00%">
                  <c:v>5.0799999999999998E-2</c:v>
                </c:pt>
                <c:pt idx="227" formatCode="0.00%">
                  <c:v>5.0799999999999998E-2</c:v>
                </c:pt>
                <c:pt idx="228" formatCode="0.00%">
                  <c:v>5.0799999999999998E-2</c:v>
                </c:pt>
                <c:pt idx="229" formatCode="0.00%">
                  <c:v>5.0799999999999998E-2</c:v>
                </c:pt>
                <c:pt idx="230" formatCode="0.00%">
                  <c:v>5.0599999999999999E-2</c:v>
                </c:pt>
                <c:pt idx="231" formatCode="0.00%">
                  <c:v>5.0500000000000003E-2</c:v>
                </c:pt>
                <c:pt idx="232" formatCode="0.00%">
                  <c:v>5.0200000000000002E-2</c:v>
                </c:pt>
                <c:pt idx="233" formatCode="0.00%">
                  <c:v>5.0200000000000002E-2</c:v>
                </c:pt>
                <c:pt idx="234" formatCode="0.00%">
                  <c:v>5.0099999999999999E-2</c:v>
                </c:pt>
                <c:pt idx="235" formatCode="0.00%">
                  <c:v>0.05</c:v>
                </c:pt>
                <c:pt idx="236" formatCode="0.00%">
                  <c:v>4.9299999999999997E-2</c:v>
                </c:pt>
                <c:pt idx="237" formatCode="0.00%">
                  <c:v>4.9200000000000001E-2</c:v>
                </c:pt>
                <c:pt idx="238" formatCode="0.00%">
                  <c:v>4.9099999999999998E-2</c:v>
                </c:pt>
                <c:pt idx="239" formatCode="0.00%">
                  <c:v>4.9299999999999997E-2</c:v>
                </c:pt>
                <c:pt idx="240" formatCode="0.00%">
                  <c:v>4.9299999999999997E-2</c:v>
                </c:pt>
                <c:pt idx="241" formatCode="0.00%">
                  <c:v>4.9200000000000001E-2</c:v>
                </c:pt>
                <c:pt idx="242" formatCode="0.00%">
                  <c:v>4.8099999999999997E-2</c:v>
                </c:pt>
                <c:pt idx="243" formatCode="0.00%">
                  <c:v>4.7800000000000002E-2</c:v>
                </c:pt>
                <c:pt idx="244" formatCode="0.00%">
                  <c:v>4.7300000000000002E-2</c:v>
                </c:pt>
                <c:pt idx="245" formatCode="0.00%">
                  <c:v>4.6899999999999997E-2</c:v>
                </c:pt>
                <c:pt idx="246" formatCode="0.00%">
                  <c:v>4.6699999999999998E-2</c:v>
                </c:pt>
                <c:pt idx="247" formatCode="0.00%">
                  <c:v>4.5900000000000003E-2</c:v>
                </c:pt>
                <c:pt idx="248" formatCode="0.00%">
                  <c:v>4.48E-2</c:v>
                </c:pt>
                <c:pt idx="249" formatCode="0.00%">
                  <c:v>4.41E-2</c:v>
                </c:pt>
                <c:pt idx="250" formatCode="0.00%">
                  <c:v>4.4200000000000003E-2</c:v>
                </c:pt>
                <c:pt idx="251" formatCode="0.00%">
                  <c:v>4.4400000000000002E-2</c:v>
                </c:pt>
                <c:pt idx="252" formatCode="0.00%">
                  <c:v>4.4400000000000002E-2</c:v>
                </c:pt>
                <c:pt idx="253" formatCode="0.00%">
                  <c:v>4.4499999999999998E-2</c:v>
                </c:pt>
                <c:pt idx="254" formatCode="0.00%">
                  <c:v>4.2200000000000001E-2</c:v>
                </c:pt>
                <c:pt idx="255" formatCode="0.00%">
                  <c:v>4.19E-2</c:v>
                </c:pt>
                <c:pt idx="256" formatCode="0.00%">
                  <c:v>3.9199999999999999E-2</c:v>
                </c:pt>
                <c:pt idx="257" formatCode="0.00%">
                  <c:v>3.7400000000000003E-2</c:v>
                </c:pt>
                <c:pt idx="258" formatCode="0.00%">
                  <c:v>3.6999999999999998E-2</c:v>
                </c:pt>
                <c:pt idx="259" formatCode="0.00%">
                  <c:v>3.6799999999999999E-2</c:v>
                </c:pt>
                <c:pt idx="260" formatCode="0.00%">
                  <c:v>3.6299999999999999E-2</c:v>
                </c:pt>
                <c:pt idx="261" formatCode="0.00%">
                  <c:v>3.5499999999999997E-2</c:v>
                </c:pt>
                <c:pt idx="262" formatCode="0.00%">
                  <c:v>3.5099999999999999E-2</c:v>
                </c:pt>
                <c:pt idx="263" formatCode="0.00%">
                  <c:v>3.5099999999999999E-2</c:v>
                </c:pt>
                <c:pt idx="264" formatCode="0.00%">
                  <c:v>3.49E-2</c:v>
                </c:pt>
                <c:pt idx="265" formatCode="0.00%">
                  <c:v>3.4700000000000002E-2</c:v>
                </c:pt>
                <c:pt idx="266" formatCode="0.00%">
                  <c:v>3.4700000000000002E-2</c:v>
                </c:pt>
                <c:pt idx="267" formatCode="0.00%">
                  <c:v>3.4599999999999999E-2</c:v>
                </c:pt>
                <c:pt idx="268" formatCode="0.00%">
                  <c:v>3.4700000000000002E-2</c:v>
                </c:pt>
                <c:pt idx="269" formatCode="0.00%">
                  <c:v>3.4700000000000002E-2</c:v>
                </c:pt>
                <c:pt idx="270" formatCode="0.00%">
                  <c:v>3.6700000000000003E-2</c:v>
                </c:pt>
                <c:pt idx="271" formatCode="0.00%">
                  <c:v>3.6900000000000002E-2</c:v>
                </c:pt>
                <c:pt idx="272" formatCode="0.00%">
                  <c:v>3.8699999999999998E-2</c:v>
                </c:pt>
                <c:pt idx="273" formatCode="0.00%">
                  <c:v>4.2200000000000001E-2</c:v>
                </c:pt>
                <c:pt idx="274" formatCode="0.00%">
                  <c:v>4.65E-2</c:v>
                </c:pt>
                <c:pt idx="275" formatCode="0.00%">
                  <c:v>4.7300000000000002E-2</c:v>
                </c:pt>
                <c:pt idx="276" formatCode="0.00%">
                  <c:v>4.7100000000000003E-2</c:v>
                </c:pt>
                <c:pt idx="277" formatCode="0.00%">
                  <c:v>4.7500000000000001E-2</c:v>
                </c:pt>
                <c:pt idx="278" formatCode="0.00%">
                  <c:v>5.04E-2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D3-4E81-AD30-89F98D129FCD}"/>
            </c:ext>
          </c:extLst>
        </c:ser>
        <c:ser>
          <c:idx val="4"/>
          <c:order val="4"/>
          <c:tx>
            <c:strRef>
              <c:f>'Exchange rates, Interest rates'!$AF$10</c:f>
              <c:strCache>
                <c:ptCount val="1"/>
                <c:pt idx="0">
                  <c:v>Official Cash Rate</c:v>
                </c:pt>
              </c:strCache>
            </c:strRef>
          </c:tx>
          <c:spPr>
            <a:ln>
              <a:solidFill>
                <a:schemeClr val="accent1"/>
              </a:solidFill>
              <a:prstDash val="sysDot"/>
            </a:ln>
          </c:spPr>
          <c:marker>
            <c:symbol val="none"/>
          </c:marker>
          <c:cat>
            <c:numRef>
              <c:f>'Exchange rates, Interest rates'!$A$11:$A$292</c:f>
              <c:numCache>
                <c:formatCode>mmm\-yy</c:formatCode>
                <c:ptCount val="282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  <c:pt idx="264">
                  <c:v>44197</c:v>
                </c:pt>
                <c:pt idx="265">
                  <c:v>44228</c:v>
                </c:pt>
                <c:pt idx="266">
                  <c:v>44256</c:v>
                </c:pt>
                <c:pt idx="267">
                  <c:v>44287</c:v>
                </c:pt>
                <c:pt idx="268">
                  <c:v>44317</c:v>
                </c:pt>
                <c:pt idx="269">
                  <c:v>44348</c:v>
                </c:pt>
                <c:pt idx="270">
                  <c:v>44378</c:v>
                </c:pt>
                <c:pt idx="271">
                  <c:v>44409</c:v>
                </c:pt>
                <c:pt idx="272">
                  <c:v>44440</c:v>
                </c:pt>
                <c:pt idx="273">
                  <c:v>44470</c:v>
                </c:pt>
                <c:pt idx="274">
                  <c:v>44501</c:v>
                </c:pt>
                <c:pt idx="275">
                  <c:v>44531</c:v>
                </c:pt>
                <c:pt idx="276">
                  <c:v>44562</c:v>
                </c:pt>
                <c:pt idx="277">
                  <c:v>44593</c:v>
                </c:pt>
                <c:pt idx="278">
                  <c:v>44621</c:v>
                </c:pt>
                <c:pt idx="279">
                  <c:v>44652</c:v>
                </c:pt>
                <c:pt idx="280">
                  <c:v>44682</c:v>
                </c:pt>
                <c:pt idx="281">
                  <c:v>44713</c:v>
                </c:pt>
              </c:numCache>
            </c:numRef>
          </c:cat>
          <c:val>
            <c:numRef>
              <c:f>'Exchange rates, Interest rates'!$AF$11:$AF$292</c:f>
              <c:numCache>
                <c:formatCode>0.0%</c:formatCode>
                <c:ptCount val="282"/>
                <c:pt idx="2" formatCode="0.00%">
                  <c:v>4.4999999999999998E-2</c:v>
                </c:pt>
                <c:pt idx="3" formatCode="0.00%">
                  <c:v>4.4999999999999998E-2</c:v>
                </c:pt>
                <c:pt idx="4" formatCode="0.00%">
                  <c:v>4.4999999999999998E-2</c:v>
                </c:pt>
                <c:pt idx="5" formatCode="0.00%">
                  <c:v>4.4999999999999998E-2</c:v>
                </c:pt>
                <c:pt idx="6" formatCode="0.00%">
                  <c:v>4.4999999999999998E-2</c:v>
                </c:pt>
                <c:pt idx="7" formatCode="0.00%">
                  <c:v>4.4999999999999998E-2</c:v>
                </c:pt>
                <c:pt idx="8" formatCode="0.00%">
                  <c:v>4.4999999999999998E-2</c:v>
                </c:pt>
                <c:pt idx="9" formatCode="0.00%">
                  <c:v>4.4999999999999998E-2</c:v>
                </c:pt>
                <c:pt idx="10" formatCode="0.00%">
                  <c:v>0.05</c:v>
                </c:pt>
                <c:pt idx="11" formatCode="0.00%">
                  <c:v>0.05</c:v>
                </c:pt>
                <c:pt idx="12" formatCode="0.00%">
                  <c:v>5.2499999999999998E-2</c:v>
                </c:pt>
                <c:pt idx="13" formatCode="0.00%">
                  <c:v>5.2499999999999998E-2</c:v>
                </c:pt>
                <c:pt idx="14" formatCode="0.00%">
                  <c:v>5.7500000000000002E-2</c:v>
                </c:pt>
                <c:pt idx="15" formatCode="0.00%">
                  <c:v>0.06</c:v>
                </c:pt>
                <c:pt idx="16" formatCode="0.00%">
                  <c:v>6.5000000000000002E-2</c:v>
                </c:pt>
                <c:pt idx="17" formatCode="0.00%">
                  <c:v>6.5000000000000002E-2</c:v>
                </c:pt>
                <c:pt idx="18" formatCode="0.00%">
                  <c:v>6.5000000000000002E-2</c:v>
                </c:pt>
                <c:pt idx="19" formatCode="0.00%">
                  <c:v>6.5000000000000002E-2</c:v>
                </c:pt>
                <c:pt idx="20" formatCode="0.00%">
                  <c:v>6.5000000000000002E-2</c:v>
                </c:pt>
                <c:pt idx="21" formatCode="0.00%">
                  <c:v>6.5000000000000002E-2</c:v>
                </c:pt>
                <c:pt idx="22" formatCode="0.00%">
                  <c:v>6.5000000000000002E-2</c:v>
                </c:pt>
                <c:pt idx="23" formatCode="0.00%">
                  <c:v>6.5000000000000002E-2</c:v>
                </c:pt>
                <c:pt idx="24" formatCode="0.00%">
                  <c:v>6.5000000000000002E-2</c:v>
                </c:pt>
                <c:pt idx="25" formatCode="0.00%">
                  <c:v>6.5000000000000002E-2</c:v>
                </c:pt>
                <c:pt idx="26" formatCode="0.00%">
                  <c:v>6.25E-2</c:v>
                </c:pt>
                <c:pt idx="27" formatCode="0.00%">
                  <c:v>0.06</c:v>
                </c:pt>
                <c:pt idx="28" formatCode="0.00%">
                  <c:v>5.7500000000000002E-2</c:v>
                </c:pt>
                <c:pt idx="29" formatCode="0.00%">
                  <c:v>5.7500000000000002E-2</c:v>
                </c:pt>
                <c:pt idx="30" formatCode="0.00%">
                  <c:v>5.7500000000000002E-2</c:v>
                </c:pt>
                <c:pt idx="31" formatCode="0.00%">
                  <c:v>5.7500000000000002E-2</c:v>
                </c:pt>
                <c:pt idx="32" formatCode="0.00%">
                  <c:v>5.2499999999999998E-2</c:v>
                </c:pt>
                <c:pt idx="33" formatCode="0.00%">
                  <c:v>5.2499999999999998E-2</c:v>
                </c:pt>
                <c:pt idx="34" formatCode="0.00%">
                  <c:v>4.7500000000000001E-2</c:v>
                </c:pt>
                <c:pt idx="35" formatCode="0.00%">
                  <c:v>4.7500000000000001E-2</c:v>
                </c:pt>
                <c:pt idx="36" formatCode="0.00%">
                  <c:v>4.7500000000000001E-2</c:v>
                </c:pt>
                <c:pt idx="37" formatCode="0.00%">
                  <c:v>4.7500000000000001E-2</c:v>
                </c:pt>
                <c:pt idx="38" formatCode="0.00%">
                  <c:v>0.05</c:v>
                </c:pt>
                <c:pt idx="39" formatCode="0.00%">
                  <c:v>5.2499999999999998E-2</c:v>
                </c:pt>
                <c:pt idx="40" formatCode="0.00%">
                  <c:v>5.5E-2</c:v>
                </c:pt>
                <c:pt idx="41" formatCode="0.00%">
                  <c:v>5.5E-2</c:v>
                </c:pt>
                <c:pt idx="42" formatCode="0.00%">
                  <c:v>5.7500000000000002E-2</c:v>
                </c:pt>
                <c:pt idx="43" formatCode="0.00%">
                  <c:v>5.7500000000000002E-2</c:v>
                </c:pt>
                <c:pt idx="44" formatCode="0.00%">
                  <c:v>5.7500000000000002E-2</c:v>
                </c:pt>
                <c:pt idx="45" formatCode="0.00%">
                  <c:v>5.7500000000000002E-2</c:v>
                </c:pt>
                <c:pt idx="46" formatCode="0.00%">
                  <c:v>5.7500000000000002E-2</c:v>
                </c:pt>
                <c:pt idx="47" formatCode="0.00%">
                  <c:v>5.7500000000000002E-2</c:v>
                </c:pt>
                <c:pt idx="48" formatCode="0.00%">
                  <c:v>5.7500000000000002E-2</c:v>
                </c:pt>
                <c:pt idx="49" formatCode="0.00%">
                  <c:v>5.7500000000000002E-2</c:v>
                </c:pt>
                <c:pt idx="50" formatCode="0.00%">
                  <c:v>5.7500000000000002E-2</c:v>
                </c:pt>
                <c:pt idx="51" formatCode="0.00%">
                  <c:v>5.5E-2</c:v>
                </c:pt>
                <c:pt idx="52" formatCode="0.00%">
                  <c:v>5.5E-2</c:v>
                </c:pt>
                <c:pt idx="53" formatCode="0.00%">
                  <c:v>5.2499999999999998E-2</c:v>
                </c:pt>
                <c:pt idx="54" formatCode="0.00%">
                  <c:v>0.05</c:v>
                </c:pt>
                <c:pt idx="55" formatCode="0.00%">
                  <c:v>0.05</c:v>
                </c:pt>
                <c:pt idx="56" formatCode="0.00%">
                  <c:v>0.05</c:v>
                </c:pt>
                <c:pt idx="57" formatCode="0.00%">
                  <c:v>0.05</c:v>
                </c:pt>
                <c:pt idx="58" formatCode="0.00%">
                  <c:v>0.05</c:v>
                </c:pt>
                <c:pt idx="59" formatCode="0.00%">
                  <c:v>0.05</c:v>
                </c:pt>
                <c:pt idx="60" formatCode="0.00%">
                  <c:v>5.2499999999999998E-2</c:v>
                </c:pt>
                <c:pt idx="61" formatCode="0.00%">
                  <c:v>5.2499999999999998E-2</c:v>
                </c:pt>
                <c:pt idx="62" formatCode="0.00%">
                  <c:v>5.2499999999999998E-2</c:v>
                </c:pt>
                <c:pt idx="63" formatCode="0.00%">
                  <c:v>5.5E-2</c:v>
                </c:pt>
                <c:pt idx="64" formatCode="0.00%">
                  <c:v>5.5E-2</c:v>
                </c:pt>
                <c:pt idx="65" formatCode="0.00%">
                  <c:v>5.7500000000000002E-2</c:v>
                </c:pt>
                <c:pt idx="66" formatCode="0.00%">
                  <c:v>0.06</c:v>
                </c:pt>
                <c:pt idx="67" formatCode="0.00%">
                  <c:v>0.06</c:v>
                </c:pt>
                <c:pt idx="68" formatCode="0.00%">
                  <c:v>6.25E-2</c:v>
                </c:pt>
                <c:pt idx="69" formatCode="0.00%">
                  <c:v>6.5000000000000002E-2</c:v>
                </c:pt>
                <c:pt idx="70" formatCode="0.00%">
                  <c:v>6.5000000000000002E-2</c:v>
                </c:pt>
                <c:pt idx="71" formatCode="0.00%">
                  <c:v>6.5000000000000002E-2</c:v>
                </c:pt>
                <c:pt idx="72" formatCode="0.00%">
                  <c:v>6.5000000000000002E-2</c:v>
                </c:pt>
                <c:pt idx="73" formatCode="0.00%">
                  <c:v>6.5000000000000002E-2</c:v>
                </c:pt>
                <c:pt idx="74" formatCode="0.00%">
                  <c:v>6.7500000000000004E-2</c:v>
                </c:pt>
                <c:pt idx="75" formatCode="0.00%">
                  <c:v>6.7500000000000004E-2</c:v>
                </c:pt>
                <c:pt idx="76" formatCode="0.00%">
                  <c:v>6.7500000000000004E-2</c:v>
                </c:pt>
                <c:pt idx="77" formatCode="0.00%">
                  <c:v>6.7500000000000004E-2</c:v>
                </c:pt>
                <c:pt idx="78" formatCode="0.00%">
                  <c:v>6.7500000000000004E-2</c:v>
                </c:pt>
                <c:pt idx="79" formatCode="0.00%">
                  <c:v>6.7500000000000004E-2</c:v>
                </c:pt>
                <c:pt idx="80" formatCode="0.00%">
                  <c:v>6.7500000000000004E-2</c:v>
                </c:pt>
                <c:pt idx="81" formatCode="0.00%">
                  <c:v>7.0000000000000007E-2</c:v>
                </c:pt>
                <c:pt idx="82" formatCode="0.00%">
                  <c:v>7.0000000000000007E-2</c:v>
                </c:pt>
                <c:pt idx="83" formatCode="0.00%">
                  <c:v>7.2499999999999995E-2</c:v>
                </c:pt>
                <c:pt idx="84" formatCode="0.00%">
                  <c:v>7.2499999999999995E-2</c:v>
                </c:pt>
                <c:pt idx="85" formatCode="0.00%">
                  <c:v>7.2499999999999995E-2</c:v>
                </c:pt>
                <c:pt idx="86" formatCode="0.00%">
                  <c:v>7.2499999999999995E-2</c:v>
                </c:pt>
                <c:pt idx="87" formatCode="0.00%">
                  <c:v>7.2499999999999995E-2</c:v>
                </c:pt>
                <c:pt idx="88" formatCode="0.00%">
                  <c:v>7.2499999999999995E-2</c:v>
                </c:pt>
                <c:pt idx="89" formatCode="0.00%">
                  <c:v>7.2499999999999995E-2</c:v>
                </c:pt>
                <c:pt idx="90" formatCode="0.00%">
                  <c:v>7.2499999999999995E-2</c:v>
                </c:pt>
                <c:pt idx="91" formatCode="0.00%">
                  <c:v>7.2499999999999995E-2</c:v>
                </c:pt>
                <c:pt idx="92" formatCode="0.00%">
                  <c:v>7.2499999999999995E-2</c:v>
                </c:pt>
                <c:pt idx="93" formatCode="0.00%">
                  <c:v>7.2499999999999995E-2</c:v>
                </c:pt>
                <c:pt idx="94" formatCode="0.00%">
                  <c:v>7.2499999999999995E-2</c:v>
                </c:pt>
                <c:pt idx="95" formatCode="0.00%">
                  <c:v>7.2499999999999995E-2</c:v>
                </c:pt>
                <c:pt idx="96" formatCode="0.00%">
                  <c:v>7.2499999999999995E-2</c:v>
                </c:pt>
                <c:pt idx="97" formatCode="0.00%">
                  <c:v>7.2499999999999995E-2</c:v>
                </c:pt>
                <c:pt idx="98" formatCode="0.00%">
                  <c:v>7.4999999999999997E-2</c:v>
                </c:pt>
                <c:pt idx="99" formatCode="0.00%">
                  <c:v>7.7499999999999999E-2</c:v>
                </c:pt>
                <c:pt idx="100" formatCode="0.00%">
                  <c:v>7.7499999999999999E-2</c:v>
                </c:pt>
                <c:pt idx="101" formatCode="0.00%">
                  <c:v>0.08</c:v>
                </c:pt>
                <c:pt idx="102" formatCode="0.00%">
                  <c:v>8.2500000000000004E-2</c:v>
                </c:pt>
                <c:pt idx="103" formatCode="0.00%">
                  <c:v>8.2500000000000004E-2</c:v>
                </c:pt>
                <c:pt idx="104" formatCode="0.00%">
                  <c:v>8.2500000000000004E-2</c:v>
                </c:pt>
                <c:pt idx="105" formatCode="0.00%">
                  <c:v>8.2500000000000004E-2</c:v>
                </c:pt>
                <c:pt idx="106" formatCode="0.00%">
                  <c:v>8.2500000000000004E-2</c:v>
                </c:pt>
                <c:pt idx="107" formatCode="0.00%">
                  <c:v>8.2500000000000004E-2</c:v>
                </c:pt>
                <c:pt idx="108" formatCode="0.00%">
                  <c:v>8.2500000000000004E-2</c:v>
                </c:pt>
                <c:pt idx="109" formatCode="0.00%">
                  <c:v>8.2500000000000004E-2</c:v>
                </c:pt>
                <c:pt idx="110" formatCode="0.00%">
                  <c:v>8.2500000000000004E-2</c:v>
                </c:pt>
                <c:pt idx="111" formatCode="0.00%">
                  <c:v>8.2500000000000004E-2</c:v>
                </c:pt>
                <c:pt idx="112" formatCode="0.00%">
                  <c:v>8.2500000000000004E-2</c:v>
                </c:pt>
                <c:pt idx="113" formatCode="0.00%">
                  <c:v>8.2500000000000004E-2</c:v>
                </c:pt>
                <c:pt idx="114" formatCode="0.00%">
                  <c:v>0.08</c:v>
                </c:pt>
                <c:pt idx="115" formatCode="0.00%">
                  <c:v>0.08</c:v>
                </c:pt>
                <c:pt idx="116" formatCode="0.00%">
                  <c:v>7.4999999999999997E-2</c:v>
                </c:pt>
                <c:pt idx="117" formatCode="0.00%">
                  <c:v>6.5000000000000002E-2</c:v>
                </c:pt>
                <c:pt idx="118" formatCode="0.00%">
                  <c:v>6.5000000000000002E-2</c:v>
                </c:pt>
                <c:pt idx="119" formatCode="0.00%">
                  <c:v>0.05</c:v>
                </c:pt>
                <c:pt idx="120" formatCode="0.00%">
                  <c:v>3.5000000000000003E-2</c:v>
                </c:pt>
                <c:pt idx="121" formatCode="0.00%">
                  <c:v>3.5000000000000003E-2</c:v>
                </c:pt>
                <c:pt idx="122" formatCode="0.00%">
                  <c:v>0.03</c:v>
                </c:pt>
                <c:pt idx="123" formatCode="0.00%">
                  <c:v>2.5000000000000001E-2</c:v>
                </c:pt>
                <c:pt idx="124" formatCode="0.00%">
                  <c:v>2.5000000000000001E-2</c:v>
                </c:pt>
                <c:pt idx="125" formatCode="0.00%">
                  <c:v>2.5000000000000001E-2</c:v>
                </c:pt>
                <c:pt idx="126" formatCode="0.00%">
                  <c:v>2.5000000000000001E-2</c:v>
                </c:pt>
                <c:pt idx="127" formatCode="0.00%">
                  <c:v>2.5000000000000001E-2</c:v>
                </c:pt>
                <c:pt idx="128" formatCode="0.00%">
                  <c:v>2.5000000000000001E-2</c:v>
                </c:pt>
                <c:pt idx="129" formatCode="0.00%">
                  <c:v>2.5000000000000001E-2</c:v>
                </c:pt>
                <c:pt idx="130" formatCode="0.00%">
                  <c:v>2.5000000000000001E-2</c:v>
                </c:pt>
                <c:pt idx="131" formatCode="0.00%">
                  <c:v>2.5000000000000001E-2</c:v>
                </c:pt>
                <c:pt idx="132" formatCode="0.00%">
                  <c:v>2.5000000000000001E-2</c:v>
                </c:pt>
                <c:pt idx="133" formatCode="0.00%">
                  <c:v>2.5000000000000001E-2</c:v>
                </c:pt>
                <c:pt idx="134" formatCode="0.00%">
                  <c:v>2.5000000000000001E-2</c:v>
                </c:pt>
                <c:pt idx="135" formatCode="0.00%">
                  <c:v>2.5000000000000001E-2</c:v>
                </c:pt>
                <c:pt idx="136" formatCode="0.00%">
                  <c:v>2.5000000000000001E-2</c:v>
                </c:pt>
                <c:pt idx="137" formatCode="0.00%">
                  <c:v>2.75E-2</c:v>
                </c:pt>
                <c:pt idx="138" formatCode="0.00%">
                  <c:v>0.03</c:v>
                </c:pt>
                <c:pt idx="139" formatCode="0.00%">
                  <c:v>0.03</c:v>
                </c:pt>
                <c:pt idx="140" formatCode="0.00%">
                  <c:v>0.03</c:v>
                </c:pt>
                <c:pt idx="141" formatCode="0.00%">
                  <c:v>0.03</c:v>
                </c:pt>
                <c:pt idx="142" formatCode="0.00%">
                  <c:v>0.03</c:v>
                </c:pt>
                <c:pt idx="143" formatCode="0.00%">
                  <c:v>0.03</c:v>
                </c:pt>
                <c:pt idx="144" formatCode="0.00%">
                  <c:v>0.03</c:v>
                </c:pt>
                <c:pt idx="145" formatCode="0.00%">
                  <c:v>0.03</c:v>
                </c:pt>
                <c:pt idx="146" formatCode="0.00%">
                  <c:v>2.5000000000000001E-2</c:v>
                </c:pt>
                <c:pt idx="147" formatCode="0.00%">
                  <c:v>2.5000000000000001E-2</c:v>
                </c:pt>
                <c:pt idx="148" formatCode="0.00%">
                  <c:v>2.5000000000000001E-2</c:v>
                </c:pt>
                <c:pt idx="149" formatCode="0.00%">
                  <c:v>2.5000000000000001E-2</c:v>
                </c:pt>
                <c:pt idx="150" formatCode="0.00%">
                  <c:v>2.5000000000000001E-2</c:v>
                </c:pt>
                <c:pt idx="151" formatCode="0.00%">
                  <c:v>2.5000000000000001E-2</c:v>
                </c:pt>
                <c:pt idx="152" formatCode="0.00%">
                  <c:v>2.5000000000000001E-2</c:v>
                </c:pt>
                <c:pt idx="153" formatCode="0.00%">
                  <c:v>2.5000000000000001E-2</c:v>
                </c:pt>
                <c:pt idx="154" formatCode="0.00%">
                  <c:v>2.5000000000000001E-2</c:v>
                </c:pt>
                <c:pt idx="155" formatCode="0.00%">
                  <c:v>2.5000000000000001E-2</c:v>
                </c:pt>
                <c:pt idx="156" formatCode="0.00%">
                  <c:v>2.5000000000000001E-2</c:v>
                </c:pt>
                <c:pt idx="157" formatCode="0.00%">
                  <c:v>2.5000000000000001E-2</c:v>
                </c:pt>
                <c:pt idx="158" formatCode="0.00%">
                  <c:v>2.5000000000000001E-2</c:v>
                </c:pt>
                <c:pt idx="159" formatCode="0.00%">
                  <c:v>2.5000000000000001E-2</c:v>
                </c:pt>
                <c:pt idx="160" formatCode="0.00%">
                  <c:v>2.5000000000000001E-2</c:v>
                </c:pt>
                <c:pt idx="161" formatCode="0.00%">
                  <c:v>2.5000000000000001E-2</c:v>
                </c:pt>
                <c:pt idx="162" formatCode="0.00%">
                  <c:v>2.5000000000000001E-2</c:v>
                </c:pt>
                <c:pt idx="163" formatCode="0.00%">
                  <c:v>2.5000000000000001E-2</c:v>
                </c:pt>
                <c:pt idx="164" formatCode="0.00%">
                  <c:v>2.5000000000000001E-2</c:v>
                </c:pt>
                <c:pt idx="165" formatCode="0.00%">
                  <c:v>2.5000000000000001E-2</c:v>
                </c:pt>
                <c:pt idx="166" formatCode="0.00%">
                  <c:v>2.5000000000000001E-2</c:v>
                </c:pt>
                <c:pt idx="167" formatCode="0.00%">
                  <c:v>2.5000000000000001E-2</c:v>
                </c:pt>
                <c:pt idx="168" formatCode="0.00%">
                  <c:v>2.5000000000000001E-2</c:v>
                </c:pt>
                <c:pt idx="169" formatCode="0.00%">
                  <c:v>2.5000000000000001E-2</c:v>
                </c:pt>
                <c:pt idx="170" formatCode="0.00%">
                  <c:v>2.5000000000000001E-2</c:v>
                </c:pt>
                <c:pt idx="171" formatCode="0.00%">
                  <c:v>2.5000000000000001E-2</c:v>
                </c:pt>
                <c:pt idx="172" formatCode="0.00%">
                  <c:v>2.5000000000000001E-2</c:v>
                </c:pt>
                <c:pt idx="173" formatCode="0.00%">
                  <c:v>2.5000000000000001E-2</c:v>
                </c:pt>
                <c:pt idx="174" formatCode="0.00%">
                  <c:v>2.5000000000000001E-2</c:v>
                </c:pt>
                <c:pt idx="175" formatCode="0.00%">
                  <c:v>2.5000000000000001E-2</c:v>
                </c:pt>
                <c:pt idx="176" formatCode="0.00%">
                  <c:v>2.5000000000000001E-2</c:v>
                </c:pt>
                <c:pt idx="177" formatCode="0.00%">
                  <c:v>2.5000000000000001E-2</c:v>
                </c:pt>
                <c:pt idx="178" formatCode="0.00%">
                  <c:v>2.5000000000000001E-2</c:v>
                </c:pt>
                <c:pt idx="179" formatCode="0.00%">
                  <c:v>2.5000000000000001E-2</c:v>
                </c:pt>
                <c:pt idx="180" formatCode="0.00%">
                  <c:v>2.5000000000000001E-2</c:v>
                </c:pt>
                <c:pt idx="181" formatCode="0.00%">
                  <c:v>2.5000000000000001E-2</c:v>
                </c:pt>
                <c:pt idx="182" formatCode="0.00%">
                  <c:v>2.75E-2</c:v>
                </c:pt>
                <c:pt idx="183" formatCode="0.00%">
                  <c:v>0.03</c:v>
                </c:pt>
                <c:pt idx="184" formatCode="0.00%">
                  <c:v>0.03</c:v>
                </c:pt>
                <c:pt idx="185" formatCode="0.00%">
                  <c:v>3.2500000000000001E-2</c:v>
                </c:pt>
                <c:pt idx="186" formatCode="0.00%">
                  <c:v>3.5000000000000003E-2</c:v>
                </c:pt>
                <c:pt idx="187" formatCode="0.00%">
                  <c:v>3.5000000000000003E-2</c:v>
                </c:pt>
                <c:pt idx="188" formatCode="0.00%">
                  <c:v>3.5000000000000003E-2</c:v>
                </c:pt>
                <c:pt idx="189" formatCode="0.00%">
                  <c:v>3.5000000000000003E-2</c:v>
                </c:pt>
                <c:pt idx="190" formatCode="0.00%">
                  <c:v>3.5000000000000003E-2</c:v>
                </c:pt>
                <c:pt idx="191" formatCode="0.00%">
                  <c:v>3.5000000000000003E-2</c:v>
                </c:pt>
                <c:pt idx="192" formatCode="0.00%">
                  <c:v>3.5000000000000003E-2</c:v>
                </c:pt>
                <c:pt idx="193" formatCode="0.00%">
                  <c:v>3.5000000000000003E-2</c:v>
                </c:pt>
                <c:pt idx="194" formatCode="0.00%">
                  <c:v>3.5000000000000003E-2</c:v>
                </c:pt>
                <c:pt idx="195" formatCode="0.00%">
                  <c:v>3.5000000000000003E-2</c:v>
                </c:pt>
                <c:pt idx="196" formatCode="0.00%">
                  <c:v>3.5000000000000003E-2</c:v>
                </c:pt>
                <c:pt idx="197" formatCode="0.00%">
                  <c:v>3.2500000000000001E-2</c:v>
                </c:pt>
                <c:pt idx="198" formatCode="0.00%">
                  <c:v>0.03</c:v>
                </c:pt>
                <c:pt idx="199" formatCode="0.00%">
                  <c:v>0.03</c:v>
                </c:pt>
                <c:pt idx="200" formatCode="0.00%">
                  <c:v>2.75E-2</c:v>
                </c:pt>
                <c:pt idx="201" formatCode="0.00%">
                  <c:v>2.75E-2</c:v>
                </c:pt>
                <c:pt idx="202" formatCode="0.00%">
                  <c:v>2.75E-2</c:v>
                </c:pt>
                <c:pt idx="203" formatCode="0.00%">
                  <c:v>2.5000000000000001E-2</c:v>
                </c:pt>
                <c:pt idx="204" formatCode="0.00%">
                  <c:v>2.5000000000000001E-2</c:v>
                </c:pt>
                <c:pt idx="205" formatCode="0.00%">
                  <c:v>2.5000000000000001E-2</c:v>
                </c:pt>
                <c:pt idx="206" formatCode="0.00%">
                  <c:v>2.2499999999999999E-2</c:v>
                </c:pt>
                <c:pt idx="207" formatCode="0.00%">
                  <c:v>2.2499999999999999E-2</c:v>
                </c:pt>
                <c:pt idx="208" formatCode="0.00%">
                  <c:v>2.2499999999999999E-2</c:v>
                </c:pt>
                <c:pt idx="209" formatCode="0.00%">
                  <c:v>2.2499999999999999E-2</c:v>
                </c:pt>
                <c:pt idx="210" formatCode="0.00%">
                  <c:v>2.2499999999999999E-2</c:v>
                </c:pt>
                <c:pt idx="211" formatCode="0.00%">
                  <c:v>0.02</c:v>
                </c:pt>
                <c:pt idx="212" formatCode="0.00%">
                  <c:v>0.02</c:v>
                </c:pt>
                <c:pt idx="213" formatCode="0.00%">
                  <c:v>0.02</c:v>
                </c:pt>
                <c:pt idx="214" formatCode="0.00%">
                  <c:v>1.7500000000000002E-2</c:v>
                </c:pt>
                <c:pt idx="215" formatCode="0.00%">
                  <c:v>1.7500000000000002E-2</c:v>
                </c:pt>
                <c:pt idx="216" formatCode="0.00%">
                  <c:v>1.7500000000000002E-2</c:v>
                </c:pt>
                <c:pt idx="217" formatCode="0.00%">
                  <c:v>1.7500000000000002E-2</c:v>
                </c:pt>
                <c:pt idx="218" formatCode="0.00%">
                  <c:v>1.7500000000000002E-2</c:v>
                </c:pt>
                <c:pt idx="219" formatCode="0.00%">
                  <c:v>1.7500000000000002E-2</c:v>
                </c:pt>
                <c:pt idx="220" formatCode="0.00%">
                  <c:v>1.7500000000000002E-2</c:v>
                </c:pt>
                <c:pt idx="221" formatCode="0.00%">
                  <c:v>1.7500000000000002E-2</c:v>
                </c:pt>
                <c:pt idx="222" formatCode="0.00%">
                  <c:v>1.7500000000000002E-2</c:v>
                </c:pt>
                <c:pt idx="223" formatCode="0.00%">
                  <c:v>1.7500000000000002E-2</c:v>
                </c:pt>
                <c:pt idx="224" formatCode="0.00%">
                  <c:v>1.7500000000000002E-2</c:v>
                </c:pt>
                <c:pt idx="225" formatCode="0.00%">
                  <c:v>1.7500000000000002E-2</c:v>
                </c:pt>
                <c:pt idx="226" formatCode="0.00%">
                  <c:v>1.7500000000000002E-2</c:v>
                </c:pt>
                <c:pt idx="227" formatCode="0.00%">
                  <c:v>1.7500000000000002E-2</c:v>
                </c:pt>
                <c:pt idx="228" formatCode="0.00%">
                  <c:v>1.7500000000000002E-2</c:v>
                </c:pt>
                <c:pt idx="229" formatCode="0.00%">
                  <c:v>1.7500000000000002E-2</c:v>
                </c:pt>
                <c:pt idx="230" formatCode="0.00%">
                  <c:v>1.7500000000000002E-2</c:v>
                </c:pt>
                <c:pt idx="231" formatCode="0.00%">
                  <c:v>1.7500000000000002E-2</c:v>
                </c:pt>
                <c:pt idx="232" formatCode="0.00%">
                  <c:v>1.7500000000000002E-2</c:v>
                </c:pt>
                <c:pt idx="233" formatCode="0.00%">
                  <c:v>1.7500000000000002E-2</c:v>
                </c:pt>
                <c:pt idx="234" formatCode="0.00%">
                  <c:v>1.7500000000000002E-2</c:v>
                </c:pt>
                <c:pt idx="235" formatCode="0.00%">
                  <c:v>1.7500000000000002E-2</c:v>
                </c:pt>
                <c:pt idx="236" formatCode="0.00%">
                  <c:v>1.7500000000000002E-2</c:v>
                </c:pt>
                <c:pt idx="237" formatCode="0.00%">
                  <c:v>1.7500000000000002E-2</c:v>
                </c:pt>
                <c:pt idx="238" formatCode="0.00%">
                  <c:v>1.7500000000000002E-2</c:v>
                </c:pt>
                <c:pt idx="239" formatCode="0.00%">
                  <c:v>1.7500000000000002E-2</c:v>
                </c:pt>
                <c:pt idx="240" formatCode="0.00%">
                  <c:v>1.7500000000000002E-2</c:v>
                </c:pt>
                <c:pt idx="241" formatCode="0.00%">
                  <c:v>1.7500000000000002E-2</c:v>
                </c:pt>
                <c:pt idx="242" formatCode="0.00%">
                  <c:v>1.7500000000000002E-2</c:v>
                </c:pt>
                <c:pt idx="243" formatCode="0.00%">
                  <c:v>1.7500000000000002E-2</c:v>
                </c:pt>
                <c:pt idx="244" formatCode="0.00%">
                  <c:v>1.4999999999999999E-2</c:v>
                </c:pt>
                <c:pt idx="245" formatCode="0.00%">
                  <c:v>1.4999999999999999E-2</c:v>
                </c:pt>
                <c:pt idx="246" formatCode="0.00%">
                  <c:v>1.4999999999999999E-2</c:v>
                </c:pt>
                <c:pt idx="247" formatCode="0.00%">
                  <c:v>0.01</c:v>
                </c:pt>
                <c:pt idx="248" formatCode="0.00%">
                  <c:v>0.01</c:v>
                </c:pt>
                <c:pt idx="249" formatCode="0.00%">
                  <c:v>0.01</c:v>
                </c:pt>
                <c:pt idx="250" formatCode="0.00%">
                  <c:v>0.01</c:v>
                </c:pt>
                <c:pt idx="251" formatCode="0.00%">
                  <c:v>0.01</c:v>
                </c:pt>
                <c:pt idx="252" formatCode="0.00%">
                  <c:v>0.01</c:v>
                </c:pt>
                <c:pt idx="253" formatCode="0.00%">
                  <c:v>0.01</c:v>
                </c:pt>
                <c:pt idx="254" formatCode="0.00%">
                  <c:v>2.5000000000000001E-3</c:v>
                </c:pt>
                <c:pt idx="255" formatCode="0.00%">
                  <c:v>2.5000000000000001E-3</c:v>
                </c:pt>
                <c:pt idx="256" formatCode="0.00%">
                  <c:v>2.5000000000000001E-3</c:v>
                </c:pt>
                <c:pt idx="257" formatCode="0.00%">
                  <c:v>2.5000000000000001E-3</c:v>
                </c:pt>
                <c:pt idx="258" formatCode="0.00%">
                  <c:v>2.5000000000000001E-3</c:v>
                </c:pt>
                <c:pt idx="259" formatCode="0.00%">
                  <c:v>2.5000000000000001E-3</c:v>
                </c:pt>
                <c:pt idx="260" formatCode="0.00%">
                  <c:v>2.5000000000000001E-3</c:v>
                </c:pt>
                <c:pt idx="261" formatCode="0.00%">
                  <c:v>2.5000000000000001E-3</c:v>
                </c:pt>
                <c:pt idx="262" formatCode="0.00%">
                  <c:v>2.5000000000000001E-3</c:v>
                </c:pt>
                <c:pt idx="263" formatCode="0.00%">
                  <c:v>2.5000000000000001E-3</c:v>
                </c:pt>
                <c:pt idx="264" formatCode="0.00%">
                  <c:v>2.5000000000000001E-3</c:v>
                </c:pt>
                <c:pt idx="265" formatCode="0.00%">
                  <c:v>2.5000000000000001E-3</c:v>
                </c:pt>
                <c:pt idx="266" formatCode="0.00%">
                  <c:v>2.5000000000000001E-3</c:v>
                </c:pt>
                <c:pt idx="267" formatCode="0.00%">
                  <c:v>2.5000000000000001E-3</c:v>
                </c:pt>
                <c:pt idx="268" formatCode="0.00%">
                  <c:v>2.5000000000000001E-3</c:v>
                </c:pt>
                <c:pt idx="269" formatCode="0.00%">
                  <c:v>2.5000000000000001E-3</c:v>
                </c:pt>
                <c:pt idx="270" formatCode="0.00%">
                  <c:v>2.5000000000000001E-3</c:v>
                </c:pt>
                <c:pt idx="271" formatCode="0.00%">
                  <c:v>2.5000000000000001E-3</c:v>
                </c:pt>
                <c:pt idx="272" formatCode="0.00%">
                  <c:v>2.5000000000000001E-3</c:v>
                </c:pt>
                <c:pt idx="273" formatCode="0.00%">
                  <c:v>5.0000000000000001E-3</c:v>
                </c:pt>
                <c:pt idx="274" formatCode="0.00%">
                  <c:v>7.4999999999999997E-3</c:v>
                </c:pt>
                <c:pt idx="275" formatCode="0.00%">
                  <c:v>7.4999999999999997E-3</c:v>
                </c:pt>
                <c:pt idx="276" formatCode="0.00%">
                  <c:v>7.4999999999999997E-3</c:v>
                </c:pt>
                <c:pt idx="277" formatCode="0.00%">
                  <c:v>0.01</c:v>
                </c:pt>
                <c:pt idx="278" formatCode="0.00%">
                  <c:v>0.01</c:v>
                </c:pt>
                <c:pt idx="279" formatCode="0.00%">
                  <c:v>1.4999999999999999E-2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D3-4E81-AD30-89F98D129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89056"/>
        <c:axId val="50660480"/>
      </c:lineChart>
      <c:dateAx>
        <c:axId val="5058905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0660480"/>
        <c:crosses val="autoZero"/>
        <c:auto val="1"/>
        <c:lblOffset val="100"/>
        <c:baseTimeUnit val="months"/>
        <c:majorUnit val="12"/>
        <c:majorTimeUnit val="months"/>
      </c:dateAx>
      <c:valAx>
        <c:axId val="50660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Interest rate (%)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05890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22703850981839"/>
          <c:y val="7.8764696581602123E-2"/>
          <c:w val="0.83756089853316862"/>
          <c:h val="0.61231619428866357"/>
        </c:manualLayout>
      </c:layout>
      <c:lineChart>
        <c:grouping val="standard"/>
        <c:varyColors val="0"/>
        <c:ser>
          <c:idx val="0"/>
          <c:order val="0"/>
          <c:tx>
            <c:strRef>
              <c:f>'QSBO,CCI'!$F$10</c:f>
              <c:strCache>
                <c:ptCount val="1"/>
                <c:pt idx="0">
                  <c:v>Auckland Skilled 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'QSBO,CCI'!$A$130:$A$150</c:f>
              <c:numCache>
                <c:formatCode>mmm\-yy</c:formatCode>
                <c:ptCount val="21"/>
                <c:pt idx="0">
                  <c:v>42705</c:v>
                </c:pt>
                <c:pt idx="1">
                  <c:v>42795</c:v>
                </c:pt>
                <c:pt idx="2">
                  <c:v>42887</c:v>
                </c:pt>
                <c:pt idx="3">
                  <c:v>42979</c:v>
                </c:pt>
                <c:pt idx="4">
                  <c:v>43070</c:v>
                </c:pt>
                <c:pt idx="5">
                  <c:v>43160</c:v>
                </c:pt>
                <c:pt idx="6">
                  <c:v>43252</c:v>
                </c:pt>
                <c:pt idx="7">
                  <c:v>43344</c:v>
                </c:pt>
                <c:pt idx="8">
                  <c:v>43435</c:v>
                </c:pt>
                <c:pt idx="9">
                  <c:v>43525</c:v>
                </c:pt>
                <c:pt idx="10">
                  <c:v>43617</c:v>
                </c:pt>
                <c:pt idx="11">
                  <c:v>43709</c:v>
                </c:pt>
                <c:pt idx="12">
                  <c:v>43800</c:v>
                </c:pt>
                <c:pt idx="13">
                  <c:v>43891</c:v>
                </c:pt>
                <c:pt idx="14">
                  <c:v>43983</c:v>
                </c:pt>
                <c:pt idx="15">
                  <c:v>44075</c:v>
                </c:pt>
                <c:pt idx="16">
                  <c:v>44166</c:v>
                </c:pt>
                <c:pt idx="17">
                  <c:v>44256</c:v>
                </c:pt>
                <c:pt idx="18">
                  <c:v>44348</c:v>
                </c:pt>
                <c:pt idx="19">
                  <c:v>44440</c:v>
                </c:pt>
                <c:pt idx="20">
                  <c:v>44531</c:v>
                </c:pt>
              </c:numCache>
            </c:numRef>
          </c:cat>
          <c:val>
            <c:numRef>
              <c:f>'QSBO,CCI'!$F$130:$F$150</c:f>
              <c:numCache>
                <c:formatCode>0.00%</c:formatCode>
                <c:ptCount val="21"/>
                <c:pt idx="0">
                  <c:v>-0.38880000000000003</c:v>
                </c:pt>
                <c:pt idx="1">
                  <c:v>-0.501</c:v>
                </c:pt>
                <c:pt idx="2">
                  <c:v>-0.53520000000000001</c:v>
                </c:pt>
                <c:pt idx="3">
                  <c:v>-0.58550000000000002</c:v>
                </c:pt>
                <c:pt idx="4">
                  <c:v>-0.57679999999999998</c:v>
                </c:pt>
                <c:pt idx="5">
                  <c:v>-0.45619999999999999</c:v>
                </c:pt>
                <c:pt idx="6">
                  <c:v>-0.47670000000000001</c:v>
                </c:pt>
                <c:pt idx="7">
                  <c:v>-0.46649999999999997</c:v>
                </c:pt>
                <c:pt idx="8">
                  <c:v>-0.65159999999999996</c:v>
                </c:pt>
                <c:pt idx="9">
                  <c:v>-0.41859999999999997</c:v>
                </c:pt>
                <c:pt idx="10">
                  <c:v>-0.40360000000000001</c:v>
                </c:pt>
                <c:pt idx="11">
                  <c:v>-0.33020000000000005</c:v>
                </c:pt>
                <c:pt idx="12">
                  <c:v>-0.4299</c:v>
                </c:pt>
                <c:pt idx="13">
                  <c:v>-0.50869999999999993</c:v>
                </c:pt>
                <c:pt idx="14">
                  <c:v>0.15410000000000001</c:v>
                </c:pt>
                <c:pt idx="15">
                  <c:v>-0.27729999999999999</c:v>
                </c:pt>
                <c:pt idx="16">
                  <c:v>-0.4289</c:v>
                </c:pt>
                <c:pt idx="17">
                  <c:v>-0.65079999999999993</c:v>
                </c:pt>
                <c:pt idx="18">
                  <c:v>-0.80480000000000007</c:v>
                </c:pt>
                <c:pt idx="19">
                  <c:v>-0.88060000000000005</c:v>
                </c:pt>
                <c:pt idx="20">
                  <c:v>-0.82689999999999997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5-42F6-AF96-377366B1F1C3}"/>
            </c:ext>
          </c:extLst>
        </c:ser>
        <c:ser>
          <c:idx val="1"/>
          <c:order val="1"/>
          <c:tx>
            <c:strRef>
              <c:f>'QSBO,CCI'!$G$10</c:f>
              <c:strCache>
                <c:ptCount val="1"/>
                <c:pt idx="0">
                  <c:v>Auckland Unskilled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cat>
            <c:numRef>
              <c:f>'QSBO,CCI'!$A$130:$A$150</c:f>
              <c:numCache>
                <c:formatCode>mmm\-yy</c:formatCode>
                <c:ptCount val="21"/>
                <c:pt idx="0">
                  <c:v>42705</c:v>
                </c:pt>
                <c:pt idx="1">
                  <c:v>42795</c:v>
                </c:pt>
                <c:pt idx="2">
                  <c:v>42887</c:v>
                </c:pt>
                <c:pt idx="3">
                  <c:v>42979</c:v>
                </c:pt>
                <c:pt idx="4">
                  <c:v>43070</c:v>
                </c:pt>
                <c:pt idx="5">
                  <c:v>43160</c:v>
                </c:pt>
                <c:pt idx="6">
                  <c:v>43252</c:v>
                </c:pt>
                <c:pt idx="7">
                  <c:v>43344</c:v>
                </c:pt>
                <c:pt idx="8">
                  <c:v>43435</c:v>
                </c:pt>
                <c:pt idx="9">
                  <c:v>43525</c:v>
                </c:pt>
                <c:pt idx="10">
                  <c:v>43617</c:v>
                </c:pt>
                <c:pt idx="11">
                  <c:v>43709</c:v>
                </c:pt>
                <c:pt idx="12">
                  <c:v>43800</c:v>
                </c:pt>
                <c:pt idx="13">
                  <c:v>43891</c:v>
                </c:pt>
                <c:pt idx="14">
                  <c:v>43983</c:v>
                </c:pt>
                <c:pt idx="15">
                  <c:v>44075</c:v>
                </c:pt>
                <c:pt idx="16">
                  <c:v>44166</c:v>
                </c:pt>
                <c:pt idx="17">
                  <c:v>44256</c:v>
                </c:pt>
                <c:pt idx="18">
                  <c:v>44348</c:v>
                </c:pt>
                <c:pt idx="19">
                  <c:v>44440</c:v>
                </c:pt>
                <c:pt idx="20">
                  <c:v>44531</c:v>
                </c:pt>
              </c:numCache>
            </c:numRef>
          </c:cat>
          <c:val>
            <c:numRef>
              <c:f>'QSBO,CCI'!$G$130:$G$150</c:f>
              <c:numCache>
                <c:formatCode>0.00%</c:formatCode>
                <c:ptCount val="21"/>
                <c:pt idx="0">
                  <c:v>-0.25840000000000002</c:v>
                </c:pt>
                <c:pt idx="1">
                  <c:v>-0.36560000000000004</c:v>
                </c:pt>
                <c:pt idx="2">
                  <c:v>-0.3795</c:v>
                </c:pt>
                <c:pt idx="3">
                  <c:v>-0.40820000000000001</c:v>
                </c:pt>
                <c:pt idx="4">
                  <c:v>-0.40439999999999998</c:v>
                </c:pt>
                <c:pt idx="5">
                  <c:v>-0.4042</c:v>
                </c:pt>
                <c:pt idx="6">
                  <c:v>-0.33380000000000004</c:v>
                </c:pt>
                <c:pt idx="7">
                  <c:v>-0.3513</c:v>
                </c:pt>
                <c:pt idx="8">
                  <c:v>-0.45490000000000003</c:v>
                </c:pt>
                <c:pt idx="9">
                  <c:v>-0.22190000000000001</c:v>
                </c:pt>
                <c:pt idx="10">
                  <c:v>-0.3231</c:v>
                </c:pt>
                <c:pt idx="11">
                  <c:v>-0.2833</c:v>
                </c:pt>
                <c:pt idx="12">
                  <c:v>-0.2681</c:v>
                </c:pt>
                <c:pt idx="13">
                  <c:v>-0.37130000000000002</c:v>
                </c:pt>
                <c:pt idx="14">
                  <c:v>0.42479999999999996</c:v>
                </c:pt>
                <c:pt idx="15">
                  <c:v>0.1691</c:v>
                </c:pt>
                <c:pt idx="16">
                  <c:v>-0.19260000000000002</c:v>
                </c:pt>
                <c:pt idx="17">
                  <c:v>-0.24179999999999999</c:v>
                </c:pt>
                <c:pt idx="18">
                  <c:v>-0.40850000000000003</c:v>
                </c:pt>
                <c:pt idx="19">
                  <c:v>-0.76180000000000003</c:v>
                </c:pt>
                <c:pt idx="20">
                  <c:v>-0.66900000000000004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25-42F6-AF96-377366B1F1C3}"/>
            </c:ext>
          </c:extLst>
        </c:ser>
        <c:ser>
          <c:idx val="4"/>
          <c:order val="2"/>
          <c:tx>
            <c:strRef>
              <c:f>'QSBO,CCI'!$H$10</c:f>
              <c:strCache>
                <c:ptCount val="1"/>
                <c:pt idx="0">
                  <c:v>RoNZ Skilled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'QSBO,CCI'!$A$130:$A$150</c:f>
              <c:numCache>
                <c:formatCode>mmm\-yy</c:formatCode>
                <c:ptCount val="21"/>
                <c:pt idx="0">
                  <c:v>42705</c:v>
                </c:pt>
                <c:pt idx="1">
                  <c:v>42795</c:v>
                </c:pt>
                <c:pt idx="2">
                  <c:v>42887</c:v>
                </c:pt>
                <c:pt idx="3">
                  <c:v>42979</c:v>
                </c:pt>
                <c:pt idx="4">
                  <c:v>43070</c:v>
                </c:pt>
                <c:pt idx="5">
                  <c:v>43160</c:v>
                </c:pt>
                <c:pt idx="6">
                  <c:v>43252</c:v>
                </c:pt>
                <c:pt idx="7">
                  <c:v>43344</c:v>
                </c:pt>
                <c:pt idx="8">
                  <c:v>43435</c:v>
                </c:pt>
                <c:pt idx="9">
                  <c:v>43525</c:v>
                </c:pt>
                <c:pt idx="10">
                  <c:v>43617</c:v>
                </c:pt>
                <c:pt idx="11">
                  <c:v>43709</c:v>
                </c:pt>
                <c:pt idx="12">
                  <c:v>43800</c:v>
                </c:pt>
                <c:pt idx="13">
                  <c:v>43891</c:v>
                </c:pt>
                <c:pt idx="14">
                  <c:v>43983</c:v>
                </c:pt>
                <c:pt idx="15">
                  <c:v>44075</c:v>
                </c:pt>
                <c:pt idx="16">
                  <c:v>44166</c:v>
                </c:pt>
                <c:pt idx="17">
                  <c:v>44256</c:v>
                </c:pt>
                <c:pt idx="18">
                  <c:v>44348</c:v>
                </c:pt>
                <c:pt idx="19">
                  <c:v>44440</c:v>
                </c:pt>
                <c:pt idx="20">
                  <c:v>44531</c:v>
                </c:pt>
              </c:numCache>
            </c:numRef>
          </c:cat>
          <c:val>
            <c:numRef>
              <c:f>'QSBO,CCI'!$H$130:$H$150</c:f>
              <c:numCache>
                <c:formatCode>0.00%</c:formatCode>
                <c:ptCount val="21"/>
                <c:pt idx="0">
                  <c:v>-0.3478</c:v>
                </c:pt>
                <c:pt idx="1">
                  <c:v>-0.36579999999999996</c:v>
                </c:pt>
                <c:pt idx="2">
                  <c:v>-0.43740000000000001</c:v>
                </c:pt>
                <c:pt idx="3">
                  <c:v>-0.39640000000000003</c:v>
                </c:pt>
                <c:pt idx="4">
                  <c:v>-0.44069999999999998</c:v>
                </c:pt>
                <c:pt idx="5">
                  <c:v>-0.4365</c:v>
                </c:pt>
                <c:pt idx="6">
                  <c:v>-0.43719999999999998</c:v>
                </c:pt>
                <c:pt idx="7">
                  <c:v>-0.42759999999999998</c:v>
                </c:pt>
                <c:pt idx="8">
                  <c:v>-0.46389999999999998</c:v>
                </c:pt>
                <c:pt idx="9">
                  <c:v>-0.53659999999999997</c:v>
                </c:pt>
                <c:pt idx="10">
                  <c:v>-0.43780000000000002</c:v>
                </c:pt>
                <c:pt idx="11">
                  <c:v>-0.43229999999999996</c:v>
                </c:pt>
                <c:pt idx="12">
                  <c:v>-0.44540000000000002</c:v>
                </c:pt>
                <c:pt idx="13">
                  <c:v>-0.41369999999999996</c:v>
                </c:pt>
                <c:pt idx="14">
                  <c:v>0.2104</c:v>
                </c:pt>
                <c:pt idx="15">
                  <c:v>-0.1454</c:v>
                </c:pt>
                <c:pt idx="16">
                  <c:v>-0.43540000000000001</c:v>
                </c:pt>
                <c:pt idx="17">
                  <c:v>-0.43200000000000005</c:v>
                </c:pt>
                <c:pt idx="18">
                  <c:v>-0.66280000000000006</c:v>
                </c:pt>
                <c:pt idx="19">
                  <c:v>-0.67349999999999999</c:v>
                </c:pt>
                <c:pt idx="20">
                  <c:v>-0.69680000000000009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25-42F6-AF96-377366B1F1C3}"/>
            </c:ext>
          </c:extLst>
        </c:ser>
        <c:ser>
          <c:idx val="2"/>
          <c:order val="3"/>
          <c:tx>
            <c:strRef>
              <c:f>'QSBO,CCI'!$I$10</c:f>
              <c:strCache>
                <c:ptCount val="1"/>
                <c:pt idx="0">
                  <c:v>RoNZ Unskilled</c:v>
                </c:pt>
              </c:strCache>
            </c:strRef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cat>
            <c:numRef>
              <c:f>'QSBO,CCI'!$A$130:$A$150</c:f>
              <c:numCache>
                <c:formatCode>mmm\-yy</c:formatCode>
                <c:ptCount val="21"/>
                <c:pt idx="0">
                  <c:v>42705</c:v>
                </c:pt>
                <c:pt idx="1">
                  <c:v>42795</c:v>
                </c:pt>
                <c:pt idx="2">
                  <c:v>42887</c:v>
                </c:pt>
                <c:pt idx="3">
                  <c:v>42979</c:v>
                </c:pt>
                <c:pt idx="4">
                  <c:v>43070</c:v>
                </c:pt>
                <c:pt idx="5">
                  <c:v>43160</c:v>
                </c:pt>
                <c:pt idx="6">
                  <c:v>43252</c:v>
                </c:pt>
                <c:pt idx="7">
                  <c:v>43344</c:v>
                </c:pt>
                <c:pt idx="8">
                  <c:v>43435</c:v>
                </c:pt>
                <c:pt idx="9">
                  <c:v>43525</c:v>
                </c:pt>
                <c:pt idx="10">
                  <c:v>43617</c:v>
                </c:pt>
                <c:pt idx="11">
                  <c:v>43709</c:v>
                </c:pt>
                <c:pt idx="12">
                  <c:v>43800</c:v>
                </c:pt>
                <c:pt idx="13">
                  <c:v>43891</c:v>
                </c:pt>
                <c:pt idx="14">
                  <c:v>43983</c:v>
                </c:pt>
                <c:pt idx="15">
                  <c:v>44075</c:v>
                </c:pt>
                <c:pt idx="16">
                  <c:v>44166</c:v>
                </c:pt>
                <c:pt idx="17">
                  <c:v>44256</c:v>
                </c:pt>
                <c:pt idx="18">
                  <c:v>44348</c:v>
                </c:pt>
                <c:pt idx="19">
                  <c:v>44440</c:v>
                </c:pt>
                <c:pt idx="20">
                  <c:v>44531</c:v>
                </c:pt>
              </c:numCache>
            </c:numRef>
          </c:cat>
          <c:val>
            <c:numRef>
              <c:f>'QSBO,CCI'!$I$130:$I$150</c:f>
              <c:numCache>
                <c:formatCode>0.00%</c:formatCode>
                <c:ptCount val="21"/>
                <c:pt idx="0">
                  <c:v>-0.16500000000000001</c:v>
                </c:pt>
                <c:pt idx="1">
                  <c:v>-0.19399999999999998</c:v>
                </c:pt>
                <c:pt idx="2">
                  <c:v>-0.161</c:v>
                </c:pt>
                <c:pt idx="3">
                  <c:v>-0.21239999999999998</c:v>
                </c:pt>
                <c:pt idx="4">
                  <c:v>-0.26769999999999999</c:v>
                </c:pt>
                <c:pt idx="5">
                  <c:v>-0.22339999999999999</c:v>
                </c:pt>
                <c:pt idx="6">
                  <c:v>-0.29339999999999999</c:v>
                </c:pt>
                <c:pt idx="7">
                  <c:v>-0.26769999999999999</c:v>
                </c:pt>
                <c:pt idx="8">
                  <c:v>-0.28939999999999999</c:v>
                </c:pt>
                <c:pt idx="9">
                  <c:v>-0.37200000000000005</c:v>
                </c:pt>
                <c:pt idx="10">
                  <c:v>-0.34639999999999999</c:v>
                </c:pt>
                <c:pt idx="11">
                  <c:v>-0.26719999999999999</c:v>
                </c:pt>
                <c:pt idx="12">
                  <c:v>-0.27079999999999999</c:v>
                </c:pt>
                <c:pt idx="13">
                  <c:v>-0.25259999999999999</c:v>
                </c:pt>
                <c:pt idx="14">
                  <c:v>0.4385</c:v>
                </c:pt>
                <c:pt idx="15">
                  <c:v>4.7800000000000002E-2</c:v>
                </c:pt>
                <c:pt idx="16">
                  <c:v>-0.21359999999999998</c:v>
                </c:pt>
                <c:pt idx="17">
                  <c:v>-0.28050000000000003</c:v>
                </c:pt>
                <c:pt idx="18">
                  <c:v>-0.62290000000000001</c:v>
                </c:pt>
                <c:pt idx="19">
                  <c:v>-0.44020000000000004</c:v>
                </c:pt>
                <c:pt idx="20">
                  <c:v>-0.58050000000000002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25-42F6-AF96-377366B1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4880"/>
        <c:axId val="50236416"/>
      </c:lineChart>
      <c:catAx>
        <c:axId val="50234880"/>
        <c:scaling>
          <c:orientation val="minMax"/>
        </c:scaling>
        <c:delete val="0"/>
        <c:axPos val="b"/>
        <c:numFmt formatCode="mmm\ yyyy" sourceLinked="0"/>
        <c:majorTickMark val="in"/>
        <c:minorTickMark val="none"/>
        <c:tickLblPos val="low"/>
        <c:txPr>
          <a:bodyPr rot="-5400000" vert="horz"/>
          <a:lstStyle/>
          <a:p>
            <a:pPr>
              <a:defRPr lang="en-NZ"/>
            </a:pPr>
            <a:endParaRPr lang="en-US"/>
          </a:p>
        </c:txPr>
        <c:crossAx val="502364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0236416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NZ"/>
                </a:pPr>
                <a:r>
                  <a:rPr lang="en-US"/>
                  <a:t>Ne</a:t>
                </a:r>
                <a:r>
                  <a:rPr lang="en-US" baseline="0"/>
                  <a:t>t Percentage of Firms</a:t>
                </a:r>
                <a:endParaRPr lang="en-US"/>
              </a:p>
            </c:rich>
          </c:tx>
          <c:overlay val="0"/>
        </c:title>
        <c:numFmt formatCode="0%" sourceLinked="0"/>
        <c:majorTickMark val="in"/>
        <c:minorTickMark val="none"/>
        <c:tickLblPos val="nextTo"/>
        <c:txPr>
          <a:bodyPr/>
          <a:lstStyle/>
          <a:p>
            <a:pPr>
              <a:defRPr lang="en-NZ"/>
            </a:pPr>
            <a:endParaRPr lang="en-US"/>
          </a:p>
        </c:txPr>
        <c:crossAx val="502348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33025916986508386"/>
          <c:y val="0.88148769173634911"/>
          <c:w val="0.57370509590823771"/>
          <c:h val="0.11537302441511429"/>
        </c:manualLayout>
      </c:layout>
      <c:overlay val="0"/>
      <c:txPr>
        <a:bodyPr/>
        <a:lstStyle/>
        <a:p>
          <a:pPr>
            <a:defRPr lang="en-NZ"/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'Exchange rates, Interest rates'!$AB$10</c:f>
              <c:strCache>
                <c:ptCount val="1"/>
                <c:pt idx="0">
                  <c:v>Overnight interbank</c:v>
                </c:pt>
              </c:strCache>
            </c:strRef>
          </c:tx>
          <c:marker>
            <c:symbol val="none"/>
          </c:marker>
          <c:cat>
            <c:numRef>
              <c:f>'Exchange rates, Interest rates'!$A$23:$A$235</c:f>
              <c:numCache>
                <c:formatCode>mmm\-yy</c:formatCode>
                <c:ptCount val="21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</c:numCache>
            </c:numRef>
          </c:cat>
          <c:val>
            <c:numRef>
              <c:f>'Exchange rates, Interest rates'!$AB$23:$AB$235</c:f>
              <c:numCache>
                <c:formatCode>0.0%</c:formatCode>
                <c:ptCount val="213"/>
                <c:pt idx="0">
                  <c:v>5.1184E-2</c:v>
                </c:pt>
                <c:pt idx="1">
                  <c:v>5.2571000000000007E-2</c:v>
                </c:pt>
                <c:pt idx="2">
                  <c:v>5.5113000000000002E-2</c:v>
                </c:pt>
                <c:pt idx="3">
                  <c:v>5.8235000000000002E-2</c:v>
                </c:pt>
                <c:pt idx="4">
                  <c:v>6.2390999999999995E-2</c:v>
                </c:pt>
                <c:pt idx="5">
                  <c:v>6.5000000000000002E-2</c:v>
                </c:pt>
                <c:pt idx="6">
                  <c:v>6.5004000000000006E-2</c:v>
                </c:pt>
                <c:pt idx="7">
                  <c:v>6.5008999999999997E-2</c:v>
                </c:pt>
                <c:pt idx="8">
                  <c:v>6.5000000000000002E-2</c:v>
                </c:pt>
                <c:pt idx="9">
                  <c:v>6.5014000000000002E-2</c:v>
                </c:pt>
                <c:pt idx="10">
                  <c:v>6.5000000000000002E-2</c:v>
                </c:pt>
                <c:pt idx="11">
                  <c:v>6.5068000000000001E-2</c:v>
                </c:pt>
                <c:pt idx="12">
                  <c:v>6.5009999999999998E-2</c:v>
                </c:pt>
                <c:pt idx="13">
                  <c:v>6.5004999999999993E-2</c:v>
                </c:pt>
                <c:pt idx="14">
                  <c:v>6.3527E-2</c:v>
                </c:pt>
                <c:pt idx="15">
                  <c:v>6.1532999999999997E-2</c:v>
                </c:pt>
                <c:pt idx="16">
                  <c:v>5.8700000000000002E-2</c:v>
                </c:pt>
                <c:pt idx="17">
                  <c:v>5.7500000000000002E-2</c:v>
                </c:pt>
                <c:pt idx="18">
                  <c:v>5.7500000000000002E-2</c:v>
                </c:pt>
                <c:pt idx="19">
                  <c:v>5.7573999999999993E-2</c:v>
                </c:pt>
                <c:pt idx="20">
                  <c:v>5.5515000000000002E-2</c:v>
                </c:pt>
                <c:pt idx="21">
                  <c:v>5.2523E-2</c:v>
                </c:pt>
                <c:pt idx="22">
                  <c:v>4.9572999999999999E-2</c:v>
                </c:pt>
                <c:pt idx="23">
                  <c:v>4.7521000000000008E-2</c:v>
                </c:pt>
                <c:pt idx="24">
                  <c:v>4.7504999999999999E-2</c:v>
                </c:pt>
                <c:pt idx="25">
                  <c:v>4.7500000000000001E-2</c:v>
                </c:pt>
                <c:pt idx="26">
                  <c:v>4.8379999999999999E-2</c:v>
                </c:pt>
                <c:pt idx="27">
                  <c:v>5.1124999999999997E-2</c:v>
                </c:pt>
                <c:pt idx="28">
                  <c:v>5.3921999999999998E-2</c:v>
                </c:pt>
                <c:pt idx="29">
                  <c:v>5.5004999999999998E-2</c:v>
                </c:pt>
                <c:pt idx="30">
                  <c:v>5.7283000000000001E-2</c:v>
                </c:pt>
                <c:pt idx="31">
                  <c:v>5.7505000000000001E-2</c:v>
                </c:pt>
                <c:pt idx="32">
                  <c:v>5.7510000000000006E-2</c:v>
                </c:pt>
                <c:pt idx="33">
                  <c:v>5.7500000000000002E-2</c:v>
                </c:pt>
                <c:pt idx="34">
                  <c:v>5.7500000000000002E-2</c:v>
                </c:pt>
                <c:pt idx="35">
                  <c:v>5.7510000000000006E-2</c:v>
                </c:pt>
                <c:pt idx="36">
                  <c:v>5.7500000000000002E-2</c:v>
                </c:pt>
                <c:pt idx="37">
                  <c:v>5.7500000000000002E-2</c:v>
                </c:pt>
                <c:pt idx="38">
                  <c:v>5.7505000000000001E-2</c:v>
                </c:pt>
                <c:pt idx="39">
                  <c:v>5.7000000000000002E-2</c:v>
                </c:pt>
                <c:pt idx="40">
                  <c:v>5.5064000000000002E-2</c:v>
                </c:pt>
                <c:pt idx="41">
                  <c:v>5.2765000000000006E-2</c:v>
                </c:pt>
                <c:pt idx="42">
                  <c:v>5.1860999999999997E-2</c:v>
                </c:pt>
                <c:pt idx="43">
                  <c:v>0.05</c:v>
                </c:pt>
                <c:pt idx="44">
                  <c:v>0.05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5.0275E-2</c:v>
                </c:pt>
                <c:pt idx="49">
                  <c:v>5.2499999999999998E-2</c:v>
                </c:pt>
                <c:pt idx="50">
                  <c:v>5.2504000000000002E-2</c:v>
                </c:pt>
                <c:pt idx="51">
                  <c:v>5.2755000000000003E-2</c:v>
                </c:pt>
                <c:pt idx="52">
                  <c:v>5.5E-2</c:v>
                </c:pt>
                <c:pt idx="53">
                  <c:v>5.6786000000000003E-2</c:v>
                </c:pt>
                <c:pt idx="54">
                  <c:v>5.7727000000000001E-2</c:v>
                </c:pt>
                <c:pt idx="55">
                  <c:v>0.06</c:v>
                </c:pt>
                <c:pt idx="56">
                  <c:v>6.1817999999999998E-2</c:v>
                </c:pt>
                <c:pt idx="57">
                  <c:v>6.275E-2</c:v>
                </c:pt>
                <c:pt idx="58">
                  <c:v>6.5000000000000002E-2</c:v>
                </c:pt>
                <c:pt idx="59">
                  <c:v>6.5000000000000002E-2</c:v>
                </c:pt>
                <c:pt idx="60">
                  <c:v>6.5010999999999999E-2</c:v>
                </c:pt>
                <c:pt idx="61">
                  <c:v>6.5000000000000002E-2</c:v>
                </c:pt>
                <c:pt idx="62">
                  <c:v>6.666699999999999E-2</c:v>
                </c:pt>
                <c:pt idx="63">
                  <c:v>6.7500000000000004E-2</c:v>
                </c:pt>
                <c:pt idx="64">
                  <c:v>6.7500000000000004E-2</c:v>
                </c:pt>
                <c:pt idx="65">
                  <c:v>6.7500000000000004E-2</c:v>
                </c:pt>
                <c:pt idx="66">
                  <c:v>6.7500000000000004E-2</c:v>
                </c:pt>
                <c:pt idx="67">
                  <c:v>6.7500000000000004E-2</c:v>
                </c:pt>
                <c:pt idx="68">
                  <c:v>6.7500000000000004E-2</c:v>
                </c:pt>
                <c:pt idx="69">
                  <c:v>6.7874999999999991E-2</c:v>
                </c:pt>
                <c:pt idx="70">
                  <c:v>7.0000000000000007E-2</c:v>
                </c:pt>
                <c:pt idx="71">
                  <c:v>7.1874999999999994E-2</c:v>
                </c:pt>
                <c:pt idx="72">
                  <c:v>7.2499999999999995E-2</c:v>
                </c:pt>
                <c:pt idx="73">
                  <c:v>7.2499999999999995E-2</c:v>
                </c:pt>
                <c:pt idx="74">
                  <c:v>7.2499999999999995E-2</c:v>
                </c:pt>
                <c:pt idx="75">
                  <c:v>7.2499999999999995E-2</c:v>
                </c:pt>
                <c:pt idx="76">
                  <c:v>7.2499999999999995E-2</c:v>
                </c:pt>
                <c:pt idx="77">
                  <c:v>7.2499999999999995E-2</c:v>
                </c:pt>
                <c:pt idx="78">
                  <c:v>7.2499999999999995E-2</c:v>
                </c:pt>
                <c:pt idx="79">
                  <c:v>7.2499999999999995E-2</c:v>
                </c:pt>
                <c:pt idx="80">
                  <c:v>7.2499999999999995E-2</c:v>
                </c:pt>
                <c:pt idx="81">
                  <c:v>7.3505000000000001E-2</c:v>
                </c:pt>
                <c:pt idx="82">
                  <c:v>7.449900000000001E-2</c:v>
                </c:pt>
                <c:pt idx="83">
                  <c:v>7.5082999999999997E-2</c:v>
                </c:pt>
                <c:pt idx="84">
                  <c:v>7.4125999999999997E-2</c:v>
                </c:pt>
                <c:pt idx="85">
                  <c:v>7.4102000000000001E-2</c:v>
                </c:pt>
                <c:pt idx="86">
                  <c:v>7.5896000000000005E-2</c:v>
                </c:pt>
                <c:pt idx="87">
                  <c:v>7.7005000000000004E-2</c:v>
                </c:pt>
                <c:pt idx="88">
                  <c:v>7.8865000000000005E-2</c:v>
                </c:pt>
                <c:pt idx="89">
                  <c:v>8.1041000000000002E-2</c:v>
                </c:pt>
                <c:pt idx="90">
                  <c:v>8.1986000000000003E-2</c:v>
                </c:pt>
                <c:pt idx="91">
                  <c:v>8.2766999999999993E-2</c:v>
                </c:pt>
                <c:pt idx="92">
                  <c:v>8.015499999999999E-2</c:v>
                </c:pt>
                <c:pt idx="93">
                  <c:v>8.0748E-2</c:v>
                </c:pt>
                <c:pt idx="94">
                  <c:v>8.3315E-2</c:v>
                </c:pt>
                <c:pt idx="95">
                  <c:v>8.1753000000000006E-2</c:v>
                </c:pt>
                <c:pt idx="96">
                  <c:v>8.1562999999999997E-2</c:v>
                </c:pt>
                <c:pt idx="97">
                  <c:v>8.199999999999999E-2</c:v>
                </c:pt>
                <c:pt idx="98">
                  <c:v>8.0975000000000005E-2</c:v>
                </c:pt>
                <c:pt idx="99">
                  <c:v>8.0533000000000007E-2</c:v>
                </c:pt>
                <c:pt idx="100">
                  <c:v>8.0595E-2</c:v>
                </c:pt>
                <c:pt idx="101">
                  <c:v>8.2085000000000005E-2</c:v>
                </c:pt>
                <c:pt idx="102">
                  <c:v>8.0336000000000005E-2</c:v>
                </c:pt>
                <c:pt idx="103">
                  <c:v>7.8916E-2</c:v>
                </c:pt>
                <c:pt idx="104">
                  <c:v>7.517299999999999E-2</c:v>
                </c:pt>
                <c:pt idx="105">
                  <c:v>7.0986000000000007E-2</c:v>
                </c:pt>
                <c:pt idx="106">
                  <c:v>6.2642000000000003E-2</c:v>
                </c:pt>
                <c:pt idx="107">
                  <c:v>5.0490000000000007E-2</c:v>
                </c:pt>
                <c:pt idx="108">
                  <c:v>4.6643999999999998E-2</c:v>
                </c:pt>
                <c:pt idx="109">
                  <c:v>3.3626000000000003E-2</c:v>
                </c:pt>
                <c:pt idx="110">
                  <c:v>3.0823999999999997E-2</c:v>
                </c:pt>
                <c:pt idx="111">
                  <c:v>3.0089999999999999E-2</c:v>
                </c:pt>
                <c:pt idx="112">
                  <c:v>2.3723000000000001E-2</c:v>
                </c:pt>
                <c:pt idx="113">
                  <c:v>2.4493000000000001E-2</c:v>
                </c:pt>
                <c:pt idx="114">
                  <c:v>2.4287E-2</c:v>
                </c:pt>
                <c:pt idx="115">
                  <c:v>2.5257999999999999E-2</c:v>
                </c:pt>
                <c:pt idx="116">
                  <c:v>2.5829000000000001E-2</c:v>
                </c:pt>
                <c:pt idx="117">
                  <c:v>2.4910000000000002E-2</c:v>
                </c:pt>
                <c:pt idx="118">
                  <c:v>2.4070999999999999E-2</c:v>
                </c:pt>
                <c:pt idx="119">
                  <c:v>2.427E-2</c:v>
                </c:pt>
                <c:pt idx="120">
                  <c:v>2.4178999999999999E-2</c:v>
                </c:pt>
                <c:pt idx="121">
                  <c:v>2.3199999999999998E-2</c:v>
                </c:pt>
                <c:pt idx="122">
                  <c:v>2.349E-2</c:v>
                </c:pt>
                <c:pt idx="123">
                  <c:v>2.2804999999999999E-2</c:v>
                </c:pt>
                <c:pt idx="124">
                  <c:v>2.3233E-2</c:v>
                </c:pt>
                <c:pt idx="125">
                  <c:v>2.4929999999999997E-2</c:v>
                </c:pt>
                <c:pt idx="126">
                  <c:v>2.6785999999999997E-2</c:v>
                </c:pt>
                <c:pt idx="127">
                  <c:v>2.8771000000000001E-2</c:v>
                </c:pt>
                <c:pt idx="128">
                  <c:v>2.9137E-2</c:v>
                </c:pt>
                <c:pt idx="129">
                  <c:v>2.9411E-2</c:v>
                </c:pt>
                <c:pt idx="130">
                  <c:v>2.9049999999999999E-2</c:v>
                </c:pt>
                <c:pt idx="131">
                  <c:v>2.8799999999999999E-2</c:v>
                </c:pt>
                <c:pt idx="132">
                  <c:v>2.9149999999999999E-2</c:v>
                </c:pt>
                <c:pt idx="133">
                  <c:v>2.9106999999999997E-2</c:v>
                </c:pt>
                <c:pt idx="134">
                  <c:v>2.4954999999999998E-2</c:v>
                </c:pt>
                <c:pt idx="135">
                  <c:v>2.5041999999999998E-2</c:v>
                </c:pt>
                <c:pt idx="136">
                  <c:v>2.452E-2</c:v>
                </c:pt>
                <c:pt idx="137">
                  <c:v>2.4573000000000001E-2</c:v>
                </c:pt>
                <c:pt idx="138">
                  <c:v>2.3969999999999998E-2</c:v>
                </c:pt>
                <c:pt idx="139">
                  <c:v>2.4381E-2</c:v>
                </c:pt>
                <c:pt idx="140">
                  <c:v>2.3887000000000002E-2</c:v>
                </c:pt>
                <c:pt idx="141">
                  <c:v>2.3275000000000001E-2</c:v>
                </c:pt>
                <c:pt idx="142">
                  <c:v>2.3439999999999999E-2</c:v>
                </c:pt>
                <c:pt idx="143">
                  <c:v>2.3366999999999999E-2</c:v>
                </c:pt>
                <c:pt idx="144" formatCode="0.00%">
                  <c:v>2.3987999999999999E-2</c:v>
                </c:pt>
                <c:pt idx="145" formatCode="0.00%">
                  <c:v>2.4087999999999998E-2</c:v>
                </c:pt>
                <c:pt idx="146" formatCode="0.00%">
                  <c:v>2.4291E-2</c:v>
                </c:pt>
                <c:pt idx="147" formatCode="0.00%">
                  <c:v>2.4527999999999998E-2</c:v>
                </c:pt>
                <c:pt idx="148" formatCode="0.00%">
                  <c:v>2.4447999999999998E-2</c:v>
                </c:pt>
                <c:pt idx="149" formatCode="0.00%">
                  <c:v>2.4315000000000003E-2</c:v>
                </c:pt>
                <c:pt idx="150" formatCode="0.00%">
                  <c:v>2.5035999999999999E-2</c:v>
                </c:pt>
                <c:pt idx="151" formatCode="0.00%">
                  <c:v>2.5156999999999999E-2</c:v>
                </c:pt>
                <c:pt idx="152" formatCode="0.00%">
                  <c:v>2.4944999999999998E-2</c:v>
                </c:pt>
                <c:pt idx="153" formatCode="0.00%">
                  <c:v>2.4836E-2</c:v>
                </c:pt>
                <c:pt idx="154" formatCode="0.00%">
                  <c:v>2.4877E-2</c:v>
                </c:pt>
                <c:pt idx="155" formatCode="0.00%">
                  <c:v>2.5094000000000002E-2</c:v>
                </c:pt>
                <c:pt idx="156" formatCode="0.00%">
                  <c:v>2.4532999999999999E-2</c:v>
                </c:pt>
                <c:pt idx="157" formatCode="0.00%">
                  <c:v>2.4899999999999999E-2</c:v>
                </c:pt>
                <c:pt idx="158" formatCode="0.00%">
                  <c:v>2.47E-2</c:v>
                </c:pt>
                <c:pt idx="159" formatCode="0.00%">
                  <c:v>2.4199999999999999E-2</c:v>
                </c:pt>
                <c:pt idx="160" formatCode="0.00%">
                  <c:v>2.4799999999999999E-2</c:v>
                </c:pt>
                <c:pt idx="161" formatCode="0.00%">
                  <c:v>2.47E-2</c:v>
                </c:pt>
                <c:pt idx="162" formatCode="0.00%">
                  <c:v>2.4299999999999999E-2</c:v>
                </c:pt>
                <c:pt idx="163" formatCode="0.00%">
                  <c:v>2.4899999999999999E-2</c:v>
                </c:pt>
                <c:pt idx="164" formatCode="0.00%">
                  <c:v>2.5000000000000001E-2</c:v>
                </c:pt>
                <c:pt idx="165" formatCode="0.00%">
                  <c:v>2.5000000000000001E-2</c:v>
                </c:pt>
                <c:pt idx="166" formatCode="0.00%">
                  <c:v>2.4899999999999999E-2</c:v>
                </c:pt>
                <c:pt idx="167" formatCode="0.00%">
                  <c:v>2.5000000000000001E-2</c:v>
                </c:pt>
                <c:pt idx="168" formatCode="0.00%">
                  <c:v>2.52E-2</c:v>
                </c:pt>
                <c:pt idx="169" formatCode="0.00%">
                  <c:v>2.5100000000000001E-2</c:v>
                </c:pt>
                <c:pt idx="170" formatCode="0.00%">
                  <c:v>2.6499999999999999E-2</c:v>
                </c:pt>
                <c:pt idx="171" formatCode="0.00%">
                  <c:v>2.7900000000000001E-2</c:v>
                </c:pt>
                <c:pt idx="172" formatCode="0.00%">
                  <c:v>0.03</c:v>
                </c:pt>
                <c:pt idx="173" formatCode="0.00%">
                  <c:v>3.1300000000000001E-2</c:v>
                </c:pt>
                <c:pt idx="174" formatCode="0.00%">
                  <c:v>3.2800000000000003E-2</c:v>
                </c:pt>
                <c:pt idx="175" formatCode="0.00%">
                  <c:v>3.4500000000000003E-2</c:v>
                </c:pt>
                <c:pt idx="176" formatCode="0.00%">
                  <c:v>3.4599999999999999E-2</c:v>
                </c:pt>
                <c:pt idx="177" formatCode="0.00%">
                  <c:v>3.4200000000000001E-2</c:v>
                </c:pt>
                <c:pt idx="178" formatCode="0.00%">
                  <c:v>3.4200000000000001E-2</c:v>
                </c:pt>
                <c:pt idx="179" formatCode="0.00%">
                  <c:v>3.4000000000000002E-2</c:v>
                </c:pt>
                <c:pt idx="180" formatCode="0.00%">
                  <c:v>3.4200000000000001E-2</c:v>
                </c:pt>
                <c:pt idx="181" formatCode="0.00%">
                  <c:v>3.4000000000000002E-2</c:v>
                </c:pt>
                <c:pt idx="182" formatCode="0.00%">
                  <c:v>3.4200000000000001E-2</c:v>
                </c:pt>
                <c:pt idx="183" formatCode="0.00%">
                  <c:v>3.44E-2</c:v>
                </c:pt>
                <c:pt idx="184" formatCode="0.00%">
                  <c:v>3.4099999999999998E-2</c:v>
                </c:pt>
                <c:pt idx="185" formatCode="0.00%">
                  <c:v>3.2500000000000001E-2</c:v>
                </c:pt>
                <c:pt idx="186" formatCode="0.00%">
                  <c:v>3.0700000000000002E-2</c:v>
                </c:pt>
                <c:pt idx="187" formatCode="0.00%">
                  <c:v>2.9000000000000001E-2</c:v>
                </c:pt>
                <c:pt idx="188" formatCode="0.00%">
                  <c:v>2.76E-2</c:v>
                </c:pt>
                <c:pt idx="189" formatCode="0.00%">
                  <c:v>2.6800000000000001E-2</c:v>
                </c:pt>
                <c:pt idx="190" formatCode="0.00%">
                  <c:v>2.6499999999999999E-2</c:v>
                </c:pt>
                <c:pt idx="191" formatCode="0.00%">
                  <c:v>2.5499999999999998E-2</c:v>
                </c:pt>
                <c:pt idx="192" formatCode="0.00%">
                  <c:v>2.3900000000000001E-2</c:v>
                </c:pt>
                <c:pt idx="193" formatCode="0.00%">
                  <c:v>2.3700000000000002E-2</c:v>
                </c:pt>
                <c:pt idx="194" formatCode="0.00%">
                  <c:v>2.2099999999999998E-2</c:v>
                </c:pt>
                <c:pt idx="195" formatCode="0.00%">
                  <c:v>2.1700000000000001E-2</c:v>
                </c:pt>
                <c:pt idx="196" formatCode="0.00%">
                  <c:v>2.1600000000000001E-2</c:v>
                </c:pt>
                <c:pt idx="197" formatCode="0.00%">
                  <c:v>2.1600000000000001E-2</c:v>
                </c:pt>
                <c:pt idx="198" formatCode="0.00%">
                  <c:v>2.1100000000000001E-2</c:v>
                </c:pt>
                <c:pt idx="199" formatCode="0.00%">
                  <c:v>2.06E-2</c:v>
                </c:pt>
                <c:pt idx="200" formatCode="0.00%">
                  <c:v>1.9199999999999998E-2</c:v>
                </c:pt>
                <c:pt idx="201" formatCode="0.00%">
                  <c:v>1.8800000000000001E-2</c:v>
                </c:pt>
                <c:pt idx="202" formatCode="0.00%">
                  <c:v>1.7399999999999999E-2</c:v>
                </c:pt>
                <c:pt idx="203" formatCode="0.00%">
                  <c:v>1.6799999999999999E-2</c:v>
                </c:pt>
                <c:pt idx="204" formatCode="0.00%">
                  <c:v>1.66E-2</c:v>
                </c:pt>
                <c:pt idx="205" formatCode="0.00%">
                  <c:v>1.7100000000000001E-2</c:v>
                </c:pt>
                <c:pt idx="206" formatCode="0.00%">
                  <c:v>1.66E-2</c:v>
                </c:pt>
                <c:pt idx="207" formatCode="0.00%">
                  <c:v>1.6199999999999999E-2</c:v>
                </c:pt>
                <c:pt idx="208" formatCode="0.00%">
                  <c:v>1.67E-2</c:v>
                </c:pt>
                <c:pt idx="209" formatCode="0.00%">
                  <c:v>1.7100000000000001E-2</c:v>
                </c:pt>
                <c:pt idx="210" formatCode="0.00%">
                  <c:v>1.6299999999999999E-2</c:v>
                </c:pt>
                <c:pt idx="211" formatCode="0.00%">
                  <c:v>1.6500000000000001E-2</c:v>
                </c:pt>
                <c:pt idx="212" formatCode="0.00%">
                  <c:v>1.6400000000000001E-2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76-439E-AF2F-64C4ABA885C6}"/>
            </c:ext>
          </c:extLst>
        </c:ser>
        <c:ser>
          <c:idx val="1"/>
          <c:order val="1"/>
          <c:tx>
            <c:strRef>
              <c:f>'Exchange rates, Interest rates'!$AC$10</c:f>
              <c:strCache>
                <c:ptCount val="1"/>
                <c:pt idx="0">
                  <c:v>90 day bank bill</c:v>
                </c:pt>
              </c:strCache>
            </c:strRef>
          </c:tx>
          <c:marker>
            <c:symbol val="none"/>
          </c:marker>
          <c:cat>
            <c:numRef>
              <c:f>'Exchange rates, Interest rates'!$A$23:$A$235</c:f>
              <c:numCache>
                <c:formatCode>mmm\-yy</c:formatCode>
                <c:ptCount val="21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</c:numCache>
            </c:numRef>
          </c:cat>
          <c:val>
            <c:numRef>
              <c:f>'Exchange rates, Interest rates'!$AC$23:$AC$235</c:f>
              <c:numCache>
                <c:formatCode>0.0%</c:formatCode>
                <c:ptCount val="213"/>
                <c:pt idx="0">
                  <c:v>5.6763000000000001E-2</c:v>
                </c:pt>
                <c:pt idx="1">
                  <c:v>5.9313999999999999E-2</c:v>
                </c:pt>
                <c:pt idx="2">
                  <c:v>6.2561000000000005E-2</c:v>
                </c:pt>
                <c:pt idx="3">
                  <c:v>6.491799999999999E-2</c:v>
                </c:pt>
                <c:pt idx="4">
                  <c:v>6.7722000000000004E-2</c:v>
                </c:pt>
                <c:pt idx="5">
                  <c:v>6.8833000000000005E-2</c:v>
                </c:pt>
                <c:pt idx="6">
                  <c:v>6.8266999999999994E-2</c:v>
                </c:pt>
                <c:pt idx="7">
                  <c:v>6.7351999999999995E-2</c:v>
                </c:pt>
                <c:pt idx="8">
                  <c:v>6.6581000000000001E-2</c:v>
                </c:pt>
                <c:pt idx="9">
                  <c:v>6.651E-2</c:v>
                </c:pt>
                <c:pt idx="10">
                  <c:v>6.6418000000000005E-2</c:v>
                </c:pt>
                <c:pt idx="11">
                  <c:v>6.7146999999999998E-2</c:v>
                </c:pt>
                <c:pt idx="12">
                  <c:v>6.5319000000000002E-2</c:v>
                </c:pt>
                <c:pt idx="13">
                  <c:v>6.4779000000000003E-2</c:v>
                </c:pt>
                <c:pt idx="14">
                  <c:v>6.2522999999999995E-2</c:v>
                </c:pt>
                <c:pt idx="15">
                  <c:v>5.9650000000000002E-2</c:v>
                </c:pt>
                <c:pt idx="16">
                  <c:v>5.7882999999999997E-2</c:v>
                </c:pt>
                <c:pt idx="17">
                  <c:v>5.8185000000000001E-2</c:v>
                </c:pt>
                <c:pt idx="18">
                  <c:v>5.7864000000000006E-2</c:v>
                </c:pt>
                <c:pt idx="19">
                  <c:v>5.8299999999999998E-2</c:v>
                </c:pt>
                <c:pt idx="20">
                  <c:v>5.5739999999999998E-2</c:v>
                </c:pt>
                <c:pt idx="21">
                  <c:v>5.1523000000000006E-2</c:v>
                </c:pt>
                <c:pt idx="22">
                  <c:v>4.8718000000000004E-2</c:v>
                </c:pt>
                <c:pt idx="23">
                  <c:v>4.8637E-2</c:v>
                </c:pt>
                <c:pt idx="24">
                  <c:v>4.8632999999999996E-2</c:v>
                </c:pt>
                <c:pt idx="25">
                  <c:v>4.9267999999999999E-2</c:v>
                </c:pt>
                <c:pt idx="26">
                  <c:v>5.3120000000000001E-2</c:v>
                </c:pt>
                <c:pt idx="27">
                  <c:v>5.6784999999999995E-2</c:v>
                </c:pt>
                <c:pt idx="28">
                  <c:v>5.8304000000000002E-2</c:v>
                </c:pt>
                <c:pt idx="29">
                  <c:v>5.9553000000000002E-2</c:v>
                </c:pt>
                <c:pt idx="30">
                  <c:v>5.9961E-2</c:v>
                </c:pt>
                <c:pt idx="31">
                  <c:v>5.8741000000000002E-2</c:v>
                </c:pt>
                <c:pt idx="32">
                  <c:v>5.8613999999999999E-2</c:v>
                </c:pt>
                <c:pt idx="33">
                  <c:v>5.8768000000000001E-2</c:v>
                </c:pt>
                <c:pt idx="34">
                  <c:v>5.8971000000000003E-2</c:v>
                </c:pt>
                <c:pt idx="35">
                  <c:v>5.9229999999999998E-2</c:v>
                </c:pt>
                <c:pt idx="36">
                  <c:v>5.8575999999999996E-2</c:v>
                </c:pt>
                <c:pt idx="37">
                  <c:v>5.8194999999999997E-2</c:v>
                </c:pt>
                <c:pt idx="38">
                  <c:v>5.8080999999999994E-2</c:v>
                </c:pt>
                <c:pt idx="39">
                  <c:v>5.7305000000000002E-2</c:v>
                </c:pt>
                <c:pt idx="40">
                  <c:v>5.3795000000000003E-2</c:v>
                </c:pt>
                <c:pt idx="41">
                  <c:v>5.2285000000000005E-2</c:v>
                </c:pt>
                <c:pt idx="42">
                  <c:v>5.1074000000000001E-2</c:v>
                </c:pt>
                <c:pt idx="43">
                  <c:v>5.1124000000000003E-2</c:v>
                </c:pt>
                <c:pt idx="44">
                  <c:v>5.1477000000000002E-2</c:v>
                </c:pt>
                <c:pt idx="45">
                  <c:v>5.1909000000000004E-2</c:v>
                </c:pt>
                <c:pt idx="46">
                  <c:v>5.3670000000000002E-2</c:v>
                </c:pt>
                <c:pt idx="47">
                  <c:v>5.3238000000000001E-2</c:v>
                </c:pt>
                <c:pt idx="48">
                  <c:v>5.3484999999999998E-2</c:v>
                </c:pt>
                <c:pt idx="49">
                  <c:v>5.5862999999999996E-2</c:v>
                </c:pt>
                <c:pt idx="50">
                  <c:v>5.5448000000000004E-2</c:v>
                </c:pt>
                <c:pt idx="51">
                  <c:v>5.5895E-2</c:v>
                </c:pt>
                <c:pt idx="52">
                  <c:v>5.8962000000000001E-2</c:v>
                </c:pt>
                <c:pt idx="53">
                  <c:v>6.0719000000000002E-2</c:v>
                </c:pt>
                <c:pt idx="54">
                  <c:v>6.2473000000000001E-2</c:v>
                </c:pt>
                <c:pt idx="55">
                  <c:v>6.4349999999999991E-2</c:v>
                </c:pt>
                <c:pt idx="56">
                  <c:v>6.6373000000000001E-2</c:v>
                </c:pt>
                <c:pt idx="57">
                  <c:v>6.7479999999999998E-2</c:v>
                </c:pt>
                <c:pt idx="58">
                  <c:v>6.7244999999999999E-2</c:v>
                </c:pt>
                <c:pt idx="59">
                  <c:v>6.7110000000000003E-2</c:v>
                </c:pt>
                <c:pt idx="60">
                  <c:v>6.7568000000000003E-2</c:v>
                </c:pt>
                <c:pt idx="61">
                  <c:v>6.8269999999999997E-2</c:v>
                </c:pt>
                <c:pt idx="62">
                  <c:v>6.9947999999999996E-2</c:v>
                </c:pt>
                <c:pt idx="63">
                  <c:v>7.0469999999999991E-2</c:v>
                </c:pt>
                <c:pt idx="64">
                  <c:v>7.0499999999999993E-2</c:v>
                </c:pt>
                <c:pt idx="65">
                  <c:v>7.0332999999999993E-2</c:v>
                </c:pt>
                <c:pt idx="66">
                  <c:v>7.0251999999999995E-2</c:v>
                </c:pt>
                <c:pt idx="67">
                  <c:v>7.0330000000000004E-2</c:v>
                </c:pt>
                <c:pt idx="68">
                  <c:v>7.0895E-2</c:v>
                </c:pt>
                <c:pt idx="69">
                  <c:v>7.2785000000000002E-2</c:v>
                </c:pt>
                <c:pt idx="70">
                  <c:v>7.5382000000000005E-2</c:v>
                </c:pt>
                <c:pt idx="71">
                  <c:v>7.6565000000000008E-2</c:v>
                </c:pt>
                <c:pt idx="72">
                  <c:v>7.6410000000000006E-2</c:v>
                </c:pt>
                <c:pt idx="73">
                  <c:v>7.5278999999999999E-2</c:v>
                </c:pt>
                <c:pt idx="74">
                  <c:v>7.4886999999999995E-2</c:v>
                </c:pt>
                <c:pt idx="75">
                  <c:v>7.4688000000000004E-2</c:v>
                </c:pt>
                <c:pt idx="76">
                  <c:v>7.4886999999999995E-2</c:v>
                </c:pt>
                <c:pt idx="77">
                  <c:v>7.4743000000000004E-2</c:v>
                </c:pt>
                <c:pt idx="78">
                  <c:v>7.4824000000000002E-2</c:v>
                </c:pt>
                <c:pt idx="79">
                  <c:v>7.4890999999999999E-2</c:v>
                </c:pt>
                <c:pt idx="80">
                  <c:v>7.5633000000000006E-2</c:v>
                </c:pt>
                <c:pt idx="81">
                  <c:v>7.6619000000000007E-2</c:v>
                </c:pt>
                <c:pt idx="82">
                  <c:v>7.6100000000000001E-2</c:v>
                </c:pt>
                <c:pt idx="83">
                  <c:v>7.6610999999999999E-2</c:v>
                </c:pt>
                <c:pt idx="84">
                  <c:v>7.6985999999999999E-2</c:v>
                </c:pt>
                <c:pt idx="85">
                  <c:v>7.7453000000000008E-2</c:v>
                </c:pt>
                <c:pt idx="86">
                  <c:v>7.8817999999999999E-2</c:v>
                </c:pt>
                <c:pt idx="87">
                  <c:v>7.9788999999999999E-2</c:v>
                </c:pt>
                <c:pt idx="88">
                  <c:v>8.0935000000000007E-2</c:v>
                </c:pt>
                <c:pt idx="89">
                  <c:v>8.3214999999999997E-2</c:v>
                </c:pt>
                <c:pt idx="90">
                  <c:v>8.4435999999999997E-2</c:v>
                </c:pt>
                <c:pt idx="91">
                  <c:v>8.7161000000000002E-2</c:v>
                </c:pt>
                <c:pt idx="92">
                  <c:v>8.8065000000000004E-2</c:v>
                </c:pt>
                <c:pt idx="93">
                  <c:v>8.6763999999999994E-2</c:v>
                </c:pt>
                <c:pt idx="94">
                  <c:v>8.7291000000000007E-2</c:v>
                </c:pt>
                <c:pt idx="95">
                  <c:v>8.8979000000000003E-2</c:v>
                </c:pt>
                <c:pt idx="96">
                  <c:v>8.7499999999999994E-2</c:v>
                </c:pt>
                <c:pt idx="97">
                  <c:v>8.8164999999999993E-2</c:v>
                </c:pt>
                <c:pt idx="98">
                  <c:v>8.9057999999999998E-2</c:v>
                </c:pt>
                <c:pt idx="99">
                  <c:v>8.8686000000000001E-2</c:v>
                </c:pt>
                <c:pt idx="100">
                  <c:v>8.7058999999999997E-2</c:v>
                </c:pt>
                <c:pt idx="101">
                  <c:v>8.678000000000001E-2</c:v>
                </c:pt>
                <c:pt idx="102">
                  <c:v>8.4587000000000009E-2</c:v>
                </c:pt>
                <c:pt idx="103">
                  <c:v>8.201E-2</c:v>
                </c:pt>
                <c:pt idx="104">
                  <c:v>7.9467999999999997E-2</c:v>
                </c:pt>
                <c:pt idx="105">
                  <c:v>7.4299999999999991E-2</c:v>
                </c:pt>
                <c:pt idx="106">
                  <c:v>6.2524999999999997E-2</c:v>
                </c:pt>
                <c:pt idx="107">
                  <c:v>5.2319000000000004E-2</c:v>
                </c:pt>
                <c:pt idx="108">
                  <c:v>4.3784999999999998E-2</c:v>
                </c:pt>
                <c:pt idx="109">
                  <c:v>3.4011E-2</c:v>
                </c:pt>
                <c:pt idx="110">
                  <c:v>3.2423E-2</c:v>
                </c:pt>
                <c:pt idx="111">
                  <c:v>3.1175000000000001E-2</c:v>
                </c:pt>
                <c:pt idx="112">
                  <c:v>2.8214000000000003E-2</c:v>
                </c:pt>
                <c:pt idx="113">
                  <c:v>2.7767E-2</c:v>
                </c:pt>
                <c:pt idx="114">
                  <c:v>2.7857E-2</c:v>
                </c:pt>
                <c:pt idx="115">
                  <c:v>2.7643000000000001E-2</c:v>
                </c:pt>
                <c:pt idx="116">
                  <c:v>2.7691E-2</c:v>
                </c:pt>
                <c:pt idx="117">
                  <c:v>2.7905000000000003E-2</c:v>
                </c:pt>
                <c:pt idx="118">
                  <c:v>2.7961999999999997E-2</c:v>
                </c:pt>
                <c:pt idx="119">
                  <c:v>2.7751999999999999E-2</c:v>
                </c:pt>
                <c:pt idx="120">
                  <c:v>2.7774E-2</c:v>
                </c:pt>
                <c:pt idx="121">
                  <c:v>2.7265000000000001E-2</c:v>
                </c:pt>
                <c:pt idx="122">
                  <c:v>2.6713000000000001E-2</c:v>
                </c:pt>
                <c:pt idx="123">
                  <c:v>2.691E-2</c:v>
                </c:pt>
                <c:pt idx="124">
                  <c:v>2.8881E-2</c:v>
                </c:pt>
                <c:pt idx="125">
                  <c:v>3.0667E-2</c:v>
                </c:pt>
                <c:pt idx="126">
                  <c:v>3.2277E-2</c:v>
                </c:pt>
                <c:pt idx="127">
                  <c:v>3.2527E-2</c:v>
                </c:pt>
                <c:pt idx="128">
                  <c:v>3.1836000000000003E-2</c:v>
                </c:pt>
                <c:pt idx="129">
                  <c:v>3.1809999999999998E-2</c:v>
                </c:pt>
                <c:pt idx="130">
                  <c:v>3.1723000000000001E-2</c:v>
                </c:pt>
                <c:pt idx="131">
                  <c:v>3.1743E-2</c:v>
                </c:pt>
                <c:pt idx="132">
                  <c:v>3.1899999999999998E-2</c:v>
                </c:pt>
                <c:pt idx="133">
                  <c:v>3.1315000000000003E-2</c:v>
                </c:pt>
                <c:pt idx="134">
                  <c:v>2.6883000000000001E-2</c:v>
                </c:pt>
                <c:pt idx="135">
                  <c:v>2.6453000000000001E-2</c:v>
                </c:pt>
                <c:pt idx="136">
                  <c:v>2.6600000000000002E-2</c:v>
                </c:pt>
                <c:pt idx="137">
                  <c:v>2.6524000000000002E-2</c:v>
                </c:pt>
                <c:pt idx="138">
                  <c:v>2.7089999999999999E-2</c:v>
                </c:pt>
                <c:pt idx="139">
                  <c:v>2.903E-2</c:v>
                </c:pt>
                <c:pt idx="140">
                  <c:v>2.8759E-2</c:v>
                </c:pt>
                <c:pt idx="141">
                  <c:v>2.7614999999999997E-2</c:v>
                </c:pt>
                <c:pt idx="142">
                  <c:v>2.6909000000000002E-2</c:v>
                </c:pt>
                <c:pt idx="143">
                  <c:v>2.691E-2</c:v>
                </c:pt>
                <c:pt idx="144" formatCode="0.00%">
                  <c:v>2.7435000000000001E-2</c:v>
                </c:pt>
                <c:pt idx="145" formatCode="0.00%">
                  <c:v>2.7484999999999999E-2</c:v>
                </c:pt>
                <c:pt idx="146" formatCode="0.00%">
                  <c:v>2.7394999999999999E-2</c:v>
                </c:pt>
                <c:pt idx="147" formatCode="0.00%">
                  <c:v>2.7361E-2</c:v>
                </c:pt>
                <c:pt idx="148" formatCode="0.00%">
                  <c:v>2.5861000000000002E-2</c:v>
                </c:pt>
                <c:pt idx="149" formatCode="0.00%">
                  <c:v>2.6070000000000003E-2</c:v>
                </c:pt>
                <c:pt idx="150" formatCode="0.00%">
                  <c:v>2.6676999999999999E-2</c:v>
                </c:pt>
                <c:pt idx="151" formatCode="0.00%">
                  <c:v>2.6429999999999999E-2</c:v>
                </c:pt>
                <c:pt idx="152" formatCode="0.00%">
                  <c:v>2.6429999999999999E-2</c:v>
                </c:pt>
                <c:pt idx="153" formatCode="0.00%">
                  <c:v>2.6477000000000001E-2</c:v>
                </c:pt>
                <c:pt idx="154" formatCode="0.00%">
                  <c:v>2.6355E-2</c:v>
                </c:pt>
                <c:pt idx="155" formatCode="0.00%">
                  <c:v>2.6478999999999999E-2</c:v>
                </c:pt>
                <c:pt idx="156" formatCode="0.00%">
                  <c:v>2.6575999999999999E-2</c:v>
                </c:pt>
                <c:pt idx="157" formatCode="0.00%">
                  <c:v>2.6599999999999999E-2</c:v>
                </c:pt>
                <c:pt idx="158" formatCode="0.00%">
                  <c:v>2.64E-2</c:v>
                </c:pt>
                <c:pt idx="159" formatCode="0.00%">
                  <c:v>2.6499999999999999E-2</c:v>
                </c:pt>
                <c:pt idx="160" formatCode="0.00%">
                  <c:v>2.64E-2</c:v>
                </c:pt>
                <c:pt idx="161" formatCode="0.00%">
                  <c:v>2.64E-2</c:v>
                </c:pt>
                <c:pt idx="162" formatCode="0.00%">
                  <c:v>2.64E-2</c:v>
                </c:pt>
                <c:pt idx="163" formatCode="0.00%">
                  <c:v>2.64E-2</c:v>
                </c:pt>
                <c:pt idx="164" formatCode="0.00%">
                  <c:v>2.6499999999999999E-2</c:v>
                </c:pt>
                <c:pt idx="165" formatCode="0.00%">
                  <c:v>2.6700000000000002E-2</c:v>
                </c:pt>
                <c:pt idx="166" formatCode="0.00%">
                  <c:v>2.6599999999999999E-2</c:v>
                </c:pt>
                <c:pt idx="167" formatCode="0.00%">
                  <c:v>2.7300000000000001E-2</c:v>
                </c:pt>
                <c:pt idx="168" formatCode="0.00%">
                  <c:v>2.8799999999999999E-2</c:v>
                </c:pt>
                <c:pt idx="169" formatCode="0.00%">
                  <c:v>2.93E-2</c:v>
                </c:pt>
                <c:pt idx="170" formatCode="0.00%">
                  <c:v>3.0499999999999999E-2</c:v>
                </c:pt>
                <c:pt idx="171" formatCode="0.00%">
                  <c:v>3.2399999999999998E-2</c:v>
                </c:pt>
                <c:pt idx="172" formatCode="0.00%">
                  <c:v>3.3799999999999997E-2</c:v>
                </c:pt>
                <c:pt idx="173" formatCode="0.00%">
                  <c:v>3.5200000000000002E-2</c:v>
                </c:pt>
                <c:pt idx="174" formatCode="0.00%">
                  <c:v>3.6700000000000003E-2</c:v>
                </c:pt>
                <c:pt idx="175" formatCode="0.00%">
                  <c:v>3.6900000000000002E-2</c:v>
                </c:pt>
                <c:pt idx="176" formatCode="0.00%">
                  <c:v>3.7100000000000001E-2</c:v>
                </c:pt>
                <c:pt idx="177" formatCode="0.00%">
                  <c:v>3.6799999999999999E-2</c:v>
                </c:pt>
                <c:pt idx="178" formatCode="0.00%">
                  <c:v>3.6700000000000003E-2</c:v>
                </c:pt>
                <c:pt idx="179" formatCode="0.00%">
                  <c:v>3.6700000000000003E-2</c:v>
                </c:pt>
                <c:pt idx="180" formatCode="0.00%">
                  <c:v>3.6700000000000003E-2</c:v>
                </c:pt>
                <c:pt idx="181" formatCode="0.00%">
                  <c:v>3.6299999999999999E-2</c:v>
                </c:pt>
                <c:pt idx="182" formatCode="0.00%">
                  <c:v>3.6299999999999999E-2</c:v>
                </c:pt>
                <c:pt idx="183" formatCode="0.00%">
                  <c:v>3.6299999999999999E-2</c:v>
                </c:pt>
                <c:pt idx="184" formatCode="0.00%">
                  <c:v>3.5299999999999998E-2</c:v>
                </c:pt>
                <c:pt idx="185" formatCode="0.00%">
                  <c:v>3.3300000000000003E-2</c:v>
                </c:pt>
                <c:pt idx="186" formatCode="0.00%">
                  <c:v>3.1300000000000001E-2</c:v>
                </c:pt>
                <c:pt idx="187" formatCode="0.00%">
                  <c:v>2.9499999999999998E-2</c:v>
                </c:pt>
                <c:pt idx="188" formatCode="0.00%">
                  <c:v>2.8500000000000001E-2</c:v>
                </c:pt>
                <c:pt idx="189" formatCode="0.00%">
                  <c:v>2.86E-2</c:v>
                </c:pt>
                <c:pt idx="190" formatCode="0.00%">
                  <c:v>2.8899999999999999E-2</c:v>
                </c:pt>
                <c:pt idx="191" formatCode="0.00%">
                  <c:v>2.7900000000000001E-2</c:v>
                </c:pt>
                <c:pt idx="192" formatCode="0.00%">
                  <c:v>2.7300000000000001E-2</c:v>
                </c:pt>
                <c:pt idx="193" formatCode="0.00%">
                  <c:v>2.6200000000000001E-2</c:v>
                </c:pt>
                <c:pt idx="194" formatCode="0.00%">
                  <c:v>2.4300000000000002E-2</c:v>
                </c:pt>
                <c:pt idx="195" formatCode="0.00%">
                  <c:v>2.3399999999999997E-2</c:v>
                </c:pt>
                <c:pt idx="196" formatCode="0.00%">
                  <c:v>2.3799999999999998E-2</c:v>
                </c:pt>
                <c:pt idx="197" formatCode="0.00%">
                  <c:v>2.3699999999999999E-2</c:v>
                </c:pt>
                <c:pt idx="198" formatCode="0.00%">
                  <c:v>2.3699999999999999E-2</c:v>
                </c:pt>
                <c:pt idx="199" formatCode="0.00%">
                  <c:v>2.24E-2</c:v>
                </c:pt>
                <c:pt idx="200" formatCode="0.00%">
                  <c:v>2.23E-2</c:v>
                </c:pt>
                <c:pt idx="201" formatCode="0.00%">
                  <c:v>2.1499999999999998E-2</c:v>
                </c:pt>
                <c:pt idx="202" formatCode="0.00%">
                  <c:v>2.07E-2</c:v>
                </c:pt>
                <c:pt idx="203" formatCode="0.00%">
                  <c:v>2.0299999999999999E-2</c:v>
                </c:pt>
                <c:pt idx="204" formatCode="0.00%">
                  <c:v>1.9800000000000002E-2</c:v>
                </c:pt>
                <c:pt idx="205" formatCode="0.00%">
                  <c:v>2.0199999999999999E-2</c:v>
                </c:pt>
                <c:pt idx="206" formatCode="0.00%">
                  <c:v>1.9800000000000002E-2</c:v>
                </c:pt>
                <c:pt idx="207" formatCode="0.00%">
                  <c:v>1.9699999999999999E-2</c:v>
                </c:pt>
                <c:pt idx="208" formatCode="0.00%">
                  <c:v>1.9800000000000002E-2</c:v>
                </c:pt>
                <c:pt idx="209" formatCode="0.00%">
                  <c:v>1.95E-2</c:v>
                </c:pt>
                <c:pt idx="210" formatCode="0.00%">
                  <c:v>1.9599999999999999E-2</c:v>
                </c:pt>
                <c:pt idx="211" formatCode="0.00%">
                  <c:v>1.95E-2</c:v>
                </c:pt>
                <c:pt idx="212" formatCode="0.00%">
                  <c:v>1.95E-2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76-439E-AF2F-64C4ABA885C6}"/>
            </c:ext>
          </c:extLst>
        </c:ser>
        <c:ser>
          <c:idx val="2"/>
          <c:order val="2"/>
          <c:tx>
            <c:strRef>
              <c:f>'Exchange rates, Interest rates'!$AD$10</c:f>
              <c:strCache>
                <c:ptCount val="1"/>
                <c:pt idx="0">
                  <c:v>Floating rate</c:v>
                </c:pt>
              </c:strCache>
            </c:strRef>
          </c:tx>
          <c:marker>
            <c:symbol val="none"/>
          </c:marker>
          <c:cat>
            <c:numRef>
              <c:f>'Exchange rates, Interest rates'!$A$23:$A$235</c:f>
              <c:numCache>
                <c:formatCode>mmm\-yy</c:formatCode>
                <c:ptCount val="21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</c:numCache>
            </c:numRef>
          </c:cat>
          <c:val>
            <c:numRef>
              <c:f>'Exchange rates, Interest rates'!$AD$23:$AD$235</c:f>
              <c:numCache>
                <c:formatCode>0.0%</c:formatCode>
                <c:ptCount val="213"/>
                <c:pt idx="0">
                  <c:v>7.2999999999999995E-2</c:v>
                </c:pt>
                <c:pt idx="1">
                  <c:v>7.4999999999999997E-2</c:v>
                </c:pt>
                <c:pt idx="2">
                  <c:v>7.9000000000000001E-2</c:v>
                </c:pt>
                <c:pt idx="3">
                  <c:v>0.08</c:v>
                </c:pt>
                <c:pt idx="4">
                  <c:v>8.5000000000000006E-2</c:v>
                </c:pt>
                <c:pt idx="5">
                  <c:v>8.6999999999999994E-2</c:v>
                </c:pt>
                <c:pt idx="6">
                  <c:v>8.6999999999999994E-2</c:v>
                </c:pt>
                <c:pt idx="7">
                  <c:v>8.5999999999999993E-2</c:v>
                </c:pt>
                <c:pt idx="8">
                  <c:v>8.4000000000000005E-2</c:v>
                </c:pt>
                <c:pt idx="9">
                  <c:v>8.4000000000000005E-2</c:v>
                </c:pt>
                <c:pt idx="10">
                  <c:v>8.4000000000000005E-2</c:v>
                </c:pt>
                <c:pt idx="11">
                  <c:v>8.4000000000000005E-2</c:v>
                </c:pt>
                <c:pt idx="12">
                  <c:v>8.3000000000000004E-2</c:v>
                </c:pt>
                <c:pt idx="13">
                  <c:v>8.3000000000000004E-2</c:v>
                </c:pt>
                <c:pt idx="14">
                  <c:v>8.1000000000000003E-2</c:v>
                </c:pt>
                <c:pt idx="15">
                  <c:v>7.9000000000000001E-2</c:v>
                </c:pt>
                <c:pt idx="16">
                  <c:v>7.5999999999999998E-2</c:v>
                </c:pt>
                <c:pt idx="17">
                  <c:v>7.6999999999999999E-2</c:v>
                </c:pt>
                <c:pt idx="18">
                  <c:v>7.6999999999999999E-2</c:v>
                </c:pt>
                <c:pt idx="19">
                  <c:v>7.6999999999999999E-2</c:v>
                </c:pt>
                <c:pt idx="20">
                  <c:v>7.2999999999999995E-2</c:v>
                </c:pt>
                <c:pt idx="21">
                  <c:v>7.0999999999999994E-2</c:v>
                </c:pt>
                <c:pt idx="22">
                  <c:v>6.7000000000000004E-2</c:v>
                </c:pt>
                <c:pt idx="23">
                  <c:v>6.7000000000000004E-2</c:v>
                </c:pt>
                <c:pt idx="24">
                  <c:v>6.7000000000000004E-2</c:v>
                </c:pt>
                <c:pt idx="25">
                  <c:v>6.6000000000000003E-2</c:v>
                </c:pt>
                <c:pt idx="26">
                  <c:v>7.0000000000000007E-2</c:v>
                </c:pt>
                <c:pt idx="27">
                  <c:v>7.2999999999999995E-2</c:v>
                </c:pt>
                <c:pt idx="28">
                  <c:v>7.5999999999999998E-2</c:v>
                </c:pt>
                <c:pt idx="29">
                  <c:v>7.5999999999999998E-2</c:v>
                </c:pt>
                <c:pt idx="30">
                  <c:v>7.8E-2</c:v>
                </c:pt>
                <c:pt idx="31">
                  <c:v>7.6999999999999999E-2</c:v>
                </c:pt>
                <c:pt idx="32">
                  <c:v>7.6999999999999999E-2</c:v>
                </c:pt>
                <c:pt idx="33">
                  <c:v>7.6999999999999999E-2</c:v>
                </c:pt>
                <c:pt idx="34">
                  <c:v>7.6999999999999999E-2</c:v>
                </c:pt>
                <c:pt idx="35">
                  <c:v>7.6999999999999999E-2</c:v>
                </c:pt>
                <c:pt idx="36">
                  <c:v>7.6999999999999999E-2</c:v>
                </c:pt>
                <c:pt idx="37">
                  <c:v>7.6999999999999999E-2</c:v>
                </c:pt>
                <c:pt idx="38">
                  <c:v>7.6999999999999999E-2</c:v>
                </c:pt>
                <c:pt idx="39">
                  <c:v>7.5999999999999998E-2</c:v>
                </c:pt>
                <c:pt idx="40">
                  <c:v>7.4999999999999997E-2</c:v>
                </c:pt>
                <c:pt idx="41">
                  <c:v>7.2999999999999995E-2</c:v>
                </c:pt>
                <c:pt idx="42">
                  <c:v>7.2000000000000008E-2</c:v>
                </c:pt>
                <c:pt idx="43">
                  <c:v>7.0999999999999994E-2</c:v>
                </c:pt>
                <c:pt idx="44">
                  <c:v>7.0000000000000007E-2</c:v>
                </c:pt>
                <c:pt idx="45">
                  <c:v>7.0000000000000007E-2</c:v>
                </c:pt>
                <c:pt idx="46">
                  <c:v>7.0999999999999994E-2</c:v>
                </c:pt>
                <c:pt idx="47">
                  <c:v>7.2000000000000008E-2</c:v>
                </c:pt>
                <c:pt idx="48">
                  <c:v>7.2000000000000008E-2</c:v>
                </c:pt>
                <c:pt idx="49">
                  <c:v>7.4999999999999997E-2</c:v>
                </c:pt>
                <c:pt idx="50">
                  <c:v>7.4999999999999997E-2</c:v>
                </c:pt>
                <c:pt idx="51">
                  <c:v>7.4999999999999997E-2</c:v>
                </c:pt>
                <c:pt idx="52">
                  <c:v>7.8E-2</c:v>
                </c:pt>
                <c:pt idx="53">
                  <c:v>7.9000000000000001E-2</c:v>
                </c:pt>
                <c:pt idx="54">
                  <c:v>7.9000000000000001E-2</c:v>
                </c:pt>
                <c:pt idx="55">
                  <c:v>8.199999999999999E-2</c:v>
                </c:pt>
                <c:pt idx="56">
                  <c:v>8.4000000000000005E-2</c:v>
                </c:pt>
                <c:pt idx="57">
                  <c:v>8.5000000000000006E-2</c:v>
                </c:pt>
                <c:pt idx="58">
                  <c:v>8.6999999999999994E-2</c:v>
                </c:pt>
                <c:pt idx="59" formatCode="0.00%">
                  <c:v>8.6699999999999999E-2</c:v>
                </c:pt>
                <c:pt idx="60" formatCode="0.00%">
                  <c:v>8.6699999999999999E-2</c:v>
                </c:pt>
                <c:pt idx="61" formatCode="0.00%">
                  <c:v>8.6699999999999999E-2</c:v>
                </c:pt>
                <c:pt idx="62" formatCode="0.00%">
                  <c:v>8.9099999999999999E-2</c:v>
                </c:pt>
                <c:pt idx="63" formatCode="0.00%">
                  <c:v>8.9399999999999993E-2</c:v>
                </c:pt>
                <c:pt idx="64" formatCode="0.00%">
                  <c:v>8.9399999999999993E-2</c:v>
                </c:pt>
                <c:pt idx="65" formatCode="0.00%">
                  <c:v>8.9399999999999993E-2</c:v>
                </c:pt>
                <c:pt idx="66" formatCode="0.00%">
                  <c:v>8.9399999999999993E-2</c:v>
                </c:pt>
                <c:pt idx="67" formatCode="0.00%">
                  <c:v>8.9399999999999993E-2</c:v>
                </c:pt>
                <c:pt idx="68" formatCode="0.00%">
                  <c:v>8.9399999999999993E-2</c:v>
                </c:pt>
                <c:pt idx="69" formatCode="0.00%">
                  <c:v>9.0200000000000002E-2</c:v>
                </c:pt>
                <c:pt idx="70" formatCode="0.00%">
                  <c:v>9.1700000000000004E-2</c:v>
                </c:pt>
                <c:pt idx="71" formatCode="0.00%">
                  <c:v>9.4700000000000006E-2</c:v>
                </c:pt>
                <c:pt idx="72" formatCode="0.00%">
                  <c:v>9.4700000000000006E-2</c:v>
                </c:pt>
                <c:pt idx="73" formatCode="0.00%">
                  <c:v>9.4700000000000006E-2</c:v>
                </c:pt>
                <c:pt idx="74" formatCode="0.00%">
                  <c:v>9.4700000000000006E-2</c:v>
                </c:pt>
                <c:pt idx="75" formatCode="0.00%">
                  <c:v>9.4700000000000006E-2</c:v>
                </c:pt>
                <c:pt idx="76" formatCode="0.00%">
                  <c:v>9.4700000000000006E-2</c:v>
                </c:pt>
                <c:pt idx="77" formatCode="0.00%">
                  <c:v>9.4700000000000006E-2</c:v>
                </c:pt>
                <c:pt idx="78" formatCode="0.00%">
                  <c:v>9.4700000000000006E-2</c:v>
                </c:pt>
                <c:pt idx="79" formatCode="0.00%">
                  <c:v>9.4600000000000004E-2</c:v>
                </c:pt>
                <c:pt idx="80" formatCode="0.00%">
                  <c:v>9.4600000000000004E-2</c:v>
                </c:pt>
                <c:pt idx="81" formatCode="0.00%">
                  <c:v>9.4600000000000004E-2</c:v>
                </c:pt>
                <c:pt idx="82" formatCode="0.00%">
                  <c:v>9.4600000000000004E-2</c:v>
                </c:pt>
                <c:pt idx="83" formatCode="0.00%">
                  <c:v>9.4600000000000004E-2</c:v>
                </c:pt>
                <c:pt idx="84" formatCode="0.00%">
                  <c:v>9.4600000000000004E-2</c:v>
                </c:pt>
                <c:pt idx="85" formatCode="0.00%">
                  <c:v>9.4600000000000004E-2</c:v>
                </c:pt>
                <c:pt idx="86" formatCode="0.00%">
                  <c:v>9.69E-2</c:v>
                </c:pt>
                <c:pt idx="87" formatCode="0.00%">
                  <c:v>9.7200000000000009E-2</c:v>
                </c:pt>
                <c:pt idx="88" formatCode="0.00%">
                  <c:v>9.9100000000000008E-2</c:v>
                </c:pt>
                <c:pt idx="89" formatCode="0.00%">
                  <c:v>0.1014</c:v>
                </c:pt>
                <c:pt idx="90" formatCode="0.00%">
                  <c:v>0.10189999999999999</c:v>
                </c:pt>
                <c:pt idx="91" formatCode="0.00%">
                  <c:v>0.10400000000000001</c:v>
                </c:pt>
                <c:pt idx="92" formatCode="0.00%">
                  <c:v>0.10400000000000001</c:v>
                </c:pt>
                <c:pt idx="93" formatCode="0.00%">
                  <c:v>0.10400000000000001</c:v>
                </c:pt>
                <c:pt idx="94" formatCode="0.00%">
                  <c:v>0.10400000000000001</c:v>
                </c:pt>
                <c:pt idx="95" formatCode="0.00%">
                  <c:v>0.10400000000000001</c:v>
                </c:pt>
                <c:pt idx="96" formatCode="0.00%">
                  <c:v>0.1041</c:v>
                </c:pt>
                <c:pt idx="97" formatCode="0.00%">
                  <c:v>0.1051</c:v>
                </c:pt>
                <c:pt idx="98" formatCode="0.00%">
                  <c:v>0.1056</c:v>
                </c:pt>
                <c:pt idx="99" formatCode="0.00%">
                  <c:v>0.1056</c:v>
                </c:pt>
                <c:pt idx="100" formatCode="0.00%">
                  <c:v>0.1072</c:v>
                </c:pt>
                <c:pt idx="101" formatCode="0.00%">
                  <c:v>0.1072</c:v>
                </c:pt>
                <c:pt idx="102" formatCode="0.00%">
                  <c:v>0.1072</c:v>
                </c:pt>
                <c:pt idx="103" formatCode="0.00%">
                  <c:v>0.1072</c:v>
                </c:pt>
                <c:pt idx="104" formatCode="0.00%">
                  <c:v>0.1026</c:v>
                </c:pt>
                <c:pt idx="105" formatCode="0.00%">
                  <c:v>9.6199999999999994E-2</c:v>
                </c:pt>
                <c:pt idx="106" formatCode="0.00%">
                  <c:v>8.8200000000000001E-2</c:v>
                </c:pt>
                <c:pt idx="107" formatCode="0.00%">
                  <c:v>7.8799999999999995E-2</c:v>
                </c:pt>
                <c:pt idx="108" formatCode="0.00%">
                  <c:v>7.17E-2</c:v>
                </c:pt>
                <c:pt idx="109" formatCode="0.00%">
                  <c:v>6.7199999999999996E-2</c:v>
                </c:pt>
                <c:pt idx="110" formatCode="0.00%">
                  <c:v>6.3700000000000007E-2</c:v>
                </c:pt>
                <c:pt idx="111" formatCode="0.00%">
                  <c:v>6.3700000000000007E-2</c:v>
                </c:pt>
                <c:pt idx="112" formatCode="0.00%">
                  <c:v>6.3700000000000007E-2</c:v>
                </c:pt>
                <c:pt idx="113" formatCode="0.00%">
                  <c:v>6.3700000000000007E-2</c:v>
                </c:pt>
                <c:pt idx="114" formatCode="0.00%">
                  <c:v>6.3700000000000007E-2</c:v>
                </c:pt>
                <c:pt idx="115" formatCode="0.00%">
                  <c:v>6.3299999999999995E-2</c:v>
                </c:pt>
                <c:pt idx="116" formatCode="0.00%">
                  <c:v>6.2199999999999998E-2</c:v>
                </c:pt>
                <c:pt idx="117" formatCode="0.00%">
                  <c:v>6.1500000000000006E-2</c:v>
                </c:pt>
                <c:pt idx="118" formatCode="0.00%">
                  <c:v>6.0700000000000004E-2</c:v>
                </c:pt>
                <c:pt idx="119" formatCode="0.00%">
                  <c:v>6.0700000000000004E-2</c:v>
                </c:pt>
                <c:pt idx="120" formatCode="0.00%">
                  <c:v>6.0700000000000004E-2</c:v>
                </c:pt>
                <c:pt idx="121" formatCode="0.00%">
                  <c:v>5.9800000000000006E-2</c:v>
                </c:pt>
                <c:pt idx="122" formatCode="0.00%">
                  <c:v>5.9800000000000006E-2</c:v>
                </c:pt>
                <c:pt idx="123" formatCode="0.00%">
                  <c:v>5.9800000000000006E-2</c:v>
                </c:pt>
                <c:pt idx="124" formatCode="0.00%">
                  <c:v>5.9800000000000006E-2</c:v>
                </c:pt>
                <c:pt idx="125" formatCode="0.00%">
                  <c:v>6.1200000000000004E-2</c:v>
                </c:pt>
                <c:pt idx="126" formatCode="0.00%">
                  <c:v>6.1200000000000004E-2</c:v>
                </c:pt>
                <c:pt idx="127" formatCode="0.00%">
                  <c:v>6.3500000000000001E-2</c:v>
                </c:pt>
                <c:pt idx="128" formatCode="0.00%">
                  <c:v>6.3399999999999998E-2</c:v>
                </c:pt>
                <c:pt idx="129" formatCode="0.00%">
                  <c:v>6.3399999999999998E-2</c:v>
                </c:pt>
                <c:pt idx="130" formatCode="0.00%">
                  <c:v>6.3399999999999998E-2</c:v>
                </c:pt>
                <c:pt idx="131" formatCode="0.00%">
                  <c:v>6.3399999999999998E-2</c:v>
                </c:pt>
                <c:pt idx="132" formatCode="0.00%">
                  <c:v>6.3399999999999998E-2</c:v>
                </c:pt>
                <c:pt idx="133" formatCode="0.00%">
                  <c:v>6.3399999999999998E-2</c:v>
                </c:pt>
                <c:pt idx="134" formatCode="0.00%">
                  <c:v>5.9299999999999999E-2</c:v>
                </c:pt>
                <c:pt idx="135" formatCode="0.00%">
                  <c:v>5.8899999999999994E-2</c:v>
                </c:pt>
                <c:pt idx="136" formatCode="0.00%">
                  <c:v>5.8700000000000002E-2</c:v>
                </c:pt>
                <c:pt idx="137" formatCode="0.00%">
                  <c:v>5.8700000000000002E-2</c:v>
                </c:pt>
                <c:pt idx="138" formatCode="0.00%">
                  <c:v>5.8700000000000002E-2</c:v>
                </c:pt>
                <c:pt idx="139" formatCode="0.00%">
                  <c:v>5.8700000000000002E-2</c:v>
                </c:pt>
                <c:pt idx="140" formatCode="0.00%">
                  <c:v>5.8700000000000002E-2</c:v>
                </c:pt>
                <c:pt idx="141" formatCode="0.00%">
                  <c:v>5.8499999999999996E-2</c:v>
                </c:pt>
                <c:pt idx="142" formatCode="0.00%">
                  <c:v>5.8299999999999998E-2</c:v>
                </c:pt>
                <c:pt idx="143" formatCode="0.00%">
                  <c:v>5.8600000000000006E-2</c:v>
                </c:pt>
                <c:pt idx="144" formatCode="0.00%">
                  <c:v>5.8600000000000006E-2</c:v>
                </c:pt>
                <c:pt idx="145" formatCode="0.00%">
                  <c:v>5.8600000000000006E-2</c:v>
                </c:pt>
                <c:pt idx="146" formatCode="0.00%">
                  <c:v>5.8600000000000006E-2</c:v>
                </c:pt>
                <c:pt idx="147" formatCode="0.00%">
                  <c:v>5.8099999999999999E-2</c:v>
                </c:pt>
                <c:pt idx="148" formatCode="0.00%">
                  <c:v>5.8099999999999999E-2</c:v>
                </c:pt>
                <c:pt idx="149" formatCode="0.00%">
                  <c:v>5.8099999999999999E-2</c:v>
                </c:pt>
                <c:pt idx="150" formatCode="0.00%">
                  <c:v>5.79E-2</c:v>
                </c:pt>
                <c:pt idx="151" formatCode="0.00%">
                  <c:v>5.79E-2</c:v>
                </c:pt>
                <c:pt idx="152" formatCode="0.00%">
                  <c:v>5.79E-2</c:v>
                </c:pt>
                <c:pt idx="153" formatCode="0.00%">
                  <c:v>5.79E-2</c:v>
                </c:pt>
                <c:pt idx="154" formatCode="0.00%">
                  <c:v>5.79E-2</c:v>
                </c:pt>
                <c:pt idx="155" formatCode="0.00%">
                  <c:v>5.7999999999999996E-2</c:v>
                </c:pt>
                <c:pt idx="156" formatCode="0.00%">
                  <c:v>5.7999999999999996E-2</c:v>
                </c:pt>
                <c:pt idx="157" formatCode="0.00%">
                  <c:v>5.7999999999999996E-2</c:v>
                </c:pt>
                <c:pt idx="158" formatCode="0.00%">
                  <c:v>5.7999999999999996E-2</c:v>
                </c:pt>
                <c:pt idx="159" formatCode="0.00%">
                  <c:v>5.7999999999999996E-2</c:v>
                </c:pt>
                <c:pt idx="160" formatCode="0.00%">
                  <c:v>5.7999999999999996E-2</c:v>
                </c:pt>
                <c:pt idx="161" formatCode="0.00%">
                  <c:v>5.7999999999999996E-2</c:v>
                </c:pt>
                <c:pt idx="162" formatCode="0.00%">
                  <c:v>5.7999999999999996E-2</c:v>
                </c:pt>
                <c:pt idx="163" formatCode="0.00%">
                  <c:v>5.7999999999999996E-2</c:v>
                </c:pt>
                <c:pt idx="164" formatCode="0.00%">
                  <c:v>5.8299999999999998E-2</c:v>
                </c:pt>
                <c:pt idx="165" formatCode="0.00%">
                  <c:v>5.8299999999999998E-2</c:v>
                </c:pt>
                <c:pt idx="166" formatCode="0.00%">
                  <c:v>5.8299999999999998E-2</c:v>
                </c:pt>
                <c:pt idx="167" formatCode="0.00%">
                  <c:v>5.8299999999999998E-2</c:v>
                </c:pt>
                <c:pt idx="168" formatCode="0.00%">
                  <c:v>5.8299999999999998E-2</c:v>
                </c:pt>
                <c:pt idx="169" formatCode="0.00%">
                  <c:v>5.8299999999999998E-2</c:v>
                </c:pt>
                <c:pt idx="170" formatCode="0.00%">
                  <c:v>6.0100000000000001E-2</c:v>
                </c:pt>
                <c:pt idx="171" formatCode="0.00%">
                  <c:v>6.0499999999999998E-2</c:v>
                </c:pt>
                <c:pt idx="172" formatCode="0.00%">
                  <c:v>6.1799999999999994E-2</c:v>
                </c:pt>
                <c:pt idx="173" formatCode="0.00%">
                  <c:v>6.3299999999999995E-2</c:v>
                </c:pt>
                <c:pt idx="174" formatCode="0.00%">
                  <c:v>6.5099999999999991E-2</c:v>
                </c:pt>
                <c:pt idx="175" formatCode="0.00%">
                  <c:v>6.5700000000000008E-2</c:v>
                </c:pt>
                <c:pt idx="176" formatCode="0.00%">
                  <c:v>6.59E-2</c:v>
                </c:pt>
                <c:pt idx="177" formatCode="0.00%">
                  <c:v>6.59E-2</c:v>
                </c:pt>
                <c:pt idx="178" formatCode="0.00%">
                  <c:v>6.59E-2</c:v>
                </c:pt>
                <c:pt idx="179" formatCode="0.00%">
                  <c:v>6.59E-2</c:v>
                </c:pt>
                <c:pt idx="180" formatCode="0.00%">
                  <c:v>6.59E-2</c:v>
                </c:pt>
                <c:pt idx="181" formatCode="0.00%">
                  <c:v>6.5599999999999992E-2</c:v>
                </c:pt>
                <c:pt idx="182" formatCode="0.00%">
                  <c:v>6.5599999999999992E-2</c:v>
                </c:pt>
                <c:pt idx="183" formatCode="0.00%">
                  <c:v>6.5599999999999992E-2</c:v>
                </c:pt>
                <c:pt idx="184" formatCode="0.00%">
                  <c:v>6.5599999999999992E-2</c:v>
                </c:pt>
                <c:pt idx="185" formatCode="0.00%">
                  <c:v>6.4000000000000001E-2</c:v>
                </c:pt>
                <c:pt idx="186" formatCode="0.00%">
                  <c:v>6.1600000000000002E-2</c:v>
                </c:pt>
                <c:pt idx="187" formatCode="0.00%">
                  <c:v>6.1200000000000004E-2</c:v>
                </c:pt>
                <c:pt idx="188" formatCode="0.00%">
                  <c:v>5.96E-2</c:v>
                </c:pt>
                <c:pt idx="189" formatCode="0.00%">
                  <c:v>5.9900000000000002E-2</c:v>
                </c:pt>
                <c:pt idx="190" formatCode="0.00%">
                  <c:v>5.9900000000000002E-2</c:v>
                </c:pt>
                <c:pt idx="191" formatCode="0.00%">
                  <c:v>5.8499999999999996E-2</c:v>
                </c:pt>
                <c:pt idx="192" formatCode="0.00%">
                  <c:v>5.7999999999999996E-2</c:v>
                </c:pt>
                <c:pt idx="193" formatCode="0.00%">
                  <c:v>5.79E-2</c:v>
                </c:pt>
                <c:pt idx="194" formatCode="0.00%">
                  <c:v>5.7000000000000002E-2</c:v>
                </c:pt>
                <c:pt idx="195" formatCode="0.00%">
                  <c:v>5.6900000000000006E-2</c:v>
                </c:pt>
                <c:pt idx="196" formatCode="0.00%">
                  <c:v>5.6900000000000006E-2</c:v>
                </c:pt>
                <c:pt idx="197" formatCode="0.00%">
                  <c:v>5.7000000000000002E-2</c:v>
                </c:pt>
                <c:pt idx="198" formatCode="0.00%">
                  <c:v>5.7000000000000002E-2</c:v>
                </c:pt>
                <c:pt idx="199" formatCode="0.00%">
                  <c:v>5.6399999999999999E-2</c:v>
                </c:pt>
                <c:pt idx="200" formatCode="0.00%">
                  <c:v>5.6399999999999999E-2</c:v>
                </c:pt>
                <c:pt idx="201" formatCode="0.00%">
                  <c:v>5.6399999999999999E-2</c:v>
                </c:pt>
                <c:pt idx="202" formatCode="0.00%">
                  <c:v>5.7000000000000002E-2</c:v>
                </c:pt>
                <c:pt idx="203" formatCode="0.00%">
                  <c:v>5.7000000000000002E-2</c:v>
                </c:pt>
                <c:pt idx="204" formatCode="0.00%">
                  <c:v>5.6299999999999996E-2</c:v>
                </c:pt>
                <c:pt idx="205" formatCode="0.00%">
                  <c:v>5.6399999999999999E-2</c:v>
                </c:pt>
                <c:pt idx="206" formatCode="0.00%">
                  <c:v>5.6900000000000006E-2</c:v>
                </c:pt>
                <c:pt idx="207" formatCode="0.00%">
                  <c:v>5.7099999999999998E-2</c:v>
                </c:pt>
                <c:pt idx="208" formatCode="0.00%">
                  <c:v>5.7300000000000004E-2</c:v>
                </c:pt>
                <c:pt idx="209" formatCode="0.00%">
                  <c:v>5.74E-2</c:v>
                </c:pt>
                <c:pt idx="210" formatCode="0.00%">
                  <c:v>5.7500000000000002E-2</c:v>
                </c:pt>
                <c:pt idx="211" formatCode="0.00%">
                  <c:v>5.7500000000000002E-2</c:v>
                </c:pt>
                <c:pt idx="212" formatCode="0.00%">
                  <c:v>5.7500000000000002E-2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76-439E-AF2F-64C4ABA885C6}"/>
            </c:ext>
          </c:extLst>
        </c:ser>
        <c:ser>
          <c:idx val="3"/>
          <c:order val="3"/>
          <c:tx>
            <c:strRef>
              <c:f>'Exchange rates, Interest rates'!$AE$10</c:f>
              <c:strCache>
                <c:ptCount val="1"/>
                <c:pt idx="0">
                  <c:v>2-year fixed</c:v>
                </c:pt>
              </c:strCache>
            </c:strRef>
          </c:tx>
          <c:marker>
            <c:symbol val="none"/>
          </c:marker>
          <c:cat>
            <c:numRef>
              <c:f>'Exchange rates, Interest rates'!$A$23:$A$235</c:f>
              <c:numCache>
                <c:formatCode>mmm\-yy</c:formatCode>
                <c:ptCount val="213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</c:numCache>
            </c:numRef>
          </c:cat>
          <c:val>
            <c:numRef>
              <c:f>'Exchange rates, Interest rates'!$AE$23:$AE$235</c:f>
              <c:numCache>
                <c:formatCode>0.0%</c:formatCode>
                <c:ptCount val="213"/>
                <c:pt idx="0">
                  <c:v>8.4000000000000005E-2</c:v>
                </c:pt>
                <c:pt idx="1">
                  <c:v>8.5999999999999993E-2</c:v>
                </c:pt>
                <c:pt idx="2">
                  <c:v>8.5999999999999993E-2</c:v>
                </c:pt>
                <c:pt idx="3">
                  <c:v>8.5999999999999993E-2</c:v>
                </c:pt>
                <c:pt idx="4">
                  <c:v>8.6999999999999994E-2</c:v>
                </c:pt>
                <c:pt idx="5">
                  <c:v>8.5000000000000006E-2</c:v>
                </c:pt>
                <c:pt idx="6">
                  <c:v>8.3000000000000004E-2</c:v>
                </c:pt>
                <c:pt idx="7">
                  <c:v>8.3000000000000004E-2</c:v>
                </c:pt>
                <c:pt idx="8">
                  <c:v>8.199999999999999E-2</c:v>
                </c:pt>
                <c:pt idx="9">
                  <c:v>8.199999999999999E-2</c:v>
                </c:pt>
                <c:pt idx="10">
                  <c:v>8.1000000000000003E-2</c:v>
                </c:pt>
                <c:pt idx="11">
                  <c:v>7.9000000000000001E-2</c:v>
                </c:pt>
                <c:pt idx="12">
                  <c:v>7.2999999999999995E-2</c:v>
                </c:pt>
                <c:pt idx="13">
                  <c:v>7.2000000000000008E-2</c:v>
                </c:pt>
                <c:pt idx="14">
                  <c:v>7.0000000000000007E-2</c:v>
                </c:pt>
                <c:pt idx="15">
                  <c:v>7.0999999999999994E-2</c:v>
                </c:pt>
                <c:pt idx="16">
                  <c:v>7.2000000000000008E-2</c:v>
                </c:pt>
                <c:pt idx="17">
                  <c:v>7.400000000000001E-2</c:v>
                </c:pt>
                <c:pt idx="18">
                  <c:v>7.5999999999999998E-2</c:v>
                </c:pt>
                <c:pt idx="19">
                  <c:v>7.4999999999999997E-2</c:v>
                </c:pt>
                <c:pt idx="20">
                  <c:v>7.0999999999999994E-2</c:v>
                </c:pt>
                <c:pt idx="21">
                  <c:v>6.8000000000000005E-2</c:v>
                </c:pt>
                <c:pt idx="22">
                  <c:v>6.7000000000000004E-2</c:v>
                </c:pt>
                <c:pt idx="23">
                  <c:v>6.9000000000000006E-2</c:v>
                </c:pt>
                <c:pt idx="24">
                  <c:v>7.0000000000000007E-2</c:v>
                </c:pt>
                <c:pt idx="25">
                  <c:v>7.0999999999999994E-2</c:v>
                </c:pt>
                <c:pt idx="26">
                  <c:v>7.8E-2</c:v>
                </c:pt>
                <c:pt idx="27">
                  <c:v>7.9000000000000001E-2</c:v>
                </c:pt>
                <c:pt idx="28">
                  <c:v>7.9000000000000001E-2</c:v>
                </c:pt>
                <c:pt idx="29">
                  <c:v>7.9000000000000001E-2</c:v>
                </c:pt>
                <c:pt idx="30">
                  <c:v>7.5999999999999998E-2</c:v>
                </c:pt>
                <c:pt idx="31">
                  <c:v>7.400000000000001E-2</c:v>
                </c:pt>
                <c:pt idx="32">
                  <c:v>7.400000000000001E-2</c:v>
                </c:pt>
                <c:pt idx="33">
                  <c:v>7.2000000000000008E-2</c:v>
                </c:pt>
                <c:pt idx="34">
                  <c:v>7.0999999999999994E-2</c:v>
                </c:pt>
                <c:pt idx="35">
                  <c:v>7.2000000000000008E-2</c:v>
                </c:pt>
                <c:pt idx="36">
                  <c:v>7.2000000000000008E-2</c:v>
                </c:pt>
                <c:pt idx="37">
                  <c:v>7.0000000000000007E-2</c:v>
                </c:pt>
                <c:pt idx="38">
                  <c:v>7.0000000000000007E-2</c:v>
                </c:pt>
                <c:pt idx="39">
                  <c:v>6.9000000000000006E-2</c:v>
                </c:pt>
                <c:pt idx="40">
                  <c:v>6.5000000000000002E-2</c:v>
                </c:pt>
                <c:pt idx="41">
                  <c:v>6.2E-2</c:v>
                </c:pt>
                <c:pt idx="42">
                  <c:v>6.2E-2</c:v>
                </c:pt>
                <c:pt idx="43">
                  <c:v>6.9000000000000006E-2</c:v>
                </c:pt>
                <c:pt idx="44">
                  <c:v>6.8000000000000005E-2</c:v>
                </c:pt>
                <c:pt idx="45">
                  <c:v>7.0999999999999994E-2</c:v>
                </c:pt>
                <c:pt idx="46">
                  <c:v>7.400000000000001E-2</c:v>
                </c:pt>
                <c:pt idx="47">
                  <c:v>7.400000000000001E-2</c:v>
                </c:pt>
                <c:pt idx="48">
                  <c:v>7.400000000000001E-2</c:v>
                </c:pt>
                <c:pt idx="49">
                  <c:v>7.0000000000000007E-2</c:v>
                </c:pt>
                <c:pt idx="50">
                  <c:v>6.8000000000000005E-2</c:v>
                </c:pt>
                <c:pt idx="51">
                  <c:v>6.9000000000000006E-2</c:v>
                </c:pt>
                <c:pt idx="52">
                  <c:v>7.2999999999999995E-2</c:v>
                </c:pt>
                <c:pt idx="53">
                  <c:v>7.400000000000001E-2</c:v>
                </c:pt>
                <c:pt idx="54">
                  <c:v>7.4999999999999997E-2</c:v>
                </c:pt>
                <c:pt idx="55">
                  <c:v>7.5999999999999998E-2</c:v>
                </c:pt>
                <c:pt idx="56">
                  <c:v>7.5999999999999998E-2</c:v>
                </c:pt>
                <c:pt idx="57">
                  <c:v>7.400000000000001E-2</c:v>
                </c:pt>
                <c:pt idx="58">
                  <c:v>7.0999999999999994E-2</c:v>
                </c:pt>
                <c:pt idx="59" formatCode="0.00%">
                  <c:v>7.6100000000000001E-2</c:v>
                </c:pt>
                <c:pt idx="60" formatCode="0.00%">
                  <c:v>7.6100000000000001E-2</c:v>
                </c:pt>
                <c:pt idx="61" formatCode="0.00%">
                  <c:v>7.6700000000000004E-2</c:v>
                </c:pt>
                <c:pt idx="62" formatCode="0.00%">
                  <c:v>7.7300000000000008E-2</c:v>
                </c:pt>
                <c:pt idx="63" formatCode="0.00%">
                  <c:v>7.7499999999999999E-2</c:v>
                </c:pt>
                <c:pt idx="64" formatCode="0.00%">
                  <c:v>7.7300000000000008E-2</c:v>
                </c:pt>
                <c:pt idx="65" formatCode="0.00%">
                  <c:v>7.6399999999999996E-2</c:v>
                </c:pt>
                <c:pt idx="66" formatCode="0.00%">
                  <c:v>7.6299999999999993E-2</c:v>
                </c:pt>
                <c:pt idx="67" formatCode="0.00%">
                  <c:v>7.6399999999999996E-2</c:v>
                </c:pt>
                <c:pt idx="68" formatCode="0.00%">
                  <c:v>7.7100000000000002E-2</c:v>
                </c:pt>
                <c:pt idx="69" formatCode="0.00%">
                  <c:v>7.9199999999999993E-2</c:v>
                </c:pt>
                <c:pt idx="70" formatCode="0.00%">
                  <c:v>8.2200000000000009E-2</c:v>
                </c:pt>
                <c:pt idx="71" formatCode="0.00%">
                  <c:v>8.2699999999999996E-2</c:v>
                </c:pt>
                <c:pt idx="72" formatCode="0.00%">
                  <c:v>8.1300000000000011E-2</c:v>
                </c:pt>
                <c:pt idx="73" formatCode="0.00%">
                  <c:v>7.9699999999999993E-2</c:v>
                </c:pt>
                <c:pt idx="74" formatCode="0.00%">
                  <c:v>7.8399999999999997E-2</c:v>
                </c:pt>
                <c:pt idx="75" formatCode="0.00%">
                  <c:v>7.7499999999999999E-2</c:v>
                </c:pt>
                <c:pt idx="76" formatCode="0.00%">
                  <c:v>7.9199999999999993E-2</c:v>
                </c:pt>
                <c:pt idx="77" formatCode="0.00%">
                  <c:v>7.9699999999999993E-2</c:v>
                </c:pt>
                <c:pt idx="78" formatCode="0.00%">
                  <c:v>8.2100000000000006E-2</c:v>
                </c:pt>
                <c:pt idx="79" formatCode="0.00%">
                  <c:v>8.1300000000000011E-2</c:v>
                </c:pt>
                <c:pt idx="80" formatCode="0.00%">
                  <c:v>8.0299999999999996E-2</c:v>
                </c:pt>
                <c:pt idx="81" formatCode="0.00%">
                  <c:v>8.0600000000000005E-2</c:v>
                </c:pt>
                <c:pt idx="82" formatCode="0.00%">
                  <c:v>8.0799999999999997E-2</c:v>
                </c:pt>
                <c:pt idx="83" formatCode="0.00%">
                  <c:v>8.1799999999999998E-2</c:v>
                </c:pt>
                <c:pt idx="84" formatCode="0.00%">
                  <c:v>8.2299999999999998E-2</c:v>
                </c:pt>
                <c:pt idx="85" formatCode="0.00%">
                  <c:v>8.3800000000000013E-2</c:v>
                </c:pt>
                <c:pt idx="86" formatCode="0.00%">
                  <c:v>8.7100000000000011E-2</c:v>
                </c:pt>
                <c:pt idx="87" formatCode="0.00%">
                  <c:v>8.8300000000000003E-2</c:v>
                </c:pt>
                <c:pt idx="88" formatCode="0.00%">
                  <c:v>8.8399999999999992E-2</c:v>
                </c:pt>
                <c:pt idx="89" formatCode="0.00%">
                  <c:v>9.1600000000000001E-2</c:v>
                </c:pt>
                <c:pt idx="90" formatCode="0.00%">
                  <c:v>9.1899999999999996E-2</c:v>
                </c:pt>
                <c:pt idx="91" formatCode="0.00%">
                  <c:v>9.2200000000000004E-2</c:v>
                </c:pt>
                <c:pt idx="92" formatCode="0.00%">
                  <c:v>9.1199999999999989E-2</c:v>
                </c:pt>
                <c:pt idx="93" formatCode="0.00%">
                  <c:v>9.1400000000000009E-2</c:v>
                </c:pt>
                <c:pt idx="94" formatCode="0.00%">
                  <c:v>9.2600000000000002E-2</c:v>
                </c:pt>
                <c:pt idx="95" formatCode="0.00%">
                  <c:v>9.3800000000000008E-2</c:v>
                </c:pt>
                <c:pt idx="96" formatCode="0.00%">
                  <c:v>9.5000000000000001E-2</c:v>
                </c:pt>
                <c:pt idx="97" formatCode="0.00%">
                  <c:v>9.5500000000000002E-2</c:v>
                </c:pt>
                <c:pt idx="98" formatCode="0.00%">
                  <c:v>9.6300000000000011E-2</c:v>
                </c:pt>
                <c:pt idx="99" formatCode="0.00%">
                  <c:v>9.6199999999999994E-2</c:v>
                </c:pt>
                <c:pt idx="100" formatCode="0.00%">
                  <c:v>9.3399999999999997E-2</c:v>
                </c:pt>
                <c:pt idx="101" formatCode="0.00%">
                  <c:v>9.1999999999999998E-2</c:v>
                </c:pt>
                <c:pt idx="102" formatCode="0.00%">
                  <c:v>9.0299999999999991E-2</c:v>
                </c:pt>
                <c:pt idx="103" formatCode="0.00%">
                  <c:v>8.9600000000000013E-2</c:v>
                </c:pt>
                <c:pt idx="104" formatCode="0.00%">
                  <c:v>8.6199999999999999E-2</c:v>
                </c:pt>
                <c:pt idx="105" formatCode="0.00%">
                  <c:v>8.2400000000000001E-2</c:v>
                </c:pt>
                <c:pt idx="106" formatCode="0.00%">
                  <c:v>7.46E-2</c:v>
                </c:pt>
                <c:pt idx="107" formatCode="0.00%">
                  <c:v>7.0999999999999994E-2</c:v>
                </c:pt>
                <c:pt idx="108" formatCode="0.00%">
                  <c:v>6.3099999999999989E-2</c:v>
                </c:pt>
                <c:pt idx="109" formatCode="0.00%">
                  <c:v>5.9299999999999999E-2</c:v>
                </c:pt>
                <c:pt idx="110" formatCode="0.00%">
                  <c:v>6.1699999999999998E-2</c:v>
                </c:pt>
                <c:pt idx="111" formatCode="0.00%">
                  <c:v>6.2400000000000004E-2</c:v>
                </c:pt>
                <c:pt idx="112" formatCode="0.00%">
                  <c:v>6.2300000000000001E-2</c:v>
                </c:pt>
                <c:pt idx="113" formatCode="0.00%">
                  <c:v>6.2600000000000003E-2</c:v>
                </c:pt>
                <c:pt idx="114" formatCode="0.00%">
                  <c:v>6.3E-2</c:v>
                </c:pt>
                <c:pt idx="115" formatCode="0.00%">
                  <c:v>6.5199999999999994E-2</c:v>
                </c:pt>
                <c:pt idx="116" formatCode="0.00%">
                  <c:v>6.6199999999999995E-2</c:v>
                </c:pt>
                <c:pt idx="117" formatCode="0.00%">
                  <c:v>7.0800000000000002E-2</c:v>
                </c:pt>
                <c:pt idx="118" formatCode="0.00%">
                  <c:v>7.1199999999999999E-2</c:v>
                </c:pt>
                <c:pt idx="119" formatCode="0.00%">
                  <c:v>7.22E-2</c:v>
                </c:pt>
                <c:pt idx="120" formatCode="0.00%">
                  <c:v>7.22E-2</c:v>
                </c:pt>
                <c:pt idx="121" formatCode="0.00%">
                  <c:v>7.1800000000000003E-2</c:v>
                </c:pt>
                <c:pt idx="122" formatCode="0.00%">
                  <c:v>7.1500000000000008E-2</c:v>
                </c:pt>
                <c:pt idx="123" formatCode="0.00%">
                  <c:v>7.0800000000000002E-2</c:v>
                </c:pt>
                <c:pt idx="124" formatCode="0.00%">
                  <c:v>7.1800000000000003E-2</c:v>
                </c:pt>
                <c:pt idx="125" formatCode="0.00%">
                  <c:v>7.1300000000000002E-2</c:v>
                </c:pt>
                <c:pt idx="126" formatCode="0.00%">
                  <c:v>6.9400000000000003E-2</c:v>
                </c:pt>
                <c:pt idx="127" formatCode="0.00%">
                  <c:v>6.7900000000000002E-2</c:v>
                </c:pt>
                <c:pt idx="128" formatCode="0.00%">
                  <c:v>6.7299999999999999E-2</c:v>
                </c:pt>
                <c:pt idx="129" formatCode="0.00%">
                  <c:v>6.7299999999999999E-2</c:v>
                </c:pt>
                <c:pt idx="130" formatCode="0.00%">
                  <c:v>6.6799999999999998E-2</c:v>
                </c:pt>
                <c:pt idx="131" formatCode="0.00%">
                  <c:v>6.6600000000000006E-2</c:v>
                </c:pt>
                <c:pt idx="132" formatCode="0.00%">
                  <c:v>6.6600000000000006E-2</c:v>
                </c:pt>
                <c:pt idx="133" formatCode="0.00%">
                  <c:v>6.59E-2</c:v>
                </c:pt>
                <c:pt idx="134" formatCode="0.00%">
                  <c:v>6.4399999999999999E-2</c:v>
                </c:pt>
                <c:pt idx="135" formatCode="0.00%">
                  <c:v>6.4399999999999999E-2</c:v>
                </c:pt>
                <c:pt idx="136" formatCode="0.00%">
                  <c:v>6.4199999999999993E-2</c:v>
                </c:pt>
                <c:pt idx="137" formatCode="0.00%">
                  <c:v>6.4199999999999993E-2</c:v>
                </c:pt>
                <c:pt idx="138" formatCode="0.00%">
                  <c:v>6.4100000000000004E-2</c:v>
                </c:pt>
                <c:pt idx="139" formatCode="0.00%">
                  <c:v>6.4100000000000004E-2</c:v>
                </c:pt>
                <c:pt idx="140" formatCode="0.00%">
                  <c:v>6.3399999999999998E-2</c:v>
                </c:pt>
                <c:pt idx="141" formatCode="0.00%">
                  <c:v>6.2100000000000002E-2</c:v>
                </c:pt>
                <c:pt idx="142" formatCode="0.00%">
                  <c:v>5.96E-2</c:v>
                </c:pt>
                <c:pt idx="143" formatCode="0.00%">
                  <c:v>5.9400000000000001E-2</c:v>
                </c:pt>
                <c:pt idx="144" formatCode="0.00%">
                  <c:v>5.8600000000000006E-2</c:v>
                </c:pt>
                <c:pt idx="145" formatCode="0.00%">
                  <c:v>5.8200000000000002E-2</c:v>
                </c:pt>
                <c:pt idx="146" formatCode="0.00%">
                  <c:v>5.8099999999999999E-2</c:v>
                </c:pt>
                <c:pt idx="147" formatCode="0.00%">
                  <c:v>5.8099999999999999E-2</c:v>
                </c:pt>
                <c:pt idx="148" formatCode="0.00%">
                  <c:v>5.5599999999999997E-2</c:v>
                </c:pt>
                <c:pt idx="149" formatCode="0.00%">
                  <c:v>5.5500000000000001E-2</c:v>
                </c:pt>
                <c:pt idx="150" formatCode="0.00%">
                  <c:v>5.5599999999999997E-2</c:v>
                </c:pt>
                <c:pt idx="151" formatCode="0.00%">
                  <c:v>5.5399999999999998E-2</c:v>
                </c:pt>
                <c:pt idx="152" formatCode="0.00%">
                  <c:v>5.4699999999999999E-2</c:v>
                </c:pt>
                <c:pt idx="153" formatCode="0.00%">
                  <c:v>5.4000000000000006E-2</c:v>
                </c:pt>
                <c:pt idx="154" formatCode="0.00%">
                  <c:v>5.4199999999999998E-2</c:v>
                </c:pt>
                <c:pt idx="155" formatCode="0.00%">
                  <c:v>5.5099999999999996E-2</c:v>
                </c:pt>
                <c:pt idx="156" formatCode="0.00%">
                  <c:v>5.5300000000000002E-2</c:v>
                </c:pt>
                <c:pt idx="157" formatCode="0.00%">
                  <c:v>5.5199999999999999E-2</c:v>
                </c:pt>
                <c:pt idx="158" formatCode="0.00%">
                  <c:v>5.5199999999999999E-2</c:v>
                </c:pt>
                <c:pt idx="159" formatCode="0.00%">
                  <c:v>5.4900000000000004E-2</c:v>
                </c:pt>
                <c:pt idx="160" formatCode="0.00%">
                  <c:v>5.4699999999999999E-2</c:v>
                </c:pt>
                <c:pt idx="161" formatCode="0.00%">
                  <c:v>5.5399999999999998E-2</c:v>
                </c:pt>
                <c:pt idx="162" formatCode="0.00%">
                  <c:v>5.6500000000000002E-2</c:v>
                </c:pt>
                <c:pt idx="163" formatCode="0.00%">
                  <c:v>5.7599999999999998E-2</c:v>
                </c:pt>
                <c:pt idx="164" formatCode="0.00%">
                  <c:v>5.8200000000000002E-2</c:v>
                </c:pt>
                <c:pt idx="165" formatCode="0.00%">
                  <c:v>5.8299999999999998E-2</c:v>
                </c:pt>
                <c:pt idx="166" formatCode="0.00%">
                  <c:v>5.8499999999999996E-2</c:v>
                </c:pt>
                <c:pt idx="167" formatCode="0.00%">
                  <c:v>6.0199999999999997E-2</c:v>
                </c:pt>
                <c:pt idx="168" formatCode="0.00%">
                  <c:v>6.08E-2</c:v>
                </c:pt>
                <c:pt idx="169" formatCode="0.00%">
                  <c:v>6.0199999999999997E-2</c:v>
                </c:pt>
                <c:pt idx="170" formatCode="0.00%">
                  <c:v>6.2300000000000001E-2</c:v>
                </c:pt>
                <c:pt idx="171" formatCode="0.00%">
                  <c:v>6.25E-2</c:v>
                </c:pt>
                <c:pt idx="172" formatCode="0.00%">
                  <c:v>6.2100000000000002E-2</c:v>
                </c:pt>
                <c:pt idx="173" formatCode="0.00%">
                  <c:v>6.2300000000000001E-2</c:v>
                </c:pt>
                <c:pt idx="174" formatCode="0.00%">
                  <c:v>6.3E-2</c:v>
                </c:pt>
                <c:pt idx="175" formatCode="0.00%">
                  <c:v>6.25E-2</c:v>
                </c:pt>
                <c:pt idx="176" formatCode="0.00%">
                  <c:v>6.3099999999999989E-2</c:v>
                </c:pt>
                <c:pt idx="177" formatCode="0.00%">
                  <c:v>6.2699999999999992E-2</c:v>
                </c:pt>
                <c:pt idx="178" formatCode="0.00%">
                  <c:v>6.1799999999999994E-2</c:v>
                </c:pt>
                <c:pt idx="179" formatCode="0.00%">
                  <c:v>6.1600000000000002E-2</c:v>
                </c:pt>
                <c:pt idx="180" formatCode="0.00%">
                  <c:v>6.1399999999999996E-2</c:v>
                </c:pt>
                <c:pt idx="181" formatCode="0.00%">
                  <c:v>5.9900000000000002E-2</c:v>
                </c:pt>
                <c:pt idx="182" formatCode="0.00%">
                  <c:v>5.9800000000000006E-2</c:v>
                </c:pt>
                <c:pt idx="183" formatCode="0.00%">
                  <c:v>5.9200000000000003E-2</c:v>
                </c:pt>
                <c:pt idx="184" formatCode="0.00%">
                  <c:v>5.79E-2</c:v>
                </c:pt>
                <c:pt idx="185" formatCode="0.00%">
                  <c:v>5.6100000000000004E-2</c:v>
                </c:pt>
                <c:pt idx="186" formatCode="0.00%">
                  <c:v>5.5599999999999997E-2</c:v>
                </c:pt>
                <c:pt idx="187" formatCode="0.00%">
                  <c:v>5.4299999999999994E-2</c:v>
                </c:pt>
                <c:pt idx="188" formatCode="0.00%">
                  <c:v>5.3200000000000004E-2</c:v>
                </c:pt>
                <c:pt idx="189" formatCode="0.00%">
                  <c:v>5.2499999999999998E-2</c:v>
                </c:pt>
                <c:pt idx="190" formatCode="0.00%">
                  <c:v>5.2499999999999998E-2</c:v>
                </c:pt>
                <c:pt idx="191" formatCode="0.00%">
                  <c:v>5.2300000000000006E-2</c:v>
                </c:pt>
                <c:pt idx="192" formatCode="0.00%">
                  <c:v>5.21E-2</c:v>
                </c:pt>
                <c:pt idx="193" formatCode="0.00%">
                  <c:v>5.1799999999999999E-2</c:v>
                </c:pt>
                <c:pt idx="194" formatCode="0.00%">
                  <c:v>5.1200000000000002E-2</c:v>
                </c:pt>
                <c:pt idx="195" formatCode="0.00%">
                  <c:v>5.0900000000000001E-2</c:v>
                </c:pt>
                <c:pt idx="196" formatCode="0.00%">
                  <c:v>5.04E-2</c:v>
                </c:pt>
                <c:pt idx="197" formatCode="0.00%">
                  <c:v>5.0499999999999996E-2</c:v>
                </c:pt>
                <c:pt idx="198" formatCode="0.00%">
                  <c:v>5.0499999999999996E-2</c:v>
                </c:pt>
                <c:pt idx="199" formatCode="0.00%">
                  <c:v>5.0599999999999999E-2</c:v>
                </c:pt>
                <c:pt idx="200" formatCode="0.00%">
                  <c:v>5.0599999999999999E-2</c:v>
                </c:pt>
                <c:pt idx="201" formatCode="0.00%">
                  <c:v>5.0599999999999999E-2</c:v>
                </c:pt>
                <c:pt idx="202" formatCode="0.00%">
                  <c:v>5.0900000000000001E-2</c:v>
                </c:pt>
                <c:pt idx="203" formatCode="0.00%">
                  <c:v>5.1399999999999994E-2</c:v>
                </c:pt>
                <c:pt idx="204" formatCode="0.00%">
                  <c:v>5.04E-2</c:v>
                </c:pt>
                <c:pt idx="205" formatCode="0.00%">
                  <c:v>5.0499999999999996E-2</c:v>
                </c:pt>
                <c:pt idx="206" formatCode="0.00%">
                  <c:v>5.0799999999999998E-2</c:v>
                </c:pt>
                <c:pt idx="207" formatCode="0.00%">
                  <c:v>5.0700000000000002E-2</c:v>
                </c:pt>
                <c:pt idx="208" formatCode="0.00%">
                  <c:v>5.0900000000000001E-2</c:v>
                </c:pt>
                <c:pt idx="209" formatCode="0.00%">
                  <c:v>5.0900000000000001E-2</c:v>
                </c:pt>
                <c:pt idx="210" formatCode="0.00%">
                  <c:v>5.1399999999999994E-2</c:v>
                </c:pt>
                <c:pt idx="211" formatCode="0.00%">
                  <c:v>5.0999999999999997E-2</c:v>
                </c:pt>
                <c:pt idx="212" formatCode="0.00%">
                  <c:v>5.0799999999999998E-2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76-439E-AF2F-64C4ABA88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5120"/>
        <c:axId val="58246656"/>
      </c:lineChart>
      <c:dateAx>
        <c:axId val="58245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8246656"/>
        <c:crosses val="autoZero"/>
        <c:auto val="1"/>
        <c:lblOffset val="100"/>
        <c:baseTimeUnit val="months"/>
        <c:majorUnit val="12"/>
        <c:majorTimeUnit val="months"/>
      </c:dateAx>
      <c:valAx>
        <c:axId val="58246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Interest rate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8245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39035607274765E-2"/>
          <c:y val="4.5973166397678546E-2"/>
          <c:w val="0.72901105251751785"/>
          <c:h val="0.69414370078740162"/>
        </c:manualLayout>
      </c:layout>
      <c:lineChart>
        <c:grouping val="standard"/>
        <c:varyColors val="0"/>
        <c:ser>
          <c:idx val="0"/>
          <c:order val="0"/>
          <c:tx>
            <c:strRef>
              <c:f>'Exchange rates, Interest rates'!$S$10</c:f>
              <c:strCache>
                <c:ptCount val="1"/>
                <c:pt idx="0">
                  <c:v>TWI Nominal</c:v>
                </c:pt>
              </c:strCache>
            </c:strRef>
          </c:tx>
          <c:marker>
            <c:symbol val="none"/>
          </c:marker>
          <c:cat>
            <c:numRef>
              <c:f>'Exchange rates, Interest rates'!$A$11:$A$235</c:f>
              <c:numCache>
                <c:formatCode>mmm\-yy</c:formatCode>
                <c:ptCount val="225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</c:numCache>
            </c:numRef>
          </c:cat>
          <c:val>
            <c:numRef>
              <c:f>'Exchange rates, Interest rates'!$S$11:$S$235</c:f>
              <c:numCache>
                <c:formatCode>#,##0.00</c:formatCode>
                <c:ptCount val="225"/>
                <c:pt idx="0">
                  <c:v>61.54</c:v>
                </c:pt>
                <c:pt idx="1">
                  <c:v>62.57</c:v>
                </c:pt>
                <c:pt idx="2">
                  <c:v>62.07</c:v>
                </c:pt>
                <c:pt idx="3">
                  <c:v>62.99</c:v>
                </c:pt>
                <c:pt idx="4">
                  <c:v>63.81</c:v>
                </c:pt>
                <c:pt idx="5">
                  <c:v>61.67</c:v>
                </c:pt>
                <c:pt idx="6">
                  <c:v>60.92</c:v>
                </c:pt>
                <c:pt idx="7">
                  <c:v>60.62</c:v>
                </c:pt>
                <c:pt idx="8">
                  <c:v>59.67</c:v>
                </c:pt>
                <c:pt idx="9">
                  <c:v>58.31</c:v>
                </c:pt>
                <c:pt idx="10">
                  <c:v>58.46</c:v>
                </c:pt>
                <c:pt idx="11">
                  <c:v>57.95</c:v>
                </c:pt>
                <c:pt idx="12">
                  <c:v>58.22</c:v>
                </c:pt>
                <c:pt idx="13">
                  <c:v>56.96</c:v>
                </c:pt>
                <c:pt idx="14">
                  <c:v>57.31</c:v>
                </c:pt>
                <c:pt idx="15">
                  <c:v>58.34</c:v>
                </c:pt>
                <c:pt idx="16">
                  <c:v>56.63</c:v>
                </c:pt>
                <c:pt idx="17">
                  <c:v>55.64</c:v>
                </c:pt>
                <c:pt idx="18">
                  <c:v>55</c:v>
                </c:pt>
                <c:pt idx="19">
                  <c:v>53.71</c:v>
                </c:pt>
                <c:pt idx="20">
                  <c:v>51.33</c:v>
                </c:pt>
                <c:pt idx="21">
                  <c:v>50.1</c:v>
                </c:pt>
                <c:pt idx="22">
                  <c:v>50.2</c:v>
                </c:pt>
                <c:pt idx="23">
                  <c:v>53.26</c:v>
                </c:pt>
                <c:pt idx="24">
                  <c:v>55.02</c:v>
                </c:pt>
                <c:pt idx="25">
                  <c:v>54.48</c:v>
                </c:pt>
                <c:pt idx="26">
                  <c:v>53.91</c:v>
                </c:pt>
                <c:pt idx="27">
                  <c:v>52.86</c:v>
                </c:pt>
                <c:pt idx="28">
                  <c:v>54.3</c:v>
                </c:pt>
                <c:pt idx="29">
                  <c:v>53.7</c:v>
                </c:pt>
                <c:pt idx="30">
                  <c:v>53.23</c:v>
                </c:pt>
                <c:pt idx="31">
                  <c:v>54.9</c:v>
                </c:pt>
                <c:pt idx="32">
                  <c:v>53.71</c:v>
                </c:pt>
                <c:pt idx="33">
                  <c:v>53.39</c:v>
                </c:pt>
                <c:pt idx="34">
                  <c:v>53.6</c:v>
                </c:pt>
                <c:pt idx="35">
                  <c:v>53.81</c:v>
                </c:pt>
                <c:pt idx="36">
                  <c:v>55.42</c:v>
                </c:pt>
                <c:pt idx="37">
                  <c:v>54.92</c:v>
                </c:pt>
                <c:pt idx="38">
                  <c:v>56.08</c:v>
                </c:pt>
                <c:pt idx="39">
                  <c:v>57.04</c:v>
                </c:pt>
                <c:pt idx="40">
                  <c:v>58.13</c:v>
                </c:pt>
                <c:pt idx="41">
                  <c:v>60.61</c:v>
                </c:pt>
                <c:pt idx="42">
                  <c:v>59.07</c:v>
                </c:pt>
                <c:pt idx="43">
                  <c:v>57.53</c:v>
                </c:pt>
                <c:pt idx="44">
                  <c:v>58.28</c:v>
                </c:pt>
                <c:pt idx="45">
                  <c:v>59.89</c:v>
                </c:pt>
                <c:pt idx="46">
                  <c:v>61.15</c:v>
                </c:pt>
                <c:pt idx="47">
                  <c:v>62.53</c:v>
                </c:pt>
                <c:pt idx="48">
                  <c:v>64.989999999999995</c:v>
                </c:pt>
                <c:pt idx="49">
                  <c:v>66.209999999999994</c:v>
                </c:pt>
                <c:pt idx="50">
                  <c:v>66.13</c:v>
                </c:pt>
                <c:pt idx="51">
                  <c:v>65.599999999999994</c:v>
                </c:pt>
                <c:pt idx="52">
                  <c:v>66.5</c:v>
                </c:pt>
                <c:pt idx="53">
                  <c:v>66.430000000000007</c:v>
                </c:pt>
                <c:pt idx="54">
                  <c:v>67.42</c:v>
                </c:pt>
                <c:pt idx="55">
                  <c:v>67.540000000000006</c:v>
                </c:pt>
                <c:pt idx="56">
                  <c:v>66.98</c:v>
                </c:pt>
                <c:pt idx="57">
                  <c:v>67.16</c:v>
                </c:pt>
                <c:pt idx="58">
                  <c:v>69.599999999999994</c:v>
                </c:pt>
                <c:pt idx="59">
                  <c:v>70.459999999999994</c:v>
                </c:pt>
                <c:pt idx="60">
                  <c:v>71.87</c:v>
                </c:pt>
                <c:pt idx="61">
                  <c:v>73.63</c:v>
                </c:pt>
                <c:pt idx="62">
                  <c:v>71.64</c:v>
                </c:pt>
                <c:pt idx="63">
                  <c:v>69.77</c:v>
                </c:pt>
                <c:pt idx="64">
                  <c:v>68.45</c:v>
                </c:pt>
                <c:pt idx="65">
                  <c:v>69.83</c:v>
                </c:pt>
                <c:pt idx="66">
                  <c:v>71.010000000000005</c:v>
                </c:pt>
                <c:pt idx="67">
                  <c:v>72.25</c:v>
                </c:pt>
                <c:pt idx="68">
                  <c:v>72.89</c:v>
                </c:pt>
                <c:pt idx="69">
                  <c:v>74.31</c:v>
                </c:pt>
                <c:pt idx="70">
                  <c:v>73.94</c:v>
                </c:pt>
                <c:pt idx="71">
                  <c:v>74.91</c:v>
                </c:pt>
                <c:pt idx="72">
                  <c:v>74.08</c:v>
                </c:pt>
                <c:pt idx="73">
                  <c:v>74.91</c:v>
                </c:pt>
                <c:pt idx="74">
                  <c:v>76.22</c:v>
                </c:pt>
                <c:pt idx="75">
                  <c:v>75.900000000000006</c:v>
                </c:pt>
                <c:pt idx="76">
                  <c:v>76.27</c:v>
                </c:pt>
                <c:pt idx="77">
                  <c:v>75.989999999999995</c:v>
                </c:pt>
                <c:pt idx="78">
                  <c:v>73.8</c:v>
                </c:pt>
                <c:pt idx="79">
                  <c:v>74.680000000000007</c:v>
                </c:pt>
                <c:pt idx="80">
                  <c:v>75.17</c:v>
                </c:pt>
                <c:pt idx="81">
                  <c:v>75.91</c:v>
                </c:pt>
                <c:pt idx="82">
                  <c:v>76.099999999999994</c:v>
                </c:pt>
                <c:pt idx="83">
                  <c:v>76.42</c:v>
                </c:pt>
                <c:pt idx="84">
                  <c:v>74.36</c:v>
                </c:pt>
                <c:pt idx="85">
                  <c:v>73.3</c:v>
                </c:pt>
                <c:pt idx="86">
                  <c:v>69.47</c:v>
                </c:pt>
                <c:pt idx="87">
                  <c:v>67.16</c:v>
                </c:pt>
                <c:pt idx="88">
                  <c:v>66.650000000000006</c:v>
                </c:pt>
                <c:pt idx="89">
                  <c:v>66.38</c:v>
                </c:pt>
                <c:pt idx="90">
                  <c:v>65.88</c:v>
                </c:pt>
                <c:pt idx="91">
                  <c:v>67.14</c:v>
                </c:pt>
                <c:pt idx="92">
                  <c:v>69.69</c:v>
                </c:pt>
                <c:pt idx="93">
                  <c:v>70.62</c:v>
                </c:pt>
                <c:pt idx="94">
                  <c:v>70.52</c:v>
                </c:pt>
                <c:pt idx="95">
                  <c:v>72.069999999999993</c:v>
                </c:pt>
                <c:pt idx="96">
                  <c:v>72.900000000000006</c:v>
                </c:pt>
                <c:pt idx="97">
                  <c:v>72.569999999999993</c:v>
                </c:pt>
                <c:pt idx="98">
                  <c:v>72.42</c:v>
                </c:pt>
                <c:pt idx="99">
                  <c:v>75.099999999999994</c:v>
                </c:pt>
                <c:pt idx="100">
                  <c:v>74.91</c:v>
                </c:pt>
                <c:pt idx="101">
                  <c:v>77.069999999999993</c:v>
                </c:pt>
                <c:pt idx="102">
                  <c:v>78.92</c:v>
                </c:pt>
                <c:pt idx="103">
                  <c:v>73.84</c:v>
                </c:pt>
                <c:pt idx="104">
                  <c:v>71.989999999999995</c:v>
                </c:pt>
                <c:pt idx="105">
                  <c:v>74.63</c:v>
                </c:pt>
                <c:pt idx="106">
                  <c:v>74.06</c:v>
                </c:pt>
                <c:pt idx="107">
                  <c:v>75.430000000000007</c:v>
                </c:pt>
                <c:pt idx="108">
                  <c:v>75</c:v>
                </c:pt>
                <c:pt idx="109">
                  <c:v>76.44</c:v>
                </c:pt>
                <c:pt idx="110">
                  <c:v>75.5</c:v>
                </c:pt>
                <c:pt idx="111">
                  <c:v>74.16</c:v>
                </c:pt>
                <c:pt idx="112">
                  <c:v>73.069999999999993</c:v>
                </c:pt>
                <c:pt idx="113">
                  <c:v>71.760000000000005</c:v>
                </c:pt>
                <c:pt idx="114">
                  <c:v>70.77</c:v>
                </c:pt>
                <c:pt idx="115">
                  <c:v>68.989999999999995</c:v>
                </c:pt>
                <c:pt idx="116">
                  <c:v>67.540000000000006</c:v>
                </c:pt>
                <c:pt idx="117">
                  <c:v>65.040000000000006</c:v>
                </c:pt>
                <c:pt idx="118">
                  <c:v>61.71</c:v>
                </c:pt>
                <c:pt idx="119">
                  <c:v>59.73</c:v>
                </c:pt>
                <c:pt idx="120">
                  <c:v>59.21</c:v>
                </c:pt>
                <c:pt idx="121">
                  <c:v>56.56</c:v>
                </c:pt>
                <c:pt idx="122">
                  <c:v>58.26</c:v>
                </c:pt>
                <c:pt idx="123">
                  <c:v>60.9</c:v>
                </c:pt>
                <c:pt idx="124">
                  <c:v>61.69</c:v>
                </c:pt>
                <c:pt idx="125">
                  <c:v>64.23</c:v>
                </c:pt>
                <c:pt idx="126">
                  <c:v>64.66</c:v>
                </c:pt>
                <c:pt idx="127">
                  <c:v>66.87</c:v>
                </c:pt>
                <c:pt idx="128">
                  <c:v>68.489999999999995</c:v>
                </c:pt>
                <c:pt idx="129">
                  <c:v>70.39</c:v>
                </c:pt>
                <c:pt idx="130">
                  <c:v>69.09</c:v>
                </c:pt>
                <c:pt idx="131">
                  <c:v>68.33</c:v>
                </c:pt>
                <c:pt idx="132">
                  <c:v>69.349999999999994</c:v>
                </c:pt>
                <c:pt idx="133">
                  <c:v>67.55</c:v>
                </c:pt>
                <c:pt idx="134">
                  <c:v>67.59</c:v>
                </c:pt>
                <c:pt idx="135">
                  <c:v>68.13</c:v>
                </c:pt>
                <c:pt idx="136">
                  <c:v>68.81</c:v>
                </c:pt>
                <c:pt idx="137">
                  <c:v>68.84</c:v>
                </c:pt>
                <c:pt idx="138">
                  <c:v>69.39</c:v>
                </c:pt>
                <c:pt idx="139">
                  <c:v>68.73</c:v>
                </c:pt>
                <c:pt idx="140">
                  <c:v>68.69</c:v>
                </c:pt>
                <c:pt idx="141">
                  <c:v>68.91</c:v>
                </c:pt>
                <c:pt idx="142">
                  <c:v>70.900000000000006</c:v>
                </c:pt>
                <c:pt idx="143">
                  <c:v>69.37</c:v>
                </c:pt>
                <c:pt idx="144">
                  <c:v>70.27</c:v>
                </c:pt>
                <c:pt idx="145">
                  <c:v>69.45</c:v>
                </c:pt>
                <c:pt idx="146">
                  <c:v>67.12</c:v>
                </c:pt>
                <c:pt idx="147">
                  <c:v>69.930000000000007</c:v>
                </c:pt>
                <c:pt idx="148">
                  <c:v>70.349999999999994</c:v>
                </c:pt>
                <c:pt idx="149">
                  <c:v>72.17</c:v>
                </c:pt>
                <c:pt idx="150">
                  <c:v>74.290000000000006</c:v>
                </c:pt>
                <c:pt idx="151">
                  <c:v>73.92</c:v>
                </c:pt>
                <c:pt idx="152">
                  <c:v>73.099999999999994</c:v>
                </c:pt>
                <c:pt idx="153">
                  <c:v>71.400000000000006</c:v>
                </c:pt>
                <c:pt idx="154">
                  <c:v>70.11</c:v>
                </c:pt>
                <c:pt idx="155">
                  <c:v>70.22</c:v>
                </c:pt>
                <c:pt idx="156">
                  <c:v>72.400000000000006</c:v>
                </c:pt>
                <c:pt idx="157">
                  <c:v>74.33</c:v>
                </c:pt>
                <c:pt idx="158">
                  <c:v>73.83</c:v>
                </c:pt>
                <c:pt idx="159">
                  <c:v>74</c:v>
                </c:pt>
                <c:pt idx="160">
                  <c:v>71.150000000000006</c:v>
                </c:pt>
                <c:pt idx="161">
                  <c:v>72.040000000000006</c:v>
                </c:pt>
                <c:pt idx="162">
                  <c:v>73.09</c:v>
                </c:pt>
                <c:pt idx="163">
                  <c:v>73.569999999999993</c:v>
                </c:pt>
                <c:pt idx="164">
                  <c:v>73.790000000000006</c:v>
                </c:pt>
                <c:pt idx="165">
                  <c:v>73.97</c:v>
                </c:pt>
                <c:pt idx="166">
                  <c:v>73.87</c:v>
                </c:pt>
                <c:pt idx="167">
                  <c:v>74.8</c:v>
                </c:pt>
                <c:pt idx="168">
                  <c:v>75.45</c:v>
                </c:pt>
                <c:pt idx="169">
                  <c:v>76.459999999999994</c:v>
                </c:pt>
                <c:pt idx="170">
                  <c:v>75.900000000000006</c:v>
                </c:pt>
                <c:pt idx="171">
                  <c:v>77.58</c:v>
                </c:pt>
                <c:pt idx="172">
                  <c:v>76.75</c:v>
                </c:pt>
                <c:pt idx="173">
                  <c:v>74.430000000000007</c:v>
                </c:pt>
                <c:pt idx="174">
                  <c:v>75.17</c:v>
                </c:pt>
                <c:pt idx="175">
                  <c:v>75.7</c:v>
                </c:pt>
                <c:pt idx="176">
                  <c:v>77.05</c:v>
                </c:pt>
                <c:pt idx="177">
                  <c:v>78.09</c:v>
                </c:pt>
                <c:pt idx="178">
                  <c:v>77.95</c:v>
                </c:pt>
                <c:pt idx="179">
                  <c:v>78.52</c:v>
                </c:pt>
                <c:pt idx="180">
                  <c:v>79.58</c:v>
                </c:pt>
                <c:pt idx="181">
                  <c:v>79.290000000000006</c:v>
                </c:pt>
                <c:pt idx="182">
                  <c:v>81.260000000000005</c:v>
                </c:pt>
                <c:pt idx="183">
                  <c:v>81.62</c:v>
                </c:pt>
                <c:pt idx="184">
                  <c:v>81.44</c:v>
                </c:pt>
                <c:pt idx="185">
                  <c:v>81.5</c:v>
                </c:pt>
                <c:pt idx="186">
                  <c:v>81.93</c:v>
                </c:pt>
                <c:pt idx="187">
                  <c:v>79.91</c:v>
                </c:pt>
                <c:pt idx="188">
                  <c:v>78.489999999999995</c:v>
                </c:pt>
                <c:pt idx="189">
                  <c:v>76.760000000000005</c:v>
                </c:pt>
                <c:pt idx="190">
                  <c:v>77.430000000000007</c:v>
                </c:pt>
                <c:pt idx="191">
                  <c:v>78.239999999999995</c:v>
                </c:pt>
                <c:pt idx="192">
                  <c:v>78.180000000000007</c:v>
                </c:pt>
                <c:pt idx="193">
                  <c:v>77.16</c:v>
                </c:pt>
                <c:pt idx="194">
                  <c:v>78.27</c:v>
                </c:pt>
                <c:pt idx="195">
                  <c:v>79.17</c:v>
                </c:pt>
                <c:pt idx="196">
                  <c:v>76.489999999999995</c:v>
                </c:pt>
                <c:pt idx="197">
                  <c:v>72.97</c:v>
                </c:pt>
                <c:pt idx="198">
                  <c:v>70.41</c:v>
                </c:pt>
                <c:pt idx="199">
                  <c:v>70.319999999999993</c:v>
                </c:pt>
                <c:pt idx="200">
                  <c:v>68.77</c:v>
                </c:pt>
                <c:pt idx="201">
                  <c:v>71.8</c:v>
                </c:pt>
                <c:pt idx="202">
                  <c:v>71.39</c:v>
                </c:pt>
                <c:pt idx="203">
                  <c:v>73.23</c:v>
                </c:pt>
                <c:pt idx="204">
                  <c:v>71.930000000000007</c:v>
                </c:pt>
                <c:pt idx="205">
                  <c:v>72.349999999999994</c:v>
                </c:pt>
                <c:pt idx="206">
                  <c:v>72.19</c:v>
                </c:pt>
                <c:pt idx="207">
                  <c:v>72.8</c:v>
                </c:pt>
                <c:pt idx="208">
                  <c:v>72.86</c:v>
                </c:pt>
                <c:pt idx="209">
                  <c:v>75.23</c:v>
                </c:pt>
                <c:pt idx="210">
                  <c:v>76.3</c:v>
                </c:pt>
                <c:pt idx="211">
                  <c:v>76.77</c:v>
                </c:pt>
                <c:pt idx="212">
                  <c:v>77.84</c:v>
                </c:pt>
                <c:pt idx="213">
                  <c:v>76.87</c:v>
                </c:pt>
                <c:pt idx="214">
                  <c:v>77.930000000000007</c:v>
                </c:pt>
                <c:pt idx="215">
                  <c:v>78.12</c:v>
                </c:pt>
                <c:pt idx="216">
                  <c:v>78.55</c:v>
                </c:pt>
                <c:pt idx="217">
                  <c:v>78.78</c:v>
                </c:pt>
                <c:pt idx="218">
                  <c:v>76.540000000000006</c:v>
                </c:pt>
                <c:pt idx="219">
                  <c:v>76.010000000000005</c:v>
                </c:pt>
                <c:pt idx="220">
                  <c:v>75.5</c:v>
                </c:pt>
                <c:pt idx="221">
                  <c:v>77.92</c:v>
                </c:pt>
                <c:pt idx="222">
                  <c:v>78.41</c:v>
                </c:pt>
                <c:pt idx="223">
                  <c:v>77.08</c:v>
                </c:pt>
                <c:pt idx="224">
                  <c:v>75.849999999999994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DA-4157-84B6-EA1A8BB906F1}"/>
            </c:ext>
          </c:extLst>
        </c:ser>
        <c:ser>
          <c:idx val="1"/>
          <c:order val="1"/>
          <c:tx>
            <c:strRef>
              <c:f>'Exchange rates, Interest rates'!$T$10</c:f>
              <c:strCache>
                <c:ptCount val="1"/>
                <c:pt idx="0">
                  <c:v>TWI-Real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'Exchange rates, Interest rates'!$A$11:$A$235</c:f>
              <c:numCache>
                <c:formatCode>mmm\-yy</c:formatCode>
                <c:ptCount val="225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</c:numCache>
            </c:numRef>
          </c:cat>
          <c:val>
            <c:numRef>
              <c:f>'Exchange rates, Interest rates'!$T$11:$T$235</c:f>
              <c:numCache>
                <c:formatCode>#,##0.00</c:formatCode>
                <c:ptCount val="225"/>
                <c:pt idx="0">
                  <c:v>60.69</c:v>
                </c:pt>
                <c:pt idx="1">
                  <c:v>61.78</c:v>
                </c:pt>
                <c:pt idx="2">
                  <c:v>61.37</c:v>
                </c:pt>
                <c:pt idx="3">
                  <c:v>62.26</c:v>
                </c:pt>
                <c:pt idx="4">
                  <c:v>63.16</c:v>
                </c:pt>
                <c:pt idx="5">
                  <c:v>61.11</c:v>
                </c:pt>
                <c:pt idx="6">
                  <c:v>60.36</c:v>
                </c:pt>
                <c:pt idx="7">
                  <c:v>60.01</c:v>
                </c:pt>
                <c:pt idx="8">
                  <c:v>59.01</c:v>
                </c:pt>
                <c:pt idx="9">
                  <c:v>57.62</c:v>
                </c:pt>
                <c:pt idx="10">
                  <c:v>57.76</c:v>
                </c:pt>
                <c:pt idx="11">
                  <c:v>57.25</c:v>
                </c:pt>
                <c:pt idx="12">
                  <c:v>57.52</c:v>
                </c:pt>
                <c:pt idx="13">
                  <c:v>56.24</c:v>
                </c:pt>
                <c:pt idx="14">
                  <c:v>56.6</c:v>
                </c:pt>
                <c:pt idx="15">
                  <c:v>57.77</c:v>
                </c:pt>
                <c:pt idx="16">
                  <c:v>56.15</c:v>
                </c:pt>
                <c:pt idx="17">
                  <c:v>55.11</c:v>
                </c:pt>
                <c:pt idx="18">
                  <c:v>54.46</c:v>
                </c:pt>
                <c:pt idx="19">
                  <c:v>53.23</c:v>
                </c:pt>
                <c:pt idx="20">
                  <c:v>50.87</c:v>
                </c:pt>
                <c:pt idx="21">
                  <c:v>49.82</c:v>
                </c:pt>
                <c:pt idx="22">
                  <c:v>50.01</c:v>
                </c:pt>
                <c:pt idx="23">
                  <c:v>53.1</c:v>
                </c:pt>
                <c:pt idx="24">
                  <c:v>54.78</c:v>
                </c:pt>
                <c:pt idx="25">
                  <c:v>54.09</c:v>
                </c:pt>
                <c:pt idx="26">
                  <c:v>53.44</c:v>
                </c:pt>
                <c:pt idx="27">
                  <c:v>52.4</c:v>
                </c:pt>
                <c:pt idx="28">
                  <c:v>53.86</c:v>
                </c:pt>
                <c:pt idx="29">
                  <c:v>53.37</c:v>
                </c:pt>
                <c:pt idx="30">
                  <c:v>52.99</c:v>
                </c:pt>
                <c:pt idx="31">
                  <c:v>54.73</c:v>
                </c:pt>
                <c:pt idx="32">
                  <c:v>53.57</c:v>
                </c:pt>
                <c:pt idx="33">
                  <c:v>53.35</c:v>
                </c:pt>
                <c:pt idx="34">
                  <c:v>53.62</c:v>
                </c:pt>
                <c:pt idx="35">
                  <c:v>53.9</c:v>
                </c:pt>
                <c:pt idx="36">
                  <c:v>55.46</c:v>
                </c:pt>
                <c:pt idx="37">
                  <c:v>54.98</c:v>
                </c:pt>
                <c:pt idx="38">
                  <c:v>56.18</c:v>
                </c:pt>
                <c:pt idx="39">
                  <c:v>57.19</c:v>
                </c:pt>
                <c:pt idx="40">
                  <c:v>58.42</c:v>
                </c:pt>
                <c:pt idx="41">
                  <c:v>61.03</c:v>
                </c:pt>
                <c:pt idx="42">
                  <c:v>59.51</c:v>
                </c:pt>
                <c:pt idx="43">
                  <c:v>57.92</c:v>
                </c:pt>
                <c:pt idx="44">
                  <c:v>58.7</c:v>
                </c:pt>
                <c:pt idx="45">
                  <c:v>60.39</c:v>
                </c:pt>
                <c:pt idx="46">
                  <c:v>61.68</c:v>
                </c:pt>
                <c:pt idx="47">
                  <c:v>63.12</c:v>
                </c:pt>
                <c:pt idx="48">
                  <c:v>65.5</c:v>
                </c:pt>
                <c:pt idx="49">
                  <c:v>66.62</c:v>
                </c:pt>
                <c:pt idx="50">
                  <c:v>66.41</c:v>
                </c:pt>
                <c:pt idx="51">
                  <c:v>65.88</c:v>
                </c:pt>
                <c:pt idx="52">
                  <c:v>66.8</c:v>
                </c:pt>
                <c:pt idx="53">
                  <c:v>66.72</c:v>
                </c:pt>
                <c:pt idx="54">
                  <c:v>67.680000000000007</c:v>
                </c:pt>
                <c:pt idx="55">
                  <c:v>67.78</c:v>
                </c:pt>
                <c:pt idx="56">
                  <c:v>67.2</c:v>
                </c:pt>
                <c:pt idx="57">
                  <c:v>67.459999999999994</c:v>
                </c:pt>
                <c:pt idx="58">
                  <c:v>69.92</c:v>
                </c:pt>
                <c:pt idx="59">
                  <c:v>70.77</c:v>
                </c:pt>
                <c:pt idx="60">
                  <c:v>72.11</c:v>
                </c:pt>
                <c:pt idx="61">
                  <c:v>73.819999999999993</c:v>
                </c:pt>
                <c:pt idx="62">
                  <c:v>71.760000000000005</c:v>
                </c:pt>
                <c:pt idx="63">
                  <c:v>69.930000000000007</c:v>
                </c:pt>
                <c:pt idx="64">
                  <c:v>68.63</c:v>
                </c:pt>
                <c:pt idx="65">
                  <c:v>69.989999999999995</c:v>
                </c:pt>
                <c:pt idx="66">
                  <c:v>71.23</c:v>
                </c:pt>
                <c:pt idx="67">
                  <c:v>72.52</c:v>
                </c:pt>
                <c:pt idx="68">
                  <c:v>73.19</c:v>
                </c:pt>
                <c:pt idx="69">
                  <c:v>74.63</c:v>
                </c:pt>
                <c:pt idx="70">
                  <c:v>74.34</c:v>
                </c:pt>
                <c:pt idx="71">
                  <c:v>75.48</c:v>
                </c:pt>
                <c:pt idx="72">
                  <c:v>74.7</c:v>
                </c:pt>
                <c:pt idx="73">
                  <c:v>75.42</c:v>
                </c:pt>
                <c:pt idx="74">
                  <c:v>76.67</c:v>
                </c:pt>
                <c:pt idx="75">
                  <c:v>76.38</c:v>
                </c:pt>
                <c:pt idx="76">
                  <c:v>76.92</c:v>
                </c:pt>
                <c:pt idx="77">
                  <c:v>76.819999999999993</c:v>
                </c:pt>
                <c:pt idx="78">
                  <c:v>74.64</c:v>
                </c:pt>
                <c:pt idx="79">
                  <c:v>75.62</c:v>
                </c:pt>
                <c:pt idx="80">
                  <c:v>76.05</c:v>
                </c:pt>
                <c:pt idx="81">
                  <c:v>76.8</c:v>
                </c:pt>
                <c:pt idx="82">
                  <c:v>77.14</c:v>
                </c:pt>
                <c:pt idx="83">
                  <c:v>77.489999999999995</c:v>
                </c:pt>
                <c:pt idx="84">
                  <c:v>75.22</c:v>
                </c:pt>
                <c:pt idx="85">
                  <c:v>74.14</c:v>
                </c:pt>
                <c:pt idx="86">
                  <c:v>70.33</c:v>
                </c:pt>
                <c:pt idx="87">
                  <c:v>68.08</c:v>
                </c:pt>
                <c:pt idx="88">
                  <c:v>67.72</c:v>
                </c:pt>
                <c:pt idx="89">
                  <c:v>67.650000000000006</c:v>
                </c:pt>
                <c:pt idx="90">
                  <c:v>67.25</c:v>
                </c:pt>
                <c:pt idx="91">
                  <c:v>68.540000000000006</c:v>
                </c:pt>
                <c:pt idx="92">
                  <c:v>71.209999999999994</c:v>
                </c:pt>
                <c:pt idx="93">
                  <c:v>72.12</c:v>
                </c:pt>
                <c:pt idx="94">
                  <c:v>71.83</c:v>
                </c:pt>
                <c:pt idx="95">
                  <c:v>73.12</c:v>
                </c:pt>
                <c:pt idx="96">
                  <c:v>74</c:v>
                </c:pt>
                <c:pt idx="97">
                  <c:v>73.69</c:v>
                </c:pt>
                <c:pt idx="98">
                  <c:v>73.569999999999993</c:v>
                </c:pt>
                <c:pt idx="99">
                  <c:v>76.349999999999994</c:v>
                </c:pt>
                <c:pt idx="100">
                  <c:v>76.17</c:v>
                </c:pt>
                <c:pt idx="101">
                  <c:v>78.38</c:v>
                </c:pt>
                <c:pt idx="102">
                  <c:v>80.16</c:v>
                </c:pt>
                <c:pt idx="103">
                  <c:v>74.95</c:v>
                </c:pt>
                <c:pt idx="104">
                  <c:v>73.069999999999993</c:v>
                </c:pt>
                <c:pt idx="105">
                  <c:v>75.72</c:v>
                </c:pt>
                <c:pt idx="106">
                  <c:v>75.010000000000005</c:v>
                </c:pt>
                <c:pt idx="107">
                  <c:v>76.41</c:v>
                </c:pt>
                <c:pt idx="108">
                  <c:v>75.88</c:v>
                </c:pt>
                <c:pt idx="109">
                  <c:v>77.08</c:v>
                </c:pt>
                <c:pt idx="110">
                  <c:v>76.05</c:v>
                </c:pt>
                <c:pt idx="111">
                  <c:v>74.709999999999994</c:v>
                </c:pt>
                <c:pt idx="112">
                  <c:v>73.59</c:v>
                </c:pt>
                <c:pt idx="113">
                  <c:v>72.2</c:v>
                </c:pt>
                <c:pt idx="114">
                  <c:v>71.37</c:v>
                </c:pt>
                <c:pt idx="115">
                  <c:v>69.989999999999995</c:v>
                </c:pt>
                <c:pt idx="116">
                  <c:v>68.66</c:v>
                </c:pt>
                <c:pt idx="117">
                  <c:v>66.209999999999994</c:v>
                </c:pt>
                <c:pt idx="118">
                  <c:v>62.93</c:v>
                </c:pt>
                <c:pt idx="119">
                  <c:v>61.03</c:v>
                </c:pt>
                <c:pt idx="120">
                  <c:v>60.46</c:v>
                </c:pt>
                <c:pt idx="121">
                  <c:v>57.75</c:v>
                </c:pt>
                <c:pt idx="122">
                  <c:v>59.6</c:v>
                </c:pt>
                <c:pt idx="123">
                  <c:v>62.4</c:v>
                </c:pt>
                <c:pt idx="124">
                  <c:v>63.28</c:v>
                </c:pt>
                <c:pt idx="125">
                  <c:v>65.94</c:v>
                </c:pt>
                <c:pt idx="126">
                  <c:v>66.599999999999994</c:v>
                </c:pt>
                <c:pt idx="127">
                  <c:v>69.02</c:v>
                </c:pt>
                <c:pt idx="128">
                  <c:v>70.760000000000005</c:v>
                </c:pt>
                <c:pt idx="129">
                  <c:v>72.61</c:v>
                </c:pt>
                <c:pt idx="130">
                  <c:v>70.989999999999995</c:v>
                </c:pt>
                <c:pt idx="131">
                  <c:v>70</c:v>
                </c:pt>
                <c:pt idx="132">
                  <c:v>70.91</c:v>
                </c:pt>
                <c:pt idx="133">
                  <c:v>69.040000000000006</c:v>
                </c:pt>
                <c:pt idx="134">
                  <c:v>69.08</c:v>
                </c:pt>
                <c:pt idx="135">
                  <c:v>69.510000000000005</c:v>
                </c:pt>
                <c:pt idx="136">
                  <c:v>70.150000000000006</c:v>
                </c:pt>
                <c:pt idx="137">
                  <c:v>70.17</c:v>
                </c:pt>
                <c:pt idx="138">
                  <c:v>70.760000000000005</c:v>
                </c:pt>
                <c:pt idx="139">
                  <c:v>70.209999999999994</c:v>
                </c:pt>
                <c:pt idx="140">
                  <c:v>70.39</c:v>
                </c:pt>
                <c:pt idx="141">
                  <c:v>70.92</c:v>
                </c:pt>
                <c:pt idx="142">
                  <c:v>73.260000000000005</c:v>
                </c:pt>
                <c:pt idx="143">
                  <c:v>71.900000000000006</c:v>
                </c:pt>
                <c:pt idx="144">
                  <c:v>72.81</c:v>
                </c:pt>
                <c:pt idx="145">
                  <c:v>71.86</c:v>
                </c:pt>
                <c:pt idx="146">
                  <c:v>69.33</c:v>
                </c:pt>
                <c:pt idx="147">
                  <c:v>72.19</c:v>
                </c:pt>
                <c:pt idx="148">
                  <c:v>72.680000000000007</c:v>
                </c:pt>
                <c:pt idx="149">
                  <c:v>74.599999999999994</c:v>
                </c:pt>
                <c:pt idx="150">
                  <c:v>76.77</c:v>
                </c:pt>
                <c:pt idx="151">
                  <c:v>76.31</c:v>
                </c:pt>
                <c:pt idx="152">
                  <c:v>75.33</c:v>
                </c:pt>
                <c:pt idx="153">
                  <c:v>73.36</c:v>
                </c:pt>
                <c:pt idx="154">
                  <c:v>71.83</c:v>
                </c:pt>
                <c:pt idx="155">
                  <c:v>71.83</c:v>
                </c:pt>
                <c:pt idx="156">
                  <c:v>73.989999999999995</c:v>
                </c:pt>
                <c:pt idx="157">
                  <c:v>75.97</c:v>
                </c:pt>
                <c:pt idx="158">
                  <c:v>75.400000000000006</c:v>
                </c:pt>
                <c:pt idx="159">
                  <c:v>75.540000000000006</c:v>
                </c:pt>
                <c:pt idx="160">
                  <c:v>72.67</c:v>
                </c:pt>
                <c:pt idx="161">
                  <c:v>73.63</c:v>
                </c:pt>
                <c:pt idx="162">
                  <c:v>74.709999999999994</c:v>
                </c:pt>
                <c:pt idx="163">
                  <c:v>75</c:v>
                </c:pt>
                <c:pt idx="164">
                  <c:v>75.03</c:v>
                </c:pt>
                <c:pt idx="165">
                  <c:v>75.03</c:v>
                </c:pt>
                <c:pt idx="166">
                  <c:v>74.790000000000006</c:v>
                </c:pt>
                <c:pt idx="167">
                  <c:v>75.55</c:v>
                </c:pt>
                <c:pt idx="168">
                  <c:v>76.12</c:v>
                </c:pt>
                <c:pt idx="169">
                  <c:v>77.06</c:v>
                </c:pt>
                <c:pt idx="170">
                  <c:v>76.58</c:v>
                </c:pt>
                <c:pt idx="171">
                  <c:v>78.23</c:v>
                </c:pt>
                <c:pt idx="172">
                  <c:v>77.349999999999994</c:v>
                </c:pt>
                <c:pt idx="173">
                  <c:v>74.91</c:v>
                </c:pt>
                <c:pt idx="174">
                  <c:v>75.67</c:v>
                </c:pt>
                <c:pt idx="175">
                  <c:v>76.3</c:v>
                </c:pt>
                <c:pt idx="176">
                  <c:v>77.66</c:v>
                </c:pt>
                <c:pt idx="177">
                  <c:v>78.62</c:v>
                </c:pt>
                <c:pt idx="178">
                  <c:v>78.27</c:v>
                </c:pt>
                <c:pt idx="179">
                  <c:v>78.680000000000007</c:v>
                </c:pt>
                <c:pt idx="180">
                  <c:v>79.62</c:v>
                </c:pt>
                <c:pt idx="181">
                  <c:v>79.3</c:v>
                </c:pt>
                <c:pt idx="182">
                  <c:v>81.260000000000005</c:v>
                </c:pt>
                <c:pt idx="183">
                  <c:v>81.53</c:v>
                </c:pt>
                <c:pt idx="184">
                  <c:v>81.27</c:v>
                </c:pt>
                <c:pt idx="185">
                  <c:v>81.31</c:v>
                </c:pt>
                <c:pt idx="186">
                  <c:v>81.73</c:v>
                </c:pt>
                <c:pt idx="187">
                  <c:v>79.760000000000005</c:v>
                </c:pt>
                <c:pt idx="188">
                  <c:v>78.33</c:v>
                </c:pt>
                <c:pt idx="189">
                  <c:v>76.569999999999993</c:v>
                </c:pt>
                <c:pt idx="190">
                  <c:v>77.19</c:v>
                </c:pt>
                <c:pt idx="191">
                  <c:v>77.92</c:v>
                </c:pt>
                <c:pt idx="192">
                  <c:v>77.92</c:v>
                </c:pt>
                <c:pt idx="193">
                  <c:v>76.739999999999995</c:v>
                </c:pt>
                <c:pt idx="194">
                  <c:v>77.62</c:v>
                </c:pt>
                <c:pt idx="195">
                  <c:v>78.44</c:v>
                </c:pt>
                <c:pt idx="196">
                  <c:v>75.73</c:v>
                </c:pt>
                <c:pt idx="197">
                  <c:v>72.239999999999995</c:v>
                </c:pt>
                <c:pt idx="198">
                  <c:v>69.72</c:v>
                </c:pt>
                <c:pt idx="199">
                  <c:v>69.680000000000007</c:v>
                </c:pt>
                <c:pt idx="200">
                  <c:v>68.209999999999994</c:v>
                </c:pt>
                <c:pt idx="201">
                  <c:v>71.06</c:v>
                </c:pt>
                <c:pt idx="202">
                  <c:v>70.45</c:v>
                </c:pt>
                <c:pt idx="203">
                  <c:v>72.08</c:v>
                </c:pt>
                <c:pt idx="204">
                  <c:v>70.790000000000006</c:v>
                </c:pt>
                <c:pt idx="205">
                  <c:v>71.180000000000007</c:v>
                </c:pt>
                <c:pt idx="206">
                  <c:v>70.989999999999995</c:v>
                </c:pt>
                <c:pt idx="207">
                  <c:v>71.63</c:v>
                </c:pt>
                <c:pt idx="208">
                  <c:v>71.7</c:v>
                </c:pt>
                <c:pt idx="209">
                  <c:v>74</c:v>
                </c:pt>
                <c:pt idx="210">
                  <c:v>75.05</c:v>
                </c:pt>
                <c:pt idx="211">
                  <c:v>75.52</c:v>
                </c:pt>
                <c:pt idx="212">
                  <c:v>76.489999999999995</c:v>
                </c:pt>
                <c:pt idx="213">
                  <c:v>75.48</c:v>
                </c:pt>
                <c:pt idx="214">
                  <c:v>76.5</c:v>
                </c:pt>
                <c:pt idx="215">
                  <c:v>76.739999999999995</c:v>
                </c:pt>
                <c:pt idx="216">
                  <c:v>77.239999999999995</c:v>
                </c:pt>
                <c:pt idx="217">
                  <c:v>77.569999999999993</c:v>
                </c:pt>
                <c:pt idx="218">
                  <c:v>75.510000000000005</c:v>
                </c:pt>
                <c:pt idx="219">
                  <c:v>74.89</c:v>
                </c:pt>
                <c:pt idx="220">
                  <c:v>74.349999999999994</c:v>
                </c:pt>
                <c:pt idx="221">
                  <c:v>76.7</c:v>
                </c:pt>
                <c:pt idx="222">
                  <c:v>77.2</c:v>
                </c:pt>
                <c:pt idx="223">
                  <c:v>75.86</c:v>
                </c:pt>
                <c:pt idx="224">
                  <c:v>74.62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DA-4157-84B6-EA1A8BB906F1}"/>
            </c:ext>
          </c:extLst>
        </c:ser>
        <c:ser>
          <c:idx val="2"/>
          <c:order val="2"/>
          <c:tx>
            <c:strRef>
              <c:f>'Exchange rates, Interest rates'!$U$10</c:f>
              <c:strCache>
                <c:ptCount val="1"/>
                <c:pt idx="0">
                  <c:v>USD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'Exchange rates, Interest rates'!$A$11:$A$235</c:f>
              <c:numCache>
                <c:formatCode>mmm\-yy</c:formatCode>
                <c:ptCount val="225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</c:numCache>
            </c:numRef>
          </c:cat>
          <c:val>
            <c:numRef>
              <c:f>'Exchange rates, Interest rates'!$U$11:$U$235</c:f>
              <c:numCache>
                <c:formatCode>#,##0.00</c:formatCode>
                <c:ptCount val="225"/>
                <c:pt idx="0">
                  <c:v>53.910000000000004</c:v>
                </c:pt>
                <c:pt idx="1">
                  <c:v>54.44</c:v>
                </c:pt>
                <c:pt idx="2">
                  <c:v>53.21</c:v>
                </c:pt>
                <c:pt idx="3">
                  <c:v>54.169999999999995</c:v>
                </c:pt>
                <c:pt idx="4">
                  <c:v>55.279999999999994</c:v>
                </c:pt>
                <c:pt idx="5">
                  <c:v>53.269999999999996</c:v>
                </c:pt>
                <c:pt idx="6">
                  <c:v>52.669999999999995</c:v>
                </c:pt>
                <c:pt idx="7">
                  <c:v>52.71</c:v>
                </c:pt>
                <c:pt idx="8">
                  <c:v>52.239999999999995</c:v>
                </c:pt>
                <c:pt idx="9">
                  <c:v>51.480000000000004</c:v>
                </c:pt>
                <c:pt idx="10">
                  <c:v>51.239999999999995</c:v>
                </c:pt>
                <c:pt idx="11">
                  <c:v>50.849999999999994</c:v>
                </c:pt>
                <c:pt idx="12">
                  <c:v>51.38</c:v>
                </c:pt>
                <c:pt idx="13">
                  <c:v>49.14</c:v>
                </c:pt>
                <c:pt idx="14">
                  <c:v>49.08</c:v>
                </c:pt>
                <c:pt idx="15">
                  <c:v>49.69</c:v>
                </c:pt>
                <c:pt idx="16">
                  <c:v>47.12</c:v>
                </c:pt>
                <c:pt idx="17">
                  <c:v>46.989999999999995</c:v>
                </c:pt>
                <c:pt idx="18">
                  <c:v>46.089999999999996</c:v>
                </c:pt>
                <c:pt idx="19">
                  <c:v>44.64</c:v>
                </c:pt>
                <c:pt idx="20">
                  <c:v>41.88</c:v>
                </c:pt>
                <c:pt idx="21">
                  <c:v>40.119999999999997</c:v>
                </c:pt>
                <c:pt idx="22">
                  <c:v>39.879999999999995</c:v>
                </c:pt>
                <c:pt idx="23">
                  <c:v>42.84</c:v>
                </c:pt>
                <c:pt idx="24">
                  <c:v>44.45</c:v>
                </c:pt>
                <c:pt idx="25">
                  <c:v>43.51</c:v>
                </c:pt>
                <c:pt idx="26">
                  <c:v>41.99</c:v>
                </c:pt>
                <c:pt idx="27">
                  <c:v>40.660000000000004</c:v>
                </c:pt>
                <c:pt idx="28">
                  <c:v>42.21</c:v>
                </c:pt>
                <c:pt idx="29">
                  <c:v>41.48</c:v>
                </c:pt>
                <c:pt idx="30">
                  <c:v>40.869999999999997</c:v>
                </c:pt>
                <c:pt idx="31">
                  <c:v>43.059999999999995</c:v>
                </c:pt>
                <c:pt idx="32">
                  <c:v>41.980000000000004</c:v>
                </c:pt>
                <c:pt idx="33">
                  <c:v>41.410000000000004</c:v>
                </c:pt>
                <c:pt idx="34">
                  <c:v>41.63</c:v>
                </c:pt>
                <c:pt idx="35">
                  <c:v>41.57</c:v>
                </c:pt>
                <c:pt idx="36">
                  <c:v>42.46</c:v>
                </c:pt>
                <c:pt idx="37">
                  <c:v>41.88</c:v>
                </c:pt>
                <c:pt idx="38">
                  <c:v>43.18</c:v>
                </c:pt>
                <c:pt idx="39">
                  <c:v>44.269999999999996</c:v>
                </c:pt>
                <c:pt idx="40">
                  <c:v>46.01</c:v>
                </c:pt>
                <c:pt idx="41">
                  <c:v>48.97</c:v>
                </c:pt>
                <c:pt idx="42">
                  <c:v>48.16</c:v>
                </c:pt>
                <c:pt idx="43">
                  <c:v>46.379999999999995</c:v>
                </c:pt>
                <c:pt idx="44">
                  <c:v>46.989999999999995</c:v>
                </c:pt>
                <c:pt idx="45">
                  <c:v>48.06</c:v>
                </c:pt>
                <c:pt idx="46">
                  <c:v>49.68</c:v>
                </c:pt>
                <c:pt idx="47">
                  <c:v>50.949999999999996</c:v>
                </c:pt>
                <c:pt idx="48">
                  <c:v>54.09</c:v>
                </c:pt>
                <c:pt idx="49">
                  <c:v>55.34</c:v>
                </c:pt>
                <c:pt idx="50">
                  <c:v>55.410000000000004</c:v>
                </c:pt>
                <c:pt idx="51">
                  <c:v>55.089999999999996</c:v>
                </c:pt>
                <c:pt idx="52">
                  <c:v>57.620000000000005</c:v>
                </c:pt>
                <c:pt idx="53">
                  <c:v>58.089999999999996</c:v>
                </c:pt>
                <c:pt idx="54">
                  <c:v>58.599999999999994</c:v>
                </c:pt>
                <c:pt idx="55">
                  <c:v>58.230000000000004</c:v>
                </c:pt>
                <c:pt idx="56">
                  <c:v>58.379999999999995</c:v>
                </c:pt>
                <c:pt idx="57">
                  <c:v>60.099999999999994</c:v>
                </c:pt>
                <c:pt idx="58">
                  <c:v>62.77</c:v>
                </c:pt>
                <c:pt idx="59">
                  <c:v>64.66</c:v>
                </c:pt>
                <c:pt idx="60">
                  <c:v>67.239999999999995</c:v>
                </c:pt>
                <c:pt idx="61">
                  <c:v>69.16</c:v>
                </c:pt>
                <c:pt idx="62">
                  <c:v>66.14</c:v>
                </c:pt>
                <c:pt idx="63">
                  <c:v>64.19</c:v>
                </c:pt>
                <c:pt idx="64">
                  <c:v>61.56</c:v>
                </c:pt>
                <c:pt idx="65">
                  <c:v>62.93</c:v>
                </c:pt>
                <c:pt idx="66">
                  <c:v>64.66</c:v>
                </c:pt>
                <c:pt idx="67">
                  <c:v>65.42</c:v>
                </c:pt>
                <c:pt idx="68">
                  <c:v>65.88000000000001</c:v>
                </c:pt>
                <c:pt idx="69">
                  <c:v>68.25</c:v>
                </c:pt>
                <c:pt idx="70">
                  <c:v>69.930000000000007</c:v>
                </c:pt>
                <c:pt idx="71">
                  <c:v>71.419999999999987</c:v>
                </c:pt>
                <c:pt idx="72">
                  <c:v>70.399999999999991</c:v>
                </c:pt>
                <c:pt idx="73">
                  <c:v>71.430000000000007</c:v>
                </c:pt>
                <c:pt idx="74">
                  <c:v>73.06</c:v>
                </c:pt>
                <c:pt idx="75">
                  <c:v>71.850000000000009</c:v>
                </c:pt>
                <c:pt idx="76">
                  <c:v>71.91</c:v>
                </c:pt>
                <c:pt idx="77">
                  <c:v>70.850000000000009</c:v>
                </c:pt>
                <c:pt idx="78">
                  <c:v>67.94</c:v>
                </c:pt>
                <c:pt idx="79">
                  <c:v>69.5</c:v>
                </c:pt>
                <c:pt idx="80">
                  <c:v>69.95</c:v>
                </c:pt>
                <c:pt idx="81">
                  <c:v>69.78</c:v>
                </c:pt>
                <c:pt idx="82">
                  <c:v>68.989999999999995</c:v>
                </c:pt>
                <c:pt idx="83">
                  <c:v>69.61</c:v>
                </c:pt>
                <c:pt idx="84">
                  <c:v>68.78</c:v>
                </c:pt>
                <c:pt idx="85">
                  <c:v>67.31</c:v>
                </c:pt>
                <c:pt idx="86">
                  <c:v>63.639999999999993</c:v>
                </c:pt>
                <c:pt idx="87">
                  <c:v>62.039999999999992</c:v>
                </c:pt>
                <c:pt idx="88">
                  <c:v>63.139999999999993</c:v>
                </c:pt>
                <c:pt idx="89">
                  <c:v>61.9</c:v>
                </c:pt>
                <c:pt idx="90">
                  <c:v>61.68</c:v>
                </c:pt>
                <c:pt idx="91">
                  <c:v>63.29</c:v>
                </c:pt>
                <c:pt idx="92">
                  <c:v>65.47</c:v>
                </c:pt>
                <c:pt idx="93">
                  <c:v>66.039999999999992</c:v>
                </c:pt>
                <c:pt idx="94">
                  <c:v>66.89</c:v>
                </c:pt>
                <c:pt idx="95">
                  <c:v>69.179999999999993</c:v>
                </c:pt>
                <c:pt idx="96">
                  <c:v>69.53</c:v>
                </c:pt>
                <c:pt idx="97">
                  <c:v>69.39</c:v>
                </c:pt>
                <c:pt idx="98">
                  <c:v>69.820000000000007</c:v>
                </c:pt>
                <c:pt idx="99">
                  <c:v>73.47</c:v>
                </c:pt>
                <c:pt idx="100">
                  <c:v>73.25</c:v>
                </c:pt>
                <c:pt idx="101">
                  <c:v>75.59</c:v>
                </c:pt>
                <c:pt idx="102">
                  <c:v>78.580000000000013</c:v>
                </c:pt>
                <c:pt idx="103">
                  <c:v>72.850000000000009</c:v>
                </c:pt>
                <c:pt idx="104">
                  <c:v>71.709999999999994</c:v>
                </c:pt>
                <c:pt idx="105">
                  <c:v>76.06</c:v>
                </c:pt>
                <c:pt idx="106">
                  <c:v>76.239999999999995</c:v>
                </c:pt>
                <c:pt idx="107">
                  <c:v>76.86</c:v>
                </c:pt>
                <c:pt idx="108">
                  <c:v>77.180000000000007</c:v>
                </c:pt>
                <c:pt idx="109">
                  <c:v>79.679999999999993</c:v>
                </c:pt>
                <c:pt idx="110">
                  <c:v>80.27</c:v>
                </c:pt>
                <c:pt idx="111">
                  <c:v>79</c:v>
                </c:pt>
                <c:pt idx="112">
                  <c:v>77.69</c:v>
                </c:pt>
                <c:pt idx="113">
                  <c:v>76.070000000000007</c:v>
                </c:pt>
                <c:pt idx="114">
                  <c:v>75.53</c:v>
                </c:pt>
                <c:pt idx="115">
                  <c:v>71.02000000000001</c:v>
                </c:pt>
                <c:pt idx="116">
                  <c:v>67.47999999999999</c:v>
                </c:pt>
                <c:pt idx="117">
                  <c:v>61.370000000000005</c:v>
                </c:pt>
                <c:pt idx="118">
                  <c:v>56.510000000000005</c:v>
                </c:pt>
                <c:pt idx="119">
                  <c:v>55.69</c:v>
                </c:pt>
                <c:pt idx="120">
                  <c:v>55.26</c:v>
                </c:pt>
                <c:pt idx="121">
                  <c:v>51.51</c:v>
                </c:pt>
                <c:pt idx="122">
                  <c:v>53.080000000000005</c:v>
                </c:pt>
                <c:pt idx="123">
                  <c:v>57.089999999999996</c:v>
                </c:pt>
                <c:pt idx="124">
                  <c:v>59.89</c:v>
                </c:pt>
                <c:pt idx="125">
                  <c:v>63.739999999999995</c:v>
                </c:pt>
                <c:pt idx="126">
                  <c:v>64.37</c:v>
                </c:pt>
                <c:pt idx="127">
                  <c:v>67.540000000000006</c:v>
                </c:pt>
                <c:pt idx="128">
                  <c:v>70.240000000000009</c:v>
                </c:pt>
                <c:pt idx="129">
                  <c:v>73.83</c:v>
                </c:pt>
                <c:pt idx="130">
                  <c:v>73.09</c:v>
                </c:pt>
                <c:pt idx="131">
                  <c:v>71.61999999999999</c:v>
                </c:pt>
                <c:pt idx="132">
                  <c:v>72.77</c:v>
                </c:pt>
                <c:pt idx="133">
                  <c:v>69.740000000000009</c:v>
                </c:pt>
                <c:pt idx="134">
                  <c:v>70.320000000000007</c:v>
                </c:pt>
                <c:pt idx="135">
                  <c:v>71.23</c:v>
                </c:pt>
                <c:pt idx="136">
                  <c:v>69.92</c:v>
                </c:pt>
                <c:pt idx="137">
                  <c:v>69.28</c:v>
                </c:pt>
                <c:pt idx="138">
                  <c:v>71.11</c:v>
                </c:pt>
                <c:pt idx="139">
                  <c:v>71.540000000000006</c:v>
                </c:pt>
                <c:pt idx="140">
                  <c:v>72.59</c:v>
                </c:pt>
                <c:pt idx="141">
                  <c:v>75.010000000000005</c:v>
                </c:pt>
                <c:pt idx="142">
                  <c:v>77.27000000000001</c:v>
                </c:pt>
                <c:pt idx="143">
                  <c:v>75.039999999999992</c:v>
                </c:pt>
                <c:pt idx="144">
                  <c:v>76.53</c:v>
                </c:pt>
                <c:pt idx="145">
                  <c:v>76.23</c:v>
                </c:pt>
                <c:pt idx="146">
                  <c:v>74.08</c:v>
                </c:pt>
                <c:pt idx="147">
                  <c:v>78.59</c:v>
                </c:pt>
                <c:pt idx="148">
                  <c:v>79.58</c:v>
                </c:pt>
                <c:pt idx="149">
                  <c:v>81.5</c:v>
                </c:pt>
                <c:pt idx="150">
                  <c:v>84.55</c:v>
                </c:pt>
                <c:pt idx="151">
                  <c:v>83.84</c:v>
                </c:pt>
                <c:pt idx="152">
                  <c:v>81.430000000000007</c:v>
                </c:pt>
                <c:pt idx="153">
                  <c:v>78.790000000000006</c:v>
                </c:pt>
                <c:pt idx="154">
                  <c:v>77.28</c:v>
                </c:pt>
                <c:pt idx="155">
                  <c:v>76.97</c:v>
                </c:pt>
                <c:pt idx="156">
                  <c:v>80.069999999999993</c:v>
                </c:pt>
                <c:pt idx="157">
                  <c:v>83.43</c:v>
                </c:pt>
                <c:pt idx="158">
                  <c:v>82.08</c:v>
                </c:pt>
                <c:pt idx="159">
                  <c:v>81.899999999999991</c:v>
                </c:pt>
                <c:pt idx="160">
                  <c:v>77.62</c:v>
                </c:pt>
                <c:pt idx="161">
                  <c:v>78.010000000000005</c:v>
                </c:pt>
                <c:pt idx="162">
                  <c:v>79.820000000000007</c:v>
                </c:pt>
                <c:pt idx="163">
                  <c:v>80.97999999999999</c:v>
                </c:pt>
                <c:pt idx="164">
                  <c:v>81.739999999999995</c:v>
                </c:pt>
                <c:pt idx="165">
                  <c:v>81.98</c:v>
                </c:pt>
                <c:pt idx="166">
                  <c:v>81.92</c:v>
                </c:pt>
                <c:pt idx="167">
                  <c:v>83.179999999999993</c:v>
                </c:pt>
                <c:pt idx="168">
                  <c:v>83.75</c:v>
                </c:pt>
                <c:pt idx="169">
                  <c:v>83.89</c:v>
                </c:pt>
                <c:pt idx="170">
                  <c:v>82.78</c:v>
                </c:pt>
                <c:pt idx="171">
                  <c:v>84.73</c:v>
                </c:pt>
                <c:pt idx="172">
                  <c:v>82.66</c:v>
                </c:pt>
                <c:pt idx="173">
                  <c:v>79.08</c:v>
                </c:pt>
                <c:pt idx="174">
                  <c:v>78.84</c:v>
                </c:pt>
                <c:pt idx="175">
                  <c:v>79.22</c:v>
                </c:pt>
                <c:pt idx="176">
                  <c:v>81.25</c:v>
                </c:pt>
                <c:pt idx="177">
                  <c:v>83.49</c:v>
                </c:pt>
                <c:pt idx="178">
                  <c:v>82.65</c:v>
                </c:pt>
                <c:pt idx="179">
                  <c:v>82.28</c:v>
                </c:pt>
                <c:pt idx="180">
                  <c:v>82.820000000000007</c:v>
                </c:pt>
                <c:pt idx="181">
                  <c:v>82.87</c:v>
                </c:pt>
                <c:pt idx="182">
                  <c:v>85.17</c:v>
                </c:pt>
                <c:pt idx="183">
                  <c:v>86.2</c:v>
                </c:pt>
                <c:pt idx="184">
                  <c:v>86.09</c:v>
                </c:pt>
                <c:pt idx="185">
                  <c:v>86.21</c:v>
                </c:pt>
                <c:pt idx="186">
                  <c:v>86.97</c:v>
                </c:pt>
                <c:pt idx="187">
                  <c:v>84.350000000000009</c:v>
                </c:pt>
                <c:pt idx="188">
                  <c:v>81.66</c:v>
                </c:pt>
                <c:pt idx="189">
                  <c:v>78.69</c:v>
                </c:pt>
                <c:pt idx="190">
                  <c:v>78.320000000000007</c:v>
                </c:pt>
                <c:pt idx="191">
                  <c:v>77.64</c:v>
                </c:pt>
                <c:pt idx="192">
                  <c:v>76.400000000000006</c:v>
                </c:pt>
                <c:pt idx="193">
                  <c:v>74.44</c:v>
                </c:pt>
                <c:pt idx="194">
                  <c:v>74.72999999999999</c:v>
                </c:pt>
                <c:pt idx="195">
                  <c:v>75.83</c:v>
                </c:pt>
                <c:pt idx="196">
                  <c:v>73.94</c:v>
                </c:pt>
                <c:pt idx="197">
                  <c:v>69.899999999999991</c:v>
                </c:pt>
                <c:pt idx="198">
                  <c:v>66.52</c:v>
                </c:pt>
                <c:pt idx="199">
                  <c:v>65.490000000000009</c:v>
                </c:pt>
                <c:pt idx="200">
                  <c:v>63.339999999999996</c:v>
                </c:pt>
                <c:pt idx="201">
                  <c:v>66.7</c:v>
                </c:pt>
                <c:pt idx="202">
                  <c:v>65.67</c:v>
                </c:pt>
                <c:pt idx="203">
                  <c:v>67.36999999999999</c:v>
                </c:pt>
                <c:pt idx="204">
                  <c:v>65.2</c:v>
                </c:pt>
                <c:pt idx="205">
                  <c:v>66.33</c:v>
                </c:pt>
                <c:pt idx="206">
                  <c:v>67.33</c:v>
                </c:pt>
                <c:pt idx="207">
                  <c:v>68.92</c:v>
                </c:pt>
                <c:pt idx="208">
                  <c:v>68.03</c:v>
                </c:pt>
                <c:pt idx="209">
                  <c:v>70.34</c:v>
                </c:pt>
                <c:pt idx="210">
                  <c:v>71.23</c:v>
                </c:pt>
                <c:pt idx="211">
                  <c:v>72.289999999999992</c:v>
                </c:pt>
                <c:pt idx="212">
                  <c:v>73.09</c:v>
                </c:pt>
                <c:pt idx="213">
                  <c:v>71.58</c:v>
                </c:pt>
                <c:pt idx="214">
                  <c:v>71.53</c:v>
                </c:pt>
                <c:pt idx="215">
                  <c:v>70.48</c:v>
                </c:pt>
                <c:pt idx="216">
                  <c:v>71.260000000000005</c:v>
                </c:pt>
                <c:pt idx="217">
                  <c:v>72.2</c:v>
                </c:pt>
                <c:pt idx="218">
                  <c:v>70.09</c:v>
                </c:pt>
                <c:pt idx="219">
                  <c:v>69.75</c:v>
                </c:pt>
                <c:pt idx="220">
                  <c:v>69.37</c:v>
                </c:pt>
                <c:pt idx="221">
                  <c:v>72.25</c:v>
                </c:pt>
                <c:pt idx="222">
                  <c:v>73.489999999999995</c:v>
                </c:pt>
                <c:pt idx="223">
                  <c:v>73.11</c:v>
                </c:pt>
                <c:pt idx="224">
                  <c:v>72.460000000000008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DA-4157-84B6-EA1A8BB90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58784"/>
        <c:axId val="58360576"/>
      </c:lineChart>
      <c:dateAx>
        <c:axId val="583587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58360576"/>
        <c:crosses val="autoZero"/>
        <c:auto val="1"/>
        <c:lblOffset val="100"/>
        <c:baseTimeUnit val="months"/>
        <c:majorUnit val="12"/>
        <c:majorTimeUnit val="months"/>
      </c:dateAx>
      <c:valAx>
        <c:axId val="5836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Trade weighted index and USD (cents)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8358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1" l="0.70000000000000062" r="0.70000000000000062" t="0.7500000000000141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26" Type="http://schemas.openxmlformats.org/officeDocument/2006/relationships/chart" Target="../charts/chart34.xml"/><Relationship Id="rId39" Type="http://schemas.openxmlformats.org/officeDocument/2006/relationships/chart" Target="../charts/chart47.xml"/><Relationship Id="rId21" Type="http://schemas.openxmlformats.org/officeDocument/2006/relationships/chart" Target="../charts/chart29.xml"/><Relationship Id="rId34" Type="http://schemas.openxmlformats.org/officeDocument/2006/relationships/chart" Target="../charts/chart42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25" Type="http://schemas.openxmlformats.org/officeDocument/2006/relationships/chart" Target="../charts/chart33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46" Type="http://schemas.openxmlformats.org/officeDocument/2006/relationships/chart" Target="../charts/chart54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20" Type="http://schemas.openxmlformats.org/officeDocument/2006/relationships/chart" Target="../charts/chart28.xml"/><Relationship Id="rId29" Type="http://schemas.openxmlformats.org/officeDocument/2006/relationships/chart" Target="../charts/chart37.xml"/><Relationship Id="rId41" Type="http://schemas.openxmlformats.org/officeDocument/2006/relationships/chart" Target="../charts/chart49.xml"/><Relationship Id="rId54" Type="http://schemas.openxmlformats.org/officeDocument/2006/relationships/chart" Target="../charts/chart62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24" Type="http://schemas.openxmlformats.org/officeDocument/2006/relationships/chart" Target="../charts/chart32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36" Type="http://schemas.openxmlformats.org/officeDocument/2006/relationships/chart" Target="../charts/chart44.xml"/><Relationship Id="rId49" Type="http://schemas.openxmlformats.org/officeDocument/2006/relationships/chart" Target="../charts/chart57.xml"/><Relationship Id="rId57" Type="http://schemas.openxmlformats.org/officeDocument/2006/relationships/chart" Target="../charts/chart65.xml"/><Relationship Id="rId10" Type="http://schemas.openxmlformats.org/officeDocument/2006/relationships/chart" Target="../charts/chart18.xml"/><Relationship Id="rId19" Type="http://schemas.openxmlformats.org/officeDocument/2006/relationships/chart" Target="../charts/chart27.xml"/><Relationship Id="rId31" Type="http://schemas.openxmlformats.org/officeDocument/2006/relationships/chart" Target="../charts/chart39.xml"/><Relationship Id="rId44" Type="http://schemas.openxmlformats.org/officeDocument/2006/relationships/chart" Target="../charts/chart52.xml"/><Relationship Id="rId52" Type="http://schemas.openxmlformats.org/officeDocument/2006/relationships/chart" Target="../charts/chart6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56" Type="http://schemas.openxmlformats.org/officeDocument/2006/relationships/chart" Target="../charts/chart6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3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9.xml"/><Relationship Id="rId1" Type="http://schemas.openxmlformats.org/officeDocument/2006/relationships/chart" Target="../charts/chart68.xml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5934075</xdr:colOff>
      <xdr:row>28</xdr:row>
      <xdr:rowOff>0</xdr:rowOff>
    </xdr:from>
    <xdr:to>
      <xdr:col>2</xdr:col>
      <xdr:colOff>7724775</xdr:colOff>
      <xdr:row>31</xdr:row>
      <xdr:rowOff>133350</xdr:rowOff>
    </xdr:to>
    <xdr:pic>
      <xdr:nvPicPr>
        <xdr:cNvPr id="4" name="Picture 3" descr="38-10107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6134100"/>
          <a:ext cx="1790700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552450</xdr:colOff>
      <xdr:row>20</xdr:row>
      <xdr:rowOff>28574</xdr:rowOff>
    </xdr:from>
    <xdr:to>
      <xdr:col>2</xdr:col>
      <xdr:colOff>5019675</xdr:colOff>
      <xdr:row>27</xdr:row>
      <xdr:rowOff>114300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62050" y="4638674"/>
          <a:ext cx="5191125" cy="1419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200">
            <a:latin typeface="Arial" pitchFamily="34" charset="0"/>
            <a:cs typeface="Arial" pitchFamily="34" charset="0"/>
          </a:endParaRPr>
        </a:p>
        <a:p>
          <a:r>
            <a:rPr lang="en-US" sz="1200">
              <a:latin typeface="Arial" pitchFamily="34" charset="0"/>
              <a:cs typeface="Arial" pitchFamily="34" charset="0"/>
            </a:rPr>
            <a:t>This</a:t>
          </a:r>
          <a:r>
            <a:rPr lang="en-US" sz="1200" baseline="0">
              <a:latin typeface="Arial" pitchFamily="34" charset="0"/>
              <a:cs typeface="Arial" pitchFamily="34" charset="0"/>
            </a:rPr>
            <a:t> database has not been optimised for printing</a:t>
          </a:r>
          <a:endParaRPr lang="en-US" sz="1200">
            <a:latin typeface="Arial" pitchFamily="34" charset="0"/>
            <a:cs typeface="Arial" pitchFamily="34" charset="0"/>
          </a:endParaRPr>
        </a:p>
        <a:p>
          <a:endParaRPr lang="en-US" sz="1200">
            <a:latin typeface="Arial" pitchFamily="34" charset="0"/>
            <a:cs typeface="Arial" pitchFamily="34" charset="0"/>
          </a:endParaRPr>
        </a:p>
        <a:p>
          <a:r>
            <a:rPr lang="en-US" sz="1200">
              <a:latin typeface="Arial" pitchFamily="34" charset="0"/>
              <a:cs typeface="Arial" pitchFamily="34" charset="0"/>
            </a:rPr>
            <a:t>If</a:t>
          </a:r>
          <a:r>
            <a:rPr lang="en-US" sz="1200" baseline="0">
              <a:latin typeface="Arial" pitchFamily="34" charset="0"/>
              <a:cs typeface="Arial" pitchFamily="34" charset="0"/>
            </a:rPr>
            <a:t> you have feedback, comments or questions please contact: </a:t>
          </a:r>
        </a:p>
        <a:p>
          <a:endParaRPr lang="en-US" sz="1200" baseline="0">
            <a:latin typeface="Arial" pitchFamily="34" charset="0"/>
            <a:cs typeface="Arial" pitchFamily="34" charset="0"/>
          </a:endParaRP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Ross Wilson | Analyst</a:t>
          </a: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Ext (43) 8561</a:t>
          </a: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ross.wilson@aucklandcouncil.govt.nz</a:t>
          </a:r>
        </a:p>
        <a:p>
          <a:endParaRPr lang="en-US" sz="1200" baseline="0">
            <a:latin typeface="Arial" pitchFamily="34" charset="0"/>
            <a:cs typeface="Arial" pitchFamily="34" charset="0"/>
          </a:endParaRP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or </a:t>
          </a:r>
        </a:p>
        <a:p>
          <a:endParaRPr lang="en-US" sz="1200" baseline="0">
            <a:latin typeface="Arial" pitchFamily="34" charset="0"/>
            <a:cs typeface="Arial" pitchFamily="34" charset="0"/>
          </a:endParaRP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Hadyn Hitchins | Economic Analyst</a:t>
          </a: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Ext (43) 8598</a:t>
          </a:r>
        </a:p>
        <a:p>
          <a:r>
            <a:rPr lang="en-US" sz="1200" baseline="0">
              <a:latin typeface="Arial" pitchFamily="34" charset="0"/>
              <a:cs typeface="Arial" pitchFamily="34" charset="0"/>
            </a:rPr>
            <a:t>hadyn.hitchins@aucklandcouncil.govt.nz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10</xdr:col>
      <xdr:colOff>266700</xdr:colOff>
      <xdr:row>25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21</xdr:col>
      <xdr:colOff>266700</xdr:colOff>
      <xdr:row>27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5</xdr:row>
      <xdr:rowOff>0</xdr:rowOff>
    </xdr:from>
    <xdr:to>
      <xdr:col>32</xdr:col>
      <xdr:colOff>266699</xdr:colOff>
      <xdr:row>28</xdr:row>
      <xdr:rowOff>108857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0</xdr:colOff>
      <xdr:row>5</xdr:row>
      <xdr:rowOff>0</xdr:rowOff>
    </xdr:from>
    <xdr:to>
      <xdr:col>43</xdr:col>
      <xdr:colOff>269421</xdr:colOff>
      <xdr:row>28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10</xdr:col>
      <xdr:colOff>266700</xdr:colOff>
      <xdr:row>57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21</xdr:col>
      <xdr:colOff>266700</xdr:colOff>
      <xdr:row>57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0</xdr:colOff>
      <xdr:row>34</xdr:row>
      <xdr:rowOff>0</xdr:rowOff>
    </xdr:from>
    <xdr:to>
      <xdr:col>32</xdr:col>
      <xdr:colOff>266699</xdr:colOff>
      <xdr:row>57</xdr:row>
      <xdr:rowOff>114300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43</xdr:col>
      <xdr:colOff>266700</xdr:colOff>
      <xdr:row>57</xdr:row>
      <xdr:rowOff>114300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0.9449</cdr:y>
    </cdr:from>
    <cdr:to>
      <cdr:x>0.60671</cdr:x>
      <cdr:y>0.98729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424810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0.00449</cdr:x>
      <cdr:y>0.93219</cdr:y>
    </cdr:from>
    <cdr:to>
      <cdr:x>0.61121</cdr:x>
      <cdr:y>0.97458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575" y="4190953"/>
          <a:ext cx="3860344" cy="190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93685179" y="1006929"/>
    <xdr:ext cx="7579179" cy="3796392"/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93837579" y="1159329"/>
    <xdr:ext cx="7579179" cy="3796392"/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1</xdr:col>
      <xdr:colOff>163286</xdr:colOff>
      <xdr:row>304</xdr:row>
      <xdr:rowOff>153761</xdr:rowOff>
    </xdr:from>
    <xdr:to>
      <xdr:col>14</xdr:col>
      <xdr:colOff>506187</xdr:colOff>
      <xdr:row>358</xdr:row>
      <xdr:rowOff>67237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222759</xdr:colOff>
      <xdr:row>307</xdr:row>
      <xdr:rowOff>7844</xdr:rowOff>
    </xdr:from>
    <xdr:to>
      <xdr:col>9</xdr:col>
      <xdr:colOff>222759</xdr:colOff>
      <xdr:row>310</xdr:row>
      <xdr:rowOff>169770</xdr:rowOff>
    </xdr:to>
    <xdr:cxnSp macro="">
      <xdr:nvCxnSpPr>
        <xdr:cNvPr id="83" name="Straight Arrow Connector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CxnSpPr/>
      </xdr:nvCxnSpPr>
      <xdr:spPr>
        <a:xfrm flipV="1">
          <a:off x="5099559" y="57986519"/>
          <a:ext cx="0" cy="733426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587269</xdr:colOff>
      <xdr:row>319</xdr:row>
      <xdr:rowOff>16809</xdr:rowOff>
    </xdr:from>
    <xdr:to>
      <xdr:col>9</xdr:col>
      <xdr:colOff>587269</xdr:colOff>
      <xdr:row>323</xdr:row>
      <xdr:rowOff>45383</xdr:rowOff>
    </xdr:to>
    <xdr:cxnSp macro="">
      <xdr:nvCxnSpPr>
        <xdr:cNvPr id="84" name="Straight Arrow Connector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CxnSpPr/>
      </xdr:nvCxnSpPr>
      <xdr:spPr>
        <a:xfrm>
          <a:off x="5464069" y="60281484"/>
          <a:ext cx="0" cy="790574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0</xdr:colOff>
      <xdr:row>5</xdr:row>
      <xdr:rowOff>0</xdr:rowOff>
    </xdr:from>
    <xdr:to>
      <xdr:col>102</xdr:col>
      <xdr:colOff>29936</xdr:colOff>
      <xdr:row>25</xdr:row>
      <xdr:rowOff>112059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257</xdr:row>
      <xdr:rowOff>0</xdr:rowOff>
    </xdr:from>
    <xdr:to>
      <xdr:col>14</xdr:col>
      <xdr:colOff>85726</xdr:colOff>
      <xdr:row>276</xdr:row>
      <xdr:rowOff>1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0</xdr:colOff>
      <xdr:row>119</xdr:row>
      <xdr:rowOff>0</xdr:rowOff>
    </xdr:from>
    <xdr:to>
      <xdr:col>52</xdr:col>
      <xdr:colOff>223396</xdr:colOff>
      <xdr:row>148</xdr:row>
      <xdr:rowOff>114300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28</xdr:row>
      <xdr:rowOff>0</xdr:rowOff>
    </xdr:from>
    <xdr:to>
      <xdr:col>38</xdr:col>
      <xdr:colOff>72519</xdr:colOff>
      <xdr:row>50</xdr:row>
      <xdr:rowOff>116861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0</xdr:colOff>
      <xdr:row>28</xdr:row>
      <xdr:rowOff>0</xdr:rowOff>
    </xdr:from>
    <xdr:to>
      <xdr:col>51</xdr:col>
      <xdr:colOff>310243</xdr:colOff>
      <xdr:row>49</xdr:row>
      <xdr:rowOff>21611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0</xdr:colOff>
      <xdr:row>257</xdr:row>
      <xdr:rowOff>0</xdr:rowOff>
    </xdr:from>
    <xdr:to>
      <xdr:col>30</xdr:col>
      <xdr:colOff>152400</xdr:colOff>
      <xdr:row>276</xdr:row>
      <xdr:rowOff>47625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282</xdr:row>
      <xdr:rowOff>0</xdr:rowOff>
    </xdr:from>
    <xdr:to>
      <xdr:col>14</xdr:col>
      <xdr:colOff>95250</xdr:colOff>
      <xdr:row>302</xdr:row>
      <xdr:rowOff>114300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282</xdr:row>
      <xdr:rowOff>0</xdr:rowOff>
    </xdr:from>
    <xdr:to>
      <xdr:col>28</xdr:col>
      <xdr:colOff>95251</xdr:colOff>
      <xdr:row>303</xdr:row>
      <xdr:rowOff>66674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0</xdr:colOff>
      <xdr:row>282</xdr:row>
      <xdr:rowOff>0</xdr:rowOff>
    </xdr:from>
    <xdr:to>
      <xdr:col>42</xdr:col>
      <xdr:colOff>90769</xdr:colOff>
      <xdr:row>303</xdr:row>
      <xdr:rowOff>66674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80</xdr:col>
      <xdr:colOff>0</xdr:colOff>
      <xdr:row>5</xdr:row>
      <xdr:rowOff>0</xdr:rowOff>
    </xdr:from>
    <xdr:to>
      <xdr:col>90</xdr:col>
      <xdr:colOff>101653</xdr:colOff>
      <xdr:row>25</xdr:row>
      <xdr:rowOff>149678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absoluteAnchor>
    <xdr:pos x="8515350" y="5810250"/>
    <xdr:ext cx="7581900" cy="3646715"/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absoluteAnchor>
  <xdr:twoCellAnchor>
    <xdr:from>
      <xdr:col>18</xdr:col>
      <xdr:colOff>0</xdr:colOff>
      <xdr:row>155</xdr:row>
      <xdr:rowOff>0</xdr:rowOff>
    </xdr:from>
    <xdr:to>
      <xdr:col>33</xdr:col>
      <xdr:colOff>176893</xdr:colOff>
      <xdr:row>178</xdr:row>
      <xdr:rowOff>136072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154</xdr:row>
      <xdr:rowOff>161925</xdr:rowOff>
    </xdr:from>
    <xdr:to>
      <xdr:col>16</xdr:col>
      <xdr:colOff>103415</xdr:colOff>
      <xdr:row>178</xdr:row>
      <xdr:rowOff>105896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absoluteAnchor>
    <xdr:pos x="31680151" y="5600700"/>
    <xdr:ext cx="6772274" cy="3946072"/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absoluteAnchor>
  <xdr:absoluteAnchor>
    <xdr:pos x="39604950" y="5600700"/>
    <xdr:ext cx="6858000" cy="3946072"/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absoluteAnchor>
  <xdr:absoluteAnchor>
    <xdr:pos x="38442900" y="16567150"/>
    <xdr:ext cx="7591425" cy="5248275"/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22EF399-D85F-44E5-B329-D460FA8991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absoluteAnchor>
  <xdr:twoCellAnchor>
    <xdr:from>
      <xdr:col>32</xdr:col>
      <xdr:colOff>0</xdr:colOff>
      <xdr:row>85</xdr:row>
      <xdr:rowOff>0</xdr:rowOff>
    </xdr:from>
    <xdr:to>
      <xdr:col>47</xdr:col>
      <xdr:colOff>209550</xdr:colOff>
      <xdr:row>112</xdr:row>
      <xdr:rowOff>47625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53F2546F-4B03-4949-9EBC-21AA5F696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absoluteAnchor>
    <xdr:pos x="41073294" y="1098176"/>
    <xdr:ext cx="7313439" cy="3688080"/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AD5A413C-6738-4A47-8E0C-E2A982844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absoluteAnchor>
  <xdr:absoluteAnchor>
    <xdr:pos x="612588" y="1098176"/>
    <xdr:ext cx="7112000" cy="3952875"/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564303C0-3577-4E65-ACCC-435D406AA98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absoluteAnchor>
  <xdr:absoluteAnchor>
    <xdr:pos x="82305605" y="1196361"/>
    <xdr:ext cx="7080517" cy="3510349"/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CB7FB3CE-6E30-409D-B588-79E2BC5052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absoluteAnchor>
  <xdr:absoluteAnchor>
    <xdr:pos x="612588" y="5677647"/>
    <xdr:ext cx="6989717" cy="3796392"/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E140BE3B-86CC-4358-A73D-71211AA401A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absoluteAnchor>
  <xdr:absoluteAnchor>
    <xdr:pos x="82322147" y="1180353"/>
    <xdr:ext cx="7080517" cy="3510349"/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A619377D-0A93-4738-A5A2-44B6B80D92F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absoluteAnchor>
  <xdr:twoCellAnchor>
    <xdr:from>
      <xdr:col>31</xdr:col>
      <xdr:colOff>0</xdr:colOff>
      <xdr:row>185</xdr:row>
      <xdr:rowOff>0</xdr:rowOff>
    </xdr:from>
    <xdr:to>
      <xdr:col>45</xdr:col>
      <xdr:colOff>138953</xdr:colOff>
      <xdr:row>201</xdr:row>
      <xdr:rowOff>19050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85C98202-9DB2-4EE7-B59A-E057BBD6E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31</xdr:col>
      <xdr:colOff>0</xdr:colOff>
      <xdr:row>205</xdr:row>
      <xdr:rowOff>0</xdr:rowOff>
    </xdr:from>
    <xdr:to>
      <xdr:col>45</xdr:col>
      <xdr:colOff>152400</xdr:colOff>
      <xdr:row>221</xdr:row>
      <xdr:rowOff>38100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DC62B89A-FFAD-40C4-9CA6-F0A893480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absoluteAnchor>
    <xdr:pos x="8576235" y="1098176"/>
    <xdr:ext cx="7579179" cy="3946072"/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4596903A-8184-4207-A225-F2A662D731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absoluteAnchor>
  <xdr:absoluteAnchor>
    <xdr:pos x="16569765" y="1098176"/>
    <xdr:ext cx="7581900" cy="3695700"/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260A59A9-95B3-4983-8EF8-4F76B6AEBED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absoluteAnchor>
  <xdr:absoluteAnchor>
    <xdr:pos x="25146000" y="1098176"/>
    <xdr:ext cx="7543800" cy="3779520"/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D7FB57A0-187B-4D29-B008-140CB374C88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absoluteAnchor>
  <xdr:absoluteAnchor>
    <xdr:pos x="33109647" y="1098176"/>
    <xdr:ext cx="7480119" cy="3779520"/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AC8B6463-8FD2-46C1-AEB9-158FAA6771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absoluteAnchor>
  <xdr:absoluteAnchor>
    <xdr:pos x="63739059" y="1098176"/>
    <xdr:ext cx="7418294" cy="3668058"/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9FC4BFCB-2FE2-4925-9746-D054447FB1B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absoluteAnchor>
  <xdr:absoluteAnchor>
    <xdr:pos x="72315294" y="1098176"/>
    <xdr:ext cx="7080517" cy="3510349"/>
    <xdr:graphicFrame macro="">
      <xdr:nvGraphicFramePr>
        <xdr:cNvPr id="105" name="Chart 104">
          <a:extLst>
            <a:ext uri="{FF2B5EF4-FFF2-40B4-BE49-F238E27FC236}">
              <a16:creationId xmlns:a16="http://schemas.microsoft.com/office/drawing/2014/main" id="{7D857E7A-1B92-4428-BA48-C19D162436A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absoluteAnchor>
  <xdr:absoluteAnchor>
    <xdr:pos x="612588" y="16592176"/>
    <xdr:ext cx="7600949" cy="4846320"/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1E5C2E2A-E433-4C6E-BE68-5FB20287243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absoluteAnchor>
  <xdr:absoluteAnchor>
    <xdr:pos x="612588" y="23001941"/>
    <xdr:ext cx="6736080" cy="5619751"/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3F37B9A0-64F0-4837-ABD0-0514748205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absoluteAnchor>
  <xdr:absoluteAnchor>
    <xdr:pos x="8576235" y="23001941"/>
    <xdr:ext cx="7581900" cy="5619751"/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C44D34A4-420E-44DD-A998-B9C8289F660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absoluteAnchor>
  <xdr:twoCellAnchor>
    <xdr:from>
      <xdr:col>16</xdr:col>
      <xdr:colOff>0</xdr:colOff>
      <xdr:row>186</xdr:row>
      <xdr:rowOff>0</xdr:rowOff>
    </xdr:from>
    <xdr:to>
      <xdr:col>30</xdr:col>
      <xdr:colOff>138953</xdr:colOff>
      <xdr:row>202</xdr:row>
      <xdr:rowOff>33618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827B91A5-9CC2-42B7-AC08-08C5BB29E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16</xdr:col>
      <xdr:colOff>0</xdr:colOff>
      <xdr:row>205</xdr:row>
      <xdr:rowOff>0</xdr:rowOff>
    </xdr:from>
    <xdr:to>
      <xdr:col>30</xdr:col>
      <xdr:colOff>238125</xdr:colOff>
      <xdr:row>221</xdr:row>
      <xdr:rowOff>19050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829F2D3B-0843-41B5-AEDC-C4B0B6A7D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</xdr:col>
      <xdr:colOff>0</xdr:colOff>
      <xdr:row>186</xdr:row>
      <xdr:rowOff>0</xdr:rowOff>
    </xdr:from>
    <xdr:to>
      <xdr:col>14</xdr:col>
      <xdr:colOff>7471</xdr:colOff>
      <xdr:row>201</xdr:row>
      <xdr:rowOff>38100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39E3CF91-2EC9-48EE-8648-6F5070DDB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</xdr:col>
      <xdr:colOff>0</xdr:colOff>
      <xdr:row>205</xdr:row>
      <xdr:rowOff>0</xdr:rowOff>
    </xdr:from>
    <xdr:to>
      <xdr:col>13</xdr:col>
      <xdr:colOff>194235</xdr:colOff>
      <xdr:row>221</xdr:row>
      <xdr:rowOff>22411</xdr:rowOff>
    </xdr:to>
    <xdr:graphicFrame macro="">
      <xdr:nvGraphicFramePr>
        <xdr:cNvPr id="107" name="Chart 106">
          <a:extLst>
            <a:ext uri="{FF2B5EF4-FFF2-40B4-BE49-F238E27FC236}">
              <a16:creationId xmlns:a16="http://schemas.microsoft.com/office/drawing/2014/main" id="{6792586E-B86A-4945-B838-6839621EC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15</xdr:col>
      <xdr:colOff>0</xdr:colOff>
      <xdr:row>85</xdr:row>
      <xdr:rowOff>0</xdr:rowOff>
    </xdr:from>
    <xdr:to>
      <xdr:col>30</xdr:col>
      <xdr:colOff>207259</xdr:colOff>
      <xdr:row>112</xdr:row>
      <xdr:rowOff>47625</xdr:rowOff>
    </xdr:to>
    <xdr:graphicFrame macro="">
      <xdr:nvGraphicFramePr>
        <xdr:cNvPr id="113" name="Chart 112">
          <a:extLst>
            <a:ext uri="{FF2B5EF4-FFF2-40B4-BE49-F238E27FC236}">
              <a16:creationId xmlns:a16="http://schemas.microsoft.com/office/drawing/2014/main" id="{166A8239-1F23-412D-924D-C40AF6C97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absoluteAnchor>
    <xdr:pos x="30046706" y="16405412"/>
    <xdr:ext cx="7597589" cy="5170714"/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10A75AC7-699D-4C4A-AB6D-650E38A1BE3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absoluteAnchor>
  <xdr:absoluteAnchor>
    <xdr:pos x="16455571" y="22887214"/>
    <xdr:ext cx="7629525" cy="5619751"/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AC6A20EE-F9A8-4D37-BC5C-5164A26BDF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absoluteAnchor>
  <xdr:absoluteAnchor>
    <xdr:pos x="616857" y="10949214"/>
    <xdr:ext cx="5189220" cy="3962400"/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45E85FA7-D816-422F-9DFE-5A51AD4E669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absoluteAnchor>
  <xdr:absoluteAnchor>
    <xdr:pos x="6694714" y="10949214"/>
    <xdr:ext cx="5686425" cy="3971925"/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DE1E418-5002-4D60-B3A8-AA8CF105A6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absoluteAnchor>
  <xdr:absoluteAnchor>
    <xdr:pos x="12772571" y="10949214"/>
    <xdr:ext cx="5676900" cy="3924300"/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56DE2DB8-180F-467B-9DCD-827E6A4D99B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absoluteAnchor>
  <xdr:absoluteAnchor>
    <xdr:pos x="18886714" y="10949214"/>
    <xdr:ext cx="6362700" cy="3895726"/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C714B629-6106-49F1-84B7-BD76F24E2D0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absoluteAnchor>
  <xdr:absoluteAnchor>
    <xdr:pos x="25572357" y="10949214"/>
    <xdr:ext cx="5686425" cy="3971925"/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DFEF19DE-7362-4719-B139-0D389A9612F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absoluteAnchor>
  <xdr:absoluteAnchor>
    <xdr:pos x="31650214" y="10949214"/>
    <xdr:ext cx="5686425" cy="3971925"/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4908D267-7BAF-43CA-BC55-C2943AE16FE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absoluteAnchor>
  <xdr:absoluteAnchor>
    <xdr:pos x="37728071" y="10949214"/>
    <xdr:ext cx="5686425" cy="3971925"/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F90C8847-07DC-4BA0-BBC1-A0388A9542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absoluteAnchor>
  <xdr:absoluteAnchor>
    <xdr:pos x="43805929" y="10949214"/>
    <xdr:ext cx="5686425" cy="3971925"/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33E5A967-17F4-4044-8AA7-E3896A2B433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absoluteAnchor>
  <xdr:absoluteAnchor>
    <xdr:pos x="49883786" y="10949214"/>
    <xdr:ext cx="5686425" cy="3971925"/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56A09809-766A-4581-8F5B-0134FBF0CFD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absoluteAnchor>
  <xdr:absoluteAnchor>
    <xdr:pos x="55961643" y="10949214"/>
    <xdr:ext cx="5686425" cy="3971925"/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5B0AB482-09A3-4D8D-AB1E-FDD9C0DBCC2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absoluteAnchor>
  <xdr:absoluteAnchor>
    <xdr:pos x="62039500" y="10949214"/>
    <xdr:ext cx="5686425" cy="3971925"/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C07590CA-3A91-4B16-A035-B83C90BBD9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absoluteAnchor>
  <xdr:absoluteAnchor>
    <xdr:pos x="68725143" y="10949214"/>
    <xdr:ext cx="5686425" cy="3971925"/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2A49EAEE-5501-4A1E-96F8-609F3AEED17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absoluteAnchor>
  <xdr:twoCellAnchor>
    <xdr:from>
      <xdr:col>30</xdr:col>
      <xdr:colOff>0</xdr:colOff>
      <xdr:row>226</xdr:row>
      <xdr:rowOff>0</xdr:rowOff>
    </xdr:from>
    <xdr:to>
      <xdr:col>42</xdr:col>
      <xdr:colOff>467360</xdr:colOff>
      <xdr:row>242</xdr:row>
      <xdr:rowOff>5335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9463003B-1818-41D3-8641-999A13FA5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16</xdr:col>
      <xdr:colOff>0</xdr:colOff>
      <xdr:row>226</xdr:row>
      <xdr:rowOff>0</xdr:rowOff>
    </xdr:from>
    <xdr:to>
      <xdr:col>28</xdr:col>
      <xdr:colOff>447040</xdr:colOff>
      <xdr:row>242</xdr:row>
      <xdr:rowOff>5335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E9F98A9-AD24-4204-AA4D-6E6A74AFB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</xdr:col>
      <xdr:colOff>0</xdr:colOff>
      <xdr:row>226</xdr:row>
      <xdr:rowOff>0</xdr:rowOff>
    </xdr:from>
    <xdr:to>
      <xdr:col>13</xdr:col>
      <xdr:colOff>436880</xdr:colOff>
      <xdr:row>242</xdr:row>
      <xdr:rowOff>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CC8BF4AD-B18C-4E90-A83F-45AC8CBC1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0.50016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790781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Quarterly Employment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0.50016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790781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Quarterly Employment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0.1878</cdr:x>
      <cdr:y>0.12161</cdr:y>
    </cdr:from>
    <cdr:to>
      <cdr:x>0.99654</cdr:x>
      <cdr:y>0.12161</cdr:y>
    </cdr:to>
    <cdr:sp macro="" textlink="">
      <cdr:nvSpPr>
        <cdr:cNvPr id="3" name="Straight Connector 2"/>
        <cdr:cNvSpPr/>
      </cdr:nvSpPr>
      <cdr:spPr>
        <a:xfrm xmlns:a="http://schemas.openxmlformats.org/drawingml/2006/main">
          <a:off x="1552706" y="1240472"/>
          <a:ext cx="668642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0.52979</cdr:x>
      <cdr:y>9.80346E-8</cdr:y>
    </cdr:from>
    <cdr:to>
      <cdr:x>0.59891</cdr:x>
      <cdr:y>0.11472</cdr:y>
    </cdr:to>
    <cdr:sp macro="" textlink="">
      <cdr:nvSpPr>
        <cdr:cNvPr id="4" name="TextBox 4"/>
        <cdr:cNvSpPr txBox="1"/>
      </cdr:nvSpPr>
      <cdr:spPr>
        <a:xfrm xmlns:a="http://schemas.openxmlformats.org/drawingml/2006/main">
          <a:off x="4380138" y="1"/>
          <a:ext cx="571501" cy="11702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Over</a:t>
          </a:r>
          <a:r>
            <a:rPr lang="en-US" sz="1100" baseline="0"/>
            <a:t>valued</a:t>
          </a:r>
          <a:endParaRPr lang="en-US" sz="1100"/>
        </a:p>
      </cdr:txBody>
    </cdr:sp>
  </cdr:relSizeAnchor>
  <cdr:relSizeAnchor xmlns:cdr="http://schemas.openxmlformats.org/drawingml/2006/chartDrawing">
    <cdr:from>
      <cdr:x>0.61854</cdr:x>
      <cdr:y>0.1306</cdr:y>
    </cdr:from>
    <cdr:to>
      <cdr:x>0.75448</cdr:x>
      <cdr:y>0.24955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113901" y="1332195"/>
          <a:ext cx="1123911" cy="12133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vert270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Under</a:t>
          </a:r>
          <a:r>
            <a:rPr lang="en-US" sz="1100" baseline="0"/>
            <a:t>valued</a:t>
          </a:r>
          <a:endParaRPr lang="en-US" sz="1100"/>
        </a:p>
      </cdr:txBody>
    </cdr:sp>
  </cdr:relSizeAnchor>
  <cdr:relSizeAnchor xmlns:cdr="http://schemas.openxmlformats.org/drawingml/2006/chartDrawing">
    <cdr:from>
      <cdr:x>0</cdr:x>
      <cdr:y>0.95425</cdr:y>
    </cdr:from>
    <cdr:to>
      <cdr:x>0.47011</cdr:x>
      <cdr:y>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0" y="7075714"/>
          <a:ext cx="3903339" cy="3333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The Economist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685306C-8495-4497-9783-3ED7064938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D7A183E-7F1C-4A55-819E-211D24AF4E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0.94052</cdr:y>
    </cdr:from>
    <cdr:to>
      <cdr:x>0.57712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823607"/>
          <a:ext cx="3926469" cy="2282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0.88947</cdr:y>
    </cdr:from>
    <cdr:to>
      <cdr:x>0.36936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219450"/>
          <a:ext cx="2962274" cy="4000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World Gold Council; London Metal Exchange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0.89377</cdr:y>
    </cdr:from>
    <cdr:to>
      <cdr:x>0.27716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0" y="5225143"/>
          <a:ext cx="2124441" cy="599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NZ" sz="1100" i="1">
              <a:latin typeface="Calibri"/>
            </a:rPr>
            <a:t>Source:</a:t>
          </a:r>
          <a:r>
            <a:rPr lang="en-NZ" sz="1100" i="1" baseline="0">
              <a:latin typeface="Calibri"/>
            </a:rPr>
            <a:t> Infometrics, Regional GDP Estimates </a:t>
          </a:r>
          <a:endParaRPr lang="en-NZ" sz="1100" i="1">
            <a:latin typeface="Calibri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EC3E2502-3CC2-4EF0-8807-B3B4E3A4779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A80695FB-5980-48D4-88B7-A3CB327294B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0.94038</cdr:y>
    </cdr:from>
    <cdr:to>
      <cdr:x>0.509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782302"/>
          <a:ext cx="346299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A8CBCAD-10AA-4031-8C10-C5FEA90C35B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0.00358</cdr:x>
      <cdr:y>0.00636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03C2F1FB-8814-481B-9FBE-F248AB9728F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0.94038</cdr:y>
    </cdr:from>
    <cdr:to>
      <cdr:x>0.509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782302"/>
          <a:ext cx="346299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</cdr:x>
      <cdr:y>0.90909</cdr:y>
    </cdr:from>
    <cdr:to>
      <cdr:x>0.41803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333750"/>
          <a:ext cx="38862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US Federal Reserve - 3 Month US and Eurobond Rates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0.91505</cdr:y>
    </cdr:from>
    <cdr:to>
      <cdr:x>0.48456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762375"/>
          <a:ext cx="38862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Bloomberg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</cdr:x>
      <cdr:y>0.91505</cdr:y>
    </cdr:from>
    <cdr:to>
      <cdr:x>0.48456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762375"/>
          <a:ext cx="38862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Bloomberg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</cdr:x>
      <cdr:y>0.91505</cdr:y>
    </cdr:from>
    <cdr:to>
      <cdr:x>0.48456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762375"/>
          <a:ext cx="38862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Bloomberg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0.93944</cdr:y>
    </cdr:from>
    <cdr:to>
      <cdr:x>0.47219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981934"/>
          <a:ext cx="2926470" cy="256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MBIE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- Regional Employment Forecasts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</cdr:x>
      <cdr:y>0.86716</cdr:y>
    </cdr:from>
    <cdr:to>
      <cdr:x>0.48273</cdr:x>
      <cdr:y>0.97948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162300"/>
          <a:ext cx="3660011" cy="409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no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New Zealand Income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0.00439</cdr:x>
      <cdr:y>0.92857</cdr:y>
    </cdr:from>
    <cdr:to>
      <cdr:x>0.49415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821" y="4245429"/>
          <a:ext cx="4558393" cy="3265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Statistics New Zealand, Monthly Accomodation Survey</a:t>
          </a:r>
        </a:p>
        <a:p xmlns:a="http://schemas.openxmlformats.org/drawingml/2006/main">
          <a:pPr algn="l"/>
          <a:endParaRPr lang="en-NZ" sz="1100" i="1" baseline="0"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0.00439</cdr:x>
      <cdr:y>0.92857</cdr:y>
    </cdr:from>
    <cdr:to>
      <cdr:x>0.49415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821" y="4245429"/>
          <a:ext cx="4558393" cy="3265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Statistics New Zealand, International Travel and Migration</a:t>
          </a:r>
        </a:p>
        <a:p xmlns:a="http://schemas.openxmlformats.org/drawingml/2006/main">
          <a:pPr algn="l"/>
          <a:endParaRPr lang="en-NZ" sz="1100" i="1" baseline="0"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0.45691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46299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0.45691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46299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Business Demographics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0.31995</cdr:x>
      <cdr:y>0.9722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4862579"/>
          <a:ext cx="242887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The Baltic Exchange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0.95229</cdr:y>
    </cdr:from>
    <cdr:to>
      <cdr:x>0.38697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5010150"/>
          <a:ext cx="3619500" cy="2476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Statistics New Zealand - Overseas Cargo Statistics</a:t>
          </a:r>
        </a:p>
        <a:p xmlns:a="http://schemas.openxmlformats.org/drawingml/2006/main">
          <a:pPr algn="l"/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0.48029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62378"/>
          <a:ext cx="3595728" cy="2545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Statistics New Zealand - Population Estimates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0.6657</cdr:x>
      <cdr:y>0.99036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479574"/>
          <a:ext cx="5045484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Survey, Inflation Estimates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0.50016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790781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Quarterly Employment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0.6657</cdr:x>
      <cdr:y>0.99036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479574"/>
          <a:ext cx="5045484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Survey, Inflation Estimates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0.35997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79912"/>
          <a:ext cx="309956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Infometrics - Regional Economic Indicators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0.35997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79912"/>
          <a:ext cx="309956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Infometrics - Regional Economic Indicators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0.51806</cdr:x>
      <cdr:y>0.98728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56075"/>
          <a:ext cx="392645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0.6657</cdr:x>
      <cdr:y>0.99036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479574"/>
          <a:ext cx="5045484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Household Labour Force Survey, Inflation Estimates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</cdr:x>
      <cdr:y>0.94014</cdr:y>
    </cdr:from>
    <cdr:to>
      <cdr:x>0.28697</cdr:x>
      <cdr:y>0.98855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4943061"/>
          <a:ext cx="2181224" cy="2545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ANZ Commodity Index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</cdr:x>
      <cdr:y>0.91222</cdr:y>
    </cdr:from>
    <cdr:to>
      <cdr:x>0.27845</cdr:x>
      <cdr:y>0.95752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5126449"/>
          <a:ext cx="2124441" cy="2545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0.89341</cdr:y>
    </cdr:from>
    <cdr:to>
      <cdr:x>0.27845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0" y="5040746"/>
          <a:ext cx="2124441" cy="599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r>
            <a:rPr lang="en-NZ" sz="1100" i="1">
              <a:latin typeface="+mn-lt"/>
              <a:ea typeface="+mn-ea"/>
              <a:cs typeface="+mn-cs"/>
            </a:rPr>
            <a:t>Source:</a:t>
          </a:r>
          <a:r>
            <a:rPr lang="en-NZ" sz="1100" i="1" baseline="0">
              <a:latin typeface="+mn-lt"/>
              <a:ea typeface="+mn-ea"/>
              <a:cs typeface="+mn-cs"/>
            </a:rPr>
            <a:t> Infometrics, Regional GDP Estimates </a:t>
          </a:r>
          <a:endParaRPr lang="en-NZ" sz="1100" i="1">
            <a:latin typeface="+mn-lt"/>
            <a:ea typeface="+mn-ea"/>
            <a:cs typeface="+mn-cs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</cdr:x>
      <cdr:y>0.89697</cdr:y>
    </cdr:from>
    <cdr:to>
      <cdr:x>0.27845</cdr:x>
      <cdr:y>0.97113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5040746"/>
          <a:ext cx="2111180" cy="416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Infometrics, Regional GDP Estimates 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0.35997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27241"/>
          <a:ext cx="309956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Infometrics - Regional Economic Indicators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0.35997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27241"/>
          <a:ext cx="3099566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Infometrics - Regional Economic Indicators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0.37321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27241"/>
          <a:ext cx="3213572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Retail Trade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</cdr:x>
      <cdr:y>0.92181</cdr:y>
    </cdr:from>
    <cdr:to>
      <cdr:x>0.37321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827241"/>
          <a:ext cx="3213572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New Zealand - Retail Trade Survey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0.0026</cdr:x>
      <cdr:y>0.0047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1464E909-2E2E-4BBE-AB3C-B3F92F5C6E1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0.0026</cdr:x>
      <cdr:y>0.0047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75E6094-D808-47E1-9357-880C944F91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0.95229</cdr:y>
    </cdr:from>
    <cdr:to>
      <cdr:x>0.38657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4943475"/>
          <a:ext cx="3619500" cy="2476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</a:t>
          </a:r>
          <a:r>
            <a:rPr lang="en-NZ" sz="1000" i="1" baseline="0">
              <a:latin typeface="Arial" pitchFamily="34" charset="0"/>
              <a:cs typeface="Arial" pitchFamily="34" charset="0"/>
            </a:rPr>
            <a:t> Statistics New Zealand - Overseas Cargo Statistics</a:t>
          </a:r>
        </a:p>
        <a:p xmlns:a="http://schemas.openxmlformats.org/drawingml/2006/main">
          <a:pPr algn="l"/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0.00586</cdr:x>
      <cdr:y>0.92583</cdr:y>
    </cdr:from>
    <cdr:to>
      <cdr:x>0.48828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821" y="4563825"/>
          <a:ext cx="3360964" cy="3633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no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</a:t>
          </a:r>
          <a:r>
            <a:rPr lang="en-NZ" sz="1100" i="1" baseline="0">
              <a:latin typeface="Arial" pitchFamily="34" charset="0"/>
              <a:cs typeface="Arial" pitchFamily="34" charset="0"/>
            </a:rPr>
            <a:t> Statistics New Zealand</a:t>
          </a: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0.91222</cdr:y>
    </cdr:from>
    <cdr:to>
      <cdr:x>0.27845</cdr:x>
      <cdr:y>0.95752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5126449"/>
          <a:ext cx="2124441" cy="2545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0.86276</cdr:y>
    </cdr:from>
    <cdr:to>
      <cdr:x>0.27845</cdr:x>
      <cdr:y>0.96935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4848514"/>
          <a:ext cx="2124441" cy="5990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NZ" sz="1100" i="1">
              <a:latin typeface="Calibri"/>
            </a:rPr>
            <a:t>Source:</a:t>
          </a:r>
          <a:r>
            <a:rPr lang="en-NZ" sz="1100" i="1" baseline="0">
              <a:latin typeface="Calibri"/>
            </a:rPr>
            <a:t> Infometrics, Regional Economic Profiles, Statistics NZ</a:t>
          </a:r>
          <a:endParaRPr lang="en-NZ" sz="1100" i="1">
            <a:latin typeface="Calibri"/>
          </a:endParaRPr>
        </a:p>
        <a:p xmlns:a="http://schemas.openxmlformats.org/drawingml/2006/main">
          <a:pPr algn="l"/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0.22538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71203"/>
          <a:ext cx="1285875" cy="2551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</cdr:x>
      <cdr:y>0.91804</cdr:y>
    </cdr:from>
    <cdr:to>
      <cdr:x>0.25725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86258"/>
          <a:ext cx="2002087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Statistics  New Zealand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</cdr:x>
      <cdr:y>0.91804</cdr:y>
    </cdr:from>
    <cdr:to>
      <cdr:x>0.27686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86271"/>
          <a:ext cx="2401298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Reserve Bank of New Zealand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</cdr:x>
      <cdr:y>0.91804</cdr:y>
    </cdr:from>
    <cdr:to>
      <cdr:x>0.27686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86271"/>
          <a:ext cx="2401298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Reserve Bank of New Zealand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absoluteAnchor>
    <xdr:pos x="3929529" y="28821529"/>
    <xdr:ext cx="5686425" cy="3971925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6328406-F667-4AC3-8F30-E72191FB57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</cdr:x>
      <cdr:y>0.92651</cdr:y>
    </cdr:from>
    <cdr:to>
      <cdr:x>0.20234</cdr:x>
      <cdr:y>0.99091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3680027"/>
          <a:ext cx="1152524" cy="255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square" rtlCol="0">
          <a:spAutoFit/>
        </a:bodyPr>
        <a:lstStyle xmlns:a="http://schemas.openxmlformats.org/drawingml/2006/main"/>
        <a:p xmlns:a="http://schemas.openxmlformats.org/drawingml/2006/main">
          <a:pPr algn="l"/>
          <a:r>
            <a:rPr lang="en-NZ" sz="1100" i="1">
              <a:latin typeface="Arial" pitchFamily="34" charset="0"/>
              <a:cs typeface="Arial" pitchFamily="34" charset="0"/>
            </a:rPr>
            <a:t>Source: </a:t>
          </a:r>
          <a:r>
            <a:rPr lang="en-NZ" sz="1100" i="1" baseline="0">
              <a:latin typeface="Arial" pitchFamily="34" charset="0"/>
              <a:cs typeface="Arial" pitchFamily="34" charset="0"/>
            </a:rPr>
            <a:t>NZIER</a:t>
          </a:r>
          <a:endParaRPr lang="en-NZ" sz="11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80010</xdr:colOff>
      <xdr:row>22</xdr:row>
      <xdr:rowOff>167640</xdr:rowOff>
    </xdr:from>
    <xdr:to>
      <xdr:col>40</xdr:col>
      <xdr:colOff>278130</xdr:colOff>
      <xdr:row>37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601981</xdr:colOff>
      <xdr:row>40</xdr:row>
      <xdr:rowOff>7620</xdr:rowOff>
    </xdr:from>
    <xdr:to>
      <xdr:col>46</xdr:col>
      <xdr:colOff>586740</xdr:colOff>
      <xdr:row>56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</cdr:x>
      <cdr:y>0.91804</cdr:y>
    </cdr:from>
    <cdr:to>
      <cdr:x>0.27686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86271"/>
          <a:ext cx="2401298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en-NZ" sz="1000" i="1">
              <a:latin typeface="Arial" pitchFamily="34" charset="0"/>
              <a:cs typeface="Arial" pitchFamily="34" charset="0"/>
            </a:rPr>
            <a:t>Source: </a:t>
          </a:r>
          <a:r>
            <a:rPr lang="en-NZ" sz="1000" i="1" baseline="0">
              <a:latin typeface="Arial" pitchFamily="34" charset="0"/>
              <a:cs typeface="Arial" pitchFamily="34" charset="0"/>
            </a:rPr>
            <a:t>Reserve Bank of New Zealand</a:t>
          </a:r>
          <a:endParaRPr lang="en-NZ" sz="1000" i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50</xdr:row>
      <xdr:rowOff>0</xdr:rowOff>
    </xdr:from>
    <xdr:to>
      <xdr:col>5</xdr:col>
      <xdr:colOff>9525</xdr:colOff>
      <xdr:row>50</xdr:row>
      <xdr:rowOff>9525</xdr:rowOff>
    </xdr:to>
    <xdr:pic>
      <xdr:nvPicPr>
        <xdr:cNvPr id="6145" name="Picture 1" descr="https://secure.lme.com/gfxs/spacer.gif">
          <a:extLst>
            <a:ext uri="{FF2B5EF4-FFF2-40B4-BE49-F238E27FC236}">
              <a16:creationId xmlns:a16="http://schemas.microsoft.com/office/drawing/2014/main" id="{00000000-0008-0000-0E00-00000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28800" y="17059275"/>
          <a:ext cx="9525" cy="95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stats.govt.nz/infoshare/" TargetMode="External"/><Relationship Id="rId13" Type="http://schemas.openxmlformats.org/officeDocument/2006/relationships/hyperlink" Target="http://www.anz.co.nz/commercial-institutional/economic-markets-research/commodity-price-index/" TargetMode="External"/><Relationship Id="rId18" Type="http://schemas.openxmlformats.org/officeDocument/2006/relationships/hyperlink" Target="http://kottke.org/13/02/the-updated-big-mac-index" TargetMode="External"/><Relationship Id="rId26" Type="http://schemas.openxmlformats.org/officeDocument/2006/relationships/hyperlink" Target="https://www.stats.govt.nz/news/four-surveys-to-end" TargetMode="External"/><Relationship Id="rId3" Type="http://schemas.openxmlformats.org/officeDocument/2006/relationships/hyperlink" Target="http://www.stats.govt.nz/infoshare/" TargetMode="External"/><Relationship Id="rId21" Type="http://schemas.openxmlformats.org/officeDocument/2006/relationships/hyperlink" Target="https://ecoprofile.infometrics.co.nz/auckland/QuarterlyEconomicMonitor/Overview" TargetMode="External"/><Relationship Id="rId7" Type="http://schemas.openxmlformats.org/officeDocument/2006/relationships/hyperlink" Target="http://www.stats.govt.nz/infoshare/" TargetMode="External"/><Relationship Id="rId12" Type="http://schemas.openxmlformats.org/officeDocument/2006/relationships/hyperlink" Target="http://www.stats.govt.nz/infoshare/" TargetMode="External"/><Relationship Id="rId17" Type="http://schemas.openxmlformats.org/officeDocument/2006/relationships/hyperlink" Target="http://www.balticexchange.com/" TargetMode="External"/><Relationship Id="rId25" Type="http://schemas.openxmlformats.org/officeDocument/2006/relationships/hyperlink" Target="http://www.federalreserve.gov/releases/h15/data.htm" TargetMode="External"/><Relationship Id="rId2" Type="http://schemas.openxmlformats.org/officeDocument/2006/relationships/hyperlink" Target="http://www.stats.govt.nz/infoshare/" TargetMode="External"/><Relationship Id="rId16" Type="http://schemas.openxmlformats.org/officeDocument/2006/relationships/hyperlink" Target="http://www.lme.com/copper.asp" TargetMode="External"/><Relationship Id="rId20" Type="http://schemas.openxmlformats.org/officeDocument/2006/relationships/hyperlink" Target="http://ecoprofile.infometrics.co.nz/Auckland" TargetMode="External"/><Relationship Id="rId1" Type="http://schemas.openxmlformats.org/officeDocument/2006/relationships/hyperlink" Target="http://www.stats.govt.nz/infoshare/" TargetMode="External"/><Relationship Id="rId6" Type="http://schemas.openxmlformats.org/officeDocument/2006/relationships/hyperlink" Target="http://nzier.org.nz/" TargetMode="External"/><Relationship Id="rId11" Type="http://schemas.openxmlformats.org/officeDocument/2006/relationships/hyperlink" Target="http://www.maxi-pedia.com/" TargetMode="External"/><Relationship Id="rId24" Type="http://schemas.openxmlformats.org/officeDocument/2006/relationships/hyperlink" Target="http://datainfoplus.stats.govt.nz/Item/nz.govt.stats/6dc5bb0b-5069-49ca-a40e-3761f4bbcefe" TargetMode="External"/><Relationship Id="rId5" Type="http://schemas.openxmlformats.org/officeDocument/2006/relationships/hyperlink" Target="http://www.stats.govt.nz/infoshare/" TargetMode="External"/><Relationship Id="rId15" Type="http://schemas.openxmlformats.org/officeDocument/2006/relationships/hyperlink" Target="http://www.gold.org/download/value/stats/statistics/xls/gold_prices.xls" TargetMode="External"/><Relationship Id="rId23" Type="http://schemas.openxmlformats.org/officeDocument/2006/relationships/hyperlink" Target="http://ecoprofile.infometrics.co.nz/Auckland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http://www.stats.govt.nz/infoshare/" TargetMode="External"/><Relationship Id="rId19" Type="http://schemas.openxmlformats.org/officeDocument/2006/relationships/hyperlink" Target="http://nzdotstat.stats.govt.nz/wbos/Index.aspx" TargetMode="External"/><Relationship Id="rId4" Type="http://schemas.openxmlformats.org/officeDocument/2006/relationships/hyperlink" Target="http://wdmzpub01.stats.govt.nz/wds/TableViewer/tableView.aspx?ReportName=Business%20Statistics/Detailed%20industry%20by%20region-(ANZSIC%2006)" TargetMode="External"/><Relationship Id="rId9" Type="http://schemas.openxmlformats.org/officeDocument/2006/relationships/hyperlink" Target="http://www.stats.govt.nz/infoshare/" TargetMode="External"/><Relationship Id="rId14" Type="http://schemas.openxmlformats.org/officeDocument/2006/relationships/hyperlink" Target="http://www.gold.org/investment/statistics/gold_price_chart/" TargetMode="External"/><Relationship Id="rId22" Type="http://schemas.openxmlformats.org/officeDocument/2006/relationships/hyperlink" Target="https://ecoprofile.infometrics.co.nz/auckland/QuarterlyEconomicMonitor/Overview" TargetMode="External"/><Relationship Id="rId27" Type="http://schemas.openxmlformats.org/officeDocument/2006/relationships/hyperlink" Target="https://www.stats.govt.nz/topics/accommodatio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s.govt.nz/methods/summary-of-changes-to-subnational-population-estimates-at-30-june-2019-provisional" TargetMode="External"/><Relationship Id="rId2" Type="http://schemas.openxmlformats.org/officeDocument/2006/relationships/hyperlink" Target="https://www.stats.govt.nz/news/net-migration-remains-around-50000" TargetMode="External"/><Relationship Id="rId1" Type="http://schemas.openxmlformats.org/officeDocument/2006/relationships/hyperlink" Target="https://www.stats.govt.nz/methods/summary-of-changes-to-subnational-population-estimates-at-30-june-2019-provisional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ecoprofile.infometrics.co.nz/Auckland/PDFProfile" TargetMode="External"/><Relationship Id="rId7" Type="http://schemas.openxmlformats.org/officeDocument/2006/relationships/hyperlink" Target="https://ecoprofile.infometrics.co.nz/Auckland/QuarterlyEconomicMonitor/TechnicalNotes" TargetMode="External"/><Relationship Id="rId2" Type="http://schemas.openxmlformats.org/officeDocument/2006/relationships/hyperlink" Target="https://ecoprofile.infometrics.co.nz/Auckland/PDFProfile" TargetMode="External"/><Relationship Id="rId1" Type="http://schemas.openxmlformats.org/officeDocument/2006/relationships/hyperlink" Target="https://ecoprofile.infometrics.co.nz/Auckland/PDFProfile" TargetMode="External"/><Relationship Id="rId6" Type="http://schemas.openxmlformats.org/officeDocument/2006/relationships/hyperlink" Target="https://portal.infometrics.co.nz/" TargetMode="External"/><Relationship Id="rId5" Type="http://schemas.openxmlformats.org/officeDocument/2006/relationships/hyperlink" Target="https://ecoprofile.infometrics.co.nz/Auckland/QuarterlyEconomicMonitor/Data" TargetMode="External"/><Relationship Id="rId4" Type="http://schemas.openxmlformats.org/officeDocument/2006/relationships/hyperlink" Target="https://ecoprofile.infometrics.co.nz/Auckland/PDFProfile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stats.govt.nz/news/four-surveys-to-end" TargetMode="External"/><Relationship Id="rId1" Type="http://schemas.openxmlformats.org/officeDocument/2006/relationships/hyperlink" Target="https://www.stats.govt.nz/news/four-surveys-to-end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datainfoplus.stats.govt.nz/Item/nz.govt.stats/6dc5bb0b-5069-49ca-a40e-3761f4bbcefe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C8"/>
  <sheetViews>
    <sheetView showGridLines="0" workbookViewId="0">
      <selection activeCell="C6" sqref="C6"/>
    </sheetView>
  </sheetViews>
  <sheetFormatPr defaultColWidth="9.1796875" defaultRowHeight="14.5"/>
  <cols>
    <col min="1" max="1" width="9.1796875" style="72"/>
    <col min="2" max="2" width="10.81640625" style="72" customWidth="1"/>
    <col min="3" max="3" width="120.54296875" style="72" customWidth="1"/>
    <col min="4" max="16384" width="9.1796875" style="72"/>
  </cols>
  <sheetData>
    <row r="6" spans="2:3" ht="65.25" customHeight="1">
      <c r="B6" s="72" t="s">
        <v>290</v>
      </c>
      <c r="C6" s="213" t="s">
        <v>440</v>
      </c>
    </row>
    <row r="7" spans="2:3" ht="27.75" customHeight="1">
      <c r="C7" s="214" t="s">
        <v>291</v>
      </c>
    </row>
    <row r="8" spans="2:3" ht="18.5">
      <c r="C8" s="216" t="s">
        <v>420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33"/>
  <sheetViews>
    <sheetView workbookViewId="0">
      <selection activeCell="C17" sqref="C17"/>
    </sheetView>
  </sheetViews>
  <sheetFormatPr defaultRowHeight="14.5"/>
  <cols>
    <col min="2" max="2" width="28.1796875" customWidth="1"/>
    <col min="16" max="16" width="12.1796875" customWidth="1"/>
    <col min="17" max="17" width="10.7265625" customWidth="1"/>
    <col min="18" max="18" width="2.453125" customWidth="1"/>
    <col min="19" max="21" width="12.1796875" customWidth="1"/>
  </cols>
  <sheetData>
    <row r="1" spans="1:21" ht="34.5" customHeight="1" thickBot="1">
      <c r="A1" s="242" t="s">
        <v>312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1:21" ht="23.5">
      <c r="A2" s="227"/>
      <c r="C2" s="243"/>
      <c r="P2" s="252" t="s">
        <v>310</v>
      </c>
      <c r="Q2" s="244"/>
      <c r="R2" s="244"/>
      <c r="S2" s="244"/>
      <c r="T2" s="244"/>
      <c r="U2" s="245"/>
    </row>
    <row r="3" spans="1:21">
      <c r="P3" s="246" t="s">
        <v>311</v>
      </c>
      <c r="Q3" s="247"/>
      <c r="R3" s="247"/>
      <c r="S3" s="247"/>
      <c r="T3" s="247"/>
      <c r="U3" s="248"/>
    </row>
    <row r="4" spans="1:21" ht="21">
      <c r="A4" s="226" t="s">
        <v>292</v>
      </c>
      <c r="P4" s="246" t="s">
        <v>308</v>
      </c>
      <c r="Q4" s="247"/>
      <c r="R4" s="247"/>
      <c r="S4" s="247"/>
      <c r="T4" s="247"/>
      <c r="U4" s="248"/>
    </row>
    <row r="5" spans="1:21">
      <c r="A5" s="240" t="s">
        <v>441</v>
      </c>
      <c r="C5" s="240" t="s">
        <v>442</v>
      </c>
      <c r="P5" s="246" t="s">
        <v>309</v>
      </c>
      <c r="Q5" s="247"/>
      <c r="R5" s="247"/>
      <c r="S5" s="247"/>
      <c r="T5" s="247"/>
      <c r="U5" s="248"/>
    </row>
    <row r="6" spans="1:21" ht="15" thickBot="1">
      <c r="B6" s="235"/>
      <c r="C6" s="240" t="s">
        <v>443</v>
      </c>
      <c r="P6" s="249" t="s">
        <v>307</v>
      </c>
      <c r="Q6" s="250"/>
      <c r="R6" s="250"/>
      <c r="S6" s="250"/>
      <c r="T6" s="250"/>
      <c r="U6" s="251"/>
    </row>
    <row r="8" spans="1:21" s="724" customFormat="1" ht="21">
      <c r="A8" s="226" t="s">
        <v>1046</v>
      </c>
    </row>
    <row r="9" spans="1:21" s="724" customFormat="1" ht="15" thickBot="1">
      <c r="A9" s="240" t="s">
        <v>1047</v>
      </c>
    </row>
    <row r="10" spans="1:21" ht="15" thickBot="1">
      <c r="A10" s="236"/>
      <c r="B10" s="235"/>
      <c r="P10" s="253" t="s">
        <v>313</v>
      </c>
      <c r="Q10" s="254">
        <f>LastSavedDate()</f>
        <v>44335.600682870368</v>
      </c>
      <c r="R10" s="255" t="s">
        <v>314</v>
      </c>
      <c r="S10" s="256">
        <f>LastSavedDate()</f>
        <v>44335.600682870368</v>
      </c>
    </row>
    <row r="11" spans="1:21" ht="21">
      <c r="A11" s="226" t="s">
        <v>444</v>
      </c>
      <c r="B11" s="235"/>
      <c r="E11" s="724"/>
    </row>
    <row r="12" spans="1:21" s="724" customFormat="1">
      <c r="A12" s="240" t="s">
        <v>445</v>
      </c>
      <c r="B12" s="237"/>
      <c r="C12" s="240" t="s">
        <v>446</v>
      </c>
      <c r="D12"/>
      <c r="E12"/>
    </row>
    <row r="13" spans="1:21" s="724" customFormat="1">
      <c r="A13" s="240" t="s">
        <v>1045</v>
      </c>
      <c r="B13"/>
      <c r="C13"/>
      <c r="D13"/>
      <c r="E13"/>
    </row>
    <row r="14" spans="1:21">
      <c r="A14" s="238"/>
      <c r="B14" s="237"/>
    </row>
    <row r="15" spans="1:21" ht="21">
      <c r="A15" s="226" t="s">
        <v>447</v>
      </c>
      <c r="B15" s="235"/>
      <c r="C15" s="72"/>
      <c r="D15" s="72"/>
      <c r="E15" s="72"/>
      <c r="F15" s="72"/>
      <c r="G15" s="72"/>
      <c r="H15" s="72"/>
      <c r="I15" s="72"/>
      <c r="J15" s="72"/>
      <c r="K15" s="72"/>
    </row>
    <row r="16" spans="1:21">
      <c r="A16" s="240" t="s">
        <v>449</v>
      </c>
      <c r="B16" s="237"/>
      <c r="C16" s="240" t="s">
        <v>448</v>
      </c>
      <c r="D16" s="72"/>
      <c r="E16" s="72"/>
      <c r="F16" s="72"/>
      <c r="G16" s="72"/>
      <c r="H16" s="72"/>
      <c r="I16" s="72"/>
      <c r="J16" s="72"/>
      <c r="K16" s="72"/>
    </row>
    <row r="17" spans="1:4">
      <c r="A17" s="240" t="s">
        <v>299</v>
      </c>
      <c r="B17" s="239"/>
    </row>
    <row r="18" spans="1:4" s="72" customFormat="1">
      <c r="A18" s="237"/>
      <c r="B18" s="239"/>
    </row>
    <row r="19" spans="1:4" ht="21">
      <c r="A19" s="226" t="s">
        <v>450</v>
      </c>
      <c r="B19" s="235"/>
      <c r="C19" s="72"/>
      <c r="D19" s="72"/>
    </row>
    <row r="20" spans="1:4">
      <c r="A20" s="240" t="s">
        <v>451</v>
      </c>
      <c r="B20" s="237"/>
      <c r="C20" s="240" t="s">
        <v>452</v>
      </c>
      <c r="D20" s="72"/>
    </row>
    <row r="21" spans="1:4">
      <c r="A21" s="237"/>
      <c r="B21" s="239"/>
    </row>
    <row r="22" spans="1:4" ht="21">
      <c r="A22" s="226" t="s">
        <v>295</v>
      </c>
      <c r="B22" s="239"/>
    </row>
    <row r="23" spans="1:4">
      <c r="A23" s="240" t="s">
        <v>453</v>
      </c>
      <c r="B23" s="239"/>
      <c r="C23" s="240" t="s">
        <v>454</v>
      </c>
    </row>
    <row r="24" spans="1:4" ht="15.75" customHeight="1">
      <c r="A24" s="237"/>
      <c r="B24" s="240"/>
    </row>
    <row r="25" spans="1:4" ht="21">
      <c r="A25" s="226" t="s">
        <v>300</v>
      </c>
    </row>
    <row r="26" spans="1:4">
      <c r="A26" s="240" t="s">
        <v>455</v>
      </c>
      <c r="C26" s="240" t="s">
        <v>456</v>
      </c>
    </row>
    <row r="28" spans="1:4" ht="21">
      <c r="A28" s="226" t="s">
        <v>301</v>
      </c>
      <c r="B28" s="72"/>
      <c r="C28" s="72"/>
    </row>
    <row r="29" spans="1:4">
      <c r="A29" s="240" t="s">
        <v>302</v>
      </c>
      <c r="B29" s="72"/>
      <c r="C29" s="240" t="s">
        <v>457</v>
      </c>
    </row>
    <row r="30" spans="1:4">
      <c r="A30" s="240" t="s">
        <v>303</v>
      </c>
      <c r="C30" s="240" t="s">
        <v>458</v>
      </c>
    </row>
    <row r="31" spans="1:4">
      <c r="A31" s="240" t="s">
        <v>305</v>
      </c>
      <c r="C31" s="240" t="s">
        <v>459</v>
      </c>
    </row>
    <row r="32" spans="1:4">
      <c r="A32" s="240" t="s">
        <v>304</v>
      </c>
      <c r="C32" s="240" t="s">
        <v>460</v>
      </c>
    </row>
    <row r="33" spans="1:3">
      <c r="A33" s="240" t="s">
        <v>306</v>
      </c>
      <c r="C33" s="240" t="s">
        <v>461</v>
      </c>
    </row>
  </sheetData>
  <hyperlinks>
    <hyperlink ref="C6" location="'Local Board Graphs'!A2" display="Local Board Graphs" xr:uid="{00000000-0004-0000-0100-000000000000}"/>
    <hyperlink ref="A5" location="'Pop, Employ, Incomes, Bus dem'!F2" display="Data" xr:uid="{00000000-0004-0000-0100-000001000000}"/>
    <hyperlink ref="C5" location="Graphs!A2" display="Auckland and New Zealand Graphs" xr:uid="{00000000-0004-0000-0100-000002000000}"/>
    <hyperlink ref="A12" location="QSBO!C1" display="Data" xr:uid="{00000000-0004-0000-0100-000003000000}"/>
    <hyperlink ref="C12" location="Graphs!A53" display="Auckland and New Zealand Graphs" xr:uid="{00000000-0004-0000-0100-000004000000}"/>
    <hyperlink ref="A16" location="Commodities!B1" display="Commodities" xr:uid="{00000000-0004-0000-0100-000005000000}"/>
    <hyperlink ref="C16" location="Graphs!A81" display="Auckland and New Zealand Graphs" xr:uid="{00000000-0004-0000-0100-000006000000}"/>
    <hyperlink ref="A20" location="GDP!B1" display="Data" xr:uid="{00000000-0004-0000-0100-000007000000}"/>
    <hyperlink ref="C20" location="Graphs!A115" display="Auckland and New Zealand Graphs" xr:uid="{00000000-0004-0000-0100-000008000000}"/>
    <hyperlink ref="A23" location="'Migration, Exports, Guest Night'!B1" display="Data" xr:uid="{00000000-0004-0000-0100-000009000000}"/>
    <hyperlink ref="A17" location="'Migration, Exports, Guest Night'!AP1" display="Trade Data" xr:uid="{00000000-0004-0000-0100-00000A000000}"/>
    <hyperlink ref="C23" location="Graphs!A152" display="Auckland and New Zealand Graphs" xr:uid="{00000000-0004-0000-0100-00000B000000}"/>
    <hyperlink ref="A26" location="'Retail, vehicle purchasing'!B1" display="Data" xr:uid="{00000000-0004-0000-0100-00000C000000}"/>
    <hyperlink ref="C26" location="Graphs!A182" display="Retail and Registration Graphs (Auckland and New Zealand)" xr:uid="{00000000-0004-0000-0100-00000D000000}"/>
    <hyperlink ref="A29" location="'Exchange rates, Interest rates'!B1" display="Interest and Exhange Rate Data" xr:uid="{00000000-0004-0000-0100-00000E000000}"/>
    <hyperlink ref="C29" location="Graphs!A225" display="Interest and Exchange Rate Graphs" xr:uid="{00000000-0004-0000-0100-00000F000000}"/>
    <hyperlink ref="A30" location="Inflation!B1" display="Inflation Data" xr:uid="{00000000-0004-0000-0100-000010000000}"/>
    <hyperlink ref="C30" location="Graphs!W225" display="Inflation Graph" xr:uid="{00000000-0004-0000-0100-000011000000}"/>
    <hyperlink ref="A32" location="'Int Macro Indicators'!A1" display="Bond Rate and Risk Data" xr:uid="{00000000-0004-0000-0100-000012000000}"/>
    <hyperlink ref="C32" location="Graphs!A270" display="Bond Rate and Risk Graphs" xr:uid="{00000000-0004-0000-0100-000013000000}"/>
    <hyperlink ref="A31" location="'Int Macro Indicators'!A1" display="Bond Rate and Risk Data" xr:uid="{00000000-0004-0000-0100-000014000000}"/>
    <hyperlink ref="C31" location="Graphs!A247" display="Metal Price Graph (World Prices)" xr:uid="{00000000-0004-0000-0100-000015000000}"/>
    <hyperlink ref="A33" location="'Big Mac Index'!A1" display="Big Mac Index Data" xr:uid="{00000000-0004-0000-0100-000016000000}"/>
    <hyperlink ref="C33" location="Graphs!A295" display="Big Mac Index Graph (Selected Countries)" xr:uid="{00000000-0004-0000-0100-000017000000}"/>
    <hyperlink ref="A13" location="QSBO!C1" display="Data" xr:uid="{FED5D286-5582-4D33-B59A-60EB1D468DD2}"/>
    <hyperlink ref="A9" location="'Pop, Employ, Incomes, Bus dem'!F2" display="Data" xr:uid="{54C8AC74-D6BB-48BD-9B08-1B177243D470}"/>
  </hyperlink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N162"/>
  <sheetViews>
    <sheetView topLeftCell="A91" workbookViewId="0">
      <selection activeCell="A99" sqref="A99"/>
    </sheetView>
  </sheetViews>
  <sheetFormatPr defaultRowHeight="14.5"/>
  <cols>
    <col min="3" max="3" width="11.7265625" customWidth="1"/>
    <col min="11" max="11" width="12.7265625" customWidth="1"/>
    <col min="12" max="12" width="13.81640625" customWidth="1"/>
  </cols>
  <sheetData>
    <row r="1" spans="1:14" s="72" customFormat="1" ht="34.5" customHeight="1">
      <c r="A1" s="242" t="s">
        <v>318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3" spans="1:14" ht="15.5">
      <c r="A3" s="257" t="s">
        <v>321</v>
      </c>
    </row>
    <row r="4" spans="1:14" ht="15.5">
      <c r="A4" s="258" t="s">
        <v>315</v>
      </c>
    </row>
    <row r="5" spans="1:14" s="72" customFormat="1">
      <c r="A5" s="72" t="s">
        <v>320</v>
      </c>
    </row>
    <row r="6" spans="1:14">
      <c r="A6" s="240" t="s">
        <v>316</v>
      </c>
    </row>
    <row r="7" spans="1:14">
      <c r="A7" s="343" t="s">
        <v>481</v>
      </c>
    </row>
    <row r="9" spans="1:14" ht="15.5">
      <c r="A9" s="257" t="s">
        <v>350</v>
      </c>
    </row>
    <row r="10" spans="1:14" ht="15.5">
      <c r="A10" s="258" t="s">
        <v>317</v>
      </c>
      <c r="B10" s="72"/>
    </row>
    <row r="11" spans="1:14" s="72" customFormat="1">
      <c r="A11" s="72" t="s">
        <v>320</v>
      </c>
    </row>
    <row r="12" spans="1:14">
      <c r="A12" s="72" t="s">
        <v>324</v>
      </c>
      <c r="E12" t="s">
        <v>618</v>
      </c>
    </row>
    <row r="13" spans="1:14">
      <c r="A13" s="240" t="s">
        <v>316</v>
      </c>
      <c r="B13" s="72"/>
      <c r="C13" s="72"/>
      <c r="D13" s="72"/>
      <c r="E13" t="s">
        <v>519</v>
      </c>
      <c r="F13" s="72"/>
      <c r="G13" s="72"/>
      <c r="H13" s="72"/>
    </row>
    <row r="14" spans="1:14" s="72" customFormat="1">
      <c r="A14" s="72" t="s">
        <v>319</v>
      </c>
      <c r="C14"/>
      <c r="D14"/>
      <c r="E14"/>
      <c r="F14"/>
      <c r="G14"/>
      <c r="H14"/>
    </row>
    <row r="15" spans="1:14">
      <c r="A15" s="72" t="s">
        <v>322</v>
      </c>
    </row>
    <row r="16" spans="1:14">
      <c r="A16" t="s">
        <v>682</v>
      </c>
    </row>
    <row r="17" spans="1:13" s="72" customFormat="1">
      <c r="B17" s="72" t="s">
        <v>325</v>
      </c>
    </row>
    <row r="18" spans="1:13" s="72" customFormat="1"/>
    <row r="19" spans="1:13" ht="15.5">
      <c r="A19" s="257" t="s">
        <v>327</v>
      </c>
      <c r="B19" s="72"/>
      <c r="C19" s="72"/>
      <c r="D19" s="72"/>
    </row>
    <row r="20" spans="1:13" ht="15.5">
      <c r="A20" s="258" t="s">
        <v>323</v>
      </c>
      <c r="B20" s="72"/>
      <c r="C20" s="72"/>
      <c r="D20" s="72"/>
    </row>
    <row r="21" spans="1:13">
      <c r="A21" s="72" t="s">
        <v>320</v>
      </c>
      <c r="B21" s="72"/>
      <c r="C21" s="72"/>
      <c r="D21" s="72"/>
      <c r="E21" s="368" t="s">
        <v>493</v>
      </c>
    </row>
    <row r="22" spans="1:13">
      <c r="A22" s="240" t="s">
        <v>316</v>
      </c>
      <c r="B22" s="72"/>
      <c r="C22" s="72"/>
      <c r="D22" s="72"/>
    </row>
    <row r="23" spans="1:13">
      <c r="A23" s="72" t="s">
        <v>326</v>
      </c>
      <c r="B23" s="72"/>
      <c r="C23" s="72"/>
      <c r="D23" s="72"/>
    </row>
    <row r="25" spans="1:13" ht="15.5">
      <c r="A25" s="257" t="s">
        <v>378</v>
      </c>
      <c r="B25" s="72"/>
    </row>
    <row r="26" spans="1:13" ht="15.5">
      <c r="A26" s="258" t="s">
        <v>331</v>
      </c>
      <c r="B26" s="72"/>
      <c r="E26" s="72" t="s">
        <v>377</v>
      </c>
      <c r="F26" s="258" t="s">
        <v>374</v>
      </c>
    </row>
    <row r="27" spans="1:13">
      <c r="A27" s="72" t="s">
        <v>320</v>
      </c>
      <c r="B27" s="72"/>
      <c r="C27" t="s">
        <v>771</v>
      </c>
    </row>
    <row r="28" spans="1:13">
      <c r="A28" s="240" t="s">
        <v>316</v>
      </c>
      <c r="B28" s="72"/>
      <c r="F28" t="s">
        <v>701</v>
      </c>
    </row>
    <row r="29" spans="1:13">
      <c r="A29" s="343" t="s">
        <v>539</v>
      </c>
      <c r="B29" s="72"/>
      <c r="L29" s="419"/>
      <c r="M29" s="419"/>
    </row>
    <row r="30" spans="1:13" s="457" customFormat="1">
      <c r="A30" t="s">
        <v>937</v>
      </c>
      <c r="L30" s="419"/>
      <c r="M30" s="419"/>
    </row>
    <row r="32" spans="1:13" ht="15.5">
      <c r="A32" s="257" t="s">
        <v>332</v>
      </c>
      <c r="B32" s="72"/>
    </row>
    <row r="33" spans="1:9" ht="15.5">
      <c r="A33" s="258" t="s">
        <v>328</v>
      </c>
      <c r="B33" s="72"/>
    </row>
    <row r="34" spans="1:9">
      <c r="A34" s="72" t="s">
        <v>320</v>
      </c>
      <c r="B34" s="72"/>
      <c r="C34" s="436" t="s">
        <v>606</v>
      </c>
    </row>
    <row r="35" spans="1:9">
      <c r="A35" s="427" t="s">
        <v>607</v>
      </c>
      <c r="H35" t="s">
        <v>608</v>
      </c>
    </row>
    <row r="36" spans="1:9">
      <c r="A36" s="72"/>
      <c r="B36" s="72"/>
    </row>
    <row r="37" spans="1:9" ht="15.5">
      <c r="A37" s="257" t="s">
        <v>333</v>
      </c>
      <c r="B37" s="72"/>
    </row>
    <row r="38" spans="1:9" ht="15.5">
      <c r="A38" s="258" t="s">
        <v>330</v>
      </c>
      <c r="B38" s="72"/>
    </row>
    <row r="39" spans="1:9">
      <c r="A39" s="72" t="s">
        <v>320</v>
      </c>
      <c r="B39" s="72"/>
      <c r="C39" s="497" t="s">
        <v>717</v>
      </c>
      <c r="D39" t="s">
        <v>716</v>
      </c>
      <c r="I39" t="s">
        <v>718</v>
      </c>
    </row>
    <row r="40" spans="1:9" s="72" customFormat="1">
      <c r="A40" s="72" t="s">
        <v>325</v>
      </c>
    </row>
    <row r="41" spans="1:9" s="72" customFormat="1">
      <c r="A41" s="72" t="s">
        <v>340</v>
      </c>
    </row>
    <row r="42" spans="1:9">
      <c r="A42" s="240" t="s">
        <v>329</v>
      </c>
    </row>
    <row r="44" spans="1:9" ht="15.5">
      <c r="A44" s="257" t="s">
        <v>334</v>
      </c>
      <c r="B44" s="72"/>
      <c r="C44" s="72"/>
      <c r="D44" s="72"/>
      <c r="E44" s="72"/>
      <c r="F44" s="72"/>
    </row>
    <row r="45" spans="1:9" ht="15.5">
      <c r="A45" s="258" t="s">
        <v>335</v>
      </c>
      <c r="B45" s="72"/>
      <c r="C45" s="72"/>
      <c r="D45" s="72"/>
      <c r="E45" s="72"/>
      <c r="F45" s="72"/>
    </row>
    <row r="46" spans="1:9">
      <c r="A46" s="72" t="s">
        <v>320</v>
      </c>
      <c r="B46" s="72"/>
      <c r="C46" s="72" t="s">
        <v>767</v>
      </c>
      <c r="D46" s="72"/>
      <c r="E46" s="72"/>
      <c r="F46" s="72"/>
    </row>
    <row r="47" spans="1:9">
      <c r="A47" t="s">
        <v>766</v>
      </c>
      <c r="B47" s="72"/>
      <c r="C47" s="72"/>
      <c r="D47" s="72"/>
      <c r="E47" s="72"/>
      <c r="F47" s="72"/>
    </row>
    <row r="49" spans="1:11" ht="15.5">
      <c r="A49" s="257" t="s">
        <v>375</v>
      </c>
    </row>
    <row r="50" spans="1:11" ht="15.5">
      <c r="A50" s="258" t="s">
        <v>336</v>
      </c>
      <c r="F50" s="72" t="s">
        <v>373</v>
      </c>
      <c r="G50" s="258" t="s">
        <v>374</v>
      </c>
    </row>
    <row r="51" spans="1:11">
      <c r="A51" s="72" t="s">
        <v>320</v>
      </c>
      <c r="F51" s="343" t="s">
        <v>480</v>
      </c>
    </row>
    <row r="52" spans="1:11">
      <c r="A52" t="s">
        <v>775</v>
      </c>
      <c r="F52" s="343" t="s">
        <v>490</v>
      </c>
    </row>
    <row r="53" spans="1:11">
      <c r="A53" s="343" t="s">
        <v>479</v>
      </c>
    </row>
    <row r="55" spans="1:11" ht="15.5">
      <c r="A55" s="257" t="s">
        <v>337</v>
      </c>
      <c r="B55" s="72"/>
      <c r="C55" s="72"/>
      <c r="D55" s="72"/>
      <c r="E55" s="72"/>
      <c r="F55" s="72"/>
      <c r="G55" s="72"/>
      <c r="H55" s="72"/>
      <c r="I55" s="72"/>
    </row>
    <row r="56" spans="1:11" ht="15.5">
      <c r="A56" s="258" t="s">
        <v>338</v>
      </c>
      <c r="B56" s="72"/>
      <c r="C56" s="72"/>
      <c r="D56" s="72"/>
      <c r="E56" s="72"/>
      <c r="F56" s="72"/>
      <c r="G56" s="72"/>
      <c r="H56" s="72"/>
      <c r="I56" s="72"/>
      <c r="K56" t="s">
        <v>746</v>
      </c>
    </row>
    <row r="57" spans="1:11">
      <c r="A57" s="72" t="s">
        <v>320</v>
      </c>
      <c r="B57" s="72"/>
      <c r="C57" s="72"/>
      <c r="D57" s="72"/>
      <c r="E57" s="72"/>
      <c r="F57" s="343" t="s">
        <v>473</v>
      </c>
      <c r="G57" s="72"/>
      <c r="H57" s="72"/>
      <c r="I57" s="72"/>
      <c r="K57" t="s">
        <v>320</v>
      </c>
    </row>
    <row r="58" spans="1:11">
      <c r="A58" s="72" t="s">
        <v>325</v>
      </c>
      <c r="B58" s="72"/>
      <c r="C58" s="72"/>
      <c r="D58" s="72"/>
      <c r="E58" s="72"/>
      <c r="F58" s="72"/>
      <c r="G58" s="343" t="s">
        <v>474</v>
      </c>
      <c r="H58" s="72"/>
      <c r="I58" s="72"/>
      <c r="K58" t="s">
        <v>752</v>
      </c>
    </row>
    <row r="59" spans="1:11">
      <c r="A59" s="72" t="s">
        <v>340</v>
      </c>
      <c r="B59" s="72"/>
      <c r="C59" s="72"/>
      <c r="D59" s="72"/>
      <c r="E59" s="72"/>
      <c r="F59" s="72"/>
      <c r="G59" s="343" t="s">
        <v>475</v>
      </c>
      <c r="H59" s="72"/>
      <c r="I59" s="72"/>
      <c r="K59" s="369" t="s">
        <v>753</v>
      </c>
    </row>
    <row r="60" spans="1:11">
      <c r="A60" s="240" t="s">
        <v>339</v>
      </c>
      <c r="E60" s="343" t="s">
        <v>476</v>
      </c>
      <c r="G60" s="343" t="s">
        <v>477</v>
      </c>
      <c r="K60" t="s">
        <v>751</v>
      </c>
    </row>
    <row r="62" spans="1:11" ht="15.5">
      <c r="A62" s="257" t="s">
        <v>343</v>
      </c>
      <c r="B62" s="72"/>
      <c r="C62" s="72"/>
    </row>
    <row r="63" spans="1:11" ht="15.5">
      <c r="A63" s="258" t="s">
        <v>342</v>
      </c>
      <c r="B63" s="72"/>
      <c r="C63" s="72"/>
    </row>
    <row r="64" spans="1:11">
      <c r="A64" s="72" t="s">
        <v>320</v>
      </c>
      <c r="B64" s="72"/>
      <c r="C64" s="72"/>
      <c r="D64" s="369" t="s">
        <v>496</v>
      </c>
    </row>
    <row r="65" spans="1:13">
      <c r="A65" s="240" t="s">
        <v>341</v>
      </c>
      <c r="B65" s="72"/>
      <c r="C65" s="72"/>
    </row>
    <row r="67" spans="1:13" ht="21.5">
      <c r="A67" s="257" t="s">
        <v>344</v>
      </c>
      <c r="B67" s="72"/>
      <c r="C67" s="72"/>
      <c r="D67" s="470"/>
      <c r="G67" s="578" t="s">
        <v>835</v>
      </c>
    </row>
    <row r="68" spans="1:13" ht="15.5">
      <c r="A68" s="258" t="s">
        <v>345</v>
      </c>
      <c r="B68" s="72"/>
      <c r="C68" s="72"/>
      <c r="D68" s="72"/>
      <c r="G68" s="576" t="s">
        <v>836</v>
      </c>
      <c r="M68" t="s">
        <v>932</v>
      </c>
    </row>
    <row r="69" spans="1:13">
      <c r="A69" s="72" t="s">
        <v>320</v>
      </c>
      <c r="B69" s="72"/>
      <c r="C69" s="72"/>
      <c r="D69" s="72"/>
      <c r="G69" s="577" t="s">
        <v>837</v>
      </c>
      <c r="M69" t="s">
        <v>933</v>
      </c>
    </row>
    <row r="70" spans="1:13">
      <c r="A70" s="653" t="s">
        <v>833</v>
      </c>
      <c r="B70" s="72"/>
      <c r="C70" s="72"/>
      <c r="D70" s="72"/>
      <c r="E70" s="574"/>
      <c r="G70" s="583" t="s">
        <v>838</v>
      </c>
      <c r="M70" t="s">
        <v>931</v>
      </c>
    </row>
    <row r="71" spans="1:13">
      <c r="A71" s="72" t="s">
        <v>340</v>
      </c>
      <c r="G71" s="647" t="s">
        <v>833</v>
      </c>
      <c r="M71" t="s">
        <v>934</v>
      </c>
    </row>
    <row r="72" spans="1:13">
      <c r="A72" s="240" t="s">
        <v>347</v>
      </c>
      <c r="F72" s="448" t="s">
        <v>943</v>
      </c>
      <c r="G72" s="574" t="s">
        <v>834</v>
      </c>
    </row>
    <row r="73" spans="1:13">
      <c r="A73" t="s">
        <v>832</v>
      </c>
      <c r="G73" s="654" t="s">
        <v>967</v>
      </c>
    </row>
    <row r="74" spans="1:13" s="457" customFormat="1"/>
    <row r="75" spans="1:13" ht="15.5">
      <c r="A75" s="257" t="s">
        <v>348</v>
      </c>
      <c r="B75" s="72"/>
      <c r="C75" s="72"/>
    </row>
    <row r="76" spans="1:13" ht="15.5">
      <c r="A76" s="258" t="s">
        <v>349</v>
      </c>
      <c r="B76" s="72"/>
      <c r="C76" s="72"/>
      <c r="D76" s="72"/>
      <c r="E76" s="72" t="s">
        <v>637</v>
      </c>
    </row>
    <row r="77" spans="1:13">
      <c r="A77" s="72" t="s">
        <v>320</v>
      </c>
      <c r="B77" s="72"/>
      <c r="C77" s="240" t="s">
        <v>633</v>
      </c>
      <c r="J77" s="456"/>
      <c r="K77" t="s">
        <v>924</v>
      </c>
    </row>
    <row r="78" spans="1:13">
      <c r="A78" t="s">
        <v>634</v>
      </c>
      <c r="B78" s="240" t="s">
        <v>632</v>
      </c>
      <c r="F78" t="s">
        <v>635</v>
      </c>
      <c r="I78" t="s">
        <v>636</v>
      </c>
    </row>
    <row r="79" spans="1:13">
      <c r="A79" s="240"/>
      <c r="F79" s="240"/>
    </row>
    <row r="80" spans="1:13" ht="15.5">
      <c r="A80" s="257" t="s">
        <v>351</v>
      </c>
      <c r="B80" s="72"/>
      <c r="C80" s="72"/>
      <c r="D80" s="72"/>
      <c r="E80" s="72"/>
      <c r="F80" s="72"/>
      <c r="G80" s="72"/>
    </row>
    <row r="81" spans="1:7" ht="15.5">
      <c r="A81" s="258" t="s">
        <v>352</v>
      </c>
      <c r="B81" s="72"/>
      <c r="C81" s="72"/>
      <c r="D81" s="72"/>
      <c r="E81" s="72"/>
      <c r="F81" s="72"/>
      <c r="G81" s="72"/>
    </row>
    <row r="82" spans="1:7">
      <c r="A82" s="72" t="s">
        <v>320</v>
      </c>
      <c r="B82" s="72"/>
      <c r="C82" s="72"/>
      <c r="D82" s="72"/>
      <c r="E82" s="72"/>
      <c r="F82" s="72"/>
      <c r="G82" s="72"/>
    </row>
    <row r="83" spans="1:7">
      <c r="A83" s="240" t="s">
        <v>316</v>
      </c>
      <c r="B83" s="72"/>
      <c r="C83" s="72"/>
      <c r="D83" s="72"/>
      <c r="E83" s="72"/>
      <c r="F83" s="72"/>
      <c r="G83" s="72"/>
    </row>
    <row r="84" spans="1:7">
      <c r="A84" s="343" t="s">
        <v>467</v>
      </c>
      <c r="B84" s="72"/>
      <c r="C84" s="72"/>
      <c r="D84" s="72"/>
      <c r="E84" s="72"/>
      <c r="F84" s="72"/>
      <c r="G84" s="72"/>
    </row>
    <row r="85" spans="1:7" s="343" customFormat="1">
      <c r="A85" s="343" t="s">
        <v>468</v>
      </c>
    </row>
    <row r="87" spans="1:7" ht="15.5">
      <c r="A87" s="257" t="s">
        <v>353</v>
      </c>
      <c r="B87" s="72"/>
      <c r="C87" s="72"/>
      <c r="D87" s="72"/>
    </row>
    <row r="88" spans="1:7" ht="15.5">
      <c r="A88" s="258" t="s">
        <v>354</v>
      </c>
      <c r="B88" s="72"/>
      <c r="C88" s="72"/>
      <c r="D88" s="72"/>
    </row>
    <row r="89" spans="1:7">
      <c r="A89" s="72" t="s">
        <v>320</v>
      </c>
      <c r="B89" s="72"/>
      <c r="C89" s="72"/>
      <c r="D89" s="72"/>
      <c r="E89" s="343" t="s">
        <v>478</v>
      </c>
    </row>
    <row r="90" spans="1:7">
      <c r="A90" s="240" t="s">
        <v>316</v>
      </c>
      <c r="B90" s="72"/>
      <c r="C90" s="72"/>
      <c r="D90" s="72"/>
    </row>
    <row r="91" spans="1:7">
      <c r="A91" s="72" t="s">
        <v>355</v>
      </c>
      <c r="B91" s="72"/>
      <c r="C91" s="72"/>
      <c r="D91" s="72"/>
    </row>
    <row r="93" spans="1:7" ht="15.5">
      <c r="A93" s="257" t="s">
        <v>358</v>
      </c>
      <c r="B93" s="72"/>
      <c r="C93" s="72"/>
      <c r="D93" s="72"/>
    </row>
    <row r="94" spans="1:7" ht="15.5">
      <c r="A94" s="258" t="s">
        <v>356</v>
      </c>
      <c r="B94" s="72"/>
      <c r="C94" s="72"/>
      <c r="D94" s="72"/>
    </row>
    <row r="95" spans="1:7">
      <c r="A95" s="72" t="s">
        <v>320</v>
      </c>
      <c r="B95" s="72"/>
      <c r="C95" s="72"/>
      <c r="D95" s="72" t="s">
        <v>600</v>
      </c>
    </row>
    <row r="96" spans="1:7">
      <c r="A96" s="240" t="s">
        <v>316</v>
      </c>
      <c r="B96" s="72"/>
      <c r="C96" s="72"/>
      <c r="D96" s="72"/>
    </row>
    <row r="97" spans="1:14">
      <c r="A97" s="72" t="s">
        <v>357</v>
      </c>
      <c r="B97" s="72"/>
      <c r="C97" s="72"/>
      <c r="D97" s="72"/>
      <c r="H97" s="240" t="s">
        <v>966</v>
      </c>
    </row>
    <row r="98" spans="1:14">
      <c r="A98" s="240" t="s">
        <v>965</v>
      </c>
    </row>
    <row r="99" spans="1:14" s="457" customFormat="1">
      <c r="A99" s="240"/>
    </row>
    <row r="100" spans="1:14" ht="15.5">
      <c r="A100" s="257" t="s">
        <v>421</v>
      </c>
      <c r="B100" s="72"/>
      <c r="C100" s="72"/>
      <c r="D100" s="72"/>
      <c r="E100" s="72"/>
      <c r="F100" s="72"/>
      <c r="G100" s="72"/>
      <c r="H100" s="72"/>
      <c r="J100" t="s">
        <v>790</v>
      </c>
    </row>
    <row r="101" spans="1:14" ht="16" thickBot="1">
      <c r="A101" s="258" t="s">
        <v>359</v>
      </c>
      <c r="B101" s="72"/>
      <c r="C101" s="72"/>
      <c r="D101" s="72"/>
      <c r="E101" s="72"/>
      <c r="F101" s="72"/>
      <c r="G101" s="72"/>
      <c r="H101" s="72"/>
      <c r="I101" s="457"/>
      <c r="J101" s="457" t="s">
        <v>786</v>
      </c>
    </row>
    <row r="102" spans="1:14" ht="42.5" thickBot="1">
      <c r="A102" s="72" t="s">
        <v>320</v>
      </c>
      <c r="B102" s="72"/>
      <c r="C102" s="657" t="s">
        <v>970</v>
      </c>
      <c r="D102" s="657"/>
      <c r="E102" s="657"/>
      <c r="F102" s="657"/>
      <c r="G102" s="657"/>
      <c r="H102" s="657"/>
      <c r="J102" s="537" t="s">
        <v>787</v>
      </c>
      <c r="K102" s="537" t="s">
        <v>788</v>
      </c>
      <c r="L102" s="537" t="s">
        <v>789</v>
      </c>
    </row>
    <row r="103" spans="1:14" ht="15.75" customHeight="1" thickBot="1">
      <c r="A103" s="240" t="s">
        <v>316</v>
      </c>
      <c r="B103" s="72"/>
      <c r="C103" s="72"/>
      <c r="D103" s="72"/>
      <c r="E103" s="343" t="s">
        <v>502</v>
      </c>
      <c r="F103" s="72"/>
      <c r="G103" s="72" t="s">
        <v>601</v>
      </c>
      <c r="H103" s="72"/>
      <c r="J103" s="538" t="s">
        <v>26</v>
      </c>
      <c r="K103" s="539">
        <v>4.5999999999999996</v>
      </c>
      <c r="L103" s="539">
        <v>1.6</v>
      </c>
    </row>
    <row r="104" spans="1:14">
      <c r="A104" s="343" t="s">
        <v>520</v>
      </c>
      <c r="B104" s="72"/>
      <c r="C104" s="72"/>
      <c r="D104" s="72"/>
      <c r="E104" s="72"/>
      <c r="F104" s="72"/>
      <c r="G104" s="72"/>
      <c r="H104" s="72"/>
      <c r="J104" s="536" t="s">
        <v>784</v>
      </c>
    </row>
    <row r="105" spans="1:14" s="457" customFormat="1">
      <c r="J105" s="436" t="s">
        <v>785</v>
      </c>
      <c r="N105" s="436"/>
    </row>
    <row r="106" spans="1:14" s="457" customFormat="1">
      <c r="A106" s="457" t="s">
        <v>791</v>
      </c>
      <c r="N106" s="436"/>
    </row>
    <row r="107" spans="1:14" s="457" customFormat="1">
      <c r="A107" t="s">
        <v>792</v>
      </c>
      <c r="N107" s="436"/>
    </row>
    <row r="109" spans="1:14" ht="16.5" customHeight="1">
      <c r="A109" s="257" t="s">
        <v>422</v>
      </c>
      <c r="B109" s="72"/>
      <c r="C109" s="72"/>
      <c r="D109" s="427" t="s">
        <v>637</v>
      </c>
      <c r="E109" s="72"/>
      <c r="F109" s="72"/>
      <c r="G109" t="s">
        <v>769</v>
      </c>
    </row>
    <row r="110" spans="1:14" ht="15.5">
      <c r="A110" s="258" t="s">
        <v>360</v>
      </c>
      <c r="B110" s="72"/>
      <c r="C110" s="72"/>
      <c r="D110" s="72"/>
      <c r="E110" s="72"/>
      <c r="F110" s="72"/>
      <c r="G110" t="s">
        <v>770</v>
      </c>
    </row>
    <row r="111" spans="1:14">
      <c r="A111" s="72" t="s">
        <v>320</v>
      </c>
      <c r="B111" s="72"/>
      <c r="C111" s="240" t="s">
        <v>633</v>
      </c>
      <c r="D111" s="72"/>
      <c r="E111" s="72"/>
      <c r="F111" s="72"/>
    </row>
    <row r="112" spans="1:14">
      <c r="A112" s="427" t="s">
        <v>634</v>
      </c>
      <c r="B112" s="240" t="s">
        <v>632</v>
      </c>
      <c r="C112" s="427"/>
      <c r="D112" s="427"/>
      <c r="E112" s="427"/>
      <c r="F112" s="427" t="s">
        <v>635</v>
      </c>
      <c r="I112" s="427" t="s">
        <v>636</v>
      </c>
    </row>
    <row r="113" spans="1:9">
      <c r="A113" s="72"/>
      <c r="B113" s="72"/>
      <c r="C113" s="72"/>
      <c r="D113" s="72"/>
      <c r="E113" s="72"/>
      <c r="F113" s="72"/>
    </row>
    <row r="114" spans="1:9" ht="15.5">
      <c r="A114" s="257" t="s">
        <v>423</v>
      </c>
      <c r="B114" s="72"/>
      <c r="C114" s="72"/>
      <c r="D114" s="72"/>
    </row>
    <row r="115" spans="1:9" ht="15.5">
      <c r="A115" s="258" t="s">
        <v>361</v>
      </c>
      <c r="B115" s="72"/>
      <c r="C115" s="72"/>
      <c r="D115" s="72"/>
      <c r="F115" s="72" t="s">
        <v>376</v>
      </c>
    </row>
    <row r="116" spans="1:9" s="343" customFormat="1" ht="15.5">
      <c r="A116" s="258" t="s">
        <v>372</v>
      </c>
      <c r="G116" s="258"/>
    </row>
    <row r="117" spans="1:9">
      <c r="A117" s="72" t="s">
        <v>320</v>
      </c>
      <c r="B117" s="72"/>
      <c r="C117" s="72" t="s">
        <v>609</v>
      </c>
      <c r="D117" s="72"/>
    </row>
    <row r="118" spans="1:9">
      <c r="A118" s="240"/>
      <c r="B118" s="72"/>
      <c r="C118" s="72"/>
      <c r="D118" s="72"/>
    </row>
    <row r="119" spans="1:9">
      <c r="A119" s="72" t="s">
        <v>362</v>
      </c>
      <c r="B119" s="72"/>
      <c r="C119" s="72"/>
      <c r="D119" s="343" t="s">
        <v>554</v>
      </c>
    </row>
    <row r="121" spans="1:9" ht="15.5">
      <c r="A121" s="257" t="s">
        <v>424</v>
      </c>
      <c r="B121" s="72"/>
      <c r="C121" s="72"/>
      <c r="D121" s="72"/>
    </row>
    <row r="122" spans="1:9" ht="15.5">
      <c r="A122" s="258" t="s">
        <v>411</v>
      </c>
      <c r="B122" s="72"/>
      <c r="C122" s="72"/>
      <c r="D122" s="72"/>
    </row>
    <row r="123" spans="1:9">
      <c r="A123" s="72" t="s">
        <v>320</v>
      </c>
      <c r="B123" s="72"/>
      <c r="C123" s="240"/>
    </row>
    <row r="124" spans="1:9">
      <c r="A124" s="343" t="s">
        <v>616</v>
      </c>
      <c r="E124" t="s">
        <v>764</v>
      </c>
    </row>
    <row r="125" spans="1:9">
      <c r="A125" t="s">
        <v>571</v>
      </c>
      <c r="B125" s="72"/>
      <c r="C125" s="343" t="s">
        <v>552</v>
      </c>
      <c r="D125" s="72"/>
      <c r="E125" s="457" t="s">
        <v>742</v>
      </c>
      <c r="I125" t="s">
        <v>774</v>
      </c>
    </row>
    <row r="126" spans="1:9" s="343" customFormat="1">
      <c r="C126" s="343" t="s">
        <v>553</v>
      </c>
      <c r="G126" s="240"/>
    </row>
    <row r="127" spans="1:9">
      <c r="E127" t="s">
        <v>773</v>
      </c>
      <c r="I127" t="s">
        <v>828</v>
      </c>
    </row>
    <row r="128" spans="1:9" s="457" customFormat="1">
      <c r="D128" s="72" t="s">
        <v>848</v>
      </c>
      <c r="E128" s="72" t="s">
        <v>847</v>
      </c>
    </row>
    <row r="129" spans="1:14" s="457" customFormat="1"/>
    <row r="130" spans="1:14" ht="15.5">
      <c r="A130" s="257" t="s">
        <v>425</v>
      </c>
      <c r="B130" s="72"/>
      <c r="C130" s="72"/>
    </row>
    <row r="131" spans="1:14" ht="15.5">
      <c r="A131" s="258" t="s">
        <v>363</v>
      </c>
      <c r="B131" s="72"/>
      <c r="C131" s="72"/>
      <c r="D131" s="72"/>
      <c r="E131" s="240" t="s">
        <v>469</v>
      </c>
    </row>
    <row r="132" spans="1:14">
      <c r="A132" s="72" t="s">
        <v>320</v>
      </c>
      <c r="B132" s="72"/>
      <c r="C132" s="72"/>
      <c r="D132" s="72"/>
      <c r="E132" s="343" t="s">
        <v>555</v>
      </c>
    </row>
    <row r="133" spans="1:14">
      <c r="A133" s="240" t="s">
        <v>364</v>
      </c>
      <c r="B133" s="72"/>
      <c r="C133" s="72"/>
      <c r="D133" s="72"/>
      <c r="E133" s="72"/>
    </row>
    <row r="134" spans="1:14">
      <c r="A134" s="72"/>
      <c r="B134" s="72"/>
      <c r="C134" s="72"/>
      <c r="D134" s="72"/>
      <c r="E134" s="72"/>
    </row>
    <row r="135" spans="1:14" ht="15.5">
      <c r="A135" s="257" t="s">
        <v>426</v>
      </c>
      <c r="B135" s="72"/>
      <c r="C135" s="72"/>
      <c r="D135" s="72"/>
    </row>
    <row r="136" spans="1:14" ht="15.5">
      <c r="A136" s="258" t="s">
        <v>365</v>
      </c>
      <c r="B136" s="72"/>
      <c r="C136" s="72"/>
      <c r="D136" s="72"/>
      <c r="E136" s="357" t="s">
        <v>471</v>
      </c>
    </row>
    <row r="137" spans="1:14">
      <c r="A137" s="72" t="s">
        <v>320</v>
      </c>
      <c r="B137" s="72"/>
      <c r="C137" s="343" t="s">
        <v>498</v>
      </c>
      <c r="D137" s="72"/>
      <c r="I137" s="343" t="s">
        <v>472</v>
      </c>
    </row>
    <row r="138" spans="1:14">
      <c r="A138" s="240" t="s">
        <v>366</v>
      </c>
      <c r="B138" s="72"/>
      <c r="C138" s="72"/>
      <c r="D138" s="72"/>
      <c r="E138" t="s">
        <v>573</v>
      </c>
    </row>
    <row r="139" spans="1:14">
      <c r="E139" t="s">
        <v>574</v>
      </c>
    </row>
    <row r="140" spans="1:14" ht="15.5">
      <c r="A140" s="257" t="s">
        <v>427</v>
      </c>
      <c r="B140" s="72"/>
      <c r="C140" s="72"/>
    </row>
    <row r="141" spans="1:14" ht="19.5">
      <c r="A141" s="258" t="s">
        <v>367</v>
      </c>
      <c r="B141" s="72"/>
      <c r="C141" s="72"/>
      <c r="F141" s="367" t="s">
        <v>492</v>
      </c>
      <c r="I141" t="s">
        <v>572</v>
      </c>
      <c r="J141" s="548" t="s">
        <v>808</v>
      </c>
      <c r="N141" t="s">
        <v>809</v>
      </c>
    </row>
    <row r="142" spans="1:14">
      <c r="A142" s="72" t="s">
        <v>320</v>
      </c>
      <c r="B142" s="72"/>
      <c r="C142" s="72"/>
      <c r="D142" s="367" t="s">
        <v>491</v>
      </c>
      <c r="H142" s="547" t="s">
        <v>807</v>
      </c>
    </row>
    <row r="143" spans="1:14">
      <c r="A143" s="457" t="s">
        <v>805</v>
      </c>
      <c r="B143" s="72"/>
      <c r="C143" s="72"/>
    </row>
    <row r="144" spans="1:14">
      <c r="A144" s="457"/>
      <c r="H144" t="s">
        <v>806</v>
      </c>
      <c r="I144" s="240" t="s">
        <v>368</v>
      </c>
    </row>
    <row r="145" spans="1:5" ht="15.5">
      <c r="A145" s="257" t="s">
        <v>428</v>
      </c>
      <c r="B145" s="72"/>
      <c r="C145" s="72"/>
    </row>
    <row r="146" spans="1:5" ht="15.5">
      <c r="A146" s="258" t="s">
        <v>369</v>
      </c>
      <c r="B146" s="72"/>
      <c r="C146" s="72"/>
    </row>
    <row r="147" spans="1:5">
      <c r="A147" s="72" t="s">
        <v>320</v>
      </c>
      <c r="B147" s="72"/>
      <c r="C147" s="72"/>
    </row>
    <row r="148" spans="1:5">
      <c r="A148" s="72" t="s">
        <v>346</v>
      </c>
      <c r="B148" s="72"/>
      <c r="C148" s="72"/>
    </row>
    <row r="150" spans="1:5" ht="15.5">
      <c r="A150" s="257" t="s">
        <v>429</v>
      </c>
      <c r="B150" s="72"/>
      <c r="C150" s="72"/>
    </row>
    <row r="151" spans="1:5" ht="15.5">
      <c r="A151" s="258" t="s">
        <v>371</v>
      </c>
      <c r="B151" s="72"/>
      <c r="C151" s="72"/>
    </row>
    <row r="152" spans="1:5">
      <c r="A152" s="72" t="s">
        <v>320</v>
      </c>
      <c r="B152" s="72"/>
      <c r="C152" s="72"/>
    </row>
    <row r="153" spans="1:5">
      <c r="A153" s="240" t="s">
        <v>370</v>
      </c>
      <c r="B153" s="72"/>
      <c r="C153" s="72"/>
      <c r="D153" s="240" t="s">
        <v>518</v>
      </c>
    </row>
    <row r="154" spans="1:5">
      <c r="D154" s="72"/>
      <c r="E154" s="72"/>
    </row>
    <row r="155" spans="1:5" ht="15.5">
      <c r="A155" s="257" t="s">
        <v>430</v>
      </c>
      <c r="B155" s="72"/>
      <c r="C155" s="72"/>
      <c r="D155" s="72"/>
      <c r="E155" s="72"/>
    </row>
    <row r="156" spans="1:5" ht="15.5">
      <c r="A156" s="258" t="s">
        <v>379</v>
      </c>
      <c r="B156" s="72"/>
      <c r="C156" s="72"/>
      <c r="D156" s="72"/>
      <c r="E156" s="72"/>
    </row>
    <row r="157" spans="1:5">
      <c r="A157" s="72" t="s">
        <v>320</v>
      </c>
      <c r="B157" s="72"/>
      <c r="C157" s="72"/>
      <c r="D157" s="72" t="s">
        <v>521</v>
      </c>
      <c r="E157" s="72"/>
    </row>
    <row r="158" spans="1:5">
      <c r="A158" s="240" t="s">
        <v>316</v>
      </c>
      <c r="B158" s="72"/>
      <c r="C158" s="72"/>
      <c r="D158" s="72"/>
    </row>
    <row r="159" spans="1:5">
      <c r="A159" s="343" t="s">
        <v>604</v>
      </c>
      <c r="B159" s="72"/>
      <c r="C159" s="72"/>
      <c r="D159" s="72"/>
    </row>
    <row r="160" spans="1:5">
      <c r="A160" t="s">
        <v>603</v>
      </c>
    </row>
    <row r="161" spans="1:1">
      <c r="A161" s="343" t="s">
        <v>556</v>
      </c>
    </row>
    <row r="162" spans="1:1">
      <c r="A162" t="s">
        <v>605</v>
      </c>
    </row>
  </sheetData>
  <hyperlinks>
    <hyperlink ref="A6" r:id="rId1" xr:uid="{00000000-0004-0000-0200-000000000000}"/>
    <hyperlink ref="A13" r:id="rId2" xr:uid="{00000000-0004-0000-0200-000001000000}"/>
    <hyperlink ref="A22" r:id="rId3" xr:uid="{00000000-0004-0000-0200-000002000000}"/>
    <hyperlink ref="A42" r:id="rId4" xr:uid="{00000000-0004-0000-0200-000003000000}"/>
    <hyperlink ref="A28" r:id="rId5" xr:uid="{00000000-0004-0000-0200-000004000000}"/>
    <hyperlink ref="A60" r:id="rId6" xr:uid="{00000000-0004-0000-0200-000005000000}"/>
    <hyperlink ref="A83" r:id="rId7" xr:uid="{00000000-0004-0000-0200-000006000000}"/>
    <hyperlink ref="A90" r:id="rId8" xr:uid="{00000000-0004-0000-0200-000007000000}"/>
    <hyperlink ref="A96" r:id="rId9" xr:uid="{00000000-0004-0000-0200-000008000000}"/>
    <hyperlink ref="A103" r:id="rId10" xr:uid="{00000000-0004-0000-0200-000009000000}"/>
    <hyperlink ref="A153" r:id="rId11" xr:uid="{00000000-0004-0000-0200-00000A000000}"/>
    <hyperlink ref="A158" r:id="rId12" xr:uid="{00000000-0004-0000-0200-00000B000000}"/>
    <hyperlink ref="A65" r:id="rId13" xr:uid="{00000000-0004-0000-0200-00000C000000}"/>
    <hyperlink ref="A133" r:id="rId14" xr:uid="{00000000-0004-0000-0200-00000D000000}"/>
    <hyperlink ref="E131" r:id="rId15" display="http://www.gold.org/download/value/stats/statistics/xls/gold_prices.xls" xr:uid="{00000000-0004-0000-0200-00000E000000}"/>
    <hyperlink ref="A138" r:id="rId16" xr:uid="{00000000-0004-0000-0200-00000F000000}"/>
    <hyperlink ref="A72" r:id="rId17" xr:uid="{00000000-0004-0000-0200-000010000000}"/>
    <hyperlink ref="D153" r:id="rId18" xr:uid="{00000000-0004-0000-0200-000011000000}"/>
    <hyperlink ref="C34" r:id="rId19" display="http://nzdotstat.stats.govt.nz/wbos/Index.aspx" xr:uid="{00000000-0004-0000-0200-000012000000}"/>
    <hyperlink ref="B78" r:id="rId20" xr:uid="{00000000-0004-0000-0200-000013000000}"/>
    <hyperlink ref="C77" r:id="rId21" xr:uid="{00000000-0004-0000-0200-000014000000}"/>
    <hyperlink ref="C111" r:id="rId22" xr:uid="{00000000-0004-0000-0200-000015000000}"/>
    <hyperlink ref="B112" r:id="rId23" xr:uid="{00000000-0004-0000-0200-000016000000}"/>
    <hyperlink ref="J105" r:id="rId24" location="/nz.govt.stats/ed4c7b13-3a50-44b5-a76e-3aa3c065d62b" display="http://datainfoplus.stats.govt.nz/Item/nz.govt.stats/6dc5bb0b-5069-49ca-a40e-3761f4bbcefe - /nz.govt.stats/ed4c7b13-3a50-44b5-a76e-3aa3c065d62b" xr:uid="{00000000-0004-0000-0200-000017000000}"/>
    <hyperlink ref="I144" r:id="rId25" xr:uid="{00000000-0004-0000-0200-000018000000}"/>
    <hyperlink ref="A98" r:id="rId26" display="https://www.stats.govt.nz/news/four-surveys-to-end" xr:uid="{00000000-0004-0000-0200-000019000000}"/>
    <hyperlink ref="H97" r:id="rId27" xr:uid="{00000000-0004-0000-0200-00001A000000}"/>
  </hyperlinks>
  <pageMargins left="0.7" right="0.7" top="0.75" bottom="0.75" header="0.3" footer="0.3"/>
  <pageSetup paperSize="9" orientation="portrait" r:id="rId2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0000"/>
  </sheetPr>
  <dimension ref="A1:AN59"/>
  <sheetViews>
    <sheetView showGridLines="0" zoomScale="70" zoomScaleNormal="70" workbookViewId="0">
      <selection activeCell="L59" sqref="L59"/>
    </sheetView>
  </sheetViews>
  <sheetFormatPr defaultRowHeight="14.5"/>
  <sheetData>
    <row r="1" spans="1:34" s="72" customFormat="1"/>
    <row r="2" spans="1:34" s="72" customFormat="1" ht="21">
      <c r="A2" s="226" t="s">
        <v>762</v>
      </c>
    </row>
    <row r="3" spans="1:34">
      <c r="A3" s="523" t="s">
        <v>763</v>
      </c>
      <c r="L3" s="470" t="s">
        <v>760</v>
      </c>
    </row>
    <row r="4" spans="1:34" ht="18.5">
      <c r="A4" s="216" t="s">
        <v>892</v>
      </c>
      <c r="L4" s="216" t="s">
        <v>893</v>
      </c>
      <c r="W4" s="216" t="s">
        <v>894</v>
      </c>
      <c r="AH4" s="216" t="s">
        <v>895</v>
      </c>
    </row>
    <row r="29" spans="12:12" ht="15.5">
      <c r="L29" s="607" t="s">
        <v>760</v>
      </c>
    </row>
    <row r="32" spans="12:12" ht="15.5">
      <c r="L32" s="607" t="s">
        <v>760</v>
      </c>
    </row>
    <row r="33" spans="1:40" ht="18.5">
      <c r="A33" s="216" t="s">
        <v>896</v>
      </c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216" t="s">
        <v>897</v>
      </c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216" t="s">
        <v>898</v>
      </c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216" t="s">
        <v>899</v>
      </c>
      <c r="AI33" s="72"/>
      <c r="AJ33" s="72"/>
      <c r="AK33" s="72"/>
      <c r="AL33" s="72"/>
      <c r="AM33" s="72"/>
      <c r="AN33" s="72"/>
    </row>
    <row r="34" spans="1:40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</row>
    <row r="35" spans="1:40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</row>
    <row r="36" spans="1:40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</row>
    <row r="37" spans="1:40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</row>
    <row r="38" spans="1:40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</row>
    <row r="39" spans="1:40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</row>
    <row r="40" spans="1:40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</row>
    <row r="41" spans="1:40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</row>
    <row r="42" spans="1:40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</row>
    <row r="43" spans="1:40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</row>
    <row r="44" spans="1:40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</row>
    <row r="45" spans="1:40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</row>
    <row r="46" spans="1:40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</row>
    <row r="47" spans="1:40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</row>
    <row r="48" spans="1:40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</row>
    <row r="49" spans="1:40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</row>
    <row r="50" spans="1:40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</row>
    <row r="51" spans="1:40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</row>
    <row r="52" spans="1:40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</row>
    <row r="53" spans="1:40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</row>
    <row r="54" spans="1:40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</row>
    <row r="55" spans="1:40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</row>
    <row r="56" spans="1:40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</row>
    <row r="57" spans="1:40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</row>
    <row r="58" spans="1:40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</row>
    <row r="59" spans="1:40" ht="15.5">
      <c r="L59" s="607" t="s">
        <v>760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2:EW305"/>
  <sheetViews>
    <sheetView showGridLines="0" tabSelected="1" topLeftCell="A46" zoomScale="70" zoomScaleNormal="70" workbookViewId="0">
      <selection activeCell="B55" sqref="B55"/>
    </sheetView>
  </sheetViews>
  <sheetFormatPr defaultRowHeight="14.5"/>
  <cols>
    <col min="1" max="1" width="8.81640625" style="457"/>
    <col min="27" max="27" width="9.1796875" customWidth="1"/>
  </cols>
  <sheetData>
    <row r="2" spans="2:153" ht="23.5">
      <c r="B2" s="227" t="s">
        <v>292</v>
      </c>
    </row>
    <row r="3" spans="2:153" ht="15.5">
      <c r="CC3" s="525" t="s">
        <v>1091</v>
      </c>
      <c r="CN3" s="525" t="s">
        <v>1029</v>
      </c>
      <c r="CO3" s="665"/>
      <c r="CZ3" s="585"/>
      <c r="DO3" s="585"/>
      <c r="EF3" s="696"/>
      <c r="EG3" s="585"/>
      <c r="EH3" s="696"/>
      <c r="EI3" s="696"/>
      <c r="EJ3" s="696"/>
      <c r="EK3" s="696"/>
      <c r="EL3" s="696"/>
      <c r="EM3" s="696"/>
      <c r="EN3" s="696"/>
      <c r="EO3" s="696"/>
      <c r="EP3" s="696"/>
      <c r="EQ3" s="696"/>
      <c r="ER3" s="696"/>
      <c r="ES3" s="696"/>
      <c r="ET3" s="696"/>
      <c r="EU3" s="696"/>
      <c r="EV3" s="696"/>
      <c r="EW3" s="696"/>
    </row>
    <row r="4" spans="2:153" ht="18.5">
      <c r="B4" s="216" t="s">
        <v>1023</v>
      </c>
      <c r="O4" s="216" t="s">
        <v>1086</v>
      </c>
      <c r="AB4" s="216" t="s">
        <v>1087</v>
      </c>
      <c r="AP4" s="216" t="s">
        <v>1088</v>
      </c>
      <c r="BC4" s="216" t="s">
        <v>1089</v>
      </c>
      <c r="BP4" s="644" t="s">
        <v>560</v>
      </c>
      <c r="CC4" s="216" t="s">
        <v>858</v>
      </c>
      <c r="CN4" s="216" t="s">
        <v>948</v>
      </c>
      <c r="CU4" s="71"/>
      <c r="CV4" s="71"/>
      <c r="CW4" s="71"/>
      <c r="CX4" s="71"/>
      <c r="DA4" s="216" t="s">
        <v>1040</v>
      </c>
      <c r="DO4" s="216" t="s">
        <v>1090</v>
      </c>
      <c r="EF4" s="696"/>
      <c r="EG4" s="216"/>
      <c r="EH4" s="696"/>
      <c r="EI4" s="696"/>
      <c r="EJ4" s="696"/>
      <c r="EK4" s="696"/>
      <c r="EL4" s="696"/>
      <c r="EM4" s="696"/>
      <c r="EN4" s="696"/>
      <c r="EO4" s="696"/>
      <c r="EP4" s="696"/>
      <c r="EQ4" s="696"/>
      <c r="ER4" s="696"/>
      <c r="ES4" s="696"/>
      <c r="ET4" s="696"/>
      <c r="EU4" s="696"/>
      <c r="EV4" s="696"/>
      <c r="EW4" s="696"/>
    </row>
    <row r="5" spans="2:153">
      <c r="AP5" s="71"/>
      <c r="AQ5" s="71"/>
      <c r="AR5" s="71"/>
      <c r="AS5" s="71"/>
      <c r="AT5" s="71"/>
      <c r="AU5" s="71"/>
      <c r="BC5" s="71"/>
      <c r="BD5" s="71"/>
      <c r="BE5" s="71"/>
      <c r="BF5" s="71"/>
      <c r="BG5" s="71"/>
      <c r="BP5" s="419" t="s">
        <v>798</v>
      </c>
      <c r="BQ5" s="419"/>
      <c r="CC5" t="s">
        <v>859</v>
      </c>
      <c r="CU5" s="71"/>
      <c r="CV5" s="71"/>
      <c r="CW5" s="71"/>
      <c r="CX5" s="71"/>
      <c r="ED5" s="696"/>
      <c r="EE5" s="696"/>
      <c r="EF5" s="696"/>
      <c r="EG5" s="696"/>
      <c r="EH5" s="696"/>
      <c r="EI5" s="696"/>
      <c r="EJ5" s="696"/>
      <c r="EK5" s="696"/>
      <c r="EL5" s="696"/>
      <c r="EM5" s="696"/>
      <c r="EN5" s="696"/>
      <c r="EO5" s="696"/>
      <c r="EP5" s="696"/>
      <c r="EQ5" s="696"/>
      <c r="ER5" s="696"/>
      <c r="ES5" s="696"/>
      <c r="ET5" s="696"/>
      <c r="EU5" s="696"/>
      <c r="EV5" s="696"/>
      <c r="EW5" s="696"/>
    </row>
    <row r="6" spans="2:153">
      <c r="ED6" s="696"/>
      <c r="EE6" s="696"/>
      <c r="EF6" s="696"/>
      <c r="EG6" s="696"/>
      <c r="EH6" s="696"/>
      <c r="EI6" s="696"/>
      <c r="EJ6" s="696"/>
      <c r="EK6" s="696"/>
      <c r="EL6" s="696"/>
      <c r="EM6" s="696"/>
      <c r="EN6" s="696"/>
      <c r="EO6" s="696"/>
      <c r="EP6" s="696"/>
      <c r="EQ6" s="696"/>
      <c r="ER6" s="696"/>
      <c r="ES6" s="696"/>
      <c r="ET6" s="696"/>
      <c r="EU6" s="696"/>
      <c r="EV6" s="696"/>
      <c r="EW6" s="696"/>
    </row>
    <row r="7" spans="2:153">
      <c r="ED7" s="696"/>
      <c r="EE7" s="696"/>
      <c r="EF7" s="696"/>
      <c r="EG7" s="696"/>
      <c r="EH7" s="696"/>
      <c r="EI7" s="696"/>
      <c r="EJ7" s="696"/>
      <c r="EK7" s="696"/>
      <c r="EL7" s="696"/>
      <c r="EM7" s="696"/>
      <c r="EN7" s="696"/>
      <c r="EO7" s="696"/>
      <c r="EP7" s="696"/>
      <c r="EQ7" s="696"/>
      <c r="ER7" s="696"/>
      <c r="ES7" s="696"/>
      <c r="ET7" s="696"/>
      <c r="EU7" s="696"/>
      <c r="EV7" s="696"/>
      <c r="EW7" s="696"/>
    </row>
    <row r="8" spans="2:153">
      <c r="ED8" s="696"/>
      <c r="EE8" s="696"/>
      <c r="EF8" s="696"/>
      <c r="EG8" s="696"/>
      <c r="EH8" s="696"/>
      <c r="EI8" s="696"/>
      <c r="EJ8" s="696"/>
      <c r="EK8" s="696"/>
      <c r="EL8" s="696"/>
      <c r="EM8" s="696"/>
      <c r="EN8" s="696"/>
      <c r="EO8" s="696"/>
      <c r="EP8" s="696"/>
      <c r="EQ8" s="696"/>
      <c r="ER8" s="696"/>
      <c r="ES8" s="696"/>
      <c r="ET8" s="696"/>
      <c r="EU8" s="696"/>
      <c r="EV8" s="696"/>
      <c r="EW8" s="696"/>
    </row>
    <row r="9" spans="2:153">
      <c r="ED9" s="696"/>
      <c r="EE9" s="696"/>
      <c r="EF9" s="696"/>
      <c r="EG9" s="696"/>
      <c r="EH9" s="696"/>
      <c r="EI9" s="696"/>
      <c r="EJ9" s="696"/>
      <c r="EK9" s="696"/>
      <c r="EL9" s="696"/>
      <c r="EM9" s="696"/>
      <c r="EN9" s="696"/>
      <c r="EO9" s="696"/>
      <c r="EP9" s="696"/>
      <c r="EQ9" s="696"/>
      <c r="ER9" s="696"/>
      <c r="ES9" s="696"/>
      <c r="ET9" s="696"/>
      <c r="EU9" s="696"/>
      <c r="EV9" s="696"/>
      <c r="EW9" s="696"/>
    </row>
    <row r="10" spans="2:153">
      <c r="ED10" s="696"/>
      <c r="EE10" s="696"/>
      <c r="EF10" s="696"/>
      <c r="EG10" s="696"/>
      <c r="EH10" s="696"/>
      <c r="EI10" s="696"/>
      <c r="EJ10" s="696"/>
      <c r="EK10" s="696"/>
      <c r="EL10" s="696"/>
      <c r="EM10" s="696"/>
      <c r="EN10" s="696"/>
      <c r="EO10" s="696"/>
      <c r="EP10" s="696"/>
      <c r="EQ10" s="696"/>
      <c r="ER10" s="696"/>
      <c r="ES10" s="696"/>
      <c r="ET10" s="696"/>
      <c r="EU10" s="696"/>
      <c r="EV10" s="696"/>
      <c r="EW10" s="696"/>
    </row>
    <row r="11" spans="2:153" ht="15.5">
      <c r="DQ11" s="585"/>
      <c r="ED11" s="696"/>
      <c r="EE11" s="696"/>
      <c r="EF11" s="696"/>
      <c r="EG11" s="696"/>
      <c r="EH11" s="696"/>
      <c r="EI11" s="585"/>
      <c r="EJ11" s="696"/>
      <c r="EK11" s="696"/>
      <c r="EL11" s="696"/>
      <c r="EM11" s="696"/>
      <c r="EN11" s="696"/>
      <c r="EO11" s="696"/>
      <c r="EP11" s="696"/>
      <c r="EQ11" s="696"/>
      <c r="ER11" s="696"/>
      <c r="ES11" s="696"/>
      <c r="ET11" s="696"/>
      <c r="EU11" s="696"/>
      <c r="EV11" s="696"/>
      <c r="EW11" s="696"/>
    </row>
    <row r="12" spans="2:153">
      <c r="ED12" s="696"/>
      <c r="EE12" s="696"/>
      <c r="EF12" s="696"/>
      <c r="EG12" s="696"/>
      <c r="EH12" s="696"/>
      <c r="EI12" s="696"/>
      <c r="EJ12" s="696"/>
      <c r="EK12" s="696"/>
      <c r="EL12" s="696"/>
      <c r="EM12" s="696"/>
      <c r="EN12" s="696"/>
      <c r="EO12" s="696"/>
      <c r="EP12" s="696"/>
      <c r="EQ12" s="696"/>
      <c r="ER12" s="696"/>
      <c r="ES12" s="696"/>
      <c r="ET12" s="696"/>
      <c r="EU12" s="696"/>
      <c r="EV12" s="696"/>
      <c r="EW12" s="696"/>
    </row>
    <row r="13" spans="2:153">
      <c r="ED13" s="696"/>
      <c r="EE13" s="696"/>
      <c r="EF13" s="696"/>
      <c r="EG13" s="696"/>
      <c r="EH13" s="696"/>
      <c r="EI13" s="696"/>
      <c r="EJ13" s="696"/>
      <c r="EK13" s="696"/>
      <c r="EL13" s="696"/>
      <c r="EM13" s="696"/>
      <c r="EN13" s="696"/>
      <c r="EO13" s="696"/>
      <c r="EP13" s="696"/>
      <c r="EQ13" s="696"/>
      <c r="ER13" s="696"/>
      <c r="ES13" s="696"/>
      <c r="ET13" s="696"/>
      <c r="EU13" s="696"/>
      <c r="EV13" s="696"/>
      <c r="EW13" s="696"/>
    </row>
    <row r="14" spans="2:153">
      <c r="ED14" s="696"/>
      <c r="EE14" s="696"/>
      <c r="EF14" s="696"/>
      <c r="EG14" s="696"/>
      <c r="EH14" s="696"/>
      <c r="EI14" s="696"/>
      <c r="EJ14" s="696"/>
      <c r="EK14" s="696"/>
      <c r="EL14" s="696"/>
      <c r="EM14" s="696"/>
      <c r="EN14" s="696"/>
      <c r="EO14" s="696"/>
      <c r="EP14" s="696"/>
      <c r="EQ14" s="696"/>
      <c r="ER14" s="696"/>
      <c r="ES14" s="696"/>
      <c r="ET14" s="696"/>
      <c r="EU14" s="696"/>
      <c r="EV14" s="696"/>
      <c r="EW14" s="696"/>
    </row>
    <row r="15" spans="2:153">
      <c r="ED15" s="696"/>
      <c r="EE15" s="696"/>
      <c r="EF15" s="696"/>
      <c r="EG15" s="696"/>
      <c r="EH15" s="696"/>
      <c r="EI15" s="696"/>
      <c r="EJ15" s="696"/>
      <c r="EK15" s="696"/>
      <c r="EL15" s="696"/>
      <c r="EM15" s="696"/>
      <c r="EN15" s="696"/>
      <c r="EO15" s="696"/>
      <c r="EP15" s="696"/>
      <c r="EQ15" s="696"/>
      <c r="ER15" s="696"/>
      <c r="ES15" s="696"/>
      <c r="ET15" s="696"/>
      <c r="EU15" s="696"/>
      <c r="EV15" s="696"/>
      <c r="EW15" s="696"/>
    </row>
    <row r="16" spans="2:153">
      <c r="ED16" s="696"/>
      <c r="EE16" s="696"/>
      <c r="EF16" s="696"/>
      <c r="EG16" s="696"/>
      <c r="EH16" s="696"/>
      <c r="EI16" s="696"/>
      <c r="EJ16" s="696"/>
      <c r="EK16" s="696"/>
      <c r="EL16" s="696"/>
      <c r="EM16" s="696"/>
      <c r="EN16" s="696"/>
      <c r="EO16" s="696"/>
      <c r="EP16" s="696"/>
      <c r="EQ16" s="696"/>
      <c r="ER16" s="696"/>
      <c r="ES16" s="696"/>
      <c r="ET16" s="696"/>
      <c r="EU16" s="696"/>
      <c r="EV16" s="696"/>
      <c r="EW16" s="696"/>
    </row>
    <row r="17" spans="2:153">
      <c r="ED17" s="696"/>
      <c r="EE17" s="696"/>
      <c r="EF17" s="696"/>
      <c r="EG17" s="696"/>
      <c r="EH17" s="696"/>
      <c r="EI17" s="696"/>
      <c r="EJ17" s="696"/>
      <c r="EK17" s="696"/>
      <c r="EL17" s="696"/>
      <c r="EM17" s="696"/>
      <c r="EN17" s="696"/>
      <c r="EO17" s="696"/>
      <c r="EP17" s="696"/>
      <c r="EQ17" s="696"/>
      <c r="ER17" s="696"/>
      <c r="ES17" s="696"/>
      <c r="ET17" s="696"/>
      <c r="EU17" s="696"/>
      <c r="EV17" s="696"/>
      <c r="EW17" s="696"/>
    </row>
    <row r="18" spans="2:153">
      <c r="ED18" s="696"/>
      <c r="EE18" s="696"/>
      <c r="EF18" s="696"/>
      <c r="EG18" s="696"/>
      <c r="EH18" s="696"/>
      <c r="EI18" s="696"/>
      <c r="EJ18" s="696"/>
      <c r="EK18" s="696"/>
      <c r="EL18" s="696"/>
      <c r="EM18" s="696"/>
      <c r="EN18" s="696"/>
      <c r="EO18" s="696"/>
      <c r="EP18" s="696"/>
      <c r="EQ18" s="696"/>
      <c r="ER18" s="696"/>
      <c r="ES18" s="696"/>
      <c r="ET18" s="696"/>
      <c r="EU18" s="696"/>
      <c r="EV18" s="696"/>
      <c r="EW18" s="696"/>
    </row>
    <row r="19" spans="2:153">
      <c r="ED19" s="696"/>
      <c r="EE19" s="696"/>
      <c r="EF19" s="696"/>
      <c r="EG19" s="696"/>
      <c r="EH19" s="696"/>
      <c r="EI19" s="696"/>
      <c r="EJ19" s="696"/>
      <c r="EK19" s="696"/>
      <c r="EL19" s="696"/>
      <c r="EM19" s="696"/>
      <c r="EN19" s="696"/>
      <c r="EO19" s="696"/>
      <c r="EP19" s="696"/>
      <c r="EQ19" s="696"/>
      <c r="ER19" s="696"/>
      <c r="ES19" s="696"/>
      <c r="ET19" s="696"/>
      <c r="EU19" s="696"/>
      <c r="EV19" s="696"/>
      <c r="EW19" s="696"/>
    </row>
    <row r="20" spans="2:153">
      <c r="ED20" s="696"/>
      <c r="EE20" s="696"/>
      <c r="EF20" s="696"/>
      <c r="EG20" s="696"/>
      <c r="EH20" s="696"/>
      <c r="EI20" s="696"/>
      <c r="EJ20" s="696"/>
      <c r="EK20" s="696"/>
      <c r="EL20" s="696"/>
      <c r="EM20" s="696"/>
      <c r="EN20" s="696"/>
      <c r="EO20" s="696"/>
      <c r="EP20" s="696"/>
      <c r="EQ20" s="696"/>
      <c r="ER20" s="696"/>
      <c r="ES20" s="696"/>
      <c r="ET20" s="696"/>
      <c r="EU20" s="696"/>
      <c r="EV20" s="696"/>
      <c r="EW20" s="696"/>
    </row>
    <row r="21" spans="2:153">
      <c r="ED21" s="696"/>
      <c r="EE21" s="696"/>
      <c r="EF21" s="696"/>
      <c r="EG21" s="696"/>
      <c r="EH21" s="696"/>
      <c r="EI21" s="696"/>
      <c r="EJ21" s="696"/>
      <c r="EK21" s="696"/>
      <c r="EL21" s="696"/>
      <c r="EM21" s="696"/>
      <c r="EN21" s="696"/>
      <c r="EO21" s="696"/>
      <c r="EP21" s="696"/>
      <c r="EQ21" s="696"/>
      <c r="ER21" s="696"/>
      <c r="ES21" s="696"/>
      <c r="ET21" s="696"/>
      <c r="EU21" s="696"/>
      <c r="EV21" s="696"/>
      <c r="EW21" s="696"/>
    </row>
    <row r="22" spans="2:153">
      <c r="ED22" s="696"/>
      <c r="EE22" s="696"/>
      <c r="EF22" s="696"/>
      <c r="EG22" s="696"/>
      <c r="EH22" s="696"/>
      <c r="EI22" s="696"/>
      <c r="EJ22" s="696"/>
      <c r="EK22" s="696"/>
      <c r="EL22" s="696"/>
      <c r="EM22" s="696"/>
      <c r="EN22" s="696"/>
      <c r="EO22" s="696"/>
      <c r="EP22" s="696"/>
      <c r="EQ22" s="696"/>
      <c r="ER22" s="696"/>
      <c r="ES22" s="696"/>
      <c r="ET22" s="696"/>
      <c r="EU22" s="696"/>
      <c r="EV22" s="696"/>
      <c r="EW22" s="696"/>
    </row>
    <row r="23" spans="2:153">
      <c r="ED23" s="696"/>
      <c r="EE23" s="696"/>
      <c r="EF23" s="696"/>
      <c r="EG23" s="696"/>
      <c r="EH23" s="696"/>
      <c r="EI23" s="696"/>
      <c r="EJ23" s="696"/>
      <c r="EK23" s="696"/>
      <c r="EL23" s="696"/>
      <c r="EM23" s="696"/>
      <c r="EN23" s="696"/>
      <c r="EO23" s="696"/>
      <c r="EP23" s="696"/>
      <c r="EQ23" s="696"/>
      <c r="ER23" s="696"/>
      <c r="ES23" s="696"/>
      <c r="ET23" s="696"/>
      <c r="EU23" s="696"/>
      <c r="EV23" s="696"/>
      <c r="EW23" s="696"/>
    </row>
    <row r="24" spans="2:153">
      <c r="ED24" s="696"/>
      <c r="EE24" s="696"/>
      <c r="EF24" s="696"/>
      <c r="EG24" s="696"/>
      <c r="EH24" s="696"/>
      <c r="EI24" s="696"/>
      <c r="EJ24" s="696"/>
      <c r="EK24" s="696"/>
      <c r="EL24" s="696"/>
      <c r="EM24" s="696"/>
      <c r="EN24" s="696"/>
      <c r="EO24" s="696"/>
      <c r="EP24" s="696"/>
      <c r="EQ24" s="696"/>
      <c r="ER24" s="696"/>
      <c r="ES24" s="696"/>
      <c r="ET24" s="696"/>
      <c r="EU24" s="696"/>
      <c r="EV24" s="696"/>
      <c r="EW24" s="696"/>
    </row>
    <row r="25" spans="2:153">
      <c r="ED25" s="696"/>
      <c r="EE25" s="696"/>
      <c r="EF25" s="696"/>
      <c r="EG25" s="696"/>
      <c r="EH25" s="696"/>
      <c r="EI25" s="696"/>
      <c r="EJ25" s="696"/>
      <c r="EK25" s="696"/>
      <c r="EL25" s="696"/>
      <c r="EM25" s="696"/>
      <c r="EN25" s="696"/>
      <c r="EO25" s="696"/>
      <c r="EP25" s="696"/>
      <c r="EQ25" s="696"/>
      <c r="ER25" s="696"/>
      <c r="ES25" s="696"/>
      <c r="ET25" s="696"/>
      <c r="EU25" s="696"/>
      <c r="EV25" s="696"/>
      <c r="EW25" s="696"/>
    </row>
    <row r="26" spans="2:153">
      <c r="ED26" s="696"/>
      <c r="EE26" s="696"/>
      <c r="EF26" s="696"/>
      <c r="EG26" s="696"/>
      <c r="EH26" s="696"/>
      <c r="EI26" s="696"/>
      <c r="EJ26" s="696"/>
      <c r="EK26" s="696"/>
      <c r="EL26" s="696"/>
      <c r="EM26" s="696"/>
      <c r="EN26" s="696"/>
      <c r="EO26" s="696"/>
      <c r="EP26" s="696"/>
      <c r="EQ26" s="696"/>
      <c r="ER26" s="696"/>
      <c r="ES26" s="696"/>
      <c r="ET26" s="696"/>
      <c r="EU26" s="696"/>
      <c r="EV26" s="696"/>
      <c r="EW26" s="696"/>
    </row>
    <row r="27" spans="2:153" ht="18.5">
      <c r="AC27" s="225" t="s">
        <v>989</v>
      </c>
      <c r="AO27" s="225" t="s">
        <v>988</v>
      </c>
      <c r="BA27" s="216" t="s">
        <v>990</v>
      </c>
      <c r="BN27" s="216" t="s">
        <v>991</v>
      </c>
      <c r="CC27" t="s">
        <v>860</v>
      </c>
      <c r="CN27" s="757" t="s">
        <v>947</v>
      </c>
      <c r="CO27" s="757"/>
      <c r="CP27" s="757"/>
      <c r="CQ27" s="757"/>
      <c r="CR27" s="757"/>
      <c r="CS27" s="757"/>
      <c r="CT27" s="757"/>
      <c r="CU27" s="757"/>
      <c r="CV27" s="757"/>
      <c r="CW27" s="757"/>
      <c r="CX27" s="757"/>
      <c r="DA27" s="696" t="s">
        <v>1024</v>
      </c>
      <c r="ED27" s="696"/>
      <c r="EE27" s="696"/>
      <c r="EF27" s="696"/>
      <c r="EG27" s="696"/>
      <c r="EH27" s="696"/>
      <c r="EI27" s="696"/>
      <c r="EJ27" s="696"/>
      <c r="EK27" s="696"/>
      <c r="EL27" s="696"/>
      <c r="EM27" s="696"/>
      <c r="EN27" s="696"/>
      <c r="EO27" s="696"/>
      <c r="EP27" s="696"/>
      <c r="EQ27" s="696"/>
      <c r="ER27" s="696"/>
      <c r="ES27" s="696"/>
      <c r="ET27" s="696"/>
      <c r="EU27" s="696"/>
      <c r="EV27" s="696"/>
      <c r="EW27" s="696"/>
    </row>
    <row r="28" spans="2:153" ht="18.5">
      <c r="B28" s="225" t="s">
        <v>1025</v>
      </c>
      <c r="N28" s="525" t="s">
        <v>863</v>
      </c>
      <c r="O28" s="225" t="s">
        <v>699</v>
      </c>
      <c r="W28" s="419"/>
      <c r="AB28" s="419" t="s">
        <v>891</v>
      </c>
      <c r="AO28" s="665" t="s">
        <v>891</v>
      </c>
      <c r="CC28" s="419" t="s">
        <v>861</v>
      </c>
      <c r="CN28" s="757"/>
      <c r="CO28" s="757"/>
      <c r="CP28" s="757"/>
      <c r="CQ28" s="757"/>
      <c r="CR28" s="757"/>
      <c r="CS28" s="757"/>
      <c r="CT28" s="757"/>
      <c r="CU28" s="757"/>
      <c r="CV28" s="757"/>
      <c r="CW28" s="757"/>
      <c r="CX28" s="757"/>
      <c r="DA28" s="343" t="s">
        <v>437</v>
      </c>
      <c r="DQ28" s="343" t="s">
        <v>864</v>
      </c>
    </row>
    <row r="29" spans="2:153">
      <c r="O29" s="72"/>
      <c r="CN29" s="757"/>
      <c r="CO29" s="757"/>
      <c r="CP29" s="757"/>
      <c r="CQ29" s="757"/>
      <c r="CR29" s="757"/>
      <c r="CS29" s="757"/>
      <c r="CT29" s="757"/>
      <c r="CU29" s="757"/>
      <c r="CV29" s="757"/>
      <c r="CW29" s="757"/>
      <c r="CX29" s="757"/>
      <c r="DA29" s="457" t="s">
        <v>865</v>
      </c>
      <c r="DQ29" s="457" t="s">
        <v>1041</v>
      </c>
    </row>
    <row r="30" spans="2:153">
      <c r="DA30" t="s">
        <v>813</v>
      </c>
      <c r="DQ30" t="s">
        <v>1024</v>
      </c>
    </row>
    <row r="50" spans="2:114" ht="15" customHeight="1"/>
    <row r="51" spans="2:114">
      <c r="B51" s="343" t="s">
        <v>432</v>
      </c>
      <c r="O51" s="343" t="s">
        <v>599</v>
      </c>
      <c r="AO51" s="419"/>
    </row>
    <row r="52" spans="2:114">
      <c r="AO52" s="756" t="s">
        <v>431</v>
      </c>
      <c r="AP52" s="756"/>
      <c r="AQ52" s="756"/>
      <c r="AR52" s="756"/>
      <c r="AS52" s="756"/>
      <c r="AT52" s="756"/>
      <c r="AU52" s="756"/>
      <c r="AV52" s="756"/>
      <c r="AW52" s="756"/>
      <c r="AX52" s="756"/>
      <c r="AY52" s="756"/>
      <c r="AZ52" s="756"/>
    </row>
    <row r="53" spans="2:114" ht="23.5">
      <c r="B53" s="227" t="s">
        <v>759</v>
      </c>
      <c r="AB53" s="419"/>
      <c r="AO53" s="756"/>
      <c r="AP53" s="756"/>
      <c r="AQ53" s="756"/>
      <c r="AR53" s="756"/>
      <c r="AS53" s="756"/>
      <c r="AT53" s="756"/>
      <c r="AU53" s="756"/>
      <c r="AV53" s="756"/>
      <c r="AW53" s="756"/>
      <c r="AX53" s="756"/>
      <c r="AY53" s="756"/>
      <c r="AZ53" s="756"/>
    </row>
    <row r="54" spans="2:114" ht="18.5">
      <c r="B54" s="216" t="s">
        <v>584</v>
      </c>
      <c r="M54" s="216" t="s">
        <v>558</v>
      </c>
    </row>
    <row r="55" spans="2:114" ht="18.5">
      <c r="B55" s="216" t="s">
        <v>758</v>
      </c>
      <c r="L55" s="216" t="s">
        <v>758</v>
      </c>
      <c r="V55" s="216" t="s">
        <v>758</v>
      </c>
      <c r="AF55" s="216" t="s">
        <v>758</v>
      </c>
      <c r="AQ55" s="216" t="s">
        <v>758</v>
      </c>
      <c r="BA55" s="216" t="s">
        <v>758</v>
      </c>
      <c r="BK55" s="216" t="s">
        <v>758</v>
      </c>
      <c r="BU55" s="216" t="s">
        <v>758</v>
      </c>
      <c r="CE55" s="216" t="s">
        <v>758</v>
      </c>
      <c r="CO55" s="216" t="s">
        <v>758</v>
      </c>
      <c r="CY55" s="216" t="s">
        <v>758</v>
      </c>
      <c r="DJ55" s="216" t="s">
        <v>758</v>
      </c>
    </row>
    <row r="56" spans="2:114" ht="18.5">
      <c r="B56" s="225" t="s">
        <v>1128</v>
      </c>
      <c r="L56" s="225" t="s">
        <v>1129</v>
      </c>
      <c r="V56" s="225" t="s">
        <v>1130</v>
      </c>
      <c r="AF56" s="225" t="s">
        <v>1131</v>
      </c>
      <c r="AQ56" s="225" t="s">
        <v>1132</v>
      </c>
      <c r="BA56" s="225" t="s">
        <v>1133</v>
      </c>
      <c r="BK56" s="225" t="s">
        <v>1134</v>
      </c>
      <c r="BU56" s="225" t="s">
        <v>1135</v>
      </c>
      <c r="CE56" s="225" t="s">
        <v>1136</v>
      </c>
      <c r="CO56" s="225" t="s">
        <v>1137</v>
      </c>
      <c r="CY56" s="225" t="s">
        <v>1138</v>
      </c>
      <c r="DJ56" s="216" t="s">
        <v>1114</v>
      </c>
    </row>
    <row r="81" spans="2:78" ht="23.5">
      <c r="B81" s="227" t="s">
        <v>293</v>
      </c>
      <c r="BL81" s="225" t="s">
        <v>950</v>
      </c>
    </row>
    <row r="82" spans="2:78">
      <c r="B82" s="72"/>
      <c r="BL82" s="470" t="s">
        <v>851</v>
      </c>
    </row>
    <row r="83" spans="2:78" ht="18.5">
      <c r="B83" s="225" t="s">
        <v>1127</v>
      </c>
      <c r="F83" s="71"/>
      <c r="P83" s="225" t="s">
        <v>1126</v>
      </c>
      <c r="AC83" s="225"/>
      <c r="AG83" s="225" t="s">
        <v>1125</v>
      </c>
      <c r="AS83" s="225"/>
      <c r="AX83" s="225" t="s">
        <v>1050</v>
      </c>
      <c r="BR83" s="679" t="s">
        <v>999</v>
      </c>
    </row>
    <row r="84" spans="2:78" ht="18.5">
      <c r="B84" s="470" t="s">
        <v>1030</v>
      </c>
      <c r="BJ84" s="225"/>
      <c r="BS84" s="678"/>
      <c r="BZ84" s="225"/>
    </row>
    <row r="85" spans="2:78">
      <c r="BU85" t="s">
        <v>951</v>
      </c>
    </row>
    <row r="115" spans="2:71" ht="23.5">
      <c r="B115" s="227" t="s">
        <v>294</v>
      </c>
      <c r="P115" s="343" t="s">
        <v>829</v>
      </c>
      <c r="AG115" s="457" t="s">
        <v>829</v>
      </c>
      <c r="AX115" t="s">
        <v>927</v>
      </c>
      <c r="BL115" s="470" t="s">
        <v>842</v>
      </c>
      <c r="BS115" t="s">
        <v>951</v>
      </c>
    </row>
    <row r="116" spans="2:71" ht="18.5">
      <c r="B116" s="225" t="s">
        <v>1111</v>
      </c>
      <c r="O116" s="225" t="s">
        <v>1112</v>
      </c>
    </row>
    <row r="117" spans="2:71" ht="18.5">
      <c r="B117" s="225" t="s">
        <v>1031</v>
      </c>
      <c r="O117" s="225" t="s">
        <v>1094</v>
      </c>
      <c r="AB117" s="225" t="s">
        <v>942</v>
      </c>
      <c r="AO117" s="646" t="s">
        <v>888</v>
      </c>
      <c r="BB117" s="225" t="s">
        <v>890</v>
      </c>
    </row>
    <row r="118" spans="2:71" ht="18.5">
      <c r="B118" s="225"/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P118" s="225"/>
      <c r="Q118" s="225"/>
      <c r="R118" s="225"/>
      <c r="S118" s="225"/>
      <c r="T118" s="225"/>
      <c r="U118" s="225"/>
      <c r="V118" s="225"/>
      <c r="W118" s="225"/>
      <c r="X118" s="225"/>
      <c r="Y118" s="225"/>
      <c r="Z118" s="225"/>
      <c r="AA118" s="225"/>
      <c r="AB118" s="419" t="s">
        <v>949</v>
      </c>
      <c r="AD118" s="225"/>
      <c r="AE118" s="225"/>
      <c r="AF118" s="225"/>
      <c r="AG118" s="225"/>
      <c r="AH118" s="225"/>
      <c r="AI118" s="225"/>
      <c r="AJ118" s="225"/>
      <c r="AK118" s="225"/>
      <c r="AL118" s="225"/>
      <c r="AM118" s="225"/>
      <c r="AN118" s="225"/>
      <c r="AO118" t="s">
        <v>673</v>
      </c>
      <c r="AP118" s="646"/>
      <c r="AQ118" s="646"/>
      <c r="AR118" s="646"/>
      <c r="AS118" s="646"/>
      <c r="AT118" s="646"/>
      <c r="AU118" s="646"/>
      <c r="AV118" s="646"/>
      <c r="AW118" s="646"/>
      <c r="AX118" s="646"/>
      <c r="AY118" s="646"/>
      <c r="AZ118" s="225"/>
      <c r="BA118" s="225"/>
      <c r="BB118" s="457" t="s">
        <v>889</v>
      </c>
    </row>
    <row r="119" spans="2:71">
      <c r="BB119" t="s">
        <v>1099</v>
      </c>
      <c r="BE119" s="743" t="s">
        <v>1100</v>
      </c>
    </row>
    <row r="120" spans="2:71">
      <c r="BE120" s="743" t="s">
        <v>1101</v>
      </c>
    </row>
    <row r="152" spans="2:23" ht="23.5">
      <c r="B152" s="227" t="s">
        <v>295</v>
      </c>
    </row>
    <row r="153" spans="2:23">
      <c r="B153" s="525" t="s">
        <v>940</v>
      </c>
      <c r="C153" s="678"/>
      <c r="D153" s="678"/>
      <c r="E153" s="678"/>
      <c r="F153" s="678"/>
      <c r="S153" s="525" t="s">
        <v>996</v>
      </c>
      <c r="T153" s="568"/>
      <c r="U153" s="568"/>
      <c r="V153" s="568"/>
      <c r="W153" s="568"/>
    </row>
    <row r="154" spans="2:23" ht="18.5">
      <c r="B154" s="225" t="s">
        <v>912</v>
      </c>
      <c r="S154" s="225" t="s">
        <v>952</v>
      </c>
    </row>
    <row r="180" spans="1:33">
      <c r="B180" s="525" t="s">
        <v>940</v>
      </c>
      <c r="C180" s="678"/>
      <c r="D180" s="678"/>
      <c r="E180" s="678"/>
      <c r="F180" s="678"/>
    </row>
    <row r="181" spans="1:33">
      <c r="S181" s="525" t="s">
        <v>996</v>
      </c>
      <c r="T181" s="568"/>
      <c r="U181" s="568"/>
      <c r="V181" s="568"/>
      <c r="W181" s="568"/>
      <c r="X181" s="664"/>
    </row>
    <row r="182" spans="1:33" ht="23.5">
      <c r="B182" s="227" t="s">
        <v>922</v>
      </c>
    </row>
    <row r="183" spans="1:33" s="72" customFormat="1">
      <c r="A183" s="457"/>
    </row>
    <row r="184" spans="1:33" ht="18.5">
      <c r="B184" s="225" t="s">
        <v>1113</v>
      </c>
      <c r="Q184" s="225" t="s">
        <v>1092</v>
      </c>
      <c r="AF184" s="225" t="s">
        <v>1093</v>
      </c>
    </row>
    <row r="185" spans="1:33">
      <c r="B185" s="568" t="s">
        <v>1003</v>
      </c>
      <c r="Q185" s="525" t="s">
        <v>1002</v>
      </c>
      <c r="R185" s="419"/>
      <c r="AF185" s="525" t="s">
        <v>1002</v>
      </c>
      <c r="AG185" s="419"/>
    </row>
    <row r="202" spans="1:33" s="343" customFormat="1">
      <c r="A202" s="457"/>
    </row>
    <row r="203" spans="1:33" s="343" customFormat="1" ht="18.5">
      <c r="A203" s="457"/>
      <c r="B203" s="225" t="s">
        <v>1102</v>
      </c>
      <c r="Q203" s="225" t="s">
        <v>1049</v>
      </c>
      <c r="AF203" s="225" t="s">
        <v>1048</v>
      </c>
    </row>
    <row r="204" spans="1:33" s="343" customFormat="1">
      <c r="A204" s="457"/>
      <c r="B204" s="568" t="s">
        <v>1003</v>
      </c>
      <c r="Q204" s="525" t="s">
        <v>1002</v>
      </c>
      <c r="R204" s="419"/>
      <c r="AF204" s="525" t="s">
        <v>1002</v>
      </c>
      <c r="AG204" s="419"/>
    </row>
    <row r="205" spans="1:33" s="343" customFormat="1">
      <c r="A205" s="457"/>
    </row>
    <row r="206" spans="1:33" s="343" customFormat="1">
      <c r="A206" s="457"/>
    </row>
    <row r="207" spans="1:33" s="343" customFormat="1">
      <c r="A207" s="457"/>
    </row>
    <row r="208" spans="1:33" s="343" customFormat="1">
      <c r="A208" s="457"/>
    </row>
    <row r="209" spans="1:20" s="343" customFormat="1">
      <c r="A209" s="457"/>
    </row>
    <row r="210" spans="1:20" s="343" customFormat="1">
      <c r="A210" s="457"/>
    </row>
    <row r="211" spans="1:20" s="343" customFormat="1">
      <c r="A211" s="457"/>
    </row>
    <row r="212" spans="1:20" s="343" customFormat="1">
      <c r="A212" s="457"/>
    </row>
    <row r="213" spans="1:20" s="343" customFormat="1">
      <c r="A213" s="457"/>
    </row>
    <row r="214" spans="1:20" s="343" customFormat="1">
      <c r="A214" s="457"/>
    </row>
    <row r="215" spans="1:20" s="343" customFormat="1">
      <c r="A215" s="457"/>
    </row>
    <row r="216" spans="1:20" s="343" customFormat="1">
      <c r="A216" s="457"/>
    </row>
    <row r="217" spans="1:20" s="343" customFormat="1">
      <c r="A217" s="457"/>
    </row>
    <row r="218" spans="1:20" s="343" customFormat="1">
      <c r="A218" s="457"/>
    </row>
    <row r="219" spans="1:20" s="343" customFormat="1">
      <c r="A219" s="457"/>
    </row>
    <row r="220" spans="1:20" s="343" customFormat="1">
      <c r="A220" s="457"/>
    </row>
    <row r="222" spans="1:20" ht="23.5">
      <c r="B222" s="227"/>
      <c r="Q222" s="593"/>
    </row>
    <row r="223" spans="1:20" s="457" customFormat="1" ht="23.5">
      <c r="B223" s="227" t="s">
        <v>301</v>
      </c>
      <c r="Q223" s="593" t="s">
        <v>678</v>
      </c>
    </row>
    <row r="224" spans="1:20" s="457" customFormat="1" ht="18.5">
      <c r="B224" s="225" t="s">
        <v>1122</v>
      </c>
      <c r="Q224" s="225" t="s">
        <v>1121</v>
      </c>
      <c r="R224"/>
      <c r="S224"/>
      <c r="T224"/>
    </row>
    <row r="225" spans="1:31" ht="18.5">
      <c r="B225" s="593" t="s">
        <v>935</v>
      </c>
      <c r="Q225" s="470" t="s">
        <v>977</v>
      </c>
      <c r="AE225" s="225" t="s">
        <v>1120</v>
      </c>
    </row>
    <row r="226" spans="1:31" ht="18.5">
      <c r="Q226" s="470" t="s">
        <v>978</v>
      </c>
      <c r="X226" s="225"/>
      <c r="AE226" s="593" t="s">
        <v>920</v>
      </c>
    </row>
    <row r="230" spans="1:31">
      <c r="A230"/>
    </row>
    <row r="231" spans="1:31">
      <c r="A231"/>
    </row>
    <row r="232" spans="1:31" s="457" customFormat="1"/>
    <row r="233" spans="1:31" s="457" customFormat="1"/>
    <row r="234" spans="1:31" s="457" customFormat="1"/>
    <row r="235" spans="1:31">
      <c r="A235"/>
    </row>
    <row r="236" spans="1:31">
      <c r="A236"/>
    </row>
    <row r="237" spans="1:31">
      <c r="A237"/>
    </row>
    <row r="238" spans="1:31">
      <c r="A238"/>
    </row>
    <row r="239" spans="1:31" s="457" customFormat="1"/>
    <row r="240" spans="1:31" s="457" customFormat="1"/>
    <row r="241" spans="1:16" s="457" customFormat="1"/>
    <row r="242" spans="1:16" s="457" customFormat="1"/>
    <row r="243" spans="1:16" s="457" customFormat="1"/>
    <row r="244" spans="1:16">
      <c r="A244"/>
    </row>
    <row r="245" spans="1:16">
      <c r="A245"/>
    </row>
    <row r="248" spans="1:16" ht="18.5">
      <c r="B248" s="681" t="s">
        <v>1000</v>
      </c>
      <c r="C248" s="665"/>
      <c r="D248" s="665"/>
      <c r="E248" s="665"/>
    </row>
    <row r="256" spans="1:16" ht="18.5">
      <c r="B256" s="225" t="s">
        <v>575</v>
      </c>
      <c r="P256" s="225" t="s">
        <v>830</v>
      </c>
    </row>
    <row r="257" spans="2:2">
      <c r="B257" s="470" t="s">
        <v>688</v>
      </c>
    </row>
    <row r="277" spans="1:36">
      <c r="B277" s="470" t="s">
        <v>688</v>
      </c>
      <c r="P277" s="343" t="s">
        <v>438</v>
      </c>
    </row>
    <row r="279" spans="1:36" ht="18.5">
      <c r="B279" s="225" t="s">
        <v>439</v>
      </c>
      <c r="P279" s="225" t="s">
        <v>500</v>
      </c>
      <c r="AD279" s="225" t="s">
        <v>501</v>
      </c>
    </row>
    <row r="280" spans="1:36" s="457" customFormat="1" ht="18.5">
      <c r="B280" s="517" t="s">
        <v>793</v>
      </c>
      <c r="P280" s="517" t="s">
        <v>794</v>
      </c>
      <c r="AD280" s="225"/>
    </row>
    <row r="281" spans="1:36" s="343" customFormat="1" ht="18.5">
      <c r="A281" s="457"/>
      <c r="B281" s="517" t="s">
        <v>602</v>
      </c>
      <c r="P281" s="517" t="s">
        <v>602</v>
      </c>
      <c r="AD281" s="490" t="s">
        <v>685</v>
      </c>
      <c r="AE281" s="419"/>
      <c r="AF281" s="419"/>
      <c r="AG281" s="419"/>
      <c r="AH281" s="419"/>
      <c r="AI281" s="419"/>
      <c r="AJ281" s="419"/>
    </row>
    <row r="303" spans="2:36">
      <c r="B303" s="343"/>
    </row>
    <row r="304" spans="2:36" ht="18.5">
      <c r="B304" s="225" t="s">
        <v>628</v>
      </c>
      <c r="AD304" s="490" t="s">
        <v>685</v>
      </c>
      <c r="AE304" s="419"/>
      <c r="AF304" s="419"/>
      <c r="AG304" s="419"/>
      <c r="AH304" s="419"/>
      <c r="AI304" s="419"/>
      <c r="AJ304" s="419"/>
    </row>
    <row r="305" spans="2:2">
      <c r="B305" s="343"/>
    </row>
  </sheetData>
  <mergeCells count="2">
    <mergeCell ref="AO52:AZ53"/>
    <mergeCell ref="CN27:CX29"/>
  </mergeCells>
  <pageMargins left="0.7" right="0.7" top="0.75" bottom="0.75" header="0.3" footer="0.3"/>
  <pageSetup paperSize="9" scale="95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HU409"/>
  <sheetViews>
    <sheetView zoomScaleNormal="100" workbookViewId="0">
      <pane xSplit="1" ySplit="11" topLeftCell="B102" activePane="bottomRight" state="frozen"/>
      <selection pane="topRight" activeCell="B1" sqref="B1"/>
      <selection pane="bottomLeft" activeCell="A5" sqref="A5"/>
      <selection pane="bottomRight" activeCell="B12" sqref="B12:D103"/>
    </sheetView>
  </sheetViews>
  <sheetFormatPr defaultColWidth="9.1796875" defaultRowHeight="14.5"/>
  <cols>
    <col min="1" max="1" width="9.81640625" style="403" bestFit="1" customWidth="1"/>
    <col min="2" max="3" width="15.1796875" style="71" customWidth="1"/>
    <col min="4" max="4" width="14.7265625" style="71" customWidth="1"/>
    <col min="5" max="5" width="7.26953125" style="71" bestFit="1" customWidth="1"/>
    <col min="6" max="8" width="14.7265625" style="71" customWidth="1"/>
    <col min="9" max="9" width="2.7265625" style="71" customWidth="1"/>
    <col min="10" max="12" width="14.7265625" style="71" customWidth="1"/>
    <col min="13" max="13" width="9.54296875" style="71" customWidth="1"/>
    <col min="14" max="14" width="10.81640625" style="71" customWidth="1"/>
    <col min="15" max="16" width="10" style="71" customWidth="1"/>
    <col min="17" max="18" width="11.7265625" style="71" customWidth="1"/>
    <col min="19" max="19" width="2.7265625" style="71" customWidth="1"/>
    <col min="20" max="21" width="14.7265625" style="71" customWidth="1"/>
    <col min="22" max="22" width="14.54296875" style="71" customWidth="1"/>
    <col min="23" max="23" width="2.7265625" style="71" customWidth="1"/>
    <col min="24" max="26" width="14.54296875" style="71" customWidth="1"/>
    <col min="27" max="27" width="2.7265625" style="71" customWidth="1"/>
    <col min="28" max="30" width="14.54296875" style="71" customWidth="1"/>
    <col min="31" max="31" width="2.7265625" style="71" customWidth="1"/>
    <col min="32" max="38" width="14.7265625" style="71" customWidth="1"/>
    <col min="39" max="39" width="2.7265625" style="71" customWidth="1"/>
    <col min="40" max="44" width="14.7265625" style="71" customWidth="1"/>
    <col min="45" max="45" width="2.7265625" style="71" customWidth="1"/>
    <col min="46" max="52" width="14.7265625" style="71" customWidth="1"/>
    <col min="53" max="53" width="8.54296875" style="71" customWidth="1"/>
    <col min="54" max="54" width="18" style="71" customWidth="1"/>
    <col min="55" max="60" width="14.7265625" style="71" customWidth="1"/>
    <col min="61" max="61" width="2.7265625" style="71" customWidth="1"/>
    <col min="62" max="67" width="9.1796875" style="71"/>
    <col min="68" max="68" width="11.26953125" style="71" customWidth="1"/>
    <col min="69" max="74" width="9.1796875" style="71"/>
    <col min="75" max="75" width="2.7265625" style="71" customWidth="1"/>
    <col min="76" max="77" width="11.81640625" style="71" customWidth="1"/>
    <col min="78" max="83" width="14.7265625" style="71" customWidth="1"/>
    <col min="84" max="84" width="2.7265625" style="71" customWidth="1"/>
    <col min="85" max="87" width="14.7265625" style="71" customWidth="1"/>
    <col min="88" max="88" width="2.7265625" style="71" customWidth="1"/>
    <col min="89" max="91" width="21.54296875" style="71" customWidth="1"/>
    <col min="92" max="92" width="2.7265625" style="71" customWidth="1"/>
    <col min="93" max="95" width="21.54296875" style="71" customWidth="1"/>
    <col min="96" max="96" width="2.7265625" style="71" customWidth="1"/>
    <col min="97" max="97" width="14.81640625" style="71" customWidth="1"/>
    <col min="98" max="98" width="7" style="71" customWidth="1"/>
    <col min="99" max="99" width="14.81640625" style="71" customWidth="1"/>
    <col min="100" max="100" width="4.453125" style="71" customWidth="1"/>
    <col min="101" max="101" width="8.54296875" style="71" customWidth="1"/>
    <col min="102" max="104" width="14.7265625" style="71" customWidth="1"/>
    <col min="105" max="105" width="2.7265625" style="71" customWidth="1"/>
    <col min="106" max="112" width="9.1796875" style="71"/>
    <col min="113" max="113" width="2.7265625" style="71" customWidth="1"/>
    <col min="114" max="120" width="9.1796875" style="71"/>
    <col min="121" max="121" width="2.7265625" style="71" customWidth="1"/>
    <col min="122" max="122" width="14.81640625" style="71" customWidth="1"/>
    <col min="123" max="123" width="7" style="71" customWidth="1"/>
    <col min="124" max="124" width="14.81640625" style="71" customWidth="1"/>
    <col min="125" max="125" width="4.453125" style="71" customWidth="1"/>
    <col min="126" max="126" width="2.7265625" style="71" customWidth="1"/>
    <col min="127" max="133" width="9.1796875" style="71"/>
    <col min="134" max="134" width="2.7265625" style="71" customWidth="1"/>
    <col min="135" max="141" width="9.1796875" style="71"/>
    <col min="142" max="142" width="2.7265625" style="71" customWidth="1"/>
    <col min="143" max="16384" width="9.1796875" style="71"/>
  </cols>
  <sheetData>
    <row r="1" spans="1:229" s="72" customFormat="1">
      <c r="A1" s="29"/>
      <c r="B1" s="770" t="s">
        <v>392</v>
      </c>
      <c r="C1" s="770"/>
      <c r="D1" s="770"/>
      <c r="E1" s="89"/>
      <c r="F1" s="770" t="s">
        <v>392</v>
      </c>
      <c r="G1" s="770"/>
      <c r="H1" s="770"/>
      <c r="I1" s="32"/>
      <c r="J1" s="770" t="s">
        <v>392</v>
      </c>
      <c r="K1" s="770"/>
      <c r="L1" s="770"/>
      <c r="M1" s="464"/>
      <c r="N1" s="464"/>
      <c r="O1" s="464"/>
      <c r="P1" s="464"/>
      <c r="Q1" s="464"/>
      <c r="R1" s="464"/>
      <c r="S1" s="32"/>
      <c r="T1" s="770" t="s">
        <v>392</v>
      </c>
      <c r="U1" s="770"/>
      <c r="V1" s="770"/>
      <c r="W1" s="32"/>
      <c r="X1" s="770" t="s">
        <v>392</v>
      </c>
      <c r="Y1" s="770"/>
      <c r="Z1" s="770"/>
      <c r="AA1" s="32"/>
      <c r="AB1" s="770" t="s">
        <v>392</v>
      </c>
      <c r="AC1" s="770"/>
      <c r="AD1" s="770"/>
      <c r="AE1" s="32"/>
      <c r="AF1" s="787" t="s">
        <v>392</v>
      </c>
      <c r="AG1" s="788"/>
      <c r="AH1" s="789"/>
      <c r="AJ1" s="266"/>
      <c r="AK1" s="266"/>
      <c r="AL1" s="266"/>
      <c r="AM1" s="32"/>
      <c r="AN1" s="770" t="s">
        <v>392</v>
      </c>
      <c r="AO1" s="770"/>
      <c r="AP1" s="770"/>
      <c r="AQ1" s="72" t="s">
        <v>980</v>
      </c>
      <c r="AS1" s="32"/>
      <c r="AT1" s="770" t="s">
        <v>392</v>
      </c>
      <c r="AU1" s="770"/>
      <c r="AV1" s="770"/>
      <c r="BA1" s="32"/>
      <c r="BB1" s="464"/>
      <c r="BC1" s="770" t="s">
        <v>392</v>
      </c>
      <c r="BD1" s="770"/>
      <c r="BE1" s="770"/>
      <c r="BG1" s="427"/>
      <c r="BI1" s="32"/>
      <c r="BJ1" s="770" t="s">
        <v>392</v>
      </c>
      <c r="BK1" s="770"/>
      <c r="BL1" s="770"/>
      <c r="BM1" s="770"/>
      <c r="BN1" s="770"/>
      <c r="BO1" s="770"/>
      <c r="BW1" s="32"/>
      <c r="BX1" s="770" t="s">
        <v>392</v>
      </c>
      <c r="BY1" s="770"/>
      <c r="BZ1" s="770"/>
      <c r="CA1" s="464"/>
      <c r="CB1" s="464"/>
      <c r="CC1" s="464"/>
      <c r="CD1" s="464"/>
      <c r="CE1" s="464"/>
      <c r="CF1" s="32"/>
      <c r="CG1" s="770" t="s">
        <v>392</v>
      </c>
      <c r="CH1" s="770"/>
      <c r="CI1" s="770"/>
      <c r="CJ1" s="32"/>
      <c r="CK1" s="770" t="s">
        <v>392</v>
      </c>
      <c r="CL1" s="770"/>
      <c r="CM1" s="770"/>
      <c r="CN1" s="16"/>
      <c r="CO1" s="770" t="s">
        <v>392</v>
      </c>
      <c r="CP1" s="770"/>
      <c r="CQ1" s="770"/>
      <c r="CR1" s="16"/>
      <c r="CS1" s="770" t="s">
        <v>392</v>
      </c>
      <c r="CT1" s="770"/>
      <c r="CU1" s="770"/>
      <c r="CW1" s="16"/>
      <c r="CX1" s="770" t="s">
        <v>392</v>
      </c>
      <c r="CY1" s="770"/>
      <c r="CZ1" s="770"/>
      <c r="DA1" s="16"/>
      <c r="DB1" s="787" t="s">
        <v>392</v>
      </c>
      <c r="DC1" s="788"/>
      <c r="DD1" s="788"/>
      <c r="DE1" s="788"/>
      <c r="DF1" s="789"/>
      <c r="DI1" s="20"/>
      <c r="DJ1" s="787" t="s">
        <v>392</v>
      </c>
      <c r="DK1" s="788"/>
      <c r="DL1" s="788"/>
      <c r="DM1" s="788"/>
      <c r="DN1" s="789"/>
      <c r="DQ1" s="20"/>
      <c r="DR1" s="770" t="s">
        <v>392</v>
      </c>
      <c r="DS1" s="770"/>
      <c r="DT1" s="770"/>
      <c r="DU1" s="457"/>
      <c r="DV1" s="20"/>
      <c r="DW1" s="787" t="s">
        <v>392</v>
      </c>
      <c r="DX1" s="788"/>
      <c r="DY1" s="788"/>
      <c r="DZ1" s="788"/>
      <c r="EA1" s="789"/>
      <c r="ED1" s="20"/>
      <c r="EE1" s="787" t="s">
        <v>392</v>
      </c>
      <c r="EF1" s="788"/>
      <c r="EG1" s="788"/>
      <c r="EH1" s="788"/>
      <c r="EI1" s="789"/>
      <c r="EL1" s="20"/>
    </row>
    <row r="2" spans="1:229" s="72" customFormat="1">
      <c r="A2" s="29"/>
      <c r="B2" s="263" t="s">
        <v>381</v>
      </c>
      <c r="C2" s="777" t="s">
        <v>315</v>
      </c>
      <c r="D2" s="777"/>
      <c r="E2" s="89"/>
      <c r="F2" s="263" t="s">
        <v>381</v>
      </c>
      <c r="G2" s="777" t="s">
        <v>317</v>
      </c>
      <c r="H2" s="777"/>
      <c r="I2" s="32"/>
      <c r="J2" s="263" t="s">
        <v>381</v>
      </c>
      <c r="K2" s="777" t="s">
        <v>317</v>
      </c>
      <c r="L2" s="777"/>
      <c r="M2" s="474"/>
      <c r="N2" s="474"/>
      <c r="O2" s="474"/>
      <c r="P2" s="474"/>
      <c r="Q2" s="474"/>
      <c r="R2" s="511"/>
      <c r="S2" s="32"/>
      <c r="T2" s="308" t="s">
        <v>381</v>
      </c>
      <c r="U2" s="777" t="s">
        <v>317</v>
      </c>
      <c r="V2" s="777"/>
      <c r="W2" s="32"/>
      <c r="X2" s="308" t="s">
        <v>381</v>
      </c>
      <c r="Y2" s="777" t="s">
        <v>317</v>
      </c>
      <c r="Z2" s="777"/>
      <c r="AA2" s="32"/>
      <c r="AB2" s="308" t="s">
        <v>381</v>
      </c>
      <c r="AC2" s="777" t="s">
        <v>317</v>
      </c>
      <c r="AD2" s="777"/>
      <c r="AE2" s="32"/>
      <c r="AF2" s="308" t="s">
        <v>381</v>
      </c>
      <c r="AG2" s="771" t="s">
        <v>317</v>
      </c>
      <c r="AH2" s="772"/>
      <c r="AI2" s="72" t="s">
        <v>979</v>
      </c>
      <c r="AJ2" s="267"/>
      <c r="AK2" s="513"/>
      <c r="AL2" s="513"/>
      <c r="AM2" s="32"/>
      <c r="AN2" s="263" t="s">
        <v>381</v>
      </c>
      <c r="AO2" s="771" t="s">
        <v>317</v>
      </c>
      <c r="AP2" s="772"/>
      <c r="AQ2" s="589" t="s">
        <v>850</v>
      </c>
      <c r="AS2" s="32"/>
      <c r="AT2" s="263" t="s">
        <v>381</v>
      </c>
      <c r="AU2" s="771" t="s">
        <v>317</v>
      </c>
      <c r="AV2" s="772"/>
      <c r="BA2" s="32"/>
      <c r="BB2" s="556"/>
      <c r="BC2" s="263" t="s">
        <v>381</v>
      </c>
      <c r="BD2" s="771" t="s">
        <v>489</v>
      </c>
      <c r="BE2" s="772"/>
      <c r="BF2" s="593" t="s">
        <v>819</v>
      </c>
      <c r="BG2" s="427"/>
      <c r="BI2" s="32"/>
      <c r="BJ2" s="783" t="s">
        <v>381</v>
      </c>
      <c r="BK2" s="784"/>
      <c r="BL2" s="777" t="s">
        <v>317</v>
      </c>
      <c r="BM2" s="777"/>
      <c r="BN2" s="777"/>
      <c r="BO2" s="777"/>
      <c r="BW2" s="32"/>
      <c r="BX2" s="263" t="s">
        <v>381</v>
      </c>
      <c r="BY2" s="777" t="s">
        <v>317</v>
      </c>
      <c r="BZ2" s="777"/>
      <c r="CA2" s="275">
        <f>+CB58/BX58</f>
        <v>696.66666666666663</v>
      </c>
      <c r="CB2" s="275"/>
      <c r="CC2" s="275"/>
      <c r="CD2" s="462"/>
      <c r="CE2" s="462"/>
      <c r="CF2" s="32"/>
      <c r="CG2" s="263" t="s">
        <v>381</v>
      </c>
      <c r="CH2" s="777" t="s">
        <v>385</v>
      </c>
      <c r="CI2" s="777"/>
      <c r="CJ2" s="32"/>
      <c r="CK2" s="263" t="s">
        <v>381</v>
      </c>
      <c r="CL2" s="777" t="s">
        <v>323</v>
      </c>
      <c r="CM2" s="777"/>
      <c r="CN2" s="16"/>
      <c r="CO2" s="674" t="s">
        <v>381</v>
      </c>
      <c r="CP2" s="777" t="s">
        <v>323</v>
      </c>
      <c r="CQ2" s="777"/>
      <c r="CR2" s="16"/>
      <c r="CS2" s="263" t="s">
        <v>381</v>
      </c>
      <c r="CT2" s="777" t="s">
        <v>336</v>
      </c>
      <c r="CU2" s="777"/>
      <c r="CW2" s="16"/>
      <c r="CX2" s="263" t="s">
        <v>381</v>
      </c>
      <c r="CY2" s="777" t="s">
        <v>323</v>
      </c>
      <c r="CZ2" s="777"/>
      <c r="DA2" s="16"/>
      <c r="DB2" s="785" t="s">
        <v>381</v>
      </c>
      <c r="DC2" s="785"/>
      <c r="DD2" s="771" t="s">
        <v>328</v>
      </c>
      <c r="DE2" s="798"/>
      <c r="DF2" s="772"/>
      <c r="DG2" s="267"/>
      <c r="DH2" s="267"/>
      <c r="DI2" s="20"/>
      <c r="DJ2" s="785" t="s">
        <v>381</v>
      </c>
      <c r="DK2" s="785"/>
      <c r="DL2" s="777" t="s">
        <v>328</v>
      </c>
      <c r="DM2" s="777"/>
      <c r="DN2" s="777"/>
      <c r="DQ2" s="20"/>
      <c r="DR2" s="529" t="s">
        <v>381</v>
      </c>
      <c r="DS2" s="777" t="s">
        <v>336</v>
      </c>
      <c r="DT2" s="777"/>
      <c r="DU2" s="457"/>
      <c r="DV2" s="20"/>
      <c r="DW2" s="785" t="s">
        <v>381</v>
      </c>
      <c r="DX2" s="785"/>
      <c r="DY2" s="777" t="s">
        <v>328</v>
      </c>
      <c r="DZ2" s="777"/>
      <c r="EA2" s="777"/>
      <c r="ED2" s="20"/>
      <c r="EE2" s="785" t="s">
        <v>381</v>
      </c>
      <c r="EF2" s="785"/>
      <c r="EG2" s="777" t="s">
        <v>328</v>
      </c>
      <c r="EH2" s="777"/>
      <c r="EI2" s="777"/>
      <c r="EL2" s="20"/>
    </row>
    <row r="3" spans="1:229" s="72" customFormat="1">
      <c r="A3" s="29"/>
      <c r="B3" s="263" t="s">
        <v>382</v>
      </c>
      <c r="C3" s="779">
        <v>44621</v>
      </c>
      <c r="D3" s="780"/>
      <c r="E3" s="89"/>
      <c r="F3" s="263" t="s">
        <v>382</v>
      </c>
      <c r="G3" s="773">
        <v>44600</v>
      </c>
      <c r="H3" s="774"/>
      <c r="I3" s="32"/>
      <c r="J3" s="263" t="s">
        <v>382</v>
      </c>
      <c r="K3" s="773">
        <v>44600</v>
      </c>
      <c r="L3" s="774"/>
      <c r="M3" s="475"/>
      <c r="N3" s="475"/>
      <c r="O3" s="475"/>
      <c r="P3" s="475"/>
      <c r="Q3" s="475"/>
      <c r="R3" s="512"/>
      <c r="S3" s="32"/>
      <c r="T3" s="308" t="s">
        <v>382</v>
      </c>
      <c r="U3" s="773">
        <v>44600</v>
      </c>
      <c r="V3" s="774"/>
      <c r="W3" s="32"/>
      <c r="X3" s="308" t="s">
        <v>382</v>
      </c>
      <c r="Y3" s="773">
        <v>44600</v>
      </c>
      <c r="Z3" s="774"/>
      <c r="AA3" s="32"/>
      <c r="AB3" s="308" t="s">
        <v>382</v>
      </c>
      <c r="AC3" s="773">
        <v>44600</v>
      </c>
      <c r="AD3" s="774"/>
      <c r="AE3" s="32"/>
      <c r="AF3" s="308" t="s">
        <v>382</v>
      </c>
      <c r="AG3" s="773">
        <v>44600</v>
      </c>
      <c r="AH3" s="774"/>
      <c r="AJ3" s="268"/>
      <c r="AK3" s="268"/>
      <c r="AL3" s="268"/>
      <c r="AM3" s="32"/>
      <c r="AN3" s="263" t="s">
        <v>382</v>
      </c>
      <c r="AO3" s="773">
        <v>44600</v>
      </c>
      <c r="AP3" s="774"/>
      <c r="AQ3" s="457" t="s">
        <v>777</v>
      </c>
      <c r="AS3" s="32"/>
      <c r="AT3" s="263" t="s">
        <v>382</v>
      </c>
      <c r="AU3" s="781">
        <v>42409</v>
      </c>
      <c r="AV3" s="782"/>
      <c r="BA3" s="32"/>
      <c r="BB3" s="556"/>
      <c r="BC3" s="263" t="s">
        <v>382</v>
      </c>
      <c r="BD3" s="781">
        <v>42928</v>
      </c>
      <c r="BE3" s="782"/>
      <c r="BG3" s="427"/>
      <c r="BI3" s="32"/>
      <c r="BJ3" s="785" t="s">
        <v>382</v>
      </c>
      <c r="BK3" s="785"/>
      <c r="BL3" s="781">
        <v>44158</v>
      </c>
      <c r="BM3" s="782"/>
      <c r="BN3" s="796"/>
      <c r="BO3" s="797"/>
      <c r="BQ3" s="457"/>
      <c r="BR3" s="457"/>
      <c r="BS3" s="457"/>
      <c r="BT3" s="457"/>
      <c r="BW3" s="32"/>
      <c r="BX3" s="263" t="s">
        <v>382</v>
      </c>
      <c r="BY3" s="773">
        <v>44600</v>
      </c>
      <c r="BZ3" s="774"/>
      <c r="CB3" s="724"/>
      <c r="CC3" s="724"/>
      <c r="CD3" s="463"/>
      <c r="CE3" s="463"/>
      <c r="CF3" s="32"/>
      <c r="CG3" s="374" t="s">
        <v>382</v>
      </c>
      <c r="CH3" s="773">
        <v>44600</v>
      </c>
      <c r="CI3" s="774"/>
      <c r="CJ3" s="32"/>
      <c r="CK3" s="263" t="s">
        <v>382</v>
      </c>
      <c r="CL3" s="781">
        <v>44238</v>
      </c>
      <c r="CM3" s="782"/>
      <c r="CN3" s="16"/>
      <c r="CO3" s="674" t="s">
        <v>382</v>
      </c>
      <c r="CP3" s="781">
        <v>44238</v>
      </c>
      <c r="CQ3" s="782"/>
      <c r="CR3" s="16"/>
      <c r="CS3" s="263" t="s">
        <v>382</v>
      </c>
      <c r="CT3" s="781">
        <v>44238</v>
      </c>
      <c r="CU3" s="782"/>
      <c r="CW3" s="16"/>
      <c r="CX3" s="263" t="s">
        <v>382</v>
      </c>
      <c r="CY3" s="781">
        <v>44238</v>
      </c>
      <c r="CZ3" s="782"/>
      <c r="DA3" s="16"/>
      <c r="DB3" s="785" t="s">
        <v>382</v>
      </c>
      <c r="DC3" s="785"/>
      <c r="DD3" s="790">
        <v>42346</v>
      </c>
      <c r="DE3" s="790"/>
      <c r="DF3" s="790"/>
      <c r="DG3" s="268"/>
      <c r="DH3" s="268"/>
      <c r="DI3" s="20"/>
      <c r="DJ3" s="785" t="s">
        <v>382</v>
      </c>
      <c r="DK3" s="785"/>
      <c r="DL3" s="790">
        <v>42346</v>
      </c>
      <c r="DM3" s="790"/>
      <c r="DN3" s="790"/>
      <c r="DQ3" s="20"/>
      <c r="DR3" s="529" t="s">
        <v>382</v>
      </c>
      <c r="DS3" s="773">
        <v>42585</v>
      </c>
      <c r="DT3" s="774"/>
      <c r="DU3" s="457"/>
      <c r="DV3" s="20"/>
      <c r="DW3" s="785" t="s">
        <v>382</v>
      </c>
      <c r="DX3" s="785"/>
      <c r="DY3" s="790">
        <v>42346</v>
      </c>
      <c r="DZ3" s="790"/>
      <c r="EA3" s="790"/>
      <c r="ED3" s="20"/>
      <c r="EE3" s="785" t="s">
        <v>382</v>
      </c>
      <c r="EF3" s="785"/>
      <c r="EG3" s="790">
        <v>42346</v>
      </c>
      <c r="EH3" s="790"/>
      <c r="EI3" s="790"/>
      <c r="EL3" s="20"/>
    </row>
    <row r="4" spans="1:229" s="72" customFormat="1" ht="29">
      <c r="A4" s="29"/>
      <c r="B4" s="264" t="s">
        <v>383</v>
      </c>
      <c r="C4" s="779">
        <v>44856</v>
      </c>
      <c r="D4" s="780"/>
      <c r="E4" s="89"/>
      <c r="F4" s="264" t="s">
        <v>383</v>
      </c>
      <c r="G4" s="773">
        <v>44685</v>
      </c>
      <c r="H4" s="774"/>
      <c r="I4" s="32"/>
      <c r="J4" s="264" t="s">
        <v>383</v>
      </c>
      <c r="K4" s="773">
        <v>44685</v>
      </c>
      <c r="L4" s="774"/>
      <c r="M4" s="475"/>
      <c r="N4" s="475"/>
      <c r="O4" s="475"/>
      <c r="P4" s="475"/>
      <c r="Q4" s="475"/>
      <c r="R4" s="512"/>
      <c r="S4" s="32"/>
      <c r="T4" s="309" t="s">
        <v>383</v>
      </c>
      <c r="U4" s="773">
        <v>44685</v>
      </c>
      <c r="V4" s="774"/>
      <c r="W4" s="32"/>
      <c r="X4" s="309" t="s">
        <v>383</v>
      </c>
      <c r="Y4" s="773">
        <v>44685</v>
      </c>
      <c r="Z4" s="774"/>
      <c r="AA4" s="32"/>
      <c r="AB4" s="309" t="s">
        <v>383</v>
      </c>
      <c r="AC4" s="773">
        <v>44685</v>
      </c>
      <c r="AD4" s="774"/>
      <c r="AE4" s="32"/>
      <c r="AF4" s="309" t="s">
        <v>383</v>
      </c>
      <c r="AG4" s="773">
        <v>44685</v>
      </c>
      <c r="AH4" s="774"/>
      <c r="AJ4" s="268"/>
      <c r="AK4" s="268"/>
      <c r="AL4" s="268"/>
      <c r="AM4" s="32"/>
      <c r="AN4" s="264" t="s">
        <v>383</v>
      </c>
      <c r="AO4" s="773">
        <v>44685</v>
      </c>
      <c r="AP4" s="774"/>
      <c r="AQ4" s="457" t="s">
        <v>778</v>
      </c>
      <c r="AS4" s="32"/>
      <c r="AT4" s="264" t="s">
        <v>383</v>
      </c>
      <c r="AU4" s="781">
        <v>42502</v>
      </c>
      <c r="AV4" s="782"/>
      <c r="BA4" s="32"/>
      <c r="BB4" s="557"/>
      <c r="BC4" s="264" t="s">
        <v>383</v>
      </c>
      <c r="BD4" s="781">
        <v>43051</v>
      </c>
      <c r="BE4" s="782"/>
      <c r="BG4" s="427"/>
      <c r="BI4" s="32"/>
      <c r="BJ4" s="794" t="s">
        <v>383</v>
      </c>
      <c r="BK4" s="794"/>
      <c r="BL4" s="781">
        <v>44234</v>
      </c>
      <c r="BM4" s="782"/>
      <c r="BN4" s="796"/>
      <c r="BO4" s="797"/>
      <c r="BQ4" s="457"/>
      <c r="BR4" s="457"/>
      <c r="BS4" s="457"/>
      <c r="BT4" s="457"/>
      <c r="BW4" s="32"/>
      <c r="BX4" s="264" t="s">
        <v>383</v>
      </c>
      <c r="BY4" s="773">
        <v>44685</v>
      </c>
      <c r="BZ4" s="774"/>
      <c r="CA4" s="555" t="s">
        <v>815</v>
      </c>
      <c r="CB4" s="555"/>
      <c r="CC4" s="555"/>
      <c r="CD4" s="463"/>
      <c r="CE4" s="463"/>
      <c r="CF4" s="32"/>
      <c r="CG4" s="375" t="s">
        <v>383</v>
      </c>
      <c r="CH4" s="773">
        <v>44685</v>
      </c>
      <c r="CI4" s="774"/>
      <c r="CJ4" s="32"/>
      <c r="CK4" s="264" t="s">
        <v>383</v>
      </c>
      <c r="CL4" s="781">
        <v>44320</v>
      </c>
      <c r="CM4" s="782"/>
      <c r="CN4" s="16"/>
      <c r="CO4" s="673" t="s">
        <v>383</v>
      </c>
      <c r="CP4" s="781">
        <v>44320</v>
      </c>
      <c r="CQ4" s="782"/>
      <c r="CR4" s="16"/>
      <c r="CS4" s="264" t="s">
        <v>383</v>
      </c>
      <c r="CT4" s="781">
        <v>44308</v>
      </c>
      <c r="CU4" s="782"/>
      <c r="CW4" s="16"/>
      <c r="CX4" s="264" t="s">
        <v>383</v>
      </c>
      <c r="CY4" s="781">
        <v>44320</v>
      </c>
      <c r="CZ4" s="782"/>
      <c r="DA4" s="16"/>
      <c r="DB4" s="794" t="s">
        <v>383</v>
      </c>
      <c r="DC4" s="794"/>
      <c r="DD4" s="790">
        <v>42678</v>
      </c>
      <c r="DE4" s="790"/>
      <c r="DF4" s="790"/>
      <c r="DG4" s="268"/>
      <c r="DH4" s="268"/>
      <c r="DI4" s="20"/>
      <c r="DJ4" s="794" t="s">
        <v>383</v>
      </c>
      <c r="DK4" s="794"/>
      <c r="DL4" s="790">
        <v>42678</v>
      </c>
      <c r="DM4" s="790"/>
      <c r="DN4" s="790"/>
      <c r="DQ4" s="20"/>
      <c r="DR4" s="531" t="s">
        <v>383</v>
      </c>
      <c r="DS4" s="773">
        <v>42659</v>
      </c>
      <c r="DT4" s="774"/>
      <c r="DU4" s="457"/>
      <c r="DV4" s="20"/>
      <c r="DW4" s="794" t="s">
        <v>383</v>
      </c>
      <c r="DX4" s="794"/>
      <c r="DY4" s="790">
        <v>42678</v>
      </c>
      <c r="DZ4" s="790"/>
      <c r="EA4" s="790"/>
      <c r="ED4" s="20"/>
      <c r="EE4" s="794" t="s">
        <v>383</v>
      </c>
      <c r="EF4" s="794"/>
      <c r="EG4" s="790">
        <v>42678</v>
      </c>
      <c r="EH4" s="790"/>
      <c r="EI4" s="790"/>
      <c r="EL4" s="20"/>
    </row>
    <row r="5" spans="1:229" s="72" customFormat="1">
      <c r="A5" s="29"/>
      <c r="B5" s="265" t="s">
        <v>384</v>
      </c>
      <c r="C5" s="778">
        <v>1</v>
      </c>
      <c r="D5" s="778"/>
      <c r="E5" s="89"/>
      <c r="F5" s="265" t="s">
        <v>384</v>
      </c>
      <c r="G5" s="778">
        <v>2</v>
      </c>
      <c r="H5" s="778"/>
      <c r="I5" s="32"/>
      <c r="J5" s="265" t="s">
        <v>384</v>
      </c>
      <c r="K5" s="778">
        <v>2</v>
      </c>
      <c r="L5" s="778"/>
      <c r="M5" s="555" t="s">
        <v>1001</v>
      </c>
      <c r="N5" s="275"/>
      <c r="O5" s="275"/>
      <c r="P5" s="275"/>
      <c r="Q5" s="275"/>
      <c r="R5" s="275"/>
      <c r="S5" s="32"/>
      <c r="T5" s="265" t="s">
        <v>384</v>
      </c>
      <c r="U5" s="778">
        <v>2</v>
      </c>
      <c r="V5" s="778"/>
      <c r="W5" s="32"/>
      <c r="X5" s="265" t="s">
        <v>384</v>
      </c>
      <c r="Y5" s="778">
        <v>2</v>
      </c>
      <c r="Z5" s="778"/>
      <c r="AA5" s="32"/>
      <c r="AB5" s="265" t="s">
        <v>384</v>
      </c>
      <c r="AC5" s="778">
        <v>2</v>
      </c>
      <c r="AD5" s="778"/>
      <c r="AE5" s="32"/>
      <c r="AF5" s="265" t="s">
        <v>384</v>
      </c>
      <c r="AG5" s="775">
        <v>2</v>
      </c>
      <c r="AH5" s="776"/>
      <c r="AJ5" s="269"/>
      <c r="AK5" s="269"/>
      <c r="AL5" s="269"/>
      <c r="AM5" s="32"/>
      <c r="AN5" s="265" t="s">
        <v>384</v>
      </c>
      <c r="AO5" s="775">
        <v>2</v>
      </c>
      <c r="AP5" s="776"/>
      <c r="AQ5" s="72" t="s">
        <v>779</v>
      </c>
      <c r="AS5" s="32"/>
      <c r="AT5" s="265" t="s">
        <v>384</v>
      </c>
      <c r="AU5" s="775">
        <v>2</v>
      </c>
      <c r="AV5" s="776"/>
      <c r="BA5" s="32"/>
      <c r="BB5" s="558"/>
      <c r="BC5" s="265" t="s">
        <v>384</v>
      </c>
      <c r="BD5" s="775">
        <v>7</v>
      </c>
      <c r="BE5" s="776"/>
      <c r="BG5" s="427"/>
      <c r="BI5" s="32"/>
      <c r="BJ5" s="785" t="s">
        <v>384</v>
      </c>
      <c r="BK5" s="785"/>
      <c r="BL5" s="778">
        <v>2</v>
      </c>
      <c r="BM5" s="778"/>
      <c r="BN5" s="778"/>
      <c r="BO5" s="778"/>
      <c r="BQ5" s="457"/>
      <c r="BR5" s="457"/>
      <c r="BS5" s="457"/>
      <c r="BT5" s="457"/>
      <c r="BW5" s="32"/>
      <c r="BX5" s="265" t="s">
        <v>384</v>
      </c>
      <c r="BY5" s="778">
        <v>2</v>
      </c>
      <c r="BZ5" s="778"/>
      <c r="CA5" s="457" t="s">
        <v>651</v>
      </c>
      <c r="CB5" s="724"/>
      <c r="CC5" s="724"/>
      <c r="CE5" s="275"/>
      <c r="CF5" s="32"/>
      <c r="CG5" s="803" t="s">
        <v>386</v>
      </c>
      <c r="CH5" s="778">
        <v>2</v>
      </c>
      <c r="CI5" s="778"/>
      <c r="CJ5" s="32"/>
      <c r="CK5" s="277" t="s">
        <v>386</v>
      </c>
      <c r="CL5" s="778">
        <v>3</v>
      </c>
      <c r="CM5" s="778"/>
      <c r="CN5" s="16"/>
      <c r="CO5" s="277" t="s">
        <v>386</v>
      </c>
      <c r="CP5" s="778">
        <v>3</v>
      </c>
      <c r="CQ5" s="778"/>
      <c r="CR5" s="16"/>
      <c r="CS5" s="277" t="s">
        <v>386</v>
      </c>
      <c r="CT5" s="778">
        <v>4</v>
      </c>
      <c r="CU5" s="778"/>
      <c r="CW5" s="16"/>
      <c r="CX5" s="277" t="s">
        <v>386</v>
      </c>
      <c r="CY5" s="778">
        <v>3</v>
      </c>
      <c r="CZ5" s="778"/>
      <c r="DA5" s="16"/>
      <c r="DB5" s="786" t="s">
        <v>386</v>
      </c>
      <c r="DC5" s="786"/>
      <c r="DD5" s="778">
        <v>5</v>
      </c>
      <c r="DE5" s="778"/>
      <c r="DF5" s="778"/>
      <c r="DG5" s="269"/>
      <c r="DH5" s="269"/>
      <c r="DI5" s="20"/>
      <c r="DJ5" s="786" t="s">
        <v>386</v>
      </c>
      <c r="DK5" s="786"/>
      <c r="DL5" s="778">
        <v>5</v>
      </c>
      <c r="DM5" s="778"/>
      <c r="DN5" s="778"/>
      <c r="DQ5" s="20"/>
      <c r="DR5" s="277" t="s">
        <v>386</v>
      </c>
      <c r="DS5" s="778">
        <v>4</v>
      </c>
      <c r="DT5" s="778"/>
      <c r="DU5" s="457"/>
      <c r="DV5" s="20"/>
      <c r="DW5" s="786" t="s">
        <v>386</v>
      </c>
      <c r="DX5" s="786"/>
      <c r="DY5" s="778">
        <v>5</v>
      </c>
      <c r="DZ5" s="778"/>
      <c r="EA5" s="778"/>
      <c r="ED5" s="20"/>
      <c r="EE5" s="786" t="s">
        <v>386</v>
      </c>
      <c r="EF5" s="786"/>
      <c r="EG5" s="778">
        <v>5</v>
      </c>
      <c r="EH5" s="778"/>
      <c r="EI5" s="778"/>
      <c r="EL5" s="20"/>
    </row>
    <row r="6" spans="1:229" s="72" customFormat="1">
      <c r="A6" s="29"/>
      <c r="B6" s="759" t="s">
        <v>1098</v>
      </c>
      <c r="C6" s="759"/>
      <c r="D6" s="759"/>
      <c r="E6" s="89"/>
      <c r="F6" s="457" t="s">
        <v>777</v>
      </c>
      <c r="G6" s="262"/>
      <c r="I6" s="32"/>
      <c r="J6" s="457" t="s">
        <v>777</v>
      </c>
      <c r="M6" s="457"/>
      <c r="N6" s="457"/>
      <c r="O6" s="457"/>
      <c r="P6" s="457"/>
      <c r="Q6" s="457"/>
      <c r="R6" s="457"/>
      <c r="S6" s="32"/>
      <c r="T6" s="457" t="s">
        <v>777</v>
      </c>
      <c r="W6" s="32"/>
      <c r="X6" s="457" t="s">
        <v>777</v>
      </c>
      <c r="AA6" s="32"/>
      <c r="AB6" s="457" t="s">
        <v>777</v>
      </c>
      <c r="AE6" s="32"/>
      <c r="AF6" s="457" t="s">
        <v>810</v>
      </c>
      <c r="AK6" s="457"/>
      <c r="AL6" s="457"/>
      <c r="AM6" s="32"/>
      <c r="AN6" s="551" t="s">
        <v>811</v>
      </c>
      <c r="AQ6" s="419" t="s">
        <v>812</v>
      </c>
      <c r="AS6" s="32"/>
      <c r="BA6" s="32"/>
      <c r="BB6" s="457"/>
      <c r="BC6" s="72" t="s">
        <v>822</v>
      </c>
      <c r="BG6" s="427"/>
      <c r="BI6" s="32"/>
      <c r="BJ6" s="72" t="s">
        <v>919</v>
      </c>
      <c r="BO6" s="457"/>
      <c r="BP6" s="525" t="s">
        <v>1028</v>
      </c>
      <c r="BQ6" s="525"/>
      <c r="BR6" s="525"/>
      <c r="BW6" s="32"/>
      <c r="BX6" s="72" t="s">
        <v>681</v>
      </c>
      <c r="CA6" s="457"/>
      <c r="CB6" s="724"/>
      <c r="CC6" s="724"/>
      <c r="CD6" s="457"/>
      <c r="CE6" s="457"/>
      <c r="CF6" s="32"/>
      <c r="CG6" s="804"/>
      <c r="CH6" s="778">
        <v>8</v>
      </c>
      <c r="CI6" s="778"/>
      <c r="CJ6" s="32"/>
      <c r="CK6" s="277" t="s">
        <v>414</v>
      </c>
      <c r="CL6" s="795" t="s">
        <v>938</v>
      </c>
      <c r="CM6" s="795"/>
      <c r="CN6" s="16"/>
      <c r="CO6" s="676"/>
      <c r="CP6" s="676"/>
      <c r="CQ6" s="676"/>
      <c r="CR6" s="16"/>
      <c r="CS6" s="276"/>
      <c r="CT6" s="269"/>
      <c r="CU6" s="269"/>
      <c r="CW6" s="16"/>
      <c r="DA6" s="16"/>
      <c r="DB6" s="786" t="s">
        <v>414</v>
      </c>
      <c r="DC6" s="786"/>
      <c r="DD6" s="791" t="s">
        <v>415</v>
      </c>
      <c r="DE6" s="792"/>
      <c r="DF6" s="793"/>
      <c r="DI6" s="20"/>
      <c r="DJ6" s="786" t="s">
        <v>414</v>
      </c>
      <c r="DK6" s="786"/>
      <c r="DL6" s="791" t="s">
        <v>415</v>
      </c>
      <c r="DM6" s="792"/>
      <c r="DN6" s="793"/>
      <c r="DQ6" s="20"/>
      <c r="DR6" s="276"/>
      <c r="DS6" s="269"/>
      <c r="DT6" s="269"/>
      <c r="DU6" s="457"/>
      <c r="DV6" s="20"/>
      <c r="DW6" s="786" t="s">
        <v>414</v>
      </c>
      <c r="DX6" s="786"/>
      <c r="DY6" s="791" t="s">
        <v>415</v>
      </c>
      <c r="DZ6" s="792"/>
      <c r="EA6" s="793"/>
      <c r="ED6" s="20"/>
      <c r="EE6" s="786" t="s">
        <v>414</v>
      </c>
      <c r="EF6" s="786"/>
      <c r="EG6" s="791" t="s">
        <v>415</v>
      </c>
      <c r="EH6" s="792"/>
      <c r="EI6" s="793"/>
      <c r="EL6" s="20"/>
    </row>
    <row r="7" spans="1:229" s="72" customFormat="1">
      <c r="A7" s="29"/>
      <c r="B7" s="419" t="s">
        <v>843</v>
      </c>
      <c r="C7" s="587"/>
      <c r="E7" s="89"/>
      <c r="F7" s="457" t="s">
        <v>778</v>
      </c>
      <c r="G7" s="262"/>
      <c r="I7" s="32"/>
      <c r="J7" s="457" t="s">
        <v>778</v>
      </c>
      <c r="M7" s="457"/>
      <c r="N7" s="457"/>
      <c r="O7" s="457"/>
      <c r="P7" s="457"/>
      <c r="Q7" s="457"/>
      <c r="R7" s="457"/>
      <c r="S7" s="32"/>
      <c r="T7" s="457" t="s">
        <v>778</v>
      </c>
      <c r="W7" s="32"/>
      <c r="X7" s="457" t="s">
        <v>778</v>
      </c>
      <c r="AA7" s="32"/>
      <c r="AB7" s="457" t="s">
        <v>778</v>
      </c>
      <c r="AE7" s="32"/>
      <c r="AF7" s="457" t="s">
        <v>651</v>
      </c>
      <c r="AI7" s="589" t="s">
        <v>850</v>
      </c>
      <c r="AK7" s="457"/>
      <c r="AL7" s="457"/>
      <c r="AM7" s="32"/>
      <c r="AN7" s="457" t="s">
        <v>651</v>
      </c>
      <c r="AQ7" s="72" t="s">
        <v>652</v>
      </c>
      <c r="AS7" s="32"/>
      <c r="AT7" s="72" t="s">
        <v>602</v>
      </c>
      <c r="BA7" s="32"/>
      <c r="BB7" s="457"/>
      <c r="BC7" s="419" t="s">
        <v>855</v>
      </c>
      <c r="BE7" s="72" t="s">
        <v>854</v>
      </c>
      <c r="BG7" s="427"/>
      <c r="BI7" s="32"/>
      <c r="BJ7" s="485" t="s">
        <v>814</v>
      </c>
      <c r="BW7" s="32"/>
      <c r="BX7" s="457" t="s">
        <v>683</v>
      </c>
      <c r="CA7" s="457"/>
      <c r="CB7" s="724"/>
      <c r="CC7" s="724"/>
      <c r="CD7" s="457"/>
      <c r="CE7" s="457"/>
      <c r="CF7" s="32"/>
      <c r="CG7" s="71"/>
      <c r="CH7" s="71"/>
      <c r="CI7" s="275"/>
      <c r="CJ7" s="32"/>
      <c r="CL7" s="368" t="s">
        <v>493</v>
      </c>
      <c r="CN7" s="16"/>
      <c r="CO7" s="568" t="s">
        <v>994</v>
      </c>
      <c r="CP7" s="664"/>
      <c r="CQ7" s="664"/>
      <c r="CR7" s="16"/>
      <c r="CS7" s="525" t="s">
        <v>902</v>
      </c>
      <c r="CW7" s="16"/>
      <c r="CX7" s="72" t="s">
        <v>1026</v>
      </c>
      <c r="DA7" s="16"/>
      <c r="DB7" s="457" t="s">
        <v>782</v>
      </c>
      <c r="DI7" s="20"/>
      <c r="DJ7" s="457" t="s">
        <v>782</v>
      </c>
      <c r="DQ7" s="20"/>
      <c r="DR7" s="525" t="s">
        <v>902</v>
      </c>
      <c r="DS7" s="457"/>
      <c r="DT7" s="457"/>
      <c r="DU7" s="457"/>
      <c r="DV7" s="20"/>
      <c r="DW7" s="457" t="s">
        <v>782</v>
      </c>
      <c r="ED7" s="20"/>
      <c r="EE7" s="457" t="s">
        <v>782</v>
      </c>
      <c r="EL7" s="20"/>
    </row>
    <row r="8" spans="1:229" customFormat="1" ht="15" customHeight="1">
      <c r="A8" s="29"/>
      <c r="B8" s="80" t="s">
        <v>111</v>
      </c>
      <c r="C8" s="78"/>
      <c r="D8" s="78"/>
      <c r="E8" s="116"/>
      <c r="F8" s="5" t="s">
        <v>1</v>
      </c>
      <c r="G8" s="5"/>
      <c r="H8" s="6"/>
      <c r="I8" s="59"/>
      <c r="J8" s="5"/>
      <c r="K8" s="5"/>
      <c r="L8" s="6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6"/>
      <c r="AJ8" s="6"/>
      <c r="AK8" s="59"/>
      <c r="AL8" s="59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59"/>
      <c r="BC8" s="6"/>
      <c r="BD8" s="6"/>
      <c r="BE8" s="6"/>
      <c r="BF8" s="6"/>
      <c r="BG8" s="59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7"/>
      <c r="BU8" s="7"/>
      <c r="BV8" s="7"/>
      <c r="BW8" s="6"/>
      <c r="BX8" s="6"/>
      <c r="BY8" s="6"/>
      <c r="BZ8" s="6"/>
      <c r="CA8" s="59"/>
      <c r="CB8" s="59"/>
      <c r="CC8" s="59"/>
      <c r="CD8" s="59"/>
      <c r="CE8" s="59"/>
      <c r="CF8" s="6"/>
      <c r="CG8" s="59"/>
      <c r="CH8" s="59"/>
      <c r="CI8" s="59"/>
      <c r="CJ8" s="59"/>
      <c r="CK8" s="3" t="s">
        <v>1042</v>
      </c>
      <c r="CL8" s="3"/>
      <c r="CM8" s="4"/>
      <c r="CN8" s="4"/>
      <c r="CO8" s="4"/>
      <c r="CP8" s="4"/>
      <c r="CQ8" s="4"/>
      <c r="CR8" s="4"/>
      <c r="CS8" s="13"/>
      <c r="CT8" s="16"/>
      <c r="CU8" s="16"/>
      <c r="CV8" s="16"/>
      <c r="CW8" s="4"/>
      <c r="CX8" s="13"/>
      <c r="CY8" s="13"/>
      <c r="CZ8" s="13"/>
      <c r="DA8" s="4"/>
      <c r="DB8" s="17" t="s">
        <v>2</v>
      </c>
      <c r="DC8" s="17"/>
      <c r="DD8" s="18"/>
      <c r="DE8" s="19"/>
      <c r="DF8" s="20"/>
      <c r="DG8" s="19"/>
      <c r="DH8" s="19"/>
      <c r="DI8" s="18"/>
      <c r="DJ8" s="17"/>
      <c r="DK8" s="18"/>
      <c r="DL8" s="19"/>
      <c r="DM8" s="20"/>
      <c r="DN8" s="19"/>
      <c r="DO8" s="19"/>
      <c r="DP8" s="19"/>
      <c r="DQ8" s="18"/>
      <c r="DR8" s="13"/>
      <c r="DS8" s="16"/>
      <c r="DT8" s="16"/>
      <c r="DU8" s="16"/>
      <c r="DV8" s="18"/>
      <c r="DW8" s="17"/>
      <c r="DX8" s="17"/>
      <c r="DY8" s="18"/>
      <c r="DZ8" s="19"/>
      <c r="EA8" s="20"/>
      <c r="EB8" s="19"/>
      <c r="EC8" s="19"/>
      <c r="ED8" s="18"/>
      <c r="EE8" s="17"/>
      <c r="EF8" s="18"/>
      <c r="EG8" s="19"/>
      <c r="EH8" s="20"/>
      <c r="EI8" s="19"/>
      <c r="EJ8" s="19"/>
      <c r="EK8" s="19"/>
      <c r="EL8" s="18"/>
      <c r="EN8" s="376">
        <v>9.1</v>
      </c>
      <c r="EO8" s="376">
        <v>8.6</v>
      </c>
      <c r="EP8" s="376">
        <v>5.8</v>
      </c>
      <c r="EQ8" s="376">
        <v>6</v>
      </c>
      <c r="ER8" s="376">
        <v>8.5</v>
      </c>
      <c r="ES8" s="376">
        <v>10.7</v>
      </c>
      <c r="ET8" s="376">
        <v>7.8</v>
      </c>
      <c r="EU8" s="376">
        <v>9.6</v>
      </c>
      <c r="EV8" s="376">
        <v>9.1999999999999993</v>
      </c>
      <c r="EW8" s="376">
        <v>9.9</v>
      </c>
      <c r="EX8" s="376">
        <v>14.8</v>
      </c>
      <c r="EY8" s="376">
        <v>15.1</v>
      </c>
      <c r="EZ8" s="376">
        <v>13.1</v>
      </c>
      <c r="FA8" s="376">
        <v>13.3</v>
      </c>
      <c r="FB8" s="376">
        <v>11</v>
      </c>
      <c r="FC8" s="376">
        <v>12.8</v>
      </c>
      <c r="FD8" s="376">
        <v>12.2</v>
      </c>
      <c r="FE8" s="376">
        <v>9.6</v>
      </c>
      <c r="FF8" s="376">
        <v>8.5</v>
      </c>
      <c r="FG8" s="376">
        <v>10.1</v>
      </c>
      <c r="FH8" s="376">
        <v>8.6999999999999993</v>
      </c>
      <c r="FI8" s="376">
        <v>6.1</v>
      </c>
      <c r="FJ8" s="376">
        <v>6.2</v>
      </c>
      <c r="FK8" s="376">
        <v>8.4</v>
      </c>
      <c r="FL8" s="376">
        <v>8.4</v>
      </c>
      <c r="FM8" s="376">
        <v>9</v>
      </c>
      <c r="FN8" s="376">
        <v>8.6</v>
      </c>
      <c r="FO8" s="376">
        <v>10.6</v>
      </c>
      <c r="FP8" s="376">
        <v>8.6999999999999993</v>
      </c>
      <c r="FQ8" s="376">
        <v>9.4</v>
      </c>
      <c r="FR8" s="376">
        <v>10.8</v>
      </c>
      <c r="FS8" s="376">
        <v>10.5</v>
      </c>
      <c r="FT8" s="376">
        <v>8.1</v>
      </c>
      <c r="FU8" s="376">
        <v>10</v>
      </c>
      <c r="FV8" s="376">
        <v>9.9</v>
      </c>
      <c r="FW8" s="376">
        <v>9.3000000000000007</v>
      </c>
      <c r="FX8" s="376">
        <v>8</v>
      </c>
      <c r="FY8" s="376">
        <v>7.3</v>
      </c>
      <c r="FZ8" s="376">
        <v>7</v>
      </c>
      <c r="GA8" s="376">
        <v>8.8000000000000007</v>
      </c>
      <c r="GB8" s="376">
        <v>7.6</v>
      </c>
      <c r="GC8" s="376">
        <v>8.9</v>
      </c>
      <c r="GD8" s="376">
        <v>6.9</v>
      </c>
      <c r="GE8">
        <v>693.9</v>
      </c>
      <c r="GF8">
        <v>689.2</v>
      </c>
      <c r="GG8">
        <v>698.4</v>
      </c>
      <c r="GH8">
        <v>700.6</v>
      </c>
      <c r="GI8">
        <v>707.9</v>
      </c>
      <c r="GJ8">
        <v>709.7</v>
      </c>
      <c r="GK8">
        <v>721.6</v>
      </c>
      <c r="GL8">
        <v>730.3</v>
      </c>
      <c r="GM8">
        <v>727.5</v>
      </c>
      <c r="GN8">
        <v>725.8</v>
      </c>
      <c r="GO8">
        <v>717.4</v>
      </c>
      <c r="GP8">
        <v>726.3</v>
      </c>
      <c r="GQ8">
        <v>722.3</v>
      </c>
      <c r="GR8">
        <v>722.5</v>
      </c>
      <c r="GS8">
        <v>739.2</v>
      </c>
      <c r="GT8">
        <v>759.5</v>
      </c>
      <c r="GU8">
        <v>758.6</v>
      </c>
      <c r="GV8">
        <v>758.9</v>
      </c>
      <c r="GW8">
        <v>766.8</v>
      </c>
      <c r="GX8">
        <v>789.5</v>
      </c>
      <c r="GY8">
        <v>790.9</v>
      </c>
      <c r="GZ8">
        <v>784</v>
      </c>
      <c r="HA8">
        <v>775.6</v>
      </c>
      <c r="HB8">
        <v>806.5</v>
      </c>
      <c r="HC8">
        <v>806.3</v>
      </c>
      <c r="HD8">
        <v>827.7</v>
      </c>
      <c r="HE8">
        <v>835.5</v>
      </c>
      <c r="HF8">
        <v>861.9</v>
      </c>
      <c r="HG8">
        <v>861.9</v>
      </c>
      <c r="HH8">
        <v>858.1</v>
      </c>
      <c r="HI8">
        <v>876.5</v>
      </c>
      <c r="HJ8">
        <v>889.3</v>
      </c>
      <c r="HK8">
        <v>890.9</v>
      </c>
      <c r="HL8">
        <v>892.5</v>
      </c>
      <c r="HM8">
        <v>907.1</v>
      </c>
      <c r="HN8">
        <v>900.3</v>
      </c>
      <c r="HO8">
        <v>912</v>
      </c>
      <c r="HP8">
        <v>910.8</v>
      </c>
      <c r="HQ8">
        <v>905.2</v>
      </c>
      <c r="HR8">
        <v>914.9</v>
      </c>
      <c r="HS8">
        <v>920.1</v>
      </c>
      <c r="HT8">
        <v>911.2</v>
      </c>
      <c r="HU8">
        <v>893.2</v>
      </c>
    </row>
    <row r="9" spans="1:229" customFormat="1" ht="30" customHeight="1">
      <c r="A9" s="29"/>
      <c r="B9" s="767" t="s">
        <v>695</v>
      </c>
      <c r="C9" s="768"/>
      <c r="D9" s="768"/>
      <c r="E9" s="78"/>
      <c r="F9" s="768" t="s">
        <v>399</v>
      </c>
      <c r="G9" s="768"/>
      <c r="H9" s="768"/>
      <c r="I9" s="59"/>
      <c r="J9" s="768" t="s">
        <v>400</v>
      </c>
      <c r="K9" s="768"/>
      <c r="L9" s="768"/>
      <c r="M9" s="473"/>
      <c r="N9" s="473"/>
      <c r="O9" s="473"/>
      <c r="P9" s="473"/>
      <c r="Q9" s="473"/>
      <c r="R9" s="510"/>
      <c r="S9" s="59"/>
      <c r="T9" s="768" t="s">
        <v>650</v>
      </c>
      <c r="U9" s="768"/>
      <c r="V9" s="768"/>
      <c r="W9" s="59"/>
      <c r="X9" s="768" t="s">
        <v>416</v>
      </c>
      <c r="Y9" s="768"/>
      <c r="Z9" s="768"/>
      <c r="AA9" s="59"/>
      <c r="AB9" s="768" t="s">
        <v>417</v>
      </c>
      <c r="AC9" s="768"/>
      <c r="AD9" s="768"/>
      <c r="AE9" s="59"/>
      <c r="AF9" s="768" t="s">
        <v>401</v>
      </c>
      <c r="AG9" s="768"/>
      <c r="AH9" s="768"/>
      <c r="AI9" s="768"/>
      <c r="AJ9" s="768"/>
      <c r="AK9" s="510"/>
      <c r="AL9" s="510"/>
      <c r="AM9" s="6"/>
      <c r="AN9" s="768" t="s">
        <v>402</v>
      </c>
      <c r="AO9" s="768"/>
      <c r="AP9" s="768"/>
      <c r="AQ9" s="768"/>
      <c r="AR9" s="768"/>
      <c r="AS9" s="6"/>
      <c r="AT9" s="768" t="s">
        <v>403</v>
      </c>
      <c r="AU9" s="768"/>
      <c r="AV9" s="768"/>
      <c r="AW9" s="768"/>
      <c r="AX9" s="768"/>
      <c r="AY9" s="768"/>
      <c r="AZ9" s="768"/>
      <c r="BA9" s="6"/>
      <c r="BB9" s="553"/>
      <c r="BC9" s="768" t="s">
        <v>691</v>
      </c>
      <c r="BD9" s="768"/>
      <c r="BE9" s="768"/>
      <c r="BF9" s="768"/>
      <c r="BG9" s="769"/>
      <c r="BH9" s="768"/>
      <c r="BI9" s="6"/>
      <c r="BJ9" s="802" t="s">
        <v>400</v>
      </c>
      <c r="BK9" s="802"/>
      <c r="BL9" s="802"/>
      <c r="BM9" s="802"/>
      <c r="BN9" s="802"/>
      <c r="BO9" s="802"/>
      <c r="BP9" s="802"/>
      <c r="BQ9" s="802"/>
      <c r="BR9" s="802"/>
      <c r="BS9" s="802"/>
      <c r="BT9" s="802"/>
      <c r="BU9" s="802"/>
      <c r="BV9" s="802"/>
      <c r="BW9" s="6"/>
      <c r="BX9" s="769" t="s">
        <v>653</v>
      </c>
      <c r="BY9" s="799"/>
      <c r="BZ9" s="799"/>
      <c r="CA9" s="799"/>
      <c r="CB9" s="799"/>
      <c r="CC9" s="799"/>
      <c r="CD9" s="799"/>
      <c r="CE9" s="799"/>
      <c r="CF9" s="6"/>
      <c r="CG9" s="768" t="s">
        <v>404</v>
      </c>
      <c r="CH9" s="768"/>
      <c r="CI9" s="768"/>
      <c r="CJ9" s="59"/>
      <c r="CK9" s="763" t="s">
        <v>559</v>
      </c>
      <c r="CL9" s="763"/>
      <c r="CM9" s="763"/>
      <c r="CN9" s="4"/>
      <c r="CO9" s="763" t="s">
        <v>993</v>
      </c>
      <c r="CP9" s="763"/>
      <c r="CQ9" s="763"/>
      <c r="CR9" s="4"/>
      <c r="CS9" s="763" t="s">
        <v>610</v>
      </c>
      <c r="CT9" s="763"/>
      <c r="CU9" s="763"/>
      <c r="CV9" s="763"/>
      <c r="CW9" s="4"/>
      <c r="CX9" s="763" t="s">
        <v>570</v>
      </c>
      <c r="CY9" s="763"/>
      <c r="CZ9" s="763"/>
      <c r="DA9" s="4"/>
      <c r="DB9" s="763" t="s">
        <v>3</v>
      </c>
      <c r="DC9" s="763"/>
      <c r="DD9" s="763"/>
      <c r="DE9" s="763"/>
      <c r="DF9" s="763"/>
      <c r="DG9" s="763"/>
      <c r="DH9" s="763"/>
      <c r="DI9" s="18"/>
      <c r="DJ9" s="763" t="s">
        <v>4</v>
      </c>
      <c r="DK9" s="763"/>
      <c r="DL9" s="763"/>
      <c r="DM9" s="763"/>
      <c r="DN9" s="763"/>
      <c r="DO9" s="763"/>
      <c r="DP9" s="763"/>
      <c r="DQ9" s="18"/>
      <c r="DR9" s="763" t="s">
        <v>610</v>
      </c>
      <c r="DS9" s="763"/>
      <c r="DT9" s="763"/>
      <c r="DU9" s="763"/>
      <c r="DV9" s="18"/>
      <c r="DW9" s="763" t="s">
        <v>5</v>
      </c>
      <c r="DX9" s="763"/>
      <c r="DY9" s="763"/>
      <c r="DZ9" s="763"/>
      <c r="EA9" s="763"/>
      <c r="EB9" s="763"/>
      <c r="EC9" s="763"/>
      <c r="ED9" s="18"/>
      <c r="EE9" s="763" t="s">
        <v>698</v>
      </c>
      <c r="EF9" s="763"/>
      <c r="EG9" s="763"/>
      <c r="EH9" s="763"/>
      <c r="EI9" s="763"/>
      <c r="EJ9" s="763"/>
      <c r="EK9" s="763"/>
      <c r="EL9" s="18"/>
      <c r="EM9" s="104"/>
      <c r="EN9" s="713">
        <v>80.7</v>
      </c>
      <c r="EO9" s="713">
        <v>75.2</v>
      </c>
      <c r="EP9" s="713">
        <v>78.400000000000006</v>
      </c>
      <c r="EQ9" s="713">
        <v>83.8</v>
      </c>
      <c r="ER9" s="376">
        <v>81.2</v>
      </c>
      <c r="ES9" s="376">
        <v>74.400000000000006</v>
      </c>
      <c r="ET9" s="376">
        <v>76.7</v>
      </c>
      <c r="EU9" s="376">
        <v>88.8</v>
      </c>
      <c r="EV9" s="376">
        <v>86.5</v>
      </c>
      <c r="EW9" s="376">
        <v>79.400000000000006</v>
      </c>
      <c r="EX9" s="376">
        <v>76.599999999999994</v>
      </c>
      <c r="EY9" s="376">
        <v>74</v>
      </c>
      <c r="EZ9" s="376">
        <v>80.7</v>
      </c>
      <c r="FA9" s="376">
        <v>81.8</v>
      </c>
      <c r="FB9" s="376">
        <v>82.1</v>
      </c>
      <c r="FC9" s="376">
        <v>78.7</v>
      </c>
      <c r="FD9" s="376">
        <v>77.099999999999994</v>
      </c>
      <c r="FE9" s="376">
        <v>80.599999999999994</v>
      </c>
      <c r="FF9" s="376">
        <v>84.9</v>
      </c>
      <c r="FG9" s="376">
        <v>86.6</v>
      </c>
      <c r="FH9" s="376">
        <v>82.5</v>
      </c>
      <c r="FI9" s="376">
        <v>86.2</v>
      </c>
      <c r="FJ9" s="376">
        <v>80.599999999999994</v>
      </c>
      <c r="FK9" s="376">
        <v>82.4</v>
      </c>
      <c r="FL9" s="376">
        <v>78.599999999999994</v>
      </c>
      <c r="FM9" s="376">
        <v>80.7</v>
      </c>
      <c r="FN9" s="376">
        <v>86.9</v>
      </c>
      <c r="FO9" s="376">
        <v>80.8</v>
      </c>
      <c r="FP9" s="376">
        <v>85.8</v>
      </c>
      <c r="FQ9" s="376">
        <v>83.9</v>
      </c>
      <c r="FR9" s="376">
        <v>84.6</v>
      </c>
      <c r="FS9" s="376">
        <v>83.4</v>
      </c>
      <c r="FT9" s="376">
        <v>82.1</v>
      </c>
      <c r="FU9" s="376">
        <v>86.2</v>
      </c>
      <c r="FV9" s="376">
        <v>80.599999999999994</v>
      </c>
      <c r="FW9" s="376">
        <v>79.7</v>
      </c>
      <c r="FX9" s="376">
        <v>80.2</v>
      </c>
      <c r="FY9" s="376">
        <v>76.099999999999994</v>
      </c>
      <c r="FZ9" s="376">
        <v>82.5</v>
      </c>
      <c r="GA9" s="376">
        <v>84.2</v>
      </c>
      <c r="GB9" s="376">
        <v>82.9</v>
      </c>
      <c r="GC9" s="376">
        <v>79.8</v>
      </c>
      <c r="GD9" s="376">
        <v>80.3</v>
      </c>
    </row>
    <row r="10" spans="1:229" customFormat="1" ht="32.5">
      <c r="A10" s="30"/>
      <c r="B10" s="27"/>
      <c r="C10" s="27"/>
      <c r="D10" s="27"/>
      <c r="E10" s="133"/>
      <c r="F10" s="589" t="s">
        <v>850</v>
      </c>
      <c r="G10" s="26"/>
      <c r="H10" s="26"/>
      <c r="I10" s="31"/>
      <c r="J10" s="589" t="s">
        <v>850</v>
      </c>
      <c r="K10" s="26"/>
      <c r="L10" s="26"/>
      <c r="M10" s="479"/>
      <c r="N10" s="479" t="s">
        <v>754</v>
      </c>
      <c r="O10" s="479"/>
      <c r="P10" s="479"/>
      <c r="Q10" s="479" t="s">
        <v>755</v>
      </c>
      <c r="R10" s="479" t="s">
        <v>754</v>
      </c>
      <c r="S10" s="31"/>
      <c r="T10" s="589" t="s">
        <v>850</v>
      </c>
      <c r="U10" s="207"/>
      <c r="V10" s="207"/>
      <c r="W10" s="31"/>
      <c r="X10" s="589" t="s">
        <v>850</v>
      </c>
      <c r="Y10" s="207"/>
      <c r="Z10" s="207"/>
      <c r="AA10" s="31"/>
      <c r="AB10" s="589" t="s">
        <v>850</v>
      </c>
      <c r="AC10" s="207"/>
      <c r="AD10" s="207"/>
      <c r="AE10" s="31"/>
      <c r="AF10" s="761" t="s">
        <v>26</v>
      </c>
      <c r="AG10" s="761"/>
      <c r="AH10" s="761"/>
      <c r="AI10" s="761"/>
      <c r="AJ10" s="761"/>
      <c r="AK10" s="479" t="s">
        <v>757</v>
      </c>
      <c r="AL10" s="479" t="s">
        <v>757</v>
      </c>
      <c r="AM10" s="31"/>
      <c r="AN10" s="761" t="s">
        <v>26</v>
      </c>
      <c r="AO10" s="761"/>
      <c r="AP10" s="761"/>
      <c r="AQ10" s="761"/>
      <c r="AR10" s="761"/>
      <c r="AS10" s="31"/>
      <c r="AT10" s="761" t="s">
        <v>26</v>
      </c>
      <c r="AU10" s="761"/>
      <c r="AV10" s="761"/>
      <c r="AW10" s="761"/>
      <c r="AX10" s="761"/>
      <c r="AY10" s="761"/>
      <c r="AZ10" s="761"/>
      <c r="BA10" s="31"/>
      <c r="BB10" s="479"/>
      <c r="BC10" s="761" t="s">
        <v>614</v>
      </c>
      <c r="BD10" s="761"/>
      <c r="BE10" s="761"/>
      <c r="BF10" s="761"/>
      <c r="BG10" s="762"/>
      <c r="BH10" s="761"/>
      <c r="BI10" s="31"/>
      <c r="BJ10" s="761" t="s">
        <v>26</v>
      </c>
      <c r="BK10" s="761"/>
      <c r="BL10" s="761"/>
      <c r="BM10" s="761"/>
      <c r="BN10" s="761"/>
      <c r="BO10" s="761"/>
      <c r="BP10" s="761"/>
      <c r="BQ10" s="761"/>
      <c r="BR10" s="761"/>
      <c r="BS10" s="761"/>
      <c r="BT10" s="761"/>
      <c r="BU10" s="761"/>
      <c r="BV10" s="761"/>
      <c r="BW10" s="31"/>
      <c r="BX10" s="800" t="s">
        <v>1035</v>
      </c>
      <c r="BY10" s="800"/>
      <c r="BZ10" s="800"/>
      <c r="CA10" s="800"/>
      <c r="CB10" s="800" t="s">
        <v>1036</v>
      </c>
      <c r="CC10" s="800"/>
      <c r="CD10" s="800"/>
      <c r="CE10" s="800"/>
      <c r="CF10" s="31"/>
      <c r="CG10" s="801" t="s">
        <v>156</v>
      </c>
      <c r="CH10" s="801"/>
      <c r="CI10" s="801"/>
      <c r="CJ10" s="31"/>
      <c r="CK10" s="761" t="s">
        <v>925</v>
      </c>
      <c r="CL10" s="761"/>
      <c r="CM10" s="761"/>
      <c r="CN10" s="33"/>
      <c r="CO10" s="761" t="s">
        <v>995</v>
      </c>
      <c r="CP10" s="761"/>
      <c r="CQ10" s="761"/>
      <c r="CR10" s="33"/>
      <c r="CS10" s="26"/>
      <c r="CT10" s="25"/>
      <c r="CU10" s="278"/>
      <c r="CV10" s="278"/>
      <c r="CW10" s="33"/>
      <c r="CX10" s="761" t="s">
        <v>611</v>
      </c>
      <c r="CY10" s="761"/>
      <c r="CZ10" s="761"/>
      <c r="DA10" s="33"/>
      <c r="DB10" s="761" t="s">
        <v>466</v>
      </c>
      <c r="DC10" s="761"/>
      <c r="DD10" s="761"/>
      <c r="DE10" s="761"/>
      <c r="DF10" s="761"/>
      <c r="DG10" s="761"/>
      <c r="DH10" s="761"/>
      <c r="DI10" s="34"/>
      <c r="DJ10" s="761" t="s">
        <v>466</v>
      </c>
      <c r="DK10" s="761"/>
      <c r="DL10" s="761"/>
      <c r="DM10" s="761"/>
      <c r="DN10" s="761"/>
      <c r="DO10" s="761"/>
      <c r="DP10" s="761"/>
      <c r="DQ10" s="533"/>
      <c r="DR10" s="532"/>
      <c r="DS10" s="25"/>
      <c r="DT10" s="278"/>
      <c r="DU10" s="278"/>
      <c r="DV10" s="34"/>
      <c r="DW10" s="761" t="s">
        <v>781</v>
      </c>
      <c r="DX10" s="761"/>
      <c r="DY10" s="761"/>
      <c r="DZ10" s="761"/>
      <c r="EA10" s="761"/>
      <c r="EB10" s="761"/>
      <c r="EC10" s="761"/>
      <c r="ED10" s="34"/>
      <c r="EE10" s="761" t="s">
        <v>781</v>
      </c>
      <c r="EF10" s="761"/>
      <c r="EG10" s="761"/>
      <c r="EH10" s="761"/>
      <c r="EI10" s="761"/>
      <c r="EJ10" s="761"/>
      <c r="EK10" s="761"/>
      <c r="EL10" s="34"/>
      <c r="EN10">
        <v>59.1</v>
      </c>
      <c r="EO10">
        <v>60.3</v>
      </c>
      <c r="EP10">
        <v>58.7</v>
      </c>
      <c r="EQ10">
        <v>57.7</v>
      </c>
      <c r="ER10">
        <v>54.2</v>
      </c>
      <c r="ES10">
        <v>53.9</v>
      </c>
      <c r="ET10">
        <v>54</v>
      </c>
      <c r="EU10">
        <v>58.1</v>
      </c>
      <c r="EV10">
        <v>59.2</v>
      </c>
      <c r="EW10">
        <v>54</v>
      </c>
      <c r="EX10">
        <v>51.5</v>
      </c>
      <c r="EY10">
        <v>58.6</v>
      </c>
      <c r="EZ10">
        <v>55.2</v>
      </c>
      <c r="FA10">
        <v>57.9</v>
      </c>
      <c r="FB10">
        <v>59.3</v>
      </c>
      <c r="FC10">
        <v>57.4</v>
      </c>
      <c r="FD10">
        <v>61.2</v>
      </c>
      <c r="FE10">
        <v>67</v>
      </c>
      <c r="FF10">
        <v>65</v>
      </c>
      <c r="FG10">
        <v>68.099999999999994</v>
      </c>
      <c r="FH10">
        <v>71.3</v>
      </c>
      <c r="FI10">
        <v>76.900000000000006</v>
      </c>
      <c r="FJ10">
        <v>81</v>
      </c>
      <c r="FK10">
        <v>84.9</v>
      </c>
      <c r="FL10">
        <v>86</v>
      </c>
      <c r="FM10">
        <v>80.599999999999994</v>
      </c>
      <c r="FN10">
        <v>85.1</v>
      </c>
      <c r="FO10">
        <v>90.8</v>
      </c>
      <c r="FP10">
        <v>92.5</v>
      </c>
      <c r="FQ10">
        <v>86.6</v>
      </c>
      <c r="FR10">
        <v>92.8</v>
      </c>
      <c r="FS10">
        <v>96</v>
      </c>
      <c r="FT10">
        <v>85.1</v>
      </c>
      <c r="FU10">
        <v>83.8</v>
      </c>
      <c r="FV10">
        <v>89.5</v>
      </c>
      <c r="FW10">
        <v>87</v>
      </c>
      <c r="FX10">
        <v>88.4</v>
      </c>
      <c r="FY10">
        <v>88.6</v>
      </c>
      <c r="FZ10">
        <v>88.7</v>
      </c>
      <c r="GA10">
        <v>94.8</v>
      </c>
      <c r="GB10">
        <v>100.5</v>
      </c>
      <c r="GC10">
        <v>98.7</v>
      </c>
      <c r="GD10">
        <v>102.4</v>
      </c>
    </row>
    <row r="11" spans="1:229" customFormat="1" ht="40">
      <c r="A11" s="35"/>
      <c r="B11" s="37" t="s">
        <v>26</v>
      </c>
      <c r="C11" s="37" t="s">
        <v>28</v>
      </c>
      <c r="D11" s="37" t="s">
        <v>112</v>
      </c>
      <c r="E11" s="134" t="s">
        <v>1017</v>
      </c>
      <c r="F11" s="22" t="s">
        <v>26</v>
      </c>
      <c r="G11" s="22" t="s">
        <v>28</v>
      </c>
      <c r="H11" s="68" t="s">
        <v>112</v>
      </c>
      <c r="I11" s="38"/>
      <c r="J11" s="22" t="s">
        <v>26</v>
      </c>
      <c r="K11" s="22" t="s">
        <v>28</v>
      </c>
      <c r="L11" s="68" t="s">
        <v>112</v>
      </c>
      <c r="M11" s="477" t="s">
        <v>670</v>
      </c>
      <c r="N11" s="477" t="s">
        <v>671</v>
      </c>
      <c r="O11" s="477" t="s">
        <v>668</v>
      </c>
      <c r="P11" s="477" t="s">
        <v>669</v>
      </c>
      <c r="Q11" s="477" t="s">
        <v>672</v>
      </c>
      <c r="R11" s="477" t="s">
        <v>756</v>
      </c>
      <c r="S11" s="38"/>
      <c r="T11" s="310" t="s">
        <v>26</v>
      </c>
      <c r="U11" s="310" t="s">
        <v>28</v>
      </c>
      <c r="V11" s="310" t="s">
        <v>112</v>
      </c>
      <c r="W11" s="38"/>
      <c r="X11" s="310" t="s">
        <v>26</v>
      </c>
      <c r="Y11" s="310" t="s">
        <v>28</v>
      </c>
      <c r="Z11" s="310" t="s">
        <v>112</v>
      </c>
      <c r="AA11" s="38"/>
      <c r="AB11" s="310" t="s">
        <v>26</v>
      </c>
      <c r="AC11" s="310" t="s">
        <v>28</v>
      </c>
      <c r="AD11" s="310" t="s">
        <v>112</v>
      </c>
      <c r="AE11" s="38"/>
      <c r="AF11" s="312" t="s">
        <v>50</v>
      </c>
      <c r="AG11" s="312" t="s">
        <v>51</v>
      </c>
      <c r="AH11" s="312" t="s">
        <v>52</v>
      </c>
      <c r="AI11" s="37" t="s">
        <v>53</v>
      </c>
      <c r="AJ11" s="37" t="s">
        <v>54</v>
      </c>
      <c r="AK11" s="509" t="s">
        <v>50</v>
      </c>
      <c r="AL11" s="509" t="s">
        <v>51</v>
      </c>
      <c r="AM11" s="38"/>
      <c r="AN11" s="37" t="s">
        <v>55</v>
      </c>
      <c r="AO11" s="37" t="s">
        <v>56</v>
      </c>
      <c r="AP11" s="37" t="s">
        <v>57</v>
      </c>
      <c r="AQ11" s="37" t="s">
        <v>58</v>
      </c>
      <c r="AR11" s="37" t="s">
        <v>59</v>
      </c>
      <c r="AS11" s="38"/>
      <c r="AT11" s="37" t="s">
        <v>60</v>
      </c>
      <c r="AU11" s="37" t="s">
        <v>61</v>
      </c>
      <c r="AV11" s="37" t="s">
        <v>62</v>
      </c>
      <c r="AW11" s="37" t="s">
        <v>63</v>
      </c>
      <c r="AX11" s="37" t="s">
        <v>64</v>
      </c>
      <c r="AY11" s="37" t="s">
        <v>65</v>
      </c>
      <c r="AZ11" s="37" t="s">
        <v>66</v>
      </c>
      <c r="BA11" s="38"/>
      <c r="BB11" s="477"/>
      <c r="BC11" s="37" t="s">
        <v>26</v>
      </c>
      <c r="BD11" s="37" t="s">
        <v>67</v>
      </c>
      <c r="BE11" s="37" t="s">
        <v>68</v>
      </c>
      <c r="BF11" s="37" t="s">
        <v>69</v>
      </c>
      <c r="BG11" s="437" t="s">
        <v>768</v>
      </c>
      <c r="BH11" s="37" t="s">
        <v>164</v>
      </c>
      <c r="BI11" s="38"/>
      <c r="BJ11" s="37" t="s">
        <v>71</v>
      </c>
      <c r="BK11" s="37" t="s">
        <v>72</v>
      </c>
      <c r="BL11" s="37" t="s">
        <v>73</v>
      </c>
      <c r="BM11" s="37" t="s">
        <v>74</v>
      </c>
      <c r="BN11" s="37" t="s">
        <v>75</v>
      </c>
      <c r="BO11" s="37" t="s">
        <v>76</v>
      </c>
      <c r="BP11" s="37" t="s">
        <v>77</v>
      </c>
      <c r="BQ11" s="37" t="s">
        <v>78</v>
      </c>
      <c r="BR11" s="37" t="s">
        <v>79</v>
      </c>
      <c r="BS11" s="37" t="s">
        <v>80</v>
      </c>
      <c r="BT11" s="37" t="s">
        <v>81</v>
      </c>
      <c r="BU11" s="37" t="s">
        <v>82</v>
      </c>
      <c r="BV11" s="39" t="s">
        <v>83</v>
      </c>
      <c r="BW11" s="38"/>
      <c r="BX11" s="461" t="s">
        <v>1037</v>
      </c>
      <c r="BY11" s="478" t="s">
        <v>1039</v>
      </c>
      <c r="BZ11" s="478" t="s">
        <v>1038</v>
      </c>
      <c r="CA11" s="365" t="s">
        <v>657</v>
      </c>
      <c r="CB11" s="461" t="s">
        <v>655</v>
      </c>
      <c r="CC11" s="461" t="s">
        <v>658</v>
      </c>
      <c r="CD11" s="37" t="s">
        <v>659</v>
      </c>
      <c r="CE11" s="37" t="s">
        <v>660</v>
      </c>
      <c r="CF11" s="38"/>
      <c r="CG11" s="766" t="s">
        <v>654</v>
      </c>
      <c r="CH11" s="766"/>
      <c r="CI11" s="766"/>
      <c r="CJ11" s="38"/>
      <c r="CK11" s="22" t="s">
        <v>26</v>
      </c>
      <c r="CL11" s="22" t="s">
        <v>28</v>
      </c>
      <c r="CM11" s="378" t="s">
        <v>112</v>
      </c>
      <c r="CN11" s="40"/>
      <c r="CO11" s="675" t="s">
        <v>26</v>
      </c>
      <c r="CP11" s="675" t="s">
        <v>28</v>
      </c>
      <c r="CQ11" s="675" t="s">
        <v>112</v>
      </c>
      <c r="CR11" s="40"/>
      <c r="CS11" s="758" t="s">
        <v>127</v>
      </c>
      <c r="CT11" s="758"/>
      <c r="CU11" s="758" t="s">
        <v>84</v>
      </c>
      <c r="CV11" s="758"/>
      <c r="CW11" s="40"/>
      <c r="CX11" s="22" t="s">
        <v>26</v>
      </c>
      <c r="CY11" s="22" t="s">
        <v>28</v>
      </c>
      <c r="CZ11" s="399" t="s">
        <v>27</v>
      </c>
      <c r="DA11" s="40"/>
      <c r="DB11" s="37" t="s">
        <v>85</v>
      </c>
      <c r="DC11" s="37" t="s">
        <v>55</v>
      </c>
      <c r="DD11" s="37" t="s">
        <v>86</v>
      </c>
      <c r="DE11" s="37" t="s">
        <v>57</v>
      </c>
      <c r="DF11" s="37" t="s">
        <v>87</v>
      </c>
      <c r="DG11" s="37" t="s">
        <v>88</v>
      </c>
      <c r="DH11" s="37" t="s">
        <v>89</v>
      </c>
      <c r="DI11" s="41"/>
      <c r="DJ11" s="37" t="s">
        <v>85</v>
      </c>
      <c r="DK11" s="37" t="s">
        <v>55</v>
      </c>
      <c r="DL11" s="37" t="s">
        <v>86</v>
      </c>
      <c r="DM11" s="37" t="s">
        <v>57</v>
      </c>
      <c r="DN11" s="37" t="s">
        <v>87</v>
      </c>
      <c r="DO11" s="37" t="s">
        <v>88</v>
      </c>
      <c r="DP11" s="37" t="s">
        <v>89</v>
      </c>
      <c r="DQ11" s="534"/>
      <c r="DR11" s="758" t="s">
        <v>127</v>
      </c>
      <c r="DS11" s="758"/>
      <c r="DT11" s="758" t="s">
        <v>84</v>
      </c>
      <c r="DU11" s="758"/>
      <c r="DV11" s="41"/>
      <c r="DW11" s="37" t="s">
        <v>85</v>
      </c>
      <c r="DX11" s="37" t="s">
        <v>55</v>
      </c>
      <c r="DY11" s="37" t="s">
        <v>86</v>
      </c>
      <c r="DZ11" s="37" t="s">
        <v>57</v>
      </c>
      <c r="EA11" s="37" t="s">
        <v>87</v>
      </c>
      <c r="EB11" s="37" t="s">
        <v>88</v>
      </c>
      <c r="EC11" s="37" t="s">
        <v>89</v>
      </c>
      <c r="ED11" s="41"/>
      <c r="EE11" s="37" t="s">
        <v>85</v>
      </c>
      <c r="EF11" s="37" t="s">
        <v>55</v>
      </c>
      <c r="EG11" s="37" t="s">
        <v>86</v>
      </c>
      <c r="EH11" s="37" t="s">
        <v>57</v>
      </c>
      <c r="EI11" s="37" t="s">
        <v>87</v>
      </c>
      <c r="EJ11" s="37" t="s">
        <v>88</v>
      </c>
      <c r="EK11" s="37" t="s">
        <v>89</v>
      </c>
      <c r="EL11" s="20"/>
      <c r="EN11">
        <v>113.9</v>
      </c>
      <c r="EO11">
        <v>121.7</v>
      </c>
      <c r="EP11">
        <v>118.1</v>
      </c>
      <c r="EQ11">
        <v>118.9</v>
      </c>
      <c r="ER11">
        <v>122.6</v>
      </c>
      <c r="ES11">
        <v>117.5</v>
      </c>
      <c r="ET11">
        <v>123.6</v>
      </c>
      <c r="EU11">
        <v>117</v>
      </c>
      <c r="EV11">
        <v>110.8</v>
      </c>
      <c r="EW11">
        <v>114.6</v>
      </c>
      <c r="EX11">
        <v>110.4</v>
      </c>
      <c r="EY11">
        <v>108.3</v>
      </c>
      <c r="EZ11">
        <v>104.9</v>
      </c>
      <c r="FA11">
        <v>100.8</v>
      </c>
      <c r="FB11">
        <v>115.3</v>
      </c>
      <c r="FC11">
        <v>116.4</v>
      </c>
      <c r="FD11">
        <v>125.4</v>
      </c>
      <c r="FE11">
        <v>123.6</v>
      </c>
      <c r="FF11">
        <v>116.7</v>
      </c>
      <c r="FG11">
        <v>118</v>
      </c>
      <c r="FH11">
        <v>118.9</v>
      </c>
      <c r="FI11">
        <v>120.6</v>
      </c>
      <c r="FJ11">
        <v>118.6</v>
      </c>
      <c r="FK11">
        <v>118.4</v>
      </c>
      <c r="FL11">
        <v>119.7</v>
      </c>
      <c r="FM11">
        <v>124.9</v>
      </c>
      <c r="FN11">
        <v>123.7</v>
      </c>
      <c r="FO11">
        <v>131.6</v>
      </c>
      <c r="FP11">
        <v>130.9</v>
      </c>
      <c r="FQ11">
        <v>128.80000000000001</v>
      </c>
      <c r="FR11">
        <v>129.1</v>
      </c>
      <c r="FS11">
        <v>131.6</v>
      </c>
      <c r="FT11">
        <v>131.6</v>
      </c>
      <c r="FU11">
        <v>130.9</v>
      </c>
      <c r="FV11">
        <v>133.80000000000001</v>
      </c>
      <c r="FW11">
        <v>135.69999999999999</v>
      </c>
      <c r="FX11">
        <v>134.4</v>
      </c>
      <c r="FY11">
        <v>142.9</v>
      </c>
      <c r="FZ11">
        <v>135.30000000000001</v>
      </c>
      <c r="GA11">
        <v>131.5</v>
      </c>
      <c r="GB11">
        <v>130.9</v>
      </c>
      <c r="GC11">
        <v>132.69999999999999</v>
      </c>
      <c r="GD11">
        <v>125.3</v>
      </c>
    </row>
    <row r="12" spans="1:229" customFormat="1">
      <c r="A12" s="8">
        <v>36312</v>
      </c>
      <c r="B12" s="69">
        <v>1184800</v>
      </c>
      <c r="C12" s="69">
        <f>D12-B12</f>
        <v>2650300</v>
      </c>
      <c r="D12" s="69">
        <v>3835100</v>
      </c>
      <c r="E12" s="697">
        <f>+B12/D12</f>
        <v>0.30893588172407499</v>
      </c>
      <c r="F12" s="550">
        <v>6.4000000000000001E-2</v>
      </c>
      <c r="G12" s="682">
        <v>7.6833707691116096E-2</v>
      </c>
      <c r="H12" s="550">
        <v>7.2999999999999995E-2</v>
      </c>
      <c r="I12" s="63"/>
      <c r="J12" s="743">
        <v>557.4</v>
      </c>
      <c r="K12" s="743">
        <v>1191.9000000000001</v>
      </c>
      <c r="L12" s="743">
        <v>1749.3</v>
      </c>
      <c r="M12" s="11"/>
      <c r="N12" s="11"/>
      <c r="O12" s="11"/>
      <c r="P12" s="11"/>
      <c r="Q12" s="11"/>
      <c r="R12" s="11"/>
      <c r="S12" s="63"/>
      <c r="T12" s="743">
        <v>301.89999999999998</v>
      </c>
      <c r="U12" s="743">
        <v>725.6</v>
      </c>
      <c r="V12" s="743">
        <v>1027.5</v>
      </c>
      <c r="W12" s="335"/>
      <c r="X12" s="743">
        <v>897.1</v>
      </c>
      <c r="Y12" s="743">
        <v>2016.7000000000003</v>
      </c>
      <c r="Z12" s="743">
        <v>2913.8</v>
      </c>
      <c r="AA12" s="63"/>
      <c r="AB12" s="682">
        <v>0.66299999999999992</v>
      </c>
      <c r="AC12" s="682">
        <v>0.64020429414389857</v>
      </c>
      <c r="AD12" s="682">
        <v>0.64700000000000002</v>
      </c>
      <c r="AE12" s="63"/>
      <c r="AF12" s="683">
        <v>0.17199999999999999</v>
      </c>
      <c r="AG12" s="683">
        <v>0.11900000000000001</v>
      </c>
      <c r="AH12" s="683">
        <v>5.9000000000000004E-2</v>
      </c>
      <c r="AI12" s="683">
        <v>4.2999999999999997E-2</v>
      </c>
      <c r="AJ12" s="683">
        <v>2.5000000000000001E-2</v>
      </c>
      <c r="AK12" s="682">
        <v>0.18027571580063628</v>
      </c>
      <c r="AL12" s="682">
        <v>0.13392857142857145</v>
      </c>
      <c r="AM12" s="63"/>
      <c r="AN12" s="684">
        <v>4.4000000000000004E-2</v>
      </c>
      <c r="AO12" s="684">
        <v>0.14499999999999999</v>
      </c>
      <c r="AP12" s="684">
        <v>0.109</v>
      </c>
      <c r="AQ12" s="684"/>
      <c r="AR12" s="684">
        <v>0.11199999999999999</v>
      </c>
      <c r="AS12" s="63"/>
      <c r="AT12" s="724"/>
      <c r="AU12" s="724"/>
      <c r="AV12" s="724"/>
      <c r="AW12" s="724"/>
      <c r="AX12" s="724"/>
      <c r="AY12" s="724"/>
      <c r="AZ12" s="724"/>
      <c r="BA12" s="63"/>
      <c r="BB12" s="724"/>
      <c r="BC12" s="724"/>
      <c r="BD12" s="724"/>
      <c r="BE12" s="724"/>
      <c r="BF12" s="724"/>
      <c r="BG12" s="724"/>
      <c r="BH12" s="724"/>
      <c r="BI12" s="63"/>
      <c r="BJ12" s="724"/>
      <c r="BK12" s="724"/>
      <c r="BL12" s="724"/>
      <c r="BM12" s="724"/>
      <c r="BN12" s="724"/>
      <c r="BO12" s="724"/>
      <c r="BP12" s="724"/>
      <c r="BQ12" s="724"/>
      <c r="BR12" s="724"/>
      <c r="BS12" s="724"/>
      <c r="BT12" s="56"/>
      <c r="BU12" s="56"/>
      <c r="BV12" s="10"/>
      <c r="BW12" s="63"/>
      <c r="BX12" s="724"/>
      <c r="BY12" s="71"/>
      <c r="BZ12" s="71"/>
      <c r="CA12" s="724"/>
      <c r="CB12" s="724"/>
      <c r="CC12" s="724"/>
      <c r="CD12" s="724"/>
      <c r="CE12" s="724"/>
      <c r="CF12" s="63"/>
      <c r="CG12" s="272">
        <f>('Pop, Employ, Incomes'!H12+'Inflation, Current AC'!D55)*100</f>
        <v>6.8999999999999995</v>
      </c>
      <c r="CH12" s="271"/>
      <c r="CI12" s="271"/>
      <c r="CJ12" s="63"/>
      <c r="CK12" s="724"/>
      <c r="CL12" s="724"/>
      <c r="CM12" s="724"/>
      <c r="CN12" s="14"/>
      <c r="CO12" s="724"/>
      <c r="CP12" s="724"/>
      <c r="CQ12" s="724"/>
      <c r="CR12" s="14"/>
      <c r="CS12" s="764"/>
      <c r="CT12" s="764"/>
      <c r="CU12" s="12"/>
      <c r="CV12" s="12"/>
      <c r="CW12" s="14"/>
      <c r="CX12" s="724"/>
      <c r="CY12" s="724"/>
      <c r="CZ12" s="724"/>
      <c r="DA12" s="14"/>
      <c r="DB12" s="724"/>
      <c r="DC12" s="724"/>
      <c r="DD12" s="724"/>
      <c r="DE12" s="724"/>
      <c r="DF12" s="724"/>
      <c r="DG12" s="724"/>
      <c r="DH12" s="724"/>
      <c r="DI12" s="21"/>
      <c r="DJ12" s="724"/>
      <c r="DK12" s="724"/>
      <c r="DL12" s="724"/>
      <c r="DM12" s="724"/>
      <c r="DN12" s="724"/>
      <c r="DO12" s="724"/>
      <c r="DP12" s="724"/>
      <c r="DQ12" s="21"/>
      <c r="DR12" s="530"/>
      <c r="DS12" s="530"/>
      <c r="DT12" s="359"/>
      <c r="DU12" s="12"/>
      <c r="DV12" s="21"/>
      <c r="DW12" s="1"/>
      <c r="DX12" s="1"/>
      <c r="DY12" s="1"/>
      <c r="DZ12" s="1"/>
      <c r="EA12" s="1"/>
      <c r="EB12" s="1"/>
      <c r="EC12" s="1"/>
      <c r="ED12" s="21"/>
      <c r="EE12" s="1"/>
      <c r="EF12" s="1"/>
      <c r="EG12" s="1"/>
      <c r="EH12" s="1"/>
      <c r="EI12" s="1"/>
      <c r="EJ12" s="1"/>
      <c r="EK12" s="1"/>
      <c r="EL12" s="21"/>
      <c r="EN12" s="696">
        <v>34.5</v>
      </c>
      <c r="EO12" s="376">
        <v>30.8</v>
      </c>
      <c r="EP12">
        <v>34.5</v>
      </c>
      <c r="EQ12">
        <v>36.1</v>
      </c>
      <c r="ER12">
        <v>41.8</v>
      </c>
      <c r="ES12">
        <v>37.9</v>
      </c>
      <c r="ET12">
        <v>35.4</v>
      </c>
      <c r="EU12">
        <v>38.9</v>
      </c>
      <c r="EV12">
        <v>41.5</v>
      </c>
      <c r="EW12">
        <v>40.299999999999997</v>
      </c>
      <c r="EX12">
        <v>41.9</v>
      </c>
      <c r="EY12">
        <v>44.9</v>
      </c>
      <c r="EZ12">
        <v>41.5</v>
      </c>
      <c r="FA12">
        <v>40.200000000000003</v>
      </c>
      <c r="FB12">
        <v>41.8</v>
      </c>
      <c r="FC12">
        <v>44.1</v>
      </c>
      <c r="FD12">
        <v>41.6</v>
      </c>
      <c r="FE12">
        <v>34.200000000000003</v>
      </c>
      <c r="FF12">
        <v>38.4</v>
      </c>
      <c r="FG12">
        <v>41.2</v>
      </c>
      <c r="FH12">
        <v>42.3</v>
      </c>
      <c r="FI12">
        <v>39.9</v>
      </c>
      <c r="FJ12">
        <v>40.1</v>
      </c>
      <c r="FK12">
        <v>41.7</v>
      </c>
      <c r="FL12">
        <v>42.6</v>
      </c>
      <c r="FM12">
        <v>42.2</v>
      </c>
      <c r="FN12">
        <v>42.3</v>
      </c>
      <c r="FO12">
        <v>45.3</v>
      </c>
      <c r="FP12">
        <v>42.6</v>
      </c>
      <c r="FQ12">
        <v>43.3</v>
      </c>
      <c r="FR12">
        <v>44.3</v>
      </c>
      <c r="FS12">
        <v>43.4</v>
      </c>
      <c r="FT12">
        <v>47.1</v>
      </c>
      <c r="FU12">
        <v>44.5</v>
      </c>
      <c r="FV12">
        <v>48</v>
      </c>
      <c r="FW12">
        <v>49</v>
      </c>
      <c r="FX12">
        <v>48.9</v>
      </c>
      <c r="FY12">
        <v>50.7</v>
      </c>
      <c r="FZ12">
        <v>49.6</v>
      </c>
      <c r="GA12">
        <v>50.3</v>
      </c>
      <c r="GB12">
        <v>49.7</v>
      </c>
      <c r="GC12">
        <v>48.8</v>
      </c>
      <c r="GD12">
        <v>44.4</v>
      </c>
    </row>
    <row r="13" spans="1:229" customFormat="1">
      <c r="A13" s="8">
        <v>36404</v>
      </c>
      <c r="B13" s="55"/>
      <c r="C13" s="55"/>
      <c r="D13" s="55"/>
      <c r="E13" s="135"/>
      <c r="F13" s="550">
        <v>6.3E-2</v>
      </c>
      <c r="G13" s="682">
        <v>7.0427985450042571E-2</v>
      </c>
      <c r="H13" s="550">
        <v>6.8000000000000005E-2</v>
      </c>
      <c r="I13" s="63"/>
      <c r="J13" s="743">
        <v>557.5</v>
      </c>
      <c r="K13" s="743">
        <v>1201.0999999999999</v>
      </c>
      <c r="L13" s="743">
        <v>1758.6</v>
      </c>
      <c r="M13" s="11"/>
      <c r="N13" s="11"/>
      <c r="O13" s="11"/>
      <c r="P13" s="11"/>
      <c r="Q13" s="11"/>
      <c r="R13" s="11"/>
      <c r="S13" s="63"/>
      <c r="T13" s="743">
        <v>305.10000000000002</v>
      </c>
      <c r="U13" s="743">
        <v>725.4</v>
      </c>
      <c r="V13" s="743">
        <v>1030.5</v>
      </c>
      <c r="W13" s="584"/>
      <c r="X13" s="743">
        <v>900.1</v>
      </c>
      <c r="Y13" s="743">
        <v>2017.5</v>
      </c>
      <c r="Z13" s="743">
        <v>2917.6</v>
      </c>
      <c r="AA13" s="32"/>
      <c r="AB13" s="682">
        <v>0.66099999999999992</v>
      </c>
      <c r="AC13" s="682">
        <v>0.6404460966542751</v>
      </c>
      <c r="AD13" s="682">
        <v>0.64700000000000002</v>
      </c>
      <c r="AE13" s="63"/>
      <c r="AF13" s="683">
        <v>0.124</v>
      </c>
      <c r="AG13" s="683">
        <v>0.109</v>
      </c>
      <c r="AH13" s="683">
        <v>5.5E-2</v>
      </c>
      <c r="AI13" s="683">
        <v>4.7E-2</v>
      </c>
      <c r="AJ13" s="683">
        <v>5.2999999999999999E-2</v>
      </c>
      <c r="AK13" s="682">
        <v>0.18106139438085328</v>
      </c>
      <c r="AL13" s="682">
        <v>0.11943986820428337</v>
      </c>
      <c r="AM13" s="63"/>
      <c r="AN13" s="684">
        <v>4.0999999999999995E-2</v>
      </c>
      <c r="AO13" s="684">
        <v>0.121</v>
      </c>
      <c r="AP13" s="684">
        <v>0.151</v>
      </c>
      <c r="AQ13" s="684"/>
      <c r="AR13" s="684">
        <v>9.8000000000000004E-2</v>
      </c>
      <c r="AS13" s="63"/>
      <c r="AT13" s="56"/>
      <c r="AU13" s="724"/>
      <c r="AV13" s="724"/>
      <c r="AW13" s="56"/>
      <c r="AX13" s="56"/>
      <c r="AY13" s="56"/>
      <c r="AZ13" s="724"/>
      <c r="BA13" s="63"/>
      <c r="BB13" s="56"/>
      <c r="BC13" s="56"/>
      <c r="BD13" s="724"/>
      <c r="BE13" s="724"/>
      <c r="BF13" s="724"/>
      <c r="BG13" s="724"/>
      <c r="BH13" s="724"/>
      <c r="BI13" s="63"/>
      <c r="BJ13" s="724"/>
      <c r="BK13" s="56"/>
      <c r="BL13" s="724"/>
      <c r="BM13" s="724"/>
      <c r="BN13" s="56"/>
      <c r="BO13" s="724"/>
      <c r="BP13" s="724"/>
      <c r="BQ13" s="56"/>
      <c r="BR13" s="724"/>
      <c r="BS13" s="724"/>
      <c r="BT13" s="56"/>
      <c r="BU13" s="56"/>
      <c r="BV13" s="10"/>
      <c r="BW13" s="63"/>
      <c r="BX13" s="56"/>
      <c r="BY13" s="71"/>
      <c r="BZ13" s="71"/>
      <c r="CA13" s="724"/>
      <c r="CB13" s="724"/>
      <c r="CC13" s="724"/>
      <c r="CD13" s="724"/>
      <c r="CE13" s="56"/>
      <c r="CF13" s="63"/>
      <c r="CG13" s="272">
        <f>('Pop, Employ, Incomes'!H13+'Inflation, Current AC'!D56)*100</f>
        <v>6.3</v>
      </c>
      <c r="CH13" s="272"/>
      <c r="CI13" s="272"/>
      <c r="CJ13" s="63"/>
      <c r="CK13" s="724">
        <v>693.21</v>
      </c>
      <c r="CL13" s="11">
        <f t="shared" ref="CL13:CL77" si="0">(CM13*CQ13-CK13*CO13)/CP13</f>
        <v>646.0550219812427</v>
      </c>
      <c r="CM13" s="724">
        <v>663.1</v>
      </c>
      <c r="CN13" s="14"/>
      <c r="CO13" s="721">
        <v>386300</v>
      </c>
      <c r="CP13" s="721">
        <f>+CQ13-CO13</f>
        <v>682400</v>
      </c>
      <c r="CQ13" s="721">
        <v>1068700</v>
      </c>
      <c r="CR13" s="14"/>
      <c r="CS13" s="760">
        <v>681.30060500000002</v>
      </c>
      <c r="CT13" s="760">
        <v>1031</v>
      </c>
      <c r="CU13" s="638">
        <f t="shared" ref="CU13:CU76" si="1">+CS$98/CS13</f>
        <v>1.5543799495084845</v>
      </c>
      <c r="CV13" s="724"/>
      <c r="CW13" s="14"/>
      <c r="CX13" s="62">
        <f t="shared" ref="CX13:CZ14" si="2">+CK13*$CU13</f>
        <v>1077.5117247987766</v>
      </c>
      <c r="CY13" s="62">
        <f t="shared" si="2"/>
        <v>1004.2149724469068</v>
      </c>
      <c r="CZ13" s="62">
        <f t="shared" si="2"/>
        <v>1030.709344519076</v>
      </c>
      <c r="DA13" s="14"/>
      <c r="DB13" s="724"/>
      <c r="DC13" s="724"/>
      <c r="DD13" s="724"/>
      <c r="DE13" s="724"/>
      <c r="DF13" s="724"/>
      <c r="DG13" s="724"/>
      <c r="DH13" s="724"/>
      <c r="DI13" s="21"/>
      <c r="DJ13" s="724"/>
      <c r="DK13" s="724"/>
      <c r="DL13" s="724"/>
      <c r="DM13" s="724"/>
      <c r="DN13" s="724"/>
      <c r="DO13" s="724"/>
      <c r="DP13" s="724"/>
      <c r="DQ13" s="21"/>
      <c r="DR13" s="530">
        <f>+'Inflation, Current AC'!B56</f>
        <v>681.30060500000002</v>
      </c>
      <c r="DS13" s="530"/>
      <c r="DT13" s="359">
        <f t="shared" ref="DT13:DT75" si="3">+DR$76/DR13</f>
        <v>1.4366533873839726</v>
      </c>
      <c r="DU13" s="457"/>
      <c r="DV13" s="21"/>
      <c r="DW13" s="1"/>
      <c r="DX13" s="1"/>
      <c r="DY13" s="1"/>
      <c r="DZ13" s="1"/>
      <c r="EA13" s="1"/>
      <c r="EB13" s="1"/>
      <c r="EC13" s="1"/>
      <c r="ED13" s="21"/>
      <c r="EE13" s="1"/>
      <c r="EF13" s="1"/>
      <c r="EG13" s="1"/>
      <c r="EH13" s="1"/>
      <c r="EI13" s="1"/>
      <c r="EJ13" s="1"/>
      <c r="EK13" s="1"/>
      <c r="EL13" s="21"/>
      <c r="EN13" s="696">
        <v>37.5</v>
      </c>
      <c r="EO13" s="376">
        <v>33.299999999999997</v>
      </c>
      <c r="EP13">
        <v>37.4</v>
      </c>
      <c r="EQ13">
        <v>34.799999999999997</v>
      </c>
      <c r="ER13">
        <v>38.1</v>
      </c>
      <c r="ES13">
        <v>34.5</v>
      </c>
      <c r="ET13">
        <v>36.299999999999997</v>
      </c>
      <c r="EU13">
        <v>37.9</v>
      </c>
      <c r="EV13">
        <v>39.1</v>
      </c>
      <c r="EW13">
        <v>40.200000000000003</v>
      </c>
      <c r="EX13">
        <v>38.6</v>
      </c>
      <c r="EY13">
        <v>40.799999999999997</v>
      </c>
      <c r="EZ13">
        <v>40.700000000000003</v>
      </c>
      <c r="FA13">
        <v>40.299999999999997</v>
      </c>
      <c r="FB13">
        <v>38.4</v>
      </c>
      <c r="FC13">
        <v>42.2</v>
      </c>
      <c r="FD13">
        <v>39.5</v>
      </c>
      <c r="FE13">
        <v>43.8</v>
      </c>
      <c r="FF13">
        <v>38.5</v>
      </c>
      <c r="FG13">
        <v>40.200000000000003</v>
      </c>
      <c r="FH13">
        <v>37.5</v>
      </c>
      <c r="FI13">
        <v>40.299999999999997</v>
      </c>
      <c r="FJ13">
        <v>35.299999999999997</v>
      </c>
      <c r="FK13">
        <v>37.4</v>
      </c>
      <c r="FL13">
        <v>45.4</v>
      </c>
      <c r="FM13">
        <v>37.1</v>
      </c>
      <c r="FN13">
        <v>38.700000000000003</v>
      </c>
      <c r="FO13">
        <v>44.2</v>
      </c>
      <c r="FP13">
        <v>46</v>
      </c>
      <c r="FQ13">
        <v>46.5</v>
      </c>
      <c r="FR13">
        <v>47.5</v>
      </c>
      <c r="FS13">
        <v>49.2</v>
      </c>
      <c r="FT13">
        <v>45.8</v>
      </c>
      <c r="FU13">
        <v>43.6</v>
      </c>
      <c r="FV13">
        <v>44.8</v>
      </c>
      <c r="FW13">
        <v>44.6</v>
      </c>
      <c r="FX13">
        <v>47.8</v>
      </c>
      <c r="FY13">
        <v>51.6</v>
      </c>
      <c r="FZ13">
        <v>49</v>
      </c>
      <c r="GA13">
        <v>52.8</v>
      </c>
      <c r="GB13">
        <v>51.4</v>
      </c>
      <c r="GC13">
        <v>46.6</v>
      </c>
      <c r="GD13">
        <v>46.6</v>
      </c>
    </row>
    <row r="14" spans="1:229" customFormat="1">
      <c r="A14" s="8">
        <v>36495</v>
      </c>
      <c r="B14" s="55"/>
      <c r="C14" s="55"/>
      <c r="D14" s="55"/>
      <c r="E14" s="89"/>
      <c r="F14" s="550">
        <v>0.05</v>
      </c>
      <c r="G14" s="682">
        <v>6.8145559522905116E-2</v>
      </c>
      <c r="H14" s="550">
        <v>6.2E-2</v>
      </c>
      <c r="I14" s="32"/>
      <c r="J14" s="743">
        <v>573.9</v>
      </c>
      <c r="K14" s="743">
        <v>1226.5999999999999</v>
      </c>
      <c r="L14" s="743">
        <v>1800.5</v>
      </c>
      <c r="M14" s="11"/>
      <c r="N14" s="11"/>
      <c r="O14" s="11"/>
      <c r="P14" s="11"/>
      <c r="Q14" s="11"/>
      <c r="R14" s="11"/>
      <c r="S14" s="32"/>
      <c r="T14" s="743">
        <v>306.39999999999998</v>
      </c>
      <c r="U14" s="743">
        <v>698.6</v>
      </c>
      <c r="V14" s="743">
        <v>1005</v>
      </c>
      <c r="W14" s="584"/>
      <c r="X14" s="743">
        <v>910.2</v>
      </c>
      <c r="Y14" s="743">
        <v>2014.9999999999998</v>
      </c>
      <c r="Z14" s="743">
        <v>2925.2</v>
      </c>
      <c r="AA14" s="32"/>
      <c r="AB14" s="682">
        <v>0.66299999999999992</v>
      </c>
      <c r="AC14" s="682">
        <v>0.65330024813895782</v>
      </c>
      <c r="AD14" s="682">
        <v>0.65599999999999992</v>
      </c>
      <c r="AE14" s="32"/>
      <c r="AF14" s="683">
        <v>0.106</v>
      </c>
      <c r="AG14" s="683">
        <v>7.6999999999999999E-2</v>
      </c>
      <c r="AH14" s="683">
        <v>4.7E-2</v>
      </c>
      <c r="AI14" s="683">
        <v>3.9E-2</v>
      </c>
      <c r="AJ14" s="683">
        <v>2.8999999999999998E-2</v>
      </c>
      <c r="AK14" s="682">
        <v>0.18615528531337697</v>
      </c>
      <c r="AL14" s="682">
        <v>0.10608424336973479</v>
      </c>
      <c r="AM14" s="32"/>
      <c r="AN14" s="684">
        <v>0.03</v>
      </c>
      <c r="AO14" s="684">
        <v>9.6999999999999989E-2</v>
      </c>
      <c r="AP14" s="684">
        <v>0.11</v>
      </c>
      <c r="AQ14" s="684"/>
      <c r="AR14" s="684">
        <v>9.4E-2</v>
      </c>
      <c r="AS14" s="32"/>
      <c r="AT14" s="724"/>
      <c r="AU14" s="724"/>
      <c r="AV14" s="724"/>
      <c r="AW14" s="724"/>
      <c r="AX14" s="724"/>
      <c r="AY14" s="724"/>
      <c r="AZ14" s="724"/>
      <c r="BA14" s="32"/>
      <c r="BB14" s="724"/>
      <c r="BC14" s="724"/>
      <c r="BD14" s="724"/>
      <c r="BE14" s="724"/>
      <c r="BF14" s="724"/>
      <c r="BG14" s="724"/>
      <c r="BH14" s="724"/>
      <c r="BI14" s="32"/>
      <c r="BJ14" s="724"/>
      <c r="BK14" s="724"/>
      <c r="BL14" s="724"/>
      <c r="BM14" s="724"/>
      <c r="BN14" s="724"/>
      <c r="BO14" s="724"/>
      <c r="BP14" s="724"/>
      <c r="BQ14" s="724"/>
      <c r="BR14" s="724"/>
      <c r="BS14" s="724"/>
      <c r="BT14" s="724"/>
      <c r="BU14" s="724"/>
      <c r="BV14" s="724"/>
      <c r="BW14" s="32"/>
      <c r="BX14" s="724"/>
      <c r="BY14" s="71"/>
      <c r="BZ14" s="71"/>
      <c r="CA14" s="724"/>
      <c r="CB14" s="724"/>
      <c r="CC14" s="724"/>
      <c r="CD14" s="724"/>
      <c r="CE14" s="724"/>
      <c r="CF14" s="32"/>
      <c r="CG14" s="272">
        <f>('Pop, Employ, Incomes'!H14+'Inflation, Current AC'!D57)*100</f>
        <v>6.7</v>
      </c>
      <c r="CH14" s="272"/>
      <c r="CI14" s="272"/>
      <c r="CJ14" s="32"/>
      <c r="CK14" s="724">
        <v>700.02</v>
      </c>
      <c r="CL14" s="11">
        <f t="shared" si="0"/>
        <v>651.04801600914811</v>
      </c>
      <c r="CM14" s="724">
        <v>668.66</v>
      </c>
      <c r="CN14" s="16"/>
      <c r="CO14" s="721">
        <v>392900</v>
      </c>
      <c r="CP14" s="721">
        <f t="shared" ref="CP14:CP77" si="4">+CQ14-CO14</f>
        <v>699600</v>
      </c>
      <c r="CQ14" s="721">
        <v>1092500</v>
      </c>
      <c r="CR14" s="16"/>
      <c r="CS14" s="731">
        <v>682.65777800000001</v>
      </c>
      <c r="CT14" s="731">
        <v>1031</v>
      </c>
      <c r="CU14" s="638">
        <f t="shared" si="1"/>
        <v>1.5512897298300468</v>
      </c>
      <c r="CV14" s="724"/>
      <c r="CW14" s="16"/>
      <c r="CX14" s="62">
        <f t="shared" si="2"/>
        <v>1085.9338366756292</v>
      </c>
      <c r="CY14" s="62">
        <f t="shared" si="2"/>
        <v>1009.9641008612193</v>
      </c>
      <c r="CZ14" s="62">
        <f t="shared" si="2"/>
        <v>1037.285390748159</v>
      </c>
      <c r="DA14" s="16"/>
      <c r="DB14" s="724"/>
      <c r="DC14" s="724"/>
      <c r="DD14" s="724"/>
      <c r="DE14" s="724"/>
      <c r="DF14" s="724"/>
      <c r="DG14" s="724"/>
      <c r="DH14" s="724"/>
      <c r="DI14" s="20"/>
      <c r="DJ14" s="724"/>
      <c r="DK14" s="724"/>
      <c r="DL14" s="724"/>
      <c r="DM14" s="724"/>
      <c r="DN14" s="724"/>
      <c r="DO14" s="724"/>
      <c r="DP14" s="724"/>
      <c r="DQ14" s="20"/>
      <c r="DR14" s="530">
        <f>+'Inflation, Current AC'!B57</f>
        <v>682.65777800000001</v>
      </c>
      <c r="DS14" s="530"/>
      <c r="DT14" s="359">
        <f t="shared" si="3"/>
        <v>1.4337972166194231</v>
      </c>
      <c r="DU14" s="457"/>
      <c r="DV14" s="20"/>
      <c r="DW14" s="1"/>
      <c r="DX14" s="1"/>
      <c r="DY14" s="1"/>
      <c r="DZ14" s="1"/>
      <c r="EA14" s="1"/>
      <c r="EB14" s="1"/>
      <c r="EC14" s="1"/>
      <c r="ED14" s="20"/>
      <c r="EE14" s="1"/>
      <c r="EF14" s="1"/>
      <c r="EG14" s="1"/>
      <c r="EH14" s="1"/>
      <c r="EI14" s="1"/>
      <c r="EJ14" s="1"/>
      <c r="EK14" s="1"/>
      <c r="EL14" s="20"/>
      <c r="EN14" s="696">
        <v>19.399999999999999</v>
      </c>
      <c r="EO14" s="376">
        <v>22.6</v>
      </c>
      <c r="EP14">
        <v>22</v>
      </c>
      <c r="EQ14">
        <v>23.3</v>
      </c>
      <c r="ER14">
        <v>22.7</v>
      </c>
      <c r="ES14">
        <v>25.8</v>
      </c>
      <c r="ET14">
        <v>24.6</v>
      </c>
      <c r="EU14">
        <v>21.6</v>
      </c>
      <c r="EV14">
        <v>22.9</v>
      </c>
      <c r="EW14">
        <v>22.2</v>
      </c>
      <c r="EX14">
        <v>18.8</v>
      </c>
      <c r="EY14">
        <v>22.8</v>
      </c>
      <c r="EZ14">
        <v>22.6</v>
      </c>
      <c r="FA14">
        <v>21.9</v>
      </c>
      <c r="FB14">
        <v>18.399999999999999</v>
      </c>
      <c r="FC14">
        <v>18.5</v>
      </c>
      <c r="FD14">
        <v>17.399999999999999</v>
      </c>
      <c r="FE14">
        <v>19.600000000000001</v>
      </c>
      <c r="FF14">
        <v>22.6</v>
      </c>
      <c r="FG14">
        <v>23.7</v>
      </c>
      <c r="FH14">
        <v>24.4</v>
      </c>
      <c r="FI14">
        <v>25.3</v>
      </c>
      <c r="FJ14">
        <v>22.1</v>
      </c>
      <c r="FK14">
        <v>24.4</v>
      </c>
      <c r="FL14">
        <v>23.1</v>
      </c>
      <c r="FM14">
        <v>21.6</v>
      </c>
      <c r="FN14">
        <v>20.5</v>
      </c>
      <c r="FO14">
        <v>22.8</v>
      </c>
      <c r="FP14">
        <v>25.5</v>
      </c>
      <c r="FQ14">
        <v>25.5</v>
      </c>
      <c r="FR14">
        <v>20.5</v>
      </c>
      <c r="FS14">
        <v>20.399999999999999</v>
      </c>
      <c r="FT14">
        <v>20</v>
      </c>
      <c r="FU14">
        <v>26.3</v>
      </c>
      <c r="FV14">
        <v>23</v>
      </c>
      <c r="FW14">
        <v>20.6</v>
      </c>
      <c r="FX14">
        <v>21.2</v>
      </c>
      <c r="FY14">
        <v>20</v>
      </c>
      <c r="FZ14">
        <v>17.100000000000001</v>
      </c>
      <c r="GA14">
        <v>19.3</v>
      </c>
      <c r="GB14">
        <v>20.5</v>
      </c>
      <c r="GC14">
        <v>20.8</v>
      </c>
      <c r="GD14">
        <v>17.600000000000001</v>
      </c>
    </row>
    <row r="15" spans="1:229" customFormat="1">
      <c r="A15" s="8">
        <v>36586</v>
      </c>
      <c r="B15" s="55"/>
      <c r="C15" s="55"/>
      <c r="D15" s="55"/>
      <c r="E15" s="89"/>
      <c r="F15" s="550">
        <v>6.5000000000000002E-2</v>
      </c>
      <c r="G15" s="682">
        <v>6.95134061569017E-2</v>
      </c>
      <c r="H15" s="550">
        <v>6.8000000000000005E-2</v>
      </c>
      <c r="I15" s="32"/>
      <c r="J15" s="743">
        <v>568.70000000000005</v>
      </c>
      <c r="K15" s="743">
        <v>1218.0999999999999</v>
      </c>
      <c r="L15" s="743">
        <v>1786.8</v>
      </c>
      <c r="M15" s="11"/>
      <c r="N15" s="11"/>
      <c r="O15" s="11">
        <f>AVERAGE(J12:J15)</f>
        <v>564.375</v>
      </c>
      <c r="P15" s="11"/>
      <c r="Q15" s="11"/>
      <c r="R15" s="11"/>
      <c r="S15" s="32"/>
      <c r="T15" s="743">
        <v>305.39999999999998</v>
      </c>
      <c r="U15" s="743">
        <v>709.2</v>
      </c>
      <c r="V15" s="743">
        <v>1014.6</v>
      </c>
      <c r="W15" s="584"/>
      <c r="X15" s="743">
        <v>913.7</v>
      </c>
      <c r="Y15" s="743">
        <v>2018.3999999999999</v>
      </c>
      <c r="Z15" s="743">
        <v>2932.1</v>
      </c>
      <c r="AA15" s="32"/>
      <c r="AB15" s="682">
        <v>0.66599999999999993</v>
      </c>
      <c r="AC15" s="682">
        <v>0.64863258026159332</v>
      </c>
      <c r="AD15" s="682">
        <v>0.65400000000000003</v>
      </c>
      <c r="AE15" s="32"/>
      <c r="AF15" s="683">
        <v>0.151</v>
      </c>
      <c r="AG15" s="683">
        <v>9.4E-2</v>
      </c>
      <c r="AH15" s="683">
        <v>5.7000000000000002E-2</v>
      </c>
      <c r="AI15" s="683">
        <v>5.0999999999999997E-2</v>
      </c>
      <c r="AJ15" s="683">
        <v>4.9000000000000002E-2</v>
      </c>
      <c r="AK15" s="682">
        <v>0.20309477756286268</v>
      </c>
      <c r="AL15" s="682">
        <v>0.13435237329042637</v>
      </c>
      <c r="AM15" s="32"/>
      <c r="AN15" s="684">
        <v>4.4000000000000004E-2</v>
      </c>
      <c r="AO15" s="684">
        <v>0.09</v>
      </c>
      <c r="AP15" s="684">
        <v>0.11900000000000001</v>
      </c>
      <c r="AQ15" s="684"/>
      <c r="AR15" s="684">
        <v>0.11599999999999999</v>
      </c>
      <c r="AS15" s="32"/>
      <c r="AT15" s="724"/>
      <c r="AU15" s="724"/>
      <c r="AV15" s="724"/>
      <c r="AW15" s="724"/>
      <c r="AX15" s="724"/>
      <c r="AY15" s="724"/>
      <c r="AZ15" s="724"/>
      <c r="BA15" s="32"/>
      <c r="BB15" s="724"/>
      <c r="BC15" s="724"/>
      <c r="BD15" s="724"/>
      <c r="BE15" s="724"/>
      <c r="BF15" s="724"/>
      <c r="BG15" s="724"/>
      <c r="BH15" s="724"/>
      <c r="BI15" s="32"/>
      <c r="BJ15" s="724"/>
      <c r="BK15" s="724"/>
      <c r="BL15" s="724"/>
      <c r="BM15" s="724"/>
      <c r="BN15" s="724"/>
      <c r="BO15" s="724"/>
      <c r="BP15" s="724"/>
      <c r="BQ15" s="724"/>
      <c r="BR15" s="724"/>
      <c r="BS15" s="724"/>
      <c r="BT15" s="724"/>
      <c r="BU15" s="724"/>
      <c r="BV15" s="724"/>
      <c r="BW15" s="32"/>
      <c r="BX15" s="724"/>
      <c r="BY15" s="71"/>
      <c r="BZ15" s="71"/>
      <c r="CA15" s="724"/>
      <c r="CB15" s="724"/>
      <c r="CC15" s="724"/>
      <c r="CD15" s="724"/>
      <c r="CE15" s="724"/>
      <c r="CF15" s="32"/>
      <c r="CG15" s="272">
        <f>('Pop, Employ, Incomes'!H15+'Inflation, Current AC'!D58)*100</f>
        <v>8.3000000000000007</v>
      </c>
      <c r="CH15" s="272"/>
      <c r="CI15" s="272"/>
      <c r="CJ15" s="32"/>
      <c r="CK15" s="724">
        <v>700.88</v>
      </c>
      <c r="CL15" s="11">
        <f t="shared" si="0"/>
        <v>655.0248130707763</v>
      </c>
      <c r="CM15" s="724">
        <v>671.53</v>
      </c>
      <c r="CN15" s="16"/>
      <c r="CO15" s="721">
        <v>394100</v>
      </c>
      <c r="CP15" s="721">
        <f t="shared" si="4"/>
        <v>700800</v>
      </c>
      <c r="CQ15" s="721">
        <v>1094900</v>
      </c>
      <c r="CR15" s="16"/>
      <c r="CS15" s="760">
        <v>687.40788199999997</v>
      </c>
      <c r="CT15" s="760">
        <v>1031</v>
      </c>
      <c r="CU15" s="638">
        <f t="shared" si="1"/>
        <v>1.540570057065479</v>
      </c>
      <c r="CV15" s="724"/>
      <c r="CW15" s="16"/>
      <c r="CX15" s="62">
        <f t="shared" ref="CX15:CX73" si="5">+CK15*$CU15</f>
        <v>1079.754741596053</v>
      </c>
      <c r="CY15" s="62">
        <f t="shared" ref="CY15:CY73" si="6">+CL15*$CU15</f>
        <v>1009.1116136517505</v>
      </c>
      <c r="CZ15" s="62">
        <f t="shared" ref="CZ15:CZ73" si="7">+CM15*$CU15</f>
        <v>1034.539010421181</v>
      </c>
      <c r="DA15" s="16"/>
      <c r="DB15" s="724"/>
      <c r="DC15" s="724"/>
      <c r="DD15" s="724"/>
      <c r="DE15" s="724"/>
      <c r="DF15" s="724"/>
      <c r="DG15" s="724"/>
      <c r="DH15" s="724"/>
      <c r="DI15" s="20"/>
      <c r="DJ15" s="724"/>
      <c r="DK15" s="724"/>
      <c r="DL15" s="724"/>
      <c r="DM15" s="724"/>
      <c r="DN15" s="724"/>
      <c r="DO15" s="724"/>
      <c r="DP15" s="724"/>
      <c r="DQ15" s="20"/>
      <c r="DR15" s="530">
        <f>+'Inflation, Current AC'!B58</f>
        <v>687.40788199999997</v>
      </c>
      <c r="DS15" s="530"/>
      <c r="DT15" s="359">
        <f t="shared" si="3"/>
        <v>1.4238894368685753</v>
      </c>
      <c r="DU15" s="457"/>
      <c r="DV15" s="20"/>
      <c r="DW15" s="1"/>
      <c r="DX15" s="1"/>
      <c r="DY15" s="1"/>
      <c r="DZ15" s="1"/>
      <c r="EA15" s="1"/>
      <c r="EB15" s="1"/>
      <c r="EC15" s="1"/>
      <c r="ED15" s="20"/>
      <c r="EE15" s="1"/>
      <c r="EF15" s="1"/>
      <c r="EG15" s="1"/>
      <c r="EH15" s="1"/>
      <c r="EI15" s="1"/>
      <c r="EJ15" s="1"/>
      <c r="EK15" s="1"/>
      <c r="EL15" s="20"/>
      <c r="EN15" s="696">
        <v>27</v>
      </c>
      <c r="EO15" s="376">
        <v>28.2</v>
      </c>
      <c r="EP15">
        <v>26.2</v>
      </c>
      <c r="EQ15">
        <v>28.6</v>
      </c>
      <c r="ER15">
        <v>30.3</v>
      </c>
      <c r="ES15">
        <v>32.5</v>
      </c>
      <c r="ET15">
        <v>32.6</v>
      </c>
      <c r="EU15">
        <v>31.4</v>
      </c>
      <c r="EV15">
        <v>32.6</v>
      </c>
      <c r="EW15">
        <v>32.200000000000003</v>
      </c>
      <c r="EX15">
        <v>31</v>
      </c>
      <c r="EY15">
        <v>31.9</v>
      </c>
      <c r="EZ15">
        <v>30</v>
      </c>
      <c r="FA15">
        <v>27.5</v>
      </c>
      <c r="FB15">
        <v>33.4</v>
      </c>
      <c r="FC15">
        <v>37.1</v>
      </c>
      <c r="FD15">
        <v>35.200000000000003</v>
      </c>
      <c r="FE15">
        <v>30.3</v>
      </c>
      <c r="FF15">
        <v>35.200000000000003</v>
      </c>
      <c r="FG15">
        <v>36</v>
      </c>
      <c r="FH15">
        <v>36.5</v>
      </c>
      <c r="FI15">
        <v>31.1</v>
      </c>
      <c r="FJ15">
        <v>30.9</v>
      </c>
      <c r="FK15">
        <v>32.299999999999997</v>
      </c>
      <c r="FL15">
        <v>30.3</v>
      </c>
      <c r="FM15">
        <v>31.7</v>
      </c>
      <c r="FN15">
        <v>31.6</v>
      </c>
      <c r="FO15">
        <v>33</v>
      </c>
      <c r="FP15">
        <v>32</v>
      </c>
      <c r="FQ15">
        <v>36.5</v>
      </c>
      <c r="FR15">
        <v>34</v>
      </c>
      <c r="FS15">
        <v>31.1</v>
      </c>
      <c r="FT15">
        <v>34.1</v>
      </c>
      <c r="FU15">
        <v>36.9</v>
      </c>
      <c r="FV15">
        <v>34.9</v>
      </c>
      <c r="FW15">
        <v>37</v>
      </c>
      <c r="FX15">
        <v>39.9</v>
      </c>
      <c r="FY15">
        <v>40</v>
      </c>
      <c r="FZ15">
        <v>44.2</v>
      </c>
      <c r="GA15">
        <v>44.1</v>
      </c>
      <c r="GB15">
        <v>42.2</v>
      </c>
      <c r="GC15">
        <v>43.8</v>
      </c>
      <c r="GD15">
        <v>40.4</v>
      </c>
    </row>
    <row r="16" spans="1:229" customFormat="1">
      <c r="A16" s="8">
        <v>36678</v>
      </c>
      <c r="B16" s="69">
        <v>1201500</v>
      </c>
      <c r="C16" s="69">
        <f>D16-B16</f>
        <v>2656200</v>
      </c>
      <c r="D16" s="69">
        <v>3857700</v>
      </c>
      <c r="E16" s="697">
        <f>+B16/D16</f>
        <v>0.31145501205381443</v>
      </c>
      <c r="F16" s="550">
        <v>5.9000000000000004E-2</v>
      </c>
      <c r="G16" s="682">
        <v>6.4478853709267384E-2</v>
      </c>
      <c r="H16" s="550">
        <v>6.3E-2</v>
      </c>
      <c r="I16" s="32"/>
      <c r="J16" s="743">
        <v>559.1</v>
      </c>
      <c r="K16" s="743">
        <v>1214.4000000000001</v>
      </c>
      <c r="L16" s="743">
        <v>1773.5</v>
      </c>
      <c r="M16" s="11">
        <f>+J16-J12</f>
        <v>1.7000000000000455</v>
      </c>
      <c r="N16" s="376">
        <f>+J16/J12-1</f>
        <v>3.0498744169358272E-3</v>
      </c>
      <c r="O16" s="11">
        <f t="shared" ref="O16:O76" si="8">AVERAGE(J13:J16)</f>
        <v>564.80000000000007</v>
      </c>
      <c r="P16" s="11"/>
      <c r="Q16" s="376"/>
      <c r="R16" s="376">
        <f>+K16/K12-1</f>
        <v>1.8877422602567417E-2</v>
      </c>
      <c r="S16" s="32"/>
      <c r="T16" s="743">
        <v>322.3</v>
      </c>
      <c r="U16" s="743">
        <v>720.40000000000009</v>
      </c>
      <c r="V16" s="743">
        <v>1042.7</v>
      </c>
      <c r="W16" s="584"/>
      <c r="X16" s="743">
        <v>916.6</v>
      </c>
      <c r="Y16" s="743">
        <v>2018.5</v>
      </c>
      <c r="Z16" s="743">
        <v>2935.1</v>
      </c>
      <c r="AA16" s="32"/>
      <c r="AB16" s="682">
        <v>0.64800000000000002</v>
      </c>
      <c r="AC16" s="682">
        <v>0.64310131285608119</v>
      </c>
      <c r="AD16" s="682">
        <v>0.64500000000000002</v>
      </c>
      <c r="AE16" s="32"/>
      <c r="AF16" s="683">
        <v>0.20399999999999999</v>
      </c>
      <c r="AG16" s="683">
        <v>6.4000000000000001E-2</v>
      </c>
      <c r="AH16" s="683">
        <v>5.2000000000000005E-2</v>
      </c>
      <c r="AI16" s="683">
        <v>4.0999999999999995E-2</v>
      </c>
      <c r="AJ16" s="683">
        <v>5.0999999999999997E-2</v>
      </c>
      <c r="AK16" s="682">
        <v>0.1797418073485601</v>
      </c>
      <c r="AL16" s="682">
        <v>0.10965630114566283</v>
      </c>
      <c r="AM16" s="32"/>
      <c r="AN16" s="684">
        <v>0.04</v>
      </c>
      <c r="AO16" s="684">
        <v>0.13400000000000001</v>
      </c>
      <c r="AP16" s="684">
        <v>0.107</v>
      </c>
      <c r="AQ16" s="684"/>
      <c r="AR16" s="684">
        <v>9.9000000000000005E-2</v>
      </c>
      <c r="AS16" s="32"/>
      <c r="AT16" s="724"/>
      <c r="AU16" s="724"/>
      <c r="AV16" s="724"/>
      <c r="AW16" s="724"/>
      <c r="AX16" s="724"/>
      <c r="AY16" s="724"/>
      <c r="AZ16" s="724"/>
      <c r="BA16" s="32"/>
      <c r="BB16" s="724"/>
      <c r="BC16" s="724"/>
      <c r="BD16" s="724"/>
      <c r="BE16" s="724"/>
      <c r="BF16" s="724"/>
      <c r="BG16" s="724"/>
      <c r="BH16" s="724"/>
      <c r="BI16" s="32"/>
      <c r="BJ16" s="724"/>
      <c r="BK16" s="724"/>
      <c r="BL16" s="724"/>
      <c r="BM16" s="724"/>
      <c r="BN16" s="724"/>
      <c r="BO16" s="724"/>
      <c r="BP16" s="724"/>
      <c r="BQ16" s="724"/>
      <c r="BR16" s="724"/>
      <c r="BS16" s="724"/>
      <c r="BT16" s="724"/>
      <c r="BU16" s="724"/>
      <c r="BV16" s="724"/>
      <c r="BW16" s="32"/>
      <c r="BX16" s="724"/>
      <c r="BY16" s="71"/>
      <c r="BZ16" s="71"/>
      <c r="CA16" s="724"/>
      <c r="CB16" s="724"/>
      <c r="CC16" s="724"/>
      <c r="CD16" s="724"/>
      <c r="CE16" s="724"/>
      <c r="CF16" s="32"/>
      <c r="CG16" s="272">
        <f>('Pop, Employ, Incomes'!H16+'Inflation, Current AC'!D59)*100</f>
        <v>8.3000000000000007</v>
      </c>
      <c r="CH16" s="272"/>
      <c r="CI16" s="272"/>
      <c r="CJ16" s="32"/>
      <c r="CK16" s="724">
        <v>706.51</v>
      </c>
      <c r="CL16" s="11">
        <f t="shared" si="0"/>
        <v>652.02519032121108</v>
      </c>
      <c r="CM16" s="724">
        <v>671.56</v>
      </c>
      <c r="CN16" s="16"/>
      <c r="CO16" s="721">
        <v>395000</v>
      </c>
      <c r="CP16" s="721">
        <f t="shared" si="4"/>
        <v>706700</v>
      </c>
      <c r="CQ16" s="721">
        <v>1101700</v>
      </c>
      <c r="CR16" s="16"/>
      <c r="CS16" s="731">
        <v>692.15798600000005</v>
      </c>
      <c r="CT16" s="731">
        <v>1031</v>
      </c>
      <c r="CU16" s="638">
        <f t="shared" si="1"/>
        <v>1.5299975170697517</v>
      </c>
      <c r="CV16" s="724"/>
      <c r="CW16" s="16"/>
      <c r="CX16" s="62">
        <f t="shared" si="5"/>
        <v>1080.9585457849503</v>
      </c>
      <c r="CY16" s="62">
        <f t="shared" si="6"/>
        <v>997.59692225838523</v>
      </c>
      <c r="CZ16" s="62">
        <f t="shared" si="7"/>
        <v>1027.4851325633624</v>
      </c>
      <c r="DA16" s="16"/>
      <c r="DB16" s="724"/>
      <c r="DC16" s="724"/>
      <c r="DD16" s="724"/>
      <c r="DE16" s="724"/>
      <c r="DF16" s="724"/>
      <c r="DG16" s="724"/>
      <c r="DH16" s="724"/>
      <c r="DI16" s="20"/>
      <c r="DJ16" s="724"/>
      <c r="DK16" s="724"/>
      <c r="DL16" s="724"/>
      <c r="DM16" s="724"/>
      <c r="DN16" s="724"/>
      <c r="DO16" s="724"/>
      <c r="DP16" s="724"/>
      <c r="DQ16" s="20"/>
      <c r="DR16" s="530">
        <f>+'Inflation, Current AC'!B59</f>
        <v>692.15798600000005</v>
      </c>
      <c r="DS16" s="530"/>
      <c r="DT16" s="359">
        <f t="shared" si="3"/>
        <v>1.4141176462565583</v>
      </c>
      <c r="DU16" s="457"/>
      <c r="DV16" s="20"/>
      <c r="DW16" s="1"/>
      <c r="DX16" s="1"/>
      <c r="DY16" s="1"/>
      <c r="DZ16" s="1"/>
      <c r="EA16" s="1"/>
      <c r="EB16" s="1"/>
      <c r="EC16" s="1"/>
      <c r="ED16" s="20"/>
      <c r="EE16" s="1"/>
      <c r="EF16" s="1"/>
      <c r="EG16" s="1"/>
      <c r="EH16" s="1"/>
      <c r="EI16" s="1"/>
      <c r="EJ16" s="1"/>
      <c r="EK16" s="1"/>
      <c r="EL16" s="20"/>
      <c r="EN16" s="696">
        <v>102.9</v>
      </c>
      <c r="EO16" s="376">
        <v>97.2</v>
      </c>
      <c r="EP16">
        <v>108.6</v>
      </c>
      <c r="EQ16">
        <v>109.5</v>
      </c>
      <c r="ER16">
        <v>108.5</v>
      </c>
      <c r="ES16">
        <v>112.8</v>
      </c>
      <c r="ET16">
        <v>114</v>
      </c>
      <c r="EU16">
        <v>109.1</v>
      </c>
      <c r="EV16">
        <v>107.5</v>
      </c>
      <c r="EW16">
        <v>115</v>
      </c>
      <c r="EX16">
        <v>115.5</v>
      </c>
      <c r="EY16">
        <v>111</v>
      </c>
      <c r="EZ16">
        <v>116</v>
      </c>
      <c r="FA16">
        <v>115.2</v>
      </c>
      <c r="FB16">
        <v>118.2</v>
      </c>
      <c r="FC16">
        <v>128.9</v>
      </c>
      <c r="FD16">
        <v>129</v>
      </c>
      <c r="FE16">
        <v>118.4</v>
      </c>
      <c r="FF16">
        <v>122.5</v>
      </c>
      <c r="FG16">
        <v>120.5</v>
      </c>
      <c r="FH16">
        <v>127.3</v>
      </c>
      <c r="FI16">
        <v>126.9</v>
      </c>
      <c r="FJ16">
        <v>121.5</v>
      </c>
      <c r="FK16">
        <v>129.9</v>
      </c>
      <c r="FL16">
        <v>135.4</v>
      </c>
      <c r="FM16">
        <v>133.5</v>
      </c>
      <c r="FN16">
        <v>142.4</v>
      </c>
      <c r="FO16">
        <v>148</v>
      </c>
      <c r="FP16">
        <v>150.80000000000001</v>
      </c>
      <c r="FQ16">
        <v>147.9</v>
      </c>
      <c r="FR16">
        <v>154.5</v>
      </c>
      <c r="FS16">
        <v>161</v>
      </c>
      <c r="FT16">
        <v>167.3</v>
      </c>
      <c r="FU16">
        <v>164.5</v>
      </c>
      <c r="FV16">
        <v>167</v>
      </c>
      <c r="FW16">
        <v>168.2</v>
      </c>
      <c r="FX16">
        <v>171.6</v>
      </c>
      <c r="FY16">
        <v>173.7</v>
      </c>
      <c r="FZ16">
        <v>164.2</v>
      </c>
      <c r="GA16">
        <v>157.5</v>
      </c>
      <c r="GB16">
        <v>164.7</v>
      </c>
      <c r="GC16">
        <v>157.4</v>
      </c>
      <c r="GD16">
        <v>146.80000000000001</v>
      </c>
    </row>
    <row r="17" spans="1:186" customFormat="1">
      <c r="A17" s="8">
        <v>36770</v>
      </c>
      <c r="B17" s="55"/>
      <c r="C17" s="55"/>
      <c r="D17" s="55"/>
      <c r="E17" s="89"/>
      <c r="F17" s="550">
        <v>5.2000000000000005E-2</v>
      </c>
      <c r="G17" s="682">
        <v>6.1575979271452516E-2</v>
      </c>
      <c r="H17" s="550">
        <v>5.9000000000000004E-2</v>
      </c>
      <c r="I17" s="32"/>
      <c r="J17" s="743">
        <v>567.79999999999995</v>
      </c>
      <c r="K17" s="743">
        <v>1231.4000000000001</v>
      </c>
      <c r="L17" s="743">
        <v>1799.2</v>
      </c>
      <c r="M17" s="11">
        <f t="shared" ref="M17:M77" si="9">+J17-J13</f>
        <v>10.299999999999955</v>
      </c>
      <c r="N17" s="376">
        <f t="shared" ref="N17:N76" si="10">+J17/J13-1</f>
        <v>1.8475336322869795E-2</v>
      </c>
      <c r="O17" s="11">
        <f t="shared" si="8"/>
        <v>567.375</v>
      </c>
      <c r="P17" s="11"/>
      <c r="Q17" s="376"/>
      <c r="R17" s="376">
        <f t="shared" ref="R17:R78" si="11">+K17/K13-1</f>
        <v>2.5226875364249501E-2</v>
      </c>
      <c r="S17" s="32"/>
      <c r="T17" s="743">
        <v>321</v>
      </c>
      <c r="U17" s="743">
        <v>707.2</v>
      </c>
      <c r="V17" s="743">
        <v>1028.2</v>
      </c>
      <c r="W17" s="584"/>
      <c r="X17" s="743">
        <v>920</v>
      </c>
      <c r="Y17" s="743">
        <v>2019.5</v>
      </c>
      <c r="Z17" s="743">
        <v>2939.5</v>
      </c>
      <c r="AA17" s="32"/>
      <c r="AB17" s="682">
        <v>0.65099999999999991</v>
      </c>
      <c r="AC17" s="682">
        <v>0.64981431047288929</v>
      </c>
      <c r="AD17" s="682">
        <v>0.65</v>
      </c>
      <c r="AE17" s="32"/>
      <c r="AF17" s="683">
        <v>0.156</v>
      </c>
      <c r="AG17" s="683">
        <v>7.2000000000000008E-2</v>
      </c>
      <c r="AH17" s="683">
        <v>4.0999999999999995E-2</v>
      </c>
      <c r="AI17" s="683">
        <v>3.4000000000000002E-2</v>
      </c>
      <c r="AJ17" s="683">
        <v>6.6000000000000003E-2</v>
      </c>
      <c r="AK17" s="682">
        <v>0.16497975708502025</v>
      </c>
      <c r="AL17" s="682">
        <v>9.818481848184818E-2</v>
      </c>
      <c r="AM17" s="32"/>
      <c r="AN17" s="684">
        <v>3.1E-2</v>
      </c>
      <c r="AO17" s="684">
        <v>0.14300000000000002</v>
      </c>
      <c r="AP17" s="684">
        <v>0.111</v>
      </c>
      <c r="AQ17" s="684"/>
      <c r="AR17" s="684">
        <v>6.2E-2</v>
      </c>
      <c r="AS17" s="32"/>
      <c r="AT17" s="1"/>
      <c r="AU17" s="1"/>
      <c r="AV17" s="1"/>
      <c r="AW17" s="1"/>
      <c r="AX17" s="1"/>
      <c r="AY17" s="1"/>
      <c r="AZ17" s="1"/>
      <c r="BA17" s="32"/>
      <c r="BB17" s="457"/>
      <c r="BC17" s="1"/>
      <c r="BD17" s="1"/>
      <c r="BE17" s="1"/>
      <c r="BF17" s="1"/>
      <c r="BG17" s="427"/>
      <c r="BH17" s="1"/>
      <c r="BI17" s="32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32"/>
      <c r="BX17" s="457"/>
      <c r="BY17" s="71"/>
      <c r="BZ17" s="71"/>
      <c r="CA17" s="1"/>
      <c r="CB17" s="457"/>
      <c r="CC17" s="457"/>
      <c r="CD17" s="1"/>
      <c r="CE17" s="1"/>
      <c r="CF17" s="32"/>
      <c r="CG17" s="272">
        <f>('Pop, Employ, Incomes'!H17+'Inflation, Current AC'!D60)*100</f>
        <v>8.9</v>
      </c>
      <c r="CH17" s="272"/>
      <c r="CI17" s="272"/>
      <c r="CJ17" s="32"/>
      <c r="CK17" s="696">
        <v>713.48</v>
      </c>
      <c r="CL17" s="11">
        <f t="shared" si="0"/>
        <v>655.79514733096084</v>
      </c>
      <c r="CM17" s="696">
        <v>676.87</v>
      </c>
      <c r="CN17" s="16"/>
      <c r="CO17" s="712">
        <v>404400</v>
      </c>
      <c r="CP17" s="203">
        <f t="shared" si="4"/>
        <v>702500</v>
      </c>
      <c r="CQ17" s="712">
        <v>1106900</v>
      </c>
      <c r="CR17" s="16"/>
      <c r="CS17" s="760">
        <v>701.65819299999998</v>
      </c>
      <c r="CT17" s="760">
        <v>1031</v>
      </c>
      <c r="CU17" s="638">
        <f t="shared" si="1"/>
        <v>1.5092818847766238</v>
      </c>
      <c r="CV17" s="343"/>
      <c r="CW17" s="16"/>
      <c r="CX17" s="62">
        <f t="shared" si="5"/>
        <v>1076.8424391504257</v>
      </c>
      <c r="CY17" s="62">
        <f t="shared" si="6"/>
        <v>989.77973599103632</v>
      </c>
      <c r="CZ17" s="62">
        <f t="shared" si="7"/>
        <v>1021.5876293487534</v>
      </c>
      <c r="DA17" s="16"/>
      <c r="DB17" s="1"/>
      <c r="DC17" s="1"/>
      <c r="DD17" s="1"/>
      <c r="DE17" s="1"/>
      <c r="DF17" s="1"/>
      <c r="DG17" s="1"/>
      <c r="DH17" s="1"/>
      <c r="DI17" s="20"/>
      <c r="DJ17" s="1"/>
      <c r="DK17" s="1"/>
      <c r="DL17" s="1"/>
      <c r="DM17" s="1"/>
      <c r="DN17" s="1"/>
      <c r="DO17" s="1"/>
      <c r="DP17" s="1"/>
      <c r="DQ17" s="20"/>
      <c r="DR17" s="530">
        <f>+'Inflation, Current AC'!B60</f>
        <v>701.65819299999998</v>
      </c>
      <c r="DS17" s="530"/>
      <c r="DT17" s="359">
        <f t="shared" si="3"/>
        <v>1.3949709869631637</v>
      </c>
      <c r="DU17" s="457"/>
      <c r="DV17" s="20"/>
      <c r="DW17" s="1"/>
      <c r="DX17" s="1"/>
      <c r="DY17" s="1"/>
      <c r="DZ17" s="1"/>
      <c r="EA17" s="1"/>
      <c r="EB17" s="1"/>
      <c r="EC17" s="1"/>
      <c r="ED17" s="20"/>
      <c r="EE17" s="1"/>
      <c r="EF17" s="1"/>
      <c r="EG17" s="1"/>
      <c r="EH17" s="1"/>
      <c r="EI17" s="1"/>
      <c r="EJ17" s="1"/>
      <c r="EK17" s="1"/>
      <c r="EL17" s="20"/>
      <c r="EN17" s="696">
        <v>59.9</v>
      </c>
      <c r="EO17" s="376">
        <v>65</v>
      </c>
      <c r="EP17">
        <v>65.2</v>
      </c>
      <c r="EQ17">
        <v>57.4</v>
      </c>
      <c r="ER17">
        <v>62.4</v>
      </c>
      <c r="ES17">
        <v>70.3</v>
      </c>
      <c r="ET17">
        <v>68.3</v>
      </c>
      <c r="EU17">
        <v>65.2</v>
      </c>
      <c r="EV17">
        <v>63.7</v>
      </c>
      <c r="EW17">
        <v>68.7</v>
      </c>
      <c r="EX17">
        <v>63.6</v>
      </c>
      <c r="EY17">
        <v>61.1</v>
      </c>
      <c r="EZ17">
        <v>62.6</v>
      </c>
      <c r="FA17">
        <v>62.1</v>
      </c>
      <c r="FB17">
        <v>65.400000000000006</v>
      </c>
      <c r="FC17">
        <v>64.2</v>
      </c>
      <c r="FD17">
        <v>64</v>
      </c>
      <c r="FE17">
        <v>73.5</v>
      </c>
      <c r="FF17">
        <v>69.599999999999994</v>
      </c>
      <c r="FG17">
        <v>72.900000000000006</v>
      </c>
      <c r="FH17">
        <v>74.2</v>
      </c>
      <c r="FI17">
        <v>69.5</v>
      </c>
      <c r="FJ17">
        <v>71.400000000000006</v>
      </c>
      <c r="FK17">
        <v>73.5</v>
      </c>
      <c r="FL17">
        <v>70.3</v>
      </c>
      <c r="FM17">
        <v>77.400000000000006</v>
      </c>
      <c r="FN17">
        <v>77</v>
      </c>
      <c r="FO17">
        <v>79.3</v>
      </c>
      <c r="FP17">
        <v>74.2</v>
      </c>
      <c r="FQ17">
        <v>79.8</v>
      </c>
      <c r="FR17">
        <v>78.099999999999994</v>
      </c>
      <c r="FS17">
        <v>76.900000000000006</v>
      </c>
      <c r="FT17">
        <v>78.599999999999994</v>
      </c>
      <c r="FU17">
        <v>80.599999999999994</v>
      </c>
      <c r="FV17">
        <v>83</v>
      </c>
      <c r="FW17">
        <v>79.3</v>
      </c>
      <c r="FX17">
        <v>77.900000000000006</v>
      </c>
      <c r="FY17">
        <v>79</v>
      </c>
      <c r="FZ17">
        <v>73.2</v>
      </c>
      <c r="GA17">
        <v>72.599999999999994</v>
      </c>
      <c r="GB17">
        <v>69.8</v>
      </c>
      <c r="GC17">
        <v>74.400000000000006</v>
      </c>
      <c r="GD17">
        <v>76</v>
      </c>
    </row>
    <row r="18" spans="1:186" customFormat="1">
      <c r="A18" s="8">
        <v>36861</v>
      </c>
      <c r="B18" s="55"/>
      <c r="C18" s="55"/>
      <c r="D18" s="55"/>
      <c r="E18" s="89"/>
      <c r="F18" s="550">
        <v>5.0999999999999997E-2</v>
      </c>
      <c r="G18" s="682">
        <v>5.8476474981329345E-2</v>
      </c>
      <c r="H18" s="550">
        <v>5.5999999999999994E-2</v>
      </c>
      <c r="I18" s="32"/>
      <c r="J18" s="743">
        <v>576.20000000000005</v>
      </c>
      <c r="K18" s="743">
        <v>1260.7</v>
      </c>
      <c r="L18" s="743">
        <v>1836.9</v>
      </c>
      <c r="M18" s="11">
        <f t="shared" si="9"/>
        <v>2.3000000000000682</v>
      </c>
      <c r="N18" s="376">
        <f t="shared" si="10"/>
        <v>4.0076668409132488E-3</v>
      </c>
      <c r="O18" s="11">
        <f t="shared" si="8"/>
        <v>567.95000000000005</v>
      </c>
      <c r="P18" s="11"/>
      <c r="Q18" s="376"/>
      <c r="R18" s="376">
        <f t="shared" si="11"/>
        <v>2.7800423936083618E-2</v>
      </c>
      <c r="S18" s="32"/>
      <c r="T18" s="743">
        <v>317.2</v>
      </c>
      <c r="U18" s="743">
        <v>684</v>
      </c>
      <c r="V18" s="743">
        <v>1001.2</v>
      </c>
      <c r="W18" s="584"/>
      <c r="X18" s="743">
        <v>924.2</v>
      </c>
      <c r="Y18" s="743">
        <v>2022.9999999999998</v>
      </c>
      <c r="Z18" s="743">
        <v>2947.2</v>
      </c>
      <c r="AA18" s="32"/>
      <c r="AB18" s="682">
        <v>0.65700000000000003</v>
      </c>
      <c r="AC18" s="682">
        <v>0.66188828472565486</v>
      </c>
      <c r="AD18" s="682">
        <v>0.66</v>
      </c>
      <c r="AE18" s="32"/>
      <c r="AF18" s="683">
        <v>0.158</v>
      </c>
      <c r="AG18" s="683">
        <v>0.125</v>
      </c>
      <c r="AH18" s="683">
        <v>3.7999999999999999E-2</v>
      </c>
      <c r="AI18" s="683">
        <v>2.3E-2</v>
      </c>
      <c r="AJ18" s="683">
        <v>0.04</v>
      </c>
      <c r="AK18" s="682">
        <v>0.16186046511627905</v>
      </c>
      <c r="AL18" s="682">
        <v>0.10368663594470048</v>
      </c>
      <c r="AM18" s="32"/>
      <c r="AN18" s="684">
        <v>3.7000000000000005E-2</v>
      </c>
      <c r="AO18" s="684">
        <v>9.6000000000000002E-2</v>
      </c>
      <c r="AP18" s="684">
        <v>9.6999999999999989E-2</v>
      </c>
      <c r="AQ18" s="684"/>
      <c r="AR18" s="684">
        <v>6.9000000000000006E-2</v>
      </c>
      <c r="AS18" s="32"/>
      <c r="AT18" s="1"/>
      <c r="AU18" s="1"/>
      <c r="AV18" s="1"/>
      <c r="AW18" s="1"/>
      <c r="AX18" s="1"/>
      <c r="AY18" s="1"/>
      <c r="AZ18" s="1"/>
      <c r="BA18" s="32"/>
      <c r="BB18" s="457"/>
      <c r="BC18" s="1"/>
      <c r="BD18" s="1"/>
      <c r="BE18" s="1"/>
      <c r="BF18" s="1"/>
      <c r="BG18" s="427"/>
      <c r="BH18" s="1"/>
      <c r="BI18" s="32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32"/>
      <c r="BX18" s="457"/>
      <c r="BY18" s="71"/>
      <c r="BZ18" s="71"/>
      <c r="CA18" s="1"/>
      <c r="CB18" s="457"/>
      <c r="CC18" s="457"/>
      <c r="CD18" s="1"/>
      <c r="CE18" s="1"/>
      <c r="CF18" s="32"/>
      <c r="CG18" s="272">
        <f>('Pop, Employ, Incomes'!H18+'Inflation, Current AC'!D61)*100</f>
        <v>9.6</v>
      </c>
      <c r="CH18" s="272"/>
      <c r="CI18" s="272"/>
      <c r="CJ18" s="32"/>
      <c r="CK18" s="696">
        <v>723.99</v>
      </c>
      <c r="CL18" s="11">
        <f t="shared" si="0"/>
        <v>664.56747899159643</v>
      </c>
      <c r="CM18" s="696">
        <v>686.31</v>
      </c>
      <c r="CN18" s="16"/>
      <c r="CO18" s="712">
        <v>412000</v>
      </c>
      <c r="CP18" s="203">
        <f t="shared" si="4"/>
        <v>714000</v>
      </c>
      <c r="CQ18" s="712">
        <v>1126000</v>
      </c>
      <c r="CR18" s="16"/>
      <c r="CS18" s="760">
        <v>709.80122800000004</v>
      </c>
      <c r="CT18" s="760">
        <v>1031</v>
      </c>
      <c r="CU18" s="638">
        <f t="shared" si="1"/>
        <v>1.4919669876930672</v>
      </c>
      <c r="CV18" s="343"/>
      <c r="CW18" s="16"/>
      <c r="CX18" s="62">
        <f t="shared" si="5"/>
        <v>1080.1691794199037</v>
      </c>
      <c r="CY18" s="62">
        <f t="shared" si="6"/>
        <v>991.51273974986782</v>
      </c>
      <c r="CZ18" s="62">
        <f t="shared" si="7"/>
        <v>1023.9518633236289</v>
      </c>
      <c r="DA18" s="16"/>
      <c r="DB18" s="1"/>
      <c r="DC18" s="1"/>
      <c r="DD18" s="1"/>
      <c r="DE18" s="1"/>
      <c r="DF18" s="1"/>
      <c r="DG18" s="1"/>
      <c r="DH18" s="1"/>
      <c r="DI18" s="20"/>
      <c r="DJ18" s="1"/>
      <c r="DK18" s="1"/>
      <c r="DL18" s="1"/>
      <c r="DM18" s="1"/>
      <c r="DN18" s="1"/>
      <c r="DO18" s="1"/>
      <c r="DP18" s="1"/>
      <c r="DQ18" s="20"/>
      <c r="DR18" s="530">
        <f>+'Inflation, Current AC'!B61</f>
        <v>709.80122800000004</v>
      </c>
      <c r="DS18" s="530"/>
      <c r="DT18" s="359">
        <f t="shared" si="3"/>
        <v>1.37896749595367</v>
      </c>
      <c r="DU18" s="457"/>
      <c r="DV18" s="20"/>
      <c r="DW18" s="1"/>
      <c r="DX18" s="1"/>
      <c r="DY18" s="1"/>
      <c r="DZ18" s="1"/>
      <c r="EA18" s="1"/>
      <c r="EB18" s="1"/>
      <c r="EC18" s="1"/>
      <c r="ED18" s="20"/>
      <c r="EE18" s="1"/>
      <c r="EF18" s="1"/>
      <c r="EG18" s="1"/>
      <c r="EH18" s="1"/>
      <c r="EI18" s="1"/>
      <c r="EJ18" s="1"/>
      <c r="EK18" s="1"/>
      <c r="EL18" s="20"/>
      <c r="EN18" s="696">
        <v>74.3</v>
      </c>
      <c r="EO18" s="376">
        <v>72.7</v>
      </c>
      <c r="EP18">
        <v>68.5</v>
      </c>
      <c r="EQ18">
        <v>71.099999999999994</v>
      </c>
      <c r="ER18">
        <v>66.400000000000006</v>
      </c>
      <c r="ES18">
        <v>67.7</v>
      </c>
      <c r="ET18">
        <v>72.3</v>
      </c>
      <c r="EU18">
        <v>74</v>
      </c>
      <c r="EV18">
        <v>70</v>
      </c>
      <c r="EW18">
        <v>67.2</v>
      </c>
      <c r="EX18">
        <v>70.2</v>
      </c>
      <c r="EY18">
        <v>77</v>
      </c>
      <c r="EZ18">
        <v>73.900000000000006</v>
      </c>
      <c r="FA18">
        <v>77.099999999999994</v>
      </c>
      <c r="FB18">
        <v>74.8</v>
      </c>
      <c r="FC18">
        <v>76.5</v>
      </c>
      <c r="FD18">
        <v>75.2</v>
      </c>
      <c r="FE18">
        <v>76.900000000000006</v>
      </c>
      <c r="FF18">
        <v>77.900000000000006</v>
      </c>
      <c r="FG18">
        <v>81.5</v>
      </c>
      <c r="FH18">
        <v>80.599999999999994</v>
      </c>
      <c r="FI18">
        <v>80.3</v>
      </c>
      <c r="FJ18">
        <v>84.8</v>
      </c>
      <c r="FK18">
        <v>84.5</v>
      </c>
      <c r="FL18">
        <v>83.2</v>
      </c>
      <c r="FM18">
        <v>78.900000000000006</v>
      </c>
      <c r="FN18">
        <v>74.2</v>
      </c>
      <c r="FO18">
        <v>79.7</v>
      </c>
      <c r="FP18">
        <v>77.2</v>
      </c>
      <c r="FQ18">
        <v>75.099999999999994</v>
      </c>
      <c r="FR18">
        <v>75.3</v>
      </c>
      <c r="FS18">
        <v>80.5</v>
      </c>
      <c r="FT18">
        <v>81.900000000000006</v>
      </c>
      <c r="FU18">
        <v>81.900000000000006</v>
      </c>
      <c r="FV18">
        <v>85.8</v>
      </c>
      <c r="FW18">
        <v>83.7</v>
      </c>
      <c r="FX18">
        <v>84.1</v>
      </c>
      <c r="FY18">
        <v>77.5</v>
      </c>
      <c r="FZ18">
        <v>87.1</v>
      </c>
      <c r="GA18">
        <v>91.6</v>
      </c>
      <c r="GB18">
        <v>93.3</v>
      </c>
      <c r="GC18">
        <v>94.6</v>
      </c>
      <c r="GD18">
        <v>92</v>
      </c>
    </row>
    <row r="19" spans="1:186" customFormat="1">
      <c r="A19" s="8">
        <v>36951</v>
      </c>
      <c r="B19" s="55"/>
      <c r="C19" s="55"/>
      <c r="D19" s="55"/>
      <c r="E19" s="89"/>
      <c r="F19" s="550">
        <v>5.4000000000000006E-2</v>
      </c>
      <c r="G19" s="682">
        <v>5.9631993991738644E-2</v>
      </c>
      <c r="H19" s="550">
        <v>5.7999999999999996E-2</v>
      </c>
      <c r="I19" s="32"/>
      <c r="J19" s="743">
        <v>574.9</v>
      </c>
      <c r="K19" s="743">
        <v>1252.0999999999999</v>
      </c>
      <c r="L19" s="743">
        <v>1827</v>
      </c>
      <c r="M19" s="11">
        <f t="shared" si="9"/>
        <v>6.1999999999999318</v>
      </c>
      <c r="N19" s="376">
        <f t="shared" si="10"/>
        <v>1.0902057323720626E-2</v>
      </c>
      <c r="O19" s="11">
        <f t="shared" si="8"/>
        <v>569.5</v>
      </c>
      <c r="P19" s="11">
        <f t="shared" ref="P19:P74" si="12">+O19-O15</f>
        <v>5.125</v>
      </c>
      <c r="Q19" s="376">
        <f t="shared" ref="Q19:Q50" si="13">+O19/O15-1</f>
        <v>9.0808416389811519E-3</v>
      </c>
      <c r="R19" s="376">
        <f t="shared" si="11"/>
        <v>2.7912322469419548E-2</v>
      </c>
      <c r="S19" s="32"/>
      <c r="T19" s="743">
        <v>320.60000000000002</v>
      </c>
      <c r="U19" s="743">
        <v>694.6</v>
      </c>
      <c r="V19" s="743">
        <v>1015.2</v>
      </c>
      <c r="W19" s="584"/>
      <c r="X19" s="743">
        <v>928.4</v>
      </c>
      <c r="Y19" s="743">
        <v>2026.1999999999998</v>
      </c>
      <c r="Z19" s="743">
        <v>2954.6</v>
      </c>
      <c r="AA19" s="32"/>
      <c r="AB19" s="682">
        <v>0.65500000000000003</v>
      </c>
      <c r="AC19" s="682">
        <v>0.65719080051327605</v>
      </c>
      <c r="AD19" s="682">
        <v>0.65599999999999992</v>
      </c>
      <c r="AE19" s="32"/>
      <c r="AF19" s="683">
        <v>0.18600000000000003</v>
      </c>
      <c r="AG19" s="683">
        <v>0.09</v>
      </c>
      <c r="AH19" s="683">
        <v>3.7000000000000005E-2</v>
      </c>
      <c r="AI19" s="683">
        <v>3.9E-2</v>
      </c>
      <c r="AJ19" s="683">
        <v>4.0999999999999995E-2</v>
      </c>
      <c r="AK19" s="682">
        <v>0.16715257531584063</v>
      </c>
      <c r="AL19" s="682">
        <v>0.1060965954077593</v>
      </c>
      <c r="AM19" s="32"/>
      <c r="AN19" s="684">
        <v>3.7000000000000005E-2</v>
      </c>
      <c r="AO19" s="684">
        <v>8.8000000000000009E-2</v>
      </c>
      <c r="AP19" s="684">
        <v>9.6999999999999989E-2</v>
      </c>
      <c r="AQ19" s="684"/>
      <c r="AR19" s="684">
        <v>0.10199999999999999</v>
      </c>
      <c r="AS19" s="32"/>
      <c r="AT19" s="9">
        <v>3.4000000000000002E-2</v>
      </c>
      <c r="AU19" s="9">
        <v>3.7000000000000005E-2</v>
      </c>
      <c r="AV19" s="9">
        <v>5.5E-2</v>
      </c>
      <c r="AW19" s="9">
        <v>5.2000000000000005E-2</v>
      </c>
      <c r="AX19" s="9">
        <v>6.7000000000000004E-2</v>
      </c>
      <c r="AY19" s="9">
        <v>5.7999999999999996E-2</v>
      </c>
      <c r="AZ19" s="9">
        <v>3.5000000000000003E-2</v>
      </c>
      <c r="BA19" s="32"/>
      <c r="BB19" s="64"/>
      <c r="BC19" s="9"/>
      <c r="BD19" s="1"/>
      <c r="BE19" s="9"/>
      <c r="BF19" s="1"/>
      <c r="BG19" s="427"/>
      <c r="BH19" s="9"/>
      <c r="BI19" s="32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32"/>
      <c r="BX19" s="457"/>
      <c r="BY19" s="71"/>
      <c r="BZ19" s="71"/>
      <c r="CA19" s="1"/>
      <c r="CB19" s="457"/>
      <c r="CC19" s="457"/>
      <c r="CD19" s="1"/>
      <c r="CE19" s="1"/>
      <c r="CF19" s="32"/>
      <c r="CG19" s="272">
        <f>('Pop, Employ, Incomes'!H19+'Inflation, Current AC'!D62)*100</f>
        <v>8.9</v>
      </c>
      <c r="CH19" s="272"/>
      <c r="CI19" s="272"/>
      <c r="CJ19" s="32"/>
      <c r="CK19" s="696">
        <v>727.14</v>
      </c>
      <c r="CL19" s="11">
        <f t="shared" si="0"/>
        <v>668.40669416864773</v>
      </c>
      <c r="CM19" s="696">
        <v>689.75</v>
      </c>
      <c r="CN19" s="16"/>
      <c r="CO19" s="712">
        <v>408200</v>
      </c>
      <c r="CP19" s="203">
        <f t="shared" si="4"/>
        <v>715100</v>
      </c>
      <c r="CQ19" s="712">
        <v>1123300</v>
      </c>
      <c r="CR19" s="16"/>
      <c r="CS19" s="760">
        <v>708.44405600000005</v>
      </c>
      <c r="CT19" s="760">
        <v>1031</v>
      </c>
      <c r="CU19" s="638">
        <f t="shared" si="1"/>
        <v>1.4948251609016252</v>
      </c>
      <c r="CV19" s="343"/>
      <c r="CW19" s="16"/>
      <c r="CX19" s="62">
        <f t="shared" si="5"/>
        <v>1086.9471674980077</v>
      </c>
      <c r="CY19" s="62">
        <f t="shared" si="6"/>
        <v>999.15114415837229</v>
      </c>
      <c r="CZ19" s="62">
        <f t="shared" si="7"/>
        <v>1031.0556547318961</v>
      </c>
      <c r="DA19" s="16"/>
      <c r="DB19" s="1"/>
      <c r="DC19" s="1"/>
      <c r="DD19" s="1"/>
      <c r="DE19" s="1"/>
      <c r="DF19" s="1"/>
      <c r="DG19" s="1"/>
      <c r="DH19" s="1"/>
      <c r="DI19" s="20"/>
      <c r="DJ19" s="1"/>
      <c r="DK19" s="1"/>
      <c r="DL19" s="1"/>
      <c r="DM19" s="1"/>
      <c r="DN19" s="1"/>
      <c r="DO19" s="1"/>
      <c r="DP19" s="1"/>
      <c r="DQ19" s="20"/>
      <c r="DR19" s="530">
        <f>+'Inflation, Current AC'!B62</f>
        <v>708.44405600000005</v>
      </c>
      <c r="DS19" s="530"/>
      <c r="DT19" s="359">
        <f t="shared" si="3"/>
        <v>1.381609195123235</v>
      </c>
      <c r="DU19" s="457"/>
      <c r="DV19" s="20"/>
      <c r="DW19" s="1"/>
      <c r="DX19" s="1"/>
      <c r="DY19" s="1"/>
      <c r="DZ19" s="1"/>
      <c r="EA19" s="1"/>
      <c r="EB19" s="1"/>
      <c r="EC19" s="1"/>
      <c r="ED19" s="20"/>
      <c r="EE19" s="1"/>
      <c r="EF19" s="1"/>
      <c r="EG19" s="1"/>
      <c r="EH19" s="1"/>
      <c r="EI19" s="1"/>
      <c r="EJ19" s="1"/>
      <c r="EK19" s="1"/>
      <c r="EL19" s="20"/>
      <c r="EN19" s="696">
        <v>68.3</v>
      </c>
      <c r="EO19" s="376">
        <v>68</v>
      </c>
      <c r="EP19">
        <v>69.3</v>
      </c>
      <c r="EQ19">
        <v>70</v>
      </c>
      <c r="ER19">
        <v>69</v>
      </c>
      <c r="ES19">
        <v>69.8</v>
      </c>
      <c r="ET19">
        <v>73</v>
      </c>
      <c r="EU19">
        <v>75.400000000000006</v>
      </c>
      <c r="EV19">
        <v>80.2</v>
      </c>
      <c r="EW19">
        <v>79.2</v>
      </c>
      <c r="EX19">
        <v>82</v>
      </c>
      <c r="EY19">
        <v>77</v>
      </c>
      <c r="EZ19">
        <v>77.599999999999994</v>
      </c>
      <c r="FA19">
        <v>81.900000000000006</v>
      </c>
      <c r="FB19">
        <v>77</v>
      </c>
      <c r="FC19">
        <v>79</v>
      </c>
      <c r="FD19">
        <v>78.099999999999994</v>
      </c>
      <c r="FE19">
        <v>78.5</v>
      </c>
      <c r="FF19">
        <v>82.6</v>
      </c>
      <c r="FG19">
        <v>87.9</v>
      </c>
      <c r="FH19">
        <v>83.2</v>
      </c>
      <c r="FI19">
        <v>78.599999999999994</v>
      </c>
      <c r="FJ19">
        <v>79.099999999999994</v>
      </c>
      <c r="FK19">
        <v>81.7</v>
      </c>
      <c r="FL19">
        <v>77.900000000000006</v>
      </c>
      <c r="FM19">
        <v>82.8</v>
      </c>
      <c r="FN19">
        <v>86.1</v>
      </c>
      <c r="FO19">
        <v>86.5</v>
      </c>
      <c r="FP19">
        <v>86.4</v>
      </c>
      <c r="FQ19">
        <v>87.7</v>
      </c>
      <c r="FR19">
        <v>88.9</v>
      </c>
      <c r="FS19">
        <v>89.7</v>
      </c>
      <c r="FT19">
        <v>98.3</v>
      </c>
      <c r="FU19">
        <v>93.4</v>
      </c>
      <c r="FV19">
        <v>94.9</v>
      </c>
      <c r="FW19">
        <v>86.2</v>
      </c>
      <c r="FX19">
        <v>89.1</v>
      </c>
      <c r="FY19">
        <v>86.7</v>
      </c>
      <c r="FZ19">
        <v>89.1</v>
      </c>
      <c r="GA19">
        <v>92.3</v>
      </c>
      <c r="GB19">
        <v>92.6</v>
      </c>
      <c r="GC19">
        <v>89.8</v>
      </c>
      <c r="GD19">
        <v>97.8</v>
      </c>
    </row>
    <row r="20" spans="1:186" customFormat="1">
      <c r="A20" s="8">
        <v>37043</v>
      </c>
      <c r="B20" s="69">
        <v>1218300</v>
      </c>
      <c r="C20" s="69">
        <f>D20-B20</f>
        <v>2662200</v>
      </c>
      <c r="D20" s="69">
        <v>3880500</v>
      </c>
      <c r="E20" s="697">
        <f>+B20/D20</f>
        <v>0.3139543873212215</v>
      </c>
      <c r="F20" s="550">
        <v>5.5999999999999994E-2</v>
      </c>
      <c r="G20" s="682">
        <v>5.2540066525551862E-2</v>
      </c>
      <c r="H20" s="550">
        <v>5.4000000000000006E-2</v>
      </c>
      <c r="I20" s="32"/>
      <c r="J20" s="743">
        <v>576.29999999999995</v>
      </c>
      <c r="K20" s="743">
        <v>1253.3</v>
      </c>
      <c r="L20" s="743">
        <v>1829.6</v>
      </c>
      <c r="M20" s="11">
        <f t="shared" si="9"/>
        <v>17.199999999999932</v>
      </c>
      <c r="N20" s="376">
        <f t="shared" si="10"/>
        <v>3.0763727419066189E-2</v>
      </c>
      <c r="O20" s="11">
        <f t="shared" si="8"/>
        <v>573.79999999999995</v>
      </c>
      <c r="P20" s="11">
        <f t="shared" si="12"/>
        <v>8.9999999999998863</v>
      </c>
      <c r="Q20" s="376">
        <f t="shared" si="13"/>
        <v>1.5934844192634356E-2</v>
      </c>
      <c r="R20" s="376">
        <f t="shared" si="11"/>
        <v>3.2032279314887946E-2</v>
      </c>
      <c r="S20" s="32"/>
      <c r="T20" s="743">
        <v>320.5</v>
      </c>
      <c r="U20" s="743">
        <v>704.09999999999991</v>
      </c>
      <c r="V20" s="743">
        <v>1024.5999999999999</v>
      </c>
      <c r="W20" s="584"/>
      <c r="X20" s="743">
        <v>931.2</v>
      </c>
      <c r="Y20" s="743">
        <v>2026.9999999999998</v>
      </c>
      <c r="Z20" s="743">
        <v>2958.2</v>
      </c>
      <c r="AA20" s="32"/>
      <c r="AB20" s="682">
        <v>0.65599999999999992</v>
      </c>
      <c r="AC20" s="682">
        <v>0.65263936852491367</v>
      </c>
      <c r="AD20" s="682">
        <v>0.65400000000000003</v>
      </c>
      <c r="AE20" s="32"/>
      <c r="AF20" s="683">
        <v>0.16399999999999998</v>
      </c>
      <c r="AG20" s="683">
        <v>7.2000000000000008E-2</v>
      </c>
      <c r="AH20" s="683">
        <v>5.2000000000000005E-2</v>
      </c>
      <c r="AI20" s="683">
        <v>3.7999999999999999E-2</v>
      </c>
      <c r="AJ20" s="683">
        <v>0.04</v>
      </c>
      <c r="AK20" s="682">
        <v>0.15784114052953158</v>
      </c>
      <c r="AL20" s="682">
        <v>9.0381426202321716E-2</v>
      </c>
      <c r="AM20" s="32"/>
      <c r="AN20" s="684">
        <v>4.0999999999999995E-2</v>
      </c>
      <c r="AO20" s="684">
        <v>0.12</v>
      </c>
      <c r="AP20" s="684">
        <v>9.4E-2</v>
      </c>
      <c r="AQ20" s="684"/>
      <c r="AR20" s="684">
        <v>8.8000000000000009E-2</v>
      </c>
      <c r="AS20" s="32"/>
      <c r="AT20" s="9">
        <v>3.6000000000000004E-2</v>
      </c>
      <c r="AU20" s="9">
        <v>0.04</v>
      </c>
      <c r="AV20" s="9">
        <v>5.7999999999999996E-2</v>
      </c>
      <c r="AW20" s="9">
        <v>5.5E-2</v>
      </c>
      <c r="AX20" s="9">
        <v>7.2000000000000008E-2</v>
      </c>
      <c r="AY20" s="9">
        <v>6.2E-2</v>
      </c>
      <c r="AZ20" s="9">
        <v>3.7999999999999999E-2</v>
      </c>
      <c r="BA20" s="32"/>
      <c r="BB20" s="64"/>
      <c r="BC20" s="9"/>
      <c r="BD20" s="1"/>
      <c r="BE20" s="9"/>
      <c r="BF20" s="1"/>
      <c r="BG20" s="427"/>
      <c r="BH20" s="9"/>
      <c r="BI20" s="32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32"/>
      <c r="BX20" s="457"/>
      <c r="BY20" s="71"/>
      <c r="BZ20" s="71"/>
      <c r="CA20" s="1"/>
      <c r="CB20" s="457"/>
      <c r="CC20" s="457"/>
      <c r="CD20" s="1"/>
      <c r="CE20" s="1"/>
      <c r="CF20" s="32"/>
      <c r="CG20" s="272">
        <f>('Pop, Employ, Incomes'!H20+'Inflation, Current AC'!D63)*100</f>
        <v>8.6000000000000014</v>
      </c>
      <c r="CH20" s="272"/>
      <c r="CI20" s="272"/>
      <c r="CJ20" s="32"/>
      <c r="CK20" s="696">
        <v>742.05</v>
      </c>
      <c r="CL20" s="11">
        <f t="shared" si="0"/>
        <v>675.71890210176991</v>
      </c>
      <c r="CM20" s="696">
        <v>699.8</v>
      </c>
      <c r="CN20" s="16"/>
      <c r="CO20" s="712">
        <v>412200</v>
      </c>
      <c r="CP20" s="203">
        <f t="shared" si="4"/>
        <v>723200</v>
      </c>
      <c r="CQ20" s="712">
        <v>1135400</v>
      </c>
      <c r="CR20" s="16"/>
      <c r="CS20" s="760">
        <v>714.551332</v>
      </c>
      <c r="CT20" s="760">
        <v>1031</v>
      </c>
      <c r="CU20" s="638">
        <f t="shared" si="1"/>
        <v>1.4820488781903216</v>
      </c>
      <c r="CV20" s="343"/>
      <c r="CW20" s="16"/>
      <c r="CX20" s="62">
        <f t="shared" si="5"/>
        <v>1099.7543700611282</v>
      </c>
      <c r="CY20" s="62">
        <f t="shared" si="6"/>
        <v>1001.4484408319239</v>
      </c>
      <c r="CZ20" s="62">
        <f t="shared" si="7"/>
        <v>1037.1378049575869</v>
      </c>
      <c r="DA20" s="16"/>
      <c r="DB20" s="1"/>
      <c r="DC20" s="1"/>
      <c r="DD20" s="1"/>
      <c r="DE20" s="1"/>
      <c r="DF20" s="1"/>
      <c r="DG20" s="1"/>
      <c r="DH20" s="1"/>
      <c r="DI20" s="20"/>
      <c r="DJ20" s="1"/>
      <c r="DK20" s="1"/>
      <c r="DL20" s="1"/>
      <c r="DM20" s="1"/>
      <c r="DN20" s="1"/>
      <c r="DO20" s="1"/>
      <c r="DP20" s="1"/>
      <c r="DQ20" s="20"/>
      <c r="DR20" s="530">
        <f>+'Inflation, Current AC'!B63</f>
        <v>714.551332</v>
      </c>
      <c r="DS20" s="530"/>
      <c r="DT20" s="359">
        <f t="shared" si="3"/>
        <v>1.3698005701849283</v>
      </c>
      <c r="DU20" s="457"/>
      <c r="DV20" s="20"/>
      <c r="DW20" s="1"/>
      <c r="DX20" s="1"/>
      <c r="DY20" s="1"/>
      <c r="DZ20" s="1"/>
      <c r="EA20" s="1"/>
      <c r="EB20" s="1"/>
      <c r="EC20" s="1"/>
      <c r="ED20" s="20"/>
      <c r="EE20" s="1"/>
      <c r="EF20" s="1"/>
      <c r="EG20" s="1"/>
      <c r="EH20" s="1"/>
      <c r="EI20" s="1"/>
      <c r="EJ20" s="1"/>
      <c r="EK20" s="1"/>
      <c r="EL20" s="20"/>
      <c r="EN20" s="696">
        <v>692.2</v>
      </c>
      <c r="EO20" s="376">
        <v>687.3</v>
      </c>
      <c r="EP20">
        <v>696.5</v>
      </c>
      <c r="EQ20">
        <v>700.6</v>
      </c>
      <c r="ER20">
        <v>705.8</v>
      </c>
      <c r="ES20">
        <v>707.7</v>
      </c>
      <c r="ET20">
        <v>718.7</v>
      </c>
      <c r="EU20">
        <v>727</v>
      </c>
      <c r="EV20">
        <v>723.2</v>
      </c>
      <c r="EW20">
        <v>722.9</v>
      </c>
      <c r="EX20">
        <v>714.9</v>
      </c>
      <c r="EY20">
        <v>722.3</v>
      </c>
      <c r="EZ20">
        <v>718.8</v>
      </c>
      <c r="FA20">
        <v>719.9</v>
      </c>
      <c r="FB20">
        <v>735.1</v>
      </c>
      <c r="FC20">
        <v>755.8</v>
      </c>
      <c r="FD20">
        <v>755.9</v>
      </c>
      <c r="FE20">
        <v>756</v>
      </c>
      <c r="FF20">
        <v>762.5</v>
      </c>
      <c r="FG20">
        <v>786.7</v>
      </c>
      <c r="FH20">
        <v>787.4</v>
      </c>
      <c r="FI20">
        <v>781.7</v>
      </c>
      <c r="FJ20">
        <v>771.6</v>
      </c>
      <c r="FK20">
        <v>799.5</v>
      </c>
      <c r="FL20">
        <v>800.9</v>
      </c>
      <c r="FM20">
        <v>800.5</v>
      </c>
      <c r="FN20">
        <v>817.2</v>
      </c>
      <c r="FO20">
        <v>852.5</v>
      </c>
      <c r="FP20">
        <v>852.6</v>
      </c>
      <c r="FQ20">
        <v>850.8</v>
      </c>
      <c r="FR20">
        <v>860.4</v>
      </c>
      <c r="FS20">
        <v>873.6</v>
      </c>
      <c r="FT20">
        <v>880</v>
      </c>
      <c r="FU20">
        <v>882.7</v>
      </c>
      <c r="FV20">
        <v>895.3</v>
      </c>
      <c r="FW20">
        <v>880.4</v>
      </c>
      <c r="FX20">
        <v>891.4</v>
      </c>
      <c r="FY20">
        <v>894.1</v>
      </c>
      <c r="FZ20">
        <v>887</v>
      </c>
      <c r="GA20">
        <v>899.9</v>
      </c>
      <c r="GB20">
        <v>906</v>
      </c>
      <c r="GC20">
        <v>896.2</v>
      </c>
      <c r="GD20">
        <v>876.4</v>
      </c>
    </row>
    <row r="21" spans="1:186" customFormat="1">
      <c r="A21" s="8">
        <v>37135</v>
      </c>
      <c r="B21" s="55"/>
      <c r="C21" s="55"/>
      <c r="D21" s="55"/>
      <c r="E21" s="89"/>
      <c r="F21" s="550">
        <v>4.2999999999999997E-2</v>
      </c>
      <c r="G21" s="682">
        <v>5.6460695247390939E-2</v>
      </c>
      <c r="H21" s="550">
        <v>5.2000000000000005E-2</v>
      </c>
      <c r="I21" s="32"/>
      <c r="J21" s="743">
        <v>581.4</v>
      </c>
      <c r="K21" s="743">
        <v>1256.6999999999998</v>
      </c>
      <c r="L21" s="743">
        <v>1838.1</v>
      </c>
      <c r="M21" s="11">
        <f t="shared" si="9"/>
        <v>13.600000000000023</v>
      </c>
      <c r="N21" s="376">
        <f t="shared" si="10"/>
        <v>2.39520958083832E-2</v>
      </c>
      <c r="O21" s="11">
        <f t="shared" si="8"/>
        <v>577.19999999999993</v>
      </c>
      <c r="P21" s="11">
        <f t="shared" si="12"/>
        <v>9.8249999999999318</v>
      </c>
      <c r="Q21" s="376">
        <f t="shared" si="13"/>
        <v>1.7316589557170969E-2</v>
      </c>
      <c r="R21" s="376">
        <f t="shared" si="11"/>
        <v>2.0545720318336569E-2</v>
      </c>
      <c r="S21" s="32"/>
      <c r="T21" s="743">
        <v>329.1</v>
      </c>
      <c r="U21" s="743">
        <v>697.99999999999989</v>
      </c>
      <c r="V21" s="743">
        <v>1027.0999999999999</v>
      </c>
      <c r="W21" s="584"/>
      <c r="X21" s="743">
        <v>936.8</v>
      </c>
      <c r="Y21" s="743">
        <v>2030.1000000000001</v>
      </c>
      <c r="Z21" s="743">
        <v>2966.9</v>
      </c>
      <c r="AA21" s="32"/>
      <c r="AB21" s="682">
        <v>0.64900000000000002</v>
      </c>
      <c r="AC21" s="682">
        <v>0.65617457268114876</v>
      </c>
      <c r="AD21" s="682">
        <v>0.65400000000000003</v>
      </c>
      <c r="AE21" s="32"/>
      <c r="AF21" s="683">
        <v>0.109</v>
      </c>
      <c r="AG21" s="683">
        <v>4.8000000000000001E-2</v>
      </c>
      <c r="AH21" s="683">
        <v>3.7999999999999999E-2</v>
      </c>
      <c r="AI21" s="683">
        <v>3.3000000000000002E-2</v>
      </c>
      <c r="AJ21" s="683">
        <v>0.05</v>
      </c>
      <c r="AK21" s="682">
        <v>0.17025641025641028</v>
      </c>
      <c r="AL21" s="682">
        <v>9.926769731489013E-2</v>
      </c>
      <c r="AM21" s="32"/>
      <c r="AN21" s="684">
        <v>2.7999999999999997E-2</v>
      </c>
      <c r="AO21" s="684">
        <v>9.3000000000000013E-2</v>
      </c>
      <c r="AP21" s="684">
        <v>7.400000000000001E-2</v>
      </c>
      <c r="AQ21" s="684"/>
      <c r="AR21" s="684">
        <v>6.0999999999999999E-2</v>
      </c>
      <c r="AS21" s="32"/>
      <c r="AT21" s="9">
        <v>2.8999999999999998E-2</v>
      </c>
      <c r="AU21" s="9">
        <v>3.2000000000000001E-2</v>
      </c>
      <c r="AV21" s="9">
        <v>4.9000000000000002E-2</v>
      </c>
      <c r="AW21" s="9">
        <v>4.5999999999999999E-2</v>
      </c>
      <c r="AX21" s="9">
        <v>5.9000000000000004E-2</v>
      </c>
      <c r="AY21" s="9">
        <v>5.2000000000000005E-2</v>
      </c>
      <c r="AZ21" s="9">
        <v>0.03</v>
      </c>
      <c r="BA21" s="32"/>
      <c r="BB21" s="64"/>
      <c r="BC21" s="9"/>
      <c r="BD21" s="1"/>
      <c r="BE21" s="9"/>
      <c r="BF21" s="1"/>
      <c r="BG21" s="427"/>
      <c r="BH21" s="9"/>
      <c r="BI21" s="32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32"/>
      <c r="BX21" s="457"/>
      <c r="BY21" s="71"/>
      <c r="BZ21" s="71"/>
      <c r="CA21" s="1"/>
      <c r="CB21" s="457"/>
      <c r="CC21" s="457"/>
      <c r="CD21" s="1"/>
      <c r="CE21" s="1"/>
      <c r="CF21" s="32"/>
      <c r="CG21" s="272">
        <f>('Pop, Employ, Incomes'!H21+'Inflation, Current AC'!D64)*100</f>
        <v>7.6000000000000014</v>
      </c>
      <c r="CH21" s="272"/>
      <c r="CI21" s="272"/>
      <c r="CJ21" s="32"/>
      <c r="CK21" s="696">
        <v>745.68</v>
      </c>
      <c r="CL21" s="11">
        <f t="shared" si="0"/>
        <v>680.66217433616021</v>
      </c>
      <c r="CM21" s="696">
        <v>704.26</v>
      </c>
      <c r="CN21" s="16"/>
      <c r="CO21" s="712">
        <v>409800</v>
      </c>
      <c r="CP21" s="203">
        <f t="shared" si="4"/>
        <v>719300</v>
      </c>
      <c r="CQ21" s="712">
        <v>1129100</v>
      </c>
      <c r="CR21" s="16"/>
      <c r="CS21" s="760">
        <v>718.62284999999997</v>
      </c>
      <c r="CT21" s="760">
        <v>1031</v>
      </c>
      <c r="CU21" s="638">
        <f t="shared" si="1"/>
        <v>1.4736519997937723</v>
      </c>
      <c r="CV21" s="343"/>
      <c r="CW21" s="16"/>
      <c r="CX21" s="62">
        <f t="shared" si="5"/>
        <v>1098.8728232062201</v>
      </c>
      <c r="CY21" s="62">
        <f t="shared" si="6"/>
        <v>1003.0591743944598</v>
      </c>
      <c r="CZ21" s="62">
        <f t="shared" si="7"/>
        <v>1037.8341573747621</v>
      </c>
      <c r="DA21" s="16"/>
      <c r="DB21" s="1"/>
      <c r="DC21" s="1"/>
      <c r="DD21" s="1"/>
      <c r="DE21" s="1"/>
      <c r="DF21" s="1"/>
      <c r="DG21" s="1"/>
      <c r="DH21" s="1"/>
      <c r="DI21" s="20"/>
      <c r="DJ21" s="1"/>
      <c r="DK21" s="1"/>
      <c r="DL21" s="1"/>
      <c r="DM21" s="1"/>
      <c r="DN21" s="1"/>
      <c r="DO21" s="1"/>
      <c r="DP21" s="1"/>
      <c r="DQ21" s="20"/>
      <c r="DR21" s="530">
        <f>+'Inflation, Current AC'!B64</f>
        <v>718.62284999999997</v>
      </c>
      <c r="DS21" s="530"/>
      <c r="DT21" s="359">
        <f t="shared" si="3"/>
        <v>1.3620396596072613</v>
      </c>
      <c r="DU21" s="457"/>
      <c r="DV21" s="20"/>
      <c r="DW21" s="1"/>
      <c r="DX21" s="1"/>
      <c r="DY21" s="1"/>
      <c r="DZ21" s="1"/>
      <c r="EA21" s="1"/>
      <c r="EB21" s="1"/>
      <c r="EC21" s="1"/>
      <c r="ED21" s="20"/>
      <c r="EE21" s="1"/>
      <c r="EF21" s="1"/>
      <c r="EG21" s="1"/>
      <c r="EH21" s="1"/>
      <c r="EI21" s="1"/>
      <c r="EJ21" s="1"/>
      <c r="EK21" s="1"/>
      <c r="EL21" s="20"/>
      <c r="EN21" s="696">
        <v>581.4</v>
      </c>
      <c r="EO21" s="376">
        <f t="shared" ref="EO21:EO54" si="14">+EN21/100</f>
        <v>5.8140000000000001</v>
      </c>
    </row>
    <row r="22" spans="1:186" customFormat="1">
      <c r="A22" s="8">
        <v>37226</v>
      </c>
      <c r="B22" s="55"/>
      <c r="C22" s="55"/>
      <c r="D22" s="55"/>
      <c r="E22" s="89"/>
      <c r="F22" s="550">
        <v>4.5999999999999999E-2</v>
      </c>
      <c r="G22" s="682">
        <v>5.7356061160289705E-2</v>
      </c>
      <c r="H22" s="550">
        <v>5.4000000000000006E-2</v>
      </c>
      <c r="I22" s="32"/>
      <c r="J22" s="743">
        <v>595.5</v>
      </c>
      <c r="K22" s="743">
        <v>1288.5</v>
      </c>
      <c r="L22" s="743">
        <v>1884</v>
      </c>
      <c r="M22" s="11">
        <f t="shared" si="9"/>
        <v>19.299999999999955</v>
      </c>
      <c r="N22" s="376">
        <f t="shared" si="10"/>
        <v>3.34953141270391E-2</v>
      </c>
      <c r="O22" s="11">
        <f t="shared" si="8"/>
        <v>582.02499999999998</v>
      </c>
      <c r="P22" s="11">
        <f t="shared" si="12"/>
        <v>14.074999999999932</v>
      </c>
      <c r="Q22" s="376">
        <f t="shared" si="13"/>
        <v>2.4782111101329329E-2</v>
      </c>
      <c r="R22" s="376">
        <f t="shared" si="11"/>
        <v>2.2051241373839847E-2</v>
      </c>
      <c r="S22" s="32"/>
      <c r="T22" s="743">
        <v>319.39999999999998</v>
      </c>
      <c r="U22" s="743">
        <v>672.1</v>
      </c>
      <c r="V22" s="743">
        <v>991.5</v>
      </c>
      <c r="W22" s="584"/>
      <c r="X22" s="743">
        <v>943.9</v>
      </c>
      <c r="Y22" s="743">
        <v>2039</v>
      </c>
      <c r="Z22" s="743">
        <v>2982.9</v>
      </c>
      <c r="AA22" s="32"/>
      <c r="AB22" s="682">
        <v>0.66200000000000003</v>
      </c>
      <c r="AC22" s="682">
        <v>0.67037763609612555</v>
      </c>
      <c r="AD22" s="682">
        <v>0.66799999999999993</v>
      </c>
      <c r="AE22" s="32"/>
      <c r="AF22" s="683">
        <v>0.14400000000000002</v>
      </c>
      <c r="AG22" s="683">
        <v>6.3E-2</v>
      </c>
      <c r="AH22" s="683">
        <v>3.7000000000000005E-2</v>
      </c>
      <c r="AI22" s="683">
        <v>3.9E-2</v>
      </c>
      <c r="AJ22" s="683">
        <v>2.6000000000000002E-2</v>
      </c>
      <c r="AK22" s="682">
        <v>0.15611061552185548</v>
      </c>
      <c r="AL22" s="682">
        <v>0.11386522075910148</v>
      </c>
      <c r="AM22" s="32"/>
      <c r="AN22" s="684">
        <v>2.7000000000000003E-2</v>
      </c>
      <c r="AO22" s="684">
        <v>0.109</v>
      </c>
      <c r="AP22" s="684">
        <v>0.10199999999999999</v>
      </c>
      <c r="AQ22" s="684"/>
      <c r="AR22" s="684">
        <v>6.9000000000000006E-2</v>
      </c>
      <c r="AS22" s="32"/>
      <c r="AT22" s="9">
        <v>0.03</v>
      </c>
      <c r="AU22" s="9">
        <v>3.4000000000000002E-2</v>
      </c>
      <c r="AV22" s="9">
        <v>5.0999999999999997E-2</v>
      </c>
      <c r="AW22" s="9">
        <v>4.9000000000000002E-2</v>
      </c>
      <c r="AX22" s="9">
        <v>6.3E-2</v>
      </c>
      <c r="AY22" s="9">
        <v>5.5E-2</v>
      </c>
      <c r="AZ22" s="9">
        <v>3.2000000000000001E-2</v>
      </c>
      <c r="BA22" s="32"/>
      <c r="BB22" s="64"/>
      <c r="BC22" s="9"/>
      <c r="BD22" s="1"/>
      <c r="BE22" s="9"/>
      <c r="BF22" s="1"/>
      <c r="BG22" s="427"/>
      <c r="BH22" s="9"/>
      <c r="BI22" s="32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32"/>
      <c r="BX22" s="457"/>
      <c r="BY22" s="71"/>
      <c r="BZ22" s="71"/>
      <c r="CA22" s="1"/>
      <c r="CB22" s="457"/>
      <c r="CC22" s="457"/>
      <c r="CD22" s="1"/>
      <c r="CE22" s="1"/>
      <c r="CF22" s="32"/>
      <c r="CG22" s="272">
        <f>('Pop, Employ, Incomes'!H22+'Inflation, Current AC'!D65)*100</f>
        <v>7.2000000000000011</v>
      </c>
      <c r="CH22" s="272"/>
      <c r="CI22" s="272"/>
      <c r="CJ22" s="32"/>
      <c r="CK22" s="696">
        <v>749.43</v>
      </c>
      <c r="CL22" s="11">
        <f t="shared" si="0"/>
        <v>688.43526315789472</v>
      </c>
      <c r="CM22" s="696">
        <v>710.43</v>
      </c>
      <c r="CN22" s="16"/>
      <c r="CO22" s="712">
        <v>417900</v>
      </c>
      <c r="CP22" s="203">
        <f t="shared" si="4"/>
        <v>741000</v>
      </c>
      <c r="CQ22" s="712">
        <v>1158900</v>
      </c>
      <c r="CR22" s="16"/>
      <c r="CS22" s="760">
        <v>722.69436800000005</v>
      </c>
      <c r="CT22" s="760">
        <v>1031</v>
      </c>
      <c r="CU22" s="638">
        <f t="shared" si="1"/>
        <v>1.4653497341216306</v>
      </c>
      <c r="CV22" s="343"/>
      <c r="CW22" s="16"/>
      <c r="CX22" s="62">
        <f t="shared" si="5"/>
        <v>1098.1770512427736</v>
      </c>
      <c r="CY22" s="62">
        <f t="shared" si="6"/>
        <v>1008.7984298283758</v>
      </c>
      <c r="CZ22" s="62">
        <f t="shared" si="7"/>
        <v>1041.0284116120299</v>
      </c>
      <c r="DA22" s="16"/>
      <c r="DB22" s="1"/>
      <c r="DC22" s="1"/>
      <c r="DD22" s="1"/>
      <c r="DE22" s="1"/>
      <c r="DF22" s="1"/>
      <c r="DG22" s="1"/>
      <c r="DH22" s="1"/>
      <c r="DI22" s="20"/>
      <c r="DJ22" s="1"/>
      <c r="DK22" s="1"/>
      <c r="DL22" s="1"/>
      <c r="DM22" s="1"/>
      <c r="DN22" s="1"/>
      <c r="DO22" s="1"/>
      <c r="DP22" s="1"/>
      <c r="DQ22" s="20"/>
      <c r="DR22" s="530">
        <f>+'Inflation, Current AC'!B65</f>
        <v>722.69436800000005</v>
      </c>
      <c r="DS22" s="530"/>
      <c r="DT22" s="359">
        <f t="shared" si="3"/>
        <v>1.3543661959186597</v>
      </c>
      <c r="DU22" s="457"/>
      <c r="DV22" s="20"/>
      <c r="DW22" s="1"/>
      <c r="DX22" s="1"/>
      <c r="DY22" s="1"/>
      <c r="DZ22" s="1"/>
      <c r="EA22" s="1"/>
      <c r="EB22" s="1"/>
      <c r="EC22" s="1"/>
      <c r="ED22" s="20"/>
      <c r="EE22" s="1"/>
      <c r="EF22" s="1"/>
      <c r="EG22" s="1"/>
      <c r="EH22" s="1"/>
      <c r="EI22" s="1"/>
      <c r="EJ22" s="1"/>
      <c r="EK22" s="1"/>
      <c r="EL22" s="20"/>
      <c r="EN22" s="696">
        <v>595.5</v>
      </c>
      <c r="EO22" s="376">
        <f t="shared" si="14"/>
        <v>5.9550000000000001</v>
      </c>
    </row>
    <row r="23" spans="1:186" customFormat="1">
      <c r="A23" s="8">
        <v>37316</v>
      </c>
      <c r="B23" s="55"/>
      <c r="C23" s="55"/>
      <c r="D23" s="55"/>
      <c r="E23" s="89"/>
      <c r="F23" s="550">
        <v>4.9000000000000002E-2</v>
      </c>
      <c r="G23" s="682">
        <v>6.0042160354728515E-2</v>
      </c>
      <c r="H23" s="550">
        <v>5.7000000000000002E-2</v>
      </c>
      <c r="I23" s="32"/>
      <c r="J23" s="743">
        <v>602.5</v>
      </c>
      <c r="K23" s="743">
        <v>1293.0999999999999</v>
      </c>
      <c r="L23" s="743">
        <v>1895.6</v>
      </c>
      <c r="M23" s="11">
        <f t="shared" si="9"/>
        <v>27.600000000000023</v>
      </c>
      <c r="N23" s="376">
        <f t="shared" si="10"/>
        <v>4.8008349278135354E-2</v>
      </c>
      <c r="O23" s="11">
        <f t="shared" si="8"/>
        <v>588.92499999999995</v>
      </c>
      <c r="P23" s="11">
        <f t="shared" si="12"/>
        <v>19.424999999999955</v>
      </c>
      <c r="Q23" s="376">
        <f t="shared" si="13"/>
        <v>3.4108867427568024E-2</v>
      </c>
      <c r="R23" s="376">
        <f t="shared" si="11"/>
        <v>3.2744988419455279E-2</v>
      </c>
      <c r="S23" s="32"/>
      <c r="T23" s="743">
        <v>319.2</v>
      </c>
      <c r="U23" s="743">
        <v>671.90000000000009</v>
      </c>
      <c r="V23" s="743">
        <v>991.1</v>
      </c>
      <c r="W23" s="336"/>
      <c r="X23" s="743">
        <v>953</v>
      </c>
      <c r="Y23" s="743">
        <v>2047.6</v>
      </c>
      <c r="Z23" s="743">
        <v>3000.6</v>
      </c>
      <c r="AA23" s="32"/>
      <c r="AB23" s="682">
        <v>0.66500000000000004</v>
      </c>
      <c r="AC23" s="682">
        <v>0.67185973823012302</v>
      </c>
      <c r="AD23" s="682">
        <v>0.67</v>
      </c>
      <c r="AE23" s="32"/>
      <c r="AF23" s="683">
        <v>0.126</v>
      </c>
      <c r="AG23" s="683">
        <v>5.9000000000000004E-2</v>
      </c>
      <c r="AH23" s="683">
        <v>4.5999999999999999E-2</v>
      </c>
      <c r="AI23" s="683">
        <v>4.0999999999999995E-2</v>
      </c>
      <c r="AJ23" s="683">
        <v>0.03</v>
      </c>
      <c r="AK23" s="682">
        <v>0.17758620689655172</v>
      </c>
      <c r="AL23" s="682">
        <v>9.1844813935075223E-2</v>
      </c>
      <c r="AM23" s="32"/>
      <c r="AN23" s="684">
        <v>3.7999999999999999E-2</v>
      </c>
      <c r="AO23" s="684">
        <v>0.08</v>
      </c>
      <c r="AP23" s="684">
        <v>6.8000000000000005E-2</v>
      </c>
      <c r="AQ23" s="684"/>
      <c r="AR23" s="684">
        <v>7.5999999999999998E-2</v>
      </c>
      <c r="AS23" s="32"/>
      <c r="AT23" s="9">
        <v>2.8999999999999998E-2</v>
      </c>
      <c r="AU23" s="9">
        <v>3.3000000000000002E-2</v>
      </c>
      <c r="AV23" s="9">
        <v>4.9000000000000002E-2</v>
      </c>
      <c r="AW23" s="9">
        <v>4.8000000000000001E-2</v>
      </c>
      <c r="AX23" s="9">
        <v>0.06</v>
      </c>
      <c r="AY23" s="9">
        <v>5.2000000000000005E-2</v>
      </c>
      <c r="AZ23" s="9">
        <v>0.03</v>
      </c>
      <c r="BA23" s="32"/>
      <c r="BB23" s="64"/>
      <c r="BC23" s="9"/>
      <c r="BD23" s="1"/>
      <c r="BE23" s="9"/>
      <c r="BF23" s="1"/>
      <c r="BG23" s="427"/>
      <c r="BH23" s="9"/>
      <c r="BI23" s="32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32"/>
      <c r="BX23" s="457"/>
      <c r="BY23" s="71"/>
      <c r="BZ23" s="71"/>
      <c r="CA23" s="1"/>
      <c r="CB23" s="457"/>
      <c r="CC23" s="457"/>
      <c r="CD23" s="1"/>
      <c r="CE23" s="1"/>
      <c r="CF23" s="32"/>
      <c r="CG23" s="272">
        <f>('Pop, Employ, Incomes'!H23+'Inflation, Current AC'!D66)*100</f>
        <v>8.3000000000000007</v>
      </c>
      <c r="CH23" s="272"/>
      <c r="CI23" s="272"/>
      <c r="CJ23" s="32"/>
      <c r="CK23" s="696">
        <v>759.8</v>
      </c>
      <c r="CL23" s="11">
        <f t="shared" si="0"/>
        <v>703.19890388985425</v>
      </c>
      <c r="CM23" s="696">
        <v>723.36</v>
      </c>
      <c r="CN23" s="16"/>
      <c r="CO23" s="712">
        <v>413900</v>
      </c>
      <c r="CP23" s="203">
        <f t="shared" si="4"/>
        <v>748100</v>
      </c>
      <c r="CQ23" s="712">
        <v>1162000</v>
      </c>
      <c r="CR23" s="16"/>
      <c r="CS23" s="760">
        <v>726.76588500000003</v>
      </c>
      <c r="CT23" s="760">
        <v>1031</v>
      </c>
      <c r="CU23" s="638">
        <f t="shared" si="1"/>
        <v>1.4571404930488723</v>
      </c>
      <c r="CV23" s="343"/>
      <c r="CW23" s="16"/>
      <c r="CX23" s="62">
        <f t="shared" si="5"/>
        <v>1107.135346618533</v>
      </c>
      <c r="CY23" s="62">
        <f t="shared" si="6"/>
        <v>1024.6595975254888</v>
      </c>
      <c r="CZ23" s="62">
        <f t="shared" si="7"/>
        <v>1054.0371470518323</v>
      </c>
      <c r="DA23" s="16"/>
      <c r="DB23" s="1"/>
      <c r="DC23" s="1"/>
      <c r="DD23" s="1"/>
      <c r="DE23" s="1"/>
      <c r="DF23" s="1"/>
      <c r="DG23" s="1"/>
      <c r="DH23" s="1"/>
      <c r="DI23" s="20"/>
      <c r="DJ23" s="1"/>
      <c r="DK23" s="1"/>
      <c r="DL23" s="1"/>
      <c r="DM23" s="1"/>
      <c r="DN23" s="1"/>
      <c r="DO23" s="1"/>
      <c r="DP23" s="1"/>
      <c r="DQ23" s="20"/>
      <c r="DR23" s="530">
        <f>+'Inflation, Current AC'!B66</f>
        <v>726.76588500000003</v>
      </c>
      <c r="DS23" s="530"/>
      <c r="DT23" s="359">
        <f t="shared" si="3"/>
        <v>1.3467787112764655</v>
      </c>
      <c r="DU23" s="457"/>
      <c r="DV23" s="20"/>
      <c r="DW23" s="1"/>
      <c r="DX23" s="1"/>
      <c r="DY23" s="1"/>
      <c r="DZ23" s="1"/>
      <c r="EA23" s="1"/>
      <c r="EB23" s="1"/>
      <c r="EC23" s="1"/>
      <c r="ED23" s="20"/>
      <c r="EE23" s="1"/>
      <c r="EF23" s="1"/>
      <c r="EG23" s="1"/>
      <c r="EH23" s="1"/>
      <c r="EI23" s="1"/>
      <c r="EJ23" s="1"/>
      <c r="EK23" s="1"/>
      <c r="EL23" s="20"/>
      <c r="EN23" s="696">
        <v>602.5</v>
      </c>
      <c r="EO23" s="376">
        <f t="shared" si="14"/>
        <v>6.0250000000000004</v>
      </c>
    </row>
    <row r="24" spans="1:186" customFormat="1">
      <c r="A24" s="8">
        <v>37408</v>
      </c>
      <c r="B24" s="69">
        <v>1255800</v>
      </c>
      <c r="C24" s="69">
        <f>D24-B24</f>
        <v>2692700</v>
      </c>
      <c r="D24" s="69">
        <v>3948500</v>
      </c>
      <c r="E24" s="697">
        <f>+B24/D24</f>
        <v>0.31804482714955046</v>
      </c>
      <c r="F24" s="550">
        <v>5.0999999999999997E-2</v>
      </c>
      <c r="G24" s="682">
        <v>5.2592865023905845E-2</v>
      </c>
      <c r="H24" s="550">
        <v>5.2000000000000005E-2</v>
      </c>
      <c r="I24" s="32"/>
      <c r="J24" s="743">
        <v>604.70000000000005</v>
      </c>
      <c r="K24" s="743">
        <v>1288</v>
      </c>
      <c r="L24" s="743">
        <v>1892.7</v>
      </c>
      <c r="M24" s="11">
        <f t="shared" si="9"/>
        <v>28.400000000000091</v>
      </c>
      <c r="N24" s="376">
        <f t="shared" si="10"/>
        <v>4.9279888946729189E-2</v>
      </c>
      <c r="O24" s="11">
        <f t="shared" si="8"/>
        <v>596.02500000000009</v>
      </c>
      <c r="P24" s="11">
        <f t="shared" si="12"/>
        <v>22.225000000000136</v>
      </c>
      <c r="Q24" s="376">
        <f t="shared" si="13"/>
        <v>3.8733008016730741E-2</v>
      </c>
      <c r="R24" s="376">
        <f t="shared" si="11"/>
        <v>2.768690656666406E-2</v>
      </c>
      <c r="S24" s="32"/>
      <c r="T24" s="743">
        <v>322.8</v>
      </c>
      <c r="U24" s="743">
        <v>695.09999999999991</v>
      </c>
      <c r="V24" s="743">
        <v>1017.9</v>
      </c>
      <c r="W24" s="584"/>
      <c r="X24" s="743">
        <v>960.3</v>
      </c>
      <c r="Y24" s="743">
        <v>2054.6999999999998</v>
      </c>
      <c r="Z24" s="743">
        <v>3015</v>
      </c>
      <c r="AA24" s="32"/>
      <c r="AB24" s="682">
        <v>0.66400000000000003</v>
      </c>
      <c r="AC24" s="682">
        <v>0.66170243831216236</v>
      </c>
      <c r="AD24" s="682">
        <v>0.66200000000000003</v>
      </c>
      <c r="AE24" s="32"/>
      <c r="AF24" s="683">
        <v>0.157</v>
      </c>
      <c r="AG24" s="683">
        <v>6.6000000000000003E-2</v>
      </c>
      <c r="AH24" s="683">
        <v>4.4000000000000004E-2</v>
      </c>
      <c r="AI24" s="683">
        <v>3.7999999999999999E-2</v>
      </c>
      <c r="AJ24" s="683">
        <v>3.4000000000000002E-2</v>
      </c>
      <c r="AK24" s="682">
        <v>0.15580736543909349</v>
      </c>
      <c r="AL24" s="682">
        <v>9.2471358428805245E-2</v>
      </c>
      <c r="AM24" s="32"/>
      <c r="AN24" s="684">
        <v>3.4000000000000002E-2</v>
      </c>
      <c r="AO24" s="684">
        <v>8.5999999999999993E-2</v>
      </c>
      <c r="AP24" s="684">
        <v>9.9000000000000005E-2</v>
      </c>
      <c r="AQ24" s="684"/>
      <c r="AR24" s="684">
        <v>7.8E-2</v>
      </c>
      <c r="AS24" s="32"/>
      <c r="AT24" s="9">
        <v>3.1E-2</v>
      </c>
      <c r="AU24" s="9">
        <v>3.6000000000000004E-2</v>
      </c>
      <c r="AV24" s="9">
        <v>5.2000000000000005E-2</v>
      </c>
      <c r="AW24" s="9">
        <v>5.2999999999999999E-2</v>
      </c>
      <c r="AX24" s="9">
        <v>6.5000000000000002E-2</v>
      </c>
      <c r="AY24" s="9">
        <v>5.5999999999999994E-2</v>
      </c>
      <c r="AZ24" s="9">
        <v>3.3000000000000002E-2</v>
      </c>
      <c r="BA24" s="32"/>
      <c r="BB24" s="64"/>
      <c r="BC24" s="9"/>
      <c r="BD24" s="1"/>
      <c r="BE24" s="9"/>
      <c r="BF24" s="1"/>
      <c r="BG24" s="427"/>
      <c r="BH24" s="9"/>
      <c r="BI24" s="32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32"/>
      <c r="BX24" s="457"/>
      <c r="BY24" s="71"/>
      <c r="BZ24" s="71"/>
      <c r="CA24" s="1"/>
      <c r="CB24" s="457"/>
      <c r="CC24" s="457"/>
      <c r="CD24" s="1"/>
      <c r="CE24" s="1"/>
      <c r="CF24" s="32"/>
      <c r="CG24" s="272">
        <f>('Pop, Employ, Incomes'!H24+'Inflation, Current AC'!D67)*100</f>
        <v>8</v>
      </c>
      <c r="CH24" s="272"/>
      <c r="CI24" s="272"/>
      <c r="CJ24" s="32"/>
      <c r="CK24" s="696">
        <v>756.75</v>
      </c>
      <c r="CL24" s="11">
        <f t="shared" si="0"/>
        <v>697.40078256302525</v>
      </c>
      <c r="CM24" s="696">
        <v>718.49</v>
      </c>
      <c r="CN24" s="16"/>
      <c r="CO24" s="712">
        <v>419800</v>
      </c>
      <c r="CP24" s="203">
        <f t="shared" si="4"/>
        <v>761600</v>
      </c>
      <c r="CQ24" s="712">
        <v>1181400</v>
      </c>
      <c r="CR24" s="16"/>
      <c r="CS24" s="760">
        <v>734.23033399999997</v>
      </c>
      <c r="CT24" s="760">
        <v>1031</v>
      </c>
      <c r="CU24" s="638">
        <f t="shared" si="1"/>
        <v>1.4423266800088377</v>
      </c>
      <c r="CV24" s="343"/>
      <c r="CW24" s="16"/>
      <c r="CX24" s="62">
        <f t="shared" si="5"/>
        <v>1091.4807150966878</v>
      </c>
      <c r="CY24" s="62">
        <f t="shared" si="6"/>
        <v>1005.8797553496935</v>
      </c>
      <c r="CZ24" s="62">
        <f t="shared" si="7"/>
        <v>1036.2972963195498</v>
      </c>
      <c r="DA24" s="16"/>
      <c r="DI24" s="20"/>
      <c r="DQ24" s="20"/>
      <c r="DR24" s="530">
        <f>+'Inflation, Current AC'!B67</f>
        <v>734.23033399999997</v>
      </c>
      <c r="DS24" s="530"/>
      <c r="DT24" s="359">
        <f t="shared" si="3"/>
        <v>1.3330868757051382</v>
      </c>
      <c r="DU24" s="457"/>
      <c r="DV24" s="20"/>
      <c r="ED24" s="20"/>
      <c r="EL24" s="20"/>
      <c r="EN24" s="696">
        <v>604.70000000000005</v>
      </c>
      <c r="EO24" s="376">
        <f t="shared" si="14"/>
        <v>6.0470000000000006</v>
      </c>
    </row>
    <row r="25" spans="1:186" customFormat="1">
      <c r="A25" s="8">
        <v>37500</v>
      </c>
      <c r="B25" s="55"/>
      <c r="C25" s="55"/>
      <c r="D25" s="55"/>
      <c r="E25" s="89"/>
      <c r="F25" s="550">
        <v>0.05</v>
      </c>
      <c r="G25" s="682">
        <v>5.5470626774404883E-2</v>
      </c>
      <c r="H25" s="550">
        <v>5.4000000000000006E-2</v>
      </c>
      <c r="I25" s="32"/>
      <c r="J25" s="743">
        <v>598.29999999999995</v>
      </c>
      <c r="K25" s="743">
        <v>1297.5</v>
      </c>
      <c r="L25" s="743">
        <v>1895.8</v>
      </c>
      <c r="M25" s="11">
        <f t="shared" si="9"/>
        <v>16.899999999999977</v>
      </c>
      <c r="N25" s="376">
        <f t="shared" si="10"/>
        <v>2.9067767457860327E-2</v>
      </c>
      <c r="O25" s="11">
        <f t="shared" si="8"/>
        <v>600.25</v>
      </c>
      <c r="P25" s="11">
        <f t="shared" si="12"/>
        <v>23.050000000000068</v>
      </c>
      <c r="Q25" s="376">
        <f t="shared" si="13"/>
        <v>3.9934164934165128E-2</v>
      </c>
      <c r="R25" s="376">
        <f t="shared" si="11"/>
        <v>3.2465982334686228E-2</v>
      </c>
      <c r="S25" s="32"/>
      <c r="T25" s="743">
        <v>337.3</v>
      </c>
      <c r="U25" s="743">
        <v>688.7</v>
      </c>
      <c r="V25" s="743">
        <v>1026</v>
      </c>
      <c r="W25" s="584"/>
      <c r="X25" s="743">
        <v>967.3</v>
      </c>
      <c r="Y25" s="743">
        <v>2062.3000000000002</v>
      </c>
      <c r="Z25" s="743">
        <v>3029.6</v>
      </c>
      <c r="AA25" s="32"/>
      <c r="AB25" s="682">
        <v>0.65099999999999991</v>
      </c>
      <c r="AC25" s="682">
        <v>0.66605246569364307</v>
      </c>
      <c r="AD25" s="682">
        <v>0.66099999999999992</v>
      </c>
      <c r="AE25" s="32"/>
      <c r="AF25" s="683">
        <v>0.115</v>
      </c>
      <c r="AG25" s="683">
        <v>9.3000000000000013E-2</v>
      </c>
      <c r="AH25" s="683">
        <v>5.5999999999999994E-2</v>
      </c>
      <c r="AI25" s="683">
        <v>2.7999999999999997E-2</v>
      </c>
      <c r="AJ25" s="683">
        <v>2.5000000000000001E-2</v>
      </c>
      <c r="AK25" s="682">
        <v>0.15889628924833493</v>
      </c>
      <c r="AL25" s="682">
        <v>0.11023622047244094</v>
      </c>
      <c r="AM25" s="32"/>
      <c r="AN25" s="684">
        <v>3.4000000000000002E-2</v>
      </c>
      <c r="AO25" s="684">
        <v>0.106</v>
      </c>
      <c r="AP25" s="684">
        <v>8.3000000000000004E-2</v>
      </c>
      <c r="AQ25" s="684"/>
      <c r="AR25" s="684">
        <v>6.9000000000000006E-2</v>
      </c>
      <c r="AS25" s="32"/>
      <c r="AT25" s="9">
        <v>3.3000000000000002E-2</v>
      </c>
      <c r="AU25" s="9">
        <v>3.7000000000000005E-2</v>
      </c>
      <c r="AV25" s="9">
        <v>5.5E-2</v>
      </c>
      <c r="AW25" s="9">
        <v>5.5E-2</v>
      </c>
      <c r="AX25" s="9">
        <v>6.8000000000000005E-2</v>
      </c>
      <c r="AY25" s="9">
        <v>6.0999999999999999E-2</v>
      </c>
      <c r="AZ25" s="9">
        <v>3.4000000000000002E-2</v>
      </c>
      <c r="BA25" s="32"/>
      <c r="BB25" s="64"/>
      <c r="BC25" s="9"/>
      <c r="BD25" s="1"/>
      <c r="BE25" s="9"/>
      <c r="BF25" s="1"/>
      <c r="BG25" s="427"/>
      <c r="BH25" s="9"/>
      <c r="BI25" s="32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32"/>
      <c r="BX25" s="457"/>
      <c r="BY25" s="71"/>
      <c r="BZ25" s="71"/>
      <c r="CA25" s="1"/>
      <c r="CB25" s="457"/>
      <c r="CC25" s="457"/>
      <c r="CD25" s="1"/>
      <c r="CE25" s="1"/>
      <c r="CF25" s="32"/>
      <c r="CG25" s="272">
        <f>('Pop, Employ, Incomes'!H25+'Inflation, Current AC'!D68)*100</f>
        <v>8.0000000000000018</v>
      </c>
      <c r="CH25" s="272"/>
      <c r="CI25" s="272"/>
      <c r="CJ25" s="32"/>
      <c r="CK25" s="696">
        <v>773.31</v>
      </c>
      <c r="CL25" s="11">
        <f t="shared" si="0"/>
        <v>710.57324956556613</v>
      </c>
      <c r="CM25" s="696">
        <v>733.22</v>
      </c>
      <c r="CN25" s="16"/>
      <c r="CO25" s="712">
        <v>422600</v>
      </c>
      <c r="CP25" s="203">
        <f t="shared" si="4"/>
        <v>748100</v>
      </c>
      <c r="CQ25" s="712">
        <v>1170700</v>
      </c>
      <c r="CR25" s="16"/>
      <c r="CS25" s="760">
        <v>737.62326499999995</v>
      </c>
      <c r="CT25" s="760">
        <v>1031</v>
      </c>
      <c r="CU25" s="638">
        <f t="shared" si="1"/>
        <v>1.4356922432483201</v>
      </c>
      <c r="CV25" s="343"/>
      <c r="CW25" s="16"/>
      <c r="CX25" s="62">
        <f t="shared" si="5"/>
        <v>1110.2351686263582</v>
      </c>
      <c r="CY25" s="62">
        <f t="shared" si="6"/>
        <v>1020.1645026610361</v>
      </c>
      <c r="CZ25" s="62">
        <f t="shared" si="7"/>
        <v>1052.6782665945334</v>
      </c>
      <c r="DA25" s="16"/>
      <c r="DI25" s="20"/>
      <c r="DQ25" s="20"/>
      <c r="DR25" s="530">
        <f>+'Inflation, Current AC'!B68</f>
        <v>737.62326499999995</v>
      </c>
      <c r="DS25" s="530"/>
      <c r="DT25" s="359">
        <f t="shared" si="3"/>
        <v>1.3269549219004095</v>
      </c>
      <c r="DU25" s="457"/>
      <c r="DV25" s="20"/>
      <c r="ED25" s="20"/>
      <c r="EL25" s="20"/>
      <c r="EN25" s="696">
        <v>598.29999999999995</v>
      </c>
      <c r="EO25" s="376">
        <f t="shared" si="14"/>
        <v>5.9829999999999997</v>
      </c>
    </row>
    <row r="26" spans="1:186" customFormat="1">
      <c r="A26" s="8">
        <v>37591</v>
      </c>
      <c r="B26" s="55"/>
      <c r="C26" s="55"/>
      <c r="D26" s="55"/>
      <c r="E26" s="89"/>
      <c r="F26" s="550">
        <v>4.0999999999999995E-2</v>
      </c>
      <c r="G26" s="682">
        <v>5.2317213586643631E-2</v>
      </c>
      <c r="H26" s="550">
        <v>4.9000000000000002E-2</v>
      </c>
      <c r="I26" s="32"/>
      <c r="J26" s="743">
        <v>617.20000000000005</v>
      </c>
      <c r="K26" s="743">
        <v>1316.8999999999999</v>
      </c>
      <c r="L26" s="743">
        <v>1934.1</v>
      </c>
      <c r="M26" s="11">
        <f t="shared" si="9"/>
        <v>21.700000000000045</v>
      </c>
      <c r="N26" s="376">
        <f t="shared" si="10"/>
        <v>3.6439966414777647E-2</v>
      </c>
      <c r="O26" s="11">
        <f t="shared" si="8"/>
        <v>605.67499999999995</v>
      </c>
      <c r="P26" s="11">
        <f t="shared" si="12"/>
        <v>23.649999999999977</v>
      </c>
      <c r="Q26" s="376">
        <f t="shared" si="13"/>
        <v>4.0633993385163825E-2</v>
      </c>
      <c r="R26" s="376">
        <f t="shared" si="11"/>
        <v>2.2041133100504373E-2</v>
      </c>
      <c r="S26" s="32"/>
      <c r="T26" s="743">
        <v>332.6</v>
      </c>
      <c r="U26" s="743">
        <v>682.5</v>
      </c>
      <c r="V26" s="743">
        <v>1015.1</v>
      </c>
      <c r="W26" s="584"/>
      <c r="X26" s="743">
        <v>976.3</v>
      </c>
      <c r="Y26" s="743">
        <v>2072.1000000000004</v>
      </c>
      <c r="Z26" s="743">
        <v>3048.4</v>
      </c>
      <c r="AA26" s="32"/>
      <c r="AB26" s="682">
        <v>0.65900000000000003</v>
      </c>
      <c r="AC26" s="682">
        <v>0.67062400463298111</v>
      </c>
      <c r="AD26" s="682">
        <v>0.66700000000000004</v>
      </c>
      <c r="AE26" s="32"/>
      <c r="AF26" s="683">
        <v>0.16899999999999998</v>
      </c>
      <c r="AG26" s="683">
        <v>6.5000000000000002E-2</v>
      </c>
      <c r="AH26" s="683">
        <v>3.4000000000000002E-2</v>
      </c>
      <c r="AI26" s="683">
        <v>0.02</v>
      </c>
      <c r="AJ26" s="683">
        <v>2.8999999999999998E-2</v>
      </c>
      <c r="AK26" s="682">
        <v>0.16194690265486725</v>
      </c>
      <c r="AL26" s="682">
        <v>7.7155824508320731E-2</v>
      </c>
      <c r="AM26" s="32"/>
      <c r="AN26" s="684">
        <v>0.03</v>
      </c>
      <c r="AO26" s="684">
        <v>0.106</v>
      </c>
      <c r="AP26" s="684">
        <v>0.05</v>
      </c>
      <c r="AQ26" s="684"/>
      <c r="AR26" s="684">
        <v>5.2000000000000005E-2</v>
      </c>
      <c r="AS26" s="32"/>
      <c r="AT26" s="9">
        <v>2.7000000000000003E-2</v>
      </c>
      <c r="AU26" s="9">
        <v>0.03</v>
      </c>
      <c r="AV26" s="9">
        <v>4.4000000000000004E-2</v>
      </c>
      <c r="AW26" s="9">
        <v>4.4999999999999998E-2</v>
      </c>
      <c r="AX26" s="9">
        <v>5.5E-2</v>
      </c>
      <c r="AY26" s="9">
        <v>5.0999999999999997E-2</v>
      </c>
      <c r="AZ26" s="9">
        <v>2.7999999999999997E-2</v>
      </c>
      <c r="BA26" s="32"/>
      <c r="BB26" s="64"/>
      <c r="BC26" s="9"/>
      <c r="BD26" s="1"/>
      <c r="BE26" s="9"/>
      <c r="BF26" s="1"/>
      <c r="BG26" s="427"/>
      <c r="BH26" s="9"/>
      <c r="BI26" s="32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32"/>
      <c r="BX26" s="457"/>
      <c r="BY26" s="71"/>
      <c r="BZ26" s="71"/>
      <c r="CA26" s="1"/>
      <c r="CB26" s="457"/>
      <c r="CC26" s="457"/>
      <c r="CD26" s="1"/>
      <c r="CE26" s="1"/>
      <c r="CF26" s="32"/>
      <c r="CG26" s="272">
        <f>('Pop, Employ, Incomes'!H26+'Inflation, Current AC'!D69)*100</f>
        <v>7.6000000000000014</v>
      </c>
      <c r="CH26" s="272"/>
      <c r="CI26" s="272"/>
      <c r="CJ26" s="32"/>
      <c r="CK26" s="696">
        <v>782.2</v>
      </c>
      <c r="CL26" s="11">
        <f t="shared" si="0"/>
        <v>714.27436888134707</v>
      </c>
      <c r="CM26" s="696">
        <v>738.77</v>
      </c>
      <c r="CN26" s="16"/>
      <c r="CO26" s="712">
        <v>432100</v>
      </c>
      <c r="CP26" s="203">
        <f t="shared" si="4"/>
        <v>766100</v>
      </c>
      <c r="CQ26" s="712">
        <v>1198200</v>
      </c>
      <c r="CR26" s="16"/>
      <c r="CS26" s="760">
        <v>742.37336900000003</v>
      </c>
      <c r="CT26" s="760">
        <v>1031</v>
      </c>
      <c r="CU26" s="638">
        <f t="shared" si="1"/>
        <v>1.4265059122830683</v>
      </c>
      <c r="CV26" s="343"/>
      <c r="CW26" s="16"/>
      <c r="CX26" s="62">
        <f t="shared" si="5"/>
        <v>1115.812924587816</v>
      </c>
      <c r="CY26" s="62">
        <f t="shared" si="6"/>
        <v>1018.9166102014989</v>
      </c>
      <c r="CZ26" s="62">
        <f t="shared" si="7"/>
        <v>1053.8597728173625</v>
      </c>
      <c r="DA26" s="16"/>
      <c r="DI26" s="20"/>
      <c r="DQ26" s="20"/>
      <c r="DR26" s="530">
        <f>+'Inflation, Current AC'!B69</f>
        <v>742.37336900000003</v>
      </c>
      <c r="DS26" s="530"/>
      <c r="DT26" s="359">
        <f t="shared" si="3"/>
        <v>1.3184643507868072</v>
      </c>
      <c r="DU26" s="457"/>
      <c r="DV26" s="20"/>
      <c r="ED26" s="20"/>
      <c r="EL26" s="20"/>
      <c r="EN26" s="696">
        <v>617.20000000000005</v>
      </c>
      <c r="EO26" s="376">
        <f t="shared" si="14"/>
        <v>6.1720000000000006</v>
      </c>
    </row>
    <row r="27" spans="1:186" customFormat="1">
      <c r="A27" s="8">
        <v>37681</v>
      </c>
      <c r="B27" s="55"/>
      <c r="C27" s="55"/>
      <c r="D27" s="55"/>
      <c r="E27" s="89"/>
      <c r="F27" s="550">
        <v>4.5999999999999999E-2</v>
      </c>
      <c r="G27" s="682">
        <v>5.689544120804408E-2</v>
      </c>
      <c r="H27" s="550">
        <v>5.4000000000000006E-2</v>
      </c>
      <c r="I27" s="32"/>
      <c r="J27" s="743">
        <v>610.6</v>
      </c>
      <c r="K27" s="743">
        <v>1317.8000000000002</v>
      </c>
      <c r="L27" s="743">
        <v>1928.4</v>
      </c>
      <c r="M27" s="11">
        <f t="shared" si="9"/>
        <v>8.1000000000000227</v>
      </c>
      <c r="N27" s="376">
        <f t="shared" si="10"/>
        <v>1.3443983402489756E-2</v>
      </c>
      <c r="O27" s="11">
        <f t="shared" si="8"/>
        <v>607.70000000000005</v>
      </c>
      <c r="P27" s="11">
        <f t="shared" si="12"/>
        <v>18.775000000000091</v>
      </c>
      <c r="Q27" s="376">
        <f t="shared" si="13"/>
        <v>3.1880120558645197E-2</v>
      </c>
      <c r="R27" s="376">
        <f t="shared" si="11"/>
        <v>1.9101384270358235E-2</v>
      </c>
      <c r="S27" s="32"/>
      <c r="T27" s="743">
        <v>344.1</v>
      </c>
      <c r="U27" s="743">
        <v>687.19999999999993</v>
      </c>
      <c r="V27" s="743">
        <v>1031.3</v>
      </c>
      <c r="W27" s="584"/>
      <c r="X27" s="743">
        <v>984.5</v>
      </c>
      <c r="Y27" s="743">
        <v>2084.5</v>
      </c>
      <c r="Z27" s="743">
        <v>3069</v>
      </c>
      <c r="AA27" s="32"/>
      <c r="AB27" s="682">
        <v>0.65</v>
      </c>
      <c r="AC27" s="682">
        <v>0.670328615975054</v>
      </c>
      <c r="AD27" s="682">
        <v>0.66400000000000003</v>
      </c>
      <c r="AE27" s="32"/>
      <c r="AF27" s="683">
        <v>0.19500000000000001</v>
      </c>
      <c r="AG27" s="683">
        <v>7.5999999999999998E-2</v>
      </c>
      <c r="AH27" s="683">
        <v>3.7999999999999999E-2</v>
      </c>
      <c r="AI27" s="683">
        <v>1.9E-2</v>
      </c>
      <c r="AJ27" s="683">
        <v>4.4000000000000004E-2</v>
      </c>
      <c r="AK27" s="682">
        <v>0.1497835497835498</v>
      </c>
      <c r="AL27" s="682">
        <v>9.5380029806259314E-2</v>
      </c>
      <c r="AM27" s="32"/>
      <c r="AN27" s="684">
        <v>3.7000000000000005E-2</v>
      </c>
      <c r="AO27" s="684">
        <v>7.2000000000000008E-2</v>
      </c>
      <c r="AP27" s="684">
        <v>6.4000000000000001E-2</v>
      </c>
      <c r="AQ27" s="684"/>
      <c r="AR27" s="684">
        <v>6.5000000000000002E-2</v>
      </c>
      <c r="AS27" s="32"/>
      <c r="AT27" s="9">
        <v>2.7000000000000003E-2</v>
      </c>
      <c r="AU27" s="9">
        <v>0.03</v>
      </c>
      <c r="AV27" s="9">
        <v>4.4999999999999998E-2</v>
      </c>
      <c r="AW27" s="9">
        <v>4.4999999999999998E-2</v>
      </c>
      <c r="AX27" s="9">
        <v>5.5E-2</v>
      </c>
      <c r="AY27" s="9">
        <v>0.05</v>
      </c>
      <c r="AZ27" s="9">
        <v>2.7000000000000003E-2</v>
      </c>
      <c r="BA27" s="32"/>
      <c r="BB27" s="64"/>
      <c r="BC27" s="9"/>
      <c r="BD27" s="1"/>
      <c r="BE27" s="9"/>
      <c r="BF27" s="1"/>
      <c r="BG27" s="427"/>
      <c r="BH27" s="9"/>
      <c r="BI27" s="32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32"/>
      <c r="BX27" s="55"/>
      <c r="BY27" s="71"/>
      <c r="BZ27" s="71"/>
      <c r="CA27" s="2"/>
      <c r="CB27" s="55"/>
      <c r="CC27" s="55"/>
      <c r="CD27" s="2"/>
      <c r="CE27" s="2"/>
      <c r="CF27" s="32"/>
      <c r="CG27" s="272">
        <f>('Pop, Employ, Incomes'!H27+'Inflation, Current AC'!D70)*100</f>
        <v>7.9000000000000012</v>
      </c>
      <c r="CH27" s="272"/>
      <c r="CI27" s="272"/>
      <c r="CJ27" s="32"/>
      <c r="CK27" s="696">
        <v>789.73</v>
      </c>
      <c r="CL27" s="11">
        <f t="shared" si="0"/>
        <v>723.37501935483874</v>
      </c>
      <c r="CM27" s="696">
        <v>746.84</v>
      </c>
      <c r="CN27" s="16"/>
      <c r="CO27" s="712">
        <v>424000</v>
      </c>
      <c r="CP27" s="203">
        <f t="shared" si="4"/>
        <v>775000</v>
      </c>
      <c r="CQ27" s="712">
        <v>1199000</v>
      </c>
      <c r="CR27" s="16"/>
      <c r="CS27" s="760">
        <v>745.08771400000001</v>
      </c>
      <c r="CT27" s="760">
        <v>1031</v>
      </c>
      <c r="CU27" s="638">
        <f t="shared" si="1"/>
        <v>1.4213091695134299</v>
      </c>
      <c r="CV27" s="343"/>
      <c r="CW27" s="16"/>
      <c r="CX27" s="62">
        <f t="shared" si="5"/>
        <v>1122.4504904398409</v>
      </c>
      <c r="CY27" s="62">
        <f t="shared" si="6"/>
        <v>1028.1395480059871</v>
      </c>
      <c r="CZ27" s="62">
        <f t="shared" si="7"/>
        <v>1061.4905401594101</v>
      </c>
      <c r="DA27" s="16"/>
      <c r="DI27" s="20"/>
      <c r="DQ27" s="20"/>
      <c r="DR27" s="530">
        <f>+'Inflation, Current AC'!B70</f>
        <v>745.08771400000001</v>
      </c>
      <c r="DS27" s="530"/>
      <c r="DT27" s="359">
        <f t="shared" si="3"/>
        <v>1.3136612020420457</v>
      </c>
      <c r="DU27" s="457"/>
      <c r="DV27" s="20"/>
      <c r="ED27" s="20"/>
      <c r="EL27" s="20"/>
      <c r="EN27" s="696">
        <v>610.6</v>
      </c>
      <c r="EO27" s="376">
        <f t="shared" si="14"/>
        <v>6.1059999999999999</v>
      </c>
    </row>
    <row r="28" spans="1:186" customFormat="1">
      <c r="A28" s="8">
        <v>37773</v>
      </c>
      <c r="B28" s="69">
        <v>1297600</v>
      </c>
      <c r="C28" s="69">
        <f>D28-B28</f>
        <v>2729600</v>
      </c>
      <c r="D28" s="69">
        <v>4027200</v>
      </c>
      <c r="E28" s="697">
        <f>+B28/D28</f>
        <v>0.32220897894318634</v>
      </c>
      <c r="F28" s="550">
        <v>4.0999999999999995E-2</v>
      </c>
      <c r="G28" s="682">
        <v>5.0390399074609599E-2</v>
      </c>
      <c r="H28" s="550">
        <v>4.7E-2</v>
      </c>
      <c r="I28" s="32"/>
      <c r="J28" s="743">
        <v>617.6</v>
      </c>
      <c r="K28" s="743">
        <v>1313.5</v>
      </c>
      <c r="L28" s="743">
        <v>1931.1</v>
      </c>
      <c r="M28" s="11">
        <f t="shared" si="9"/>
        <v>12.899999999999977</v>
      </c>
      <c r="N28" s="376">
        <f t="shared" si="10"/>
        <v>2.1332892343310705E-2</v>
      </c>
      <c r="O28" s="11">
        <f t="shared" si="8"/>
        <v>610.92499999999995</v>
      </c>
      <c r="P28" s="11">
        <f t="shared" si="12"/>
        <v>14.899999999999864</v>
      </c>
      <c r="Q28" s="376">
        <f t="shared" si="13"/>
        <v>2.4998951386267176E-2</v>
      </c>
      <c r="R28" s="376">
        <f t="shared" si="11"/>
        <v>1.9798136645962749E-2</v>
      </c>
      <c r="S28" s="32"/>
      <c r="T28" s="743">
        <v>348.8</v>
      </c>
      <c r="U28" s="743">
        <v>709.7</v>
      </c>
      <c r="V28" s="743">
        <v>1058.5</v>
      </c>
      <c r="W28" s="584"/>
      <c r="X28" s="743">
        <v>992.8</v>
      </c>
      <c r="Y28" s="743">
        <v>2093</v>
      </c>
      <c r="Z28" s="743">
        <v>3085.8</v>
      </c>
      <c r="AA28" s="32"/>
      <c r="AB28" s="682">
        <v>0.64900000000000002</v>
      </c>
      <c r="AC28" s="682">
        <v>0.66091734352603915</v>
      </c>
      <c r="AD28" s="682">
        <v>0.65700000000000003</v>
      </c>
      <c r="AE28" s="32"/>
      <c r="AF28" s="683">
        <v>0.109</v>
      </c>
      <c r="AG28" s="683">
        <v>6.7000000000000004E-2</v>
      </c>
      <c r="AH28" s="683">
        <v>3.7999999999999999E-2</v>
      </c>
      <c r="AI28" s="683">
        <v>2.6000000000000002E-2</v>
      </c>
      <c r="AJ28" s="683">
        <v>3.7999999999999999E-2</v>
      </c>
      <c r="AK28" s="682">
        <v>0.15525554484088722</v>
      </c>
      <c r="AL28" s="682">
        <v>7.1742313323572476E-2</v>
      </c>
      <c r="AM28" s="32"/>
      <c r="AN28" s="684">
        <v>2.4E-2</v>
      </c>
      <c r="AO28" s="684">
        <v>8.6999999999999994E-2</v>
      </c>
      <c r="AP28" s="684">
        <v>7.0999999999999994E-2</v>
      </c>
      <c r="AQ28" s="684"/>
      <c r="AR28" s="684">
        <v>7.5999999999999998E-2</v>
      </c>
      <c r="AS28" s="32"/>
      <c r="AT28" s="9">
        <v>2.5000000000000001E-2</v>
      </c>
      <c r="AU28" s="9">
        <v>2.8999999999999998E-2</v>
      </c>
      <c r="AV28" s="9">
        <v>4.2999999999999997E-2</v>
      </c>
      <c r="AW28" s="9">
        <v>4.2999999999999997E-2</v>
      </c>
      <c r="AX28" s="9">
        <v>5.2000000000000005E-2</v>
      </c>
      <c r="AY28" s="9">
        <v>4.9000000000000002E-2</v>
      </c>
      <c r="AZ28" s="9">
        <v>2.6000000000000002E-2</v>
      </c>
      <c r="BA28" s="32"/>
      <c r="BB28" s="64"/>
      <c r="BC28" s="9"/>
      <c r="BD28" s="1"/>
      <c r="BE28" s="9"/>
      <c r="BF28" s="1"/>
      <c r="BG28" s="427"/>
      <c r="BH28" s="9"/>
      <c r="BI28" s="32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32"/>
      <c r="BX28" s="55"/>
      <c r="BY28" s="71"/>
      <c r="BZ28" s="71"/>
      <c r="CA28" s="2"/>
      <c r="CB28" s="55"/>
      <c r="CC28" s="55"/>
      <c r="CD28" s="2"/>
      <c r="CE28" s="2"/>
      <c r="CF28" s="32"/>
      <c r="CG28" s="272">
        <f>('Pop, Employ, Incomes'!H28+'Inflation, Current AC'!D71)*100</f>
        <v>6.2</v>
      </c>
      <c r="CH28" s="272"/>
      <c r="CI28" s="272"/>
      <c r="CJ28" s="32"/>
      <c r="CK28" s="696">
        <v>788.16</v>
      </c>
      <c r="CL28" s="11">
        <f t="shared" si="0"/>
        <v>725.51233998712166</v>
      </c>
      <c r="CM28" s="696">
        <v>747.8</v>
      </c>
      <c r="CN28" s="16"/>
      <c r="CO28" s="712">
        <v>428800</v>
      </c>
      <c r="CP28" s="203">
        <f t="shared" si="4"/>
        <v>776500</v>
      </c>
      <c r="CQ28" s="712">
        <v>1205300</v>
      </c>
      <c r="CR28" s="16"/>
      <c r="CS28" s="760">
        <v>745.08771400000001</v>
      </c>
      <c r="CT28" s="760">
        <v>1031</v>
      </c>
      <c r="CU28" s="638">
        <f t="shared" si="1"/>
        <v>1.4213091695134299</v>
      </c>
      <c r="CV28" s="343"/>
      <c r="CW28" s="16"/>
      <c r="CX28" s="62">
        <f t="shared" si="5"/>
        <v>1120.2190350437049</v>
      </c>
      <c r="CY28" s="62">
        <f t="shared" si="6"/>
        <v>1031.177341418841</v>
      </c>
      <c r="CZ28" s="62">
        <f t="shared" si="7"/>
        <v>1062.8549969621429</v>
      </c>
      <c r="DA28" s="16"/>
      <c r="DI28" s="20"/>
      <c r="DQ28" s="20"/>
      <c r="DR28" s="530">
        <f>+'Inflation, Current AC'!B71</f>
        <v>745.08771400000001</v>
      </c>
      <c r="DS28" s="530"/>
      <c r="DT28" s="359">
        <f t="shared" si="3"/>
        <v>1.3136612020420457</v>
      </c>
      <c r="DU28" s="457"/>
      <c r="DV28" s="20"/>
      <c r="ED28" s="20"/>
      <c r="EL28" s="20"/>
      <c r="EN28" s="696">
        <v>617.6</v>
      </c>
      <c r="EO28" s="376">
        <f t="shared" si="14"/>
        <v>6.1760000000000002</v>
      </c>
    </row>
    <row r="29" spans="1:186" customFormat="1">
      <c r="A29" s="8">
        <v>37865</v>
      </c>
      <c r="B29" s="55"/>
      <c r="C29" s="55"/>
      <c r="D29" s="55"/>
      <c r="E29" s="89"/>
      <c r="F29" s="550">
        <v>3.4000000000000002E-2</v>
      </c>
      <c r="G29" s="682">
        <v>4.7889552024160495E-2</v>
      </c>
      <c r="H29" s="550">
        <v>4.4000000000000004E-2</v>
      </c>
      <c r="I29" s="32"/>
      <c r="J29" s="743">
        <v>638.9</v>
      </c>
      <c r="K29" s="743">
        <v>1324.1</v>
      </c>
      <c r="L29" s="743">
        <v>1963</v>
      </c>
      <c r="M29" s="11">
        <f t="shared" si="9"/>
        <v>40.600000000000023</v>
      </c>
      <c r="N29" s="376">
        <f t="shared" si="10"/>
        <v>6.7858933645328579E-2</v>
      </c>
      <c r="O29" s="11">
        <f t="shared" si="8"/>
        <v>621.07500000000005</v>
      </c>
      <c r="P29" s="11">
        <f t="shared" si="12"/>
        <v>20.825000000000045</v>
      </c>
      <c r="Q29" s="376">
        <f t="shared" si="13"/>
        <v>3.469387755102038E-2</v>
      </c>
      <c r="R29" s="376">
        <f t="shared" si="11"/>
        <v>2.0500963391136828E-2</v>
      </c>
      <c r="S29" s="32"/>
      <c r="T29" s="743">
        <v>336.9</v>
      </c>
      <c r="U29" s="743">
        <v>711.00000000000011</v>
      </c>
      <c r="V29" s="743">
        <v>1047.9000000000001</v>
      </c>
      <c r="W29" s="584"/>
      <c r="X29" s="743">
        <v>998.5</v>
      </c>
      <c r="Y29" s="743">
        <v>2101.8000000000002</v>
      </c>
      <c r="Z29" s="743">
        <v>3100.3</v>
      </c>
      <c r="AA29" s="32"/>
      <c r="AB29" s="682">
        <v>0.66299999999999992</v>
      </c>
      <c r="AC29" s="682">
        <v>0.66171852697687694</v>
      </c>
      <c r="AD29" s="682">
        <v>0.66200000000000003</v>
      </c>
      <c r="AE29" s="32"/>
      <c r="AF29" s="683">
        <v>0.106</v>
      </c>
      <c r="AG29" s="683">
        <v>3.3000000000000002E-2</v>
      </c>
      <c r="AH29" s="683">
        <v>3.7999999999999999E-2</v>
      </c>
      <c r="AI29" s="683">
        <v>2.1000000000000001E-2</v>
      </c>
      <c r="AJ29" s="683">
        <v>2.6000000000000002E-2</v>
      </c>
      <c r="AK29" s="682">
        <v>0.14059590316573559</v>
      </c>
      <c r="AL29" s="682">
        <v>7.4626865671641784E-2</v>
      </c>
      <c r="AM29" s="32"/>
      <c r="AN29" s="684">
        <v>2.3E-2</v>
      </c>
      <c r="AO29" s="684">
        <v>6.2E-2</v>
      </c>
      <c r="AP29" s="684">
        <v>5.7999999999999996E-2</v>
      </c>
      <c r="AQ29" s="684"/>
      <c r="AR29" s="684">
        <v>4.9000000000000002E-2</v>
      </c>
      <c r="AS29" s="32"/>
      <c r="AT29" s="9">
        <v>2.3E-2</v>
      </c>
      <c r="AU29" s="9">
        <v>2.6000000000000002E-2</v>
      </c>
      <c r="AV29" s="9">
        <v>3.7999999999999999E-2</v>
      </c>
      <c r="AW29" s="9">
        <v>3.9E-2</v>
      </c>
      <c r="AX29" s="9">
        <v>4.5999999999999999E-2</v>
      </c>
      <c r="AY29" s="9">
        <v>4.4000000000000004E-2</v>
      </c>
      <c r="AZ29" s="9">
        <v>2.3E-2</v>
      </c>
      <c r="BA29" s="32"/>
      <c r="BB29" s="64"/>
      <c r="BC29" s="9"/>
      <c r="BD29" s="1"/>
      <c r="BE29" s="9"/>
      <c r="BF29" s="1"/>
      <c r="BG29" s="427"/>
      <c r="BH29" s="9"/>
      <c r="BI29" s="32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32"/>
      <c r="BX29" s="55"/>
      <c r="BY29" s="71"/>
      <c r="BZ29" s="71"/>
      <c r="CA29" s="2"/>
      <c r="CB29" s="55"/>
      <c r="CC29" s="55"/>
      <c r="CD29" s="2"/>
      <c r="CE29" s="2"/>
      <c r="CF29" s="32"/>
      <c r="CG29" s="272">
        <f>('Pop, Employ, Incomes'!H29+'Inflation, Current AC'!D72)*100</f>
        <v>5.9</v>
      </c>
      <c r="CH29" s="272"/>
      <c r="CI29" s="272"/>
      <c r="CJ29" s="32"/>
      <c r="CK29" s="696">
        <v>793.28</v>
      </c>
      <c r="CL29" s="11">
        <f t="shared" si="0"/>
        <v>730.45210362694297</v>
      </c>
      <c r="CM29" s="696">
        <v>752.8</v>
      </c>
      <c r="CN29" s="16"/>
      <c r="CO29" s="712">
        <v>426200</v>
      </c>
      <c r="CP29" s="203">
        <f t="shared" si="4"/>
        <v>772000</v>
      </c>
      <c r="CQ29" s="712">
        <v>1198200</v>
      </c>
      <c r="CR29" s="16"/>
      <c r="CS29" s="760">
        <v>748.48064499999998</v>
      </c>
      <c r="CT29" s="760">
        <v>1031</v>
      </c>
      <c r="CU29" s="638">
        <f t="shared" si="1"/>
        <v>1.4148662454725198</v>
      </c>
      <c r="CV29" s="343"/>
      <c r="CW29" s="16"/>
      <c r="CX29" s="62">
        <f t="shared" si="5"/>
        <v>1122.3850952084406</v>
      </c>
      <c r="CY29" s="62">
        <f t="shared" si="6"/>
        <v>1033.4920253561568</v>
      </c>
      <c r="CZ29" s="62">
        <f t="shared" si="7"/>
        <v>1065.1113095917128</v>
      </c>
      <c r="DA29" s="16"/>
      <c r="DI29" s="20"/>
      <c r="DQ29" s="20"/>
      <c r="DR29" s="530">
        <f>+'Inflation, Current AC'!B72</f>
        <v>748.48064499999998</v>
      </c>
      <c r="DS29" s="530"/>
      <c r="DT29" s="359">
        <f t="shared" si="3"/>
        <v>1.3077062560515509</v>
      </c>
      <c r="DU29" s="457"/>
      <c r="DV29" s="20"/>
      <c r="ED29" s="20"/>
      <c r="EL29" s="20"/>
      <c r="EN29" s="696">
        <v>638.9</v>
      </c>
      <c r="EO29" s="376">
        <f t="shared" si="14"/>
        <v>6.3889999999999993</v>
      </c>
    </row>
    <row r="30" spans="1:186" customFormat="1">
      <c r="A30" s="8">
        <v>37956</v>
      </c>
      <c r="B30" s="55"/>
      <c r="C30" s="55"/>
      <c r="D30" s="55"/>
      <c r="E30" s="89"/>
      <c r="F30" s="550">
        <v>3.9E-2</v>
      </c>
      <c r="G30" s="682">
        <v>4.8554668174429293E-2</v>
      </c>
      <c r="H30" s="550">
        <v>4.5999999999999999E-2</v>
      </c>
      <c r="I30" s="32"/>
      <c r="J30" s="743">
        <v>644.4</v>
      </c>
      <c r="K30" s="743">
        <v>1346.1999999999998</v>
      </c>
      <c r="L30" s="743">
        <v>1990.6</v>
      </c>
      <c r="M30" s="11">
        <f t="shared" si="9"/>
        <v>27.199999999999932</v>
      </c>
      <c r="N30" s="376">
        <f t="shared" si="10"/>
        <v>4.4069993519118444E-2</v>
      </c>
      <c r="O30" s="11">
        <f t="shared" si="8"/>
        <v>627.875</v>
      </c>
      <c r="P30" s="11">
        <f t="shared" si="12"/>
        <v>22.200000000000045</v>
      </c>
      <c r="Q30" s="376">
        <f t="shared" si="13"/>
        <v>3.665332067527971E-2</v>
      </c>
      <c r="R30" s="376">
        <f t="shared" si="11"/>
        <v>2.2249221656921447E-2</v>
      </c>
      <c r="S30" s="32"/>
      <c r="T30" s="743">
        <v>335</v>
      </c>
      <c r="U30" s="743">
        <v>696.09999999999991</v>
      </c>
      <c r="V30" s="743">
        <v>1031.0999999999999</v>
      </c>
      <c r="W30" s="584"/>
      <c r="X30" s="743">
        <v>1005.6</v>
      </c>
      <c r="Y30" s="743">
        <v>2111</v>
      </c>
      <c r="Z30" s="743">
        <v>3116.6</v>
      </c>
      <c r="AA30" s="32"/>
      <c r="AB30" s="682">
        <v>0.66700000000000004</v>
      </c>
      <c r="AC30" s="682">
        <v>0.67025106584557093</v>
      </c>
      <c r="AD30" s="682">
        <v>0.66900000000000004</v>
      </c>
      <c r="AE30" s="32"/>
      <c r="AF30" s="683">
        <v>0.161</v>
      </c>
      <c r="AG30" s="683">
        <v>0.05</v>
      </c>
      <c r="AH30" s="683">
        <v>3.5000000000000003E-2</v>
      </c>
      <c r="AI30" s="683">
        <v>2.1000000000000001E-2</v>
      </c>
      <c r="AJ30" s="683">
        <v>2.5000000000000001E-2</v>
      </c>
      <c r="AK30" s="682">
        <v>0.14185639229422067</v>
      </c>
      <c r="AL30" s="682">
        <v>8.387096774193549E-2</v>
      </c>
      <c r="AM30" s="32"/>
      <c r="AN30" s="684">
        <v>2.6000000000000002E-2</v>
      </c>
      <c r="AO30" s="684">
        <v>7.5999999999999998E-2</v>
      </c>
      <c r="AP30" s="684">
        <v>7.400000000000001E-2</v>
      </c>
      <c r="AQ30" s="684"/>
      <c r="AR30" s="684">
        <v>0.06</v>
      </c>
      <c r="AS30" s="32"/>
      <c r="AT30" s="9">
        <v>2.5000000000000001E-2</v>
      </c>
      <c r="AU30" s="9">
        <v>0.03</v>
      </c>
      <c r="AV30" s="9">
        <v>4.0999999999999995E-2</v>
      </c>
      <c r="AW30" s="9">
        <v>4.2999999999999997E-2</v>
      </c>
      <c r="AX30" s="9">
        <v>5.2999999999999999E-2</v>
      </c>
      <c r="AY30" s="9">
        <v>0.05</v>
      </c>
      <c r="AZ30" s="9">
        <v>2.7000000000000003E-2</v>
      </c>
      <c r="BA30" s="32"/>
      <c r="BB30" s="64"/>
      <c r="BC30" s="9"/>
      <c r="BD30" s="1"/>
      <c r="BE30" s="9"/>
      <c r="BF30" s="1"/>
      <c r="BG30" s="427"/>
      <c r="BH30" s="9"/>
      <c r="BI30" s="32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32"/>
      <c r="BX30" s="55" t="s">
        <v>656</v>
      </c>
      <c r="BY30" s="55" t="s">
        <v>1039</v>
      </c>
      <c r="BZ30" s="55" t="s">
        <v>1038</v>
      </c>
      <c r="CA30" s="2" t="s">
        <v>657</v>
      </c>
      <c r="CB30" s="55" t="s">
        <v>655</v>
      </c>
      <c r="CC30" s="55" t="s">
        <v>658</v>
      </c>
      <c r="CD30" s="2"/>
      <c r="CE30" s="2"/>
      <c r="CF30" s="32"/>
      <c r="CG30" s="272">
        <f>('Pop, Employ, Incomes'!H30+'Inflation, Current AC'!D73)*100</f>
        <v>6.2</v>
      </c>
      <c r="CH30" s="272"/>
      <c r="CI30" s="272"/>
      <c r="CJ30" s="32"/>
      <c r="CK30" s="696">
        <v>804.59</v>
      </c>
      <c r="CL30" s="11">
        <f t="shared" si="0"/>
        <v>735.39090943254416</v>
      </c>
      <c r="CM30" s="696">
        <v>759.7</v>
      </c>
      <c r="CN30" s="16"/>
      <c r="CO30" s="712">
        <v>432300</v>
      </c>
      <c r="CP30" s="203">
        <f t="shared" si="4"/>
        <v>798300</v>
      </c>
      <c r="CQ30" s="712">
        <v>1230600</v>
      </c>
      <c r="CR30" s="16"/>
      <c r="CS30" s="760">
        <v>753.90933500000006</v>
      </c>
      <c r="CT30" s="760">
        <v>1031</v>
      </c>
      <c r="CU30" s="638">
        <f t="shared" si="1"/>
        <v>1.4046781898515688</v>
      </c>
      <c r="CV30" s="343"/>
      <c r="CW30" s="16"/>
      <c r="CX30" s="62">
        <f t="shared" si="5"/>
        <v>1130.1900247726737</v>
      </c>
      <c r="CY30" s="62">
        <f t="shared" si="6"/>
        <v>1032.9875714950051</v>
      </c>
      <c r="CZ30" s="62">
        <f t="shared" si="7"/>
        <v>1067.134020830237</v>
      </c>
      <c r="DA30" s="16"/>
      <c r="DI30" s="20"/>
      <c r="DQ30" s="20"/>
      <c r="DR30" s="530">
        <f>+'Inflation, Current AC'!B73</f>
        <v>753.90933500000006</v>
      </c>
      <c r="DS30" s="530"/>
      <c r="DT30" s="359">
        <f t="shared" si="3"/>
        <v>1.2982898295058249</v>
      </c>
      <c r="DU30" s="457"/>
      <c r="DV30" s="20"/>
      <c r="ED30" s="20"/>
      <c r="EL30" s="20"/>
      <c r="EN30" s="696">
        <v>644.4</v>
      </c>
      <c r="EO30" s="376">
        <f t="shared" si="14"/>
        <v>6.444</v>
      </c>
    </row>
    <row r="31" spans="1:186" customFormat="1">
      <c r="A31" s="8">
        <v>38047</v>
      </c>
      <c r="B31" s="55"/>
      <c r="C31" s="55"/>
      <c r="D31" s="55"/>
      <c r="E31" s="89"/>
      <c r="F31" s="550">
        <v>4.4999999999999998E-2</v>
      </c>
      <c r="G31" s="682">
        <v>4.7534712383111362E-2</v>
      </c>
      <c r="H31" s="550">
        <v>4.7E-2</v>
      </c>
      <c r="I31" s="32"/>
      <c r="J31" s="743">
        <v>647.4</v>
      </c>
      <c r="K31" s="743">
        <v>1344.5</v>
      </c>
      <c r="L31" s="743">
        <v>1991.9</v>
      </c>
      <c r="M31" s="11">
        <f t="shared" si="9"/>
        <v>36.799999999999955</v>
      </c>
      <c r="N31" s="376">
        <f t="shared" si="10"/>
        <v>6.0268588273828971E-2</v>
      </c>
      <c r="O31" s="11">
        <f t="shared" si="8"/>
        <v>637.07500000000005</v>
      </c>
      <c r="P31" s="11">
        <f t="shared" si="12"/>
        <v>29.375</v>
      </c>
      <c r="Q31" s="376">
        <f t="shared" si="13"/>
        <v>4.8337995721573046E-2</v>
      </c>
      <c r="R31" s="376">
        <f t="shared" si="11"/>
        <v>2.0261041129154611E-2</v>
      </c>
      <c r="S31" s="32"/>
      <c r="T31" s="743">
        <v>339</v>
      </c>
      <c r="U31" s="743">
        <v>704</v>
      </c>
      <c r="V31" s="743">
        <v>1043</v>
      </c>
      <c r="W31" s="584"/>
      <c r="X31" s="743">
        <v>1016.5</v>
      </c>
      <c r="Y31" s="743">
        <v>2115.8000000000002</v>
      </c>
      <c r="Z31" s="743">
        <v>3132.3</v>
      </c>
      <c r="AA31" s="32"/>
      <c r="AB31" s="682">
        <v>0.66700000000000004</v>
      </c>
      <c r="AC31" s="682">
        <v>0.6672653369883732</v>
      </c>
      <c r="AD31" s="682">
        <v>0.66700000000000004</v>
      </c>
      <c r="AE31" s="32"/>
      <c r="AF31" s="683">
        <v>0.13200000000000001</v>
      </c>
      <c r="AG31" s="683">
        <v>6.6000000000000003E-2</v>
      </c>
      <c r="AH31" s="683">
        <v>0.04</v>
      </c>
      <c r="AI31" s="683">
        <v>3.3000000000000002E-2</v>
      </c>
      <c r="AJ31" s="683">
        <v>2.4E-2</v>
      </c>
      <c r="AK31" s="682">
        <v>0.13428827215756492</v>
      </c>
      <c r="AL31" s="682">
        <v>6.7010309278350527E-2</v>
      </c>
      <c r="AM31" s="32"/>
      <c r="AN31" s="684">
        <v>2.7999999999999997E-2</v>
      </c>
      <c r="AO31" s="684">
        <v>0.10300000000000001</v>
      </c>
      <c r="AP31" s="684">
        <v>6.8000000000000005E-2</v>
      </c>
      <c r="AQ31" s="684"/>
      <c r="AR31" s="684">
        <v>7.4999999999999997E-2</v>
      </c>
      <c r="AS31" s="32"/>
      <c r="AT31" s="9">
        <v>2.4E-2</v>
      </c>
      <c r="AU31" s="9">
        <v>2.8999999999999998E-2</v>
      </c>
      <c r="AV31" s="9">
        <v>4.0999999999999995E-2</v>
      </c>
      <c r="AW31" s="9">
        <v>4.2000000000000003E-2</v>
      </c>
      <c r="AX31" s="9">
        <v>5.2999999999999999E-2</v>
      </c>
      <c r="AY31" s="9">
        <v>0.05</v>
      </c>
      <c r="AZ31" s="9">
        <v>2.6000000000000002E-2</v>
      </c>
      <c r="BA31" s="32"/>
      <c r="BB31" s="64"/>
      <c r="BC31" s="9"/>
      <c r="BD31" s="1"/>
      <c r="BE31" s="9"/>
      <c r="BF31" s="1"/>
      <c r="BG31" s="427"/>
      <c r="BH31" s="9"/>
      <c r="BI31" s="32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32"/>
      <c r="BX31" s="552">
        <v>2.6000000000000002E-2</v>
      </c>
      <c r="BY31" s="71"/>
      <c r="BZ31" s="71"/>
      <c r="CA31" s="376">
        <v>3.4000000000000002E-2</v>
      </c>
      <c r="CB31" s="514">
        <v>17.100000000000001</v>
      </c>
      <c r="CC31" s="749">
        <v>67.8</v>
      </c>
      <c r="CD31" s="749">
        <v>20.7</v>
      </c>
      <c r="CE31" s="749">
        <v>47.1</v>
      </c>
      <c r="CF31" s="32"/>
      <c r="CG31" s="272">
        <f>('Pop, Employ, Incomes'!H31+'Inflation, Current AC'!D74)*100</f>
        <v>6.2</v>
      </c>
      <c r="CH31" s="272"/>
      <c r="CI31" s="272"/>
      <c r="CJ31" s="32"/>
      <c r="CK31" s="696">
        <v>804.91</v>
      </c>
      <c r="CL31" s="11">
        <f t="shared" si="0"/>
        <v>752.5620896456744</v>
      </c>
      <c r="CM31" s="696">
        <v>770.94</v>
      </c>
      <c r="CN31" s="16"/>
      <c r="CO31" s="712">
        <v>432100</v>
      </c>
      <c r="CP31" s="203">
        <f t="shared" si="4"/>
        <v>798700</v>
      </c>
      <c r="CQ31" s="712">
        <v>1230800</v>
      </c>
      <c r="CR31" s="16"/>
      <c r="CS31" s="760">
        <v>756.62368000000004</v>
      </c>
      <c r="CT31" s="760">
        <v>1031</v>
      </c>
      <c r="CU31" s="638">
        <f t="shared" si="1"/>
        <v>1.3996389856579694</v>
      </c>
      <c r="CV31" s="343"/>
      <c r="CW31" s="16"/>
      <c r="CX31" s="62">
        <f t="shared" si="5"/>
        <v>1126.5834159459562</v>
      </c>
      <c r="CY31" s="62">
        <f t="shared" si="6"/>
        <v>1053.3152397963136</v>
      </c>
      <c r="CZ31" s="62">
        <f t="shared" si="7"/>
        <v>1079.0376796031551</v>
      </c>
      <c r="DA31" s="16"/>
      <c r="DI31" s="20"/>
      <c r="DQ31" s="20"/>
      <c r="DR31" s="530">
        <f>+'Inflation, Current AC'!B74</f>
        <v>756.62368000000004</v>
      </c>
      <c r="DS31" s="530"/>
      <c r="DT31" s="359">
        <f t="shared" si="3"/>
        <v>1.2936322875858179</v>
      </c>
      <c r="DU31" s="457"/>
      <c r="DV31" s="20"/>
      <c r="ED31" s="20"/>
      <c r="EL31" s="20"/>
      <c r="EN31" s="696">
        <v>647.4</v>
      </c>
      <c r="EO31" s="376">
        <f t="shared" si="14"/>
        <v>6.4740000000000002</v>
      </c>
    </row>
    <row r="32" spans="1:186" customFormat="1">
      <c r="A32" s="8">
        <v>38139</v>
      </c>
      <c r="B32" s="69">
        <v>1326000</v>
      </c>
      <c r="C32" s="69">
        <f>D32-B32</f>
        <v>2761500</v>
      </c>
      <c r="D32" s="69">
        <v>4087500</v>
      </c>
      <c r="E32" s="697">
        <f>+B32/D32</f>
        <v>0.32440366972477064</v>
      </c>
      <c r="F32" s="550">
        <v>3.9E-2</v>
      </c>
      <c r="G32" s="682">
        <v>4.1357672561323451E-2</v>
      </c>
      <c r="H32" s="550">
        <v>4.0999999999999995E-2</v>
      </c>
      <c r="I32" s="32"/>
      <c r="J32" s="743">
        <v>650.4</v>
      </c>
      <c r="K32" s="743">
        <v>1344.4</v>
      </c>
      <c r="L32" s="743">
        <v>1994.8</v>
      </c>
      <c r="M32" s="11">
        <f t="shared" si="9"/>
        <v>32.799999999999955</v>
      </c>
      <c r="N32" s="376">
        <f t="shared" si="10"/>
        <v>5.3108808290155407E-2</v>
      </c>
      <c r="O32" s="11">
        <f t="shared" si="8"/>
        <v>645.27499999999998</v>
      </c>
      <c r="P32" s="11">
        <f t="shared" si="12"/>
        <v>34.350000000000023</v>
      </c>
      <c r="Q32" s="376">
        <f t="shared" si="13"/>
        <v>5.6226214347096626E-2</v>
      </c>
      <c r="R32" s="376">
        <f t="shared" si="11"/>
        <v>2.3524933384088342E-2</v>
      </c>
      <c r="S32" s="32"/>
      <c r="T32" s="743">
        <v>345.7</v>
      </c>
      <c r="U32" s="743">
        <v>719.2</v>
      </c>
      <c r="V32" s="743">
        <v>1064.9000000000001</v>
      </c>
      <c r="W32" s="584"/>
      <c r="X32" s="743">
        <v>1022.5</v>
      </c>
      <c r="Y32" s="743">
        <v>2121.5</v>
      </c>
      <c r="Z32" s="743">
        <v>3144</v>
      </c>
      <c r="AA32" s="32"/>
      <c r="AB32" s="682">
        <v>0.66200000000000003</v>
      </c>
      <c r="AC32" s="682">
        <v>0.66099457930709404</v>
      </c>
      <c r="AD32" s="682">
        <v>0.66099999999999992</v>
      </c>
      <c r="AE32" s="32"/>
      <c r="AF32" s="683">
        <v>0.13800000000000001</v>
      </c>
      <c r="AG32" s="683">
        <v>6.5000000000000002E-2</v>
      </c>
      <c r="AH32" s="683">
        <v>3.7999999999999999E-2</v>
      </c>
      <c r="AI32" s="683">
        <v>2.4E-2</v>
      </c>
      <c r="AJ32" s="683">
        <v>0</v>
      </c>
      <c r="AK32" s="682">
        <v>0.15784313725490198</v>
      </c>
      <c r="AL32" s="682">
        <v>7.5700227100681305E-2</v>
      </c>
      <c r="AM32" s="32"/>
      <c r="AN32" s="684">
        <v>2.7000000000000003E-2</v>
      </c>
      <c r="AO32" s="684">
        <v>0.10300000000000001</v>
      </c>
      <c r="AP32" s="684">
        <v>7.0000000000000007E-2</v>
      </c>
      <c r="AQ32" s="684"/>
      <c r="AR32" s="684">
        <v>5.2000000000000005E-2</v>
      </c>
      <c r="AS32" s="32"/>
      <c r="AT32" s="9">
        <v>2.4E-2</v>
      </c>
      <c r="AU32" s="9">
        <v>2.8999999999999998E-2</v>
      </c>
      <c r="AV32" s="9">
        <v>0.04</v>
      </c>
      <c r="AW32" s="9">
        <v>4.0999999999999995E-2</v>
      </c>
      <c r="AX32" s="9">
        <v>5.2000000000000005E-2</v>
      </c>
      <c r="AY32" s="9">
        <v>4.8000000000000001E-2</v>
      </c>
      <c r="AZ32" s="9">
        <v>2.6000000000000002E-2</v>
      </c>
      <c r="BA32" s="32"/>
      <c r="BB32" s="64"/>
      <c r="BC32" s="9"/>
      <c r="BD32" s="1"/>
      <c r="BE32" s="9"/>
      <c r="BF32" s="1"/>
      <c r="BG32" s="427"/>
      <c r="BH32" s="9"/>
      <c r="BI32" s="32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32"/>
      <c r="BX32" s="552">
        <v>2.1000000000000001E-2</v>
      </c>
      <c r="BY32" s="71"/>
      <c r="BZ32" s="71"/>
      <c r="CA32" s="376">
        <v>3.1E-2</v>
      </c>
      <c r="CB32" s="514">
        <v>13.7</v>
      </c>
      <c r="CC32" s="749">
        <v>62.7</v>
      </c>
      <c r="CD32" s="749">
        <v>20.8</v>
      </c>
      <c r="CE32" s="749">
        <v>41.9</v>
      </c>
      <c r="CF32" s="32"/>
      <c r="CG32" s="272">
        <f>('Pop, Employ, Incomes'!H32+'Inflation, Current AC'!D75)*100</f>
        <v>6.5</v>
      </c>
      <c r="CH32" s="272"/>
      <c r="CI32" s="272"/>
      <c r="CJ32" s="32"/>
      <c r="CK32" s="696">
        <v>811.19</v>
      </c>
      <c r="CL32" s="11">
        <f t="shared" si="0"/>
        <v>748.43310787459882</v>
      </c>
      <c r="CM32" s="696">
        <v>770.52</v>
      </c>
      <c r="CN32" s="16"/>
      <c r="CO32" s="712">
        <v>440000</v>
      </c>
      <c r="CP32" s="203">
        <f t="shared" si="4"/>
        <v>810200</v>
      </c>
      <c r="CQ32" s="712">
        <v>1250200</v>
      </c>
      <c r="CR32" s="16"/>
      <c r="CS32" s="760">
        <v>762.73095699999999</v>
      </c>
      <c r="CT32" s="760">
        <v>1031</v>
      </c>
      <c r="CU32" s="638">
        <f t="shared" si="1"/>
        <v>1.3884319107294343</v>
      </c>
      <c r="CV32" s="343"/>
      <c r="CW32" s="16"/>
      <c r="CX32" s="62">
        <f t="shared" si="5"/>
        <v>1126.2820816646099</v>
      </c>
      <c r="CY32" s="62">
        <f t="shared" si="6"/>
        <v>1039.148410019498</v>
      </c>
      <c r="CZ32" s="62">
        <f t="shared" si="7"/>
        <v>1069.8145558552437</v>
      </c>
      <c r="DA32" s="16"/>
      <c r="DI32" s="20"/>
      <c r="DQ32" s="20"/>
      <c r="DR32" s="530">
        <f>+'Inflation, Current AC'!B75</f>
        <v>762.73095699999999</v>
      </c>
      <c r="DS32" s="530"/>
      <c r="DT32" s="359">
        <f t="shared" si="3"/>
        <v>1.2832740208288149</v>
      </c>
      <c r="DU32" s="457"/>
      <c r="DV32" s="20"/>
      <c r="ED32" s="20"/>
      <c r="EL32" s="20"/>
      <c r="EN32" s="696">
        <v>650.4</v>
      </c>
      <c r="EO32" s="376">
        <f t="shared" si="14"/>
        <v>6.5039999999999996</v>
      </c>
    </row>
    <row r="33" spans="1:145" customFormat="1">
      <c r="A33" s="8">
        <v>38231</v>
      </c>
      <c r="B33" s="55"/>
      <c r="C33" s="55"/>
      <c r="D33" s="55"/>
      <c r="E33" s="89"/>
      <c r="F33" s="550">
        <v>3.7999999999999999E-2</v>
      </c>
      <c r="G33" s="682">
        <v>3.7162879592270125E-2</v>
      </c>
      <c r="H33" s="550">
        <v>3.7000000000000005E-2</v>
      </c>
      <c r="I33" s="32"/>
      <c r="J33" s="743">
        <v>662.1</v>
      </c>
      <c r="K33" s="743">
        <v>1360.1999999999998</v>
      </c>
      <c r="L33" s="743">
        <v>2022.3</v>
      </c>
      <c r="M33" s="11">
        <f t="shared" si="9"/>
        <v>23.200000000000045</v>
      </c>
      <c r="N33" s="376">
        <f t="shared" si="10"/>
        <v>3.6312411958052904E-2</v>
      </c>
      <c r="O33" s="11">
        <f t="shared" si="8"/>
        <v>651.07499999999993</v>
      </c>
      <c r="P33" s="11">
        <f t="shared" si="12"/>
        <v>29.999999999999886</v>
      </c>
      <c r="Q33" s="376">
        <f t="shared" si="13"/>
        <v>4.8303345006641463E-2</v>
      </c>
      <c r="R33" s="376">
        <f t="shared" si="11"/>
        <v>2.7263801827656531E-2</v>
      </c>
      <c r="S33" s="32"/>
      <c r="T33" s="743">
        <v>341.3</v>
      </c>
      <c r="U33" s="743">
        <v>712.40000000000009</v>
      </c>
      <c r="V33" s="743">
        <v>1053.7</v>
      </c>
      <c r="W33" s="584"/>
      <c r="X33" s="743">
        <v>1029.7</v>
      </c>
      <c r="Y33" s="743">
        <v>2125.1000000000004</v>
      </c>
      <c r="Z33" s="743">
        <v>3154.8</v>
      </c>
      <c r="AA33" s="32"/>
      <c r="AB33" s="682">
        <v>0.66900000000000004</v>
      </c>
      <c r="AC33" s="682">
        <v>0.66476871676626992</v>
      </c>
      <c r="AD33" s="682">
        <v>0.66599999999999993</v>
      </c>
      <c r="AE33" s="32"/>
      <c r="AF33" s="683">
        <v>0.12</v>
      </c>
      <c r="AG33" s="683">
        <v>7.5999999999999998E-2</v>
      </c>
      <c r="AH33" s="683">
        <v>3.3000000000000002E-2</v>
      </c>
      <c r="AI33" s="683">
        <v>2.2000000000000002E-2</v>
      </c>
      <c r="AJ33" s="683">
        <v>2.2000000000000002E-2</v>
      </c>
      <c r="AK33" s="682">
        <v>0.1225296442687747</v>
      </c>
      <c r="AL33" s="682">
        <v>7.0878274268104766E-2</v>
      </c>
      <c r="AM33" s="32"/>
      <c r="AN33" s="684">
        <v>2.3E-2</v>
      </c>
      <c r="AO33" s="684">
        <v>8.900000000000001E-2</v>
      </c>
      <c r="AP33" s="684">
        <v>6.9000000000000006E-2</v>
      </c>
      <c r="AQ33" s="684"/>
      <c r="AR33" s="684">
        <v>6.2E-2</v>
      </c>
      <c r="AS33" s="32"/>
      <c r="AT33" s="9">
        <v>2.4E-2</v>
      </c>
      <c r="AU33" s="9">
        <v>0.03</v>
      </c>
      <c r="AV33" s="9">
        <v>4.0999999999999995E-2</v>
      </c>
      <c r="AW33" s="9">
        <v>4.0999999999999995E-2</v>
      </c>
      <c r="AX33" s="9">
        <v>5.2999999999999999E-2</v>
      </c>
      <c r="AY33" s="9">
        <v>4.8000000000000001E-2</v>
      </c>
      <c r="AZ33" s="9">
        <v>2.7000000000000003E-2</v>
      </c>
      <c r="BA33" s="32"/>
      <c r="BB33" s="64"/>
      <c r="BC33" s="9"/>
      <c r="BD33" s="1"/>
      <c r="BE33" s="9"/>
      <c r="BF33" s="1"/>
      <c r="BG33" s="427"/>
      <c r="BH33" s="9"/>
      <c r="BI33" s="32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32"/>
      <c r="BX33" s="552">
        <v>2.2000000000000002E-2</v>
      </c>
      <c r="BY33" s="71"/>
      <c r="BZ33" s="71"/>
      <c r="CA33" s="376">
        <v>3.2000000000000001E-2</v>
      </c>
      <c r="CB33" s="514">
        <v>14.3</v>
      </c>
      <c r="CC33" s="749">
        <v>64.5</v>
      </c>
      <c r="CD33" s="749">
        <v>19.2</v>
      </c>
      <c r="CE33" s="749">
        <v>45.4</v>
      </c>
      <c r="CF33" s="32"/>
      <c r="CG33" s="272">
        <f>('Pop, Employ, Incomes'!H33+'Inflation, Current AC'!D76)*100</f>
        <v>6.2000000000000011</v>
      </c>
      <c r="CH33" s="272"/>
      <c r="CI33" s="272"/>
      <c r="CJ33" s="32"/>
      <c r="CK33" s="696">
        <v>808.17</v>
      </c>
      <c r="CL33" s="11">
        <f t="shared" si="0"/>
        <v>750.17151168572855</v>
      </c>
      <c r="CM33" s="696">
        <v>770.73</v>
      </c>
      <c r="CN33" s="16"/>
      <c r="CO33" s="712">
        <v>441700</v>
      </c>
      <c r="CP33" s="203">
        <f t="shared" si="4"/>
        <v>804400</v>
      </c>
      <c r="CQ33" s="712">
        <v>1246100</v>
      </c>
      <c r="CR33" s="16"/>
      <c r="CS33" s="760">
        <v>767.48105999999996</v>
      </c>
      <c r="CT33" s="760">
        <v>1031</v>
      </c>
      <c r="CU33" s="638">
        <f t="shared" si="1"/>
        <v>1.3798386112616252</v>
      </c>
      <c r="CV33" s="343"/>
      <c r="CW33" s="16"/>
      <c r="CX33" s="62">
        <f t="shared" si="5"/>
        <v>1115.1441704633075</v>
      </c>
      <c r="CY33" s="62">
        <f t="shared" si="6"/>
        <v>1035.1156168924697</v>
      </c>
      <c r="CZ33" s="62">
        <f t="shared" si="7"/>
        <v>1063.4830128576725</v>
      </c>
      <c r="DA33" s="16"/>
      <c r="DI33" s="20"/>
      <c r="DQ33" s="20"/>
      <c r="DR33" s="530">
        <f>+'Inflation, Current AC'!B76</f>
        <v>767.48105999999996</v>
      </c>
      <c r="DS33" s="530"/>
      <c r="DT33" s="359">
        <f t="shared" si="3"/>
        <v>1.2753315658369473</v>
      </c>
      <c r="DU33" s="457"/>
      <c r="DV33" s="20"/>
      <c r="ED33" s="20"/>
      <c r="EL33" s="20"/>
      <c r="EN33" s="696">
        <v>662.1</v>
      </c>
      <c r="EO33" s="376">
        <f t="shared" si="14"/>
        <v>6.6210000000000004</v>
      </c>
    </row>
    <row r="34" spans="1:145" customFormat="1">
      <c r="A34" s="8">
        <v>38322</v>
      </c>
      <c r="B34" s="55"/>
      <c r="C34" s="55"/>
      <c r="D34" s="55"/>
      <c r="E34" s="89"/>
      <c r="F34" s="550">
        <v>3.4000000000000002E-2</v>
      </c>
      <c r="G34" s="682">
        <v>3.7011651816312552E-2</v>
      </c>
      <c r="H34" s="550">
        <v>3.6000000000000004E-2</v>
      </c>
      <c r="I34" s="32"/>
      <c r="J34" s="743">
        <v>677.2</v>
      </c>
      <c r="K34" s="743">
        <v>1404.9999999999998</v>
      </c>
      <c r="L34" s="743">
        <v>2082.1999999999998</v>
      </c>
      <c r="M34" s="11">
        <f t="shared" si="9"/>
        <v>32.800000000000068</v>
      </c>
      <c r="N34" s="376">
        <f t="shared" si="10"/>
        <v>5.0900062073246488E-2</v>
      </c>
      <c r="O34" s="11">
        <f t="shared" si="8"/>
        <v>659.27500000000009</v>
      </c>
      <c r="P34" s="11">
        <f t="shared" si="12"/>
        <v>31.400000000000091</v>
      </c>
      <c r="Q34" s="376">
        <f t="shared" si="13"/>
        <v>5.0009954210631147E-2</v>
      </c>
      <c r="R34" s="376">
        <f t="shared" si="11"/>
        <v>4.3678502451344414E-2</v>
      </c>
      <c r="S34" s="32"/>
      <c r="T34" s="743">
        <v>333</v>
      </c>
      <c r="U34" s="743">
        <v>676</v>
      </c>
      <c r="V34" s="743">
        <v>1009</v>
      </c>
      <c r="W34" s="584"/>
      <c r="X34" s="743">
        <v>1033.8</v>
      </c>
      <c r="Y34" s="743">
        <v>2135.1000000000004</v>
      </c>
      <c r="Z34" s="743">
        <v>3168.9</v>
      </c>
      <c r="AA34" s="32"/>
      <c r="AB34" s="682">
        <v>0.67799999999999994</v>
      </c>
      <c r="AC34" s="682">
        <v>0.6833871949791579</v>
      </c>
      <c r="AD34" s="682">
        <v>0.68200000000000005</v>
      </c>
      <c r="AE34" s="32"/>
      <c r="AF34" s="683">
        <v>0.106</v>
      </c>
      <c r="AG34" s="683">
        <v>7.0000000000000007E-2</v>
      </c>
      <c r="AH34" s="683">
        <v>0.03</v>
      </c>
      <c r="AI34" s="683">
        <v>1.9E-2</v>
      </c>
      <c r="AJ34" s="683">
        <v>1.2E-2</v>
      </c>
      <c r="AK34" s="682">
        <v>0.12567811934900541</v>
      </c>
      <c r="AL34" s="682">
        <v>6.7808219178082191E-2</v>
      </c>
      <c r="AM34" s="32"/>
      <c r="AN34" s="684">
        <v>1.6E-2</v>
      </c>
      <c r="AO34" s="684">
        <v>7.9000000000000001E-2</v>
      </c>
      <c r="AP34" s="684">
        <v>5.4000000000000006E-2</v>
      </c>
      <c r="AQ34" s="684"/>
      <c r="AR34" s="684">
        <v>6.9000000000000006E-2</v>
      </c>
      <c r="AS34" s="32"/>
      <c r="AT34" s="9">
        <v>2.2000000000000002E-2</v>
      </c>
      <c r="AU34" s="9">
        <v>2.7000000000000003E-2</v>
      </c>
      <c r="AV34" s="9">
        <v>3.7000000000000005E-2</v>
      </c>
      <c r="AW34" s="9">
        <v>3.7000000000000005E-2</v>
      </c>
      <c r="AX34" s="9">
        <v>4.5999999999999999E-2</v>
      </c>
      <c r="AY34" s="9">
        <v>4.2999999999999997E-2</v>
      </c>
      <c r="AZ34" s="9">
        <v>2.4E-2</v>
      </c>
      <c r="BA34" s="32"/>
      <c r="BB34" s="64"/>
      <c r="BC34" s="9"/>
      <c r="BD34" s="1"/>
      <c r="BE34" s="9"/>
      <c r="BF34" s="1"/>
      <c r="BG34" s="427"/>
      <c r="BH34" s="9"/>
      <c r="BI34" s="32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32"/>
      <c r="BX34" s="552">
        <v>2.6000000000000002E-2</v>
      </c>
      <c r="BY34" s="71"/>
      <c r="BZ34" s="71"/>
      <c r="CA34" s="376">
        <v>3.4000000000000002E-2</v>
      </c>
      <c r="CB34" s="514">
        <v>17.899999999999999</v>
      </c>
      <c r="CC34" s="749">
        <v>70.599999999999994</v>
      </c>
      <c r="CD34" s="749">
        <v>24.1</v>
      </c>
      <c r="CE34" s="749">
        <v>46.6</v>
      </c>
      <c r="CF34" s="32"/>
      <c r="CG34" s="272">
        <f>('Pop, Employ, Incomes'!H34+'Inflation, Current AC'!D77)*100</f>
        <v>6.3</v>
      </c>
      <c r="CH34" s="272"/>
      <c r="CI34" s="272"/>
      <c r="CJ34" s="32"/>
      <c r="CK34" s="696">
        <v>827.1</v>
      </c>
      <c r="CL34" s="11">
        <f t="shared" si="0"/>
        <v>757.545160664484</v>
      </c>
      <c r="CM34" s="696">
        <v>781.99</v>
      </c>
      <c r="CN34" s="16"/>
      <c r="CO34" s="712">
        <v>446900</v>
      </c>
      <c r="CP34" s="203">
        <f t="shared" si="4"/>
        <v>824700</v>
      </c>
      <c r="CQ34" s="712">
        <v>1271600</v>
      </c>
      <c r="CR34" s="16"/>
      <c r="CS34" s="760">
        <v>774.26692300000002</v>
      </c>
      <c r="CT34" s="760">
        <v>1031</v>
      </c>
      <c r="CU34" s="638">
        <f t="shared" si="1"/>
        <v>1.3677453711915832</v>
      </c>
      <c r="CV34" s="343"/>
      <c r="CW34" s="16"/>
      <c r="CX34" s="62">
        <f t="shared" si="5"/>
        <v>1131.2621965125586</v>
      </c>
      <c r="CY34" s="62">
        <f t="shared" si="6"/>
        <v>1036.1288869674322</v>
      </c>
      <c r="CZ34" s="62">
        <f t="shared" si="7"/>
        <v>1069.5632028181062</v>
      </c>
      <c r="DA34" s="16"/>
      <c r="DI34" s="20"/>
      <c r="DQ34" s="20"/>
      <c r="DR34" s="530">
        <f>+'Inflation, Current AC'!B77</f>
        <v>774.26692300000002</v>
      </c>
      <c r="DS34" s="530"/>
      <c r="DT34" s="359">
        <f t="shared" si="3"/>
        <v>1.2641542508461259</v>
      </c>
      <c r="DU34" s="457"/>
      <c r="DV34" s="20"/>
      <c r="ED34" s="20"/>
      <c r="EL34" s="20"/>
      <c r="EN34" s="696">
        <v>677.2</v>
      </c>
      <c r="EO34" s="376">
        <f t="shared" si="14"/>
        <v>6.7720000000000002</v>
      </c>
    </row>
    <row r="35" spans="1:145" customFormat="1">
      <c r="A35" s="8">
        <v>38412</v>
      </c>
      <c r="B35" s="55"/>
      <c r="C35" s="55"/>
      <c r="D35" s="55"/>
      <c r="E35" s="89"/>
      <c r="F35" s="550">
        <v>4.2000000000000003E-2</v>
      </c>
      <c r="G35" s="682">
        <v>4.2866894197952213E-2</v>
      </c>
      <c r="H35" s="550">
        <v>4.2999999999999997E-2</v>
      </c>
      <c r="I35" s="32"/>
      <c r="J35" s="743">
        <v>659.6</v>
      </c>
      <c r="K35" s="743">
        <v>1402.2000000000003</v>
      </c>
      <c r="L35" s="743">
        <v>2061.8000000000002</v>
      </c>
      <c r="M35" s="11">
        <f t="shared" si="9"/>
        <v>12.200000000000045</v>
      </c>
      <c r="N35" s="376">
        <f t="shared" si="10"/>
        <v>1.8844609206055019E-2</v>
      </c>
      <c r="O35" s="11">
        <f t="shared" si="8"/>
        <v>662.32500000000005</v>
      </c>
      <c r="P35" s="11">
        <f t="shared" si="12"/>
        <v>25.25</v>
      </c>
      <c r="Q35" s="376">
        <f t="shared" si="13"/>
        <v>3.9634265981242311E-2</v>
      </c>
      <c r="R35" s="376">
        <f t="shared" si="11"/>
        <v>4.2915582000744079E-2</v>
      </c>
      <c r="S35" s="32"/>
      <c r="T35" s="743">
        <v>351.2</v>
      </c>
      <c r="U35" s="743">
        <v>677.39999999999986</v>
      </c>
      <c r="V35" s="743">
        <v>1028.5999999999999</v>
      </c>
      <c r="W35" s="584"/>
      <c r="X35" s="743">
        <v>1040</v>
      </c>
      <c r="Y35" s="743">
        <v>2142.4</v>
      </c>
      <c r="Z35" s="743">
        <v>3182.4</v>
      </c>
      <c r="AA35" s="32"/>
      <c r="AB35" s="682">
        <v>0.66200000000000003</v>
      </c>
      <c r="AC35" s="682">
        <v>0.6838125466766245</v>
      </c>
      <c r="AD35" s="682">
        <v>0.67700000000000005</v>
      </c>
      <c r="AE35" s="32"/>
      <c r="AF35" s="683">
        <v>0.16</v>
      </c>
      <c r="AG35" s="683">
        <v>7.2999999999999995E-2</v>
      </c>
      <c r="AH35" s="683">
        <v>3.7999999999999999E-2</v>
      </c>
      <c r="AI35" s="683">
        <v>2.5000000000000001E-2</v>
      </c>
      <c r="AJ35" s="683">
        <v>1.3999999999999999E-2</v>
      </c>
      <c r="AK35" s="682">
        <v>0.13838120104438642</v>
      </c>
      <c r="AL35" s="682">
        <v>8.8150289017341038E-2</v>
      </c>
      <c r="AM35" s="32"/>
      <c r="AN35" s="684">
        <v>2.7000000000000003E-2</v>
      </c>
      <c r="AO35" s="684">
        <v>9.4E-2</v>
      </c>
      <c r="AP35" s="684">
        <v>6.4000000000000001E-2</v>
      </c>
      <c r="AQ35" s="684"/>
      <c r="AR35" s="684">
        <v>7.2999999999999995E-2</v>
      </c>
      <c r="AS35" s="32"/>
      <c r="AT35" s="9">
        <v>2.3E-2</v>
      </c>
      <c r="AU35" s="9">
        <v>2.8999999999999998E-2</v>
      </c>
      <c r="AV35" s="9">
        <v>3.9E-2</v>
      </c>
      <c r="AW35" s="9">
        <v>3.9E-2</v>
      </c>
      <c r="AX35" s="9">
        <v>4.9000000000000002E-2</v>
      </c>
      <c r="AY35" s="9">
        <v>4.5999999999999999E-2</v>
      </c>
      <c r="AZ35" s="9">
        <v>2.6000000000000002E-2</v>
      </c>
      <c r="BA35" s="32"/>
      <c r="BB35" s="64"/>
      <c r="BC35" s="9"/>
      <c r="BD35" s="1"/>
      <c r="BE35" s="9"/>
      <c r="BF35" s="1"/>
      <c r="BG35" s="427"/>
      <c r="BH35" s="9"/>
      <c r="BI35" s="32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32"/>
      <c r="BX35" s="552">
        <v>2.1000000000000001E-2</v>
      </c>
      <c r="BY35" s="71"/>
      <c r="BZ35" s="71"/>
      <c r="CA35" s="376">
        <v>2.7000000000000003E-2</v>
      </c>
      <c r="CB35" s="514">
        <v>13.7</v>
      </c>
      <c r="CC35" s="749">
        <v>55.9</v>
      </c>
      <c r="CD35" s="749">
        <v>16.2</v>
      </c>
      <c r="CE35" s="749">
        <v>39.700000000000003</v>
      </c>
      <c r="CF35" s="32"/>
      <c r="CG35" s="272">
        <f>('Pop, Employ, Incomes'!H35+'Inflation, Current AC'!D78)*100</f>
        <v>7.1</v>
      </c>
      <c r="CH35" s="272"/>
      <c r="CI35" s="272"/>
      <c r="CJ35" s="32"/>
      <c r="CK35" s="696">
        <v>832.92</v>
      </c>
      <c r="CL35" s="11">
        <f t="shared" si="0"/>
        <v>774.36615384615379</v>
      </c>
      <c r="CM35" s="696">
        <v>794.86</v>
      </c>
      <c r="CN35" s="16"/>
      <c r="CO35" s="712">
        <v>445200</v>
      </c>
      <c r="CP35" s="203">
        <f t="shared" si="4"/>
        <v>826800</v>
      </c>
      <c r="CQ35" s="712">
        <v>1272000</v>
      </c>
      <c r="CR35" s="16"/>
      <c r="CS35" s="760">
        <v>777.65985499999999</v>
      </c>
      <c r="CT35" s="760">
        <v>1031</v>
      </c>
      <c r="CU35" s="638">
        <f t="shared" si="1"/>
        <v>1.3617778945269072</v>
      </c>
      <c r="CV35" s="343"/>
      <c r="CW35" s="16"/>
      <c r="CX35" s="62">
        <f t="shared" si="5"/>
        <v>1134.2520439093514</v>
      </c>
      <c r="CY35" s="62">
        <f t="shared" si="6"/>
        <v>1054.5147105775145</v>
      </c>
      <c r="CZ35" s="62">
        <f t="shared" si="7"/>
        <v>1082.4227772436575</v>
      </c>
      <c r="DA35" s="16"/>
      <c r="DI35" s="20"/>
      <c r="DQ35" s="20"/>
      <c r="DR35" s="530">
        <f>+'Inflation, Current AC'!B78</f>
        <v>777.65985499999999</v>
      </c>
      <c r="DS35" s="530"/>
      <c r="DT35" s="359">
        <f t="shared" si="3"/>
        <v>1.2586387425129462</v>
      </c>
      <c r="DU35" s="457"/>
      <c r="DV35" s="20"/>
      <c r="ED35" s="20"/>
      <c r="EL35" s="20"/>
      <c r="EN35" s="696">
        <v>659.6</v>
      </c>
      <c r="EO35" s="376">
        <f t="shared" si="14"/>
        <v>6.5960000000000001</v>
      </c>
    </row>
    <row r="36" spans="1:145" customFormat="1">
      <c r="A36" s="8">
        <v>38504</v>
      </c>
      <c r="B36" s="69">
        <v>1348900</v>
      </c>
      <c r="C36" s="69">
        <f>D36-B36</f>
        <v>2785000</v>
      </c>
      <c r="D36" s="69">
        <v>4133900</v>
      </c>
      <c r="E36" s="697">
        <f>+B36/D36</f>
        <v>0.32630203923655626</v>
      </c>
      <c r="F36" s="550">
        <v>3.5000000000000003E-2</v>
      </c>
      <c r="G36" s="682">
        <v>3.8445667125171924E-2</v>
      </c>
      <c r="H36" s="550">
        <v>3.7000000000000005E-2</v>
      </c>
      <c r="I36" s="32"/>
      <c r="J36" s="743">
        <v>662.3</v>
      </c>
      <c r="K36" s="743">
        <v>1398.1000000000001</v>
      </c>
      <c r="L36" s="743">
        <v>2060.4</v>
      </c>
      <c r="M36" s="11">
        <f t="shared" si="9"/>
        <v>11.899999999999977</v>
      </c>
      <c r="N36" s="376">
        <f t="shared" si="10"/>
        <v>1.829643296432959E-2</v>
      </c>
      <c r="O36" s="11">
        <f t="shared" si="8"/>
        <v>665.3</v>
      </c>
      <c r="P36" s="11">
        <f t="shared" si="12"/>
        <v>20.024999999999977</v>
      </c>
      <c r="Q36" s="376">
        <f t="shared" si="13"/>
        <v>3.1033280384332285E-2</v>
      </c>
      <c r="R36" s="376">
        <f t="shared" si="11"/>
        <v>3.9943469205593551E-2</v>
      </c>
      <c r="S36" s="32"/>
      <c r="T36" s="743">
        <v>357.4</v>
      </c>
      <c r="U36" s="743">
        <v>695.00000000000011</v>
      </c>
      <c r="V36" s="743">
        <v>1052.4000000000001</v>
      </c>
      <c r="W36" s="584"/>
      <c r="X36" s="743">
        <v>1043.5</v>
      </c>
      <c r="Y36" s="743">
        <v>2148.9</v>
      </c>
      <c r="Z36" s="743">
        <v>3192.4</v>
      </c>
      <c r="AA36" s="32"/>
      <c r="AB36" s="682">
        <v>0.65700000000000003</v>
      </c>
      <c r="AC36" s="682">
        <v>0.67657871469123732</v>
      </c>
      <c r="AD36" s="682">
        <v>0.67</v>
      </c>
      <c r="AE36" s="32"/>
      <c r="AF36" s="683">
        <v>0.10800000000000001</v>
      </c>
      <c r="AG36" s="683">
        <v>0.06</v>
      </c>
      <c r="AH36" s="683">
        <v>2.7999999999999997E-2</v>
      </c>
      <c r="AI36" s="683">
        <v>2.5000000000000001E-2</v>
      </c>
      <c r="AJ36" s="683">
        <v>1.9E-2</v>
      </c>
      <c r="AK36" s="682">
        <v>0.13550135501355012</v>
      </c>
      <c r="AL36" s="682">
        <v>7.5910147172734324E-2</v>
      </c>
      <c r="AM36" s="32"/>
      <c r="AN36" s="684">
        <v>2.2000000000000002E-2</v>
      </c>
      <c r="AO36" s="684">
        <v>6.8000000000000005E-2</v>
      </c>
      <c r="AP36" s="684">
        <v>6.5000000000000002E-2</v>
      </c>
      <c r="AQ36" s="684"/>
      <c r="AR36" s="684">
        <v>5.7999999999999996E-2</v>
      </c>
      <c r="AS36" s="32"/>
      <c r="AT36" s="9">
        <v>2.2000000000000002E-2</v>
      </c>
      <c r="AU36" s="9">
        <v>2.7999999999999997E-2</v>
      </c>
      <c r="AV36" s="9">
        <v>3.7999999999999999E-2</v>
      </c>
      <c r="AW36" s="9">
        <v>3.7000000000000005E-2</v>
      </c>
      <c r="AX36" s="9">
        <v>4.5999999999999999E-2</v>
      </c>
      <c r="AY36" s="9">
        <v>4.4000000000000004E-2</v>
      </c>
      <c r="AZ36" s="9">
        <v>2.5000000000000001E-2</v>
      </c>
      <c r="BA36" s="32"/>
      <c r="BB36" s="64"/>
      <c r="BC36" s="9"/>
      <c r="BD36" s="1"/>
      <c r="BE36" s="9"/>
      <c r="BF36" s="1"/>
      <c r="BG36" s="427"/>
      <c r="BH36" s="9"/>
      <c r="BI36" s="32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32"/>
      <c r="BX36" s="552">
        <v>0.02</v>
      </c>
      <c r="BY36" s="71"/>
      <c r="BZ36" s="71"/>
      <c r="CA36" s="376">
        <v>3.1E-2</v>
      </c>
      <c r="CB36" s="514">
        <v>12.6</v>
      </c>
      <c r="CC36" s="749">
        <v>63.2</v>
      </c>
      <c r="CD36" s="749">
        <v>18.8</v>
      </c>
      <c r="CE36" s="749">
        <v>44.4</v>
      </c>
      <c r="CF36" s="32"/>
      <c r="CG36" s="272">
        <f>('Pop, Employ, Incomes'!H36+'Inflation, Current AC'!D79)*100</f>
        <v>6.5</v>
      </c>
      <c r="CH36" s="272"/>
      <c r="CI36" s="272"/>
      <c r="CJ36" s="32"/>
      <c r="CK36" s="696">
        <v>839.23</v>
      </c>
      <c r="CL36" s="11">
        <f t="shared" si="0"/>
        <v>781.39288679936499</v>
      </c>
      <c r="CM36" s="696">
        <v>801.91</v>
      </c>
      <c r="CN36" s="16"/>
      <c r="CO36" s="712">
        <v>450200</v>
      </c>
      <c r="CP36" s="203">
        <f t="shared" si="4"/>
        <v>818900</v>
      </c>
      <c r="CQ36" s="712">
        <v>1269100</v>
      </c>
      <c r="CR36" s="16"/>
      <c r="CS36" s="760">
        <v>784.44571699999995</v>
      </c>
      <c r="CT36" s="760">
        <v>1031</v>
      </c>
      <c r="CU36" s="638">
        <f t="shared" si="1"/>
        <v>1.3499978099823065</v>
      </c>
      <c r="CV36" s="343"/>
      <c r="CW36" s="16"/>
      <c r="CX36" s="62">
        <f t="shared" si="5"/>
        <v>1132.958662071451</v>
      </c>
      <c r="CY36" s="62">
        <f t="shared" si="6"/>
        <v>1054.878685914895</v>
      </c>
      <c r="CZ36" s="62">
        <f t="shared" si="7"/>
        <v>1082.5767438029113</v>
      </c>
      <c r="DA36" s="16"/>
      <c r="DI36" s="20"/>
      <c r="DQ36" s="20"/>
      <c r="DR36" s="530">
        <f>+'Inflation, Current AC'!B79</f>
        <v>784.44571699999995</v>
      </c>
      <c r="DS36" s="530"/>
      <c r="DT36" s="359">
        <f t="shared" si="3"/>
        <v>1.2477508650863092</v>
      </c>
      <c r="DU36" s="457"/>
      <c r="DV36" s="20"/>
      <c r="ED36" s="20"/>
      <c r="EL36" s="20"/>
      <c r="EN36" s="696">
        <v>662.3</v>
      </c>
      <c r="EO36" s="376">
        <f t="shared" si="14"/>
        <v>6.6229999999999993</v>
      </c>
    </row>
    <row r="37" spans="1:145" customFormat="1">
      <c r="A37" s="8">
        <v>38596</v>
      </c>
      <c r="B37" s="55"/>
      <c r="C37" s="55"/>
      <c r="D37" s="55"/>
      <c r="E37" s="89"/>
      <c r="F37" s="550">
        <v>3.5000000000000003E-2</v>
      </c>
      <c r="G37" s="682">
        <v>3.7430243636858589E-2</v>
      </c>
      <c r="H37" s="550">
        <v>3.7000000000000005E-2</v>
      </c>
      <c r="I37" s="32"/>
      <c r="J37" s="743">
        <v>674.3</v>
      </c>
      <c r="K37" s="743">
        <v>1414.3999999999999</v>
      </c>
      <c r="L37" s="743">
        <v>2088.6999999999998</v>
      </c>
      <c r="M37" s="11">
        <f t="shared" si="9"/>
        <v>12.199999999999932</v>
      </c>
      <c r="N37" s="376">
        <f t="shared" si="10"/>
        <v>1.8426219604289251E-2</v>
      </c>
      <c r="O37" s="11">
        <f t="shared" si="8"/>
        <v>668.35</v>
      </c>
      <c r="P37" s="11">
        <f t="shared" si="12"/>
        <v>17.275000000000091</v>
      </c>
      <c r="Q37" s="376">
        <f t="shared" si="13"/>
        <v>2.6533041508274957E-2</v>
      </c>
      <c r="R37" s="376">
        <f t="shared" si="11"/>
        <v>3.9847081311571886E-2</v>
      </c>
      <c r="S37" s="32"/>
      <c r="T37" s="743">
        <v>349.5</v>
      </c>
      <c r="U37" s="743">
        <v>685.09999999999991</v>
      </c>
      <c r="V37" s="743">
        <v>1034.5999999999999</v>
      </c>
      <c r="W37" s="584"/>
      <c r="X37" s="743">
        <v>1048.3</v>
      </c>
      <c r="Y37" s="743">
        <v>2154.6000000000004</v>
      </c>
      <c r="Z37" s="743">
        <v>3202.9</v>
      </c>
      <c r="AA37" s="32"/>
      <c r="AB37" s="682">
        <v>0.66700000000000004</v>
      </c>
      <c r="AC37" s="682">
        <v>0.68202914694142769</v>
      </c>
      <c r="AD37" s="682">
        <v>0.67700000000000005</v>
      </c>
      <c r="AE37" s="32"/>
      <c r="AF37" s="683">
        <v>0.152</v>
      </c>
      <c r="AG37" s="683">
        <v>5.7999999999999996E-2</v>
      </c>
      <c r="AH37" s="683">
        <v>0.03</v>
      </c>
      <c r="AI37" s="683">
        <v>1.8000000000000002E-2</v>
      </c>
      <c r="AJ37" s="683">
        <v>1.4999999999999999E-2</v>
      </c>
      <c r="AK37" s="682">
        <v>0.13927335640138408</v>
      </c>
      <c r="AL37" s="682">
        <v>5.8267716535433063E-2</v>
      </c>
      <c r="AM37" s="32"/>
      <c r="AN37" s="684">
        <v>0.02</v>
      </c>
      <c r="AO37" s="684">
        <v>8.3000000000000004E-2</v>
      </c>
      <c r="AP37" s="684">
        <v>6.6000000000000003E-2</v>
      </c>
      <c r="AQ37" s="684"/>
      <c r="AR37" s="684">
        <v>5.5E-2</v>
      </c>
      <c r="AS37" s="32"/>
      <c r="AT37" s="9">
        <v>2.3E-2</v>
      </c>
      <c r="AU37" s="9">
        <v>2.7999999999999997E-2</v>
      </c>
      <c r="AV37" s="9">
        <v>3.7999999999999999E-2</v>
      </c>
      <c r="AW37" s="9">
        <v>3.7000000000000005E-2</v>
      </c>
      <c r="AX37" s="9">
        <v>4.5999999999999999E-2</v>
      </c>
      <c r="AY37" s="9">
        <v>4.4000000000000004E-2</v>
      </c>
      <c r="AZ37" s="9">
        <v>2.5000000000000001E-2</v>
      </c>
      <c r="BA37" s="32"/>
      <c r="BB37" s="64"/>
      <c r="BC37" s="9"/>
      <c r="BD37" s="1"/>
      <c r="BE37" s="9"/>
      <c r="BF37" s="1"/>
      <c r="BG37" s="427"/>
      <c r="BH37" s="9"/>
      <c r="BI37" s="32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32"/>
      <c r="BX37" s="552">
        <v>1.6E-2</v>
      </c>
      <c r="BY37" s="71"/>
      <c r="BZ37" s="71"/>
      <c r="CA37" s="376">
        <v>2.6000000000000002E-2</v>
      </c>
      <c r="CB37" s="514">
        <v>10.6</v>
      </c>
      <c r="CC37" s="749">
        <v>53.5</v>
      </c>
      <c r="CD37" s="749">
        <v>17.3</v>
      </c>
      <c r="CE37" s="749">
        <v>36.200000000000003</v>
      </c>
      <c r="CF37" s="32"/>
      <c r="CG37" s="272">
        <f>('Pop, Employ, Incomes'!H37+'Inflation, Current AC'!D80)*100</f>
        <v>7.1000000000000005</v>
      </c>
      <c r="CH37" s="272"/>
      <c r="CI37" s="272"/>
      <c r="CJ37" s="32"/>
      <c r="CK37" s="696">
        <v>844.07</v>
      </c>
      <c r="CL37" s="11">
        <f t="shared" si="0"/>
        <v>768.26891469078464</v>
      </c>
      <c r="CM37" s="696">
        <v>795.91</v>
      </c>
      <c r="CN37" s="16"/>
      <c r="CO37" s="712">
        <v>469600</v>
      </c>
      <c r="CP37" s="203">
        <f t="shared" si="4"/>
        <v>818200</v>
      </c>
      <c r="CQ37" s="712">
        <v>1287800</v>
      </c>
      <c r="CR37" s="16"/>
      <c r="CS37" s="760">
        <v>793.267338</v>
      </c>
      <c r="CT37" s="760">
        <v>1031</v>
      </c>
      <c r="CU37" s="638">
        <f t="shared" si="1"/>
        <v>1.3349850035045814</v>
      </c>
      <c r="CV37" s="343"/>
      <c r="CW37" s="16"/>
      <c r="CX37" s="62">
        <f t="shared" si="5"/>
        <v>1126.8207919081121</v>
      </c>
      <c r="CY37" s="62">
        <f t="shared" si="6"/>
        <v>1025.6274797709382</v>
      </c>
      <c r="CZ37" s="62">
        <f t="shared" si="7"/>
        <v>1062.5279141393314</v>
      </c>
      <c r="DA37" s="16"/>
      <c r="DI37" s="20"/>
      <c r="DQ37" s="20"/>
      <c r="DR37" s="530">
        <f>+'Inflation, Current AC'!B80</f>
        <v>793.267338</v>
      </c>
      <c r="DS37" s="530"/>
      <c r="DT37" s="359">
        <f t="shared" si="3"/>
        <v>1.233875107561784</v>
      </c>
      <c r="DU37" s="457"/>
      <c r="DV37" s="20"/>
      <c r="ED37" s="20"/>
      <c r="EL37" s="20"/>
      <c r="EN37" s="696">
        <v>674.3</v>
      </c>
      <c r="EO37" s="376">
        <f t="shared" si="14"/>
        <v>6.7429999999999994</v>
      </c>
    </row>
    <row r="38" spans="1:145" customFormat="1">
      <c r="A38" s="8">
        <v>38687</v>
      </c>
      <c r="B38" s="55"/>
      <c r="C38" s="55"/>
      <c r="D38" s="55"/>
      <c r="E38" s="89"/>
      <c r="F38" s="550">
        <v>3.7000000000000005E-2</v>
      </c>
      <c r="G38" s="682">
        <v>3.5495798319327726E-2</v>
      </c>
      <c r="H38" s="550">
        <v>3.6000000000000004E-2</v>
      </c>
      <c r="I38" s="32"/>
      <c r="J38" s="743">
        <v>683.7</v>
      </c>
      <c r="K38" s="743">
        <v>1434.7</v>
      </c>
      <c r="L38" s="743">
        <v>2118.4</v>
      </c>
      <c r="M38" s="11">
        <f t="shared" si="9"/>
        <v>6.5</v>
      </c>
      <c r="N38" s="376">
        <f t="shared" si="10"/>
        <v>9.5983461311281992E-3</v>
      </c>
      <c r="O38" s="11">
        <f t="shared" si="8"/>
        <v>669.97500000000002</v>
      </c>
      <c r="P38" s="11">
        <f t="shared" si="12"/>
        <v>10.699999999999932</v>
      </c>
      <c r="Q38" s="376">
        <f t="shared" si="13"/>
        <v>1.6229949565810919E-2</v>
      </c>
      <c r="R38" s="376">
        <f t="shared" si="11"/>
        <v>2.1138790035587496E-2</v>
      </c>
      <c r="S38" s="32"/>
      <c r="T38" s="743">
        <v>341</v>
      </c>
      <c r="U38" s="743">
        <v>679</v>
      </c>
      <c r="V38" s="743">
        <v>1020</v>
      </c>
      <c r="W38" s="584"/>
      <c r="X38" s="743">
        <v>1051</v>
      </c>
      <c r="Y38" s="743">
        <v>2166.4</v>
      </c>
      <c r="Z38" s="743">
        <v>3217.4</v>
      </c>
      <c r="AA38" s="32"/>
      <c r="AB38" s="682">
        <v>0.67599999999999993</v>
      </c>
      <c r="AC38" s="682">
        <v>0.68657680945347122</v>
      </c>
      <c r="AD38" s="682">
        <v>0.68299999999999994</v>
      </c>
      <c r="AE38" s="32"/>
      <c r="AF38" s="683">
        <v>0.14499999999999999</v>
      </c>
      <c r="AG38" s="683">
        <v>6.3E-2</v>
      </c>
      <c r="AH38" s="683">
        <v>2.7999999999999997E-2</v>
      </c>
      <c r="AI38" s="683">
        <v>2.4E-2</v>
      </c>
      <c r="AJ38" s="683">
        <v>1.1000000000000001E-2</v>
      </c>
      <c r="AK38" s="682">
        <v>0.10835401157981803</v>
      </c>
      <c r="AL38" s="682">
        <v>6.1823802163833083E-2</v>
      </c>
      <c r="AM38" s="32"/>
      <c r="AN38" s="684">
        <v>2.1000000000000001E-2</v>
      </c>
      <c r="AO38" s="684">
        <v>6.5000000000000002E-2</v>
      </c>
      <c r="AP38" s="684">
        <v>6.4000000000000001E-2</v>
      </c>
      <c r="AQ38" s="684"/>
      <c r="AR38" s="684">
        <v>0.06</v>
      </c>
      <c r="AS38" s="32"/>
      <c r="AT38" s="9">
        <v>2.4E-2</v>
      </c>
      <c r="AU38" s="9">
        <v>0.03</v>
      </c>
      <c r="AV38" s="9">
        <v>0.04</v>
      </c>
      <c r="AW38" s="9">
        <v>0.04</v>
      </c>
      <c r="AX38" s="9">
        <v>4.9000000000000002E-2</v>
      </c>
      <c r="AY38" s="9">
        <v>4.8000000000000001E-2</v>
      </c>
      <c r="AZ38" s="9">
        <v>2.7000000000000003E-2</v>
      </c>
      <c r="BA38" s="32"/>
      <c r="BB38" s="64"/>
      <c r="BC38" s="9"/>
      <c r="BD38" s="1"/>
      <c r="BE38" s="9"/>
      <c r="BF38" s="1"/>
      <c r="BG38" s="427"/>
      <c r="BH38" s="9"/>
      <c r="BI38" s="32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32"/>
      <c r="BX38" s="552">
        <v>2.3E-2</v>
      </c>
      <c r="BY38" s="71"/>
      <c r="BZ38" s="71"/>
      <c r="CA38" s="376">
        <v>0.03</v>
      </c>
      <c r="CB38" s="514">
        <v>15.4</v>
      </c>
      <c r="CC38" s="749">
        <v>63.7</v>
      </c>
      <c r="CD38" s="749">
        <v>19.399999999999999</v>
      </c>
      <c r="CE38" s="749">
        <v>44.3</v>
      </c>
      <c r="CF38" s="32"/>
      <c r="CG38" s="272">
        <f>('Pop, Employ, Incomes'!H38+'Inflation, Current AC'!D81)*100</f>
        <v>6.8000000000000007</v>
      </c>
      <c r="CH38" s="272"/>
      <c r="CI38" s="272"/>
      <c r="CJ38" s="32"/>
      <c r="CK38" s="696">
        <v>853.72</v>
      </c>
      <c r="CL38" s="11">
        <f t="shared" si="0"/>
        <v>781.43023205482734</v>
      </c>
      <c r="CM38" s="696">
        <v>807.56</v>
      </c>
      <c r="CN38" s="16"/>
      <c r="CO38" s="712">
        <v>470800</v>
      </c>
      <c r="CP38" s="203">
        <f t="shared" si="4"/>
        <v>831700</v>
      </c>
      <c r="CQ38" s="712">
        <v>1302500</v>
      </c>
      <c r="CR38" s="16"/>
      <c r="CS38" s="760">
        <v>798.69602899999995</v>
      </c>
      <c r="CT38" s="760">
        <v>1031</v>
      </c>
      <c r="CU38" s="638">
        <f t="shared" si="1"/>
        <v>1.325911187170808</v>
      </c>
      <c r="CV38" s="343"/>
      <c r="CW38" s="16"/>
      <c r="CX38" s="62">
        <f t="shared" si="5"/>
        <v>1131.9568987114624</v>
      </c>
      <c r="CY38" s="62">
        <f t="shared" si="6"/>
        <v>1036.107086674976</v>
      </c>
      <c r="CZ38" s="62">
        <f t="shared" si="7"/>
        <v>1070.7528383116576</v>
      </c>
      <c r="DA38" s="16"/>
      <c r="DI38" s="20"/>
      <c r="DQ38" s="20"/>
      <c r="DR38" s="530">
        <f>+'Inflation, Current AC'!B81</f>
        <v>798.69602899999995</v>
      </c>
      <c r="DS38" s="530"/>
      <c r="DT38" s="359">
        <f t="shared" si="3"/>
        <v>1.2254885293789286</v>
      </c>
      <c r="DU38" s="457"/>
      <c r="DV38" s="20"/>
      <c r="ED38" s="20"/>
      <c r="EL38" s="20"/>
      <c r="EN38" s="696">
        <v>683.7</v>
      </c>
      <c r="EO38" s="376">
        <f t="shared" si="14"/>
        <v>6.8370000000000006</v>
      </c>
    </row>
    <row r="39" spans="1:145" customFormat="1">
      <c r="A39" s="8">
        <v>38777</v>
      </c>
      <c r="B39" s="55"/>
      <c r="C39" s="55"/>
      <c r="D39" s="55"/>
      <c r="E39" s="89"/>
      <c r="F39" s="550">
        <v>3.9E-2</v>
      </c>
      <c r="G39" s="682">
        <v>4.7435300379216297E-2</v>
      </c>
      <c r="H39" s="550">
        <v>4.4999999999999998E-2</v>
      </c>
      <c r="I39" s="32"/>
      <c r="J39" s="743">
        <v>687.8</v>
      </c>
      <c r="K39" s="743">
        <v>1431.8</v>
      </c>
      <c r="L39" s="743">
        <v>2119.6</v>
      </c>
      <c r="M39" s="11">
        <f t="shared" si="9"/>
        <v>28.199999999999932</v>
      </c>
      <c r="N39" s="376">
        <f t="shared" si="10"/>
        <v>4.2753183747725743E-2</v>
      </c>
      <c r="O39" s="11">
        <f t="shared" si="8"/>
        <v>677.02499999999998</v>
      </c>
      <c r="P39" s="11">
        <f t="shared" si="12"/>
        <v>14.699999999999932</v>
      </c>
      <c r="Q39" s="376">
        <f t="shared" si="13"/>
        <v>2.2194541954478453E-2</v>
      </c>
      <c r="R39" s="376">
        <f t="shared" si="11"/>
        <v>2.1109684781058125E-2</v>
      </c>
      <c r="S39" s="32"/>
      <c r="T39" s="743">
        <v>339.6</v>
      </c>
      <c r="U39" s="743">
        <v>674.4</v>
      </c>
      <c r="V39" s="743">
        <v>1014</v>
      </c>
      <c r="W39" s="584"/>
      <c r="X39" s="743">
        <v>1055.3</v>
      </c>
      <c r="Y39" s="743">
        <v>2177.5</v>
      </c>
      <c r="Z39" s="743">
        <v>3232.8</v>
      </c>
      <c r="AA39" s="32"/>
      <c r="AB39" s="682">
        <v>0.67799999999999994</v>
      </c>
      <c r="AC39" s="682">
        <v>0.69028702640642936</v>
      </c>
      <c r="AD39" s="682">
        <v>0.68599999999999994</v>
      </c>
      <c r="AE39" s="32"/>
      <c r="AF39" s="683">
        <v>0.14599999999999999</v>
      </c>
      <c r="AG39" s="683">
        <v>6.5000000000000002E-2</v>
      </c>
      <c r="AH39" s="683">
        <v>3.2000000000000001E-2</v>
      </c>
      <c r="AI39" s="683">
        <v>2.4E-2</v>
      </c>
      <c r="AJ39" s="683">
        <v>2.1000000000000001E-2</v>
      </c>
      <c r="AK39" s="682">
        <v>0.14814814814814811</v>
      </c>
      <c r="AL39" s="682">
        <v>8.2550335570469785E-2</v>
      </c>
      <c r="AM39" s="32"/>
      <c r="AN39" s="684">
        <v>2.5000000000000001E-2</v>
      </c>
      <c r="AO39" s="684">
        <v>6.5000000000000002E-2</v>
      </c>
      <c r="AP39" s="684">
        <v>0.08</v>
      </c>
      <c r="AQ39" s="684"/>
      <c r="AR39" s="684">
        <v>5.7999999999999996E-2</v>
      </c>
      <c r="AS39" s="32"/>
      <c r="AT39" s="9">
        <v>0.02</v>
      </c>
      <c r="AU39" s="9">
        <v>2.6000000000000002E-2</v>
      </c>
      <c r="AV39" s="9">
        <v>3.5000000000000003E-2</v>
      </c>
      <c r="AW39" s="9">
        <v>3.4000000000000002E-2</v>
      </c>
      <c r="AX39" s="9">
        <v>4.2000000000000003E-2</v>
      </c>
      <c r="AY39" s="9">
        <v>4.2000000000000003E-2</v>
      </c>
      <c r="AZ39" s="9">
        <v>2.3E-2</v>
      </c>
      <c r="BA39" s="32"/>
      <c r="BB39" s="64"/>
      <c r="BC39" s="9"/>
      <c r="BD39" s="1"/>
      <c r="BE39" s="9"/>
      <c r="BF39" s="1"/>
      <c r="BG39" s="427"/>
      <c r="BH39" s="9"/>
      <c r="BI39" s="32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32"/>
      <c r="BX39" s="552">
        <v>1.6E-2</v>
      </c>
      <c r="BY39" s="71"/>
      <c r="BZ39" s="71"/>
      <c r="CA39" s="376">
        <v>2.4E-2</v>
      </c>
      <c r="CB39" s="514">
        <v>10.7</v>
      </c>
      <c r="CC39" s="749">
        <v>50.8</v>
      </c>
      <c r="CD39" s="749">
        <v>16.8</v>
      </c>
      <c r="CE39" s="749">
        <v>34</v>
      </c>
      <c r="CF39" s="32"/>
      <c r="CG39" s="272">
        <f>('Pop, Employ, Incomes'!H39+'Inflation, Current AC'!D82)*100</f>
        <v>7.8</v>
      </c>
      <c r="CH39" s="272"/>
      <c r="CI39" s="272"/>
      <c r="CJ39" s="32"/>
      <c r="CK39" s="696">
        <v>870.39</v>
      </c>
      <c r="CL39" s="11">
        <f t="shared" si="0"/>
        <v>801.6741172265904</v>
      </c>
      <c r="CM39" s="696">
        <v>826.15</v>
      </c>
      <c r="CN39" s="16"/>
      <c r="CO39" s="712">
        <v>464400</v>
      </c>
      <c r="CP39" s="203">
        <f t="shared" si="4"/>
        <v>839400</v>
      </c>
      <c r="CQ39" s="712">
        <v>1303800</v>
      </c>
      <c r="CR39" s="16"/>
      <c r="CS39" s="760">
        <v>803.44613200000003</v>
      </c>
      <c r="CT39" s="760">
        <v>1031</v>
      </c>
      <c r="CU39" s="638">
        <f t="shared" si="1"/>
        <v>1.3180721865744198</v>
      </c>
      <c r="CV39" s="343"/>
      <c r="CW39" s="16"/>
      <c r="CX39" s="62">
        <f t="shared" si="5"/>
        <v>1147.2368504725093</v>
      </c>
      <c r="CY39" s="62">
        <f t="shared" si="6"/>
        <v>1056.6643566129699</v>
      </c>
      <c r="CZ39" s="62">
        <f t="shared" si="7"/>
        <v>1088.9253369384569</v>
      </c>
      <c r="DA39" s="16"/>
      <c r="DI39" s="20"/>
      <c r="DQ39" s="20"/>
      <c r="DR39" s="530">
        <f>+'Inflation, Current AC'!B82</f>
        <v>803.44613200000003</v>
      </c>
      <c r="DS39" s="530"/>
      <c r="DT39" s="359">
        <f t="shared" si="3"/>
        <v>1.2182432437175514</v>
      </c>
      <c r="DU39" s="457"/>
      <c r="DV39" s="20"/>
      <c r="ED39" s="20"/>
      <c r="EL39" s="20"/>
      <c r="EN39" s="696">
        <v>687.8</v>
      </c>
      <c r="EO39" s="376">
        <f t="shared" si="14"/>
        <v>6.8779999999999992</v>
      </c>
    </row>
    <row r="40" spans="1:145" customFormat="1">
      <c r="A40" s="8">
        <v>38869</v>
      </c>
      <c r="B40" s="69">
        <v>1373000</v>
      </c>
      <c r="C40" s="69">
        <f>D40-B40</f>
        <v>2811600</v>
      </c>
      <c r="D40" s="69">
        <v>4184600</v>
      </c>
      <c r="E40" s="697">
        <f>+B40/D40</f>
        <v>0.32810782392582327</v>
      </c>
      <c r="F40" s="550">
        <v>3.2000000000000001E-2</v>
      </c>
      <c r="G40" s="682">
        <v>3.751418463386956E-2</v>
      </c>
      <c r="H40" s="550">
        <v>3.6000000000000004E-2</v>
      </c>
      <c r="I40" s="32"/>
      <c r="J40" s="743">
        <v>688.5</v>
      </c>
      <c r="K40" s="743">
        <v>1441.9</v>
      </c>
      <c r="L40" s="743">
        <v>2130.4</v>
      </c>
      <c r="M40" s="11">
        <f t="shared" si="9"/>
        <v>26.200000000000045</v>
      </c>
      <c r="N40" s="376">
        <f t="shared" si="10"/>
        <v>3.9559112184810674E-2</v>
      </c>
      <c r="O40" s="11">
        <f t="shared" si="8"/>
        <v>683.57500000000005</v>
      </c>
      <c r="P40" s="11">
        <f t="shared" si="12"/>
        <v>18.275000000000091</v>
      </c>
      <c r="Q40" s="376">
        <f t="shared" si="13"/>
        <v>2.7468811062678622E-2</v>
      </c>
      <c r="R40" s="376">
        <f t="shared" si="11"/>
        <v>3.1328231170874687E-2</v>
      </c>
      <c r="S40" s="32"/>
      <c r="T40" s="743">
        <v>351.9</v>
      </c>
      <c r="U40" s="743">
        <v>686.19999999999993</v>
      </c>
      <c r="V40" s="743">
        <v>1038.0999999999999</v>
      </c>
      <c r="W40" s="584"/>
      <c r="X40" s="743">
        <v>1063.0999999999999</v>
      </c>
      <c r="Y40" s="743">
        <v>2184.2000000000003</v>
      </c>
      <c r="Z40" s="743">
        <v>3247.3</v>
      </c>
      <c r="AA40" s="32"/>
      <c r="AB40" s="682">
        <v>0.66900000000000004</v>
      </c>
      <c r="AC40" s="682">
        <v>0.68583463052834004</v>
      </c>
      <c r="AD40" s="682">
        <v>0.68</v>
      </c>
      <c r="AE40" s="32"/>
      <c r="AF40" s="683">
        <v>0.15</v>
      </c>
      <c r="AG40" s="683">
        <v>2.3E-2</v>
      </c>
      <c r="AH40" s="683">
        <v>2.5000000000000001E-2</v>
      </c>
      <c r="AI40" s="683">
        <v>2.7999999999999997E-2</v>
      </c>
      <c r="AJ40" s="683">
        <v>0.01</v>
      </c>
      <c r="AK40" s="682">
        <v>0.13710368466152525</v>
      </c>
      <c r="AL40" s="682">
        <v>7.437407952871869E-2</v>
      </c>
      <c r="AM40" s="32"/>
      <c r="AN40" s="684">
        <v>0.02</v>
      </c>
      <c r="AO40" s="684">
        <v>6.6000000000000003E-2</v>
      </c>
      <c r="AP40" s="684">
        <v>5.5E-2</v>
      </c>
      <c r="AQ40" s="684"/>
      <c r="AR40" s="684">
        <v>4.2999999999999997E-2</v>
      </c>
      <c r="AS40" s="32"/>
      <c r="AT40" s="9">
        <v>2.1000000000000001E-2</v>
      </c>
      <c r="AU40" s="9">
        <v>2.6000000000000002E-2</v>
      </c>
      <c r="AV40" s="9">
        <v>3.5000000000000003E-2</v>
      </c>
      <c r="AW40" s="9">
        <v>3.5000000000000003E-2</v>
      </c>
      <c r="AX40" s="9">
        <v>4.2999999999999997E-2</v>
      </c>
      <c r="AY40" s="9">
        <v>4.2999999999999997E-2</v>
      </c>
      <c r="AZ40" s="9">
        <v>2.3E-2</v>
      </c>
      <c r="BA40" s="32"/>
      <c r="BB40" s="64"/>
      <c r="BC40" s="9"/>
      <c r="BD40" s="1"/>
      <c r="BE40" s="9"/>
      <c r="BF40" s="1"/>
      <c r="BG40" s="427"/>
      <c r="BH40" s="9"/>
      <c r="BI40" s="32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32"/>
      <c r="BX40" s="552">
        <v>1.3999999999999999E-2</v>
      </c>
      <c r="BY40" s="71"/>
      <c r="BZ40" s="71"/>
      <c r="CA40" s="376">
        <v>2.5000000000000001E-2</v>
      </c>
      <c r="CB40" s="514">
        <v>9.4</v>
      </c>
      <c r="CC40" s="749">
        <v>53.9</v>
      </c>
      <c r="CD40" s="749">
        <v>19.600000000000001</v>
      </c>
      <c r="CE40" s="749">
        <v>34.299999999999997</v>
      </c>
      <c r="CF40" s="32"/>
      <c r="CG40" s="272">
        <f>('Pop, Employ, Incomes'!H40+'Inflation, Current AC'!D83)*100</f>
        <v>7.6000000000000014</v>
      </c>
      <c r="CH40" s="272"/>
      <c r="CI40" s="272"/>
      <c r="CJ40" s="32"/>
      <c r="CK40" s="696">
        <v>871.72</v>
      </c>
      <c r="CL40" s="11">
        <f t="shared" si="0"/>
        <v>807.39865009514745</v>
      </c>
      <c r="CM40" s="696">
        <v>830.49</v>
      </c>
      <c r="CN40" s="16"/>
      <c r="CO40" s="712">
        <v>470900</v>
      </c>
      <c r="CP40" s="203">
        <f t="shared" si="4"/>
        <v>840800</v>
      </c>
      <c r="CQ40" s="712">
        <v>1311700</v>
      </c>
      <c r="CR40" s="16"/>
      <c r="CS40" s="760">
        <v>815.66068499999994</v>
      </c>
      <c r="CT40" s="760">
        <v>1031</v>
      </c>
      <c r="CU40" s="638">
        <f t="shared" si="1"/>
        <v>1.2983340002466834</v>
      </c>
      <c r="CV40" s="343"/>
      <c r="CW40" s="16"/>
      <c r="CX40" s="62">
        <f t="shared" si="5"/>
        <v>1131.783714695039</v>
      </c>
      <c r="CY40" s="62">
        <f t="shared" si="6"/>
        <v>1048.2731191718051</v>
      </c>
      <c r="CZ40" s="62">
        <f t="shared" si="7"/>
        <v>1078.2534038648682</v>
      </c>
      <c r="DA40" s="16"/>
      <c r="DB40" s="1"/>
      <c r="DC40" s="1"/>
      <c r="DD40" s="1"/>
      <c r="DE40" s="1"/>
      <c r="DF40" s="1"/>
      <c r="DG40" s="1"/>
      <c r="DH40" s="1"/>
      <c r="DI40" s="20"/>
      <c r="DJ40" s="1"/>
      <c r="DK40" s="1"/>
      <c r="DL40" s="1"/>
      <c r="DM40" s="1"/>
      <c r="DN40" s="1"/>
      <c r="DO40" s="1"/>
      <c r="DP40" s="1"/>
      <c r="DQ40" s="20"/>
      <c r="DR40" s="530">
        <f>+'Inflation, Current AC'!B83</f>
        <v>815.66068499999994</v>
      </c>
      <c r="DS40" s="530"/>
      <c r="DT40" s="359">
        <f t="shared" si="3"/>
        <v>1.2000000000000002</v>
      </c>
      <c r="DU40" s="457"/>
      <c r="DV40" s="20"/>
      <c r="DW40" s="1"/>
      <c r="DX40" s="1"/>
      <c r="DY40" s="1"/>
      <c r="DZ40" s="1"/>
      <c r="EA40" s="1"/>
      <c r="EB40" s="1"/>
      <c r="EC40" s="1"/>
      <c r="ED40" s="20"/>
      <c r="EE40" s="1"/>
      <c r="EF40" s="1"/>
      <c r="EG40" s="1"/>
      <c r="EH40" s="1"/>
      <c r="EI40" s="1"/>
      <c r="EJ40" s="1"/>
      <c r="EK40" s="1"/>
      <c r="EL40" s="20"/>
      <c r="EN40" s="696">
        <v>688.5</v>
      </c>
      <c r="EO40" s="376">
        <f t="shared" si="14"/>
        <v>6.8849999999999998</v>
      </c>
    </row>
    <row r="41" spans="1:145" customFormat="1">
      <c r="A41" s="8">
        <v>38961</v>
      </c>
      <c r="B41" s="55"/>
      <c r="C41" s="55"/>
      <c r="D41" s="55"/>
      <c r="E41" s="89"/>
      <c r="F41" s="550">
        <v>3.9E-2</v>
      </c>
      <c r="G41" s="682">
        <v>3.6856187290969906E-2</v>
      </c>
      <c r="H41" s="550">
        <v>3.7000000000000005E-2</v>
      </c>
      <c r="I41" s="32"/>
      <c r="J41" s="743">
        <v>683.7</v>
      </c>
      <c r="K41" s="743">
        <v>1439.8999999999999</v>
      </c>
      <c r="L41" s="743">
        <v>2123.6</v>
      </c>
      <c r="M41" s="11">
        <f t="shared" si="9"/>
        <v>9.4000000000000909</v>
      </c>
      <c r="N41" s="376">
        <f t="shared" si="10"/>
        <v>1.3940382619012537E-2</v>
      </c>
      <c r="O41" s="11">
        <f t="shared" si="8"/>
        <v>685.92499999999995</v>
      </c>
      <c r="P41" s="11">
        <f t="shared" si="12"/>
        <v>17.574999999999932</v>
      </c>
      <c r="Q41" s="376">
        <f t="shared" si="13"/>
        <v>2.6296102341587302E-2</v>
      </c>
      <c r="R41" s="376">
        <f t="shared" si="11"/>
        <v>1.8028846153846256E-2</v>
      </c>
      <c r="S41" s="32"/>
      <c r="T41" s="743">
        <v>356.2</v>
      </c>
      <c r="U41" s="743">
        <v>694.8</v>
      </c>
      <c r="V41" s="743">
        <v>1051</v>
      </c>
      <c r="W41" s="584"/>
      <c r="X41" s="743">
        <v>1067.4000000000001</v>
      </c>
      <c r="Y41" s="743">
        <v>2189.6</v>
      </c>
      <c r="Z41" s="743">
        <v>3257</v>
      </c>
      <c r="AA41" s="32"/>
      <c r="AB41" s="682">
        <v>0.66599999999999993</v>
      </c>
      <c r="AC41" s="682">
        <v>0.68268176835951766</v>
      </c>
      <c r="AD41" s="682">
        <v>0.67700000000000005</v>
      </c>
      <c r="AE41" s="32"/>
      <c r="AF41" s="683">
        <v>0.151</v>
      </c>
      <c r="AG41" s="683">
        <v>0.06</v>
      </c>
      <c r="AH41" s="683">
        <v>3.7000000000000005E-2</v>
      </c>
      <c r="AI41" s="683">
        <v>2.2000000000000002E-2</v>
      </c>
      <c r="AJ41" s="683">
        <v>2.1000000000000001E-2</v>
      </c>
      <c r="AK41" s="682">
        <v>0.13039796782387808</v>
      </c>
      <c r="AL41" s="682">
        <v>7.452093683463451E-2</v>
      </c>
      <c r="AM41" s="32"/>
      <c r="AN41" s="684">
        <v>2.6000000000000002E-2</v>
      </c>
      <c r="AO41" s="684">
        <v>6.5000000000000002E-2</v>
      </c>
      <c r="AP41" s="684">
        <v>5.5999999999999994E-2</v>
      </c>
      <c r="AQ41" s="684"/>
      <c r="AR41" s="684">
        <v>5.5999999999999994E-2</v>
      </c>
      <c r="AS41" s="32"/>
      <c r="AT41" s="9">
        <v>2.5000000000000001E-2</v>
      </c>
      <c r="AU41" s="9">
        <v>3.1E-2</v>
      </c>
      <c r="AV41" s="9">
        <v>4.0999999999999995E-2</v>
      </c>
      <c r="AW41" s="9">
        <v>4.0999999999999995E-2</v>
      </c>
      <c r="AX41" s="9">
        <v>5.0999999999999997E-2</v>
      </c>
      <c r="AY41" s="9">
        <v>5.0999999999999997E-2</v>
      </c>
      <c r="AZ41" s="9">
        <v>2.7000000000000003E-2</v>
      </c>
      <c r="BA41" s="32"/>
      <c r="BB41" s="64"/>
      <c r="BC41" s="9"/>
      <c r="BD41" s="1"/>
      <c r="BE41" s="9"/>
      <c r="BF41" s="1"/>
      <c r="BG41" s="427"/>
      <c r="BH41" s="9"/>
      <c r="BI41" s="32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32"/>
      <c r="BX41" s="552">
        <v>1.7000000000000001E-2</v>
      </c>
      <c r="BY41" s="71"/>
      <c r="BZ41" s="71"/>
      <c r="CA41" s="376">
        <v>2.5000000000000001E-2</v>
      </c>
      <c r="CB41" s="514">
        <v>11.6</v>
      </c>
      <c r="CC41" s="749">
        <v>52.7</v>
      </c>
      <c r="CD41" s="749">
        <v>18</v>
      </c>
      <c r="CE41" s="749">
        <v>34.700000000000003</v>
      </c>
      <c r="CF41" s="32"/>
      <c r="CG41" s="272">
        <f>('Pop, Employ, Incomes'!H41+'Inflation, Current AC'!D84)*100</f>
        <v>7.2000000000000011</v>
      </c>
      <c r="CH41" s="272"/>
      <c r="CI41" s="272"/>
      <c r="CJ41" s="32"/>
      <c r="CK41" s="696">
        <v>895.57</v>
      </c>
      <c r="CL41" s="11">
        <f t="shared" si="0"/>
        <v>814.54976159099078</v>
      </c>
      <c r="CM41" s="696">
        <v>843.76</v>
      </c>
      <c r="CN41" s="16"/>
      <c r="CO41" s="712">
        <v>470600</v>
      </c>
      <c r="CP41" s="203">
        <f t="shared" si="4"/>
        <v>834700</v>
      </c>
      <c r="CQ41" s="712">
        <v>1305300</v>
      </c>
      <c r="CR41" s="16"/>
      <c r="CS41" s="760">
        <v>821.37031000000002</v>
      </c>
      <c r="CT41" s="760">
        <v>1031</v>
      </c>
      <c r="CU41" s="638">
        <f t="shared" si="1"/>
        <v>1.2893088380562476</v>
      </c>
      <c r="CV41" s="343"/>
      <c r="CW41" s="16"/>
      <c r="CX41" s="62">
        <f t="shared" si="5"/>
        <v>1154.6663160980338</v>
      </c>
      <c r="CY41" s="62">
        <f t="shared" si="6"/>
        <v>1050.2062066558738</v>
      </c>
      <c r="CZ41" s="62">
        <f t="shared" si="7"/>
        <v>1087.8672251983394</v>
      </c>
      <c r="DA41" s="16"/>
      <c r="DB41" s="1"/>
      <c r="DC41" s="1"/>
      <c r="DD41" s="1"/>
      <c r="DE41" s="1"/>
      <c r="DF41" s="1"/>
      <c r="DG41" s="1"/>
      <c r="DH41" s="1"/>
      <c r="DI41" s="20"/>
      <c r="DJ41" s="1"/>
      <c r="DK41" s="1"/>
      <c r="DL41" s="1"/>
      <c r="DM41" s="1"/>
      <c r="DN41" s="1"/>
      <c r="DO41" s="1"/>
      <c r="DP41" s="1"/>
      <c r="DQ41" s="20"/>
      <c r="DR41" s="530">
        <f>+'Inflation, Current AC'!B84</f>
        <v>821.37031000000002</v>
      </c>
      <c r="DS41" s="530"/>
      <c r="DT41" s="359">
        <f t="shared" si="3"/>
        <v>1.1916583909637541</v>
      </c>
      <c r="DU41" s="457"/>
      <c r="DV41" s="20"/>
      <c r="DW41" s="1"/>
      <c r="DX41" s="1"/>
      <c r="DY41" s="1"/>
      <c r="DZ41" s="1"/>
      <c r="EA41" s="1"/>
      <c r="EB41" s="1"/>
      <c r="EC41" s="1"/>
      <c r="ED41" s="20"/>
      <c r="EE41" s="1"/>
      <c r="EF41" s="1"/>
      <c r="EG41" s="1"/>
      <c r="EH41" s="1"/>
      <c r="EI41" s="1"/>
      <c r="EJ41" s="1"/>
      <c r="EK41" s="1"/>
      <c r="EL41" s="20"/>
      <c r="EN41" s="696">
        <v>683.7</v>
      </c>
      <c r="EO41" s="376">
        <f t="shared" si="14"/>
        <v>6.8370000000000006</v>
      </c>
    </row>
    <row r="42" spans="1:145" customFormat="1">
      <c r="A42" s="8">
        <v>39052</v>
      </c>
      <c r="B42" s="55"/>
      <c r="C42" s="55"/>
      <c r="D42" s="55"/>
      <c r="E42" s="89"/>
      <c r="F42" s="550">
        <v>3.9E-2</v>
      </c>
      <c r="G42" s="682">
        <v>3.520105471324983E-2</v>
      </c>
      <c r="H42" s="550">
        <v>3.6000000000000004E-2</v>
      </c>
      <c r="I42" s="32"/>
      <c r="J42" s="743">
        <v>688.5</v>
      </c>
      <c r="K42" s="743">
        <v>1463.6</v>
      </c>
      <c r="L42" s="743">
        <v>2152.1</v>
      </c>
      <c r="M42" s="11">
        <f t="shared" si="9"/>
        <v>4.7999999999999545</v>
      </c>
      <c r="N42" s="376">
        <f t="shared" si="10"/>
        <v>7.0206230802982716E-3</v>
      </c>
      <c r="O42" s="11">
        <f t="shared" si="8"/>
        <v>687.125</v>
      </c>
      <c r="P42" s="11">
        <f t="shared" si="12"/>
        <v>17.149999999999977</v>
      </c>
      <c r="Q42" s="376">
        <f t="shared" si="13"/>
        <v>2.5597970073510279E-2</v>
      </c>
      <c r="R42" s="376">
        <f t="shared" si="11"/>
        <v>2.0143584024534755E-2</v>
      </c>
      <c r="S42" s="32"/>
      <c r="T42" s="743">
        <v>354.1</v>
      </c>
      <c r="U42" s="743">
        <v>681.19999999999993</v>
      </c>
      <c r="V42" s="743">
        <v>1035.3</v>
      </c>
      <c r="W42" s="584"/>
      <c r="X42" s="743">
        <v>1070.3</v>
      </c>
      <c r="Y42" s="743">
        <v>2198.3000000000002</v>
      </c>
      <c r="Z42" s="743">
        <v>3268.6</v>
      </c>
      <c r="AA42" s="32"/>
      <c r="AB42" s="682">
        <v>0.66900000000000004</v>
      </c>
      <c r="AC42" s="682">
        <v>0.69012418687167365</v>
      </c>
      <c r="AD42" s="682">
        <v>0.68299999999999994</v>
      </c>
      <c r="AE42" s="32"/>
      <c r="AF42" s="683">
        <v>0.17600000000000002</v>
      </c>
      <c r="AG42" s="683">
        <v>7.0999999999999994E-2</v>
      </c>
      <c r="AH42" s="683">
        <v>0.03</v>
      </c>
      <c r="AI42" s="683">
        <v>2.1000000000000001E-2</v>
      </c>
      <c r="AJ42" s="683">
        <v>1.3000000000000001E-2</v>
      </c>
      <c r="AK42" s="682">
        <v>0.13268365817091454</v>
      </c>
      <c r="AL42" s="682">
        <v>5.7803468208092498E-2</v>
      </c>
      <c r="AM42" s="32"/>
      <c r="AN42" s="684">
        <v>2.7000000000000003E-2</v>
      </c>
      <c r="AO42" s="684">
        <v>7.4999999999999997E-2</v>
      </c>
      <c r="AP42" s="684">
        <v>6.7000000000000004E-2</v>
      </c>
      <c r="AQ42" s="684"/>
      <c r="AR42" s="684">
        <v>0.05</v>
      </c>
      <c r="AS42" s="32"/>
      <c r="AT42" s="9">
        <v>2.5000000000000001E-2</v>
      </c>
      <c r="AU42" s="9">
        <v>3.1E-2</v>
      </c>
      <c r="AV42" s="9">
        <v>4.0999999999999995E-2</v>
      </c>
      <c r="AW42" s="9">
        <v>4.0999999999999995E-2</v>
      </c>
      <c r="AX42" s="9">
        <v>5.0999999999999997E-2</v>
      </c>
      <c r="AY42" s="9">
        <v>5.2000000000000005E-2</v>
      </c>
      <c r="AZ42" s="9">
        <v>2.7999999999999997E-2</v>
      </c>
      <c r="BA42" s="32"/>
      <c r="BB42" s="64"/>
      <c r="BC42" s="9"/>
      <c r="BD42" s="1"/>
      <c r="BE42" s="9"/>
      <c r="BF42" s="1"/>
      <c r="BG42" s="427"/>
      <c r="BH42" s="9"/>
      <c r="BI42" s="32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32"/>
      <c r="BX42" s="552">
        <v>2.7999999999999997E-2</v>
      </c>
      <c r="BY42" s="71"/>
      <c r="BZ42" s="71"/>
      <c r="CA42" s="376">
        <v>3.6000000000000004E-2</v>
      </c>
      <c r="CB42" s="514">
        <v>19.5</v>
      </c>
      <c r="CC42" s="749">
        <v>77.5</v>
      </c>
      <c r="CD42" s="749">
        <v>27.5</v>
      </c>
      <c r="CE42" s="749">
        <v>49.9</v>
      </c>
      <c r="CF42" s="32"/>
      <c r="CG42" s="272">
        <f>('Pop, Employ, Incomes'!H42+'Inflation, Current AC'!D85)*100</f>
        <v>6.2000000000000011</v>
      </c>
      <c r="CH42" s="272"/>
      <c r="CI42" s="272"/>
      <c r="CJ42" s="32"/>
      <c r="CK42" s="696">
        <v>905.34</v>
      </c>
      <c r="CL42" s="11">
        <f t="shared" si="0"/>
        <v>828.48030017452004</v>
      </c>
      <c r="CM42" s="696">
        <v>855.7</v>
      </c>
      <c r="CN42" s="16"/>
      <c r="CO42" s="712">
        <v>471300</v>
      </c>
      <c r="CP42" s="203">
        <f t="shared" si="4"/>
        <v>859500</v>
      </c>
      <c r="CQ42" s="712">
        <v>1330800</v>
      </c>
      <c r="CR42" s="16"/>
      <c r="CS42" s="760">
        <v>819.73898899999995</v>
      </c>
      <c r="CT42" s="760">
        <v>1031</v>
      </c>
      <c r="CU42" s="638">
        <f t="shared" si="1"/>
        <v>1.2918746262049519</v>
      </c>
      <c r="CV42" s="343"/>
      <c r="CW42" s="16"/>
      <c r="CX42" s="62">
        <f t="shared" si="5"/>
        <v>1169.5857740883912</v>
      </c>
      <c r="CY42" s="62">
        <f t="shared" si="6"/>
        <v>1070.2926781061244</v>
      </c>
      <c r="CZ42" s="62">
        <f t="shared" si="7"/>
        <v>1105.4571176435775</v>
      </c>
      <c r="DA42" s="16"/>
      <c r="DB42" s="1"/>
      <c r="DC42" s="1"/>
      <c r="DD42" s="1"/>
      <c r="DE42" s="1"/>
      <c r="DF42" s="1"/>
      <c r="DG42" s="1"/>
      <c r="DH42" s="1"/>
      <c r="DI42" s="20"/>
      <c r="DJ42" s="1"/>
      <c r="DK42" s="1"/>
      <c r="DL42" s="1"/>
      <c r="DM42" s="1"/>
      <c r="DN42" s="1"/>
      <c r="DO42" s="1"/>
      <c r="DP42" s="1"/>
      <c r="DQ42" s="20"/>
      <c r="DR42" s="530">
        <f>+'Inflation, Current AC'!B85</f>
        <v>819.73898899999995</v>
      </c>
      <c r="DS42" s="530"/>
      <c r="DT42" s="359">
        <f t="shared" si="3"/>
        <v>1.1940298499087252</v>
      </c>
      <c r="DU42" s="457"/>
      <c r="DV42" s="20"/>
      <c r="DW42" s="1"/>
      <c r="DX42" s="1"/>
      <c r="DY42" s="1"/>
      <c r="DZ42" s="1"/>
      <c r="EA42" s="1"/>
      <c r="EB42" s="1"/>
      <c r="EC42" s="1"/>
      <c r="ED42" s="20"/>
      <c r="EE42" s="1"/>
      <c r="EF42" s="1"/>
      <c r="EG42" s="1"/>
      <c r="EH42" s="1"/>
      <c r="EI42" s="1"/>
      <c r="EJ42" s="1"/>
      <c r="EK42" s="1"/>
      <c r="EL42" s="20"/>
      <c r="EN42" s="696">
        <v>688.5</v>
      </c>
      <c r="EO42" s="376">
        <f t="shared" si="14"/>
        <v>6.8849999999999998</v>
      </c>
    </row>
    <row r="43" spans="1:145" customFormat="1">
      <c r="A43" s="8">
        <v>39142</v>
      </c>
      <c r="B43" s="55"/>
      <c r="C43" s="55"/>
      <c r="D43" s="55"/>
      <c r="E43" s="89"/>
      <c r="F43" s="550">
        <v>4.7E-2</v>
      </c>
      <c r="G43" s="682">
        <v>4.0336355275259486E-2</v>
      </c>
      <c r="H43" s="550">
        <v>4.2000000000000003E-2</v>
      </c>
      <c r="I43" s="32"/>
      <c r="J43" s="743">
        <v>697</v>
      </c>
      <c r="K43" s="743">
        <v>1460.8000000000002</v>
      </c>
      <c r="L43" s="743">
        <v>2157.8000000000002</v>
      </c>
      <c r="M43" s="11">
        <f t="shared" si="9"/>
        <v>9.2000000000000455</v>
      </c>
      <c r="N43" s="376">
        <f t="shared" si="10"/>
        <v>1.3375981389939007E-2</v>
      </c>
      <c r="O43" s="11">
        <f t="shared" si="8"/>
        <v>689.42499999999995</v>
      </c>
      <c r="P43" s="11">
        <f t="shared" si="12"/>
        <v>12.399999999999977</v>
      </c>
      <c r="Q43" s="376">
        <f t="shared" si="13"/>
        <v>1.8315424098076072E-2</v>
      </c>
      <c r="R43" s="376">
        <f t="shared" si="11"/>
        <v>2.0254225450482055E-2</v>
      </c>
      <c r="S43" s="32"/>
      <c r="T43" s="743">
        <v>343.2</v>
      </c>
      <c r="U43" s="743">
        <v>682.7</v>
      </c>
      <c r="V43" s="743">
        <v>1025.9000000000001</v>
      </c>
      <c r="W43" s="584"/>
      <c r="X43" s="743">
        <v>1074.5</v>
      </c>
      <c r="Y43" s="743">
        <v>2204.9</v>
      </c>
      <c r="Z43" s="743">
        <v>3279.4</v>
      </c>
      <c r="AA43" s="32"/>
      <c r="AB43" s="682">
        <v>0.68099999999999994</v>
      </c>
      <c r="AC43" s="682">
        <v>0.69037144541702578</v>
      </c>
      <c r="AD43" s="682">
        <v>0.68700000000000006</v>
      </c>
      <c r="AE43" s="32"/>
      <c r="AF43" s="683">
        <v>0.157</v>
      </c>
      <c r="AG43" s="683">
        <v>0.105</v>
      </c>
      <c r="AH43" s="683">
        <v>3.7000000000000005E-2</v>
      </c>
      <c r="AI43" s="683">
        <v>2.4E-2</v>
      </c>
      <c r="AJ43" s="683">
        <v>2.7000000000000003E-2</v>
      </c>
      <c r="AK43" s="682">
        <v>0.15719844357976656</v>
      </c>
      <c r="AL43" s="682">
        <v>7.7414772727272707E-2</v>
      </c>
      <c r="AM43" s="32"/>
      <c r="AN43" s="684">
        <v>2.8999999999999998E-2</v>
      </c>
      <c r="AO43" s="684">
        <v>0.06</v>
      </c>
      <c r="AP43" s="684">
        <v>8.6999999999999994E-2</v>
      </c>
      <c r="AQ43" s="684"/>
      <c r="AR43" s="684">
        <v>7.4999999999999997E-2</v>
      </c>
      <c r="AS43" s="32"/>
      <c r="AT43" s="9">
        <v>2.6000000000000002E-2</v>
      </c>
      <c r="AU43" s="9">
        <v>3.3000000000000002E-2</v>
      </c>
      <c r="AV43" s="9">
        <v>4.2000000000000003E-2</v>
      </c>
      <c r="AW43" s="9">
        <v>4.2000000000000003E-2</v>
      </c>
      <c r="AX43" s="9">
        <v>5.2000000000000005E-2</v>
      </c>
      <c r="AY43" s="9">
        <v>5.2999999999999999E-2</v>
      </c>
      <c r="AZ43" s="9">
        <v>2.8999999999999998E-2</v>
      </c>
      <c r="BA43" s="32"/>
      <c r="BB43" s="64"/>
      <c r="BC43" s="9"/>
      <c r="BD43" s="1"/>
      <c r="BE43" s="9"/>
      <c r="BF43" s="1"/>
      <c r="BG43" s="427"/>
      <c r="BH43" s="9"/>
      <c r="BI43" s="32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32"/>
      <c r="BX43" s="552">
        <v>2.2000000000000002E-2</v>
      </c>
      <c r="BY43" s="71"/>
      <c r="BZ43" s="71"/>
      <c r="CA43" s="376">
        <v>0.03</v>
      </c>
      <c r="CB43" s="514">
        <v>15.7</v>
      </c>
      <c r="CC43" s="749">
        <v>64.8</v>
      </c>
      <c r="CD43" s="749">
        <v>22.1</v>
      </c>
      <c r="CE43" s="749">
        <v>42.6</v>
      </c>
      <c r="CF43" s="32"/>
      <c r="CG43" s="272">
        <f>('Pop, Employ, Incomes'!H43+'Inflation, Current AC'!D86)*100</f>
        <v>6.7</v>
      </c>
      <c r="CH43" s="272"/>
      <c r="CI43" s="272"/>
      <c r="CJ43" s="32"/>
      <c r="CK43" s="696">
        <v>916.62</v>
      </c>
      <c r="CL43" s="11">
        <f t="shared" si="0"/>
        <v>842.49341577228188</v>
      </c>
      <c r="CM43" s="696">
        <v>868.34</v>
      </c>
      <c r="CN43" s="16"/>
      <c r="CO43" s="712">
        <v>458900</v>
      </c>
      <c r="CP43" s="203">
        <f t="shared" si="4"/>
        <v>857200</v>
      </c>
      <c r="CQ43" s="712">
        <v>1316100</v>
      </c>
      <c r="CR43" s="16"/>
      <c r="CS43" s="760">
        <v>823.81729199999995</v>
      </c>
      <c r="CT43" s="760">
        <v>1031</v>
      </c>
      <c r="CU43" s="638">
        <f t="shared" si="1"/>
        <v>1.2854792079309743</v>
      </c>
      <c r="CV43" s="343"/>
      <c r="CW43" s="16"/>
      <c r="CX43" s="62">
        <f t="shared" si="5"/>
        <v>1178.2959515736895</v>
      </c>
      <c r="CY43" s="62">
        <f t="shared" si="6"/>
        <v>1083.0077687940138</v>
      </c>
      <c r="CZ43" s="62">
        <f t="shared" si="7"/>
        <v>1116.2330154147821</v>
      </c>
      <c r="DA43" s="16"/>
      <c r="DB43" s="1"/>
      <c r="DC43" s="1"/>
      <c r="DD43" s="1"/>
      <c r="DE43" s="1"/>
      <c r="DF43" s="1"/>
      <c r="DG43" s="1"/>
      <c r="DH43" s="1"/>
      <c r="DI43" s="20"/>
      <c r="DJ43" s="1"/>
      <c r="DK43" s="1"/>
      <c r="DL43" s="1"/>
      <c r="DM43" s="1"/>
      <c r="DN43" s="1"/>
      <c r="DO43" s="1"/>
      <c r="DP43" s="1"/>
      <c r="DQ43" s="20"/>
      <c r="DR43" s="530">
        <f>+'Inflation, Current AC'!B86</f>
        <v>823.81729199999995</v>
      </c>
      <c r="DS43" s="530"/>
      <c r="DT43" s="359">
        <f t="shared" si="3"/>
        <v>1.1881188116648564</v>
      </c>
      <c r="DU43" s="457"/>
      <c r="DV43" s="20"/>
      <c r="DW43" s="1"/>
      <c r="DX43" s="1"/>
      <c r="DY43" s="1"/>
      <c r="DZ43" s="1"/>
      <c r="EA43" s="1"/>
      <c r="EB43" s="1"/>
      <c r="EC43" s="1"/>
      <c r="ED43" s="20"/>
      <c r="EE43" s="1"/>
      <c r="EF43" s="1"/>
      <c r="EG43" s="1"/>
      <c r="EH43" s="1"/>
      <c r="EI43" s="1"/>
      <c r="EJ43" s="1"/>
      <c r="EK43" s="1"/>
      <c r="EL43" s="20"/>
      <c r="EN43" s="696">
        <v>697</v>
      </c>
      <c r="EO43" s="376">
        <f t="shared" si="14"/>
        <v>6.97</v>
      </c>
    </row>
    <row r="44" spans="1:145" customFormat="1">
      <c r="A44" s="8">
        <v>39234</v>
      </c>
      <c r="B44" s="203">
        <v>1390400</v>
      </c>
      <c r="C44" s="69">
        <f>D44-B44</f>
        <v>2833400</v>
      </c>
      <c r="D44" s="203">
        <v>4223800</v>
      </c>
      <c r="E44" s="697">
        <f>+B44/D44</f>
        <v>0.32918225294758274</v>
      </c>
      <c r="F44" s="550">
        <v>3.4000000000000002E-2</v>
      </c>
      <c r="G44" s="682">
        <v>3.5341524639978861E-2</v>
      </c>
      <c r="H44" s="550">
        <v>3.5000000000000003E-2</v>
      </c>
      <c r="I44" s="32"/>
      <c r="J44" s="743">
        <v>700.2</v>
      </c>
      <c r="K44" s="743">
        <v>1460.3</v>
      </c>
      <c r="L44" s="743">
        <v>2160.5</v>
      </c>
      <c r="M44" s="11">
        <f t="shared" si="9"/>
        <v>11.700000000000045</v>
      </c>
      <c r="N44" s="376">
        <f t="shared" si="10"/>
        <v>1.6993464052287743E-2</v>
      </c>
      <c r="O44" s="11">
        <f t="shared" si="8"/>
        <v>692.34999999999991</v>
      </c>
      <c r="P44" s="11">
        <f t="shared" si="12"/>
        <v>8.7749999999998636</v>
      </c>
      <c r="Q44" s="376">
        <f t="shared" si="13"/>
        <v>1.283692352704513E-2</v>
      </c>
      <c r="R44" s="376">
        <f t="shared" si="11"/>
        <v>1.2760940425826872E-2</v>
      </c>
      <c r="S44" s="32"/>
      <c r="T44" s="743">
        <v>353.4</v>
      </c>
      <c r="U44" s="743">
        <v>693.50000000000011</v>
      </c>
      <c r="V44" s="743">
        <v>1046.9000000000001</v>
      </c>
      <c r="W44" s="584"/>
      <c r="X44" s="743">
        <v>1078.0999999999999</v>
      </c>
      <c r="Y44" s="743">
        <v>2207.3000000000002</v>
      </c>
      <c r="Z44" s="743">
        <v>3285.4</v>
      </c>
      <c r="AA44" s="32"/>
      <c r="AB44" s="682">
        <v>0.67200000000000004</v>
      </c>
      <c r="AC44" s="682">
        <v>0.68581524939971916</v>
      </c>
      <c r="AD44" s="682">
        <v>0.68099999999999994</v>
      </c>
      <c r="AE44" s="32"/>
      <c r="AF44" s="683">
        <v>0.14800000000000002</v>
      </c>
      <c r="AG44" s="683">
        <v>5.7000000000000002E-2</v>
      </c>
      <c r="AH44" s="683">
        <v>2.4E-2</v>
      </c>
      <c r="AI44" s="683">
        <v>2.3E-2</v>
      </c>
      <c r="AJ44" s="683">
        <v>1.3999999999999999E-2</v>
      </c>
      <c r="AK44" s="682">
        <v>0.1276595744680851</v>
      </c>
      <c r="AL44" s="682">
        <v>6.1270801815431167E-2</v>
      </c>
      <c r="AM44" s="32"/>
      <c r="AN44" s="684">
        <v>2.4E-2</v>
      </c>
      <c r="AO44" s="684">
        <v>7.400000000000001E-2</v>
      </c>
      <c r="AP44" s="684">
        <v>8.1000000000000003E-2</v>
      </c>
      <c r="AQ44" s="684"/>
      <c r="AR44" s="684">
        <v>3.7999999999999999E-2</v>
      </c>
      <c r="AS44" s="32"/>
      <c r="AT44" s="9">
        <v>2.3E-2</v>
      </c>
      <c r="AU44" s="9">
        <v>2.7999999999999997E-2</v>
      </c>
      <c r="AV44" s="9">
        <v>3.6000000000000004E-2</v>
      </c>
      <c r="AW44" s="9">
        <v>3.7000000000000005E-2</v>
      </c>
      <c r="AX44" s="9">
        <v>4.5999999999999999E-2</v>
      </c>
      <c r="AY44" s="9">
        <v>4.4999999999999998E-2</v>
      </c>
      <c r="AZ44" s="9">
        <v>2.4E-2</v>
      </c>
      <c r="BA44" s="32"/>
      <c r="BB44" s="64"/>
      <c r="BC44" s="9"/>
      <c r="BD44" s="1"/>
      <c r="BE44" s="9"/>
      <c r="BF44" s="1"/>
      <c r="BG44" s="427"/>
      <c r="BH44" s="9"/>
      <c r="BI44" s="32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32"/>
      <c r="BX44" s="552">
        <v>2.5000000000000001E-2</v>
      </c>
      <c r="BY44" s="71"/>
      <c r="BZ44" s="71"/>
      <c r="CA44" s="376">
        <v>3.1E-2</v>
      </c>
      <c r="CB44" s="514">
        <v>17.100000000000001</v>
      </c>
      <c r="CC44" s="749">
        <v>67.8</v>
      </c>
      <c r="CD44" s="749">
        <v>20.3</v>
      </c>
      <c r="CE44" s="749">
        <v>47.5</v>
      </c>
      <c r="CF44" s="32"/>
      <c r="CG44" s="272">
        <f>('Pop, Employ, Incomes'!H44+'Inflation, Current AC'!D87)*100</f>
        <v>5.5000000000000009</v>
      </c>
      <c r="CH44" s="272"/>
      <c r="CI44" s="272"/>
      <c r="CJ44" s="32"/>
      <c r="CK44" s="696">
        <v>921.23</v>
      </c>
      <c r="CL44" s="11">
        <f t="shared" si="0"/>
        <v>840.48510621196465</v>
      </c>
      <c r="CM44" s="696">
        <v>868.5</v>
      </c>
      <c r="CN44" s="16"/>
      <c r="CO44" s="712">
        <v>462700</v>
      </c>
      <c r="CP44" s="203">
        <f t="shared" si="4"/>
        <v>870900</v>
      </c>
      <c r="CQ44" s="712">
        <v>1333600</v>
      </c>
      <c r="CR44" s="16"/>
      <c r="CS44" s="760">
        <v>831.97389899999996</v>
      </c>
      <c r="CT44" s="760">
        <v>1031</v>
      </c>
      <c r="CU44" s="638">
        <f t="shared" si="1"/>
        <v>1.2728764703710975</v>
      </c>
      <c r="CV44" s="343"/>
      <c r="CW44" s="16"/>
      <c r="CX44" s="62">
        <f t="shared" si="5"/>
        <v>1172.6119907999662</v>
      </c>
      <c r="CY44" s="62">
        <f t="shared" si="6"/>
        <v>1069.8337153945627</v>
      </c>
      <c r="CZ44" s="62">
        <f t="shared" si="7"/>
        <v>1105.4932145172982</v>
      </c>
      <c r="DA44" s="16"/>
      <c r="DB44" s="1"/>
      <c r="DC44" s="1"/>
      <c r="DD44" s="1"/>
      <c r="DE44" s="1"/>
      <c r="DF44" s="1"/>
      <c r="DG44" s="1"/>
      <c r="DH44" s="1"/>
      <c r="DI44" s="20"/>
      <c r="DJ44" s="1"/>
      <c r="DK44" s="1"/>
      <c r="DL44" s="1"/>
      <c r="DM44" s="1"/>
      <c r="DN44" s="1"/>
      <c r="DO44" s="1"/>
      <c r="DP44" s="1"/>
      <c r="DQ44" s="20"/>
      <c r="DR44" s="530">
        <f>+'Inflation, Current AC'!B87</f>
        <v>831.97389899999996</v>
      </c>
      <c r="DS44" s="530"/>
      <c r="DT44" s="359">
        <f t="shared" si="3"/>
        <v>1.1764705878110728</v>
      </c>
      <c r="DU44" s="457"/>
      <c r="DV44" s="20"/>
      <c r="DW44" s="1"/>
      <c r="DX44" s="1"/>
      <c r="DY44" s="1"/>
      <c r="DZ44" s="1"/>
      <c r="EA44" s="1"/>
      <c r="EB44" s="1"/>
      <c r="EC44" s="1"/>
      <c r="ED44" s="20"/>
      <c r="EE44" s="1"/>
      <c r="EF44" s="1"/>
      <c r="EG44" s="1"/>
      <c r="EH44" s="1"/>
      <c r="EI44" s="1"/>
      <c r="EJ44" s="1"/>
      <c r="EK44" s="1"/>
      <c r="EL44" s="20"/>
      <c r="EN44" s="696">
        <v>700.2</v>
      </c>
      <c r="EO44" s="376">
        <f t="shared" si="14"/>
        <v>7.0020000000000007</v>
      </c>
    </row>
    <row r="45" spans="1:145" customFormat="1">
      <c r="A45" s="8">
        <v>39326</v>
      </c>
      <c r="B45" s="55"/>
      <c r="C45" s="55"/>
      <c r="D45" s="55"/>
      <c r="E45" s="89"/>
      <c r="F45" s="550">
        <v>3.7000000000000005E-2</v>
      </c>
      <c r="G45" s="682">
        <v>3.3175355450236969E-2</v>
      </c>
      <c r="H45" s="550">
        <v>3.4000000000000002E-2</v>
      </c>
      <c r="I45" s="32"/>
      <c r="J45" s="743">
        <v>706.2</v>
      </c>
      <c r="K45" s="743">
        <v>1448.3999999999999</v>
      </c>
      <c r="L45" s="743">
        <v>2154.6</v>
      </c>
      <c r="M45" s="11">
        <f t="shared" si="9"/>
        <v>22.5</v>
      </c>
      <c r="N45" s="376">
        <f t="shared" si="10"/>
        <v>3.2909170688898648E-2</v>
      </c>
      <c r="O45" s="11">
        <f t="shared" si="8"/>
        <v>697.97499999999991</v>
      </c>
      <c r="P45" s="11">
        <f t="shared" si="12"/>
        <v>12.049999999999955</v>
      </c>
      <c r="Q45" s="376">
        <f t="shared" si="13"/>
        <v>1.7567518314684394E-2</v>
      </c>
      <c r="R45" s="376">
        <f t="shared" si="11"/>
        <v>5.9031877213695516E-3</v>
      </c>
      <c r="S45" s="32"/>
      <c r="T45" s="743">
        <v>346.1</v>
      </c>
      <c r="U45" s="743">
        <v>713.9</v>
      </c>
      <c r="V45" s="743">
        <v>1060</v>
      </c>
      <c r="W45" s="584"/>
      <c r="X45" s="743">
        <v>1079.5</v>
      </c>
      <c r="Y45" s="743">
        <v>2211.9</v>
      </c>
      <c r="Z45" s="743">
        <v>3291.4</v>
      </c>
      <c r="AA45" s="32"/>
      <c r="AB45" s="682">
        <v>0.67900000000000005</v>
      </c>
      <c r="AC45" s="682">
        <v>0.67724580677245805</v>
      </c>
      <c r="AD45" s="682">
        <v>0.67799999999999994</v>
      </c>
      <c r="AE45" s="32"/>
      <c r="AF45" s="683">
        <v>0.183</v>
      </c>
      <c r="AG45" s="683">
        <v>5.5E-2</v>
      </c>
      <c r="AH45" s="683">
        <v>2.5000000000000001E-2</v>
      </c>
      <c r="AI45" s="683">
        <v>2.4E-2</v>
      </c>
      <c r="AJ45" s="683">
        <v>1.3999999999999999E-2</v>
      </c>
      <c r="AK45" s="682">
        <v>0.13959183673469386</v>
      </c>
      <c r="AL45" s="682">
        <v>5.4945054945054937E-2</v>
      </c>
      <c r="AM45" s="32"/>
      <c r="AN45" s="722">
        <v>2.7999999999999997E-2</v>
      </c>
      <c r="AO45" s="722">
        <v>7.8E-2</v>
      </c>
      <c r="AP45" s="722">
        <v>5.2999999999999999E-2</v>
      </c>
      <c r="AQ45" s="722"/>
      <c r="AR45" s="722">
        <v>4.5999999999999999E-2</v>
      </c>
      <c r="AS45" s="32"/>
      <c r="AT45" s="9">
        <v>2.6000000000000002E-2</v>
      </c>
      <c r="AU45" s="9">
        <v>3.2000000000000001E-2</v>
      </c>
      <c r="AV45" s="9">
        <v>0.04</v>
      </c>
      <c r="AW45" s="9">
        <v>4.0999999999999995E-2</v>
      </c>
      <c r="AX45" s="9">
        <v>0.05</v>
      </c>
      <c r="AY45" s="9">
        <v>4.7E-2</v>
      </c>
      <c r="AZ45" s="9">
        <v>2.7000000000000003E-2</v>
      </c>
      <c r="BA45" s="32"/>
      <c r="BB45" s="64"/>
      <c r="BC45" s="9"/>
      <c r="BD45" s="1"/>
      <c r="BE45" s="9"/>
      <c r="BF45" s="1"/>
      <c r="BG45" s="427"/>
      <c r="BH45" s="9"/>
      <c r="BI45" s="32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32"/>
      <c r="BX45" s="552">
        <v>2.4E-2</v>
      </c>
      <c r="BY45" s="71"/>
      <c r="BZ45" s="71"/>
      <c r="CA45" s="376">
        <v>0.03</v>
      </c>
      <c r="CB45" s="514">
        <v>16.399999999999999</v>
      </c>
      <c r="CC45" s="749">
        <v>63.8</v>
      </c>
      <c r="CD45" s="749">
        <v>22.8</v>
      </c>
      <c r="CE45" s="749">
        <v>41</v>
      </c>
      <c r="CF45" s="32"/>
      <c r="CG45" s="272">
        <f>('Pop, Employ, Incomes'!H45+'Inflation, Current AC'!D88)*100</f>
        <v>5.2</v>
      </c>
      <c r="CH45" s="272"/>
      <c r="CI45" s="272"/>
      <c r="CJ45" s="32"/>
      <c r="CK45" s="696">
        <v>929.42</v>
      </c>
      <c r="CL45" s="11">
        <f t="shared" si="0"/>
        <v>843.43185424354249</v>
      </c>
      <c r="CM45" s="696">
        <v>873.37</v>
      </c>
      <c r="CN45" s="16"/>
      <c r="CO45" s="712">
        <v>463200</v>
      </c>
      <c r="CP45" s="203">
        <f t="shared" si="4"/>
        <v>867200</v>
      </c>
      <c r="CQ45" s="712">
        <v>1330400</v>
      </c>
      <c r="CR45" s="16"/>
      <c r="CS45" s="760">
        <v>836.05220199999997</v>
      </c>
      <c r="CT45" s="760">
        <v>1031</v>
      </c>
      <c r="CU45" s="638">
        <f t="shared" si="1"/>
        <v>1.2666673175032197</v>
      </c>
      <c r="CV45" s="343"/>
      <c r="CW45" s="16"/>
      <c r="CX45" s="62">
        <f t="shared" si="5"/>
        <v>1177.2659382338425</v>
      </c>
      <c r="CY45" s="62">
        <f t="shared" si="6"/>
        <v>1068.3475643114346</v>
      </c>
      <c r="CZ45" s="62">
        <f t="shared" si="7"/>
        <v>1106.2692350877869</v>
      </c>
      <c r="DA45" s="16"/>
      <c r="DB45" s="1"/>
      <c r="DC45" s="1"/>
      <c r="DD45" s="1"/>
      <c r="DE45" s="1"/>
      <c r="DF45" s="1"/>
      <c r="DG45" s="1"/>
      <c r="DH45" s="1"/>
      <c r="DI45" s="20"/>
      <c r="DJ45" s="1"/>
      <c r="DK45" s="1"/>
      <c r="DL45" s="1"/>
      <c r="DM45" s="1"/>
      <c r="DN45" s="1"/>
      <c r="DO45" s="1"/>
      <c r="DP45" s="1"/>
      <c r="DQ45" s="20"/>
      <c r="DR45" s="530">
        <f>+'Inflation, Current AC'!B88</f>
        <v>836.05220199999997</v>
      </c>
      <c r="DS45" s="530"/>
      <c r="DT45" s="359">
        <f t="shared" si="3"/>
        <v>1.170731707492112</v>
      </c>
      <c r="DU45" s="457"/>
      <c r="DV45" s="20"/>
      <c r="DW45" s="1"/>
      <c r="DX45" s="1"/>
      <c r="DY45" s="1"/>
      <c r="DZ45" s="1"/>
      <c r="EA45" s="1"/>
      <c r="EB45" s="1"/>
      <c r="EC45" s="1"/>
      <c r="ED45" s="20"/>
      <c r="EE45" s="1"/>
      <c r="EF45" s="1"/>
      <c r="EG45" s="1"/>
      <c r="EH45" s="1"/>
      <c r="EI45" s="1"/>
      <c r="EJ45" s="1"/>
      <c r="EK45" s="1"/>
      <c r="EL45" s="20"/>
      <c r="EN45" s="696">
        <v>706.2</v>
      </c>
      <c r="EO45" s="376">
        <f t="shared" si="14"/>
        <v>7.0620000000000003</v>
      </c>
    </row>
    <row r="46" spans="1:145" customFormat="1">
      <c r="A46" s="8">
        <v>39417</v>
      </c>
      <c r="B46" s="55"/>
      <c r="C46" s="55"/>
      <c r="D46" s="55"/>
      <c r="E46" s="89"/>
      <c r="F46" s="550">
        <v>3.6000000000000004E-2</v>
      </c>
      <c r="G46" s="682">
        <v>3.0767216548834776E-2</v>
      </c>
      <c r="H46" s="550">
        <v>3.2000000000000001E-2</v>
      </c>
      <c r="I46" s="32"/>
      <c r="J46" s="743">
        <v>717.5</v>
      </c>
      <c r="K46" s="743">
        <v>1480.6</v>
      </c>
      <c r="L46" s="743">
        <v>2198.1</v>
      </c>
      <c r="M46" s="11">
        <f t="shared" si="9"/>
        <v>29</v>
      </c>
      <c r="N46" s="376">
        <f t="shared" si="10"/>
        <v>4.2120551924473393E-2</v>
      </c>
      <c r="O46" s="11">
        <f t="shared" si="8"/>
        <v>705.22500000000002</v>
      </c>
      <c r="P46" s="11">
        <f t="shared" si="12"/>
        <v>18.100000000000023</v>
      </c>
      <c r="Q46" s="376">
        <f t="shared" si="13"/>
        <v>2.6341640895033658E-2</v>
      </c>
      <c r="R46" s="376">
        <f t="shared" si="11"/>
        <v>1.1615195408581691E-2</v>
      </c>
      <c r="S46" s="32"/>
      <c r="T46" s="743">
        <v>339.4</v>
      </c>
      <c r="U46" s="743">
        <v>689.80000000000007</v>
      </c>
      <c r="V46" s="743">
        <v>1029.2</v>
      </c>
      <c r="W46" s="584"/>
      <c r="X46" s="743">
        <v>1083.5999999999999</v>
      </c>
      <c r="Y46" s="743">
        <v>2217.4</v>
      </c>
      <c r="Z46" s="743">
        <v>3301</v>
      </c>
      <c r="AA46" s="32"/>
      <c r="AB46" s="682">
        <v>0.68700000000000006</v>
      </c>
      <c r="AC46" s="682">
        <v>0.6889149454315866</v>
      </c>
      <c r="AD46" s="682">
        <v>0.68799999999999994</v>
      </c>
      <c r="AE46" s="32"/>
      <c r="AF46" s="683">
        <v>0.151</v>
      </c>
      <c r="AG46" s="683">
        <v>4.0999999999999995E-2</v>
      </c>
      <c r="AH46" s="683">
        <v>3.1E-2</v>
      </c>
      <c r="AI46" s="683">
        <v>2.5000000000000001E-2</v>
      </c>
      <c r="AJ46" s="683">
        <v>1.2E-2</v>
      </c>
      <c r="AK46" s="682">
        <v>0.11689351481184945</v>
      </c>
      <c r="AL46" s="682">
        <v>5.722460658082975E-2</v>
      </c>
      <c r="AM46" s="32"/>
      <c r="AN46" s="722">
        <v>2.5000000000000001E-2</v>
      </c>
      <c r="AO46" s="722">
        <v>6.3E-2</v>
      </c>
      <c r="AP46" s="722">
        <v>4.7E-2</v>
      </c>
      <c r="AQ46" s="722">
        <v>5.4000000000000006E-2</v>
      </c>
      <c r="AR46" s="722"/>
      <c r="AS46" s="32"/>
      <c r="AT46" s="9">
        <v>2.5000000000000001E-2</v>
      </c>
      <c r="AU46" s="9">
        <v>0.03</v>
      </c>
      <c r="AV46" s="9">
        <v>3.7000000000000005E-2</v>
      </c>
      <c r="AW46" s="9">
        <v>3.7999999999999999E-2</v>
      </c>
      <c r="AX46" s="9">
        <v>4.7E-2</v>
      </c>
      <c r="AY46" s="9">
        <v>0.04</v>
      </c>
      <c r="AZ46" s="9">
        <v>2.5000000000000001E-2</v>
      </c>
      <c r="BA46" s="32"/>
      <c r="BB46" s="64"/>
      <c r="BC46" s="9"/>
      <c r="BD46" s="1"/>
      <c r="BE46" s="9"/>
      <c r="BF46" s="1"/>
      <c r="BG46" s="427"/>
      <c r="BH46" s="9"/>
      <c r="BI46" s="32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32"/>
      <c r="BX46" s="552">
        <v>0.03</v>
      </c>
      <c r="BY46" s="71"/>
      <c r="BZ46" s="71"/>
      <c r="CA46" s="376">
        <v>3.2000000000000001E-2</v>
      </c>
      <c r="CB46" s="514">
        <v>21</v>
      </c>
      <c r="CC46" s="749">
        <v>69.599999999999994</v>
      </c>
      <c r="CD46" s="749">
        <v>24.6</v>
      </c>
      <c r="CE46" s="749">
        <v>45</v>
      </c>
      <c r="CF46" s="32"/>
      <c r="CG46" s="272">
        <f>('Pop, Employ, Incomes'!H46+'Inflation, Current AC'!D89)*100</f>
        <v>6.4</v>
      </c>
      <c r="CH46" s="272"/>
      <c r="CI46" s="272"/>
      <c r="CJ46" s="32"/>
      <c r="CK46" s="696">
        <v>941.33</v>
      </c>
      <c r="CL46" s="11">
        <f t="shared" si="0"/>
        <v>856.79146603900472</v>
      </c>
      <c r="CM46" s="696">
        <v>886.13</v>
      </c>
      <c r="CN46" s="16"/>
      <c r="CO46" s="712">
        <v>474200</v>
      </c>
      <c r="CP46" s="203">
        <f t="shared" si="4"/>
        <v>892200</v>
      </c>
      <c r="CQ46" s="712">
        <v>1366400</v>
      </c>
      <c r="CR46" s="16"/>
      <c r="CS46" s="760">
        <v>845.84013100000004</v>
      </c>
      <c r="CT46" s="760">
        <v>1031</v>
      </c>
      <c r="CU46" s="638">
        <f t="shared" si="1"/>
        <v>1.2520096424698959</v>
      </c>
      <c r="CV46" s="343"/>
      <c r="CW46" s="16"/>
      <c r="CX46" s="62">
        <f t="shared" si="5"/>
        <v>1178.5542367461871</v>
      </c>
      <c r="CY46" s="62">
        <f t="shared" si="6"/>
        <v>1072.7111770667523</v>
      </c>
      <c r="CZ46" s="62">
        <f t="shared" si="7"/>
        <v>1109.4433044818488</v>
      </c>
      <c r="DA46" s="16"/>
      <c r="DB46" s="1"/>
      <c r="DC46" s="1"/>
      <c r="DD46" s="1"/>
      <c r="DE46" s="1"/>
      <c r="DF46" s="1"/>
      <c r="DG46" s="1"/>
      <c r="DH46" s="1"/>
      <c r="DI46" s="20"/>
      <c r="DJ46" s="1"/>
      <c r="DK46" s="1"/>
      <c r="DL46" s="1"/>
      <c r="DM46" s="1"/>
      <c r="DN46" s="1"/>
      <c r="DO46" s="1"/>
      <c r="DP46" s="1"/>
      <c r="DQ46" s="20"/>
      <c r="DR46" s="530">
        <f>+'Inflation, Current AC'!B89</f>
        <v>845.84013100000004</v>
      </c>
      <c r="DS46" s="530"/>
      <c r="DT46" s="359">
        <f t="shared" si="3"/>
        <v>1.1571841842533717</v>
      </c>
      <c r="DU46" s="457"/>
      <c r="DV46" s="20"/>
      <c r="DW46" s="1"/>
      <c r="DX46" s="1"/>
      <c r="DY46" s="1"/>
      <c r="DZ46" s="1"/>
      <c r="EA46" s="1"/>
      <c r="EB46" s="1"/>
      <c r="EC46" s="1"/>
      <c r="ED46" s="20"/>
      <c r="EE46" s="1"/>
      <c r="EF46" s="1"/>
      <c r="EG46" s="1"/>
      <c r="EH46" s="1"/>
      <c r="EI46" s="1"/>
      <c r="EJ46" s="1"/>
      <c r="EK46" s="1"/>
      <c r="EL46" s="20"/>
      <c r="EN46" s="696">
        <v>717.5</v>
      </c>
      <c r="EO46" s="376">
        <f t="shared" si="14"/>
        <v>7.1749999999999998</v>
      </c>
    </row>
    <row r="47" spans="1:145" customFormat="1">
      <c r="A47" s="8">
        <v>39508</v>
      </c>
      <c r="B47" s="55"/>
      <c r="C47" s="55"/>
      <c r="D47" s="55"/>
      <c r="E47" s="89"/>
      <c r="F47" s="550">
        <v>4.7E-2</v>
      </c>
      <c r="G47" s="682">
        <v>3.963638794198248E-2</v>
      </c>
      <c r="H47" s="550">
        <v>4.2000000000000003E-2</v>
      </c>
      <c r="I47" s="32"/>
      <c r="J47" s="743">
        <v>709</v>
      </c>
      <c r="K47" s="743">
        <v>1436.8000000000002</v>
      </c>
      <c r="L47" s="743">
        <v>2145.8000000000002</v>
      </c>
      <c r="M47" s="11">
        <f t="shared" si="9"/>
        <v>12</v>
      </c>
      <c r="N47" s="376">
        <f t="shared" si="10"/>
        <v>1.7216642754662947E-2</v>
      </c>
      <c r="O47" s="11">
        <f t="shared" si="8"/>
        <v>708.22500000000002</v>
      </c>
      <c r="P47" s="11">
        <f t="shared" si="12"/>
        <v>18.800000000000068</v>
      </c>
      <c r="Q47" s="376">
        <f t="shared" si="13"/>
        <v>2.7269101062479706E-2</v>
      </c>
      <c r="R47" s="376">
        <f t="shared" si="11"/>
        <v>-1.6429353778751321E-2</v>
      </c>
      <c r="S47" s="32"/>
      <c r="T47" s="743">
        <v>341.9</v>
      </c>
      <c r="U47" s="743">
        <v>728.4</v>
      </c>
      <c r="V47" s="743">
        <v>1070.3</v>
      </c>
      <c r="W47" s="584"/>
      <c r="X47" s="743">
        <v>1085.5</v>
      </c>
      <c r="Y47" s="743">
        <v>2224.6</v>
      </c>
      <c r="Z47" s="743">
        <v>3310.1</v>
      </c>
      <c r="AA47" s="32"/>
      <c r="AB47" s="682">
        <v>0.68500000000000005</v>
      </c>
      <c r="AC47" s="682">
        <v>0.67257034972579333</v>
      </c>
      <c r="AD47" s="682">
        <v>0.67700000000000005</v>
      </c>
      <c r="AE47" s="32"/>
      <c r="AF47" s="683">
        <v>0.13699999999999998</v>
      </c>
      <c r="AG47" s="683">
        <v>0.106</v>
      </c>
      <c r="AH47" s="683">
        <v>4.4000000000000004E-2</v>
      </c>
      <c r="AI47" s="683">
        <v>2.4E-2</v>
      </c>
      <c r="AJ47" s="683">
        <v>2.6000000000000002E-2</v>
      </c>
      <c r="AK47" s="682">
        <v>0.16117850953206245</v>
      </c>
      <c r="AL47" s="682">
        <v>7.2046109510086456E-2</v>
      </c>
      <c r="AM47" s="32"/>
      <c r="AN47" s="684">
        <v>3.6000000000000004E-2</v>
      </c>
      <c r="AO47" s="684">
        <v>8.1000000000000003E-2</v>
      </c>
      <c r="AP47" s="684">
        <v>7.8E-2</v>
      </c>
      <c r="AQ47" s="684">
        <v>5.2000000000000005E-2</v>
      </c>
      <c r="AR47" s="684">
        <v>8.1000000000000003E-2</v>
      </c>
      <c r="AS47" s="32"/>
      <c r="AT47" s="9">
        <v>2.7999999999999997E-2</v>
      </c>
      <c r="AU47" s="9">
        <v>3.4000000000000002E-2</v>
      </c>
      <c r="AV47" s="9">
        <v>4.0999999999999995E-2</v>
      </c>
      <c r="AW47" s="9">
        <v>4.2999999999999997E-2</v>
      </c>
      <c r="AX47" s="9">
        <v>5.2000000000000005E-2</v>
      </c>
      <c r="AY47" s="9">
        <v>4.2999999999999997E-2</v>
      </c>
      <c r="AZ47" s="9">
        <v>2.7000000000000003E-2</v>
      </c>
      <c r="BA47" s="32"/>
      <c r="BB47" s="64"/>
      <c r="BC47" s="9"/>
      <c r="BD47" s="1"/>
      <c r="BE47" s="9"/>
      <c r="BF47" s="1"/>
      <c r="BG47" s="427"/>
      <c r="BH47" s="9"/>
      <c r="BI47" s="32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32"/>
      <c r="BX47" s="552">
        <v>2.6000000000000002E-2</v>
      </c>
      <c r="BY47" s="71"/>
      <c r="BZ47" s="71"/>
      <c r="CA47" s="376">
        <v>3.2000000000000001E-2</v>
      </c>
      <c r="CB47" s="514">
        <v>18.100000000000001</v>
      </c>
      <c r="CC47" s="749">
        <v>68</v>
      </c>
      <c r="CD47" s="749">
        <v>22.2</v>
      </c>
      <c r="CE47" s="749">
        <v>45.8</v>
      </c>
      <c r="CF47" s="32"/>
      <c r="CG47" s="272">
        <f>('Pop, Employ, Incomes'!H47+'Inflation, Current AC'!D90)*100</f>
        <v>7.6000000000000014</v>
      </c>
      <c r="CH47" s="272"/>
      <c r="CI47" s="272"/>
      <c r="CJ47" s="32"/>
      <c r="CK47" s="696">
        <v>960.35</v>
      </c>
      <c r="CL47" s="11">
        <f t="shared" si="0"/>
        <v>875.45499208681895</v>
      </c>
      <c r="CM47" s="696">
        <v>904.73</v>
      </c>
      <c r="CN47" s="16"/>
      <c r="CO47" s="712">
        <v>465600</v>
      </c>
      <c r="CP47" s="203">
        <f t="shared" si="4"/>
        <v>884600</v>
      </c>
      <c r="CQ47" s="712">
        <v>1350200</v>
      </c>
      <c r="CR47" s="16"/>
      <c r="CS47" s="760">
        <v>851.549755</v>
      </c>
      <c r="CT47" s="760">
        <v>1031</v>
      </c>
      <c r="CU47" s="638">
        <f t="shared" si="1"/>
        <v>1.2436149429694803</v>
      </c>
      <c r="CV47" s="343"/>
      <c r="CW47" s="16"/>
      <c r="CX47" s="62">
        <f t="shared" si="5"/>
        <v>1194.3056104807404</v>
      </c>
      <c r="CY47" s="62">
        <f t="shared" si="6"/>
        <v>1088.7289100563962</v>
      </c>
      <c r="CZ47" s="62">
        <f t="shared" si="7"/>
        <v>1125.1357473527778</v>
      </c>
      <c r="DA47" s="16"/>
      <c r="DB47" s="1"/>
      <c r="DC47" s="1"/>
      <c r="DD47" s="1"/>
      <c r="DE47" s="1"/>
      <c r="DF47" s="1"/>
      <c r="DG47" s="1"/>
      <c r="DH47" s="1"/>
      <c r="DI47" s="20"/>
      <c r="DJ47" s="1"/>
      <c r="DK47" s="1"/>
      <c r="DL47" s="1"/>
      <c r="DM47" s="1"/>
      <c r="DN47" s="1"/>
      <c r="DO47" s="1"/>
      <c r="DP47" s="1"/>
      <c r="DQ47" s="20"/>
      <c r="DR47" s="530">
        <f>+'Inflation, Current AC'!B90</f>
        <v>851.549755</v>
      </c>
      <c r="DS47" s="530"/>
      <c r="DT47" s="359">
        <f t="shared" si="3"/>
        <v>1.1494252875452944</v>
      </c>
      <c r="DU47" s="457"/>
      <c r="DV47" s="20"/>
      <c r="DW47" s="1"/>
      <c r="DX47" s="1"/>
      <c r="DY47" s="1"/>
      <c r="DZ47" s="1"/>
      <c r="EA47" s="1"/>
      <c r="EB47" s="1"/>
      <c r="EC47" s="1"/>
      <c r="ED47" s="20"/>
      <c r="EE47" s="1"/>
      <c r="EF47" s="1"/>
      <c r="EG47" s="1"/>
      <c r="EH47" s="1"/>
      <c r="EI47" s="1"/>
      <c r="EJ47" s="1"/>
      <c r="EK47" s="1"/>
      <c r="EL47" s="20"/>
      <c r="EN47" s="696">
        <v>709</v>
      </c>
      <c r="EO47" s="376">
        <f t="shared" si="14"/>
        <v>7.09</v>
      </c>
    </row>
    <row r="48" spans="1:145" customFormat="1">
      <c r="A48" s="8">
        <v>39600</v>
      </c>
      <c r="B48" s="203">
        <v>1405500</v>
      </c>
      <c r="C48" s="69">
        <f>D48-B48</f>
        <v>2854300</v>
      </c>
      <c r="D48" s="203">
        <v>4259800</v>
      </c>
      <c r="E48" s="697">
        <f>+B48/D48</f>
        <v>0.32994506784356076</v>
      </c>
      <c r="F48" s="550">
        <v>4.2999999999999997E-2</v>
      </c>
      <c r="G48" s="682">
        <v>3.4148929116106362E-2</v>
      </c>
      <c r="H48" s="550">
        <v>3.7000000000000005E-2</v>
      </c>
      <c r="I48" s="32"/>
      <c r="J48" s="743">
        <v>715.3</v>
      </c>
      <c r="K48" s="743">
        <v>1456.6000000000001</v>
      </c>
      <c r="L48" s="743">
        <v>2171.9</v>
      </c>
      <c r="M48" s="11">
        <f t="shared" si="9"/>
        <v>15.099999999999909</v>
      </c>
      <c r="N48" s="376">
        <f t="shared" si="10"/>
        <v>2.1565267066552263E-2</v>
      </c>
      <c r="O48" s="11">
        <f t="shared" si="8"/>
        <v>712</v>
      </c>
      <c r="P48" s="11">
        <f t="shared" si="12"/>
        <v>19.650000000000091</v>
      </c>
      <c r="Q48" s="376">
        <f t="shared" si="13"/>
        <v>2.8381598902289529E-2</v>
      </c>
      <c r="R48" s="376">
        <f t="shared" si="11"/>
        <v>-2.5337259467231865E-3</v>
      </c>
      <c r="S48" s="32"/>
      <c r="T48" s="743">
        <v>342</v>
      </c>
      <c r="U48" s="743">
        <v>718.09999999999991</v>
      </c>
      <c r="V48" s="743">
        <v>1060.0999999999999</v>
      </c>
      <c r="W48" s="584"/>
      <c r="X48" s="743">
        <v>1089.7</v>
      </c>
      <c r="Y48" s="743">
        <v>2226.1000000000004</v>
      </c>
      <c r="Z48" s="743">
        <v>3315.8</v>
      </c>
      <c r="AA48" s="32"/>
      <c r="AB48" s="682">
        <v>0.68599999999999994</v>
      </c>
      <c r="AC48" s="682">
        <v>0.67741790575445848</v>
      </c>
      <c r="AD48" s="682">
        <v>0.68099999999999994</v>
      </c>
      <c r="AE48" s="32"/>
      <c r="AF48" s="683">
        <v>0.20800000000000002</v>
      </c>
      <c r="AG48" s="683">
        <v>8.1000000000000003E-2</v>
      </c>
      <c r="AH48" s="683">
        <v>3.3000000000000002E-2</v>
      </c>
      <c r="AI48" s="683">
        <v>0.02</v>
      </c>
      <c r="AJ48" s="683">
        <v>1.7000000000000001E-2</v>
      </c>
      <c r="AK48" s="682">
        <v>0.11619718309859155</v>
      </c>
      <c r="AL48" s="682">
        <v>5.6701030927835051E-2</v>
      </c>
      <c r="AM48" s="32"/>
      <c r="AN48" s="684">
        <v>3.4000000000000002E-2</v>
      </c>
      <c r="AO48" s="684">
        <v>6.9000000000000006E-2</v>
      </c>
      <c r="AP48" s="684">
        <v>6.2E-2</v>
      </c>
      <c r="AQ48" s="684">
        <v>3.6000000000000004E-2</v>
      </c>
      <c r="AR48" s="684">
        <v>0.13900000000000001</v>
      </c>
      <c r="AS48" s="32"/>
      <c r="AT48" s="9">
        <v>0.03</v>
      </c>
      <c r="AU48" s="9">
        <v>3.7000000000000005E-2</v>
      </c>
      <c r="AV48" s="9">
        <v>4.4999999999999998E-2</v>
      </c>
      <c r="AW48" s="9">
        <v>4.5999999999999999E-2</v>
      </c>
      <c r="AX48" s="9">
        <v>5.5999999999999994E-2</v>
      </c>
      <c r="AY48" s="9">
        <v>4.5999999999999999E-2</v>
      </c>
      <c r="AZ48" s="9">
        <v>0.03</v>
      </c>
      <c r="BA48" s="32"/>
      <c r="BB48" s="64"/>
      <c r="BC48" s="9"/>
      <c r="BD48" s="1"/>
      <c r="BE48" s="9"/>
      <c r="BF48" s="1"/>
      <c r="BG48" s="427"/>
      <c r="BH48" s="9"/>
      <c r="BI48" s="32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32"/>
      <c r="BX48" s="552">
        <v>2.2000000000000002E-2</v>
      </c>
      <c r="BY48" s="71"/>
      <c r="BZ48" s="71"/>
      <c r="CA48" s="376">
        <v>0.03</v>
      </c>
      <c r="CB48" s="514">
        <v>15.4</v>
      </c>
      <c r="CC48" s="749">
        <v>64.8</v>
      </c>
      <c r="CD48" s="749">
        <v>20.8</v>
      </c>
      <c r="CE48" s="749">
        <v>44</v>
      </c>
      <c r="CF48" s="32"/>
      <c r="CG48" s="272">
        <f>('Pop, Employ, Incomes'!H48+'Inflation, Current AC'!D91)*100</f>
        <v>7.7000000000000011</v>
      </c>
      <c r="CH48" s="272"/>
      <c r="CI48" s="272"/>
      <c r="CJ48" s="32"/>
      <c r="CK48" s="696">
        <v>966.61</v>
      </c>
      <c r="CL48" s="11">
        <f t="shared" si="0"/>
        <v>880.12437210876681</v>
      </c>
      <c r="CM48" s="696">
        <v>910.19</v>
      </c>
      <c r="CN48" s="16"/>
      <c r="CO48" s="712">
        <v>472300</v>
      </c>
      <c r="CP48" s="203">
        <f t="shared" si="4"/>
        <v>886300</v>
      </c>
      <c r="CQ48" s="712">
        <v>1358600</v>
      </c>
      <c r="CR48" s="16"/>
      <c r="CS48" s="760">
        <v>865.41598699999997</v>
      </c>
      <c r="CT48" s="760">
        <v>1031</v>
      </c>
      <c r="CU48" s="638">
        <f t="shared" si="1"/>
        <v>1.2236889725957882</v>
      </c>
      <c r="CV48" s="343"/>
      <c r="CW48" s="16"/>
      <c r="CX48" s="62">
        <f t="shared" si="5"/>
        <v>1182.8299978008149</v>
      </c>
      <c r="CY48" s="62">
        <f t="shared" si="6"/>
        <v>1076.9984886622901</v>
      </c>
      <c r="CZ48" s="62">
        <f t="shared" si="7"/>
        <v>1113.7894659669605</v>
      </c>
      <c r="DA48" s="16"/>
      <c r="DB48" s="358">
        <v>731</v>
      </c>
      <c r="DC48" s="358">
        <v>870</v>
      </c>
      <c r="DD48" s="358">
        <v>589</v>
      </c>
      <c r="DE48" s="358">
        <v>485</v>
      </c>
      <c r="DF48" s="358">
        <v>501</v>
      </c>
      <c r="DG48" s="358">
        <v>485</v>
      </c>
      <c r="DH48" s="358">
        <v>787</v>
      </c>
      <c r="DI48" s="20"/>
      <c r="DJ48" s="358">
        <v>661.08721008478744</v>
      </c>
      <c r="DK48" s="358">
        <v>683.95446371906075</v>
      </c>
      <c r="DL48" s="358">
        <v>556.21065909807623</v>
      </c>
      <c r="DM48" s="358">
        <v>491.46992481203011</v>
      </c>
      <c r="DN48" s="358">
        <v>523.18918918918916</v>
      </c>
      <c r="DO48" s="358">
        <v>599.8650793650794</v>
      </c>
      <c r="DP48" s="358">
        <v>600.71900826446279</v>
      </c>
      <c r="DQ48" s="20"/>
      <c r="DR48" s="530">
        <f>+'Inflation, Current AC'!B91</f>
        <v>865.41598699999997</v>
      </c>
      <c r="DS48" s="530"/>
      <c r="DT48" s="359">
        <f t="shared" si="3"/>
        <v>1.1310084822826367</v>
      </c>
      <c r="DU48" s="457"/>
      <c r="DV48" s="20"/>
      <c r="DW48" s="12">
        <f>DB48*$DT48</f>
        <v>826.76720054860743</v>
      </c>
      <c r="DX48" s="12">
        <f t="shared" ref="DX48" si="15">DC48*$DT48</f>
        <v>983.97737958589391</v>
      </c>
      <c r="DY48" s="12">
        <f t="shared" ref="DY48" si="16">DD48*$DT48</f>
        <v>666.16399606447305</v>
      </c>
      <c r="DZ48" s="12">
        <f t="shared" ref="DZ48" si="17">DE48*$DT48</f>
        <v>548.53911390707879</v>
      </c>
      <c r="EA48" s="12">
        <f t="shared" ref="EA48" si="18">DF48*$DT48</f>
        <v>566.635249623601</v>
      </c>
      <c r="EB48" s="12">
        <f t="shared" ref="EB48" si="19">DG48*$DT48</f>
        <v>548.53911390707879</v>
      </c>
      <c r="EC48" s="12">
        <f t="shared" ref="EC48" si="20">DH48*$DT48</f>
        <v>890.10367555643506</v>
      </c>
      <c r="ED48" s="20"/>
      <c r="EE48" s="62">
        <f>DJ48*$DT48</f>
        <v>747.69524213445811</v>
      </c>
      <c r="EF48" s="62">
        <f t="shared" ref="EF48:EK48" si="21">DK48*$DT48</f>
        <v>773.55829996132968</v>
      </c>
      <c r="EG48" s="62">
        <f t="shared" si="21"/>
        <v>629.07897337594022</v>
      </c>
      <c r="EH48" s="62">
        <f t="shared" si="21"/>
        <v>555.85665374921575</v>
      </c>
      <c r="EI48" s="62">
        <f t="shared" si="21"/>
        <v>591.73141081154813</v>
      </c>
      <c r="EJ48" s="62">
        <f t="shared" si="21"/>
        <v>678.45249298705187</v>
      </c>
      <c r="EK48" s="62">
        <f t="shared" si="21"/>
        <v>679.41829381552077</v>
      </c>
      <c r="EL48" s="20"/>
      <c r="EN48" s="696">
        <v>715.3</v>
      </c>
      <c r="EO48" s="376">
        <f t="shared" si="14"/>
        <v>7.1529999999999996</v>
      </c>
    </row>
    <row r="49" spans="1:186" customFormat="1">
      <c r="A49" s="8">
        <v>39692</v>
      </c>
      <c r="B49" s="55"/>
      <c r="C49" s="55"/>
      <c r="D49" s="55"/>
      <c r="E49" s="89"/>
      <c r="F49" s="550">
        <v>4.4000000000000004E-2</v>
      </c>
      <c r="G49" s="682">
        <v>3.7124958786679853E-2</v>
      </c>
      <c r="H49" s="550">
        <v>3.9E-2</v>
      </c>
      <c r="I49" s="32"/>
      <c r="J49" s="743">
        <v>709.2</v>
      </c>
      <c r="K49" s="743">
        <v>1460.2</v>
      </c>
      <c r="L49" s="743">
        <v>2169.4</v>
      </c>
      <c r="M49" s="11">
        <f t="shared" si="9"/>
        <v>3</v>
      </c>
      <c r="N49" s="376">
        <f t="shared" si="10"/>
        <v>4.2480883602378228E-3</v>
      </c>
      <c r="O49" s="11">
        <f t="shared" si="8"/>
        <v>712.75</v>
      </c>
      <c r="P49" s="11">
        <f t="shared" si="12"/>
        <v>14.775000000000091</v>
      </c>
      <c r="Q49" s="376">
        <f t="shared" si="13"/>
        <v>2.1168379956302275E-2</v>
      </c>
      <c r="R49" s="376">
        <f t="shared" si="11"/>
        <v>8.1469207401272392E-3</v>
      </c>
      <c r="S49" s="32"/>
      <c r="T49" s="743">
        <v>349.3</v>
      </c>
      <c r="U49" s="743">
        <v>713.90000000000009</v>
      </c>
      <c r="V49" s="743">
        <v>1063.2</v>
      </c>
      <c r="W49" s="584"/>
      <c r="X49" s="743">
        <v>1091.3</v>
      </c>
      <c r="Y49" s="743">
        <v>2230.3999999999996</v>
      </c>
      <c r="Z49" s="743">
        <v>3321.7</v>
      </c>
      <c r="AA49" s="32"/>
      <c r="AB49" s="682">
        <v>0.68</v>
      </c>
      <c r="AC49" s="682">
        <v>0.6799228837876613</v>
      </c>
      <c r="AD49" s="682">
        <v>0.68</v>
      </c>
      <c r="AE49" s="32"/>
      <c r="AF49" s="683">
        <v>0.184</v>
      </c>
      <c r="AG49" s="683">
        <v>7.0000000000000007E-2</v>
      </c>
      <c r="AH49" s="683">
        <v>4.2999999999999997E-2</v>
      </c>
      <c r="AI49" s="683">
        <v>2.4E-2</v>
      </c>
      <c r="AJ49" s="683">
        <v>1.8000000000000002E-2</v>
      </c>
      <c r="AK49" s="682">
        <v>0.132973944294699</v>
      </c>
      <c r="AL49" s="682">
        <v>7.3540561031084167E-2</v>
      </c>
      <c r="AM49" s="32"/>
      <c r="AN49" s="684">
        <v>2.7999999999999997E-2</v>
      </c>
      <c r="AO49" s="684">
        <v>7.400000000000001E-2</v>
      </c>
      <c r="AP49" s="684">
        <v>7.400000000000001E-2</v>
      </c>
      <c r="AQ49" s="684">
        <v>4.8000000000000001E-2</v>
      </c>
      <c r="AR49" s="684">
        <v>0.11599999999999999</v>
      </c>
      <c r="AS49" s="32"/>
      <c r="AT49" s="9">
        <v>3.2000000000000001E-2</v>
      </c>
      <c r="AU49" s="9">
        <v>0.04</v>
      </c>
      <c r="AV49" s="9">
        <v>4.8000000000000001E-2</v>
      </c>
      <c r="AW49" s="9">
        <v>0.05</v>
      </c>
      <c r="AX49" s="9">
        <v>5.9000000000000004E-2</v>
      </c>
      <c r="AY49" s="9">
        <v>0.05</v>
      </c>
      <c r="AZ49" s="9">
        <v>3.2000000000000001E-2</v>
      </c>
      <c r="BA49" s="32"/>
      <c r="BB49" s="64"/>
      <c r="BC49" s="9"/>
      <c r="BD49" s="1"/>
      <c r="BE49" s="9"/>
      <c r="BF49" s="1"/>
      <c r="BG49" s="427"/>
      <c r="BH49" s="9"/>
      <c r="BI49" s="32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32"/>
      <c r="BX49" s="552">
        <v>2.7999999999999997E-2</v>
      </c>
      <c r="BY49" s="71"/>
      <c r="BZ49" s="71"/>
      <c r="CA49" s="376">
        <v>3.1E-2</v>
      </c>
      <c r="CB49" s="514">
        <v>19.8</v>
      </c>
      <c r="CC49" s="749">
        <v>68.3</v>
      </c>
      <c r="CD49" s="749">
        <v>19.7</v>
      </c>
      <c r="CE49" s="749">
        <v>48.6</v>
      </c>
      <c r="CF49" s="32"/>
      <c r="CG49" s="272">
        <f>('Pop, Employ, Incomes'!H49+'Inflation, Current AC'!D92)*100</f>
        <v>9</v>
      </c>
      <c r="CH49" s="272"/>
      <c r="CI49" s="272"/>
      <c r="CJ49" s="32"/>
      <c r="CK49" s="696">
        <v>977.32</v>
      </c>
      <c r="CL49" s="11">
        <f t="shared" si="0"/>
        <v>887.47874322610403</v>
      </c>
      <c r="CM49" s="696">
        <v>919.34</v>
      </c>
      <c r="CN49" s="16"/>
      <c r="CO49" s="712">
        <v>476600</v>
      </c>
      <c r="CP49" s="203">
        <f t="shared" si="4"/>
        <v>867300</v>
      </c>
      <c r="CQ49" s="712">
        <v>1343900</v>
      </c>
      <c r="CR49" s="16"/>
      <c r="CS49" s="760">
        <v>878.46655799999996</v>
      </c>
      <c r="CT49" s="760">
        <v>1031</v>
      </c>
      <c r="CU49" s="638">
        <f t="shared" si="1"/>
        <v>1.2055097491827345</v>
      </c>
      <c r="CV49" s="343"/>
      <c r="CW49" s="16"/>
      <c r="CX49" s="62">
        <f t="shared" si="5"/>
        <v>1178.16878807127</v>
      </c>
      <c r="CY49" s="62">
        <f t="shared" si="6"/>
        <v>1069.864277151509</v>
      </c>
      <c r="CZ49" s="62">
        <f t="shared" si="7"/>
        <v>1108.2733328136551</v>
      </c>
      <c r="DA49" s="16"/>
      <c r="DB49" s="358"/>
      <c r="DC49" s="358"/>
      <c r="DD49" s="358"/>
      <c r="DE49" s="358"/>
      <c r="DF49" s="358"/>
      <c r="DG49" s="358"/>
      <c r="DH49" s="358"/>
      <c r="DI49" s="20"/>
      <c r="DJ49" s="358"/>
      <c r="DK49" s="358"/>
      <c r="DL49" s="358"/>
      <c r="DM49" s="358"/>
      <c r="DN49" s="358"/>
      <c r="DO49" s="358"/>
      <c r="DP49" s="358"/>
      <c r="DQ49" s="20"/>
      <c r="DR49" s="530">
        <f>+'Inflation, Current AC'!B92</f>
        <v>878.46655799999996</v>
      </c>
      <c r="DS49" s="530"/>
      <c r="DT49" s="359">
        <f t="shared" si="3"/>
        <v>1.1142061278102746</v>
      </c>
      <c r="DU49" s="457"/>
      <c r="DV49" s="20"/>
      <c r="DW49" s="457"/>
      <c r="DX49" s="457"/>
      <c r="DY49" s="457"/>
      <c r="DZ49" s="457"/>
      <c r="EA49" s="457"/>
      <c r="EB49" s="457"/>
      <c r="EC49" s="457"/>
      <c r="ED49" s="20"/>
      <c r="EE49" s="457"/>
      <c r="EF49" s="457"/>
      <c r="EG49" s="457"/>
      <c r="EH49" s="457"/>
      <c r="EI49" s="457"/>
      <c r="EJ49" s="457"/>
      <c r="EK49" s="457"/>
      <c r="EL49" s="20"/>
      <c r="EN49" s="696">
        <v>709.2</v>
      </c>
      <c r="EO49" s="376">
        <f t="shared" si="14"/>
        <v>7.0920000000000005</v>
      </c>
    </row>
    <row r="50" spans="1:186" customFormat="1">
      <c r="A50" s="8">
        <v>39783</v>
      </c>
      <c r="B50" s="55"/>
      <c r="C50" s="55"/>
      <c r="D50" s="55"/>
      <c r="E50" s="89"/>
      <c r="F50" s="550">
        <v>5.2999999999999999E-2</v>
      </c>
      <c r="G50" s="682">
        <v>3.8043831696689859E-2</v>
      </c>
      <c r="H50" s="550">
        <v>4.2999999999999997E-2</v>
      </c>
      <c r="I50" s="32"/>
      <c r="J50" s="743">
        <v>732.4</v>
      </c>
      <c r="K50" s="743">
        <v>1479.1999999999998</v>
      </c>
      <c r="L50" s="743">
        <v>2211.6</v>
      </c>
      <c r="M50" s="11">
        <f t="shared" si="9"/>
        <v>14.899999999999977</v>
      </c>
      <c r="N50" s="376">
        <f t="shared" si="10"/>
        <v>2.0766550522647975E-2</v>
      </c>
      <c r="O50" s="11">
        <f t="shared" si="8"/>
        <v>716.47500000000002</v>
      </c>
      <c r="P50" s="11">
        <f t="shared" si="12"/>
        <v>11.25</v>
      </c>
      <c r="Q50" s="376">
        <f t="shared" si="13"/>
        <v>1.5952355631181581E-2</v>
      </c>
      <c r="R50" s="376">
        <f t="shared" si="11"/>
        <v>-9.4556260975287021E-4</v>
      </c>
      <c r="S50" s="32"/>
      <c r="T50" s="743">
        <v>322.5</v>
      </c>
      <c r="U50" s="743">
        <v>697.6</v>
      </c>
      <c r="V50" s="743">
        <v>1020.1</v>
      </c>
      <c r="W50" s="584"/>
      <c r="X50" s="743">
        <v>1095.5999999999999</v>
      </c>
      <c r="Y50" s="743">
        <v>2235.1</v>
      </c>
      <c r="Z50" s="743">
        <v>3330.7</v>
      </c>
      <c r="AA50" s="32"/>
      <c r="AB50" s="682">
        <v>0.70599999999999996</v>
      </c>
      <c r="AC50" s="682">
        <v>0.68788868507001921</v>
      </c>
      <c r="AD50" s="682">
        <v>0.69400000000000006</v>
      </c>
      <c r="AE50" s="32"/>
      <c r="AF50" s="683">
        <v>0.21100000000000002</v>
      </c>
      <c r="AG50" s="683">
        <v>7.5999999999999998E-2</v>
      </c>
      <c r="AH50" s="683">
        <v>0.04</v>
      </c>
      <c r="AI50" s="683">
        <v>3.5000000000000003E-2</v>
      </c>
      <c r="AJ50" s="683">
        <v>2.6000000000000002E-2</v>
      </c>
      <c r="AK50" s="682">
        <v>0.15793918918918923</v>
      </c>
      <c r="AL50" s="682">
        <v>6.9767441860465129E-2</v>
      </c>
      <c r="AM50" s="32"/>
      <c r="AN50" s="684">
        <v>3.6000000000000004E-2</v>
      </c>
      <c r="AO50" s="684">
        <v>0.09</v>
      </c>
      <c r="AP50" s="684">
        <v>7.4999999999999997E-2</v>
      </c>
      <c r="AQ50" s="684">
        <v>6.6000000000000003E-2</v>
      </c>
      <c r="AR50" s="684">
        <v>9.3000000000000013E-2</v>
      </c>
      <c r="AS50" s="32"/>
      <c r="AT50" s="9">
        <v>3.6000000000000004E-2</v>
      </c>
      <c r="AU50" s="9">
        <v>4.4999999999999998E-2</v>
      </c>
      <c r="AV50" s="9">
        <v>5.4000000000000006E-2</v>
      </c>
      <c r="AW50" s="9">
        <v>5.5999999999999994E-2</v>
      </c>
      <c r="AX50" s="9">
        <v>6.6000000000000003E-2</v>
      </c>
      <c r="AY50" s="9">
        <v>5.7999999999999996E-2</v>
      </c>
      <c r="AZ50" s="9">
        <v>3.6000000000000004E-2</v>
      </c>
      <c r="BA50" s="32"/>
      <c r="BB50" s="64"/>
      <c r="BC50" s="9"/>
      <c r="BD50" s="1"/>
      <c r="BE50" s="9"/>
      <c r="BF50" s="1"/>
      <c r="BG50" s="427"/>
      <c r="BH50" s="9"/>
      <c r="BI50" s="32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32"/>
      <c r="BX50" s="552">
        <v>2.7999999999999997E-2</v>
      </c>
      <c r="BY50" s="71"/>
      <c r="BZ50" s="71"/>
      <c r="CA50" s="376">
        <v>3.5000000000000003E-2</v>
      </c>
      <c r="CB50" s="514">
        <v>19.8</v>
      </c>
      <c r="CC50" s="749">
        <v>77.5</v>
      </c>
      <c r="CD50" s="749">
        <v>26.1</v>
      </c>
      <c r="CE50" s="749">
        <v>51.4</v>
      </c>
      <c r="CF50" s="32"/>
      <c r="CG50" s="272">
        <f>('Pop, Employ, Incomes'!H50+'Inflation, Current AC'!D93)*100</f>
        <v>7.7</v>
      </c>
      <c r="CH50" s="272"/>
      <c r="CI50" s="272"/>
      <c r="CJ50" s="32"/>
      <c r="CK50" s="696">
        <v>984.78</v>
      </c>
      <c r="CL50" s="11">
        <f t="shared" si="0"/>
        <v>899.45154832798903</v>
      </c>
      <c r="CM50" s="696">
        <v>929.49</v>
      </c>
      <c r="CN50" s="16"/>
      <c r="CO50" s="712">
        <v>474400</v>
      </c>
      <c r="CP50" s="203">
        <f t="shared" si="4"/>
        <v>873200</v>
      </c>
      <c r="CQ50" s="712">
        <v>1347600</v>
      </c>
      <c r="CR50" s="16"/>
      <c r="CS50" s="760">
        <v>874.38825399999996</v>
      </c>
      <c r="CT50" s="760">
        <v>1031</v>
      </c>
      <c r="CU50" s="638">
        <f t="shared" si="1"/>
        <v>1.2111324633599208</v>
      </c>
      <c r="CV50" s="343"/>
      <c r="CW50" s="16"/>
      <c r="CX50" s="62">
        <f t="shared" si="5"/>
        <v>1192.6990272675828</v>
      </c>
      <c r="CY50" s="62">
        <f t="shared" si="6"/>
        <v>1089.3549693993721</v>
      </c>
      <c r="CZ50" s="62">
        <f t="shared" si="7"/>
        <v>1125.7355133684127</v>
      </c>
      <c r="DA50" s="16"/>
      <c r="DB50" s="358"/>
      <c r="DC50" s="358"/>
      <c r="DD50" s="358"/>
      <c r="DE50" s="358"/>
      <c r="DF50" s="358"/>
      <c r="DG50" s="358"/>
      <c r="DH50" s="358"/>
      <c r="DI50" s="20"/>
      <c r="DJ50" s="358"/>
      <c r="DK50" s="358"/>
      <c r="DL50" s="358"/>
      <c r="DM50" s="358"/>
      <c r="DN50" s="358"/>
      <c r="DO50" s="358"/>
      <c r="DP50" s="358"/>
      <c r="DQ50" s="20"/>
      <c r="DR50" s="530">
        <f>+'Inflation, Current AC'!B93</f>
        <v>874.38825399999996</v>
      </c>
      <c r="DS50" s="530"/>
      <c r="DT50" s="359">
        <f t="shared" si="3"/>
        <v>1.1194029854842951</v>
      </c>
      <c r="DU50" s="457"/>
      <c r="DV50" s="20"/>
      <c r="DW50" s="457"/>
      <c r="DX50" s="457"/>
      <c r="DY50" s="457"/>
      <c r="DZ50" s="457"/>
      <c r="EA50" s="457"/>
      <c r="EB50" s="457"/>
      <c r="EC50" s="457"/>
      <c r="ED50" s="20"/>
      <c r="EE50" s="457"/>
      <c r="EF50" s="457"/>
      <c r="EG50" s="457"/>
      <c r="EH50" s="457"/>
      <c r="EI50" s="457"/>
      <c r="EJ50" s="457"/>
      <c r="EK50" s="457"/>
      <c r="EL50" s="20"/>
      <c r="EN50" s="696">
        <v>732.4</v>
      </c>
      <c r="EO50" s="376">
        <f t="shared" si="14"/>
        <v>7.3239999999999998</v>
      </c>
    </row>
    <row r="51" spans="1:186" customFormat="1">
      <c r="A51" s="8">
        <v>39873</v>
      </c>
      <c r="B51" s="55"/>
      <c r="C51" s="55"/>
      <c r="D51" s="55"/>
      <c r="E51" s="89"/>
      <c r="F51" s="550">
        <v>6.3E-2</v>
      </c>
      <c r="G51" s="682">
        <v>4.9535401125507125E-2</v>
      </c>
      <c r="H51" s="550">
        <v>5.4000000000000006E-2</v>
      </c>
      <c r="I51" s="32"/>
      <c r="J51" s="743">
        <v>702.8</v>
      </c>
      <c r="K51" s="743">
        <v>1452.5000000000002</v>
      </c>
      <c r="L51" s="743">
        <v>2155.3000000000002</v>
      </c>
      <c r="M51" s="11">
        <f t="shared" si="9"/>
        <v>-6.2000000000000455</v>
      </c>
      <c r="N51" s="376">
        <f t="shared" si="10"/>
        <v>-8.7447108603667667E-3</v>
      </c>
      <c r="O51" s="11">
        <f t="shared" si="8"/>
        <v>714.92499999999995</v>
      </c>
      <c r="P51" s="11">
        <f t="shared" si="12"/>
        <v>6.6999999999999318</v>
      </c>
      <c r="Q51" s="376">
        <f t="shared" ref="Q51:Q78" si="22">+O51/O47-1</f>
        <v>9.4602703942954225E-3</v>
      </c>
      <c r="R51" s="376">
        <f t="shared" si="11"/>
        <v>1.0927060133630428E-2</v>
      </c>
      <c r="S51" s="32"/>
      <c r="T51" s="743">
        <v>352.2</v>
      </c>
      <c r="U51" s="743">
        <v>710.39999999999986</v>
      </c>
      <c r="V51" s="743">
        <v>1062.5999999999999</v>
      </c>
      <c r="W51" s="584"/>
      <c r="X51" s="743">
        <v>1102.3</v>
      </c>
      <c r="Y51" s="743">
        <v>2238.6000000000004</v>
      </c>
      <c r="Z51" s="743">
        <v>3340.9</v>
      </c>
      <c r="AA51" s="32"/>
      <c r="AB51" s="682">
        <v>0.68</v>
      </c>
      <c r="AC51" s="682">
        <v>0.68265880461002426</v>
      </c>
      <c r="AD51" s="682">
        <v>0.68200000000000005</v>
      </c>
      <c r="AE51" s="32"/>
      <c r="AF51" s="683">
        <v>0.192</v>
      </c>
      <c r="AG51" s="683">
        <v>0.13699999999999998</v>
      </c>
      <c r="AH51" s="683">
        <v>5.7999999999999996E-2</v>
      </c>
      <c r="AI51" s="683">
        <v>3.5000000000000003E-2</v>
      </c>
      <c r="AJ51" s="683">
        <v>2.8999999999999998E-2</v>
      </c>
      <c r="AK51" s="682">
        <v>0.17964601769911501</v>
      </c>
      <c r="AL51" s="682">
        <v>9.2634776006074393E-2</v>
      </c>
      <c r="AM51" s="32"/>
      <c r="AN51" s="684">
        <v>4.4999999999999998E-2</v>
      </c>
      <c r="AO51" s="684">
        <v>0.126</v>
      </c>
      <c r="AP51" s="684">
        <v>0.14199999999999999</v>
      </c>
      <c r="AQ51" s="684">
        <v>6.7000000000000004E-2</v>
      </c>
      <c r="AR51" s="684">
        <v>7.0999999999999994E-2</v>
      </c>
      <c r="AS51" s="32"/>
      <c r="AT51" s="9">
        <v>4.0999999999999995E-2</v>
      </c>
      <c r="AU51" s="9">
        <v>0.05</v>
      </c>
      <c r="AV51" s="9">
        <v>0.06</v>
      </c>
      <c r="AW51" s="9">
        <v>6.2E-2</v>
      </c>
      <c r="AX51" s="9">
        <v>7.400000000000001E-2</v>
      </c>
      <c r="AY51" s="9">
        <v>6.6000000000000003E-2</v>
      </c>
      <c r="AZ51" s="9">
        <v>0.04</v>
      </c>
      <c r="BA51" s="32"/>
      <c r="BB51" s="64"/>
      <c r="BC51" s="9"/>
      <c r="BD51" s="1"/>
      <c r="BE51" s="9"/>
      <c r="BF51" s="1"/>
      <c r="BG51" s="427"/>
      <c r="BH51" s="9"/>
      <c r="BI51" s="32"/>
      <c r="BJ51" s="484">
        <v>9.9</v>
      </c>
      <c r="BK51" s="484">
        <v>84</v>
      </c>
      <c r="BL51" s="484">
        <v>58.4</v>
      </c>
      <c r="BM51" s="484">
        <v>120.1</v>
      </c>
      <c r="BN51" s="484">
        <v>38.9</v>
      </c>
      <c r="BO51" s="484">
        <v>36.299999999999997</v>
      </c>
      <c r="BP51" s="484">
        <v>19.5</v>
      </c>
      <c r="BQ51" s="484">
        <v>29.4</v>
      </c>
      <c r="BR51" s="484">
        <v>119.9</v>
      </c>
      <c r="BS51" s="484">
        <v>50.1</v>
      </c>
      <c r="BT51" s="484">
        <v>63.4</v>
      </c>
      <c r="BU51" s="484">
        <v>67.2</v>
      </c>
      <c r="BV51" s="484">
        <v>701</v>
      </c>
      <c r="BW51" s="32"/>
      <c r="BX51" s="552">
        <v>3.6000000000000004E-2</v>
      </c>
      <c r="BY51" s="71"/>
      <c r="BZ51" s="71"/>
      <c r="CA51" s="376">
        <v>3.7999999999999999E-2</v>
      </c>
      <c r="CB51" s="514">
        <v>25.3</v>
      </c>
      <c r="CC51" s="749">
        <v>81.8</v>
      </c>
      <c r="CD51" s="749">
        <v>28.1</v>
      </c>
      <c r="CE51" s="749">
        <v>53.7</v>
      </c>
      <c r="CF51" s="32"/>
      <c r="CG51" s="272">
        <f>('Pop, Employ, Incomes'!H51+'Inflation, Current AC'!D94)*100</f>
        <v>8.4</v>
      </c>
      <c r="CH51" s="272"/>
      <c r="CI51" s="272"/>
      <c r="CJ51" s="32"/>
      <c r="CK51" s="11">
        <v>1004.18</v>
      </c>
      <c r="CL51" s="11">
        <f t="shared" si="0"/>
        <v>921.94197843413031</v>
      </c>
      <c r="CM51" s="696">
        <v>950.98</v>
      </c>
      <c r="CN51" s="16"/>
      <c r="CO51" s="712">
        <v>465700</v>
      </c>
      <c r="CP51" s="203">
        <f t="shared" si="4"/>
        <v>853200</v>
      </c>
      <c r="CQ51" s="712">
        <v>1318900</v>
      </c>
      <c r="CR51" s="16"/>
      <c r="CS51" s="760">
        <v>876.83523700000001</v>
      </c>
      <c r="CT51" s="760">
        <v>1031</v>
      </c>
      <c r="CU51" s="638">
        <f t="shared" si="1"/>
        <v>1.2077525575081332</v>
      </c>
      <c r="CV51" s="343"/>
      <c r="CW51" s="16"/>
      <c r="CX51" s="62">
        <f t="shared" si="5"/>
        <v>1212.8009631985171</v>
      </c>
      <c r="CY51" s="62">
        <f t="shared" si="6"/>
        <v>1113.4777823279289</v>
      </c>
      <c r="CZ51" s="62">
        <f t="shared" si="7"/>
        <v>1148.5485271390844</v>
      </c>
      <c r="DA51" s="16"/>
      <c r="DB51" s="358"/>
      <c r="DC51" s="358"/>
      <c r="DD51" s="358"/>
      <c r="DE51" s="358"/>
      <c r="DF51" s="358"/>
      <c r="DG51" s="358"/>
      <c r="DH51" s="358"/>
      <c r="DI51" s="20"/>
      <c r="DJ51" s="358"/>
      <c r="DK51" s="358"/>
      <c r="DL51" s="358"/>
      <c r="DM51" s="358"/>
      <c r="DN51" s="358"/>
      <c r="DO51" s="358"/>
      <c r="DP51" s="358"/>
      <c r="DQ51" s="20"/>
      <c r="DR51" s="530">
        <f>+'Inflation, Current AC'!B94</f>
        <v>876.83523700000001</v>
      </c>
      <c r="DS51" s="530"/>
      <c r="DT51" s="359">
        <f t="shared" si="3"/>
        <v>1.1162790689717685</v>
      </c>
      <c r="DU51" s="457"/>
      <c r="DV51" s="20"/>
      <c r="DW51" s="457"/>
      <c r="DX51" s="457"/>
      <c r="DY51" s="457"/>
      <c r="DZ51" s="457"/>
      <c r="EA51" s="457"/>
      <c r="EB51" s="457"/>
      <c r="EC51" s="457"/>
      <c r="ED51" s="20"/>
      <c r="EE51" s="457"/>
      <c r="EF51" s="457"/>
      <c r="EG51" s="457"/>
      <c r="EH51" s="457"/>
      <c r="EI51" s="457"/>
      <c r="EJ51" s="457"/>
      <c r="EK51" s="457"/>
      <c r="EL51" s="20"/>
      <c r="EN51" s="696">
        <v>702.8</v>
      </c>
      <c r="EO51" s="376">
        <f t="shared" si="14"/>
        <v>7.0279999999999996</v>
      </c>
    </row>
    <row r="52" spans="1:186" customFormat="1">
      <c r="A52" s="8">
        <v>39965</v>
      </c>
      <c r="B52" s="203">
        <v>1421700</v>
      </c>
      <c r="C52" s="69">
        <f>D52-B52</f>
        <v>2880900</v>
      </c>
      <c r="D52" s="203">
        <v>4302600</v>
      </c>
      <c r="E52" s="697">
        <f>+B52/D52</f>
        <v>0.33042811323385862</v>
      </c>
      <c r="F52" s="550">
        <v>6.0999999999999999E-2</v>
      </c>
      <c r="G52" s="682">
        <v>5.3657582474898935E-2</v>
      </c>
      <c r="H52" s="550">
        <v>5.5999999999999994E-2</v>
      </c>
      <c r="I52" s="32"/>
      <c r="J52" s="743">
        <v>696.8</v>
      </c>
      <c r="K52" s="743">
        <v>1451.5000000000002</v>
      </c>
      <c r="L52" s="743">
        <v>2148.3000000000002</v>
      </c>
      <c r="M52" s="11">
        <f t="shared" si="9"/>
        <v>-18.5</v>
      </c>
      <c r="N52" s="376">
        <f t="shared" si="10"/>
        <v>-2.5863274150705995E-2</v>
      </c>
      <c r="O52" s="11">
        <f t="shared" si="8"/>
        <v>710.3</v>
      </c>
      <c r="P52" s="11">
        <f t="shared" si="12"/>
        <v>-1.7000000000000455</v>
      </c>
      <c r="Q52" s="376">
        <f t="shared" si="22"/>
        <v>-2.3876404494382886E-3</v>
      </c>
      <c r="R52" s="376">
        <f t="shared" si="11"/>
        <v>-3.501304407524275E-3</v>
      </c>
      <c r="S52" s="32"/>
      <c r="T52" s="743">
        <v>358</v>
      </c>
      <c r="U52" s="743">
        <v>715.90000000000009</v>
      </c>
      <c r="V52" s="743">
        <v>1073.9000000000001</v>
      </c>
      <c r="W52" s="584"/>
      <c r="X52" s="743">
        <v>1100.0999999999999</v>
      </c>
      <c r="Y52" s="743">
        <v>2249.7000000000003</v>
      </c>
      <c r="Z52" s="743">
        <v>3349.8</v>
      </c>
      <c r="AA52" s="32"/>
      <c r="AB52" s="682">
        <v>0.67500000000000004</v>
      </c>
      <c r="AC52" s="682">
        <v>0.68177979286127033</v>
      </c>
      <c r="AD52" s="682">
        <v>0.68</v>
      </c>
      <c r="AE52" s="32"/>
      <c r="AF52" s="683">
        <v>0.192</v>
      </c>
      <c r="AG52" s="683">
        <v>0.14400000000000002</v>
      </c>
      <c r="AH52" s="683">
        <v>5.2999999999999999E-2</v>
      </c>
      <c r="AI52" s="683">
        <v>3.7999999999999999E-2</v>
      </c>
      <c r="AJ52" s="683">
        <v>2.6000000000000002E-2</v>
      </c>
      <c r="AK52" s="682">
        <v>0.23041474654377883</v>
      </c>
      <c r="AL52" s="682">
        <v>9.3353248693054516E-2</v>
      </c>
      <c r="AM52" s="32"/>
      <c r="AN52" s="684">
        <v>0.04</v>
      </c>
      <c r="AO52" s="684">
        <v>0.106</v>
      </c>
      <c r="AP52" s="684">
        <v>0.13300000000000001</v>
      </c>
      <c r="AQ52" s="684">
        <v>6.9000000000000006E-2</v>
      </c>
      <c r="AR52" s="684">
        <v>0.113</v>
      </c>
      <c r="AS52" s="32"/>
      <c r="AT52" s="9">
        <v>4.4999999999999998E-2</v>
      </c>
      <c r="AU52" s="9">
        <v>5.4000000000000006E-2</v>
      </c>
      <c r="AV52" s="9">
        <v>6.7000000000000004E-2</v>
      </c>
      <c r="AW52" s="9">
        <v>6.8000000000000005E-2</v>
      </c>
      <c r="AX52" s="9">
        <v>8.199999999999999E-2</v>
      </c>
      <c r="AY52" s="9">
        <v>7.4999999999999997E-2</v>
      </c>
      <c r="AZ52" s="9">
        <v>4.4999999999999998E-2</v>
      </c>
      <c r="BA52" s="32"/>
      <c r="BB52" s="64"/>
      <c r="BC52" s="9"/>
      <c r="BD52" s="1"/>
      <c r="BE52" s="9"/>
      <c r="BF52" s="1"/>
      <c r="BG52" s="427"/>
      <c r="BH52" s="9"/>
      <c r="BI52" s="32"/>
      <c r="BJ52" s="484">
        <v>6.8</v>
      </c>
      <c r="BK52" s="484">
        <v>86.1</v>
      </c>
      <c r="BL52" s="484">
        <v>63</v>
      </c>
      <c r="BM52" s="484">
        <v>114.9</v>
      </c>
      <c r="BN52" s="484">
        <v>39.200000000000003</v>
      </c>
      <c r="BO52" s="484">
        <v>34.4</v>
      </c>
      <c r="BP52" s="484">
        <v>19</v>
      </c>
      <c r="BQ52" s="484">
        <v>31.9</v>
      </c>
      <c r="BR52" s="484">
        <v>111.9</v>
      </c>
      <c r="BS52" s="484">
        <v>56.6</v>
      </c>
      <c r="BT52" s="484">
        <v>64.099999999999994</v>
      </c>
      <c r="BU52" s="484">
        <v>66</v>
      </c>
      <c r="BV52" s="484">
        <v>698.1</v>
      </c>
      <c r="BW52" s="32"/>
      <c r="BX52" s="682">
        <v>3.7999999999999999E-2</v>
      </c>
      <c r="BY52" s="682">
        <v>0.03</v>
      </c>
      <c r="BZ52" s="682">
        <v>4.7E-2</v>
      </c>
      <c r="CA52" s="376">
        <v>4.2000000000000003E-2</v>
      </c>
      <c r="CB52" s="749">
        <v>26.5</v>
      </c>
      <c r="CC52" s="749">
        <v>90.9</v>
      </c>
      <c r="CD52" s="749">
        <v>33.4</v>
      </c>
      <c r="CE52" s="749">
        <v>57.5</v>
      </c>
      <c r="CF52" s="32"/>
      <c r="CG52" s="272">
        <f>('Pop, Employ, Incomes'!H52+'Inflation, Current AC'!D95)*100</f>
        <v>7.5</v>
      </c>
      <c r="CH52" s="272"/>
      <c r="CI52" s="272"/>
      <c r="CJ52" s="32"/>
      <c r="CK52" s="11">
        <v>1011.43</v>
      </c>
      <c r="CL52" s="11">
        <f t="shared" si="0"/>
        <v>917.52340802440165</v>
      </c>
      <c r="CM52" s="696">
        <v>950.2</v>
      </c>
      <c r="CN52" s="16"/>
      <c r="CO52" s="712">
        <v>454900</v>
      </c>
      <c r="CP52" s="203">
        <f t="shared" si="4"/>
        <v>852400</v>
      </c>
      <c r="CQ52" s="712">
        <v>1307300</v>
      </c>
      <c r="CR52" s="16"/>
      <c r="CS52" s="760">
        <v>881.72920099999999</v>
      </c>
      <c r="CT52" s="760">
        <v>1031</v>
      </c>
      <c r="CU52" s="638">
        <f t="shared" si="1"/>
        <v>1.201049028203842</v>
      </c>
      <c r="CV52" s="343"/>
      <c r="CW52" s="16"/>
      <c r="CX52" s="62">
        <f t="shared" si="5"/>
        <v>1214.7770185962117</v>
      </c>
      <c r="CY52" s="62">
        <f t="shared" si="6"/>
        <v>1101.9905975619847</v>
      </c>
      <c r="CZ52" s="62">
        <f t="shared" si="7"/>
        <v>1141.2367865992908</v>
      </c>
      <c r="DA52" s="16"/>
      <c r="DB52" s="358">
        <v>687</v>
      </c>
      <c r="DC52" s="358">
        <v>799</v>
      </c>
      <c r="DD52" s="358">
        <v>540</v>
      </c>
      <c r="DE52" s="358">
        <v>462</v>
      </c>
      <c r="DF52" s="358">
        <v>537</v>
      </c>
      <c r="DG52" s="358">
        <v>521</v>
      </c>
      <c r="DH52" s="358">
        <v>744</v>
      </c>
      <c r="DI52" s="20"/>
      <c r="DJ52" s="358">
        <v>678.06600880117355</v>
      </c>
      <c r="DK52" s="358">
        <v>705.8945850688882</v>
      </c>
      <c r="DL52" s="358">
        <v>549.25297432686284</v>
      </c>
      <c r="DM52" s="358">
        <v>518.19859402460452</v>
      </c>
      <c r="DN52" s="358">
        <v>471.52492944496709</v>
      </c>
      <c r="DO52" s="358">
        <v>552.14285714285722</v>
      </c>
      <c r="DP52" s="358">
        <v>766.61621621621623</v>
      </c>
      <c r="DQ52" s="20"/>
      <c r="DR52" s="530">
        <f>+'Inflation, Current AC'!B95</f>
        <v>881.72920099999999</v>
      </c>
      <c r="DS52" s="530"/>
      <c r="DT52" s="359">
        <f t="shared" si="3"/>
        <v>1.1100832555958413</v>
      </c>
      <c r="DU52" s="457"/>
      <c r="DV52" s="20"/>
      <c r="DW52" s="12">
        <f>DB52*$DT52</f>
        <v>762.62719659434299</v>
      </c>
      <c r="DX52" s="12">
        <f t="shared" ref="DX52:EC52" si="23">DC52*$DT52</f>
        <v>886.9565212210772</v>
      </c>
      <c r="DY52" s="12">
        <f t="shared" si="23"/>
        <v>599.44495802175436</v>
      </c>
      <c r="DZ52" s="12">
        <f t="shared" si="23"/>
        <v>512.85846408527868</v>
      </c>
      <c r="EA52" s="12">
        <f t="shared" si="23"/>
        <v>596.11470825496679</v>
      </c>
      <c r="EB52" s="12">
        <f t="shared" si="23"/>
        <v>578.35337616543336</v>
      </c>
      <c r="EC52" s="12">
        <f t="shared" si="23"/>
        <v>825.90194216330599</v>
      </c>
      <c r="ED52" s="20"/>
      <c r="EE52" s="62">
        <f>DJ52*$DT52</f>
        <v>752.70972255888512</v>
      </c>
      <c r="EF52" s="62">
        <f t="shared" ref="EF52" si="24">DK52*$DT52</f>
        <v>783.60175910074702</v>
      </c>
      <c r="EG52" s="62">
        <f t="shared" ref="EG52" si="25">DL52*$DT52</f>
        <v>609.71652988646292</v>
      </c>
      <c r="EH52" s="62">
        <f t="shared" ref="EH52" si="26">DM52*$DT52</f>
        <v>575.24358230002065</v>
      </c>
      <c r="EI52" s="62">
        <f t="shared" ref="EI52" si="27">DN52*$DT52</f>
        <v>523.43192877286845</v>
      </c>
      <c r="EJ52" s="62">
        <f t="shared" ref="EJ52" si="28">DO52*$DT52</f>
        <v>612.92454041113251</v>
      </c>
      <c r="EK52" s="62">
        <f t="shared" ref="EK52" si="29">DP52*$DT52</f>
        <v>851.00782508986276</v>
      </c>
      <c r="EL52" s="20"/>
      <c r="EN52" s="696">
        <v>701.3</v>
      </c>
      <c r="EO52" s="376">
        <f t="shared" si="14"/>
        <v>7.0129999999999999</v>
      </c>
    </row>
    <row r="53" spans="1:186" customFormat="1" ht="15" thickBot="1">
      <c r="A53" s="8">
        <v>40057</v>
      </c>
      <c r="B53" s="55"/>
      <c r="C53" s="55"/>
      <c r="D53" s="55"/>
      <c r="E53" s="89"/>
      <c r="F53" s="550">
        <v>6.2E-2</v>
      </c>
      <c r="G53" s="682">
        <v>5.9730882835575975E-2</v>
      </c>
      <c r="H53" s="550">
        <v>0.06</v>
      </c>
      <c r="I53" s="32"/>
      <c r="J53" s="743">
        <v>691</v>
      </c>
      <c r="K53" s="743">
        <v>1432.5</v>
      </c>
      <c r="L53" s="743">
        <v>2123.5</v>
      </c>
      <c r="M53" s="11">
        <f t="shared" si="9"/>
        <v>-18.200000000000045</v>
      </c>
      <c r="N53" s="376">
        <f t="shared" si="10"/>
        <v>-2.5662718556119679E-2</v>
      </c>
      <c r="O53" s="11">
        <f t="shared" si="8"/>
        <v>705.75</v>
      </c>
      <c r="P53" s="11">
        <f t="shared" si="12"/>
        <v>-7</v>
      </c>
      <c r="Q53" s="376">
        <f t="shared" si="22"/>
        <v>-9.8211153981059285E-3</v>
      </c>
      <c r="R53" s="376">
        <f t="shared" si="11"/>
        <v>-1.8970004109026162E-2</v>
      </c>
      <c r="S53" s="32"/>
      <c r="T53" s="743">
        <v>366.9</v>
      </c>
      <c r="U53" s="743">
        <v>732.1</v>
      </c>
      <c r="V53" s="743">
        <v>1099</v>
      </c>
      <c r="W53" s="584"/>
      <c r="X53" s="743">
        <v>1103.9000000000001</v>
      </c>
      <c r="Y53" s="743">
        <v>2255.6</v>
      </c>
      <c r="Z53" s="743">
        <v>3359.5</v>
      </c>
      <c r="AA53" s="32"/>
      <c r="AB53" s="682">
        <v>0.66799999999999993</v>
      </c>
      <c r="AC53" s="682">
        <v>0.67543004078737368</v>
      </c>
      <c r="AD53" s="682">
        <v>0.67299999999999993</v>
      </c>
      <c r="AE53" s="32"/>
      <c r="AF53" s="683">
        <v>0.22899999999999998</v>
      </c>
      <c r="AG53" s="683">
        <v>0.10800000000000001</v>
      </c>
      <c r="AH53" s="683">
        <v>0.05</v>
      </c>
      <c r="AI53" s="683">
        <v>4.5999999999999999E-2</v>
      </c>
      <c r="AJ53" s="683">
        <v>3.5000000000000003E-2</v>
      </c>
      <c r="AK53" s="682">
        <v>0.25116713352007475</v>
      </c>
      <c r="AL53" s="682">
        <v>0.10370931112793338</v>
      </c>
      <c r="AM53" s="32"/>
      <c r="AN53" s="684">
        <v>4.8000000000000001E-2</v>
      </c>
      <c r="AO53" s="684">
        <v>0.109</v>
      </c>
      <c r="AP53" s="684">
        <v>0.12300000000000001</v>
      </c>
      <c r="AQ53" s="684">
        <v>6.9000000000000006E-2</v>
      </c>
      <c r="AR53" s="722"/>
      <c r="AS53" s="32"/>
      <c r="AT53" s="9">
        <v>4.8000000000000001E-2</v>
      </c>
      <c r="AU53" s="9">
        <v>5.5999999999999994E-2</v>
      </c>
      <c r="AV53" s="9">
        <v>7.0000000000000007E-2</v>
      </c>
      <c r="AW53" s="9">
        <v>7.0999999999999994E-2</v>
      </c>
      <c r="AX53" s="9">
        <v>8.5999999999999993E-2</v>
      </c>
      <c r="AY53" s="9">
        <v>7.9000000000000001E-2</v>
      </c>
      <c r="AZ53" s="9">
        <v>4.8000000000000001E-2</v>
      </c>
      <c r="BA53" s="32"/>
      <c r="BB53" s="71"/>
      <c r="BC53" s="9"/>
      <c r="BD53" s="1"/>
      <c r="BE53" s="9"/>
      <c r="BF53" s="1"/>
      <c r="BG53" s="427"/>
      <c r="BH53" s="9"/>
      <c r="BI53" s="32"/>
      <c r="BJ53" s="484">
        <v>6</v>
      </c>
      <c r="BK53" s="484">
        <v>81.8</v>
      </c>
      <c r="BL53" s="484">
        <v>56.2</v>
      </c>
      <c r="BM53" s="484">
        <v>114.2</v>
      </c>
      <c r="BN53" s="484">
        <v>34.5</v>
      </c>
      <c r="BO53" s="484">
        <v>38.4</v>
      </c>
      <c r="BP53" s="484">
        <v>18.2</v>
      </c>
      <c r="BQ53" s="484">
        <v>29.4</v>
      </c>
      <c r="BR53" s="484">
        <v>112.1</v>
      </c>
      <c r="BS53" s="484">
        <v>60.1</v>
      </c>
      <c r="BT53" s="484">
        <v>65.900000000000006</v>
      </c>
      <c r="BU53" s="484">
        <v>71.2</v>
      </c>
      <c r="BV53" s="484">
        <v>693.2</v>
      </c>
      <c r="BW53" s="32"/>
      <c r="BX53" s="682">
        <v>5.5999999999999994E-2</v>
      </c>
      <c r="BY53" s="682">
        <v>4.8000000000000001E-2</v>
      </c>
      <c r="BZ53" s="682">
        <v>6.4000000000000001E-2</v>
      </c>
      <c r="CA53" s="376">
        <v>4.8000000000000001E-2</v>
      </c>
      <c r="CB53" s="749">
        <v>38.6</v>
      </c>
      <c r="CC53" s="749">
        <v>102.9</v>
      </c>
      <c r="CD53" s="749">
        <v>38.700000000000003</v>
      </c>
      <c r="CE53" s="749">
        <v>64.2</v>
      </c>
      <c r="CF53" s="32"/>
      <c r="CG53" s="272">
        <f>('Pop, Employ, Incomes'!H53+'Inflation, Current AC'!D96)*100</f>
        <v>7.7</v>
      </c>
      <c r="CH53" s="272"/>
      <c r="CI53" s="272"/>
      <c r="CJ53" s="32"/>
      <c r="CK53" s="11">
        <v>1012.88</v>
      </c>
      <c r="CL53" s="11">
        <f t="shared" si="0"/>
        <v>921.28907791279482</v>
      </c>
      <c r="CM53" s="696">
        <v>953.48</v>
      </c>
      <c r="CN53" s="16"/>
      <c r="CO53" s="712">
        <v>454900</v>
      </c>
      <c r="CP53" s="203">
        <f t="shared" si="4"/>
        <v>839400</v>
      </c>
      <c r="CQ53" s="712">
        <v>1294300</v>
      </c>
      <c r="CR53" s="16"/>
      <c r="CS53" s="760">
        <v>893.14845000000003</v>
      </c>
      <c r="CT53" s="760">
        <v>1031</v>
      </c>
      <c r="CU53" s="638">
        <f t="shared" si="1"/>
        <v>1.185693151009779</v>
      </c>
      <c r="CV53" s="343"/>
      <c r="CW53" s="16"/>
      <c r="CX53" s="62">
        <f t="shared" si="5"/>
        <v>1200.9648787947849</v>
      </c>
      <c r="CY53" s="62">
        <f t="shared" si="6"/>
        <v>1092.3661497813155</v>
      </c>
      <c r="CZ53" s="62">
        <f t="shared" si="7"/>
        <v>1130.534705624804</v>
      </c>
      <c r="DA53" s="16"/>
      <c r="DB53" s="358"/>
      <c r="DC53" s="358"/>
      <c r="DD53" s="358"/>
      <c r="DE53" s="358"/>
      <c r="DF53" s="358"/>
      <c r="DG53" s="358"/>
      <c r="DH53" s="358"/>
      <c r="DI53" s="20"/>
      <c r="DJ53" s="358"/>
      <c r="DK53" s="358"/>
      <c r="DL53" s="358"/>
      <c r="DM53" s="358"/>
      <c r="DN53" s="358"/>
      <c r="DO53" s="358"/>
      <c r="DP53" s="358"/>
      <c r="DQ53" s="20"/>
      <c r="DR53" s="530">
        <f>+'Inflation, Current AC'!B96</f>
        <v>893.14845000000003</v>
      </c>
      <c r="DS53" s="530"/>
      <c r="DT53" s="359">
        <f t="shared" si="3"/>
        <v>1.0958904110509289</v>
      </c>
      <c r="DU53" s="457"/>
      <c r="DV53" s="20"/>
      <c r="DW53" s="457"/>
      <c r="DX53" s="457"/>
      <c r="DY53" s="457"/>
      <c r="DZ53" s="457"/>
      <c r="EA53" s="457"/>
      <c r="EB53" s="457"/>
      <c r="EC53" s="457"/>
      <c r="ED53" s="20"/>
      <c r="EE53" s="457"/>
      <c r="EF53" s="457"/>
      <c r="EG53" s="457"/>
      <c r="EH53" s="457"/>
      <c r="EI53" s="457"/>
      <c r="EJ53" s="457"/>
      <c r="EK53" s="457"/>
      <c r="EL53" s="20"/>
      <c r="EN53" s="696">
        <v>695.4</v>
      </c>
      <c r="EO53" s="376">
        <f t="shared" si="14"/>
        <v>6.9539999999999997</v>
      </c>
    </row>
    <row r="54" spans="1:186" customFormat="1" ht="15" thickBot="1">
      <c r="A54" s="8">
        <v>40148</v>
      </c>
      <c r="B54" s="55"/>
      <c r="C54" s="55"/>
      <c r="D54" s="55"/>
      <c r="E54" s="89"/>
      <c r="F54" s="550">
        <v>7.2000000000000008E-2</v>
      </c>
      <c r="G54" s="682">
        <v>6.0218388576597524E-2</v>
      </c>
      <c r="H54" s="550">
        <v>6.3E-2</v>
      </c>
      <c r="I54" s="32"/>
      <c r="J54" s="743">
        <v>698.1</v>
      </c>
      <c r="K54" s="743">
        <v>1454.5</v>
      </c>
      <c r="L54" s="743">
        <v>2152.6</v>
      </c>
      <c r="M54" s="11">
        <f t="shared" si="9"/>
        <v>-34.299999999999955</v>
      </c>
      <c r="N54" s="376">
        <f t="shared" si="10"/>
        <v>-4.6832332058984072E-2</v>
      </c>
      <c r="O54" s="11">
        <f t="shared" si="8"/>
        <v>697.17499999999995</v>
      </c>
      <c r="P54" s="11">
        <f t="shared" si="12"/>
        <v>-19.300000000000068</v>
      </c>
      <c r="Q54" s="376">
        <f t="shared" si="22"/>
        <v>-2.6937436756341859E-2</v>
      </c>
      <c r="R54" s="376">
        <f t="shared" si="11"/>
        <v>-1.6698215251487181E-2</v>
      </c>
      <c r="S54" s="32"/>
      <c r="T54" s="743">
        <v>356.6</v>
      </c>
      <c r="U54" s="743">
        <v>715.80000000000007</v>
      </c>
      <c r="V54" s="743">
        <v>1072.4000000000001</v>
      </c>
      <c r="W54" s="584"/>
      <c r="X54" s="743">
        <v>1108.5999999999999</v>
      </c>
      <c r="Y54" s="743">
        <v>2263.4</v>
      </c>
      <c r="Z54" s="743">
        <v>3372</v>
      </c>
      <c r="AA54" s="32"/>
      <c r="AB54" s="682">
        <v>0.67799999999999994</v>
      </c>
      <c r="AC54" s="682">
        <v>0.68375011045330036</v>
      </c>
      <c r="AD54" s="682">
        <v>0.68200000000000005</v>
      </c>
      <c r="AE54" s="32"/>
      <c r="AF54" s="683">
        <v>0.28100000000000003</v>
      </c>
      <c r="AG54" s="683">
        <v>0.13800000000000001</v>
      </c>
      <c r="AH54" s="683">
        <v>5.7000000000000002E-2</v>
      </c>
      <c r="AI54" s="683">
        <v>4.9000000000000002E-2</v>
      </c>
      <c r="AJ54" s="683">
        <v>2.8999999999999998E-2</v>
      </c>
      <c r="AK54" s="682">
        <v>0.24031007751937986</v>
      </c>
      <c r="AL54" s="682">
        <v>0.10953800298062594</v>
      </c>
      <c r="AM54" s="32"/>
      <c r="AN54" s="684">
        <v>5.2999999999999999E-2</v>
      </c>
      <c r="AO54" s="684">
        <v>0.129</v>
      </c>
      <c r="AP54" s="684">
        <v>0.13100000000000001</v>
      </c>
      <c r="AQ54" s="684">
        <v>8.6999999999999994E-2</v>
      </c>
      <c r="AR54" s="684">
        <v>9.5000000000000001E-2</v>
      </c>
      <c r="AS54" s="32"/>
      <c r="AT54" s="9">
        <v>5.5999999999999994E-2</v>
      </c>
      <c r="AU54" s="9">
        <v>6.6000000000000003E-2</v>
      </c>
      <c r="AV54" s="9">
        <v>8.1000000000000003E-2</v>
      </c>
      <c r="AW54" s="9">
        <v>8.3000000000000004E-2</v>
      </c>
      <c r="AX54" s="9">
        <v>0.10099999999999999</v>
      </c>
      <c r="AY54" s="9">
        <v>9.3000000000000013E-2</v>
      </c>
      <c r="AZ54" s="9">
        <v>5.5999999999999994E-2</v>
      </c>
      <c r="BA54" s="32"/>
      <c r="BB54" s="567" t="s">
        <v>852</v>
      </c>
      <c r="BC54" s="9"/>
      <c r="BD54" s="1"/>
      <c r="BE54" s="9"/>
      <c r="BF54" s="1"/>
      <c r="BG54" s="427"/>
      <c r="BH54" s="9"/>
      <c r="BI54" s="32"/>
      <c r="BJ54" s="484">
        <v>8.8000000000000007</v>
      </c>
      <c r="BK54" s="484">
        <v>76.8</v>
      </c>
      <c r="BL54" s="484">
        <v>56.6</v>
      </c>
      <c r="BM54" s="484">
        <v>110.1</v>
      </c>
      <c r="BN54" s="484">
        <v>37.200000000000003</v>
      </c>
      <c r="BO54" s="484">
        <v>37.299999999999997</v>
      </c>
      <c r="BP54" s="484">
        <v>20.100000000000001</v>
      </c>
      <c r="BQ54" s="484">
        <v>30.7</v>
      </c>
      <c r="BR54" s="484">
        <v>114</v>
      </c>
      <c r="BS54" s="484">
        <v>61.4</v>
      </c>
      <c r="BT54" s="484">
        <v>73.3</v>
      </c>
      <c r="BU54" s="484">
        <v>68.2</v>
      </c>
      <c r="BV54" s="484">
        <v>700</v>
      </c>
      <c r="BW54" s="32"/>
      <c r="BX54" s="682">
        <v>0.04</v>
      </c>
      <c r="BY54" s="682">
        <v>3.2000000000000001E-2</v>
      </c>
      <c r="BZ54" s="682">
        <v>4.9000000000000002E-2</v>
      </c>
      <c r="CA54" s="376">
        <v>4.4000000000000004E-2</v>
      </c>
      <c r="CB54" s="749">
        <v>27.7</v>
      </c>
      <c r="CC54" s="749">
        <v>95.4</v>
      </c>
      <c r="CD54" s="749">
        <v>33</v>
      </c>
      <c r="CE54" s="749">
        <v>62.4</v>
      </c>
      <c r="CF54" s="32"/>
      <c r="CG54" s="272">
        <f>('Pop, Employ, Incomes'!H54+'Inflation, Current AC'!D97)*100</f>
        <v>8.3000000000000007</v>
      </c>
      <c r="CH54" s="272"/>
      <c r="CI54" s="272"/>
      <c r="CJ54" s="32"/>
      <c r="CK54" s="11">
        <v>1017.41</v>
      </c>
      <c r="CL54" s="11">
        <f t="shared" si="0"/>
        <v>922.58348951048947</v>
      </c>
      <c r="CM54" s="696">
        <v>955.43</v>
      </c>
      <c r="CN54" s="16"/>
      <c r="CO54" s="712">
        <v>454700</v>
      </c>
      <c r="CP54" s="203">
        <f t="shared" si="4"/>
        <v>858000</v>
      </c>
      <c r="CQ54" s="712">
        <v>1312700</v>
      </c>
      <c r="CR54" s="16"/>
      <c r="CS54" s="760">
        <v>891.51712899999995</v>
      </c>
      <c r="CT54" s="760">
        <v>1031</v>
      </c>
      <c r="CU54" s="638">
        <f t="shared" si="1"/>
        <v>1.1878627628701457</v>
      </c>
      <c r="CV54" s="343"/>
      <c r="CW54" s="16"/>
      <c r="CX54" s="62">
        <f t="shared" si="5"/>
        <v>1208.543453571715</v>
      </c>
      <c r="CY54" s="62">
        <f t="shared" si="6"/>
        <v>1095.9025728283102</v>
      </c>
      <c r="CZ54" s="62">
        <f t="shared" si="7"/>
        <v>1134.9197195290233</v>
      </c>
      <c r="DA54" s="16"/>
      <c r="DB54" s="358"/>
      <c r="DC54" s="358"/>
      <c r="DD54" s="358"/>
      <c r="DE54" s="358"/>
      <c r="DF54" s="358"/>
      <c r="DG54" s="358"/>
      <c r="DH54" s="358"/>
      <c r="DI54" s="20"/>
      <c r="DJ54" s="358"/>
      <c r="DK54" s="358"/>
      <c r="DL54" s="358"/>
      <c r="DM54" s="358"/>
      <c r="DN54" s="358"/>
      <c r="DO54" s="358"/>
      <c r="DP54" s="358"/>
      <c r="DQ54" s="20"/>
      <c r="DR54" s="530">
        <f>+'Inflation, Current AC'!B97</f>
        <v>891.51712899999995</v>
      </c>
      <c r="DS54" s="530"/>
      <c r="DT54" s="359">
        <f t="shared" si="3"/>
        <v>1.0978956995452187</v>
      </c>
      <c r="DU54" s="457"/>
      <c r="DV54" s="20"/>
      <c r="DW54" s="457"/>
      <c r="DX54" s="457"/>
      <c r="DY54" s="457"/>
      <c r="DZ54" s="457"/>
      <c r="EA54" s="457"/>
      <c r="EB54" s="457"/>
      <c r="EC54" s="457"/>
      <c r="ED54" s="20"/>
      <c r="EE54" s="457"/>
      <c r="EF54" s="457"/>
      <c r="EG54" s="457"/>
      <c r="EH54" s="457"/>
      <c r="EI54" s="457"/>
      <c r="EJ54" s="457"/>
      <c r="EK54" s="457"/>
      <c r="EL54" s="20"/>
      <c r="EN54" s="696">
        <v>702.2</v>
      </c>
      <c r="EO54" s="376">
        <f t="shared" si="14"/>
        <v>7.0220000000000002</v>
      </c>
    </row>
    <row r="55" spans="1:186" customFormat="1" ht="15" thickBot="1">
      <c r="A55" s="8">
        <v>40238</v>
      </c>
      <c r="B55" s="55"/>
      <c r="C55" s="55"/>
      <c r="D55" s="55"/>
      <c r="E55" s="89"/>
      <c r="F55" s="550">
        <v>7.4999999999999997E-2</v>
      </c>
      <c r="G55" s="682">
        <v>5.7971951140696684E-2</v>
      </c>
      <c r="H55" s="550">
        <v>6.3E-2</v>
      </c>
      <c r="I55" s="32"/>
      <c r="J55" s="743">
        <v>689.3</v>
      </c>
      <c r="K55" s="743">
        <v>1457.6000000000001</v>
      </c>
      <c r="L55" s="743">
        <v>2146.9</v>
      </c>
      <c r="M55" s="11">
        <f t="shared" si="9"/>
        <v>-13.5</v>
      </c>
      <c r="N55" s="376">
        <f t="shared" si="10"/>
        <v>-1.920887877063171E-2</v>
      </c>
      <c r="O55" s="11">
        <f t="shared" si="8"/>
        <v>693.8</v>
      </c>
      <c r="P55" s="11">
        <f t="shared" si="12"/>
        <v>-21.125</v>
      </c>
      <c r="Q55" s="376">
        <f t="shared" si="22"/>
        <v>-2.9548554044130482E-2</v>
      </c>
      <c r="R55" s="376">
        <f t="shared" si="11"/>
        <v>3.5111876075730741E-3</v>
      </c>
      <c r="S55" s="32"/>
      <c r="T55" s="743">
        <v>367.9</v>
      </c>
      <c r="U55" s="743">
        <v>723.4</v>
      </c>
      <c r="V55" s="743">
        <v>1091.3</v>
      </c>
      <c r="W55" s="584"/>
      <c r="X55" s="743">
        <v>1113.0999999999999</v>
      </c>
      <c r="Y55" s="743">
        <v>2270.9</v>
      </c>
      <c r="Z55" s="743">
        <v>3384</v>
      </c>
      <c r="AA55" s="32"/>
      <c r="AB55" s="682">
        <v>0.67</v>
      </c>
      <c r="AC55" s="682">
        <v>0.6814478840988154</v>
      </c>
      <c r="AD55" s="682">
        <v>0.67799999999999994</v>
      </c>
      <c r="AE55" s="32"/>
      <c r="AF55" s="683">
        <v>0.29799999999999999</v>
      </c>
      <c r="AG55" s="683">
        <v>0.11599999999999999</v>
      </c>
      <c r="AH55" s="683">
        <v>7.2000000000000008E-2</v>
      </c>
      <c r="AI55" s="683">
        <v>4.7E-2</v>
      </c>
      <c r="AJ55" s="683">
        <v>0.03</v>
      </c>
      <c r="AK55" s="682">
        <v>0.22272727272727272</v>
      </c>
      <c r="AL55" s="682">
        <v>0.10526315789473685</v>
      </c>
      <c r="AM55" s="32"/>
      <c r="AN55" s="684">
        <v>4.8000000000000001E-2</v>
      </c>
      <c r="AO55" s="684">
        <v>0.14800000000000002</v>
      </c>
      <c r="AP55" s="684">
        <v>0.14199999999999999</v>
      </c>
      <c r="AQ55" s="684">
        <v>9.8000000000000004E-2</v>
      </c>
      <c r="AR55" s="684">
        <v>0.11199999999999999</v>
      </c>
      <c r="AS55" s="32"/>
      <c r="AT55" s="9">
        <v>5.0999999999999997E-2</v>
      </c>
      <c r="AU55" s="9">
        <v>0.06</v>
      </c>
      <c r="AV55" s="9">
        <v>7.400000000000001E-2</v>
      </c>
      <c r="AW55" s="9">
        <v>7.4999999999999997E-2</v>
      </c>
      <c r="AX55" s="9">
        <v>9.1999999999999998E-2</v>
      </c>
      <c r="AY55" s="9">
        <v>8.5000000000000006E-2</v>
      </c>
      <c r="AZ55" s="9">
        <v>5.0999999999999997E-2</v>
      </c>
      <c r="BA55" s="32"/>
      <c r="BB55" s="566" t="s">
        <v>853</v>
      </c>
      <c r="BC55" s="9"/>
      <c r="BD55" s="1"/>
      <c r="BE55" s="9"/>
      <c r="BF55" s="1"/>
      <c r="BG55" s="427"/>
      <c r="BH55" s="9"/>
      <c r="BI55" s="32"/>
      <c r="BJ55" s="514">
        <v>9.1</v>
      </c>
      <c r="BK55" s="514">
        <v>80.7</v>
      </c>
      <c r="BL55" s="514">
        <v>59.1</v>
      </c>
      <c r="BM55" s="514">
        <v>113.9</v>
      </c>
      <c r="BN55" s="514">
        <v>34.5</v>
      </c>
      <c r="BO55" s="514">
        <v>37.5</v>
      </c>
      <c r="BP55" s="514">
        <v>19.399999999999999</v>
      </c>
      <c r="BQ55" s="514">
        <v>27</v>
      </c>
      <c r="BR55" s="514">
        <v>102.9</v>
      </c>
      <c r="BS55" s="514">
        <v>59.9</v>
      </c>
      <c r="BT55" s="514">
        <v>74.3</v>
      </c>
      <c r="BU55" s="514">
        <v>68.3</v>
      </c>
      <c r="BV55" s="514">
        <v>692.2</v>
      </c>
      <c r="BW55" s="32"/>
      <c r="BX55" s="682">
        <v>2.8999999999999998E-2</v>
      </c>
      <c r="BY55" s="682">
        <v>2.3E-2</v>
      </c>
      <c r="BZ55" s="682">
        <v>3.6000000000000004E-2</v>
      </c>
      <c r="CA55" s="376">
        <v>3.7000000000000005E-2</v>
      </c>
      <c r="CB55" s="749">
        <v>20.2</v>
      </c>
      <c r="CC55" s="749">
        <v>79.400000000000006</v>
      </c>
      <c r="CD55" s="749">
        <v>29.9</v>
      </c>
      <c r="CE55" s="749">
        <v>49.5</v>
      </c>
      <c r="CF55" s="32"/>
      <c r="CG55" s="272">
        <f>('Pop, Employ, Incomes'!H55+'Inflation, Current AC'!D98)*100</f>
        <v>8.3000000000000007</v>
      </c>
      <c r="CH55" s="272"/>
      <c r="CI55" s="272"/>
      <c r="CJ55" s="32"/>
      <c r="CK55" s="11">
        <v>1021.97</v>
      </c>
      <c r="CL55" s="11">
        <f t="shared" si="0"/>
        <v>925.75427653859629</v>
      </c>
      <c r="CM55" s="696">
        <v>959.13</v>
      </c>
      <c r="CN55" s="16"/>
      <c r="CO55" s="712">
        <v>454800</v>
      </c>
      <c r="CP55" s="203">
        <f t="shared" si="4"/>
        <v>856300</v>
      </c>
      <c r="CQ55" s="712">
        <v>1311100</v>
      </c>
      <c r="CR55" s="16"/>
      <c r="CS55" s="760">
        <v>894.77977199999998</v>
      </c>
      <c r="CT55" s="760">
        <v>1031</v>
      </c>
      <c r="CU55" s="638">
        <f t="shared" si="1"/>
        <v>1.1835314488982436</v>
      </c>
      <c r="CV55" s="343"/>
      <c r="CW55" s="16"/>
      <c r="CX55" s="62">
        <f t="shared" si="5"/>
        <v>1209.5336348305379</v>
      </c>
      <c r="CY55" s="62">
        <f t="shared" si="6"/>
        <v>1095.65930023547</v>
      </c>
      <c r="CZ55" s="62">
        <f t="shared" si="7"/>
        <v>1135.1605185817723</v>
      </c>
      <c r="DA55" s="16"/>
      <c r="DB55" s="358"/>
      <c r="DC55" s="358"/>
      <c r="DD55" s="358"/>
      <c r="DE55" s="358"/>
      <c r="DF55" s="358"/>
      <c r="DG55" s="358"/>
      <c r="DH55" s="358"/>
      <c r="DI55" s="20"/>
      <c r="DJ55" s="358"/>
      <c r="DK55" s="358"/>
      <c r="DL55" s="358"/>
      <c r="DM55" s="358"/>
      <c r="DN55" s="358"/>
      <c r="DO55" s="358"/>
      <c r="DP55" s="358"/>
      <c r="DQ55" s="20"/>
      <c r="DR55" s="530">
        <f>+'Inflation, Current AC'!B98</f>
        <v>894.77977199999998</v>
      </c>
      <c r="DS55" s="530"/>
      <c r="DT55" s="359">
        <f t="shared" si="3"/>
        <v>1.0938924332321629</v>
      </c>
      <c r="DU55" s="457"/>
      <c r="DV55" s="20"/>
      <c r="DW55" s="457"/>
      <c r="DX55" s="457"/>
      <c r="DY55" s="457"/>
      <c r="DZ55" s="457"/>
      <c r="EA55" s="457"/>
      <c r="EB55" s="457"/>
      <c r="EC55" s="457"/>
      <c r="ED55" s="20"/>
      <c r="EE55" s="457"/>
      <c r="EF55" s="457"/>
      <c r="EG55" s="457"/>
      <c r="EH55" s="457"/>
      <c r="EI55" s="457"/>
      <c r="EJ55" s="457"/>
      <c r="EK55" s="457"/>
      <c r="EL55" s="20"/>
      <c r="EN55" s="376">
        <v>9.1</v>
      </c>
      <c r="EO55" s="713">
        <v>80.7</v>
      </c>
      <c r="EP55" s="696">
        <v>59.1</v>
      </c>
      <c r="EQ55" s="696">
        <v>113.9</v>
      </c>
      <c r="ER55" s="696">
        <v>34.5</v>
      </c>
      <c r="ES55" s="696">
        <v>37.5</v>
      </c>
      <c r="ET55" s="696">
        <v>19.399999999999999</v>
      </c>
      <c r="EU55" s="696">
        <v>27</v>
      </c>
      <c r="EV55" s="696">
        <v>102.9</v>
      </c>
      <c r="EW55" s="696">
        <v>59.9</v>
      </c>
      <c r="EX55" s="696">
        <v>74.3</v>
      </c>
      <c r="EY55" s="696">
        <v>68.3</v>
      </c>
      <c r="EZ55" s="696">
        <v>692.2</v>
      </c>
      <c r="FA55" s="696"/>
      <c r="FB55" s="696"/>
      <c r="FC55" s="696"/>
      <c r="FD55" s="696"/>
      <c r="FE55" s="696"/>
      <c r="FF55" s="696"/>
      <c r="FG55" s="696"/>
      <c r="FH55" s="696"/>
      <c r="FI55" s="696"/>
      <c r="FJ55" s="696"/>
      <c r="FK55" s="696"/>
      <c r="FL55" s="696"/>
      <c r="FM55" s="696"/>
      <c r="FN55" s="696"/>
      <c r="FO55" s="696"/>
      <c r="FP55" s="696"/>
      <c r="FQ55" s="696"/>
      <c r="FR55" s="696"/>
      <c r="FS55" s="696"/>
      <c r="FT55" s="696"/>
      <c r="FU55" s="696"/>
      <c r="FV55" s="696"/>
      <c r="FW55" s="696"/>
      <c r="FX55" s="696"/>
      <c r="FY55" s="696"/>
      <c r="FZ55" s="696"/>
      <c r="GA55" s="696"/>
      <c r="GB55" s="696"/>
      <c r="GC55" s="696"/>
      <c r="GD55" s="696"/>
    </row>
    <row r="56" spans="1:186" customFormat="1" ht="15" thickBot="1">
      <c r="A56" s="8">
        <v>40330</v>
      </c>
      <c r="B56" s="203">
        <v>1439600</v>
      </c>
      <c r="C56" s="69">
        <f>D56-B56</f>
        <v>2911100</v>
      </c>
      <c r="D56" s="203">
        <v>4350700</v>
      </c>
      <c r="E56" s="697">
        <f>+B56/D56</f>
        <v>0.33088928218447605</v>
      </c>
      <c r="F56" s="550">
        <v>8.1000000000000003E-2</v>
      </c>
      <c r="G56" s="682">
        <v>5.6106894986054361E-2</v>
      </c>
      <c r="H56" s="550">
        <v>6.4000000000000001E-2</v>
      </c>
      <c r="I56" s="32"/>
      <c r="J56" s="743">
        <v>685.5</v>
      </c>
      <c r="K56" s="743">
        <v>1455.1999999999998</v>
      </c>
      <c r="L56" s="743">
        <v>2140.6999999999998</v>
      </c>
      <c r="M56" s="11">
        <f t="shared" si="9"/>
        <v>-11.299999999999955</v>
      </c>
      <c r="N56" s="376">
        <f t="shared" si="10"/>
        <v>-1.6216991963260541E-2</v>
      </c>
      <c r="O56" s="11">
        <f t="shared" si="8"/>
        <v>690.97499999999991</v>
      </c>
      <c r="P56" s="11">
        <f t="shared" si="12"/>
        <v>-19.325000000000045</v>
      </c>
      <c r="Q56" s="376">
        <f t="shared" si="22"/>
        <v>-2.720681402224423E-2</v>
      </c>
      <c r="R56" s="376">
        <f t="shared" si="11"/>
        <v>2.5490871512225954E-3</v>
      </c>
      <c r="S56" s="32"/>
      <c r="T56" s="743">
        <v>370.2</v>
      </c>
      <c r="U56" s="743">
        <v>733.39999999999986</v>
      </c>
      <c r="V56" s="743">
        <v>1103.5999999999999</v>
      </c>
      <c r="W56" s="584"/>
      <c r="X56" s="743">
        <v>1116.0999999999999</v>
      </c>
      <c r="Y56" s="743">
        <v>2275.2000000000003</v>
      </c>
      <c r="Z56" s="743">
        <v>3391.3</v>
      </c>
      <c r="AA56" s="32"/>
      <c r="AB56" s="682">
        <v>0.66799999999999993</v>
      </c>
      <c r="AC56" s="682">
        <v>0.67765471167369906</v>
      </c>
      <c r="AD56" s="682">
        <v>0.67500000000000004</v>
      </c>
      <c r="AE56" s="32"/>
      <c r="AF56" s="683">
        <v>0.307</v>
      </c>
      <c r="AG56" s="683">
        <v>0.155</v>
      </c>
      <c r="AH56" s="683">
        <v>7.400000000000001E-2</v>
      </c>
      <c r="AI56" s="683">
        <v>4.4999999999999998E-2</v>
      </c>
      <c r="AJ56" s="683">
        <v>4.4000000000000004E-2</v>
      </c>
      <c r="AK56" s="682">
        <v>0.20854021847070509</v>
      </c>
      <c r="AL56" s="682">
        <v>0.11601796407185629</v>
      </c>
      <c r="AM56" s="32"/>
      <c r="AN56" s="684">
        <v>5.9000000000000004E-2</v>
      </c>
      <c r="AO56" s="684">
        <v>0.16200000000000001</v>
      </c>
      <c r="AP56" s="684">
        <v>0.16300000000000001</v>
      </c>
      <c r="AQ56" s="684">
        <v>9.9000000000000005E-2</v>
      </c>
      <c r="AR56" s="684">
        <v>5.5999999999999994E-2</v>
      </c>
      <c r="AS56" s="32"/>
      <c r="AT56" s="9">
        <v>0.06</v>
      </c>
      <c r="AU56" s="9">
        <v>7.0000000000000007E-2</v>
      </c>
      <c r="AV56" s="9">
        <v>8.8000000000000009E-2</v>
      </c>
      <c r="AW56" s="9">
        <v>8.8000000000000009E-2</v>
      </c>
      <c r="AX56" s="9">
        <v>0.10800000000000001</v>
      </c>
      <c r="AY56" s="9">
        <v>9.9000000000000005E-2</v>
      </c>
      <c r="AZ56" s="9">
        <v>6.0999999999999999E-2</v>
      </c>
      <c r="BA56" s="32"/>
      <c r="BB56" s="64"/>
      <c r="BC56" s="9"/>
      <c r="BD56" s="1"/>
      <c r="BE56" s="9"/>
      <c r="BF56" s="1"/>
      <c r="BG56" s="427"/>
      <c r="BH56" s="9"/>
      <c r="BI56" s="32"/>
      <c r="BJ56" s="514">
        <v>8.6</v>
      </c>
      <c r="BK56" s="514">
        <v>75.2</v>
      </c>
      <c r="BL56" s="514">
        <v>60.3</v>
      </c>
      <c r="BM56" s="514">
        <v>121.7</v>
      </c>
      <c r="BN56" s="514">
        <v>30.8</v>
      </c>
      <c r="BO56" s="514">
        <v>33.299999999999997</v>
      </c>
      <c r="BP56" s="514">
        <v>22.6</v>
      </c>
      <c r="BQ56" s="514">
        <v>28.2</v>
      </c>
      <c r="BR56" s="514">
        <v>97.2</v>
      </c>
      <c r="BS56" s="514">
        <v>65</v>
      </c>
      <c r="BT56" s="514">
        <v>72.7</v>
      </c>
      <c r="BU56" s="514">
        <v>68</v>
      </c>
      <c r="BV56" s="514">
        <v>687.3</v>
      </c>
      <c r="BW56" s="32"/>
      <c r="BX56" s="682">
        <v>3.5000000000000003E-2</v>
      </c>
      <c r="BY56" s="682">
        <v>2.7999999999999997E-2</v>
      </c>
      <c r="BZ56" s="682">
        <v>4.2999999999999997E-2</v>
      </c>
      <c r="CA56" s="376">
        <v>3.7999999999999999E-2</v>
      </c>
      <c r="CB56" s="749">
        <v>24</v>
      </c>
      <c r="CC56" s="749">
        <v>82</v>
      </c>
      <c r="CD56" s="749">
        <v>28.5</v>
      </c>
      <c r="CE56" s="749">
        <v>53.5</v>
      </c>
      <c r="CF56" s="32"/>
      <c r="CG56" s="272">
        <f>('Pop, Employ, Incomes'!H56+'Inflation, Current AC'!D99)*100</f>
        <v>8.1</v>
      </c>
      <c r="CH56" s="272"/>
      <c r="CI56" s="272"/>
      <c r="CJ56" s="32"/>
      <c r="CK56" s="11">
        <v>1016.1</v>
      </c>
      <c r="CL56" s="11">
        <f t="shared" si="0"/>
        <v>937.73326345213138</v>
      </c>
      <c r="CM56" s="696">
        <v>965.28</v>
      </c>
      <c r="CN56" s="16"/>
      <c r="CO56" s="712">
        <v>465400</v>
      </c>
      <c r="CP56" s="203">
        <f t="shared" si="4"/>
        <v>858600</v>
      </c>
      <c r="CQ56" s="712">
        <v>1324000</v>
      </c>
      <c r="CR56" s="16"/>
      <c r="CS56" s="760">
        <v>896.41109300000005</v>
      </c>
      <c r="CT56" s="760">
        <v>1031</v>
      </c>
      <c r="CU56" s="638">
        <f t="shared" si="1"/>
        <v>1.1813776159952094</v>
      </c>
      <c r="CV56" s="343"/>
      <c r="CW56" s="16"/>
      <c r="CX56" s="62">
        <f t="shared" si="5"/>
        <v>1200.3977956127324</v>
      </c>
      <c r="CY56" s="62">
        <f t="shared" si="6"/>
        <v>1107.8170872164867</v>
      </c>
      <c r="CZ56" s="62">
        <f t="shared" si="7"/>
        <v>1140.3601851678557</v>
      </c>
      <c r="DA56" s="16"/>
      <c r="DB56" s="358">
        <v>698</v>
      </c>
      <c r="DC56" s="358">
        <v>815</v>
      </c>
      <c r="DD56" s="358">
        <v>562</v>
      </c>
      <c r="DE56" s="358">
        <v>472</v>
      </c>
      <c r="DF56" s="358">
        <v>513</v>
      </c>
      <c r="DG56" s="358">
        <v>651</v>
      </c>
      <c r="DH56" s="358">
        <v>759</v>
      </c>
      <c r="DI56" s="20"/>
      <c r="DJ56" s="358">
        <v>684.58504746835456</v>
      </c>
      <c r="DK56" s="358">
        <v>712.71073622938445</v>
      </c>
      <c r="DL56" s="358">
        <v>541.37852429514089</v>
      </c>
      <c r="DM56" s="358">
        <v>507.34767641996552</v>
      </c>
      <c r="DN56" s="358">
        <v>525.06296603148303</v>
      </c>
      <c r="DO56" s="358">
        <v>604.42361111111109</v>
      </c>
      <c r="DP56" s="358">
        <v>714.40873015873024</v>
      </c>
      <c r="DQ56" s="20"/>
      <c r="DR56" s="530">
        <f>+'Inflation, Current AC'!B99</f>
        <v>896.41109300000005</v>
      </c>
      <c r="DS56" s="530"/>
      <c r="DT56" s="359">
        <f t="shared" si="3"/>
        <v>1.0919017286190589</v>
      </c>
      <c r="DU56" s="457"/>
      <c r="DV56" s="20"/>
      <c r="DW56" s="12">
        <f>DB56*$DT56</f>
        <v>762.14740657610309</v>
      </c>
      <c r="DX56" s="12">
        <f t="shared" ref="DX56" si="30">DC56*$DT56</f>
        <v>889.89990882453299</v>
      </c>
      <c r="DY56" s="12">
        <f t="shared" ref="DY56" si="31">DD56*$DT56</f>
        <v>613.6487714839111</v>
      </c>
      <c r="DZ56" s="12">
        <f t="shared" ref="DZ56" si="32">DE56*$DT56</f>
        <v>515.37761590819582</v>
      </c>
      <c r="EA56" s="12">
        <f t="shared" ref="EA56" si="33">DF56*$DT56</f>
        <v>560.14558678157721</v>
      </c>
      <c r="EB56" s="12">
        <f t="shared" ref="EB56" si="34">DG56*$DT56</f>
        <v>710.82802533100732</v>
      </c>
      <c r="EC56" s="12">
        <f t="shared" ref="EC56" si="35">DH56*$DT56</f>
        <v>828.75341202186564</v>
      </c>
      <c r="ED56" s="20"/>
      <c r="EE56" s="62">
        <f>DJ56*$DT56</f>
        <v>747.49959671745682</v>
      </c>
      <c r="EF56" s="62">
        <f t="shared" ref="EF56" si="36">DK56*$DT56</f>
        <v>778.21008489422695</v>
      </c>
      <c r="EG56" s="62">
        <f t="shared" ref="EG56" si="37">DL56*$DT56</f>
        <v>591.13214651509952</v>
      </c>
      <c r="EH56" s="62">
        <f t="shared" ref="EH56" si="38">DM56*$DT56</f>
        <v>553.97380489382329</v>
      </c>
      <c r="EI56" s="62">
        <f t="shared" ref="EI56" si="39">DN56*$DT56</f>
        <v>573.31716024362652</v>
      </c>
      <c r="EJ56" s="62">
        <f t="shared" ref="EJ56" si="40">DO56*$DT56</f>
        <v>659.97118579039602</v>
      </c>
      <c r="EK56" s="62">
        <f t="shared" ref="EK56" si="41">DP56*$DT56</f>
        <v>780.06412740086432</v>
      </c>
      <c r="EL56" s="20"/>
      <c r="EN56" s="376">
        <v>8.6</v>
      </c>
      <c r="EO56" s="713">
        <v>75.2</v>
      </c>
      <c r="EP56" s="696">
        <v>60.3</v>
      </c>
      <c r="EQ56" s="696">
        <v>121.7</v>
      </c>
      <c r="ER56" s="376">
        <v>30.8</v>
      </c>
      <c r="ES56" s="376">
        <v>33.299999999999997</v>
      </c>
      <c r="ET56" s="376">
        <v>22.6</v>
      </c>
      <c r="EU56" s="376">
        <v>28.2</v>
      </c>
      <c r="EV56" s="376">
        <v>97.2</v>
      </c>
      <c r="EW56" s="376">
        <v>65</v>
      </c>
      <c r="EX56" s="376">
        <v>72.7</v>
      </c>
      <c r="EY56" s="376">
        <v>68</v>
      </c>
      <c r="EZ56" s="376">
        <v>687.3</v>
      </c>
      <c r="FA56" s="696"/>
      <c r="FB56" s="696"/>
      <c r="FC56" s="696"/>
      <c r="FD56" s="696"/>
      <c r="FE56" s="696"/>
      <c r="FF56" s="696"/>
      <c r="FG56" s="696"/>
      <c r="FH56" s="696"/>
      <c r="FI56" s="696"/>
      <c r="FJ56" s="696"/>
      <c r="FK56" s="696"/>
      <c r="FL56" s="696"/>
      <c r="FM56" s="696"/>
      <c r="FN56" s="696"/>
      <c r="FO56" s="696"/>
      <c r="FP56" s="696"/>
      <c r="FQ56" s="696"/>
      <c r="FR56" s="696"/>
      <c r="FS56" s="696"/>
      <c r="FT56" s="696"/>
      <c r="FU56" s="696"/>
      <c r="FV56" s="696"/>
      <c r="FW56" s="696"/>
      <c r="FX56" s="696"/>
      <c r="FY56" s="696"/>
      <c r="FZ56" s="696"/>
      <c r="GA56" s="696"/>
      <c r="GB56" s="696"/>
      <c r="GC56" s="696"/>
      <c r="GD56" s="696"/>
    </row>
    <row r="57" spans="1:186" customFormat="1" ht="15" thickBot="1">
      <c r="A57" s="8">
        <v>40422</v>
      </c>
      <c r="B57" s="55"/>
      <c r="C57" s="55"/>
      <c r="D57" s="55"/>
      <c r="E57" s="89"/>
      <c r="F57" s="550">
        <v>6.8000000000000005E-2</v>
      </c>
      <c r="G57" s="682">
        <v>5.5706521739130446E-2</v>
      </c>
      <c r="H57" s="550">
        <v>5.9000000000000004E-2</v>
      </c>
      <c r="I57" s="32"/>
      <c r="J57" s="743">
        <v>694.5</v>
      </c>
      <c r="K57" s="743">
        <v>1459.5</v>
      </c>
      <c r="L57" s="743">
        <v>2154</v>
      </c>
      <c r="M57" s="11">
        <f t="shared" si="9"/>
        <v>3.5</v>
      </c>
      <c r="N57" s="376">
        <f t="shared" si="10"/>
        <v>5.0651230101301792E-3</v>
      </c>
      <c r="O57" s="11">
        <f t="shared" si="8"/>
        <v>691.85</v>
      </c>
      <c r="P57" s="11">
        <f t="shared" si="12"/>
        <v>-13.899999999999977</v>
      </c>
      <c r="Q57" s="376">
        <f t="shared" si="22"/>
        <v>-1.9695359546581637E-2</v>
      </c>
      <c r="R57" s="376">
        <f t="shared" si="11"/>
        <v>1.8848167539267102E-2</v>
      </c>
      <c r="S57" s="32"/>
      <c r="T57" s="743">
        <v>375</v>
      </c>
      <c r="U57" s="743">
        <v>732.90000000000009</v>
      </c>
      <c r="V57" s="743">
        <v>1107.9000000000001</v>
      </c>
      <c r="W57" s="584"/>
      <c r="X57" s="743">
        <v>1119.7</v>
      </c>
      <c r="Y57" s="743">
        <v>2278.6000000000004</v>
      </c>
      <c r="Z57" s="743">
        <v>3398.3</v>
      </c>
      <c r="AA57" s="32"/>
      <c r="AB57" s="682">
        <v>0.66500000000000004</v>
      </c>
      <c r="AC57" s="682">
        <v>0.67835513034319317</v>
      </c>
      <c r="AD57" s="682">
        <v>0.67400000000000004</v>
      </c>
      <c r="AE57" s="32"/>
      <c r="AF57" s="683">
        <v>0.312</v>
      </c>
      <c r="AG57" s="683">
        <v>0.125</v>
      </c>
      <c r="AH57" s="683">
        <v>5.5E-2</v>
      </c>
      <c r="AI57" s="683">
        <v>3.9E-2</v>
      </c>
      <c r="AJ57" s="683">
        <v>3.7999999999999999E-2</v>
      </c>
      <c r="AK57" s="682">
        <v>0.20259481037924151</v>
      </c>
      <c r="AL57" s="682">
        <v>0.103192279138827</v>
      </c>
      <c r="AM57" s="32"/>
      <c r="AN57" s="684">
        <v>4.9000000000000002E-2</v>
      </c>
      <c r="AO57" s="684">
        <v>0.14800000000000002</v>
      </c>
      <c r="AP57" s="684">
        <v>0.14099999999999999</v>
      </c>
      <c r="AQ57" s="684">
        <v>7.5999999999999998E-2</v>
      </c>
      <c r="AR57" s="684">
        <v>8.5000000000000006E-2</v>
      </c>
      <c r="AS57" s="32"/>
      <c r="AT57" s="9">
        <v>5.4000000000000006E-2</v>
      </c>
      <c r="AU57" s="9">
        <v>6.4000000000000001E-2</v>
      </c>
      <c r="AV57" s="9">
        <v>7.9000000000000001E-2</v>
      </c>
      <c r="AW57" s="9">
        <v>0.08</v>
      </c>
      <c r="AX57" s="9">
        <v>9.8000000000000004E-2</v>
      </c>
      <c r="AY57" s="9">
        <v>9.0999999999999998E-2</v>
      </c>
      <c r="AZ57" s="9">
        <v>5.5E-2</v>
      </c>
      <c r="BA57" s="32"/>
      <c r="BB57" s="591">
        <v>2017</v>
      </c>
      <c r="BC57" s="388">
        <v>847127.37755662634</v>
      </c>
      <c r="BD57" s="388">
        <v>212916.37073381321</v>
      </c>
      <c r="BE57" s="388">
        <v>276145.23043063673</v>
      </c>
      <c r="BF57" s="388">
        <v>337604.97526406037</v>
      </c>
      <c r="BG57" s="388">
        <v>123229.62958453174</v>
      </c>
      <c r="BH57" s="388">
        <v>2462431.1138879512</v>
      </c>
      <c r="BI57" s="32"/>
      <c r="BJ57" s="514">
        <v>5.8</v>
      </c>
      <c r="BK57" s="514">
        <v>78.400000000000006</v>
      </c>
      <c r="BL57" s="514">
        <v>58.7</v>
      </c>
      <c r="BM57" s="514">
        <v>118.1</v>
      </c>
      <c r="BN57" s="514">
        <v>34.5</v>
      </c>
      <c r="BO57" s="514">
        <v>37.4</v>
      </c>
      <c r="BP57" s="514">
        <v>22</v>
      </c>
      <c r="BQ57" s="514">
        <v>26.2</v>
      </c>
      <c r="BR57" s="514">
        <v>108.6</v>
      </c>
      <c r="BS57" s="514">
        <v>65.2</v>
      </c>
      <c r="BT57" s="514">
        <v>68.5</v>
      </c>
      <c r="BU57" s="514">
        <v>69.3</v>
      </c>
      <c r="BV57" s="514">
        <v>696.5</v>
      </c>
      <c r="BW57" s="32"/>
      <c r="BX57" s="682">
        <v>3.7999999999999999E-2</v>
      </c>
      <c r="BY57" s="682">
        <v>3.2000000000000001E-2</v>
      </c>
      <c r="BZ57" s="682">
        <v>4.5999999999999999E-2</v>
      </c>
      <c r="CA57" s="376">
        <v>4.2000000000000003E-2</v>
      </c>
      <c r="CB57" s="749">
        <v>26.6</v>
      </c>
      <c r="CC57" s="749">
        <v>90.7</v>
      </c>
      <c r="CD57" s="749">
        <v>34.799999999999997</v>
      </c>
      <c r="CE57" s="749">
        <v>55.8</v>
      </c>
      <c r="CF57" s="32"/>
      <c r="CG57" s="272">
        <f>('Pop, Employ, Incomes'!H57+'Inflation, Current AC'!D100)*100</f>
        <v>7.4000000000000012</v>
      </c>
      <c r="CH57" s="272"/>
      <c r="CI57" s="272"/>
      <c r="CJ57" s="32"/>
      <c r="CK57" s="11">
        <v>1029.92</v>
      </c>
      <c r="CL57" s="11">
        <f t="shared" si="0"/>
        <v>941.21248851184168</v>
      </c>
      <c r="CM57" s="696">
        <v>972.69</v>
      </c>
      <c r="CN57" s="16"/>
      <c r="CO57" s="712">
        <v>466800</v>
      </c>
      <c r="CP57" s="203">
        <f t="shared" si="4"/>
        <v>848700</v>
      </c>
      <c r="CQ57" s="712">
        <v>1315500</v>
      </c>
      <c r="CR57" s="16"/>
      <c r="CS57" s="760">
        <v>906.19902100000002</v>
      </c>
      <c r="CT57" s="760">
        <v>1031</v>
      </c>
      <c r="CU57" s="638">
        <f t="shared" si="1"/>
        <v>1.1686174620133474</v>
      </c>
      <c r="CV57" s="343"/>
      <c r="CW57" s="16"/>
      <c r="CX57" s="62">
        <f t="shared" si="5"/>
        <v>1203.5824964767869</v>
      </c>
      <c r="CY57" s="62">
        <f t="shared" si="6"/>
        <v>1099.9173495399752</v>
      </c>
      <c r="CZ57" s="62">
        <f t="shared" si="7"/>
        <v>1136.7025191257628</v>
      </c>
      <c r="DA57" s="16"/>
      <c r="DB57" s="358"/>
      <c r="DC57" s="358"/>
      <c r="DD57" s="358"/>
      <c r="DE57" s="358"/>
      <c r="DF57" s="358"/>
      <c r="DG57" s="358"/>
      <c r="DH57" s="358"/>
      <c r="DI57" s="20"/>
      <c r="DJ57" s="358"/>
      <c r="DK57" s="358"/>
      <c r="DL57" s="358"/>
      <c r="DM57" s="358"/>
      <c r="DN57" s="358"/>
      <c r="DO57" s="358"/>
      <c r="DP57" s="358"/>
      <c r="DQ57" s="20"/>
      <c r="DR57" s="530">
        <f>+'Inflation, Current AC'!B100</f>
        <v>906.19902100000002</v>
      </c>
      <c r="DS57" s="530"/>
      <c r="DT57" s="359">
        <f t="shared" si="3"/>
        <v>1.080108010842797</v>
      </c>
      <c r="DU57" s="457"/>
      <c r="DV57" s="20"/>
      <c r="DW57" s="457"/>
      <c r="DX57" s="457"/>
      <c r="DY57" s="457"/>
      <c r="DZ57" s="457"/>
      <c r="EA57" s="457"/>
      <c r="EB57" s="457"/>
      <c r="EC57" s="457"/>
      <c r="ED57" s="20"/>
      <c r="EE57" s="457"/>
      <c r="EF57" s="457"/>
      <c r="EG57" s="457"/>
      <c r="EH57" s="457"/>
      <c r="EI57" s="457"/>
      <c r="EJ57" s="457"/>
      <c r="EK57" s="457"/>
      <c r="EL57" s="20"/>
      <c r="EN57" s="376">
        <v>5.8</v>
      </c>
      <c r="EO57" s="713">
        <v>78.400000000000006</v>
      </c>
      <c r="EP57" s="696">
        <v>58.7</v>
      </c>
      <c r="EQ57" s="696">
        <v>118.1</v>
      </c>
      <c r="ER57" s="696">
        <v>34.5</v>
      </c>
      <c r="ES57" s="696">
        <v>37.4</v>
      </c>
      <c r="ET57" s="696">
        <v>22</v>
      </c>
      <c r="EU57" s="696">
        <v>26.2</v>
      </c>
      <c r="EV57" s="696">
        <v>108.6</v>
      </c>
      <c r="EW57" s="696">
        <v>65.2</v>
      </c>
      <c r="EX57" s="696">
        <v>68.5</v>
      </c>
      <c r="EY57" s="696">
        <v>69.3</v>
      </c>
      <c r="EZ57" s="696">
        <v>696.5</v>
      </c>
      <c r="FA57" s="696"/>
      <c r="FB57" s="696"/>
      <c r="FC57" s="696"/>
      <c r="FD57" s="696"/>
      <c r="FE57" s="696"/>
      <c r="FF57" s="696"/>
      <c r="FG57" s="696"/>
      <c r="FH57" s="696"/>
      <c r="FI57" s="696"/>
      <c r="FJ57" s="696"/>
      <c r="FK57" s="696"/>
      <c r="FL57" s="696"/>
      <c r="FM57" s="696"/>
      <c r="FN57" s="696"/>
      <c r="FO57" s="696"/>
      <c r="FP57" s="696"/>
      <c r="FQ57" s="696"/>
      <c r="FR57" s="696"/>
      <c r="FS57" s="696"/>
      <c r="FT57" s="696"/>
      <c r="FU57" s="696"/>
      <c r="FV57" s="696"/>
      <c r="FW57" s="696"/>
      <c r="FX57" s="696"/>
      <c r="FY57" s="696"/>
      <c r="FZ57" s="696"/>
      <c r="GA57" s="696"/>
      <c r="GB57" s="696"/>
      <c r="GC57" s="696"/>
      <c r="GD57" s="696"/>
    </row>
    <row r="58" spans="1:186" customFormat="1" ht="15" thickBot="1">
      <c r="A58" s="8">
        <v>40513</v>
      </c>
      <c r="B58" s="55"/>
      <c r="C58" s="55"/>
      <c r="D58" s="55"/>
      <c r="E58" s="89"/>
      <c r="F58" s="550">
        <v>7.0000000000000007E-2</v>
      </c>
      <c r="G58" s="682">
        <v>5.6942227896584749E-2</v>
      </c>
      <c r="H58" s="550">
        <v>0.06</v>
      </c>
      <c r="I58" s="32"/>
      <c r="J58" s="743">
        <v>696</v>
      </c>
      <c r="K58" s="743">
        <v>1477.3000000000002</v>
      </c>
      <c r="L58" s="743">
        <v>2173.3000000000002</v>
      </c>
      <c r="M58" s="11">
        <f t="shared" si="9"/>
        <v>-2.1000000000000227</v>
      </c>
      <c r="N58" s="376">
        <f t="shared" si="10"/>
        <v>-3.0081650193382048E-3</v>
      </c>
      <c r="O58" s="11">
        <f t="shared" si="8"/>
        <v>691.32500000000005</v>
      </c>
      <c r="P58" s="11">
        <f t="shared" si="12"/>
        <v>-5.8499999999999091</v>
      </c>
      <c r="Q58" s="376">
        <f t="shared" si="22"/>
        <v>-8.3910065621972674E-3</v>
      </c>
      <c r="R58" s="376">
        <f t="shared" si="11"/>
        <v>1.5675489859058311E-2</v>
      </c>
      <c r="S58" s="32"/>
      <c r="T58" s="743">
        <v>377</v>
      </c>
      <c r="U58" s="743">
        <v>717.09999999999991</v>
      </c>
      <c r="V58" s="743">
        <v>1094.0999999999999</v>
      </c>
      <c r="W58" s="584"/>
      <c r="X58" s="743">
        <v>1125.0999999999999</v>
      </c>
      <c r="Y58" s="743">
        <v>2283.5</v>
      </c>
      <c r="Z58" s="743">
        <v>3408.6</v>
      </c>
      <c r="AA58" s="32"/>
      <c r="AB58" s="682">
        <v>0.66500000000000004</v>
      </c>
      <c r="AC58" s="682">
        <v>0.68596452813663245</v>
      </c>
      <c r="AD58" s="682">
        <v>0.68</v>
      </c>
      <c r="AE58" s="32"/>
      <c r="AF58" s="683">
        <v>0.32200000000000001</v>
      </c>
      <c r="AG58" s="683">
        <v>0.11199999999999999</v>
      </c>
      <c r="AH58" s="683">
        <v>0.06</v>
      </c>
      <c r="AI58" s="683">
        <v>4.2999999999999997E-2</v>
      </c>
      <c r="AJ58" s="683">
        <v>2.8999999999999998E-2</v>
      </c>
      <c r="AK58" s="682">
        <v>0.21948912015137179</v>
      </c>
      <c r="AL58" s="682">
        <v>0.10330578512396695</v>
      </c>
      <c r="AM58" s="32"/>
      <c r="AN58" s="684">
        <v>5.5E-2</v>
      </c>
      <c r="AO58" s="684">
        <v>0.12</v>
      </c>
      <c r="AP58" s="684">
        <v>0.111</v>
      </c>
      <c r="AQ58" s="684">
        <v>8.3000000000000004E-2</v>
      </c>
      <c r="AR58" s="722"/>
      <c r="AS58" s="32"/>
      <c r="AT58" s="9">
        <v>5.5E-2</v>
      </c>
      <c r="AU58" s="9">
        <v>6.3E-2</v>
      </c>
      <c r="AV58" s="9">
        <v>8.1000000000000003E-2</v>
      </c>
      <c r="AW58" s="9">
        <v>0.08</v>
      </c>
      <c r="AX58" s="9">
        <v>9.8000000000000004E-2</v>
      </c>
      <c r="AY58" s="9">
        <v>9.4E-2</v>
      </c>
      <c r="AZ58" s="9">
        <v>5.5999999999999994E-2</v>
      </c>
      <c r="BA58" s="32"/>
      <c r="BB58" s="591">
        <v>2018</v>
      </c>
      <c r="BC58" s="388">
        <v>874798.69403905969</v>
      </c>
      <c r="BD58" s="388">
        <v>220871.44993378746</v>
      </c>
      <c r="BE58" s="388">
        <v>282645.12842303276</v>
      </c>
      <c r="BF58" s="388">
        <v>346812.77009661519</v>
      </c>
      <c r="BG58" s="388">
        <v>126337.08159983317</v>
      </c>
      <c r="BH58" s="388">
        <v>2531035.4034796245</v>
      </c>
      <c r="BI58" s="32"/>
      <c r="BJ58" s="514">
        <v>6</v>
      </c>
      <c r="BK58" s="514">
        <v>83.8</v>
      </c>
      <c r="BL58" s="514">
        <v>57.7</v>
      </c>
      <c r="BM58" s="514">
        <v>118.9</v>
      </c>
      <c r="BN58" s="514">
        <v>36.1</v>
      </c>
      <c r="BO58" s="514">
        <v>34.799999999999997</v>
      </c>
      <c r="BP58" s="514">
        <v>23.3</v>
      </c>
      <c r="BQ58" s="514">
        <v>28.6</v>
      </c>
      <c r="BR58" s="514">
        <v>109.5</v>
      </c>
      <c r="BS58" s="514">
        <v>57.4</v>
      </c>
      <c r="BT58" s="514">
        <v>71.099999999999994</v>
      </c>
      <c r="BU58" s="514">
        <v>70</v>
      </c>
      <c r="BV58" s="514">
        <v>700.6</v>
      </c>
      <c r="BW58" s="32"/>
      <c r="BX58" s="682">
        <v>0.03</v>
      </c>
      <c r="BY58" s="682">
        <v>2.5000000000000001E-2</v>
      </c>
      <c r="BZ58" s="682">
        <v>3.6000000000000004E-2</v>
      </c>
      <c r="CA58" s="376">
        <v>3.7999999999999999E-2</v>
      </c>
      <c r="CB58" s="749">
        <v>20.9</v>
      </c>
      <c r="CC58" s="749">
        <v>83.1</v>
      </c>
      <c r="CD58" s="749">
        <v>29.4</v>
      </c>
      <c r="CE58" s="749">
        <v>53.7</v>
      </c>
      <c r="CF58" s="32"/>
      <c r="CG58" s="272">
        <f>('Pop, Employ, Incomes'!H58+'Inflation, Current AC'!D101)*100</f>
        <v>10</v>
      </c>
      <c r="CH58" s="272"/>
      <c r="CI58" s="272"/>
      <c r="CJ58" s="32"/>
      <c r="CK58" s="11">
        <v>1048.08</v>
      </c>
      <c r="CL58" s="11">
        <f t="shared" si="0"/>
        <v>959.85794470588235</v>
      </c>
      <c r="CM58" s="696">
        <v>991.05</v>
      </c>
      <c r="CN58" s="16"/>
      <c r="CO58" s="712">
        <v>464900</v>
      </c>
      <c r="CP58" s="203">
        <f t="shared" si="4"/>
        <v>850000</v>
      </c>
      <c r="CQ58" s="712">
        <v>1314900</v>
      </c>
      <c r="CR58" s="16"/>
      <c r="CS58" s="760">
        <v>927.40619900000002</v>
      </c>
      <c r="CT58" s="760">
        <v>1031</v>
      </c>
      <c r="CU58" s="638">
        <f t="shared" si="1"/>
        <v>1.1418944591290143</v>
      </c>
      <c r="CV58" s="343"/>
      <c r="CW58" s="16"/>
      <c r="CX58" s="62">
        <f t="shared" si="5"/>
        <v>1196.7967447239373</v>
      </c>
      <c r="CY58" s="62">
        <f t="shared" si="6"/>
        <v>1096.0564686106109</v>
      </c>
      <c r="CZ58" s="62">
        <f t="shared" si="7"/>
        <v>1131.6745037198095</v>
      </c>
      <c r="DA58" s="16"/>
      <c r="DB58" s="358"/>
      <c r="DC58" s="358"/>
      <c r="DD58" s="358"/>
      <c r="DE58" s="358"/>
      <c r="DF58" s="358"/>
      <c r="DG58" s="358"/>
      <c r="DH58" s="358"/>
      <c r="DI58" s="20"/>
      <c r="DJ58" s="358"/>
      <c r="DK58" s="358"/>
      <c r="DL58" s="358"/>
      <c r="DM58" s="358"/>
      <c r="DN58" s="358"/>
      <c r="DO58" s="358"/>
      <c r="DP58" s="358"/>
      <c r="DQ58" s="20"/>
      <c r="DR58" s="530">
        <f>+'Inflation, Current AC'!B101</f>
        <v>927.40619900000002</v>
      </c>
      <c r="DS58" s="530"/>
      <c r="DT58" s="359">
        <f t="shared" si="3"/>
        <v>1.0554089707998597</v>
      </c>
      <c r="DU58" s="457"/>
      <c r="DV58" s="20"/>
      <c r="DW58" s="457"/>
      <c r="DX58" s="457"/>
      <c r="DY58" s="457"/>
      <c r="DZ58" s="457"/>
      <c r="EA58" s="457"/>
      <c r="EB58" s="457"/>
      <c r="EC58" s="457"/>
      <c r="ED58" s="20"/>
      <c r="EE58" s="457"/>
      <c r="EF58" s="457"/>
      <c r="EG58" s="457"/>
      <c r="EH58" s="457"/>
      <c r="EI58" s="457"/>
      <c r="EJ58" s="457"/>
      <c r="EK58" s="457"/>
      <c r="EL58" s="20"/>
      <c r="EN58" s="376">
        <v>6</v>
      </c>
      <c r="EO58" s="713">
        <v>83.8</v>
      </c>
      <c r="EP58" s="696">
        <v>57.7</v>
      </c>
      <c r="EQ58" s="696">
        <v>118.9</v>
      </c>
      <c r="ER58" s="696">
        <v>36.1</v>
      </c>
      <c r="ES58" s="696">
        <v>34.799999999999997</v>
      </c>
      <c r="ET58" s="696">
        <v>23.3</v>
      </c>
      <c r="EU58" s="696">
        <v>28.6</v>
      </c>
      <c r="EV58" s="696">
        <v>109.5</v>
      </c>
      <c r="EW58" s="696">
        <v>57.4</v>
      </c>
      <c r="EX58" s="696">
        <v>71.099999999999994</v>
      </c>
      <c r="EY58" s="696">
        <v>70</v>
      </c>
      <c r="EZ58" s="696">
        <v>700.6</v>
      </c>
      <c r="FA58" s="696"/>
      <c r="FB58" s="696"/>
      <c r="FC58" s="696"/>
      <c r="FD58" s="696"/>
      <c r="FE58" s="696"/>
      <c r="FF58" s="696"/>
      <c r="FG58" s="696"/>
      <c r="FH58" s="696"/>
      <c r="FI58" s="696"/>
      <c r="FJ58" s="696"/>
      <c r="FK58" s="696"/>
      <c r="FL58" s="696"/>
      <c r="FM58" s="696"/>
      <c r="FN58" s="696"/>
      <c r="FO58" s="696"/>
      <c r="FP58" s="696"/>
      <c r="FQ58" s="696"/>
      <c r="FR58" s="696"/>
      <c r="FS58" s="696"/>
      <c r="FT58" s="696"/>
      <c r="FU58" s="696"/>
      <c r="FV58" s="696"/>
      <c r="FW58" s="696"/>
      <c r="FX58" s="696"/>
      <c r="FY58" s="696"/>
      <c r="FZ58" s="696"/>
      <c r="GA58" s="696"/>
      <c r="GB58" s="696"/>
      <c r="GC58" s="696"/>
      <c r="GD58" s="696"/>
    </row>
    <row r="59" spans="1:186" customFormat="1" ht="15" thickBot="1">
      <c r="A59" s="8">
        <v>40603</v>
      </c>
      <c r="B59" s="55"/>
      <c r="C59" s="55"/>
      <c r="D59" s="55"/>
      <c r="E59" s="89"/>
      <c r="F59" s="550">
        <v>7.0000000000000007E-2</v>
      </c>
      <c r="G59" s="682">
        <v>6.1150391744697108E-2</v>
      </c>
      <c r="H59" s="550">
        <v>6.3E-2</v>
      </c>
      <c r="I59" s="32"/>
      <c r="J59" s="743">
        <v>707.9</v>
      </c>
      <c r="K59" s="743">
        <v>1473.9</v>
      </c>
      <c r="L59" s="743">
        <v>2181.8000000000002</v>
      </c>
      <c r="M59" s="11">
        <f t="shared" si="9"/>
        <v>18.600000000000023</v>
      </c>
      <c r="N59" s="376">
        <f t="shared" si="10"/>
        <v>2.6983896706804122E-2</v>
      </c>
      <c r="O59" s="11">
        <f t="shared" si="8"/>
        <v>695.97500000000002</v>
      </c>
      <c r="P59" s="11">
        <f t="shared" si="12"/>
        <v>2.1750000000000682</v>
      </c>
      <c r="Q59" s="376">
        <f t="shared" si="22"/>
        <v>3.1349091957337816E-3</v>
      </c>
      <c r="R59" s="376">
        <f t="shared" si="11"/>
        <v>1.1182766190998894E-2</v>
      </c>
      <c r="S59" s="32"/>
      <c r="T59" s="743">
        <v>368.6</v>
      </c>
      <c r="U59" s="743">
        <v>717.69999999999993</v>
      </c>
      <c r="V59" s="743">
        <v>1086.3</v>
      </c>
      <c r="W59" s="584"/>
      <c r="X59" s="743">
        <v>1130</v>
      </c>
      <c r="Y59" s="743">
        <v>2287.5</v>
      </c>
      <c r="Z59" s="743">
        <v>3417.5</v>
      </c>
      <c r="AA59" s="32"/>
      <c r="AB59" s="682">
        <v>0.67400000000000004</v>
      </c>
      <c r="AC59" s="682">
        <v>0.68625136612021853</v>
      </c>
      <c r="AD59" s="682">
        <v>0.68299999999999994</v>
      </c>
      <c r="AE59" s="32"/>
      <c r="AF59" s="683">
        <v>0.29100000000000004</v>
      </c>
      <c r="AG59" s="683">
        <v>9.9000000000000005E-2</v>
      </c>
      <c r="AH59" s="683">
        <v>6.5000000000000002E-2</v>
      </c>
      <c r="AI59" s="683">
        <v>4.2999999999999997E-2</v>
      </c>
      <c r="AJ59" s="683">
        <v>4.0999999999999995E-2</v>
      </c>
      <c r="AK59" s="682">
        <v>0.2495069033530572</v>
      </c>
      <c r="AL59" s="682">
        <v>0.13206214689265536</v>
      </c>
      <c r="AM59" s="32"/>
      <c r="AN59" s="684">
        <v>5.0999999999999997E-2</v>
      </c>
      <c r="AO59" s="684">
        <v>0.12</v>
      </c>
      <c r="AP59" s="684">
        <v>0.124</v>
      </c>
      <c r="AQ59" s="684">
        <v>8.8000000000000009E-2</v>
      </c>
      <c r="AR59" s="684">
        <v>7.8E-2</v>
      </c>
      <c r="AS59" s="32"/>
      <c r="AT59" s="9">
        <v>5.2000000000000005E-2</v>
      </c>
      <c r="AU59" s="9">
        <v>5.7999999999999996E-2</v>
      </c>
      <c r="AV59" s="9">
        <v>7.5999999999999998E-2</v>
      </c>
      <c r="AW59" s="9">
        <v>7.400000000000001E-2</v>
      </c>
      <c r="AX59" s="9">
        <v>9.1999999999999998E-2</v>
      </c>
      <c r="AY59" s="9">
        <v>8.900000000000001E-2</v>
      </c>
      <c r="AZ59" s="9">
        <v>5.2000000000000005E-2</v>
      </c>
      <c r="BA59" s="32"/>
      <c r="BB59" s="591">
        <v>2019</v>
      </c>
      <c r="BC59" s="388">
        <v>896365.04511365283</v>
      </c>
      <c r="BD59" s="388">
        <v>226988.57605989123</v>
      </c>
      <c r="BE59" s="388">
        <v>287149.38934815489</v>
      </c>
      <c r="BF59" s="388">
        <v>353420.43859808322</v>
      </c>
      <c r="BG59" s="388">
        <v>128388.75403845377</v>
      </c>
      <c r="BH59" s="388">
        <v>2581007.8451281609</v>
      </c>
      <c r="BI59" s="32"/>
      <c r="BJ59" s="514">
        <v>8.5</v>
      </c>
      <c r="BK59" s="514">
        <v>81.2</v>
      </c>
      <c r="BL59" s="514">
        <v>54.2</v>
      </c>
      <c r="BM59" s="514">
        <v>122.6</v>
      </c>
      <c r="BN59" s="514">
        <v>41.8</v>
      </c>
      <c r="BO59" s="514">
        <v>38.1</v>
      </c>
      <c r="BP59" s="514">
        <v>22.7</v>
      </c>
      <c r="BQ59" s="514">
        <v>30.3</v>
      </c>
      <c r="BR59" s="514">
        <v>108.5</v>
      </c>
      <c r="BS59" s="514">
        <v>62.4</v>
      </c>
      <c r="BT59" s="514">
        <v>66.400000000000006</v>
      </c>
      <c r="BU59" s="514">
        <v>69</v>
      </c>
      <c r="BV59" s="514">
        <v>705.8</v>
      </c>
      <c r="BW59" s="32"/>
      <c r="BX59" s="682">
        <v>3.4000000000000002E-2</v>
      </c>
      <c r="BY59" s="682">
        <v>2.6000000000000002E-2</v>
      </c>
      <c r="BZ59" s="682">
        <v>4.2000000000000003E-2</v>
      </c>
      <c r="CA59" s="376">
        <v>4.0999999999999995E-2</v>
      </c>
      <c r="CB59" s="749">
        <v>23.9</v>
      </c>
      <c r="CC59" s="749">
        <v>88.4</v>
      </c>
      <c r="CD59" s="749">
        <v>28.3</v>
      </c>
      <c r="CE59" s="749">
        <v>60.1</v>
      </c>
      <c r="CF59" s="32"/>
      <c r="CG59" s="272">
        <f>('Pop, Employ, Incomes'!H59+'Inflation, Current AC'!D102)*100</f>
        <v>10.8</v>
      </c>
      <c r="CH59" s="272"/>
      <c r="CI59" s="272"/>
      <c r="CJ59" s="32"/>
      <c r="CK59" s="11">
        <v>1048.07</v>
      </c>
      <c r="CL59" s="11">
        <f t="shared" si="0"/>
        <v>969.32890354492997</v>
      </c>
      <c r="CM59" s="696">
        <v>997.4</v>
      </c>
      <c r="CN59" s="16"/>
      <c r="CO59" s="712">
        <v>470400</v>
      </c>
      <c r="CP59" s="203">
        <f t="shared" si="4"/>
        <v>849100</v>
      </c>
      <c r="CQ59" s="712">
        <v>1319500</v>
      </c>
      <c r="CR59" s="16"/>
      <c r="CS59" s="760">
        <v>934.74714500000005</v>
      </c>
      <c r="CT59" s="760">
        <v>1031</v>
      </c>
      <c r="CU59" s="638">
        <f t="shared" si="1"/>
        <v>1.1329267017980569</v>
      </c>
      <c r="CV59" s="343"/>
      <c r="CW59" s="16"/>
      <c r="CX59" s="62">
        <f t="shared" si="5"/>
        <v>1187.3864883534893</v>
      </c>
      <c r="CY59" s="62">
        <f t="shared" si="6"/>
        <v>1098.1785976506844</v>
      </c>
      <c r="CZ59" s="62">
        <f t="shared" si="7"/>
        <v>1129.9810923733819</v>
      </c>
      <c r="DA59" s="16"/>
      <c r="DB59" s="358"/>
      <c r="DC59" s="358"/>
      <c r="DD59" s="358"/>
      <c r="DE59" s="358"/>
      <c r="DF59" s="358"/>
      <c r="DG59" s="358"/>
      <c r="DH59" s="358"/>
      <c r="DI59" s="20"/>
      <c r="DJ59" s="358"/>
      <c r="DK59" s="358"/>
      <c r="DL59" s="358"/>
      <c r="DM59" s="358"/>
      <c r="DN59" s="358"/>
      <c r="DO59" s="358"/>
      <c r="DP59" s="358"/>
      <c r="DQ59" s="20"/>
      <c r="DR59" s="530">
        <f>+'Inflation, Current AC'!B102</f>
        <v>934.74714500000005</v>
      </c>
      <c r="DS59" s="530"/>
      <c r="DT59" s="359">
        <f t="shared" si="3"/>
        <v>1.0471204188593697</v>
      </c>
      <c r="DU59" s="457"/>
      <c r="DV59" s="20"/>
      <c r="DW59" s="457"/>
      <c r="DX59" s="457"/>
      <c r="DY59" s="457"/>
      <c r="DZ59" s="457"/>
      <c r="EA59" s="457"/>
      <c r="EB59" s="457"/>
      <c r="EC59" s="457"/>
      <c r="ED59" s="20"/>
      <c r="EE59" s="457"/>
      <c r="EF59" s="457"/>
      <c r="EG59" s="457"/>
      <c r="EH59" s="457"/>
      <c r="EI59" s="457"/>
      <c r="EJ59" s="457"/>
      <c r="EK59" s="457"/>
      <c r="EL59" s="20"/>
      <c r="EN59" s="376">
        <v>8.5</v>
      </c>
      <c r="EO59" s="376">
        <v>81.2</v>
      </c>
      <c r="EP59" s="696">
        <v>54.2</v>
      </c>
      <c r="EQ59" s="696">
        <v>122.6</v>
      </c>
      <c r="ER59" s="696">
        <v>41.8</v>
      </c>
      <c r="ES59" s="696">
        <v>38.1</v>
      </c>
      <c r="ET59" s="696">
        <v>22.7</v>
      </c>
      <c r="EU59" s="696">
        <v>30.3</v>
      </c>
      <c r="EV59" s="696">
        <v>108.5</v>
      </c>
      <c r="EW59" s="696">
        <v>62.4</v>
      </c>
      <c r="EX59" s="696">
        <v>66.400000000000006</v>
      </c>
      <c r="EY59" s="696">
        <v>69</v>
      </c>
      <c r="EZ59" s="696">
        <v>705.8</v>
      </c>
      <c r="FA59" s="696"/>
      <c r="FB59" s="696"/>
      <c r="FC59" s="696"/>
      <c r="FD59" s="696"/>
      <c r="FE59" s="696"/>
      <c r="FF59" s="696"/>
      <c r="FG59" s="696"/>
      <c r="FH59" s="696"/>
      <c r="FI59" s="696"/>
      <c r="FJ59" s="696"/>
      <c r="FK59" s="696"/>
      <c r="FL59" s="696"/>
      <c r="FM59" s="696"/>
      <c r="FN59" s="696"/>
      <c r="FO59" s="696"/>
      <c r="FP59" s="696"/>
      <c r="FQ59" s="696"/>
      <c r="FR59" s="696"/>
      <c r="FS59" s="696"/>
      <c r="FT59" s="696"/>
      <c r="FU59" s="696"/>
      <c r="FV59" s="696"/>
      <c r="FW59" s="696"/>
      <c r="FX59" s="696"/>
      <c r="FY59" s="696"/>
      <c r="FZ59" s="696"/>
      <c r="GA59" s="696"/>
      <c r="GB59" s="696"/>
      <c r="GC59" s="696"/>
      <c r="GD59" s="696"/>
    </row>
    <row r="60" spans="1:186" customFormat="1">
      <c r="A60" s="8">
        <v>40695</v>
      </c>
      <c r="B60" s="203">
        <v>1459600</v>
      </c>
      <c r="C60" s="69">
        <f>D60-B60</f>
        <v>2924400</v>
      </c>
      <c r="D60" s="203">
        <v>4384000</v>
      </c>
      <c r="E60" s="697">
        <f>+B60/D60</f>
        <v>0.33293795620437955</v>
      </c>
      <c r="F60" s="550">
        <v>6.6000000000000003E-2</v>
      </c>
      <c r="G60" s="682">
        <v>5.5273148446045944E-2</v>
      </c>
      <c r="H60" s="550">
        <v>5.7999999999999996E-2</v>
      </c>
      <c r="I60" s="32"/>
      <c r="J60" s="743">
        <v>709.7</v>
      </c>
      <c r="K60" s="743">
        <v>1468.2</v>
      </c>
      <c r="L60" s="743">
        <v>2177.9</v>
      </c>
      <c r="M60" s="11">
        <f t="shared" si="9"/>
        <v>24.200000000000045</v>
      </c>
      <c r="N60" s="376">
        <f t="shared" si="10"/>
        <v>3.5302698760029338E-2</v>
      </c>
      <c r="O60" s="11">
        <f t="shared" si="8"/>
        <v>702.02500000000009</v>
      </c>
      <c r="P60" s="11">
        <f t="shared" si="12"/>
        <v>11.050000000000182</v>
      </c>
      <c r="Q60" s="376">
        <f t="shared" si="22"/>
        <v>1.5991895509968046E-2</v>
      </c>
      <c r="R60" s="376">
        <f t="shared" si="11"/>
        <v>8.9334799340299309E-3</v>
      </c>
      <c r="S60" s="32"/>
      <c r="T60" s="743">
        <v>373.3</v>
      </c>
      <c r="U60" s="743">
        <v>734.40000000000009</v>
      </c>
      <c r="V60" s="743">
        <v>1107.7</v>
      </c>
      <c r="W60" s="584"/>
      <c r="X60" s="743">
        <v>1133.4000000000001</v>
      </c>
      <c r="Y60" s="743">
        <v>2288.6</v>
      </c>
      <c r="Z60" s="743">
        <v>3422</v>
      </c>
      <c r="AA60" s="32"/>
      <c r="AB60" s="682">
        <v>0.67099999999999993</v>
      </c>
      <c r="AC60" s="682">
        <v>0.67910512977366078</v>
      </c>
      <c r="AD60" s="682">
        <v>0.67700000000000005</v>
      </c>
      <c r="AE60" s="32"/>
      <c r="AF60" s="683">
        <v>0.32100000000000001</v>
      </c>
      <c r="AG60" s="683">
        <v>0.105</v>
      </c>
      <c r="AH60" s="683">
        <v>4.4000000000000004E-2</v>
      </c>
      <c r="AI60" s="683">
        <v>5.2999999999999999E-2</v>
      </c>
      <c r="AJ60" s="683">
        <v>3.7000000000000005E-2</v>
      </c>
      <c r="AK60" s="682">
        <v>0.23458038422649141</v>
      </c>
      <c r="AL60" s="682">
        <v>9.5306859205776168E-2</v>
      </c>
      <c r="AM60" s="32"/>
      <c r="AN60" s="684">
        <v>5.0999999999999997E-2</v>
      </c>
      <c r="AO60" s="684">
        <v>0.154</v>
      </c>
      <c r="AP60" s="684">
        <v>0.13699999999999998</v>
      </c>
      <c r="AQ60" s="684">
        <v>5.9000000000000004E-2</v>
      </c>
      <c r="AR60" s="684">
        <v>0.121</v>
      </c>
      <c r="AS60" s="32"/>
      <c r="AT60" s="9">
        <v>5.0999999999999997E-2</v>
      </c>
      <c r="AU60" s="9">
        <v>5.7000000000000002E-2</v>
      </c>
      <c r="AV60" s="9">
        <v>7.4999999999999997E-2</v>
      </c>
      <c r="AW60" s="9">
        <v>7.2999999999999995E-2</v>
      </c>
      <c r="AX60" s="9">
        <v>9.0999999999999998E-2</v>
      </c>
      <c r="AY60" s="9">
        <v>8.6999999999999994E-2</v>
      </c>
      <c r="AZ60" s="9">
        <v>5.2000000000000005E-2</v>
      </c>
      <c r="BA60" s="32"/>
      <c r="BB60" s="592">
        <v>2020</v>
      </c>
      <c r="BC60" s="388">
        <v>914277.32133357227</v>
      </c>
      <c r="BD60" s="388">
        <v>227306.86910577849</v>
      </c>
      <c r="BE60" s="388">
        <v>290683.4470909845</v>
      </c>
      <c r="BF60" s="388">
        <v>357134.88538116735</v>
      </c>
      <c r="BG60" s="388">
        <v>130194.64187661302</v>
      </c>
      <c r="BH60" s="388">
        <v>2614455.9164760667</v>
      </c>
      <c r="BI60" s="32"/>
      <c r="BJ60" s="514">
        <v>10.7</v>
      </c>
      <c r="BK60" s="514">
        <v>74.400000000000006</v>
      </c>
      <c r="BL60" s="514">
        <v>53.9</v>
      </c>
      <c r="BM60" s="514">
        <v>117.5</v>
      </c>
      <c r="BN60" s="514">
        <v>37.9</v>
      </c>
      <c r="BO60" s="514">
        <v>34.5</v>
      </c>
      <c r="BP60" s="514">
        <v>25.8</v>
      </c>
      <c r="BQ60" s="514">
        <v>32.5</v>
      </c>
      <c r="BR60" s="514">
        <v>112.8</v>
      </c>
      <c r="BS60" s="514">
        <v>70.3</v>
      </c>
      <c r="BT60" s="514">
        <v>67.7</v>
      </c>
      <c r="BU60" s="514">
        <v>69.8</v>
      </c>
      <c r="BV60" s="514">
        <v>707.7</v>
      </c>
      <c r="BW60" s="32"/>
      <c r="BX60" s="682">
        <v>4.2000000000000003E-2</v>
      </c>
      <c r="BY60" s="682">
        <v>3.3000000000000002E-2</v>
      </c>
      <c r="BZ60" s="682">
        <v>5.2000000000000005E-2</v>
      </c>
      <c r="CA60" s="376">
        <v>4.2999999999999997E-2</v>
      </c>
      <c r="CB60" s="749">
        <v>29.9</v>
      </c>
      <c r="CC60" s="749">
        <v>92.6</v>
      </c>
      <c r="CD60" s="749">
        <v>33.6</v>
      </c>
      <c r="CE60" s="749">
        <v>59</v>
      </c>
      <c r="CF60" s="32"/>
      <c r="CG60" s="272">
        <f>('Pop, Employ, Incomes'!H60+'Inflation, Current AC'!D103)*100</f>
        <v>11.099999999999998</v>
      </c>
      <c r="CH60" s="272"/>
      <c r="CI60" s="272"/>
      <c r="CJ60" s="32"/>
      <c r="CK60" s="11">
        <v>1054.42</v>
      </c>
      <c r="CL60" s="11">
        <f t="shared" si="0"/>
        <v>980.21271723813993</v>
      </c>
      <c r="CM60" s="11">
        <v>1006.88</v>
      </c>
      <c r="CN60" s="16"/>
      <c r="CO60" s="712">
        <v>477700</v>
      </c>
      <c r="CP60" s="203">
        <f t="shared" si="4"/>
        <v>851600</v>
      </c>
      <c r="CQ60" s="712">
        <v>1329300</v>
      </c>
      <c r="CR60" s="16"/>
      <c r="CS60" s="760">
        <v>943.71941300000003</v>
      </c>
      <c r="CT60" s="760">
        <v>1031</v>
      </c>
      <c r="CU60" s="638">
        <f t="shared" si="1"/>
        <v>1.1221555744344955</v>
      </c>
      <c r="CV60" s="343"/>
      <c r="CW60" s="16"/>
      <c r="CX60" s="62">
        <f t="shared" si="5"/>
        <v>1183.2232807952209</v>
      </c>
      <c r="CY60" s="62">
        <f t="shared" si="6"/>
        <v>1099.9511647803627</v>
      </c>
      <c r="CZ60" s="62">
        <f t="shared" si="7"/>
        <v>1129.8760047866049</v>
      </c>
      <c r="DA60" s="16"/>
      <c r="DB60" s="358">
        <v>735</v>
      </c>
      <c r="DC60" s="358">
        <v>850</v>
      </c>
      <c r="DD60" s="358">
        <v>583</v>
      </c>
      <c r="DE60" s="358">
        <v>475</v>
      </c>
      <c r="DF60" s="358">
        <v>579</v>
      </c>
      <c r="DG60" s="358">
        <v>579</v>
      </c>
      <c r="DH60" s="358">
        <v>793</v>
      </c>
      <c r="DI60" s="20"/>
      <c r="DJ60" s="358">
        <v>690.14288211133442</v>
      </c>
      <c r="DK60" s="358">
        <v>720.59046897820087</v>
      </c>
      <c r="DL60" s="358">
        <v>554.86885245901635</v>
      </c>
      <c r="DM60" s="358">
        <v>485.62177121771208</v>
      </c>
      <c r="DN60" s="358">
        <v>529.06164931945557</v>
      </c>
      <c r="DO60" s="358">
        <v>663.23333333333335</v>
      </c>
      <c r="DP60" s="358">
        <v>681.32460732984282</v>
      </c>
      <c r="DQ60" s="20"/>
      <c r="DR60" s="530">
        <f>+'Inflation, Current AC'!B103</f>
        <v>943.71941300000003</v>
      </c>
      <c r="DS60" s="530"/>
      <c r="DT60" s="359">
        <f t="shared" si="3"/>
        <v>1.0371650816088489</v>
      </c>
      <c r="DU60" s="457"/>
      <c r="DV60" s="20"/>
      <c r="DW60" s="12">
        <f>DB60*$DT60</f>
        <v>762.31633498250392</v>
      </c>
      <c r="DX60" s="12">
        <f t="shared" ref="DX60" si="42">DC60*$DT60</f>
        <v>881.5903193675216</v>
      </c>
      <c r="DY60" s="12">
        <f t="shared" ref="DY60" si="43">DD60*$DT60</f>
        <v>604.66724257795886</v>
      </c>
      <c r="DZ60" s="12">
        <f t="shared" ref="DZ60" si="44">DE60*$DT60</f>
        <v>492.65341376420321</v>
      </c>
      <c r="EA60" s="12">
        <f t="shared" ref="EA60" si="45">DF60*$DT60</f>
        <v>600.51858225152353</v>
      </c>
      <c r="EB60" s="12">
        <f t="shared" ref="EB60" si="46">DG60*$DT60</f>
        <v>600.51858225152353</v>
      </c>
      <c r="EC60" s="12">
        <f t="shared" ref="EC60" si="47">DH60*$DT60</f>
        <v>822.47190971581722</v>
      </c>
      <c r="ED60" s="20"/>
      <c r="EE60" s="62">
        <f>DJ60*$DT60</f>
        <v>715.7920986467683</v>
      </c>
      <c r="EF60" s="62">
        <f t="shared" ref="EF60" si="48">DK60*$DT60</f>
        <v>747.37127256433439</v>
      </c>
      <c r="EG60" s="62">
        <f t="shared" ref="EG60" si="49">DL60*$DT60</f>
        <v>575.49059864286403</v>
      </c>
      <c r="EH60" s="62">
        <f t="shared" ref="EH60" si="50">DM60*$DT60</f>
        <v>503.66994397605208</v>
      </c>
      <c r="EI60" s="62">
        <f t="shared" ref="EI60" si="51">DN60*$DT60</f>
        <v>548.72426869252536</v>
      </c>
      <c r="EJ60" s="62">
        <f t="shared" ref="EJ60" si="52">DO60*$DT60</f>
        <v>687.88245429237554</v>
      </c>
      <c r="EK60" s="62">
        <f t="shared" ref="EK60" si="53">DP60*$DT60</f>
        <v>706.64609196337335</v>
      </c>
      <c r="EL60" s="20"/>
      <c r="EN60" s="376">
        <v>10.7</v>
      </c>
      <c r="EO60" s="376">
        <v>74.400000000000006</v>
      </c>
      <c r="EP60" s="696">
        <v>53.9</v>
      </c>
      <c r="EQ60" s="696">
        <v>117.5</v>
      </c>
      <c r="ER60" s="696">
        <v>37.9</v>
      </c>
      <c r="ES60" s="696">
        <v>34.5</v>
      </c>
      <c r="ET60" s="696">
        <v>25.8</v>
      </c>
      <c r="EU60" s="696">
        <v>32.5</v>
      </c>
      <c r="EV60" s="696">
        <v>112.8</v>
      </c>
      <c r="EW60" s="696">
        <v>70.3</v>
      </c>
      <c r="EX60" s="696">
        <v>67.7</v>
      </c>
      <c r="EY60" s="696">
        <v>69.8</v>
      </c>
      <c r="EZ60" s="696">
        <v>707.7</v>
      </c>
      <c r="FA60" s="696"/>
      <c r="FB60" s="696"/>
      <c r="FC60" s="696"/>
      <c r="FD60" s="696"/>
      <c r="FE60" s="696"/>
      <c r="FF60" s="696"/>
      <c r="FG60" s="696"/>
      <c r="FH60" s="696"/>
      <c r="FI60" s="696"/>
      <c r="FJ60" s="696"/>
      <c r="FK60" s="696"/>
      <c r="FL60" s="696"/>
      <c r="FM60" s="696"/>
      <c r="FN60" s="696"/>
      <c r="FO60" s="696"/>
      <c r="FP60" s="696"/>
      <c r="FQ60" s="696"/>
      <c r="FR60" s="696"/>
      <c r="FS60" s="696"/>
      <c r="FT60" s="696"/>
      <c r="FU60" s="696"/>
      <c r="FV60" s="696"/>
      <c r="FW60" s="696"/>
      <c r="FX60" s="696"/>
      <c r="FY60" s="696"/>
      <c r="FZ60" s="696"/>
      <c r="GA60" s="696"/>
      <c r="GB60" s="696"/>
      <c r="GC60" s="696"/>
      <c r="GD60" s="696"/>
    </row>
    <row r="61" spans="1:186" customFormat="1">
      <c r="A61" s="8">
        <v>40787</v>
      </c>
      <c r="B61" s="55"/>
      <c r="C61" s="55"/>
      <c r="D61" s="55"/>
      <c r="E61" s="89"/>
      <c r="F61" s="550">
        <v>6.2E-2</v>
      </c>
      <c r="G61" s="682">
        <v>5.7198443579766542E-2</v>
      </c>
      <c r="H61" s="550">
        <v>5.7999999999999996E-2</v>
      </c>
      <c r="I61" s="32"/>
      <c r="J61" s="743">
        <v>721.6</v>
      </c>
      <c r="K61" s="743">
        <v>1453.8000000000002</v>
      </c>
      <c r="L61" s="743">
        <v>2175.4</v>
      </c>
      <c r="M61" s="11">
        <f t="shared" si="9"/>
        <v>27.100000000000023</v>
      </c>
      <c r="N61" s="376">
        <f t="shared" si="10"/>
        <v>3.9020878329733666E-2</v>
      </c>
      <c r="O61" s="11">
        <f t="shared" si="8"/>
        <v>708.80000000000007</v>
      </c>
      <c r="P61" s="11">
        <f t="shared" si="12"/>
        <v>16.950000000000045</v>
      </c>
      <c r="Q61" s="376">
        <f t="shared" si="22"/>
        <v>2.4499530244995293E-2</v>
      </c>
      <c r="R61" s="376">
        <f t="shared" si="11"/>
        <v>-3.9054470709145583E-3</v>
      </c>
      <c r="S61" s="32"/>
      <c r="T61" s="743">
        <v>367.2</v>
      </c>
      <c r="U61" s="743">
        <v>747.7</v>
      </c>
      <c r="V61" s="743">
        <v>1114.9000000000001</v>
      </c>
      <c r="W61" s="584"/>
      <c r="X61" s="743">
        <v>1136.9000000000001</v>
      </c>
      <c r="Y61" s="743">
        <v>2289.6999999999998</v>
      </c>
      <c r="Z61" s="743">
        <v>3426.6</v>
      </c>
      <c r="AA61" s="32"/>
      <c r="AB61" s="682">
        <v>0.67700000000000005</v>
      </c>
      <c r="AC61" s="682">
        <v>0.67345067039350126</v>
      </c>
      <c r="AD61" s="682">
        <v>0.67500000000000004</v>
      </c>
      <c r="AE61" s="32"/>
      <c r="AF61" s="683">
        <v>0.22399999999999998</v>
      </c>
      <c r="AG61" s="683">
        <v>0.126</v>
      </c>
      <c r="AH61" s="683">
        <v>0.05</v>
      </c>
      <c r="AI61" s="683">
        <v>5.2999999999999999E-2</v>
      </c>
      <c r="AJ61" s="683">
        <v>2.4E-2</v>
      </c>
      <c r="AK61" s="682">
        <v>0.21664887940234789</v>
      </c>
      <c r="AL61" s="682">
        <v>0.10287769784172662</v>
      </c>
      <c r="AM61" s="32"/>
      <c r="AN61" s="684">
        <v>3.7999999999999999E-2</v>
      </c>
      <c r="AO61" s="684">
        <v>0.109</v>
      </c>
      <c r="AP61" s="684">
        <v>0.14099999999999999</v>
      </c>
      <c r="AQ61" s="684">
        <v>7.400000000000001E-2</v>
      </c>
      <c r="AR61" s="684">
        <v>0.126</v>
      </c>
      <c r="AS61" s="32"/>
      <c r="AT61" s="9">
        <v>5.2000000000000005E-2</v>
      </c>
      <c r="AU61" s="9">
        <v>5.7000000000000002E-2</v>
      </c>
      <c r="AV61" s="9">
        <v>7.5999999999999998E-2</v>
      </c>
      <c r="AW61" s="9">
        <v>7.400000000000001E-2</v>
      </c>
      <c r="AX61" s="9">
        <v>9.1999999999999998E-2</v>
      </c>
      <c r="AY61" s="9">
        <v>0.09</v>
      </c>
      <c r="AZ61" s="9">
        <v>5.2000000000000005E-2</v>
      </c>
      <c r="BA61" s="32"/>
      <c r="BB61" s="64"/>
      <c r="BC61" s="9"/>
      <c r="BD61" s="1"/>
      <c r="BE61" s="9"/>
      <c r="BF61" s="1"/>
      <c r="BG61" s="427"/>
      <c r="BH61" s="9"/>
      <c r="BI61" s="32"/>
      <c r="BJ61" s="514">
        <v>7.8</v>
      </c>
      <c r="BK61" s="514">
        <v>76.7</v>
      </c>
      <c r="BL61" s="514">
        <v>54</v>
      </c>
      <c r="BM61" s="514">
        <v>123.6</v>
      </c>
      <c r="BN61" s="514">
        <v>35.4</v>
      </c>
      <c r="BO61" s="514">
        <v>36.299999999999997</v>
      </c>
      <c r="BP61" s="514">
        <v>24.6</v>
      </c>
      <c r="BQ61" s="514">
        <v>32.6</v>
      </c>
      <c r="BR61" s="514">
        <v>114</v>
      </c>
      <c r="BS61" s="514">
        <v>68.3</v>
      </c>
      <c r="BT61" s="514">
        <v>72.3</v>
      </c>
      <c r="BU61" s="514">
        <v>73</v>
      </c>
      <c r="BV61" s="514">
        <v>718.7</v>
      </c>
      <c r="BW61" s="32"/>
      <c r="BX61" s="682">
        <v>3.4000000000000002E-2</v>
      </c>
      <c r="BY61" s="682">
        <v>0.02</v>
      </c>
      <c r="BZ61" s="682">
        <v>4.9000000000000002E-2</v>
      </c>
      <c r="CA61" s="376">
        <v>3.7999999999999999E-2</v>
      </c>
      <c r="CB61" s="749">
        <v>24.5</v>
      </c>
      <c r="CC61" s="749">
        <v>83.4</v>
      </c>
      <c r="CD61" s="749">
        <v>25.9</v>
      </c>
      <c r="CE61" s="749">
        <v>57.5</v>
      </c>
      <c r="CF61" s="32"/>
      <c r="CG61" s="272">
        <f>('Pop, Employ, Incomes'!H61+'Inflation, Current AC'!D104)*100</f>
        <v>10.4</v>
      </c>
      <c r="CH61" s="272"/>
      <c r="CI61" s="272"/>
      <c r="CJ61" s="32"/>
      <c r="CK61" s="11">
        <v>1066.73</v>
      </c>
      <c r="CL61" s="11">
        <f t="shared" si="0"/>
        <v>982.39541394464902</v>
      </c>
      <c r="CM61" s="11">
        <v>1012.99</v>
      </c>
      <c r="CN61" s="16"/>
      <c r="CO61" s="712">
        <v>479300</v>
      </c>
      <c r="CP61" s="203">
        <f t="shared" si="4"/>
        <v>841900</v>
      </c>
      <c r="CQ61" s="712">
        <v>1321200</v>
      </c>
      <c r="CR61" s="16"/>
      <c r="CS61" s="760">
        <v>947.79771600000004</v>
      </c>
      <c r="CT61" s="760">
        <v>1031</v>
      </c>
      <c r="CU61" s="638">
        <f t="shared" si="1"/>
        <v>1.1173270225521412</v>
      </c>
      <c r="CV61" s="343"/>
      <c r="CW61" s="16"/>
      <c r="CX61" s="62">
        <f t="shared" si="5"/>
        <v>1191.8862547670456</v>
      </c>
      <c r="CY61" s="62">
        <f t="shared" si="6"/>
        <v>1097.6569428316529</v>
      </c>
      <c r="CZ61" s="62">
        <f t="shared" si="7"/>
        <v>1131.8411005750936</v>
      </c>
      <c r="DA61" s="16"/>
      <c r="DB61" s="358"/>
      <c r="DC61" s="358"/>
      <c r="DD61" s="358"/>
      <c r="DE61" s="358"/>
      <c r="DF61" s="358"/>
      <c r="DG61" s="358"/>
      <c r="DH61" s="358"/>
      <c r="DI61" s="20"/>
      <c r="DJ61" s="358"/>
      <c r="DK61" s="358"/>
      <c r="DL61" s="358"/>
      <c r="DM61" s="358"/>
      <c r="DN61" s="358"/>
      <c r="DO61" s="358"/>
      <c r="DP61" s="358"/>
      <c r="DQ61" s="20"/>
      <c r="DR61" s="530">
        <f>+'Inflation, Current AC'!B104</f>
        <v>947.79771600000004</v>
      </c>
      <c r="DS61" s="530"/>
      <c r="DT61" s="359">
        <f t="shared" si="3"/>
        <v>1.0327022374888271</v>
      </c>
      <c r="DU61" s="457"/>
      <c r="DV61" s="20"/>
      <c r="DW61" s="457"/>
      <c r="DX61" s="457"/>
      <c r="DY61" s="457"/>
      <c r="DZ61" s="457"/>
      <c r="EA61" s="457"/>
      <c r="EB61" s="457"/>
      <c r="EC61" s="457"/>
      <c r="ED61" s="20"/>
      <c r="EE61" s="457"/>
      <c r="EF61" s="457"/>
      <c r="EG61" s="457"/>
      <c r="EH61" s="457"/>
      <c r="EI61" s="457"/>
      <c r="EJ61" s="457"/>
      <c r="EK61" s="457"/>
      <c r="EL61" s="20"/>
      <c r="EN61" s="376">
        <v>7.8</v>
      </c>
      <c r="EO61" s="376">
        <v>76.7</v>
      </c>
      <c r="EP61" s="696">
        <v>54</v>
      </c>
      <c r="EQ61" s="696">
        <v>123.6</v>
      </c>
      <c r="ER61" s="696">
        <v>35.4</v>
      </c>
      <c r="ES61" s="696">
        <v>36.299999999999997</v>
      </c>
      <c r="ET61" s="696">
        <v>24.6</v>
      </c>
      <c r="EU61" s="696">
        <v>32.6</v>
      </c>
      <c r="EV61" s="696">
        <v>114</v>
      </c>
      <c r="EW61" s="696">
        <v>68.3</v>
      </c>
      <c r="EX61" s="696">
        <v>72.3</v>
      </c>
      <c r="EY61" s="696">
        <v>73</v>
      </c>
      <c r="EZ61" s="696">
        <v>718.7</v>
      </c>
      <c r="FA61" s="696"/>
      <c r="FB61" s="696"/>
      <c r="FC61" s="696"/>
      <c r="FD61" s="696"/>
      <c r="FE61" s="696"/>
      <c r="FF61" s="696"/>
      <c r="FG61" s="696"/>
      <c r="FH61" s="696"/>
      <c r="FI61" s="696"/>
      <c r="FJ61" s="696"/>
      <c r="FK61" s="696"/>
      <c r="FL61" s="696"/>
      <c r="FM61" s="696"/>
      <c r="FN61" s="696"/>
      <c r="FO61" s="696"/>
      <c r="FP61" s="696"/>
      <c r="FQ61" s="696"/>
      <c r="FR61" s="696"/>
      <c r="FS61" s="696"/>
      <c r="FT61" s="696"/>
      <c r="FU61" s="696"/>
      <c r="FV61" s="696"/>
      <c r="FW61" s="696"/>
      <c r="FX61" s="696"/>
      <c r="FY61" s="696"/>
      <c r="FZ61" s="696"/>
      <c r="GA61" s="696"/>
      <c r="GB61" s="696"/>
      <c r="GC61" s="696"/>
      <c r="GD61" s="696"/>
    </row>
    <row r="62" spans="1:186" customFormat="1" ht="15" thickBot="1">
      <c r="A62" s="8">
        <v>40878</v>
      </c>
      <c r="B62" s="55"/>
      <c r="C62" s="55"/>
      <c r="D62" s="55"/>
      <c r="E62" s="89"/>
      <c r="F62" s="550">
        <v>6.2E-2</v>
      </c>
      <c r="G62" s="682">
        <v>5.8222023391065372E-2</v>
      </c>
      <c r="H62" s="550">
        <v>5.9000000000000004E-2</v>
      </c>
      <c r="I62" s="32"/>
      <c r="J62" s="743">
        <v>730.3</v>
      </c>
      <c r="K62" s="743">
        <v>1473.6000000000001</v>
      </c>
      <c r="L62" s="743">
        <v>2203.9</v>
      </c>
      <c r="M62" s="11">
        <f t="shared" si="9"/>
        <v>34.299999999999955</v>
      </c>
      <c r="N62" s="376">
        <f t="shared" si="10"/>
        <v>4.9281609195402254E-2</v>
      </c>
      <c r="O62" s="11">
        <f t="shared" si="8"/>
        <v>717.375</v>
      </c>
      <c r="P62" s="11">
        <f t="shared" si="12"/>
        <v>26.049999999999955</v>
      </c>
      <c r="Q62" s="376">
        <f t="shared" si="22"/>
        <v>3.7681264238961454E-2</v>
      </c>
      <c r="R62" s="376">
        <f t="shared" si="11"/>
        <v>-2.5045691464158359E-3</v>
      </c>
      <c r="S62" s="32"/>
      <c r="T62" s="743">
        <v>363.1</v>
      </c>
      <c r="U62" s="743">
        <v>728.30000000000007</v>
      </c>
      <c r="V62" s="743">
        <v>1091.4000000000001</v>
      </c>
      <c r="W62" s="584"/>
      <c r="X62" s="743">
        <v>1141.5</v>
      </c>
      <c r="Y62" s="743">
        <v>2293</v>
      </c>
      <c r="Z62" s="743">
        <v>3434.5</v>
      </c>
      <c r="AA62" s="32"/>
      <c r="AB62" s="682">
        <v>0.68200000000000005</v>
      </c>
      <c r="AC62" s="682">
        <v>0.68238116005233318</v>
      </c>
      <c r="AD62" s="682">
        <v>0.68299999999999994</v>
      </c>
      <c r="AE62" s="32"/>
      <c r="AF62" s="683">
        <v>0.24399999999999999</v>
      </c>
      <c r="AG62" s="683">
        <v>0.13300000000000001</v>
      </c>
      <c r="AH62" s="683">
        <v>0.05</v>
      </c>
      <c r="AI62" s="683">
        <v>4.0999999999999995E-2</v>
      </c>
      <c r="AJ62" s="683">
        <v>2.4E-2</v>
      </c>
      <c r="AK62" s="682">
        <v>0.22232916265640038</v>
      </c>
      <c r="AL62" s="682">
        <v>0.10458452722063037</v>
      </c>
      <c r="AM62" s="32"/>
      <c r="AN62" s="684">
        <v>3.3000000000000002E-2</v>
      </c>
      <c r="AO62" s="684">
        <v>0.156</v>
      </c>
      <c r="AP62" s="684">
        <v>0.13699999999999998</v>
      </c>
      <c r="AQ62" s="684">
        <v>7.6999999999999999E-2</v>
      </c>
      <c r="AR62" s="684">
        <v>0.1</v>
      </c>
      <c r="AS62" s="32"/>
      <c r="AT62" s="9">
        <v>4.8000000000000001E-2</v>
      </c>
      <c r="AU62" s="9">
        <v>5.2999999999999999E-2</v>
      </c>
      <c r="AV62" s="9">
        <v>7.0000000000000007E-2</v>
      </c>
      <c r="AW62" s="9">
        <v>6.8000000000000005E-2</v>
      </c>
      <c r="AX62" s="9">
        <v>8.4000000000000005E-2</v>
      </c>
      <c r="AY62" s="9">
        <v>8.3000000000000004E-2</v>
      </c>
      <c r="AZ62" s="9">
        <v>4.7E-2</v>
      </c>
      <c r="BA62" s="32"/>
      <c r="BB62" s="559" t="s">
        <v>817</v>
      </c>
      <c r="BC62" s="9"/>
      <c r="BD62" s="9"/>
      <c r="BE62" s="9"/>
      <c r="BF62" s="9"/>
      <c r="BG62" s="64" t="s">
        <v>70</v>
      </c>
      <c r="BH62" s="9"/>
      <c r="BI62" s="32"/>
      <c r="BJ62" s="514">
        <v>9.6</v>
      </c>
      <c r="BK62" s="514">
        <v>88.8</v>
      </c>
      <c r="BL62" s="514">
        <v>58.1</v>
      </c>
      <c r="BM62" s="514">
        <v>117</v>
      </c>
      <c r="BN62" s="514">
        <v>38.9</v>
      </c>
      <c r="BO62" s="514">
        <v>37.9</v>
      </c>
      <c r="BP62" s="514">
        <v>21.6</v>
      </c>
      <c r="BQ62" s="514">
        <v>31.4</v>
      </c>
      <c r="BR62" s="514">
        <v>109.1</v>
      </c>
      <c r="BS62" s="514">
        <v>65.2</v>
      </c>
      <c r="BT62" s="514">
        <v>74</v>
      </c>
      <c r="BU62" s="514">
        <v>75.400000000000006</v>
      </c>
      <c r="BV62" s="514">
        <v>727</v>
      </c>
      <c r="BW62" s="32"/>
      <c r="BX62" s="682">
        <v>3.6000000000000004E-2</v>
      </c>
      <c r="BY62" s="682">
        <v>2.7999999999999997E-2</v>
      </c>
      <c r="BZ62" s="682">
        <v>4.5999999999999999E-2</v>
      </c>
      <c r="CA62" s="376">
        <v>3.9E-2</v>
      </c>
      <c r="CB62" s="749">
        <v>26.4</v>
      </c>
      <c r="CC62" s="749">
        <v>85.1</v>
      </c>
      <c r="CD62" s="749">
        <v>32</v>
      </c>
      <c r="CE62" s="749">
        <v>53.2</v>
      </c>
      <c r="CF62" s="32"/>
      <c r="CG62" s="272">
        <f>('Pop, Employ, Incomes'!H62+'Inflation, Current AC'!D105)*100</f>
        <v>7.7000000000000011</v>
      </c>
      <c r="CH62" s="272"/>
      <c r="CI62" s="272"/>
      <c r="CJ62" s="32"/>
      <c r="CK62" s="11">
        <v>1071.19</v>
      </c>
      <c r="CL62" s="11">
        <f t="shared" si="0"/>
        <v>985.76024991200279</v>
      </c>
      <c r="CM62" s="11">
        <v>1016.95</v>
      </c>
      <c r="CN62" s="16"/>
      <c r="CO62" s="712">
        <v>490100</v>
      </c>
      <c r="CP62" s="203">
        <f t="shared" si="4"/>
        <v>852300</v>
      </c>
      <c r="CQ62" s="712">
        <v>1342400</v>
      </c>
      <c r="CR62" s="16"/>
      <c r="CS62" s="760">
        <v>944.53507300000001</v>
      </c>
      <c r="CT62" s="760">
        <v>1031</v>
      </c>
      <c r="CU62" s="638">
        <f t="shared" si="1"/>
        <v>1.1211865289834504</v>
      </c>
      <c r="CV62" s="343"/>
      <c r="CW62" s="16"/>
      <c r="CX62" s="62">
        <f t="shared" si="5"/>
        <v>1201.0037979817823</v>
      </c>
      <c r="CY62" s="62">
        <f t="shared" si="6"/>
        <v>1105.2211130086971</v>
      </c>
      <c r="CZ62" s="62">
        <f t="shared" si="7"/>
        <v>1140.1906406497199</v>
      </c>
      <c r="DA62" s="16"/>
      <c r="DB62" s="358"/>
      <c r="DC62" s="358"/>
      <c r="DD62" s="358"/>
      <c r="DE62" s="358"/>
      <c r="DF62" s="358"/>
      <c r="DG62" s="358"/>
      <c r="DH62" s="358"/>
      <c r="DI62" s="20"/>
      <c r="DJ62" s="358"/>
      <c r="DK62" s="358"/>
      <c r="DL62" s="358"/>
      <c r="DM62" s="358"/>
      <c r="DN62" s="358"/>
      <c r="DO62" s="358"/>
      <c r="DP62" s="358"/>
      <c r="DQ62" s="20"/>
      <c r="DR62" s="530">
        <f>+'Inflation, Current AC'!B105</f>
        <v>944.53507300000001</v>
      </c>
      <c r="DS62" s="530"/>
      <c r="DT62" s="359">
        <f t="shared" si="3"/>
        <v>1.0362694303041513</v>
      </c>
      <c r="DU62" s="457"/>
      <c r="DV62" s="20"/>
      <c r="DW62" s="457"/>
      <c r="DX62" s="457"/>
      <c r="DY62" s="457"/>
      <c r="DZ62" s="457"/>
      <c r="EA62" s="457"/>
      <c r="EB62" s="457"/>
      <c r="EC62" s="457"/>
      <c r="ED62" s="20"/>
      <c r="EE62" s="457"/>
      <c r="EF62" s="457"/>
      <c r="EG62" s="457"/>
      <c r="EH62" s="457"/>
      <c r="EI62" s="457"/>
      <c r="EJ62" s="457"/>
      <c r="EK62" s="457"/>
      <c r="EL62" s="20"/>
      <c r="EN62" s="376">
        <v>9.6</v>
      </c>
      <c r="EO62" s="376">
        <v>88.8</v>
      </c>
      <c r="EP62" s="696">
        <v>58.1</v>
      </c>
      <c r="EQ62" s="696">
        <v>117</v>
      </c>
      <c r="ER62" s="696">
        <v>38.9</v>
      </c>
      <c r="ES62" s="696">
        <v>37.9</v>
      </c>
      <c r="ET62" s="696">
        <v>21.6</v>
      </c>
      <c r="EU62" s="696">
        <v>31.4</v>
      </c>
      <c r="EV62" s="696">
        <v>109.1</v>
      </c>
      <c r="EW62" s="696">
        <v>65.2</v>
      </c>
      <c r="EX62" s="696">
        <v>74</v>
      </c>
      <c r="EY62" s="696">
        <v>75.400000000000006</v>
      </c>
      <c r="EZ62" s="696">
        <v>727</v>
      </c>
      <c r="FA62" s="696"/>
      <c r="FB62" s="696"/>
      <c r="FC62" s="696"/>
      <c r="FD62" s="696"/>
      <c r="FE62" s="696"/>
      <c r="FF62" s="696"/>
      <c r="FG62" s="696"/>
      <c r="FH62" s="696"/>
      <c r="FI62" s="696"/>
      <c r="FJ62" s="696"/>
      <c r="FK62" s="696"/>
      <c r="FL62" s="696"/>
      <c r="FM62" s="696"/>
      <c r="FN62" s="696"/>
      <c r="FO62" s="696"/>
      <c r="FP62" s="696"/>
      <c r="FQ62" s="696"/>
      <c r="FR62" s="696"/>
      <c r="FS62" s="696"/>
      <c r="FT62" s="696"/>
      <c r="FU62" s="696"/>
      <c r="FV62" s="696"/>
      <c r="FW62" s="696"/>
      <c r="FX62" s="696"/>
      <c r="FY62" s="696"/>
      <c r="FZ62" s="696"/>
      <c r="GA62" s="696"/>
      <c r="GB62" s="696"/>
      <c r="GC62" s="696"/>
      <c r="GD62" s="696"/>
    </row>
    <row r="63" spans="1:186" customFormat="1" ht="15" thickBot="1">
      <c r="A63" s="8">
        <v>40969</v>
      </c>
      <c r="B63" s="55"/>
      <c r="C63" s="55"/>
      <c r="D63" s="55"/>
      <c r="E63" s="89"/>
      <c r="F63" s="550">
        <v>7.2999999999999995E-2</v>
      </c>
      <c r="G63" s="682">
        <v>6.4390803133558369E-2</v>
      </c>
      <c r="H63" s="550">
        <v>6.6000000000000003E-2</v>
      </c>
      <c r="I63" s="32"/>
      <c r="J63" s="743">
        <v>727.5</v>
      </c>
      <c r="K63" s="743">
        <v>1469</v>
      </c>
      <c r="L63" s="743">
        <v>2196.5</v>
      </c>
      <c r="M63" s="11">
        <f t="shared" si="9"/>
        <v>19.600000000000023</v>
      </c>
      <c r="N63" s="376">
        <f t="shared" si="10"/>
        <v>2.7687526486791958E-2</v>
      </c>
      <c r="O63" s="11">
        <f t="shared" si="8"/>
        <v>722.27500000000009</v>
      </c>
      <c r="P63" s="11">
        <f t="shared" si="12"/>
        <v>26.300000000000068</v>
      </c>
      <c r="Q63" s="376">
        <f t="shared" si="22"/>
        <v>3.7788713675060315E-2</v>
      </c>
      <c r="R63" s="376">
        <f t="shared" si="11"/>
        <v>-3.3245131962820196E-3</v>
      </c>
      <c r="S63" s="32"/>
      <c r="T63" s="743">
        <v>361.3</v>
      </c>
      <c r="U63" s="743">
        <v>725.5</v>
      </c>
      <c r="V63" s="743">
        <v>1086.8</v>
      </c>
      <c r="W63" s="584"/>
      <c r="X63" s="743">
        <v>1145.7</v>
      </c>
      <c r="Y63" s="743">
        <v>2295.8000000000002</v>
      </c>
      <c r="Z63" s="743">
        <v>3441.5</v>
      </c>
      <c r="AA63" s="32"/>
      <c r="AB63" s="682">
        <v>0.68500000000000005</v>
      </c>
      <c r="AC63" s="682">
        <v>0.68398815227807308</v>
      </c>
      <c r="AD63" s="682">
        <v>0.68500000000000005</v>
      </c>
      <c r="AE63" s="32"/>
      <c r="AF63" s="683">
        <v>0.26500000000000001</v>
      </c>
      <c r="AG63" s="683">
        <v>0.13699999999999998</v>
      </c>
      <c r="AH63" s="683">
        <v>7.0000000000000007E-2</v>
      </c>
      <c r="AI63" s="683">
        <v>4.4999999999999998E-2</v>
      </c>
      <c r="AJ63" s="683">
        <v>3.3000000000000002E-2</v>
      </c>
      <c r="AK63" s="682">
        <v>0.21221221221221223</v>
      </c>
      <c r="AL63" s="682">
        <v>0.14867617107942971</v>
      </c>
      <c r="AM63" s="32"/>
      <c r="AN63" s="684">
        <v>4.7E-2</v>
      </c>
      <c r="AO63" s="684">
        <v>0.13200000000000001</v>
      </c>
      <c r="AP63" s="684">
        <v>0.14800000000000002</v>
      </c>
      <c r="AQ63" s="684">
        <v>9.3000000000000013E-2</v>
      </c>
      <c r="AR63" s="684">
        <v>0.125</v>
      </c>
      <c r="AS63" s="32"/>
      <c r="AT63" s="9">
        <v>5.0999999999999997E-2</v>
      </c>
      <c r="AU63" s="9">
        <v>5.7000000000000002E-2</v>
      </c>
      <c r="AV63" s="9">
        <v>7.6999999999999999E-2</v>
      </c>
      <c r="AW63" s="9">
        <v>7.400000000000001E-2</v>
      </c>
      <c r="AX63" s="9">
        <v>9.0999999999999998E-2</v>
      </c>
      <c r="AY63" s="9">
        <v>8.8000000000000009E-2</v>
      </c>
      <c r="AZ63" s="9">
        <v>5.2000000000000005E-2</v>
      </c>
      <c r="BA63" s="32"/>
      <c r="BB63" s="561">
        <f>+BB57</f>
        <v>2017</v>
      </c>
      <c r="BC63" s="563"/>
      <c r="BD63" s="9"/>
      <c r="BE63" s="9"/>
      <c r="BF63" s="9"/>
      <c r="BG63" s="64"/>
      <c r="BH63" s="9"/>
      <c r="BI63" s="32"/>
      <c r="BJ63" s="514">
        <v>9.1999999999999993</v>
      </c>
      <c r="BK63" s="514">
        <v>86.5</v>
      </c>
      <c r="BL63" s="514">
        <v>59.2</v>
      </c>
      <c r="BM63" s="514">
        <v>110.8</v>
      </c>
      <c r="BN63" s="514">
        <v>41.5</v>
      </c>
      <c r="BO63" s="514">
        <v>39.1</v>
      </c>
      <c r="BP63" s="514">
        <v>22.9</v>
      </c>
      <c r="BQ63" s="514">
        <v>32.6</v>
      </c>
      <c r="BR63" s="514">
        <v>107.5</v>
      </c>
      <c r="BS63" s="514">
        <v>63.7</v>
      </c>
      <c r="BT63" s="514">
        <v>70</v>
      </c>
      <c r="BU63" s="514">
        <v>80.2</v>
      </c>
      <c r="BV63" s="514">
        <v>723.2</v>
      </c>
      <c r="BW63" s="32"/>
      <c r="BX63" s="682">
        <v>0.04</v>
      </c>
      <c r="BY63" s="682">
        <v>2.4E-2</v>
      </c>
      <c r="BZ63" s="682">
        <v>5.7000000000000002E-2</v>
      </c>
      <c r="CA63" s="376">
        <v>4.0999999999999995E-2</v>
      </c>
      <c r="CB63" s="749">
        <v>28.9</v>
      </c>
      <c r="CC63" s="749">
        <v>89.6</v>
      </c>
      <c r="CD63" s="749">
        <v>29.8</v>
      </c>
      <c r="CE63" s="749">
        <v>59.8</v>
      </c>
      <c r="CF63" s="32"/>
      <c r="CG63" s="272">
        <f>('Pop, Employ, Incomes'!H63+'Inflation, Current AC'!D106)*100</f>
        <v>8.2000000000000011</v>
      </c>
      <c r="CH63" s="272"/>
      <c r="CI63" s="272"/>
      <c r="CJ63" s="32"/>
      <c r="CK63" s="11">
        <v>1087.0899999999999</v>
      </c>
      <c r="CL63" s="11">
        <f t="shared" si="0"/>
        <v>1000.6751094719588</v>
      </c>
      <c r="CM63" s="11">
        <v>1031.75</v>
      </c>
      <c r="CN63" s="16"/>
      <c r="CO63" s="712">
        <v>479600</v>
      </c>
      <c r="CP63" s="203">
        <f t="shared" si="4"/>
        <v>854100</v>
      </c>
      <c r="CQ63" s="712">
        <v>1333700</v>
      </c>
      <c r="CR63" s="16"/>
      <c r="CS63" s="760">
        <v>949.42903799999999</v>
      </c>
      <c r="CT63" s="760">
        <v>1031</v>
      </c>
      <c r="CU63" s="638">
        <f t="shared" si="1"/>
        <v>1.1154072159313921</v>
      </c>
      <c r="CV63" s="343"/>
      <c r="CW63" s="16"/>
      <c r="CX63" s="62">
        <f t="shared" si="5"/>
        <v>1212.5480303668569</v>
      </c>
      <c r="CY63" s="62">
        <f t="shared" si="6"/>
        <v>1116.1602379079586</v>
      </c>
      <c r="CZ63" s="62">
        <f t="shared" si="7"/>
        <v>1150.8213950372137</v>
      </c>
      <c r="DA63" s="16"/>
      <c r="DB63" s="358"/>
      <c r="DC63" s="358"/>
      <c r="DD63" s="358"/>
      <c r="DE63" s="358"/>
      <c r="DF63" s="358"/>
      <c r="DG63" s="358"/>
      <c r="DH63" s="358"/>
      <c r="DI63" s="20"/>
      <c r="DJ63" s="358"/>
      <c r="DK63" s="358"/>
      <c r="DL63" s="358"/>
      <c r="DM63" s="358"/>
      <c r="DN63" s="358"/>
      <c r="DO63" s="358"/>
      <c r="DP63" s="358"/>
      <c r="DQ63" s="20"/>
      <c r="DR63" s="530">
        <f>+'Inflation, Current AC'!B106</f>
        <v>949.42903799999999</v>
      </c>
      <c r="DS63" s="530"/>
      <c r="DT63" s="359">
        <f t="shared" si="3"/>
        <v>1.0309278343348922</v>
      </c>
      <c r="DU63" s="457"/>
      <c r="DV63" s="20"/>
      <c r="DW63" s="457"/>
      <c r="DX63" s="457"/>
      <c r="DY63" s="457"/>
      <c r="DZ63" s="457"/>
      <c r="EA63" s="457"/>
      <c r="EB63" s="457"/>
      <c r="EC63" s="457"/>
      <c r="ED63" s="20"/>
      <c r="EE63" s="457"/>
      <c r="EF63" s="457"/>
      <c r="EG63" s="457"/>
      <c r="EH63" s="457"/>
      <c r="EI63" s="457"/>
      <c r="EJ63" s="457"/>
      <c r="EK63" s="457"/>
      <c r="EL63" s="20"/>
      <c r="EN63" s="376">
        <v>9.1999999999999993</v>
      </c>
      <c r="EO63" s="376">
        <v>86.5</v>
      </c>
      <c r="EP63" s="696">
        <v>59.2</v>
      </c>
      <c r="EQ63" s="696">
        <v>110.8</v>
      </c>
      <c r="ER63" s="696">
        <v>41.5</v>
      </c>
      <c r="ES63" s="696">
        <v>39.1</v>
      </c>
      <c r="ET63" s="696">
        <v>22.9</v>
      </c>
      <c r="EU63" s="696">
        <v>32.6</v>
      </c>
      <c r="EV63" s="696">
        <v>107.5</v>
      </c>
      <c r="EW63" s="696">
        <v>63.7</v>
      </c>
      <c r="EX63" s="696">
        <v>70</v>
      </c>
      <c r="EY63" s="696">
        <v>80.2</v>
      </c>
      <c r="EZ63" s="696">
        <v>723.2</v>
      </c>
      <c r="FA63" s="696"/>
      <c r="FB63" s="696"/>
      <c r="FC63" s="696"/>
      <c r="FD63" s="696"/>
      <c r="FE63" s="696"/>
      <c r="FF63" s="696"/>
      <c r="FG63" s="696"/>
      <c r="FH63" s="696"/>
      <c r="FI63" s="696"/>
      <c r="FJ63" s="696"/>
      <c r="FK63" s="696"/>
      <c r="FL63" s="696"/>
      <c r="FM63" s="696"/>
      <c r="FN63" s="696"/>
      <c r="FO63" s="696"/>
      <c r="FP63" s="696"/>
      <c r="FQ63" s="696"/>
      <c r="FR63" s="696"/>
      <c r="FS63" s="696"/>
      <c r="FT63" s="696"/>
      <c r="FU63" s="696"/>
      <c r="FV63" s="696"/>
      <c r="FW63" s="696"/>
      <c r="FX63" s="696"/>
      <c r="FY63" s="696"/>
      <c r="FZ63" s="696"/>
      <c r="GA63" s="696"/>
      <c r="GB63" s="696"/>
      <c r="GC63" s="696"/>
      <c r="GD63" s="696"/>
    </row>
    <row r="64" spans="1:186" customFormat="1" ht="15" thickBot="1">
      <c r="A64" s="8">
        <v>41061</v>
      </c>
      <c r="B64" s="203">
        <v>1476500</v>
      </c>
      <c r="C64" s="69">
        <f>+D64-B64</f>
        <v>2931600</v>
      </c>
      <c r="D64" s="203">
        <v>4408100</v>
      </c>
      <c r="E64" s="697">
        <f>+B64/D64</f>
        <v>0.33495156643451829</v>
      </c>
      <c r="F64" s="550">
        <v>6.9000000000000006E-2</v>
      </c>
      <c r="G64" s="682">
        <v>5.9092666580744926E-2</v>
      </c>
      <c r="H64" s="550">
        <v>6.2E-2</v>
      </c>
      <c r="I64" s="215"/>
      <c r="J64" s="743">
        <v>725.8</v>
      </c>
      <c r="K64" s="743">
        <v>1460.1000000000001</v>
      </c>
      <c r="L64" s="743">
        <v>2185.9</v>
      </c>
      <c r="M64" s="11">
        <f t="shared" si="9"/>
        <v>16.099999999999909</v>
      </c>
      <c r="N64" s="376">
        <f t="shared" si="10"/>
        <v>2.268564182048749E-2</v>
      </c>
      <c r="O64" s="11">
        <f t="shared" si="8"/>
        <v>726.3</v>
      </c>
      <c r="P64" s="11">
        <f t="shared" si="12"/>
        <v>24.274999999999864</v>
      </c>
      <c r="Q64" s="376">
        <f t="shared" si="22"/>
        <v>3.4578540650261447E-2</v>
      </c>
      <c r="R64" s="376">
        <f t="shared" si="11"/>
        <v>-5.5169595422965845E-3</v>
      </c>
      <c r="S64" s="215"/>
      <c r="T64" s="743">
        <v>369.7</v>
      </c>
      <c r="U64" s="743">
        <v>744.7</v>
      </c>
      <c r="V64" s="743">
        <v>1114.4000000000001</v>
      </c>
      <c r="W64" s="584"/>
      <c r="X64" s="743">
        <v>1149</v>
      </c>
      <c r="Y64" s="743">
        <v>2296.5</v>
      </c>
      <c r="Z64" s="743">
        <v>3445.5</v>
      </c>
      <c r="AA64" s="32"/>
      <c r="AB64" s="682">
        <v>0.67799999999999994</v>
      </c>
      <c r="AC64" s="682">
        <v>0.67572392771608969</v>
      </c>
      <c r="AD64" s="682">
        <v>0.67700000000000005</v>
      </c>
      <c r="AE64" s="32"/>
      <c r="AF64" s="683">
        <v>0.29799999999999999</v>
      </c>
      <c r="AG64" s="683">
        <v>0.10199999999999999</v>
      </c>
      <c r="AH64" s="683">
        <v>5.7000000000000002E-2</v>
      </c>
      <c r="AI64" s="683">
        <v>0.05</v>
      </c>
      <c r="AJ64" s="683">
        <v>3.7999999999999999E-2</v>
      </c>
      <c r="AK64" s="682">
        <v>0.20550847457627117</v>
      </c>
      <c r="AL64" s="682">
        <v>0.11957295373665479</v>
      </c>
      <c r="AM64" s="32"/>
      <c r="AN64" s="684">
        <v>4.8000000000000001E-2</v>
      </c>
      <c r="AO64" s="684">
        <v>0.13900000000000001</v>
      </c>
      <c r="AP64" s="684">
        <v>0.14199999999999999</v>
      </c>
      <c r="AQ64" s="684">
        <v>7.9000000000000001E-2</v>
      </c>
      <c r="AR64" s="684">
        <v>0.106</v>
      </c>
      <c r="AS64" s="32"/>
      <c r="AT64" s="9"/>
      <c r="AU64" s="9"/>
      <c r="AV64" s="9"/>
      <c r="AW64" s="9"/>
      <c r="AX64" s="9"/>
      <c r="AY64" s="9"/>
      <c r="AZ64" s="9"/>
      <c r="BA64" s="32" t="s">
        <v>615</v>
      </c>
      <c r="BB64" s="561">
        <f t="shared" ref="BB64:BB66" si="54">+BB58</f>
        <v>2018</v>
      </c>
      <c r="BC64" s="564">
        <f>+BC58-BC57</f>
        <v>27671.316482433351</v>
      </c>
      <c r="BD64" s="564">
        <f t="shared" ref="BD64:BH64" si="55">+BD58-BD57</f>
        <v>7955.0791999742505</v>
      </c>
      <c r="BE64" s="564">
        <f t="shared" si="55"/>
        <v>6499.8979923960287</v>
      </c>
      <c r="BF64" s="564">
        <f t="shared" si="55"/>
        <v>9207.7948325548205</v>
      </c>
      <c r="BG64" s="564">
        <f t="shared" si="55"/>
        <v>3107.4520153014309</v>
      </c>
      <c r="BH64" s="564">
        <f t="shared" si="55"/>
        <v>68604.289591673296</v>
      </c>
      <c r="BI64" s="32"/>
      <c r="BJ64" s="514">
        <v>9.9</v>
      </c>
      <c r="BK64" s="514">
        <v>79.400000000000006</v>
      </c>
      <c r="BL64" s="514">
        <v>54</v>
      </c>
      <c r="BM64" s="514">
        <v>114.6</v>
      </c>
      <c r="BN64" s="514">
        <v>40.299999999999997</v>
      </c>
      <c r="BO64" s="514">
        <v>40.200000000000003</v>
      </c>
      <c r="BP64" s="514">
        <v>22.2</v>
      </c>
      <c r="BQ64" s="514">
        <v>32.200000000000003</v>
      </c>
      <c r="BR64" s="514">
        <v>115</v>
      </c>
      <c r="BS64" s="514">
        <v>68.7</v>
      </c>
      <c r="BT64" s="514">
        <v>67.2</v>
      </c>
      <c r="BU64" s="514">
        <v>79.2</v>
      </c>
      <c r="BV64" s="514">
        <v>722.9</v>
      </c>
      <c r="BW64" s="32"/>
      <c r="BX64" s="682">
        <v>4.2999999999999997E-2</v>
      </c>
      <c r="BY64" s="682">
        <v>2.7000000000000003E-2</v>
      </c>
      <c r="BZ64" s="682">
        <v>0.06</v>
      </c>
      <c r="CA64" s="376">
        <v>4.2000000000000003E-2</v>
      </c>
      <c r="CB64" s="749">
        <v>31.2</v>
      </c>
      <c r="CC64" s="749">
        <v>92.4</v>
      </c>
      <c r="CD64" s="749">
        <v>27</v>
      </c>
      <c r="CE64" s="749">
        <v>65.400000000000006</v>
      </c>
      <c r="CF64" s="32"/>
      <c r="CG64" s="272">
        <f>('Pop, Employ, Incomes'!H64+'Inflation, Current AC'!D107)*100</f>
        <v>7.1999999999999993</v>
      </c>
      <c r="CH64" s="272"/>
      <c r="CI64" s="272"/>
      <c r="CJ64" s="32"/>
      <c r="CK64" s="11">
        <v>1100.93</v>
      </c>
      <c r="CL64" s="11">
        <f t="shared" si="0"/>
        <v>1002.2157037122702</v>
      </c>
      <c r="CM64" s="11">
        <v>1038</v>
      </c>
      <c r="CN64" s="16"/>
      <c r="CO64" s="712">
        <v>491700</v>
      </c>
      <c r="CP64" s="203">
        <f t="shared" si="4"/>
        <v>864700</v>
      </c>
      <c r="CQ64" s="712">
        <v>1356400</v>
      </c>
      <c r="CR64" s="16"/>
      <c r="CS64" s="760">
        <v>952.69168000000002</v>
      </c>
      <c r="CT64" s="760">
        <v>1031</v>
      </c>
      <c r="CU64" s="638">
        <f t="shared" si="1"/>
        <v>1.1115873290716678</v>
      </c>
      <c r="CV64" s="343"/>
      <c r="CW64" s="16"/>
      <c r="CX64" s="62">
        <f t="shared" si="5"/>
        <v>1223.7798381948712</v>
      </c>
      <c r="CY64" s="62">
        <f t="shared" si="6"/>
        <v>1114.0502772432044</v>
      </c>
      <c r="CZ64" s="62">
        <f t="shared" si="7"/>
        <v>1153.8276475763912</v>
      </c>
      <c r="DA64" s="16"/>
      <c r="DB64" s="358">
        <v>770</v>
      </c>
      <c r="DC64" s="358">
        <v>917</v>
      </c>
      <c r="DD64" s="358">
        <v>602</v>
      </c>
      <c r="DE64" s="358">
        <v>469</v>
      </c>
      <c r="DF64" s="358">
        <v>556</v>
      </c>
      <c r="DG64" s="358">
        <v>438</v>
      </c>
      <c r="DH64" s="358">
        <v>775</v>
      </c>
      <c r="DI64" s="20"/>
      <c r="DJ64" s="358">
        <v>700.98497713912479</v>
      </c>
      <c r="DK64" s="358">
        <v>725.01577118417538</v>
      </c>
      <c r="DL64" s="358">
        <v>571.74688796680505</v>
      </c>
      <c r="DM64" s="358">
        <v>493.79012345679013</v>
      </c>
      <c r="DN64" s="358">
        <v>602.7045454545455</v>
      </c>
      <c r="DO64" s="358">
        <v>723.24675324675309</v>
      </c>
      <c r="DP64" s="358">
        <v>673.53627760252368</v>
      </c>
      <c r="DQ64" s="20"/>
      <c r="DR64" s="530">
        <f>+'Inflation, Current AC'!B107</f>
        <v>952.69168000000002</v>
      </c>
      <c r="DS64" s="530"/>
      <c r="DT64" s="359">
        <f t="shared" si="3"/>
        <v>1.0273972603602457</v>
      </c>
      <c r="DU64" s="457"/>
      <c r="DV64" s="20"/>
      <c r="DW64" s="12">
        <f>DB64*$DT64</f>
        <v>791.09589047738916</v>
      </c>
      <c r="DX64" s="12">
        <f t="shared" ref="DX64" si="56">DC64*$DT64</f>
        <v>942.1232877503453</v>
      </c>
      <c r="DY64" s="12">
        <f t="shared" ref="DY64" si="57">DD64*$DT64</f>
        <v>618.49315073686796</v>
      </c>
      <c r="DZ64" s="12">
        <f t="shared" ref="DZ64" si="58">DE64*$DT64</f>
        <v>481.84931510895524</v>
      </c>
      <c r="EA64" s="12">
        <f t="shared" ref="EA64" si="59">DF64*$DT64</f>
        <v>571.23287676029656</v>
      </c>
      <c r="EB64" s="12">
        <f t="shared" ref="EB64" si="60">DG64*$DT64</f>
        <v>450.00000003778763</v>
      </c>
      <c r="EC64" s="12">
        <f t="shared" ref="EC64" si="61">DH64*$DT64</f>
        <v>796.23287677919041</v>
      </c>
      <c r="ED64" s="20"/>
      <c r="EE64" s="62">
        <f>DJ64*$DT64</f>
        <v>720.19004506642625</v>
      </c>
      <c r="EF64" s="62">
        <f t="shared" ref="EF64" si="62">DK64*$DT64</f>
        <v>744.87921703259258</v>
      </c>
      <c r="EG64" s="62">
        <f t="shared" ref="EG64" si="63">DL64*$DT64</f>
        <v>587.41118631659185</v>
      </c>
      <c r="EH64" s="62">
        <f t="shared" ref="EH64" si="64">DM64*$DT64</f>
        <v>507.31862003245368</v>
      </c>
      <c r="EI64" s="62">
        <f t="shared" ref="EI64" si="65">DN64*$DT64</f>
        <v>619.21699880666722</v>
      </c>
      <c r="EJ64" s="62">
        <f t="shared" ref="EJ64" si="66">DO64*$DT64</f>
        <v>743.06173285015677</v>
      </c>
      <c r="EK64" s="62">
        <f t="shared" ref="EK64" si="67">DP64*$DT64</f>
        <v>691.98932636207076</v>
      </c>
      <c r="EL64" s="20"/>
      <c r="EN64" s="376">
        <v>9.9</v>
      </c>
      <c r="EO64" s="376">
        <v>79.400000000000006</v>
      </c>
      <c r="EP64" s="696">
        <v>54</v>
      </c>
      <c r="EQ64" s="696">
        <v>114.6</v>
      </c>
      <c r="ER64" s="696">
        <v>40.299999999999997</v>
      </c>
      <c r="ES64" s="696">
        <v>40.200000000000003</v>
      </c>
      <c r="ET64" s="696">
        <v>22.2</v>
      </c>
      <c r="EU64" s="696">
        <v>32.200000000000003</v>
      </c>
      <c r="EV64" s="696">
        <v>115</v>
      </c>
      <c r="EW64" s="696">
        <v>68.7</v>
      </c>
      <c r="EX64" s="696">
        <v>67.2</v>
      </c>
      <c r="EY64" s="696">
        <v>79.2</v>
      </c>
      <c r="EZ64" s="696">
        <v>722.9</v>
      </c>
      <c r="FA64" s="696"/>
      <c r="FB64" s="696"/>
      <c r="FC64" s="696"/>
      <c r="FD64" s="696"/>
      <c r="FE64" s="696"/>
      <c r="FF64" s="696"/>
      <c r="FG64" s="696"/>
      <c r="FH64" s="696"/>
      <c r="FI64" s="696"/>
      <c r="FJ64" s="696"/>
      <c r="FK64" s="696"/>
      <c r="FL64" s="696"/>
      <c r="FM64" s="696"/>
      <c r="FN64" s="696"/>
      <c r="FO64" s="696"/>
      <c r="FP64" s="696"/>
      <c r="FQ64" s="696"/>
      <c r="FR64" s="696"/>
      <c r="FS64" s="696"/>
      <c r="FT64" s="696"/>
      <c r="FU64" s="696"/>
      <c r="FV64" s="696"/>
      <c r="FW64" s="696"/>
      <c r="FX64" s="696"/>
      <c r="FY64" s="696"/>
      <c r="FZ64" s="696"/>
      <c r="GA64" s="696"/>
      <c r="GB64" s="696"/>
      <c r="GC64" s="696"/>
      <c r="GD64" s="696"/>
    </row>
    <row r="65" spans="1:186" customFormat="1" ht="15" thickBot="1">
      <c r="A65" s="8">
        <v>41153</v>
      </c>
      <c r="B65" s="72"/>
      <c r="C65" s="72"/>
      <c r="D65" s="72"/>
      <c r="E65" s="89"/>
      <c r="F65" s="550">
        <v>7.6999999999999999E-2</v>
      </c>
      <c r="G65" s="682">
        <v>6.1414271876009049E-2</v>
      </c>
      <c r="H65" s="550">
        <v>6.6000000000000003E-2</v>
      </c>
      <c r="I65" s="215"/>
      <c r="J65" s="743">
        <v>717.4</v>
      </c>
      <c r="K65" s="743">
        <v>1453.4</v>
      </c>
      <c r="L65" s="743">
        <v>2170.8000000000002</v>
      </c>
      <c r="M65" s="11">
        <f t="shared" si="9"/>
        <v>-4.2000000000000455</v>
      </c>
      <c r="N65" s="376">
        <f t="shared" si="10"/>
        <v>-5.8203991130820754E-3</v>
      </c>
      <c r="O65" s="11">
        <f t="shared" si="8"/>
        <v>725.25</v>
      </c>
      <c r="P65" s="11">
        <f t="shared" si="12"/>
        <v>16.449999999999932</v>
      </c>
      <c r="Q65" s="376">
        <f t="shared" si="22"/>
        <v>2.3208239277652254E-2</v>
      </c>
      <c r="R65" s="376">
        <f t="shared" si="11"/>
        <v>-2.751410097675544E-4</v>
      </c>
      <c r="S65" s="215"/>
      <c r="T65" s="743">
        <v>374.8</v>
      </c>
      <c r="U65" s="743">
        <v>749.3</v>
      </c>
      <c r="V65" s="743">
        <v>1124.0999999999999</v>
      </c>
      <c r="W65" s="584"/>
      <c r="X65" s="743">
        <v>1152.3</v>
      </c>
      <c r="Y65" s="743">
        <v>2298</v>
      </c>
      <c r="Z65" s="743">
        <v>3450.3</v>
      </c>
      <c r="AA65" s="32"/>
      <c r="AB65" s="682">
        <v>0.67500000000000004</v>
      </c>
      <c r="AC65" s="682">
        <v>0.67393385552654483</v>
      </c>
      <c r="AD65" s="682">
        <v>0.67500000000000004</v>
      </c>
      <c r="AE65" s="32"/>
      <c r="AF65" s="683">
        <v>0.252</v>
      </c>
      <c r="AG65" s="683">
        <v>0.14099999999999999</v>
      </c>
      <c r="AH65" s="683">
        <v>7.0000000000000007E-2</v>
      </c>
      <c r="AI65" s="683">
        <v>5.0999999999999997E-2</v>
      </c>
      <c r="AJ65" s="683">
        <v>5.7000000000000002E-2</v>
      </c>
      <c r="AK65" s="682">
        <v>0.2295258620689655</v>
      </c>
      <c r="AL65" s="682">
        <v>0.10920329670329672</v>
      </c>
      <c r="AM65" s="32"/>
      <c r="AN65" s="684">
        <v>4.7E-2</v>
      </c>
      <c r="AO65" s="684">
        <v>0.155</v>
      </c>
      <c r="AP65" s="684">
        <v>0.13300000000000001</v>
      </c>
      <c r="AQ65" s="684">
        <v>0.113</v>
      </c>
      <c r="AR65" s="684">
        <v>0.11699999999999999</v>
      </c>
      <c r="AS65" s="32"/>
      <c r="AT65" s="747" t="s">
        <v>998</v>
      </c>
      <c r="AU65" s="747" t="s">
        <v>998</v>
      </c>
      <c r="AV65" s="747" t="s">
        <v>998</v>
      </c>
      <c r="AW65" s="747" t="s">
        <v>998</v>
      </c>
      <c r="AX65" s="747" t="s">
        <v>998</v>
      </c>
      <c r="AY65" s="747" t="s">
        <v>998</v>
      </c>
      <c r="AZ65" s="747" t="s">
        <v>998</v>
      </c>
      <c r="BA65" s="32"/>
      <c r="BB65" s="561">
        <f t="shared" si="54"/>
        <v>2019</v>
      </c>
      <c r="BC65" s="564">
        <f t="shared" ref="BC65:BH66" si="68">+BC59-BC58</f>
        <v>21566.351074593142</v>
      </c>
      <c r="BD65" s="564">
        <f t="shared" si="68"/>
        <v>6117.1261261037725</v>
      </c>
      <c r="BE65" s="564">
        <f t="shared" si="68"/>
        <v>4504.2609251221293</v>
      </c>
      <c r="BF65" s="564">
        <f t="shared" si="68"/>
        <v>6607.6685014680261</v>
      </c>
      <c r="BG65" s="564">
        <f t="shared" si="68"/>
        <v>2051.6724386206042</v>
      </c>
      <c r="BH65" s="564">
        <f t="shared" si="68"/>
        <v>49972.441648536362</v>
      </c>
      <c r="BI65" s="32"/>
      <c r="BJ65" s="514">
        <v>14.8</v>
      </c>
      <c r="BK65" s="514">
        <v>76.599999999999994</v>
      </c>
      <c r="BL65" s="514">
        <v>51.5</v>
      </c>
      <c r="BM65" s="514">
        <v>110.4</v>
      </c>
      <c r="BN65" s="514">
        <v>41.9</v>
      </c>
      <c r="BO65" s="514">
        <v>38.6</v>
      </c>
      <c r="BP65" s="514">
        <v>18.8</v>
      </c>
      <c r="BQ65" s="514">
        <v>31</v>
      </c>
      <c r="BR65" s="514">
        <v>115.5</v>
      </c>
      <c r="BS65" s="514">
        <v>63.6</v>
      </c>
      <c r="BT65" s="514">
        <v>70.2</v>
      </c>
      <c r="BU65" s="514">
        <v>82</v>
      </c>
      <c r="BV65" s="514">
        <v>714.9</v>
      </c>
      <c r="BW65" s="32"/>
      <c r="BX65" s="682">
        <v>4.2999999999999997E-2</v>
      </c>
      <c r="BY65" s="682">
        <v>3.2000000000000001E-2</v>
      </c>
      <c r="BZ65" s="682">
        <v>5.4000000000000006E-2</v>
      </c>
      <c r="CA65" s="376">
        <v>4.2999999999999997E-2</v>
      </c>
      <c r="CB65" s="749">
        <v>30.6</v>
      </c>
      <c r="CC65" s="749">
        <v>94.2</v>
      </c>
      <c r="CD65" s="749">
        <v>31.3</v>
      </c>
      <c r="CE65" s="749">
        <v>62.9</v>
      </c>
      <c r="CF65" s="32"/>
      <c r="CG65" s="272">
        <f>('Pop, Employ, Incomes'!H65+'Inflation, Current AC'!D108)*100</f>
        <v>7.4000000000000012</v>
      </c>
      <c r="CH65" s="272"/>
      <c r="CI65" s="272"/>
      <c r="CJ65" s="32"/>
      <c r="CK65" s="11">
        <v>1103.93</v>
      </c>
      <c r="CL65" s="11">
        <f t="shared" si="0"/>
        <v>1007.9194979423866</v>
      </c>
      <c r="CM65" s="11">
        <v>1043.1099999999999</v>
      </c>
      <c r="CN65" s="16"/>
      <c r="CO65" s="712">
        <v>492100</v>
      </c>
      <c r="CP65" s="203">
        <f t="shared" si="4"/>
        <v>850500</v>
      </c>
      <c r="CQ65" s="712">
        <v>1342600</v>
      </c>
      <c r="CR65" s="16"/>
      <c r="CS65" s="760">
        <v>955.13866199999995</v>
      </c>
      <c r="CT65" s="760">
        <v>1031</v>
      </c>
      <c r="CU65" s="638">
        <f t="shared" si="1"/>
        <v>1.1087395392230495</v>
      </c>
      <c r="CV65" s="343"/>
      <c r="CW65" s="16"/>
      <c r="CX65" s="62">
        <f t="shared" si="5"/>
        <v>1223.970839534501</v>
      </c>
      <c r="CY65" s="62">
        <f t="shared" si="6"/>
        <v>1117.520199722569</v>
      </c>
      <c r="CZ65" s="62">
        <f t="shared" si="7"/>
        <v>1156.5373007589551</v>
      </c>
      <c r="DA65" s="16"/>
      <c r="DB65" s="358"/>
      <c r="DC65" s="358"/>
      <c r="DD65" s="358"/>
      <c r="DE65" s="358"/>
      <c r="DF65" s="358"/>
      <c r="DG65" s="358"/>
      <c r="DH65" s="358"/>
      <c r="DI65" s="20"/>
      <c r="DJ65" s="358"/>
      <c r="DK65" s="358"/>
      <c r="DL65" s="358"/>
      <c r="DM65" s="358"/>
      <c r="DN65" s="358"/>
      <c r="DO65" s="358"/>
      <c r="DP65" s="358"/>
      <c r="DQ65" s="20"/>
      <c r="DR65" s="530">
        <f>+'Inflation, Current AC'!B108</f>
        <v>955.13866199999995</v>
      </c>
      <c r="DS65" s="530"/>
      <c r="DT65" s="359">
        <f t="shared" si="3"/>
        <v>1.0247651581294697</v>
      </c>
      <c r="DU65" s="457"/>
      <c r="DV65" s="20"/>
      <c r="DW65" s="457"/>
      <c r="DX65" s="457"/>
      <c r="DY65" s="457"/>
      <c r="DZ65" s="457"/>
      <c r="EA65" s="457"/>
      <c r="EB65" s="457"/>
      <c r="EC65" s="457"/>
      <c r="ED65" s="20"/>
      <c r="EE65" s="457"/>
      <c r="EF65" s="457"/>
      <c r="EG65" s="457"/>
      <c r="EH65" s="457"/>
      <c r="EI65" s="457"/>
      <c r="EJ65" s="457"/>
      <c r="EK65" s="457"/>
      <c r="EL65" s="20"/>
      <c r="EN65" s="376">
        <v>14.8</v>
      </c>
      <c r="EO65" s="376">
        <v>76.599999999999994</v>
      </c>
      <c r="EP65" s="696">
        <v>51.5</v>
      </c>
      <c r="EQ65" s="696">
        <v>110.4</v>
      </c>
      <c r="ER65" s="696">
        <v>41.9</v>
      </c>
      <c r="ES65" s="696">
        <v>38.6</v>
      </c>
      <c r="ET65" s="696">
        <v>18.8</v>
      </c>
      <c r="EU65" s="696">
        <v>31</v>
      </c>
      <c r="EV65" s="696">
        <v>115.5</v>
      </c>
      <c r="EW65" s="696">
        <v>63.6</v>
      </c>
      <c r="EX65" s="696">
        <v>70.2</v>
      </c>
      <c r="EY65" s="696">
        <v>82</v>
      </c>
      <c r="EZ65" s="696">
        <v>714.9</v>
      </c>
      <c r="FA65" s="696"/>
      <c r="FB65" s="696"/>
      <c r="FC65" s="696"/>
      <c r="FD65" s="696"/>
      <c r="FE65" s="696"/>
      <c r="FF65" s="696"/>
      <c r="FG65" s="696"/>
      <c r="FH65" s="696"/>
      <c r="FI65" s="696"/>
      <c r="FJ65" s="696"/>
      <c r="FK65" s="696"/>
      <c r="FL65" s="696"/>
      <c r="FM65" s="696"/>
      <c r="FN65" s="696"/>
      <c r="FO65" s="696"/>
      <c r="FP65" s="696"/>
      <c r="FQ65" s="696"/>
      <c r="FR65" s="696"/>
      <c r="FS65" s="696"/>
      <c r="FT65" s="696"/>
      <c r="FU65" s="696"/>
      <c r="FV65" s="696"/>
      <c r="FW65" s="696"/>
      <c r="FX65" s="696"/>
      <c r="FY65" s="696"/>
      <c r="FZ65" s="696"/>
      <c r="GA65" s="696"/>
      <c r="GB65" s="696"/>
      <c r="GC65" s="696"/>
      <c r="GD65" s="696"/>
    </row>
    <row r="66" spans="1:186" s="343" customFormat="1" ht="15" thickBot="1">
      <c r="A66" s="61">
        <v>41244</v>
      </c>
      <c r="E66" s="89"/>
      <c r="F66" s="550">
        <v>6.4000000000000001E-2</v>
      </c>
      <c r="G66" s="682">
        <v>6.2674910510901405E-2</v>
      </c>
      <c r="H66" s="550">
        <v>6.2E-2</v>
      </c>
      <c r="I66" s="215"/>
      <c r="J66" s="743">
        <v>726.3</v>
      </c>
      <c r="K66" s="743">
        <v>1440.2</v>
      </c>
      <c r="L66" s="743">
        <v>2166.5</v>
      </c>
      <c r="M66" s="11">
        <f t="shared" si="9"/>
        <v>-4</v>
      </c>
      <c r="N66" s="376">
        <f t="shared" si="10"/>
        <v>-5.4772011502122186E-3</v>
      </c>
      <c r="O66" s="11">
        <f t="shared" si="8"/>
        <v>724.25</v>
      </c>
      <c r="P66" s="11">
        <f t="shared" si="12"/>
        <v>6.875</v>
      </c>
      <c r="Q66" s="376">
        <f t="shared" si="22"/>
        <v>9.5835511413138175E-3</v>
      </c>
      <c r="R66" s="376">
        <f t="shared" si="11"/>
        <v>-2.2665580890336656E-2</v>
      </c>
      <c r="S66" s="215"/>
      <c r="T66" s="743">
        <v>380.5</v>
      </c>
      <c r="U66" s="743">
        <v>765.8</v>
      </c>
      <c r="V66" s="743">
        <v>1146.3</v>
      </c>
      <c r="W66" s="584"/>
      <c r="X66" s="743">
        <v>1156.8</v>
      </c>
      <c r="Y66" s="743">
        <v>2302.3000000000002</v>
      </c>
      <c r="Z66" s="743">
        <v>3459.1</v>
      </c>
      <c r="AA66" s="32"/>
      <c r="AB66" s="682">
        <v>0.67099999999999993</v>
      </c>
      <c r="AC66" s="682">
        <v>0.6673761021587109</v>
      </c>
      <c r="AD66" s="682">
        <v>0.66900000000000004</v>
      </c>
      <c r="AE66" s="32"/>
      <c r="AF66" s="683">
        <v>0.30199999999999999</v>
      </c>
      <c r="AG66" s="683">
        <v>0.11800000000000001</v>
      </c>
      <c r="AH66" s="683">
        <v>5.2000000000000005E-2</v>
      </c>
      <c r="AI66" s="683">
        <v>4.2999999999999997E-2</v>
      </c>
      <c r="AJ66" s="683">
        <v>3.4000000000000002E-2</v>
      </c>
      <c r="AK66" s="682">
        <v>0.28121606948968514</v>
      </c>
      <c r="AL66" s="682">
        <v>0.11989283322170126</v>
      </c>
      <c r="AM66" s="32"/>
      <c r="AN66" s="684">
        <v>4.4000000000000004E-2</v>
      </c>
      <c r="AO66" s="684">
        <v>0.13600000000000001</v>
      </c>
      <c r="AP66" s="684">
        <v>0.153</v>
      </c>
      <c r="AQ66" s="684">
        <v>6.9000000000000006E-2</v>
      </c>
      <c r="AR66" s="684">
        <v>7.2000000000000008E-2</v>
      </c>
      <c r="AS66" s="32"/>
      <c r="AT66" s="747" t="s">
        <v>998</v>
      </c>
      <c r="AU66" s="747" t="s">
        <v>998</v>
      </c>
      <c r="AV66" s="747" t="s">
        <v>998</v>
      </c>
      <c r="AW66" s="747" t="s">
        <v>998</v>
      </c>
      <c r="AX66" s="747" t="s">
        <v>998</v>
      </c>
      <c r="AY66" s="747" t="s">
        <v>998</v>
      </c>
      <c r="AZ66" s="747" t="s">
        <v>998</v>
      </c>
      <c r="BA66" s="32"/>
      <c r="BB66" s="561">
        <f t="shared" si="54"/>
        <v>2020</v>
      </c>
      <c r="BC66" s="564">
        <f t="shared" si="68"/>
        <v>17912.27621991944</v>
      </c>
      <c r="BD66" s="564">
        <f t="shared" si="68"/>
        <v>318.2930458872579</v>
      </c>
      <c r="BE66" s="564">
        <f t="shared" si="68"/>
        <v>3534.0577428296092</v>
      </c>
      <c r="BF66" s="564">
        <f t="shared" si="68"/>
        <v>3714.4467830841313</v>
      </c>
      <c r="BG66" s="564">
        <f t="shared" si="68"/>
        <v>1805.8878381592513</v>
      </c>
      <c r="BH66" s="564">
        <f t="shared" si="68"/>
        <v>33448.071347905789</v>
      </c>
      <c r="BI66" s="32"/>
      <c r="BJ66" s="514">
        <v>15.1</v>
      </c>
      <c r="BK66" s="514">
        <v>74</v>
      </c>
      <c r="BL66" s="514">
        <v>58.6</v>
      </c>
      <c r="BM66" s="514">
        <v>108.3</v>
      </c>
      <c r="BN66" s="514">
        <v>44.9</v>
      </c>
      <c r="BO66" s="514">
        <v>40.799999999999997</v>
      </c>
      <c r="BP66" s="514">
        <v>22.8</v>
      </c>
      <c r="BQ66" s="514">
        <v>31.9</v>
      </c>
      <c r="BR66" s="514">
        <v>111</v>
      </c>
      <c r="BS66" s="514">
        <v>61.1</v>
      </c>
      <c r="BT66" s="514">
        <v>77</v>
      </c>
      <c r="BU66" s="514">
        <v>77</v>
      </c>
      <c r="BV66" s="514">
        <v>722.3</v>
      </c>
      <c r="BW66" s="32"/>
      <c r="BX66" s="682">
        <v>4.4000000000000004E-2</v>
      </c>
      <c r="BY66" s="682">
        <v>2.8999999999999998E-2</v>
      </c>
      <c r="BZ66" s="682">
        <v>0.06</v>
      </c>
      <c r="CA66" s="376">
        <v>4.2000000000000003E-2</v>
      </c>
      <c r="CB66" s="749">
        <v>31.8</v>
      </c>
      <c r="CC66" s="749">
        <v>91.1</v>
      </c>
      <c r="CD66" s="749">
        <v>31.4</v>
      </c>
      <c r="CE66" s="749">
        <v>59.7</v>
      </c>
      <c r="CF66" s="32"/>
      <c r="CG66" s="272">
        <f>('Pop, Employ, Incomes'!H66+'Inflation, Current AC'!D109)*100</f>
        <v>7.1000000000000005</v>
      </c>
      <c r="CH66" s="272"/>
      <c r="CI66" s="272"/>
      <c r="CJ66" s="32"/>
      <c r="CK66" s="11">
        <v>1108.67</v>
      </c>
      <c r="CL66" s="11">
        <f t="shared" si="0"/>
        <v>1012.0044033729929</v>
      </c>
      <c r="CM66" s="11">
        <v>1047.26</v>
      </c>
      <c r="CN66" s="16"/>
      <c r="CO66" s="712">
        <v>497000</v>
      </c>
      <c r="CP66" s="203">
        <f t="shared" si="4"/>
        <v>865700</v>
      </c>
      <c r="CQ66" s="712">
        <v>1362700</v>
      </c>
      <c r="CR66" s="16"/>
      <c r="CS66" s="760">
        <v>953.507341</v>
      </c>
      <c r="CT66" s="760">
        <v>1031</v>
      </c>
      <c r="CU66" s="638">
        <f t="shared" si="1"/>
        <v>1.1106364413402037</v>
      </c>
      <c r="CW66" s="16"/>
      <c r="CX66" s="62">
        <f t="shared" si="5"/>
        <v>1231.3293034206438</v>
      </c>
      <c r="CY66" s="62">
        <f t="shared" si="6"/>
        <v>1123.9689691827969</v>
      </c>
      <c r="CZ66" s="62">
        <f t="shared" si="7"/>
        <v>1163.1251195579416</v>
      </c>
      <c r="DA66" s="16"/>
      <c r="DB66" s="358"/>
      <c r="DC66" s="358"/>
      <c r="DD66" s="358"/>
      <c r="DE66" s="358"/>
      <c r="DF66" s="358"/>
      <c r="DG66" s="358"/>
      <c r="DH66" s="358"/>
      <c r="DI66" s="20"/>
      <c r="DJ66" s="358"/>
      <c r="DK66" s="358"/>
      <c r="DL66" s="358"/>
      <c r="DM66" s="358"/>
      <c r="DN66" s="358"/>
      <c r="DO66" s="358"/>
      <c r="DP66" s="358"/>
      <c r="DQ66" s="20"/>
      <c r="DR66" s="530">
        <f>+'Inflation, Current AC'!B109</f>
        <v>953.507341</v>
      </c>
      <c r="DS66" s="530"/>
      <c r="DT66" s="359">
        <f t="shared" si="3"/>
        <v>1.0265183915348586</v>
      </c>
      <c r="DU66" s="457"/>
      <c r="DV66" s="20"/>
      <c r="DW66" s="457"/>
      <c r="DX66" s="457"/>
      <c r="DY66" s="457"/>
      <c r="DZ66" s="457"/>
      <c r="EA66" s="457"/>
      <c r="EB66" s="457"/>
      <c r="EC66" s="457"/>
      <c r="ED66" s="20"/>
      <c r="EE66" s="457"/>
      <c r="EF66" s="457"/>
      <c r="EG66" s="457"/>
      <c r="EH66" s="457"/>
      <c r="EI66" s="457"/>
      <c r="EJ66" s="457"/>
      <c r="EK66" s="457"/>
      <c r="EL66" s="20"/>
      <c r="EN66" s="376">
        <v>15.1</v>
      </c>
      <c r="EO66" s="376">
        <v>74</v>
      </c>
      <c r="EP66" s="696">
        <v>58.6</v>
      </c>
      <c r="EQ66" s="696">
        <v>108.3</v>
      </c>
      <c r="ER66" s="696">
        <v>44.9</v>
      </c>
      <c r="ES66" s="696">
        <v>40.799999999999997</v>
      </c>
      <c r="ET66" s="696">
        <v>22.8</v>
      </c>
      <c r="EU66" s="696">
        <v>31.9</v>
      </c>
      <c r="EV66" s="696">
        <v>111</v>
      </c>
      <c r="EW66" s="696">
        <v>61.1</v>
      </c>
      <c r="EX66" s="696">
        <v>77</v>
      </c>
      <c r="EY66" s="696">
        <v>77</v>
      </c>
      <c r="EZ66" s="696">
        <v>722.3</v>
      </c>
      <c r="FA66" s="696"/>
      <c r="FB66" s="696"/>
      <c r="FC66" s="696"/>
      <c r="FD66" s="696"/>
      <c r="FE66" s="696"/>
      <c r="FF66" s="696"/>
      <c r="FG66" s="696"/>
      <c r="FH66" s="696"/>
      <c r="FI66" s="696"/>
      <c r="FJ66" s="696"/>
      <c r="FK66" s="696"/>
      <c r="FL66" s="696"/>
      <c r="FM66" s="696"/>
      <c r="FN66" s="696"/>
      <c r="FO66" s="696"/>
      <c r="FP66" s="696"/>
      <c r="FQ66" s="696"/>
      <c r="FR66" s="696"/>
      <c r="FS66" s="696"/>
      <c r="FT66" s="696"/>
      <c r="FU66" s="696"/>
      <c r="FV66" s="696"/>
      <c r="FW66" s="696"/>
      <c r="FX66" s="696"/>
      <c r="FY66" s="696"/>
      <c r="FZ66" s="696"/>
      <c r="GA66" s="696"/>
      <c r="GB66" s="696"/>
      <c r="GC66" s="696"/>
      <c r="GD66" s="696"/>
    </row>
    <row r="67" spans="1:186" customFormat="1" ht="15" thickBot="1">
      <c r="A67" s="8">
        <v>41334</v>
      </c>
      <c r="B67" s="72"/>
      <c r="C67" s="72"/>
      <c r="D67" s="72"/>
      <c r="E67" s="89"/>
      <c r="F67" s="550">
        <v>6.8000000000000005E-2</v>
      </c>
      <c r="G67" s="682">
        <v>5.8032013264460162E-2</v>
      </c>
      <c r="H67" s="550">
        <v>0.06</v>
      </c>
      <c r="I67" s="32"/>
      <c r="J67" s="749">
        <v>722.3</v>
      </c>
      <c r="K67" s="749">
        <v>1477.1000000000001</v>
      </c>
      <c r="L67" s="749">
        <v>2199.4</v>
      </c>
      <c r="M67" s="11">
        <f t="shared" si="9"/>
        <v>-5.2000000000000455</v>
      </c>
      <c r="N67" s="376">
        <f t="shared" si="10"/>
        <v>-7.1477663230241628E-3</v>
      </c>
      <c r="O67" s="11">
        <f t="shared" si="8"/>
        <v>722.95</v>
      </c>
      <c r="P67" s="11">
        <f t="shared" si="12"/>
        <v>0.67499999999995453</v>
      </c>
      <c r="Q67" s="376">
        <f t="shared" si="22"/>
        <v>9.3454709078955034E-4</v>
      </c>
      <c r="R67" s="376">
        <f t="shared" si="11"/>
        <v>5.5139550714773389E-3</v>
      </c>
      <c r="S67" s="32"/>
      <c r="T67" s="749">
        <v>386.6</v>
      </c>
      <c r="U67" s="749">
        <v>739.4</v>
      </c>
      <c r="V67" s="749">
        <v>1126</v>
      </c>
      <c r="W67" s="584"/>
      <c r="X67" s="749">
        <v>1161.5999999999999</v>
      </c>
      <c r="Y67" s="749">
        <v>2307.5</v>
      </c>
      <c r="Z67" s="749">
        <v>3469.1</v>
      </c>
      <c r="AA67" s="32"/>
      <c r="AB67" s="682">
        <v>0.66700000000000004</v>
      </c>
      <c r="AC67" s="682">
        <v>0.67956663055254607</v>
      </c>
      <c r="AD67" s="682">
        <v>0.67599999999999993</v>
      </c>
      <c r="AE67" s="32"/>
      <c r="AF67" s="231">
        <v>0.26600000000000001</v>
      </c>
      <c r="AG67" s="231">
        <v>0.107</v>
      </c>
      <c r="AH67" s="231">
        <v>5.5999999999999994E-2</v>
      </c>
      <c r="AI67" s="231">
        <v>5.0999999999999997E-2</v>
      </c>
      <c r="AJ67" s="231">
        <v>4.2000000000000003E-2</v>
      </c>
      <c r="AK67" s="682">
        <v>0.23068552774755169</v>
      </c>
      <c r="AL67" s="682">
        <v>0.10868079289131923</v>
      </c>
      <c r="AM67" s="32"/>
      <c r="AN67" s="684">
        <v>4.8000000000000001E-2</v>
      </c>
      <c r="AO67" s="684">
        <v>0.13699999999999998</v>
      </c>
      <c r="AP67" s="684">
        <v>0.156</v>
      </c>
      <c r="AQ67" s="684">
        <v>6.9000000000000006E-2</v>
      </c>
      <c r="AR67" s="684">
        <v>8.6999999999999994E-2</v>
      </c>
      <c r="AS67" s="32"/>
      <c r="AT67" s="747" t="s">
        <v>998</v>
      </c>
      <c r="AU67" s="747" t="s">
        <v>998</v>
      </c>
      <c r="AV67" s="747" t="s">
        <v>998</v>
      </c>
      <c r="AW67" s="747" t="s">
        <v>998</v>
      </c>
      <c r="AX67" s="747" t="s">
        <v>998</v>
      </c>
      <c r="AY67" s="747" t="s">
        <v>998</v>
      </c>
      <c r="AZ67" s="747" t="s">
        <v>998</v>
      </c>
      <c r="BA67" s="32"/>
      <c r="BB67" s="594" t="s">
        <v>856</v>
      </c>
      <c r="BC67" s="564">
        <f>+BC60-BC57</f>
        <v>67149.943776945933</v>
      </c>
      <c r="BD67" s="564">
        <f t="shared" ref="BD67:BH67" si="69">+BD60-BD57</f>
        <v>14390.498371965281</v>
      </c>
      <c r="BE67" s="564">
        <f t="shared" si="69"/>
        <v>14538.216660347767</v>
      </c>
      <c r="BF67" s="564">
        <f t="shared" si="69"/>
        <v>19529.910117106978</v>
      </c>
      <c r="BG67" s="564">
        <f t="shared" si="69"/>
        <v>6965.0122920812864</v>
      </c>
      <c r="BH67" s="564">
        <f t="shared" si="69"/>
        <v>152024.80258811545</v>
      </c>
      <c r="BI67" s="32"/>
      <c r="BJ67" s="514">
        <v>13.1</v>
      </c>
      <c r="BK67" s="514">
        <v>80.7</v>
      </c>
      <c r="BL67" s="514">
        <v>55.2</v>
      </c>
      <c r="BM67" s="514">
        <v>104.9</v>
      </c>
      <c r="BN67" s="514">
        <v>41.5</v>
      </c>
      <c r="BO67" s="514">
        <v>40.700000000000003</v>
      </c>
      <c r="BP67" s="514">
        <v>22.6</v>
      </c>
      <c r="BQ67" s="514">
        <v>30</v>
      </c>
      <c r="BR67" s="514">
        <v>116</v>
      </c>
      <c r="BS67" s="514">
        <v>62.6</v>
      </c>
      <c r="BT67" s="514">
        <v>73.900000000000006</v>
      </c>
      <c r="BU67" s="514">
        <v>77.599999999999994</v>
      </c>
      <c r="BV67" s="514">
        <v>718.8</v>
      </c>
      <c r="BW67" s="32"/>
      <c r="BX67" s="682">
        <v>0.03</v>
      </c>
      <c r="BY67" s="682">
        <v>0.02</v>
      </c>
      <c r="BZ67" s="682">
        <v>4.0999999999999995E-2</v>
      </c>
      <c r="CA67" s="376">
        <v>3.6000000000000004E-2</v>
      </c>
      <c r="CB67" s="749">
        <v>21.4</v>
      </c>
      <c r="CC67" s="749">
        <v>80</v>
      </c>
      <c r="CD67" s="749">
        <v>24.5</v>
      </c>
      <c r="CE67" s="749">
        <v>55.5</v>
      </c>
      <c r="CF67" s="32"/>
      <c r="CG67" s="272">
        <f>('Pop, Employ, Incomes'!H67+'Inflation, Current AC'!D110)*100</f>
        <v>6.9</v>
      </c>
      <c r="CH67" s="272"/>
      <c r="CI67" s="272"/>
      <c r="CJ67" s="32"/>
      <c r="CK67" s="11">
        <v>1123.56</v>
      </c>
      <c r="CL67" s="11">
        <f t="shared" si="0"/>
        <v>1021.4820006930807</v>
      </c>
      <c r="CM67" s="11">
        <v>1058.42</v>
      </c>
      <c r="CN67" s="16"/>
      <c r="CO67" s="712">
        <v>490900</v>
      </c>
      <c r="CP67" s="203">
        <f t="shared" si="4"/>
        <v>865700</v>
      </c>
      <c r="CQ67" s="712">
        <v>1356600</v>
      </c>
      <c r="CR67" s="16"/>
      <c r="CS67" s="760">
        <v>957.585644</v>
      </c>
      <c r="CT67" s="760">
        <v>1031</v>
      </c>
      <c r="CU67" s="638">
        <f t="shared" si="1"/>
        <v>1.1059063036663486</v>
      </c>
      <c r="CV67" s="72"/>
      <c r="CW67" s="16"/>
      <c r="CX67" s="62">
        <f t="shared" si="5"/>
        <v>1242.5520865473625</v>
      </c>
      <c r="CY67" s="62">
        <f t="shared" si="6"/>
        <v>1129.6633836481915</v>
      </c>
      <c r="CZ67" s="62">
        <f t="shared" si="7"/>
        <v>1170.5133499265366</v>
      </c>
      <c r="DA67" s="16"/>
      <c r="DB67" s="358"/>
      <c r="DC67" s="358"/>
      <c r="DD67" s="358"/>
      <c r="DE67" s="358"/>
      <c r="DF67" s="358"/>
      <c r="DG67" s="358"/>
      <c r="DH67" s="358"/>
      <c r="DI67" s="20"/>
      <c r="DJ67" s="358"/>
      <c r="DK67" s="358"/>
      <c r="DL67" s="358"/>
      <c r="DM67" s="358"/>
      <c r="DN67" s="358"/>
      <c r="DO67" s="358"/>
      <c r="DP67" s="358"/>
      <c r="DQ67" s="20"/>
      <c r="DR67" s="530">
        <f>+'Inflation, Current AC'!B110</f>
        <v>957.585644</v>
      </c>
      <c r="DS67" s="530"/>
      <c r="DT67" s="359">
        <f t="shared" si="3"/>
        <v>1.0221465078689087</v>
      </c>
      <c r="DU67" s="457"/>
      <c r="DV67" s="20"/>
      <c r="DW67" s="457"/>
      <c r="DX67" s="457"/>
      <c r="DY67" s="457"/>
      <c r="DZ67" s="457"/>
      <c r="EA67" s="457"/>
      <c r="EB67" s="457"/>
      <c r="EC67" s="457"/>
      <c r="ED67" s="20"/>
      <c r="EE67" s="457"/>
      <c r="EF67" s="457"/>
      <c r="EG67" s="457"/>
      <c r="EH67" s="457"/>
      <c r="EI67" s="457"/>
      <c r="EJ67" s="457"/>
      <c r="EK67" s="457"/>
      <c r="EL67" s="20"/>
      <c r="EN67" s="376">
        <v>13.1</v>
      </c>
      <c r="EO67" s="376">
        <v>80.7</v>
      </c>
      <c r="EP67" s="696">
        <v>55.2</v>
      </c>
      <c r="EQ67" s="696">
        <v>104.9</v>
      </c>
      <c r="ER67" s="696">
        <v>41.5</v>
      </c>
      <c r="ES67" s="696">
        <v>40.700000000000003</v>
      </c>
      <c r="ET67" s="696">
        <v>22.6</v>
      </c>
      <c r="EU67" s="696">
        <v>30</v>
      </c>
      <c r="EV67" s="696">
        <v>116</v>
      </c>
      <c r="EW67" s="696">
        <v>62.6</v>
      </c>
      <c r="EX67" s="696">
        <v>73.900000000000006</v>
      </c>
      <c r="EY67" s="696">
        <v>77.599999999999994</v>
      </c>
      <c r="EZ67" s="696">
        <v>718.8</v>
      </c>
      <c r="FA67" s="696"/>
      <c r="FB67" s="696"/>
      <c r="FC67" s="696"/>
      <c r="FD67" s="696"/>
      <c r="FE67" s="696"/>
      <c r="FF67" s="696"/>
      <c r="FG67" s="696"/>
      <c r="FH67" s="696"/>
      <c r="FI67" s="696"/>
      <c r="FJ67" s="696"/>
      <c r="FK67" s="696"/>
      <c r="FL67" s="696"/>
      <c r="FM67" s="696"/>
      <c r="FN67" s="696"/>
      <c r="FO67" s="696"/>
      <c r="FP67" s="696"/>
      <c r="FQ67" s="696"/>
      <c r="FR67" s="696"/>
      <c r="FS67" s="696"/>
      <c r="FT67" s="696"/>
      <c r="FU67" s="696"/>
      <c r="FV67" s="696"/>
      <c r="FW67" s="696"/>
      <c r="FX67" s="696"/>
      <c r="FY67" s="696"/>
      <c r="FZ67" s="696"/>
      <c r="GA67" s="696"/>
      <c r="GB67" s="696"/>
      <c r="GC67" s="696"/>
      <c r="GD67" s="696"/>
    </row>
    <row r="68" spans="1:186" customFormat="1" ht="15" thickBot="1">
      <c r="A68" s="8">
        <v>41426</v>
      </c>
      <c r="B68" s="203">
        <v>1493200</v>
      </c>
      <c r="C68" s="69">
        <f>+D68-B68</f>
        <v>2948900</v>
      </c>
      <c r="D68" s="203">
        <v>4442100</v>
      </c>
      <c r="E68" s="697">
        <f>+B68/D68</f>
        <v>0.3361473177100921</v>
      </c>
      <c r="F68" s="550">
        <v>6.4000000000000001E-2</v>
      </c>
      <c r="G68" s="682">
        <v>5.6113634909463181E-2</v>
      </c>
      <c r="H68" s="550">
        <v>5.7999999999999996E-2</v>
      </c>
      <c r="I68" s="32"/>
      <c r="J68" s="749">
        <v>722.5</v>
      </c>
      <c r="K68" s="749">
        <v>1475.1999999999998</v>
      </c>
      <c r="L68" s="749">
        <v>2197.6999999999998</v>
      </c>
      <c r="M68" s="11">
        <f t="shared" si="9"/>
        <v>-3.2999999999999545</v>
      </c>
      <c r="N68" s="376">
        <f t="shared" si="10"/>
        <v>-4.5467070818406841E-3</v>
      </c>
      <c r="O68" s="11">
        <f t="shared" si="8"/>
        <v>722.125</v>
      </c>
      <c r="P68" s="11">
        <f t="shared" si="12"/>
        <v>-4.1749999999999545</v>
      </c>
      <c r="Q68" s="376">
        <f t="shared" si="22"/>
        <v>-5.748313369131175E-3</v>
      </c>
      <c r="R68" s="376">
        <f t="shared" si="11"/>
        <v>1.0341757413875552E-2</v>
      </c>
      <c r="S68" s="32"/>
      <c r="T68" s="749">
        <v>394</v>
      </c>
      <c r="U68" s="749">
        <v>748.5</v>
      </c>
      <c r="V68" s="749">
        <v>1142.5</v>
      </c>
      <c r="W68" s="584"/>
      <c r="X68" s="749">
        <v>1165.8</v>
      </c>
      <c r="Y68" s="749">
        <v>2311.3999999999996</v>
      </c>
      <c r="Z68" s="749">
        <v>3477.2</v>
      </c>
      <c r="AA68" s="32"/>
      <c r="AB68" s="682">
        <v>0.66200000000000003</v>
      </c>
      <c r="AC68" s="682">
        <v>0.67617028640650689</v>
      </c>
      <c r="AD68" s="682">
        <v>0.67200000000000004</v>
      </c>
      <c r="AE68" s="32"/>
      <c r="AF68" s="231">
        <v>0.21199999999999999</v>
      </c>
      <c r="AG68" s="231">
        <v>0.10800000000000001</v>
      </c>
      <c r="AH68" s="231">
        <v>6.9000000000000006E-2</v>
      </c>
      <c r="AI68" s="231">
        <v>0.04</v>
      </c>
      <c r="AJ68" s="231">
        <v>4.0999999999999995E-2</v>
      </c>
      <c r="AK68" s="682">
        <v>0.23586956521739133</v>
      </c>
      <c r="AL68" s="682">
        <v>0.10465901417960836</v>
      </c>
      <c r="AM68" s="32"/>
      <c r="AN68" s="684">
        <v>4.5999999999999999E-2</v>
      </c>
      <c r="AO68" s="684">
        <v>0.14099999999999999</v>
      </c>
      <c r="AP68" s="684">
        <v>0.13600000000000001</v>
      </c>
      <c r="AQ68" s="684">
        <v>5.5E-2</v>
      </c>
      <c r="AR68" s="684">
        <v>9.6000000000000002E-2</v>
      </c>
      <c r="AS68" s="32"/>
      <c r="AT68" s="747" t="s">
        <v>998</v>
      </c>
      <c r="AU68" s="747" t="s">
        <v>998</v>
      </c>
      <c r="AV68" s="747" t="s">
        <v>998</v>
      </c>
      <c r="AW68" s="747" t="s">
        <v>998</v>
      </c>
      <c r="AX68" s="747" t="s">
        <v>998</v>
      </c>
      <c r="AY68" s="747" t="s">
        <v>998</v>
      </c>
      <c r="AZ68" s="747" t="s">
        <v>998</v>
      </c>
      <c r="BA68" s="32"/>
      <c r="BB68" s="562"/>
      <c r="BC68" s="217"/>
      <c r="BD68" s="218"/>
      <c r="BE68" s="218"/>
      <c r="BF68" s="218"/>
      <c r="BG68" s="439"/>
      <c r="BH68" s="219"/>
      <c r="BI68" s="32"/>
      <c r="BJ68" s="514">
        <v>13.3</v>
      </c>
      <c r="BK68" s="514">
        <v>81.8</v>
      </c>
      <c r="BL68" s="514">
        <v>57.9</v>
      </c>
      <c r="BM68" s="514">
        <v>100.8</v>
      </c>
      <c r="BN68" s="514">
        <v>40.200000000000003</v>
      </c>
      <c r="BO68" s="514">
        <v>40.299999999999997</v>
      </c>
      <c r="BP68" s="514">
        <v>21.9</v>
      </c>
      <c r="BQ68" s="514">
        <v>27.5</v>
      </c>
      <c r="BR68" s="514">
        <v>115.2</v>
      </c>
      <c r="BS68" s="514">
        <v>62.1</v>
      </c>
      <c r="BT68" s="514">
        <v>77.099999999999994</v>
      </c>
      <c r="BU68" s="514">
        <v>81.900000000000006</v>
      </c>
      <c r="BV68" s="514">
        <v>719.9</v>
      </c>
      <c r="BW68" s="32"/>
      <c r="BX68" s="682">
        <v>3.3000000000000002E-2</v>
      </c>
      <c r="BY68" s="682">
        <v>1.9E-2</v>
      </c>
      <c r="BZ68" s="682">
        <v>4.8000000000000001E-2</v>
      </c>
      <c r="CA68" s="376">
        <v>3.7000000000000005E-2</v>
      </c>
      <c r="CB68" s="749">
        <v>23.9</v>
      </c>
      <c r="CC68" s="749">
        <v>81.3</v>
      </c>
      <c r="CD68" s="749">
        <v>24.1</v>
      </c>
      <c r="CE68" s="749">
        <v>57.2</v>
      </c>
      <c r="CF68" s="32"/>
      <c r="CG68" s="272">
        <f>('Pop, Employ, Incomes'!H68+'Inflation, Current AC'!D111)*100</f>
        <v>6.5</v>
      </c>
      <c r="CH68" s="272"/>
      <c r="CI68" s="272"/>
      <c r="CJ68" s="32"/>
      <c r="CK68" s="11">
        <v>1135.45</v>
      </c>
      <c r="CL68" s="11">
        <f t="shared" si="0"/>
        <v>1016.420881057269</v>
      </c>
      <c r="CM68" s="11">
        <v>1059.1400000000001</v>
      </c>
      <c r="CN68" s="16"/>
      <c r="CO68" s="712">
        <v>495600</v>
      </c>
      <c r="CP68" s="203">
        <f t="shared" si="4"/>
        <v>885300</v>
      </c>
      <c r="CQ68" s="712">
        <v>1380900</v>
      </c>
      <c r="CR68" s="16"/>
      <c r="CS68" s="760">
        <v>959.21696599999996</v>
      </c>
      <c r="CT68" s="760">
        <v>1031</v>
      </c>
      <c r="CU68" s="638">
        <f t="shared" si="1"/>
        <v>1.1040255099074219</v>
      </c>
      <c r="CV68" s="72"/>
      <c r="CW68" s="16"/>
      <c r="CX68" s="62">
        <f t="shared" si="5"/>
        <v>1253.5657652243822</v>
      </c>
      <c r="CY68" s="62">
        <f t="shared" si="6"/>
        <v>1122.1545814898025</v>
      </c>
      <c r="CZ68" s="62">
        <f t="shared" si="7"/>
        <v>1169.3175785633468</v>
      </c>
      <c r="DA68" s="16"/>
      <c r="DB68" s="358">
        <v>759</v>
      </c>
      <c r="DC68" s="358">
        <v>901</v>
      </c>
      <c r="DD68" s="358">
        <v>604</v>
      </c>
      <c r="DE68" s="358">
        <v>494</v>
      </c>
      <c r="DF68" s="358">
        <v>570</v>
      </c>
      <c r="DG68" s="358">
        <v>487</v>
      </c>
      <c r="DH68" s="358">
        <v>981</v>
      </c>
      <c r="DI68" s="20"/>
      <c r="DJ68" s="358">
        <v>725.9038677857576</v>
      </c>
      <c r="DK68" s="358">
        <v>755.48616221404575</v>
      </c>
      <c r="DL68" s="358">
        <v>582.78730904817871</v>
      </c>
      <c r="DM68" s="358">
        <v>463.2205638474295</v>
      </c>
      <c r="DN68" s="358">
        <v>609.95438346400567</v>
      </c>
      <c r="DO68" s="358">
        <v>617.04999999999984</v>
      </c>
      <c r="DP68" s="358">
        <v>727.56396396396383</v>
      </c>
      <c r="DQ68" s="20"/>
      <c r="DR68" s="530">
        <f>+'Inflation, Current AC'!B111</f>
        <v>959.21696599999996</v>
      </c>
      <c r="DS68" s="530"/>
      <c r="DT68" s="359">
        <f t="shared" si="3"/>
        <v>1.0204081627972372</v>
      </c>
      <c r="DU68" s="457"/>
      <c r="DV68" s="20"/>
      <c r="DW68" s="12">
        <f>DB68*$DT68</f>
        <v>774.48979556310303</v>
      </c>
      <c r="DX68" s="12">
        <f t="shared" ref="DX68" si="70">DC68*$DT68</f>
        <v>919.38775468031076</v>
      </c>
      <c r="DY68" s="12">
        <f t="shared" ref="DY68" si="71">DD68*$DT68</f>
        <v>616.32653032953124</v>
      </c>
      <c r="DZ68" s="12">
        <f t="shared" ref="DZ68" si="72">DE68*$DT68</f>
        <v>504.0816324218352</v>
      </c>
      <c r="EA68" s="12">
        <f t="shared" ref="EA68" si="73">DF68*$DT68</f>
        <v>581.63265279442521</v>
      </c>
      <c r="EB68" s="12">
        <f t="shared" ref="EB68" si="74">DG68*$DT68</f>
        <v>496.93877528225454</v>
      </c>
      <c r="EC68" s="12">
        <f t="shared" ref="EC68" si="75">DH68*$DT68</f>
        <v>1001.0204077040897</v>
      </c>
      <c r="ED68" s="20"/>
      <c r="EE68" s="62">
        <f>DJ68*$DT68</f>
        <v>740.71823209467345</v>
      </c>
      <c r="EF68" s="62">
        <f t="shared" ref="EF68" si="76">DK68*$DT68</f>
        <v>770.90424680357</v>
      </c>
      <c r="EG68" s="62">
        <f t="shared" ref="EG68" si="77">DL68*$DT68</f>
        <v>594.68092732739774</v>
      </c>
      <c r="EH68" s="62">
        <f t="shared" ref="EH68" si="78">DM68*$DT68</f>
        <v>472.67404452545588</v>
      </c>
      <c r="EI68" s="62">
        <f t="shared" ref="EI68" si="79">DN68*$DT68</f>
        <v>622.40243182062761</v>
      </c>
      <c r="EJ68" s="62">
        <f t="shared" ref="EJ68" si="80">DO68*$DT68</f>
        <v>629.64285685403502</v>
      </c>
      <c r="EK68" s="62">
        <f t="shared" ref="EK68" si="81">DP68*$DT68</f>
        <v>742.41220778594368</v>
      </c>
      <c r="EL68" s="20"/>
      <c r="EN68" s="376">
        <v>13.3</v>
      </c>
      <c r="EO68" s="376">
        <v>81.8</v>
      </c>
      <c r="EP68" s="696">
        <v>57.9</v>
      </c>
      <c r="EQ68" s="696">
        <v>100.8</v>
      </c>
      <c r="ER68" s="696">
        <v>40.200000000000003</v>
      </c>
      <c r="ES68" s="696">
        <v>40.299999999999997</v>
      </c>
      <c r="ET68" s="696">
        <v>21.9</v>
      </c>
      <c r="EU68" s="696">
        <v>27.5</v>
      </c>
      <c r="EV68" s="696">
        <v>115.2</v>
      </c>
      <c r="EW68" s="696">
        <v>62.1</v>
      </c>
      <c r="EX68" s="696">
        <v>77.099999999999994</v>
      </c>
      <c r="EY68" s="696">
        <v>81.900000000000006</v>
      </c>
      <c r="EZ68" s="696">
        <v>719.9</v>
      </c>
      <c r="FA68" s="696"/>
      <c r="FB68" s="696"/>
      <c r="FC68" s="696"/>
      <c r="FD68" s="696"/>
      <c r="FE68" s="696"/>
      <c r="FF68" s="696"/>
      <c r="FG68" s="696"/>
      <c r="FH68" s="696"/>
      <c r="FI68" s="696"/>
      <c r="FJ68" s="696"/>
      <c r="FK68" s="696"/>
      <c r="FL68" s="696"/>
      <c r="FM68" s="696"/>
      <c r="FN68" s="696"/>
      <c r="FO68" s="696"/>
      <c r="FP68" s="696"/>
      <c r="FQ68" s="696"/>
      <c r="FR68" s="696"/>
      <c r="FS68" s="696"/>
      <c r="FT68" s="696"/>
      <c r="FU68" s="696"/>
      <c r="FV68" s="696"/>
      <c r="FW68" s="696"/>
      <c r="FX68" s="696"/>
      <c r="FY68" s="696"/>
      <c r="FZ68" s="696"/>
      <c r="GA68" s="696"/>
      <c r="GB68" s="696"/>
      <c r="GC68" s="696"/>
      <c r="GD68" s="696"/>
    </row>
    <row r="69" spans="1:186" customFormat="1" ht="15" thickBot="1">
      <c r="A69" s="8">
        <v>41518</v>
      </c>
      <c r="B69" s="72"/>
      <c r="C69" s="72"/>
      <c r="D69" s="72"/>
      <c r="E69" s="89"/>
      <c r="F69" s="550">
        <v>0.06</v>
      </c>
      <c r="G69" s="682">
        <v>5.6589393458240718E-2</v>
      </c>
      <c r="H69" s="550">
        <v>5.7000000000000002E-2</v>
      </c>
      <c r="I69" s="32"/>
      <c r="J69" s="749">
        <v>739.2</v>
      </c>
      <c r="K69" s="749">
        <v>1485.3999999999999</v>
      </c>
      <c r="L69" s="749">
        <v>2224.6</v>
      </c>
      <c r="M69" s="11">
        <f t="shared" si="9"/>
        <v>21.800000000000068</v>
      </c>
      <c r="N69" s="376">
        <f t="shared" si="10"/>
        <v>3.0387510454418898E-2</v>
      </c>
      <c r="O69" s="11">
        <f t="shared" si="8"/>
        <v>727.57500000000005</v>
      </c>
      <c r="P69" s="11">
        <f t="shared" si="12"/>
        <v>2.3250000000000455</v>
      </c>
      <c r="Q69" s="376">
        <f t="shared" si="22"/>
        <v>3.2057911065150879E-3</v>
      </c>
      <c r="R69" s="376">
        <f t="shared" si="11"/>
        <v>2.2017338654189977E-2</v>
      </c>
      <c r="S69" s="32"/>
      <c r="T69" s="749">
        <v>383.9</v>
      </c>
      <c r="U69" s="749">
        <v>743.80000000000007</v>
      </c>
      <c r="V69" s="749">
        <v>1127.7</v>
      </c>
      <c r="W69" s="584"/>
      <c r="X69" s="749">
        <v>1170</v>
      </c>
      <c r="Y69" s="749">
        <v>2318.1999999999998</v>
      </c>
      <c r="Z69" s="749">
        <v>3488.2</v>
      </c>
      <c r="AA69" s="32"/>
      <c r="AB69" s="682">
        <v>0.67200000000000004</v>
      </c>
      <c r="AC69" s="682">
        <v>0.67914761452851347</v>
      </c>
      <c r="AD69" s="682">
        <v>0.67700000000000005</v>
      </c>
      <c r="AE69" s="32"/>
      <c r="AF69" s="231">
        <v>0.19699999999999998</v>
      </c>
      <c r="AG69" s="231">
        <v>0.13900000000000001</v>
      </c>
      <c r="AH69" s="231">
        <v>5.5999999999999994E-2</v>
      </c>
      <c r="AI69" s="231">
        <v>3.3000000000000002E-2</v>
      </c>
      <c r="AJ69" s="231">
        <v>3.6000000000000004E-2</v>
      </c>
      <c r="AK69" s="682">
        <v>0.22666666666666666</v>
      </c>
      <c r="AL69" s="682">
        <v>0.10075914423740509</v>
      </c>
      <c r="AM69" s="32"/>
      <c r="AN69" s="684">
        <v>0.04</v>
      </c>
      <c r="AO69" s="684">
        <v>0.115</v>
      </c>
      <c r="AP69" s="684">
        <v>0.14199999999999999</v>
      </c>
      <c r="AQ69" s="684">
        <v>6.8000000000000005E-2</v>
      </c>
      <c r="AR69" s="722"/>
      <c r="AS69" s="32"/>
      <c r="AT69" s="747" t="s">
        <v>998</v>
      </c>
      <c r="AU69" s="747" t="s">
        <v>998</v>
      </c>
      <c r="AV69" s="747" t="s">
        <v>998</v>
      </c>
      <c r="AW69" s="747" t="s">
        <v>998</v>
      </c>
      <c r="AX69" s="747" t="s">
        <v>998</v>
      </c>
      <c r="AY69" s="747" t="s">
        <v>998</v>
      </c>
      <c r="AZ69" s="747" t="s">
        <v>998</v>
      </c>
      <c r="BA69" s="32"/>
      <c r="BB69" s="559" t="s">
        <v>818</v>
      </c>
      <c r="BC69" s="217"/>
      <c r="BD69" s="218"/>
      <c r="BE69" s="218"/>
      <c r="BF69" s="218"/>
      <c r="BG69" s="439"/>
      <c r="BH69" s="219"/>
      <c r="BI69" s="32"/>
      <c r="BJ69" s="514">
        <v>11</v>
      </c>
      <c r="BK69" s="514">
        <v>82.1</v>
      </c>
      <c r="BL69" s="514">
        <v>59.3</v>
      </c>
      <c r="BM69" s="514">
        <v>115.3</v>
      </c>
      <c r="BN69" s="514">
        <v>41.8</v>
      </c>
      <c r="BO69" s="514">
        <v>38.4</v>
      </c>
      <c r="BP69" s="514">
        <v>18.399999999999999</v>
      </c>
      <c r="BQ69" s="514">
        <v>33.4</v>
      </c>
      <c r="BR69" s="514">
        <v>118.2</v>
      </c>
      <c r="BS69" s="514">
        <v>65.400000000000006</v>
      </c>
      <c r="BT69" s="514">
        <v>74.8</v>
      </c>
      <c r="BU69" s="514">
        <v>77</v>
      </c>
      <c r="BV69" s="514">
        <v>735.1</v>
      </c>
      <c r="BW69" s="32"/>
      <c r="BX69" s="682">
        <v>3.6000000000000004E-2</v>
      </c>
      <c r="BY69" s="682">
        <v>2.4E-2</v>
      </c>
      <c r="BZ69" s="682">
        <v>0.05</v>
      </c>
      <c r="CA69" s="376">
        <v>4.0999999999999995E-2</v>
      </c>
      <c r="CB69" s="749">
        <v>26.8</v>
      </c>
      <c r="CC69" s="749">
        <v>90.4</v>
      </c>
      <c r="CD69" s="749">
        <v>27.4</v>
      </c>
      <c r="CE69" s="749">
        <v>63.1</v>
      </c>
      <c r="CF69" s="32"/>
      <c r="CG69" s="272">
        <f>('Pop, Employ, Incomes'!H69+'Inflation, Current AC'!D112)*100</f>
        <v>7.1000000000000005</v>
      </c>
      <c r="CH69" s="272"/>
      <c r="CI69" s="272"/>
      <c r="CJ69" s="32"/>
      <c r="CK69" s="11">
        <v>1144.5</v>
      </c>
      <c r="CL69" s="11">
        <f t="shared" si="0"/>
        <v>1030.1013938078372</v>
      </c>
      <c r="CM69" s="11">
        <v>1071.75</v>
      </c>
      <c r="CN69" s="16"/>
      <c r="CO69" s="712">
        <v>501100</v>
      </c>
      <c r="CP69" s="203">
        <f t="shared" si="4"/>
        <v>875300</v>
      </c>
      <c r="CQ69" s="712">
        <v>1376400</v>
      </c>
      <c r="CR69" s="16"/>
      <c r="CS69" s="760">
        <v>968.18923299999994</v>
      </c>
      <c r="CT69" s="760">
        <v>1031</v>
      </c>
      <c r="CU69" s="638">
        <f t="shared" si="1"/>
        <v>1.0937944400792567</v>
      </c>
      <c r="CV69" s="72"/>
      <c r="CW69" s="16"/>
      <c r="CX69" s="62">
        <f t="shared" si="5"/>
        <v>1251.8477366707093</v>
      </c>
      <c r="CY69" s="62">
        <f t="shared" si="6"/>
        <v>1126.7191772649053</v>
      </c>
      <c r="CZ69" s="62">
        <f t="shared" si="7"/>
        <v>1172.2741911549433</v>
      </c>
      <c r="DA69" s="16"/>
      <c r="DB69" s="358"/>
      <c r="DC69" s="358"/>
      <c r="DD69" s="358"/>
      <c r="DE69" s="358"/>
      <c r="DF69" s="358"/>
      <c r="DG69" s="358"/>
      <c r="DH69" s="358"/>
      <c r="DI69" s="20"/>
      <c r="DJ69" s="358"/>
      <c r="DK69" s="358"/>
      <c r="DL69" s="358"/>
      <c r="DM69" s="358"/>
      <c r="DN69" s="358"/>
      <c r="DO69" s="358"/>
      <c r="DP69" s="358"/>
      <c r="DQ69" s="20"/>
      <c r="DR69" s="530">
        <f>+'Inflation, Current AC'!B112</f>
        <v>968.18923299999994</v>
      </c>
      <c r="DS69" s="530"/>
      <c r="DT69" s="359">
        <f t="shared" si="3"/>
        <v>1.0109519798801565</v>
      </c>
      <c r="DU69" s="457"/>
      <c r="DV69" s="20"/>
      <c r="DW69" s="457"/>
      <c r="DX69" s="457"/>
      <c r="DY69" s="457"/>
      <c r="DZ69" s="457"/>
      <c r="EA69" s="457"/>
      <c r="EB69" s="457"/>
      <c r="EC69" s="457"/>
      <c r="ED69" s="20"/>
      <c r="EE69" s="1"/>
      <c r="EF69" s="1"/>
      <c r="EG69" s="1"/>
      <c r="EH69" s="1"/>
      <c r="EI69" s="1"/>
      <c r="EJ69" s="1"/>
      <c r="EK69" s="1"/>
      <c r="EL69" s="20"/>
      <c r="EN69" s="376">
        <v>11</v>
      </c>
      <c r="EO69" s="376">
        <v>82.1</v>
      </c>
      <c r="EP69" s="696">
        <v>59.3</v>
      </c>
      <c r="EQ69" s="696">
        <v>115.3</v>
      </c>
      <c r="ER69" s="696">
        <v>41.8</v>
      </c>
      <c r="ES69" s="696">
        <v>38.4</v>
      </c>
      <c r="ET69" s="696">
        <v>18.399999999999999</v>
      </c>
      <c r="EU69" s="696">
        <v>33.4</v>
      </c>
      <c r="EV69" s="696">
        <v>118.2</v>
      </c>
      <c r="EW69" s="696">
        <v>65.400000000000006</v>
      </c>
      <c r="EX69" s="696">
        <v>74.8</v>
      </c>
      <c r="EY69" s="696">
        <v>77</v>
      </c>
      <c r="EZ69" s="696">
        <v>735.1</v>
      </c>
      <c r="FA69" s="696"/>
      <c r="FB69" s="696"/>
      <c r="FC69" s="696"/>
      <c r="FD69" s="696"/>
      <c r="FE69" s="696"/>
      <c r="FF69" s="696"/>
      <c r="FG69" s="696"/>
      <c r="FH69" s="696"/>
      <c r="FI69" s="696"/>
      <c r="FJ69" s="696"/>
      <c r="FK69" s="696"/>
      <c r="FL69" s="696"/>
      <c r="FM69" s="696"/>
      <c r="FN69" s="696"/>
      <c r="FO69" s="696"/>
      <c r="FP69" s="696"/>
      <c r="FQ69" s="696"/>
      <c r="FR69" s="696"/>
      <c r="FS69" s="696"/>
      <c r="FT69" s="696"/>
      <c r="FU69" s="696"/>
      <c r="FV69" s="696"/>
      <c r="FW69" s="696"/>
      <c r="FX69" s="696"/>
      <c r="FY69" s="696"/>
      <c r="FZ69" s="696"/>
      <c r="GA69" s="696"/>
      <c r="GB69" s="696"/>
      <c r="GC69" s="696"/>
      <c r="GD69" s="696"/>
    </row>
    <row r="70" spans="1:186" customFormat="1" ht="15" thickBot="1">
      <c r="A70" s="8">
        <v>41609</v>
      </c>
      <c r="B70" s="72"/>
      <c r="C70" s="72"/>
      <c r="D70" s="72"/>
      <c r="E70" s="89"/>
      <c r="F70" s="550">
        <v>5.5999999999999994E-2</v>
      </c>
      <c r="G70" s="682">
        <v>5.6023457483311501E-2</v>
      </c>
      <c r="H70" s="550">
        <v>5.5E-2</v>
      </c>
      <c r="I70" s="32"/>
      <c r="J70" s="749">
        <v>759.5</v>
      </c>
      <c r="K70" s="749">
        <v>1513.1</v>
      </c>
      <c r="L70" s="749">
        <v>2272.6</v>
      </c>
      <c r="M70" s="11">
        <f t="shared" si="9"/>
        <v>33.200000000000045</v>
      </c>
      <c r="N70" s="376">
        <f t="shared" si="10"/>
        <v>4.5711138647941629E-2</v>
      </c>
      <c r="O70" s="11">
        <f t="shared" si="8"/>
        <v>735.875</v>
      </c>
      <c r="P70" s="11">
        <f t="shared" si="12"/>
        <v>11.625</v>
      </c>
      <c r="Q70" s="376">
        <f t="shared" si="22"/>
        <v>1.6051087331722558E-2</v>
      </c>
      <c r="R70" s="376">
        <f t="shared" si="11"/>
        <v>5.0617969726426848E-2</v>
      </c>
      <c r="S70" s="32"/>
      <c r="T70" s="749">
        <v>372.5</v>
      </c>
      <c r="U70" s="749">
        <v>725</v>
      </c>
      <c r="V70" s="749">
        <v>1097.5</v>
      </c>
      <c r="W70" s="584"/>
      <c r="X70" s="749">
        <v>1177.3</v>
      </c>
      <c r="Y70" s="749">
        <v>2327.8999999999996</v>
      </c>
      <c r="Z70" s="749">
        <v>3505.2</v>
      </c>
      <c r="AA70" s="32"/>
      <c r="AB70" s="682">
        <v>0.68400000000000005</v>
      </c>
      <c r="AC70" s="682">
        <v>0.68856050517633915</v>
      </c>
      <c r="AD70" s="682">
        <v>0.68700000000000006</v>
      </c>
      <c r="AE70" s="32"/>
      <c r="AF70" s="231">
        <v>0.26</v>
      </c>
      <c r="AG70" s="231">
        <v>9.6000000000000002E-2</v>
      </c>
      <c r="AH70" s="231">
        <v>4.2999999999999997E-2</v>
      </c>
      <c r="AI70" s="231">
        <v>3.7000000000000005E-2</v>
      </c>
      <c r="AJ70" s="231">
        <v>3.3000000000000002E-2</v>
      </c>
      <c r="AK70" s="682">
        <v>0.21990521327014217</v>
      </c>
      <c r="AL70" s="682">
        <v>0.10935350756533699</v>
      </c>
      <c r="AM70" s="32"/>
      <c r="AN70" s="684">
        <v>3.6000000000000004E-2</v>
      </c>
      <c r="AO70" s="684">
        <v>0.13500000000000001</v>
      </c>
      <c r="AP70" s="684">
        <v>0.13500000000000001</v>
      </c>
      <c r="AQ70" s="684">
        <v>5.5E-2</v>
      </c>
      <c r="AR70" s="684">
        <v>8.5999999999999993E-2</v>
      </c>
      <c r="AS70" s="32"/>
      <c r="AT70" s="747" t="s">
        <v>998</v>
      </c>
      <c r="AU70" s="747" t="s">
        <v>998</v>
      </c>
      <c r="AV70" s="747" t="s">
        <v>998</v>
      </c>
      <c r="AW70" s="747" t="s">
        <v>998</v>
      </c>
      <c r="AX70" s="747" t="s">
        <v>998</v>
      </c>
      <c r="AY70" s="747" t="s">
        <v>998</v>
      </c>
      <c r="AZ70" s="747" t="s">
        <v>998</v>
      </c>
      <c r="BA70" s="32"/>
      <c r="BB70" s="561">
        <f>+BB57</f>
        <v>2017</v>
      </c>
      <c r="BC70" s="563"/>
      <c r="BD70" s="218"/>
      <c r="BE70" s="218"/>
      <c r="BF70" s="218"/>
      <c r="BG70" s="439"/>
      <c r="BH70" s="219"/>
      <c r="BI70" s="32"/>
      <c r="BJ70" s="514">
        <v>12.8</v>
      </c>
      <c r="BK70" s="514">
        <v>78.7</v>
      </c>
      <c r="BL70" s="514">
        <v>57.4</v>
      </c>
      <c r="BM70" s="514">
        <v>116.4</v>
      </c>
      <c r="BN70" s="514">
        <v>44.1</v>
      </c>
      <c r="BO70" s="514">
        <v>42.2</v>
      </c>
      <c r="BP70" s="514">
        <v>18.5</v>
      </c>
      <c r="BQ70" s="514">
        <v>37.1</v>
      </c>
      <c r="BR70" s="514">
        <v>128.9</v>
      </c>
      <c r="BS70" s="514">
        <v>64.2</v>
      </c>
      <c r="BT70" s="514">
        <v>76.5</v>
      </c>
      <c r="BU70" s="514">
        <v>79</v>
      </c>
      <c r="BV70" s="514">
        <v>755.8</v>
      </c>
      <c r="BW70" s="32"/>
      <c r="BX70" s="682">
        <v>0.05</v>
      </c>
      <c r="BY70" s="682">
        <v>3.6000000000000004E-2</v>
      </c>
      <c r="BZ70" s="682">
        <v>6.6000000000000003E-2</v>
      </c>
      <c r="CA70" s="376">
        <v>5.0999999999999997E-2</v>
      </c>
      <c r="CB70" s="749">
        <v>37.9</v>
      </c>
      <c r="CC70" s="749">
        <v>116.5</v>
      </c>
      <c r="CD70" s="749">
        <v>38.299999999999997</v>
      </c>
      <c r="CE70" s="749">
        <v>78.2</v>
      </c>
      <c r="CF70" s="32"/>
      <c r="CG70" s="272">
        <f>('Pop, Employ, Incomes'!H70+'Inflation, Current AC'!D113)*100</f>
        <v>7.1000000000000005</v>
      </c>
      <c r="CH70" s="272"/>
      <c r="CI70" s="272"/>
      <c r="CJ70" s="32"/>
      <c r="CK70" s="11">
        <v>1144.74</v>
      </c>
      <c r="CL70" s="11">
        <f t="shared" si="0"/>
        <v>1038.9962052965143</v>
      </c>
      <c r="CM70" s="11">
        <v>1077.67</v>
      </c>
      <c r="CN70" s="16"/>
      <c r="CO70" s="712">
        <v>509500</v>
      </c>
      <c r="CP70" s="203">
        <f t="shared" si="4"/>
        <v>883600</v>
      </c>
      <c r="CQ70" s="712">
        <v>1393100</v>
      </c>
      <c r="CR70" s="16"/>
      <c r="CS70" s="760">
        <v>969.00489400000004</v>
      </c>
      <c r="CT70" s="760">
        <v>1031</v>
      </c>
      <c r="CU70" s="638">
        <f t="shared" si="1"/>
        <v>1.0928737373332604</v>
      </c>
      <c r="CV70" s="72"/>
      <c r="CW70" s="16"/>
      <c r="CX70" s="62">
        <f t="shared" si="5"/>
        <v>1251.0562820748767</v>
      </c>
      <c r="CY70" s="62">
        <f t="shared" si="6"/>
        <v>1135.4916659574772</v>
      </c>
      <c r="CZ70" s="62">
        <f t="shared" si="7"/>
        <v>1177.7572405119349</v>
      </c>
      <c r="DA70" s="16"/>
      <c r="DB70" s="358"/>
      <c r="DC70" s="358"/>
      <c r="DD70" s="358"/>
      <c r="DE70" s="358"/>
      <c r="DF70" s="358"/>
      <c r="DG70" s="358"/>
      <c r="DH70" s="358"/>
      <c r="DI70" s="20"/>
      <c r="DJ70" s="358"/>
      <c r="DK70" s="358"/>
      <c r="DL70" s="358"/>
      <c r="DM70" s="358"/>
      <c r="DN70" s="358"/>
      <c r="DO70" s="358"/>
      <c r="DP70" s="358"/>
      <c r="DQ70" s="20"/>
      <c r="DR70" s="530">
        <f>+'Inflation, Current AC'!B113</f>
        <v>969.00489400000004</v>
      </c>
      <c r="DS70" s="530"/>
      <c r="DT70" s="359">
        <f t="shared" si="3"/>
        <v>1.0101010098716798</v>
      </c>
      <c r="DU70" s="457"/>
      <c r="DV70" s="20"/>
      <c r="DW70" s="457"/>
      <c r="DX70" s="457"/>
      <c r="DY70" s="457"/>
      <c r="DZ70" s="457"/>
      <c r="EA70" s="457"/>
      <c r="EB70" s="457"/>
      <c r="EC70" s="457"/>
      <c r="ED70" s="20"/>
      <c r="EE70" s="1"/>
      <c r="EF70" s="1"/>
      <c r="EG70" s="1"/>
      <c r="EH70" s="1"/>
      <c r="EI70" s="1"/>
      <c r="EJ70" s="1"/>
      <c r="EK70" s="1"/>
      <c r="EL70" s="20"/>
      <c r="EN70" s="376">
        <v>12.8</v>
      </c>
      <c r="EO70" s="376">
        <v>78.7</v>
      </c>
      <c r="EP70" s="696">
        <v>57.4</v>
      </c>
      <c r="EQ70" s="696">
        <v>116.4</v>
      </c>
      <c r="ER70" s="696">
        <v>44.1</v>
      </c>
      <c r="ES70" s="696">
        <v>42.2</v>
      </c>
      <c r="ET70" s="696">
        <v>18.5</v>
      </c>
      <c r="EU70" s="696">
        <v>37.1</v>
      </c>
      <c r="EV70" s="696">
        <v>128.9</v>
      </c>
      <c r="EW70" s="696">
        <v>64.2</v>
      </c>
      <c r="EX70" s="696">
        <v>76.5</v>
      </c>
      <c r="EY70" s="696">
        <v>79</v>
      </c>
      <c r="EZ70" s="696">
        <v>755.8</v>
      </c>
      <c r="FA70" s="696"/>
      <c r="FB70" s="696"/>
      <c r="FC70" s="696"/>
      <c r="FD70" s="696"/>
      <c r="FE70" s="696"/>
      <c r="FF70" s="696"/>
      <c r="FG70" s="696"/>
      <c r="FH70" s="696"/>
      <c r="FI70" s="696"/>
      <c r="FJ70" s="696"/>
      <c r="FK70" s="696"/>
      <c r="FL70" s="696"/>
      <c r="FM70" s="696"/>
      <c r="FN70" s="696"/>
      <c r="FO70" s="696"/>
      <c r="FP70" s="696"/>
      <c r="FQ70" s="696"/>
      <c r="FR70" s="696"/>
      <c r="FS70" s="696"/>
      <c r="FT70" s="696"/>
      <c r="FU70" s="696"/>
      <c r="FV70" s="696"/>
      <c r="FW70" s="696"/>
      <c r="FX70" s="696"/>
      <c r="FY70" s="696"/>
      <c r="FZ70" s="696"/>
      <c r="GA70" s="696"/>
      <c r="GB70" s="696"/>
      <c r="GC70" s="696"/>
      <c r="GD70" s="696"/>
    </row>
    <row r="71" spans="1:186" customFormat="1" ht="15" thickBot="1">
      <c r="A71" s="8">
        <v>41699</v>
      </c>
      <c r="B71" s="72"/>
      <c r="C71" s="72"/>
      <c r="D71" s="72"/>
      <c r="E71" s="89"/>
      <c r="F71" s="550">
        <v>6.7000000000000004E-2</v>
      </c>
      <c r="G71" s="682">
        <v>5.4947771802954438E-2</v>
      </c>
      <c r="H71" s="550">
        <v>5.7999999999999996E-2</v>
      </c>
      <c r="I71" s="32"/>
      <c r="J71" s="749">
        <v>758.6</v>
      </c>
      <c r="K71" s="749">
        <v>1529</v>
      </c>
      <c r="L71" s="749">
        <v>2287.6</v>
      </c>
      <c r="M71" s="11">
        <f t="shared" si="9"/>
        <v>36.300000000000068</v>
      </c>
      <c r="N71" s="376">
        <f t="shared" si="10"/>
        <v>5.0256126263325651E-2</v>
      </c>
      <c r="O71" s="11">
        <f t="shared" si="8"/>
        <v>744.94999999999993</v>
      </c>
      <c r="P71" s="11">
        <f t="shared" si="12"/>
        <v>21.999999999999886</v>
      </c>
      <c r="Q71" s="376">
        <f t="shared" si="22"/>
        <v>3.0430873504391664E-2</v>
      </c>
      <c r="R71" s="376">
        <f t="shared" si="11"/>
        <v>3.5136415950172584E-2</v>
      </c>
      <c r="S71" s="32"/>
      <c r="T71" s="749">
        <v>372.8</v>
      </c>
      <c r="U71" s="749">
        <v>721.60000000000014</v>
      </c>
      <c r="V71" s="749">
        <v>1094.4000000000001</v>
      </c>
      <c r="W71" s="584"/>
      <c r="X71" s="749">
        <v>1185.5999999999999</v>
      </c>
      <c r="Y71" s="749">
        <v>2339.4</v>
      </c>
      <c r="Z71" s="749">
        <v>3525</v>
      </c>
      <c r="AA71" s="32"/>
      <c r="AB71" s="682">
        <v>0.68599999999999994</v>
      </c>
      <c r="AC71" s="682">
        <v>0.69154484055740784</v>
      </c>
      <c r="AD71" s="682">
        <v>0.69</v>
      </c>
      <c r="AE71" s="32"/>
      <c r="AF71" s="231">
        <v>0.27200000000000002</v>
      </c>
      <c r="AG71" s="231">
        <v>0.125</v>
      </c>
      <c r="AH71" s="231">
        <v>6.4000000000000001E-2</v>
      </c>
      <c r="AI71" s="231">
        <v>3.7000000000000005E-2</v>
      </c>
      <c r="AJ71" s="231">
        <v>0.04</v>
      </c>
      <c r="AK71" s="682">
        <v>0.1971014492753623</v>
      </c>
      <c r="AL71" s="682">
        <v>0.11096520026263955</v>
      </c>
      <c r="AM71" s="32"/>
      <c r="AN71" s="684">
        <v>5.0999999999999997E-2</v>
      </c>
      <c r="AO71" s="684">
        <v>0.13100000000000001</v>
      </c>
      <c r="AP71" s="684">
        <v>0.13900000000000001</v>
      </c>
      <c r="AQ71" s="684">
        <v>6.7000000000000004E-2</v>
      </c>
      <c r="AR71" s="684">
        <v>0.06</v>
      </c>
      <c r="AS71" s="32"/>
      <c r="AT71" s="747" t="s">
        <v>998</v>
      </c>
      <c r="AU71" s="747" t="s">
        <v>998</v>
      </c>
      <c r="AV71" s="747" t="s">
        <v>998</v>
      </c>
      <c r="AW71" s="747" t="s">
        <v>998</v>
      </c>
      <c r="AX71" s="747" t="s">
        <v>998</v>
      </c>
      <c r="AY71" s="747" t="s">
        <v>998</v>
      </c>
      <c r="AZ71" s="747" t="s">
        <v>998</v>
      </c>
      <c r="BA71" s="32"/>
      <c r="BB71" s="561">
        <f t="shared" ref="BB71:BB73" si="82">+BB58</f>
        <v>2018</v>
      </c>
      <c r="BC71" s="565">
        <f>+BC64/BC57</f>
        <v>3.266488277388209E-2</v>
      </c>
      <c r="BD71" s="565">
        <f t="shared" ref="BD71:BH71" si="83">+BD64/BD57</f>
        <v>3.7362459131522786E-2</v>
      </c>
      <c r="BE71" s="565">
        <f t="shared" si="83"/>
        <v>2.353796943101177E-2</v>
      </c>
      <c r="BF71" s="565">
        <f t="shared" si="83"/>
        <v>2.7273871853792653E-2</v>
      </c>
      <c r="BG71" s="565">
        <f t="shared" si="83"/>
        <v>2.5216760171869336E-2</v>
      </c>
      <c r="BH71" s="565">
        <f t="shared" si="83"/>
        <v>2.7860389354548667E-2</v>
      </c>
      <c r="BI71" s="32"/>
      <c r="BJ71" s="514">
        <v>12.2</v>
      </c>
      <c r="BK71" s="514">
        <v>77.099999999999994</v>
      </c>
      <c r="BL71" s="514">
        <v>61.2</v>
      </c>
      <c r="BM71" s="514">
        <v>125.4</v>
      </c>
      <c r="BN71" s="514">
        <v>41.6</v>
      </c>
      <c r="BO71" s="514">
        <v>39.5</v>
      </c>
      <c r="BP71" s="514">
        <v>17.399999999999999</v>
      </c>
      <c r="BQ71" s="514">
        <v>35.200000000000003</v>
      </c>
      <c r="BR71" s="514">
        <v>129</v>
      </c>
      <c r="BS71" s="514">
        <v>64</v>
      </c>
      <c r="BT71" s="514">
        <v>75.2</v>
      </c>
      <c r="BU71" s="514">
        <v>78.099999999999994</v>
      </c>
      <c r="BV71" s="514">
        <v>755.9</v>
      </c>
      <c r="BW71" s="32"/>
      <c r="BX71" s="682">
        <v>3.3000000000000002E-2</v>
      </c>
      <c r="BY71" s="682">
        <v>2.5000000000000001E-2</v>
      </c>
      <c r="BZ71" s="682">
        <v>4.2000000000000003E-2</v>
      </c>
      <c r="CA71" s="376">
        <v>0.04</v>
      </c>
      <c r="CB71" s="749">
        <v>24.9</v>
      </c>
      <c r="CC71" s="749">
        <v>91.5</v>
      </c>
      <c r="CD71" s="749">
        <v>32</v>
      </c>
      <c r="CE71" s="749">
        <v>59.5</v>
      </c>
      <c r="CF71" s="32"/>
      <c r="CG71" s="272">
        <f>('Pop, Employ, Incomes'!H71+'Inflation, Current AC'!D114)*100</f>
        <v>7.3</v>
      </c>
      <c r="CH71" s="272"/>
      <c r="CI71" s="272"/>
      <c r="CJ71" s="32"/>
      <c r="CK71" s="11">
        <v>1153.48</v>
      </c>
      <c r="CL71" s="11">
        <f t="shared" si="0"/>
        <v>1058.2173257516044</v>
      </c>
      <c r="CM71" s="11">
        <v>1092.95</v>
      </c>
      <c r="CN71" s="16"/>
      <c r="CO71" s="712">
        <v>509600</v>
      </c>
      <c r="CP71" s="203">
        <f t="shared" si="4"/>
        <v>888100</v>
      </c>
      <c r="CQ71" s="712">
        <v>1397700</v>
      </c>
      <c r="CR71" s="16"/>
      <c r="CS71" s="760">
        <v>972.26753699999995</v>
      </c>
      <c r="CT71" s="760">
        <v>1031</v>
      </c>
      <c r="CU71" s="638">
        <f t="shared" si="1"/>
        <v>1.0892063755081438</v>
      </c>
      <c r="CV71" s="72"/>
      <c r="CW71" s="16"/>
      <c r="CX71" s="62">
        <f t="shared" si="5"/>
        <v>1256.3777700211338</v>
      </c>
      <c r="CY71" s="62">
        <f t="shared" si="6"/>
        <v>1152.6170578818258</v>
      </c>
      <c r="CZ71" s="62">
        <f t="shared" si="7"/>
        <v>1190.4481081116257</v>
      </c>
      <c r="DA71" s="16"/>
      <c r="DB71" s="358"/>
      <c r="DC71" s="358"/>
      <c r="DD71" s="358"/>
      <c r="DE71" s="358"/>
      <c r="DF71" s="358"/>
      <c r="DG71" s="358"/>
      <c r="DH71" s="358"/>
      <c r="DI71" s="20"/>
      <c r="DJ71" s="358"/>
      <c r="DK71" s="358"/>
      <c r="DL71" s="358"/>
      <c r="DM71" s="358"/>
      <c r="DN71" s="358"/>
      <c r="DO71" s="358"/>
      <c r="DP71" s="358"/>
      <c r="DQ71" s="20"/>
      <c r="DR71" s="530">
        <f>+'Inflation, Current AC'!B114</f>
        <v>972.26753699999995</v>
      </c>
      <c r="DS71" s="530"/>
      <c r="DT71" s="359">
        <f t="shared" si="3"/>
        <v>1.0067114088989686</v>
      </c>
      <c r="DU71" s="457"/>
      <c r="DV71" s="20"/>
      <c r="DW71" s="457"/>
      <c r="DX71" s="457"/>
      <c r="DY71" s="457"/>
      <c r="DZ71" s="457"/>
      <c r="EA71" s="457"/>
      <c r="EB71" s="457"/>
      <c r="EC71" s="457"/>
      <c r="ED71" s="20"/>
      <c r="EE71" s="1"/>
      <c r="EF71" s="1"/>
      <c r="EG71" s="1"/>
      <c r="EH71" s="1"/>
      <c r="EI71" s="1"/>
      <c r="EJ71" s="1"/>
      <c r="EK71" s="1"/>
      <c r="EL71" s="20"/>
      <c r="EN71" s="376">
        <v>12.2</v>
      </c>
      <c r="EO71" s="376">
        <v>77.099999999999994</v>
      </c>
      <c r="EP71" s="696">
        <v>61.2</v>
      </c>
      <c r="EQ71" s="696">
        <v>125.4</v>
      </c>
      <c r="ER71" s="696">
        <v>41.6</v>
      </c>
      <c r="ES71" s="696">
        <v>39.5</v>
      </c>
      <c r="ET71" s="696">
        <v>17.399999999999999</v>
      </c>
      <c r="EU71" s="696">
        <v>35.200000000000003</v>
      </c>
      <c r="EV71" s="696">
        <v>129</v>
      </c>
      <c r="EW71" s="696">
        <v>64</v>
      </c>
      <c r="EX71" s="696">
        <v>75.2</v>
      </c>
      <c r="EY71" s="696">
        <v>78.099999999999994</v>
      </c>
      <c r="EZ71" s="696">
        <v>755.9</v>
      </c>
      <c r="FA71" s="696"/>
      <c r="FB71" s="696"/>
      <c r="FC71" s="696"/>
      <c r="FD71" s="696"/>
      <c r="FE71" s="696"/>
      <c r="FF71" s="696"/>
      <c r="FG71" s="696"/>
      <c r="FH71" s="696"/>
      <c r="FI71" s="696"/>
      <c r="FJ71" s="696"/>
      <c r="FK71" s="696"/>
      <c r="FL71" s="696"/>
      <c r="FM71" s="696"/>
      <c r="FN71" s="696"/>
      <c r="FO71" s="696"/>
      <c r="FP71" s="696"/>
      <c r="FQ71" s="696"/>
      <c r="FR71" s="696"/>
      <c r="FS71" s="696"/>
      <c r="FT71" s="696"/>
      <c r="FU71" s="696"/>
      <c r="FV71" s="696"/>
      <c r="FW71" s="696"/>
      <c r="FX71" s="696"/>
      <c r="FY71" s="696"/>
      <c r="FZ71" s="696"/>
      <c r="GA71" s="696"/>
      <c r="GB71" s="696"/>
      <c r="GC71" s="696"/>
      <c r="GD71" s="696"/>
    </row>
    <row r="72" spans="1:186" customFormat="1" ht="15" thickBot="1">
      <c r="A72" s="8">
        <v>41791</v>
      </c>
      <c r="B72" s="699">
        <v>1520400</v>
      </c>
      <c r="C72" s="586">
        <f t="shared" ref="C72" si="84">+D72-B72</f>
        <v>2996100</v>
      </c>
      <c r="D72" s="700">
        <v>4516500</v>
      </c>
      <c r="E72" s="697">
        <f>+B72/D72</f>
        <v>0.33663234805712389</v>
      </c>
      <c r="F72" s="550">
        <v>5.7999999999999996E-2</v>
      </c>
      <c r="G72" s="682">
        <v>4.8305560756412652E-2</v>
      </c>
      <c r="H72" s="550">
        <v>5.0999999999999997E-2</v>
      </c>
      <c r="I72" s="32"/>
      <c r="J72" s="749">
        <v>758.9</v>
      </c>
      <c r="K72" s="749">
        <v>1524.9</v>
      </c>
      <c r="L72" s="749">
        <v>2283.8000000000002</v>
      </c>
      <c r="M72" s="11">
        <f t="shared" si="9"/>
        <v>36.399999999999977</v>
      </c>
      <c r="N72" s="376">
        <f t="shared" si="10"/>
        <v>5.0380622837370215E-2</v>
      </c>
      <c r="O72" s="11">
        <f t="shared" si="8"/>
        <v>754.05000000000007</v>
      </c>
      <c r="P72" s="11">
        <f t="shared" si="12"/>
        <v>31.925000000000068</v>
      </c>
      <c r="Q72" s="376">
        <f t="shared" si="22"/>
        <v>4.42097974727369E-2</v>
      </c>
      <c r="R72" s="376">
        <f t="shared" si="11"/>
        <v>3.3690347071583693E-2</v>
      </c>
      <c r="S72" s="32"/>
      <c r="T72" s="749">
        <v>385.1</v>
      </c>
      <c r="U72" s="749">
        <v>750.19999999999993</v>
      </c>
      <c r="V72" s="749">
        <v>1135.3</v>
      </c>
      <c r="W72" s="584"/>
      <c r="X72" s="749">
        <v>1190.5</v>
      </c>
      <c r="Y72" s="749">
        <v>2352.5</v>
      </c>
      <c r="Z72" s="749">
        <v>3543</v>
      </c>
      <c r="AA72" s="32"/>
      <c r="AB72" s="682">
        <v>0.67700000000000005</v>
      </c>
      <c r="AC72" s="682">
        <v>0.68110520722635504</v>
      </c>
      <c r="AD72" s="682">
        <v>0.68</v>
      </c>
      <c r="AE72" s="32"/>
      <c r="AF72" s="231">
        <v>0.20899999999999999</v>
      </c>
      <c r="AG72" s="231">
        <v>0.11599999999999999</v>
      </c>
      <c r="AH72" s="231">
        <v>4.4000000000000004E-2</v>
      </c>
      <c r="AI72" s="231">
        <v>3.6000000000000004E-2</v>
      </c>
      <c r="AJ72" s="231">
        <v>4.7E-2</v>
      </c>
      <c r="AK72" s="682">
        <v>0.1849894291754757</v>
      </c>
      <c r="AL72" s="682">
        <v>9.5140314852840524E-2</v>
      </c>
      <c r="AM72" s="32"/>
      <c r="AN72" s="684">
        <v>3.5000000000000003E-2</v>
      </c>
      <c r="AO72" s="684">
        <v>0.11199999999999999</v>
      </c>
      <c r="AP72" s="684">
        <v>0.11900000000000001</v>
      </c>
      <c r="AQ72" s="684">
        <v>7.400000000000001E-2</v>
      </c>
      <c r="AR72" s="684">
        <v>0.11800000000000001</v>
      </c>
      <c r="AS72" s="32"/>
      <c r="AT72" s="747" t="s">
        <v>998</v>
      </c>
      <c r="AU72" s="747" t="s">
        <v>998</v>
      </c>
      <c r="AV72" s="747" t="s">
        <v>998</v>
      </c>
      <c r="AW72" s="747" t="s">
        <v>998</v>
      </c>
      <c r="AX72" s="747" t="s">
        <v>998</v>
      </c>
      <c r="AY72" s="747" t="s">
        <v>998</v>
      </c>
      <c r="AZ72" s="747" t="s">
        <v>998</v>
      </c>
      <c r="BA72" s="32"/>
      <c r="BB72" s="561">
        <f t="shared" si="82"/>
        <v>2019</v>
      </c>
      <c r="BC72" s="565">
        <f t="shared" ref="BC72:BH73" si="85">+BC65/BC58</f>
        <v>2.4652930121578584E-2</v>
      </c>
      <c r="BD72" s="565">
        <f t="shared" si="85"/>
        <v>2.7695413454013891E-2</v>
      </c>
      <c r="BE72" s="565">
        <f t="shared" si="85"/>
        <v>1.5936099625183126E-2</v>
      </c>
      <c r="BF72" s="565">
        <f t="shared" si="85"/>
        <v>1.9052552475582893E-2</v>
      </c>
      <c r="BG72" s="565">
        <f t="shared" si="85"/>
        <v>1.6239669403787411E-2</v>
      </c>
      <c r="BH72" s="565">
        <f t="shared" si="85"/>
        <v>1.9743873033081678E-2</v>
      </c>
      <c r="BI72" s="32"/>
      <c r="BJ72" s="514">
        <v>9.6</v>
      </c>
      <c r="BK72" s="514">
        <v>80.599999999999994</v>
      </c>
      <c r="BL72" s="514">
        <v>67</v>
      </c>
      <c r="BM72" s="514">
        <v>123.6</v>
      </c>
      <c r="BN72" s="514">
        <v>34.200000000000003</v>
      </c>
      <c r="BO72" s="514">
        <v>43.8</v>
      </c>
      <c r="BP72" s="514">
        <v>19.600000000000001</v>
      </c>
      <c r="BQ72" s="514">
        <v>30.3</v>
      </c>
      <c r="BR72" s="514">
        <v>118.4</v>
      </c>
      <c r="BS72" s="514">
        <v>73.5</v>
      </c>
      <c r="BT72" s="514">
        <v>76.900000000000006</v>
      </c>
      <c r="BU72" s="514">
        <v>78.5</v>
      </c>
      <c r="BV72" s="514">
        <v>756</v>
      </c>
      <c r="BW72" s="32"/>
      <c r="BX72" s="682">
        <v>3.6000000000000004E-2</v>
      </c>
      <c r="BY72" s="682">
        <v>2.5000000000000001E-2</v>
      </c>
      <c r="BZ72" s="682">
        <v>4.8000000000000001E-2</v>
      </c>
      <c r="CA72" s="376">
        <v>4.0999999999999995E-2</v>
      </c>
      <c r="CB72" s="749">
        <v>27.4</v>
      </c>
      <c r="CC72" s="749">
        <v>94.8</v>
      </c>
      <c r="CD72" s="749">
        <v>29.6</v>
      </c>
      <c r="CE72" s="749">
        <v>65.099999999999994</v>
      </c>
      <c r="CF72" s="32"/>
      <c r="CG72" s="272">
        <f>('Pop, Employ, Incomes'!H72+'Inflation, Current AC'!D115)*100</f>
        <v>6.7</v>
      </c>
      <c r="CH72" s="272"/>
      <c r="CI72" s="272"/>
      <c r="CJ72" s="32"/>
      <c r="CK72" s="11">
        <v>1149.18</v>
      </c>
      <c r="CL72" s="11">
        <f t="shared" si="0"/>
        <v>1051.6454227212682</v>
      </c>
      <c r="CM72" s="11">
        <v>1087.2</v>
      </c>
      <c r="CN72" s="16"/>
      <c r="CO72" s="712">
        <v>521100</v>
      </c>
      <c r="CP72" s="203">
        <f t="shared" si="4"/>
        <v>908400</v>
      </c>
      <c r="CQ72" s="712">
        <v>1429500</v>
      </c>
      <c r="CR72" s="16"/>
      <c r="CS72" s="760">
        <v>974.714519</v>
      </c>
      <c r="CT72" s="760">
        <v>1031</v>
      </c>
      <c r="CU72" s="638">
        <f t="shared" si="1"/>
        <v>1.0864719662598972</v>
      </c>
      <c r="CV72" s="72"/>
      <c r="CW72" s="16"/>
      <c r="CX72" s="62">
        <f t="shared" si="5"/>
        <v>1248.5518541865488</v>
      </c>
      <c r="CY72" s="62">
        <f t="shared" si="6"/>
        <v>1142.583270232197</v>
      </c>
      <c r="CZ72" s="62">
        <f t="shared" si="7"/>
        <v>1181.2123217177602</v>
      </c>
      <c r="DA72" s="16"/>
      <c r="DB72" s="358">
        <v>806</v>
      </c>
      <c r="DC72" s="358">
        <v>976</v>
      </c>
      <c r="DD72" s="358">
        <v>675</v>
      </c>
      <c r="DE72" s="358">
        <v>536</v>
      </c>
      <c r="DF72" s="358">
        <v>574</v>
      </c>
      <c r="DG72" s="358">
        <v>480</v>
      </c>
      <c r="DH72" s="358">
        <v>839</v>
      </c>
      <c r="DI72" s="20"/>
      <c r="DJ72" s="358">
        <v>765.22220799180343</v>
      </c>
      <c r="DK72" s="358">
        <v>798.50703477568356</v>
      </c>
      <c r="DL72" s="358">
        <v>607.94011461318041</v>
      </c>
      <c r="DM72" s="358">
        <v>574.05111821086257</v>
      </c>
      <c r="DN72" s="358">
        <v>643.95369730476853</v>
      </c>
      <c r="DO72" s="358">
        <v>511.74233128834351</v>
      </c>
      <c r="DP72" s="358">
        <v>710.12718600953883</v>
      </c>
      <c r="DQ72" s="20"/>
      <c r="DR72" s="530">
        <f>+'Inflation, Current AC'!B115</f>
        <v>974.714519</v>
      </c>
      <c r="DS72" s="530"/>
      <c r="DT72" s="359">
        <f t="shared" si="3"/>
        <v>1.0041840999805605</v>
      </c>
      <c r="DU72" s="457"/>
      <c r="DV72" s="20"/>
      <c r="DW72" s="12">
        <f>DB72*$DT72</f>
        <v>809.37238458433171</v>
      </c>
      <c r="DX72" s="12">
        <f t="shared" ref="DX72" si="86">DC72*$DT72</f>
        <v>980.08368158102701</v>
      </c>
      <c r="DY72" s="12">
        <f t="shared" ref="DY72" si="87">DD72*$DT72</f>
        <v>677.82426748687828</v>
      </c>
      <c r="DZ72" s="12">
        <f t="shared" ref="DZ72" si="88">DE72*$DT72</f>
        <v>538.24267758958035</v>
      </c>
      <c r="EA72" s="12">
        <f t="shared" ref="EA72" si="89">DF72*$DT72</f>
        <v>576.40167338884169</v>
      </c>
      <c r="EB72" s="12">
        <f t="shared" ref="EB72" si="90">DG72*$DT72</f>
        <v>482.008367990669</v>
      </c>
      <c r="EC72" s="12">
        <f t="shared" ref="EC72" si="91">DH72*$DT72</f>
        <v>842.51045988369026</v>
      </c>
      <c r="ED72" s="20"/>
      <c r="EE72" s="62">
        <f>DJ72*$DT72</f>
        <v>768.42397421738633</v>
      </c>
      <c r="EF72" s="62">
        <f t="shared" ref="EF72" si="92">DK72*$DT72</f>
        <v>801.84806804436585</v>
      </c>
      <c r="EG72" s="62">
        <f t="shared" ref="EG72" si="93">DL72*$DT72</f>
        <v>610.48379683491532</v>
      </c>
      <c r="EH72" s="62">
        <f t="shared" ref="EH72" si="94">DM72*$DT72</f>
        <v>576.45300548340936</v>
      </c>
      <c r="EI72" s="62">
        <f t="shared" ref="EI72" si="95">DN72*$DT72</f>
        <v>646.64806395714322</v>
      </c>
      <c r="EJ72" s="62">
        <f t="shared" ref="EJ72" si="96">DO72*$DT72</f>
        <v>513.88351236673907</v>
      </c>
      <c r="EK72" s="62">
        <f t="shared" ref="EK72" si="97">DP72*$DT72</f>
        <v>713.09842915471677</v>
      </c>
      <c r="EL72" s="20"/>
      <c r="EN72" s="376">
        <v>9.6</v>
      </c>
      <c r="EO72" s="376">
        <v>80.599999999999994</v>
      </c>
      <c r="EP72" s="696">
        <v>67</v>
      </c>
      <c r="EQ72" s="696">
        <v>123.6</v>
      </c>
      <c r="ER72" s="696">
        <v>34.200000000000003</v>
      </c>
      <c r="ES72" s="696">
        <v>43.8</v>
      </c>
      <c r="ET72" s="696">
        <v>19.600000000000001</v>
      </c>
      <c r="EU72" s="696">
        <v>30.3</v>
      </c>
      <c r="EV72" s="696">
        <v>118.4</v>
      </c>
      <c r="EW72" s="696">
        <v>73.5</v>
      </c>
      <c r="EX72" s="696">
        <v>76.900000000000006</v>
      </c>
      <c r="EY72" s="696">
        <v>78.5</v>
      </c>
      <c r="EZ72" s="696">
        <v>756</v>
      </c>
      <c r="FA72" s="696"/>
      <c r="FB72" s="696"/>
      <c r="FC72" s="696"/>
      <c r="FD72" s="696"/>
      <c r="FE72" s="696"/>
      <c r="FF72" s="696"/>
      <c r="FG72" s="696"/>
      <c r="FH72" s="696"/>
      <c r="FI72" s="696"/>
      <c r="FJ72" s="696"/>
      <c r="FK72" s="696"/>
      <c r="FL72" s="696"/>
      <c r="FM72" s="696"/>
      <c r="FN72" s="696"/>
      <c r="FO72" s="696"/>
      <c r="FP72" s="696"/>
      <c r="FQ72" s="696"/>
      <c r="FR72" s="696"/>
      <c r="FS72" s="696"/>
      <c r="FT72" s="696"/>
      <c r="FU72" s="696"/>
      <c r="FV72" s="696"/>
      <c r="FW72" s="696"/>
      <c r="FX72" s="696"/>
      <c r="FY72" s="696"/>
      <c r="FZ72" s="696"/>
      <c r="GA72" s="696"/>
      <c r="GB72" s="696"/>
      <c r="GC72" s="696"/>
      <c r="GD72" s="696"/>
    </row>
    <row r="73" spans="1:186" customFormat="1" ht="15" thickBot="1">
      <c r="A73" s="8">
        <v>41883</v>
      </c>
      <c r="B73" s="419"/>
      <c r="C73" s="419"/>
      <c r="D73" s="419"/>
      <c r="E73" s="89"/>
      <c r="F73" s="550">
        <v>5.7000000000000002E-2</v>
      </c>
      <c r="G73" s="682">
        <v>4.9811040208165541E-2</v>
      </c>
      <c r="H73" s="550">
        <v>5.2000000000000005E-2</v>
      </c>
      <c r="I73" s="32"/>
      <c r="J73" s="749">
        <v>766.8</v>
      </c>
      <c r="K73" s="749">
        <v>1533.7</v>
      </c>
      <c r="L73" s="749">
        <v>2300.5</v>
      </c>
      <c r="M73" s="11">
        <f t="shared" si="9"/>
        <v>27.599999999999909</v>
      </c>
      <c r="N73" s="376">
        <f t="shared" si="10"/>
        <v>3.7337662337662225E-2</v>
      </c>
      <c r="O73" s="11">
        <f t="shared" si="8"/>
        <v>760.95</v>
      </c>
      <c r="P73" s="11">
        <f t="shared" si="12"/>
        <v>33.375</v>
      </c>
      <c r="Q73" s="376">
        <f t="shared" si="22"/>
        <v>4.587155963302747E-2</v>
      </c>
      <c r="R73" s="376">
        <f t="shared" si="11"/>
        <v>3.2516493873704144E-2</v>
      </c>
      <c r="S73" s="32"/>
      <c r="T73" s="749">
        <v>381.7</v>
      </c>
      <c r="U73" s="749">
        <v>752.7</v>
      </c>
      <c r="V73" s="749">
        <v>1134.4000000000001</v>
      </c>
      <c r="W73" s="584"/>
      <c r="X73" s="749">
        <v>1194.9000000000001</v>
      </c>
      <c r="Y73" s="749">
        <v>2366.7999999999997</v>
      </c>
      <c r="Z73" s="749">
        <v>3561.7</v>
      </c>
      <c r="AA73" s="32"/>
      <c r="AB73" s="682">
        <v>0.68099999999999994</v>
      </c>
      <c r="AC73" s="682">
        <v>0.68197566334291015</v>
      </c>
      <c r="AD73" s="682">
        <v>0.68099999999999994</v>
      </c>
      <c r="AE73" s="32"/>
      <c r="AF73" s="231">
        <v>0.223</v>
      </c>
      <c r="AG73" s="231">
        <v>0.106</v>
      </c>
      <c r="AH73" s="231">
        <v>5.2000000000000005E-2</v>
      </c>
      <c r="AI73" s="231">
        <v>0.04</v>
      </c>
      <c r="AJ73" s="231">
        <v>2.7000000000000003E-2</v>
      </c>
      <c r="AK73" s="682">
        <v>0.17179215270413573</v>
      </c>
      <c r="AL73" s="682">
        <v>9.5536959553695983E-2</v>
      </c>
      <c r="AM73" s="32"/>
      <c r="AN73" s="684">
        <v>3.7000000000000005E-2</v>
      </c>
      <c r="AO73" s="684">
        <v>0.125</v>
      </c>
      <c r="AP73" s="684">
        <v>0.121</v>
      </c>
      <c r="AQ73" s="684">
        <v>6.0999999999999999E-2</v>
      </c>
      <c r="AR73" s="684">
        <v>9.6999999999999989E-2</v>
      </c>
      <c r="AS73" s="32"/>
      <c r="AT73" s="747" t="s">
        <v>998</v>
      </c>
      <c r="AU73" s="747" t="s">
        <v>998</v>
      </c>
      <c r="AV73" s="747" t="s">
        <v>998</v>
      </c>
      <c r="AW73" s="747" t="s">
        <v>998</v>
      </c>
      <c r="AX73" s="747" t="s">
        <v>998</v>
      </c>
      <c r="AY73" s="747" t="s">
        <v>998</v>
      </c>
      <c r="AZ73" s="747" t="s">
        <v>998</v>
      </c>
      <c r="BA73" s="32"/>
      <c r="BB73" s="561">
        <f t="shared" si="82"/>
        <v>2020</v>
      </c>
      <c r="BC73" s="565">
        <f t="shared" si="85"/>
        <v>1.9983238210330132E-2</v>
      </c>
      <c r="BD73" s="565">
        <f t="shared" si="85"/>
        <v>1.4022425771915317E-3</v>
      </c>
      <c r="BE73" s="565">
        <f t="shared" si="85"/>
        <v>1.2307383800648565E-2</v>
      </c>
      <c r="BF73" s="565">
        <f t="shared" si="85"/>
        <v>1.0509994265804968E-2</v>
      </c>
      <c r="BG73" s="565">
        <f t="shared" si="85"/>
        <v>1.4065778982623112E-2</v>
      </c>
      <c r="BH73" s="565">
        <f t="shared" si="85"/>
        <v>1.2959306346565913E-2</v>
      </c>
      <c r="BI73" s="32"/>
      <c r="BJ73" s="514">
        <v>8.5</v>
      </c>
      <c r="BK73" s="514">
        <v>84.9</v>
      </c>
      <c r="BL73" s="514">
        <v>65</v>
      </c>
      <c r="BM73" s="514">
        <v>116.7</v>
      </c>
      <c r="BN73" s="514">
        <v>38.4</v>
      </c>
      <c r="BO73" s="514">
        <v>38.5</v>
      </c>
      <c r="BP73" s="514">
        <v>22.6</v>
      </c>
      <c r="BQ73" s="514">
        <v>35.200000000000003</v>
      </c>
      <c r="BR73" s="514">
        <v>122.5</v>
      </c>
      <c r="BS73" s="514">
        <v>69.599999999999994</v>
      </c>
      <c r="BT73" s="514">
        <v>77.900000000000006</v>
      </c>
      <c r="BU73" s="514">
        <v>82.6</v>
      </c>
      <c r="BV73" s="514">
        <v>762.5</v>
      </c>
      <c r="BW73" s="32"/>
      <c r="BX73" s="682">
        <v>3.2000000000000001E-2</v>
      </c>
      <c r="BY73" s="682">
        <v>2.2000000000000002E-2</v>
      </c>
      <c r="BZ73" s="682">
        <v>4.2999999999999997E-2</v>
      </c>
      <c r="CA73" s="376">
        <v>3.7999999999999999E-2</v>
      </c>
      <c r="CB73" s="749">
        <v>24.5</v>
      </c>
      <c r="CC73" s="749">
        <v>87.5</v>
      </c>
      <c r="CD73" s="749">
        <v>30</v>
      </c>
      <c r="CE73" s="749">
        <v>57.5</v>
      </c>
      <c r="CF73" s="32"/>
      <c r="CG73" s="272">
        <f>('Pop, Employ, Incomes'!H73+'Inflation, Current AC'!D116)*100</f>
        <v>6.2000000000000011</v>
      </c>
      <c r="CH73" s="272"/>
      <c r="CI73" s="272"/>
      <c r="CJ73" s="32"/>
      <c r="CK73" s="11">
        <v>1151.44</v>
      </c>
      <c r="CL73" s="11">
        <f t="shared" si="0"/>
        <v>1055.6768864550736</v>
      </c>
      <c r="CM73" s="11">
        <v>1091.0999999999999</v>
      </c>
      <c r="CN73" s="16"/>
      <c r="CO73" s="712">
        <v>525300</v>
      </c>
      <c r="CP73" s="203">
        <f t="shared" si="4"/>
        <v>894800</v>
      </c>
      <c r="CQ73" s="712">
        <v>1420100</v>
      </c>
      <c r="CR73" s="16"/>
      <c r="CS73" s="760">
        <v>977.97716200000002</v>
      </c>
      <c r="CT73" s="760">
        <v>1031</v>
      </c>
      <c r="CU73" s="638">
        <f t="shared" si="1"/>
        <v>1.0828473722579628</v>
      </c>
      <c r="CV73" s="72"/>
      <c r="CW73" s="16"/>
      <c r="CX73" s="62">
        <f t="shared" si="5"/>
        <v>1246.8337783127088</v>
      </c>
      <c r="CY73" s="62">
        <f t="shared" si="6"/>
        <v>1143.1369424513441</v>
      </c>
      <c r="CZ73" s="62">
        <f t="shared" si="7"/>
        <v>1181.4947678706631</v>
      </c>
      <c r="DA73" s="16"/>
      <c r="DB73" s="358"/>
      <c r="DC73" s="358"/>
      <c r="DD73" s="358"/>
      <c r="DE73" s="358"/>
      <c r="DF73" s="358"/>
      <c r="DG73" s="358"/>
      <c r="DH73" s="358"/>
      <c r="DI73" s="20"/>
      <c r="DJ73" s="358"/>
      <c r="DK73" s="358"/>
      <c r="DL73" s="358"/>
      <c r="DM73" s="358"/>
      <c r="DN73" s="358"/>
      <c r="DO73" s="358"/>
      <c r="DP73" s="358"/>
      <c r="DQ73" s="20"/>
      <c r="DR73" s="530">
        <f>+'Inflation, Current AC'!B116</f>
        <v>977.97716200000002</v>
      </c>
      <c r="DS73" s="530"/>
      <c r="DT73" s="359">
        <f t="shared" si="3"/>
        <v>1.0008340276559546</v>
      </c>
      <c r="DU73" s="457"/>
      <c r="DV73" s="20"/>
      <c r="DW73" s="457"/>
      <c r="DX73" s="457"/>
      <c r="DY73" s="457"/>
      <c r="DZ73" s="457"/>
      <c r="EA73" s="457"/>
      <c r="EB73" s="457"/>
      <c r="EC73" s="457"/>
      <c r="ED73" s="20"/>
      <c r="EE73" s="457"/>
      <c r="EF73" s="457"/>
      <c r="EG73" s="457"/>
      <c r="EH73" s="457"/>
      <c r="EI73" s="457"/>
      <c r="EJ73" s="457"/>
      <c r="EK73" s="457"/>
      <c r="EL73" s="20"/>
      <c r="EN73" s="376">
        <v>8.5</v>
      </c>
      <c r="EO73" s="376">
        <v>84.9</v>
      </c>
      <c r="EP73" s="696">
        <v>65</v>
      </c>
      <c r="EQ73" s="696">
        <v>116.7</v>
      </c>
      <c r="ER73" s="696">
        <v>38.4</v>
      </c>
      <c r="ES73" s="696">
        <v>38.5</v>
      </c>
      <c r="ET73" s="696">
        <v>22.6</v>
      </c>
      <c r="EU73" s="696">
        <v>35.200000000000003</v>
      </c>
      <c r="EV73" s="696">
        <v>122.5</v>
      </c>
      <c r="EW73" s="696">
        <v>69.599999999999994</v>
      </c>
      <c r="EX73" s="696">
        <v>77.900000000000006</v>
      </c>
      <c r="EY73" s="696">
        <v>82.6</v>
      </c>
      <c r="EZ73" s="696">
        <v>762.5</v>
      </c>
      <c r="FA73" s="696"/>
      <c r="FB73" s="696"/>
      <c r="FC73" s="696"/>
      <c r="FD73" s="696"/>
      <c r="FE73" s="696"/>
      <c r="FF73" s="696"/>
      <c r="FG73" s="696"/>
      <c r="FH73" s="696"/>
      <c r="FI73" s="696"/>
      <c r="FJ73" s="696"/>
      <c r="FK73" s="696"/>
      <c r="FL73" s="696"/>
      <c r="FM73" s="696"/>
      <c r="FN73" s="696"/>
      <c r="FO73" s="696"/>
      <c r="FP73" s="696"/>
      <c r="FQ73" s="696"/>
      <c r="FR73" s="696"/>
      <c r="FS73" s="696"/>
      <c r="FT73" s="696"/>
      <c r="FU73" s="696"/>
      <c r="FV73" s="696"/>
      <c r="FW73" s="696"/>
      <c r="FX73" s="696"/>
      <c r="FY73" s="696"/>
      <c r="FZ73" s="696"/>
      <c r="GA73" s="696"/>
      <c r="GB73" s="696"/>
      <c r="GC73" s="696"/>
      <c r="GD73" s="696"/>
    </row>
    <row r="74" spans="1:186" customFormat="1" ht="15" thickBot="1">
      <c r="A74" s="8">
        <v>41974</v>
      </c>
      <c r="B74" s="419"/>
      <c r="C74" s="419"/>
      <c r="D74" s="419"/>
      <c r="E74" s="89"/>
      <c r="F74" s="550">
        <v>5.5999999999999994E-2</v>
      </c>
      <c r="G74" s="682">
        <v>5.4091456077015647E-2</v>
      </c>
      <c r="H74" s="550">
        <v>5.5E-2</v>
      </c>
      <c r="I74" s="32"/>
      <c r="J74" s="749">
        <v>789.5</v>
      </c>
      <c r="K74" s="749">
        <v>1572.1</v>
      </c>
      <c r="L74" s="749">
        <v>2361.6</v>
      </c>
      <c r="M74" s="11">
        <f t="shared" si="9"/>
        <v>30</v>
      </c>
      <c r="N74" s="376">
        <f t="shared" si="10"/>
        <v>3.9499670836076417E-2</v>
      </c>
      <c r="O74" s="11">
        <f t="shared" si="8"/>
        <v>768.45</v>
      </c>
      <c r="P74" s="11">
        <f t="shared" si="12"/>
        <v>32.575000000000045</v>
      </c>
      <c r="Q74" s="376">
        <f t="shared" si="22"/>
        <v>4.4267029047052819E-2</v>
      </c>
      <c r="R74" s="376">
        <f t="shared" si="11"/>
        <v>3.8992796246117178E-2</v>
      </c>
      <c r="S74" s="32"/>
      <c r="T74" s="749">
        <v>366.8</v>
      </c>
      <c r="U74" s="749">
        <v>719.60000000000014</v>
      </c>
      <c r="V74" s="749">
        <v>1086.4000000000001</v>
      </c>
      <c r="W74" s="584"/>
      <c r="X74" s="749">
        <v>1202.8</v>
      </c>
      <c r="Y74" s="749">
        <v>2381.5</v>
      </c>
      <c r="Z74" s="749">
        <v>3584.3</v>
      </c>
      <c r="AA74" s="32"/>
      <c r="AB74" s="682">
        <v>0.69499999999999995</v>
      </c>
      <c r="AC74" s="682">
        <v>0.69783749737560363</v>
      </c>
      <c r="AD74" s="682">
        <v>0.69700000000000006</v>
      </c>
      <c r="AE74" s="32"/>
      <c r="AF74" s="231">
        <v>0.23499999999999999</v>
      </c>
      <c r="AG74" s="231">
        <v>0.106</v>
      </c>
      <c r="AH74" s="231">
        <v>3.7999999999999999E-2</v>
      </c>
      <c r="AI74" s="231">
        <v>4.4999999999999998E-2</v>
      </c>
      <c r="AJ74" s="231">
        <v>2.4E-2</v>
      </c>
      <c r="AK74" s="682">
        <v>0.19481680071492405</v>
      </c>
      <c r="AL74" s="682">
        <v>0.1053952321204517</v>
      </c>
      <c r="AM74" s="32"/>
      <c r="AN74" s="684">
        <v>3.7999999999999999E-2</v>
      </c>
      <c r="AO74" s="684">
        <v>0.12300000000000001</v>
      </c>
      <c r="AP74" s="684">
        <v>0.11599999999999999</v>
      </c>
      <c r="AQ74" s="684">
        <v>4.9000000000000002E-2</v>
      </c>
      <c r="AR74" s="684">
        <v>0.12300000000000001</v>
      </c>
      <c r="AS74" s="32"/>
      <c r="AT74" s="747" t="s">
        <v>998</v>
      </c>
      <c r="AU74" s="747" t="s">
        <v>998</v>
      </c>
      <c r="AV74" s="747" t="s">
        <v>998</v>
      </c>
      <c r="AW74" s="747" t="s">
        <v>998</v>
      </c>
      <c r="AX74" s="747" t="s">
        <v>998</v>
      </c>
      <c r="AY74" s="747" t="s">
        <v>998</v>
      </c>
      <c r="AZ74" s="747" t="s">
        <v>998</v>
      </c>
      <c r="BA74" s="32"/>
      <c r="BB74" s="562" t="str">
        <f>+BB67</f>
        <v>2017to2020</v>
      </c>
      <c r="BC74" s="565">
        <f>+BC67/BC57</f>
        <v>7.9267823890460068E-2</v>
      </c>
      <c r="BD74" s="565">
        <f t="shared" ref="BD74:BH74" si="98">+BD67/BD57</f>
        <v>6.7587561831758805E-2</v>
      </c>
      <c r="BE74" s="565">
        <f t="shared" si="98"/>
        <v>5.2646995342545071E-2</v>
      </c>
      <c r="BF74" s="565">
        <f t="shared" si="98"/>
        <v>5.7848407304517672E-2</v>
      </c>
      <c r="BG74" s="565">
        <f t="shared" si="98"/>
        <v>5.6520597485879009E-2</v>
      </c>
      <c r="BH74" s="565">
        <f t="shared" si="98"/>
        <v>6.1737687495380257E-2</v>
      </c>
      <c r="BI74" s="32"/>
      <c r="BJ74" s="514">
        <v>10.1</v>
      </c>
      <c r="BK74" s="514">
        <v>86.6</v>
      </c>
      <c r="BL74" s="514">
        <v>68.099999999999994</v>
      </c>
      <c r="BM74" s="514">
        <v>118</v>
      </c>
      <c r="BN74" s="514">
        <v>41.2</v>
      </c>
      <c r="BO74" s="514">
        <v>40.200000000000003</v>
      </c>
      <c r="BP74" s="514">
        <v>23.7</v>
      </c>
      <c r="BQ74" s="514">
        <v>36</v>
      </c>
      <c r="BR74" s="514">
        <v>120.5</v>
      </c>
      <c r="BS74" s="514">
        <v>72.900000000000006</v>
      </c>
      <c r="BT74" s="514">
        <v>81.5</v>
      </c>
      <c r="BU74" s="514">
        <v>87.9</v>
      </c>
      <c r="BV74" s="514">
        <v>786.7</v>
      </c>
      <c r="BW74" s="32"/>
      <c r="BX74" s="682">
        <v>3.7999999999999999E-2</v>
      </c>
      <c r="BY74" s="682">
        <v>2.5000000000000001E-2</v>
      </c>
      <c r="BZ74" s="682">
        <v>5.2999999999999999E-2</v>
      </c>
      <c r="CA74" s="376">
        <v>4.5999999999999999E-2</v>
      </c>
      <c r="CB74" s="749">
        <v>30</v>
      </c>
      <c r="CC74" s="749">
        <v>108.6</v>
      </c>
      <c r="CD74" s="749">
        <v>33.9</v>
      </c>
      <c r="CE74" s="749">
        <v>74.7</v>
      </c>
      <c r="CF74" s="32"/>
      <c r="CG74" s="272">
        <f>('Pop, Employ, Incomes'!H74+'Inflation, Current AC'!D117)*100</f>
        <v>6.3</v>
      </c>
      <c r="CH74" s="272"/>
      <c r="CI74" s="272"/>
      <c r="CJ74" s="32"/>
      <c r="CK74" s="11">
        <v>1164.18</v>
      </c>
      <c r="CL74" s="11">
        <f t="shared" si="0"/>
        <v>1066.9183443416996</v>
      </c>
      <c r="CM74" s="11">
        <v>1102.79</v>
      </c>
      <c r="CN74" s="16"/>
      <c r="CO74" s="712">
        <v>530800</v>
      </c>
      <c r="CP74" s="203">
        <f t="shared" si="4"/>
        <v>908400</v>
      </c>
      <c r="CQ74" s="712">
        <v>1439200</v>
      </c>
      <c r="CR74" s="16"/>
      <c r="CS74" s="760">
        <v>976.34583999999995</v>
      </c>
      <c r="CT74" s="760">
        <v>1031</v>
      </c>
      <c r="CU74" s="638">
        <f t="shared" si="1"/>
        <v>1.0846566417489933</v>
      </c>
      <c r="CV74" s="72"/>
      <c r="CW74" s="16"/>
      <c r="CX74" s="62">
        <f t="shared" ref="CX74" si="99">+CK74*$CU74</f>
        <v>1262.7355691913431</v>
      </c>
      <c r="CY74" s="62">
        <f t="shared" ref="CY74" si="100">+CL74*$CU74</f>
        <v>1157.2400683940639</v>
      </c>
      <c r="CZ74" s="62">
        <f t="shared" ref="CZ74" si="101">+CM74*$CU74</f>
        <v>1196.1484979543723</v>
      </c>
      <c r="DA74" s="16"/>
      <c r="DI74" s="20"/>
      <c r="DP74" s="343"/>
      <c r="DQ74" s="20"/>
      <c r="DR74" s="530">
        <f>+'Inflation, Current AC'!B117</f>
        <v>976.34583999999995</v>
      </c>
      <c r="DS74" s="530"/>
      <c r="DT74" s="359">
        <f t="shared" si="3"/>
        <v>1.0025062656076869</v>
      </c>
      <c r="DU74" s="457"/>
      <c r="DV74" s="20"/>
      <c r="DW74" s="457"/>
      <c r="DX74" s="457"/>
      <c r="DY74" s="457"/>
      <c r="DZ74" s="457"/>
      <c r="EA74" s="457"/>
      <c r="EB74" s="457"/>
      <c r="EC74" s="457"/>
      <c r="ED74" s="20"/>
      <c r="EE74" s="457"/>
      <c r="EF74" s="457"/>
      <c r="EG74" s="457"/>
      <c r="EH74" s="457"/>
      <c r="EI74" s="457"/>
      <c r="EJ74" s="457"/>
      <c r="EK74" s="457"/>
      <c r="EL74" s="20"/>
      <c r="EN74" s="376">
        <v>10.1</v>
      </c>
      <c r="EO74" s="376">
        <v>86.6</v>
      </c>
      <c r="EP74" s="696">
        <v>68.099999999999994</v>
      </c>
      <c r="EQ74" s="696">
        <v>118</v>
      </c>
      <c r="ER74" s="696">
        <v>41.2</v>
      </c>
      <c r="ES74" s="696">
        <v>40.200000000000003</v>
      </c>
      <c r="ET74" s="696">
        <v>23.7</v>
      </c>
      <c r="EU74" s="696">
        <v>36</v>
      </c>
      <c r="EV74" s="696">
        <v>120.5</v>
      </c>
      <c r="EW74" s="696">
        <v>72.900000000000006</v>
      </c>
      <c r="EX74" s="696">
        <v>81.5</v>
      </c>
      <c r="EY74" s="696">
        <v>87.9</v>
      </c>
      <c r="EZ74" s="696">
        <v>786.7</v>
      </c>
      <c r="FA74" s="696"/>
      <c r="FB74" s="696"/>
      <c r="FC74" s="696"/>
      <c r="FD74" s="696"/>
      <c r="FE74" s="696"/>
      <c r="FF74" s="696"/>
      <c r="FG74" s="696"/>
      <c r="FH74" s="696"/>
      <c r="FI74" s="696"/>
      <c r="FJ74" s="696"/>
      <c r="FK74" s="696"/>
      <c r="FL74" s="696"/>
      <c r="FM74" s="696"/>
      <c r="FN74" s="696"/>
      <c r="FO74" s="696"/>
      <c r="FP74" s="696"/>
      <c r="FQ74" s="696"/>
      <c r="FR74" s="696"/>
      <c r="FS74" s="696"/>
      <c r="FT74" s="696"/>
      <c r="FU74" s="696"/>
      <c r="FV74" s="696"/>
      <c r="FW74" s="696"/>
      <c r="FX74" s="696"/>
      <c r="FY74" s="696"/>
      <c r="FZ74" s="696"/>
      <c r="GA74" s="696"/>
      <c r="GB74" s="696"/>
      <c r="GC74" s="696"/>
      <c r="GD74" s="696"/>
    </row>
    <row r="75" spans="1:186" customFormat="1" ht="15" thickBot="1">
      <c r="A75" s="8">
        <v>42064</v>
      </c>
      <c r="B75" s="419"/>
      <c r="C75" s="662"/>
      <c r="D75" s="586"/>
      <c r="E75" s="89"/>
      <c r="F75" s="550">
        <v>6.5000000000000002E-2</v>
      </c>
      <c r="G75" s="682">
        <v>5.4188371953775225E-2</v>
      </c>
      <c r="H75" s="550">
        <v>5.7999999999999996E-2</v>
      </c>
      <c r="I75" s="32"/>
      <c r="J75" s="749">
        <v>790.9</v>
      </c>
      <c r="K75" s="749">
        <v>1579.6</v>
      </c>
      <c r="L75" s="749">
        <v>2370.5</v>
      </c>
      <c r="M75" s="11">
        <f t="shared" si="9"/>
        <v>32.299999999999955</v>
      </c>
      <c r="N75" s="376">
        <f t="shared" si="10"/>
        <v>4.2578433957289663E-2</v>
      </c>
      <c r="O75" s="11">
        <f t="shared" si="8"/>
        <v>776.52499999999998</v>
      </c>
      <c r="P75" s="11">
        <f>+O75-O71</f>
        <v>31.575000000000045</v>
      </c>
      <c r="Q75" s="376">
        <f t="shared" si="22"/>
        <v>4.2385394992952685E-2</v>
      </c>
      <c r="R75" s="376">
        <f t="shared" si="11"/>
        <v>3.3093525179856087E-2</v>
      </c>
      <c r="S75" s="32"/>
      <c r="T75" s="749">
        <v>365.5</v>
      </c>
      <c r="U75" s="749">
        <v>727.09999999999991</v>
      </c>
      <c r="V75" s="749">
        <v>1092.5999999999999</v>
      </c>
      <c r="W75" s="584"/>
      <c r="X75" s="749">
        <v>1211</v>
      </c>
      <c r="Y75" s="749">
        <v>2397.1999999999998</v>
      </c>
      <c r="Z75" s="749">
        <v>3608.2</v>
      </c>
      <c r="AA75" s="32"/>
      <c r="AB75" s="682">
        <v>0.69799999999999995</v>
      </c>
      <c r="AC75" s="682">
        <v>0.69668780243617556</v>
      </c>
      <c r="AD75" s="682">
        <v>0.69700000000000006</v>
      </c>
      <c r="AE75" s="32"/>
      <c r="AF75" s="231">
        <v>0.23399999999999999</v>
      </c>
      <c r="AG75" s="231">
        <v>0.11800000000000001</v>
      </c>
      <c r="AH75" s="231">
        <v>4.9000000000000002E-2</v>
      </c>
      <c r="AI75" s="231">
        <v>4.5999999999999999E-2</v>
      </c>
      <c r="AJ75" s="231">
        <v>4.7E-2</v>
      </c>
      <c r="AK75" s="682">
        <v>0.18962432915921287</v>
      </c>
      <c r="AL75" s="682">
        <v>0.10776942355889725</v>
      </c>
      <c r="AM75" s="32"/>
      <c r="AN75" s="684">
        <v>4.4999999999999998E-2</v>
      </c>
      <c r="AO75" s="684">
        <v>0.10099999999999999</v>
      </c>
      <c r="AP75" s="684">
        <v>0.122</v>
      </c>
      <c r="AQ75" s="684">
        <v>7.2999999999999995E-2</v>
      </c>
      <c r="AR75" s="684">
        <v>0.113</v>
      </c>
      <c r="AS75" s="32"/>
      <c r="AT75" s="747" t="s">
        <v>998</v>
      </c>
      <c r="AU75" s="747" t="s">
        <v>998</v>
      </c>
      <c r="AV75" s="747" t="s">
        <v>998</v>
      </c>
      <c r="AW75" s="747" t="s">
        <v>998</v>
      </c>
      <c r="AX75" s="747" t="s">
        <v>998</v>
      </c>
      <c r="AY75" s="747" t="s">
        <v>998</v>
      </c>
      <c r="AZ75" s="747" t="s">
        <v>998</v>
      </c>
      <c r="BA75" s="32"/>
      <c r="BB75" s="594" t="s">
        <v>857</v>
      </c>
      <c r="BC75" s="565">
        <f>+(BC60/BC57)^(1/3)-1</f>
        <v>2.5753663085506417E-2</v>
      </c>
      <c r="BD75" s="565">
        <f t="shared" ref="BD75:BH75" si="102">+(BD60/BD57)^(1/3)-1</f>
        <v>2.2039863051876551E-2</v>
      </c>
      <c r="BE75" s="565">
        <f t="shared" si="102"/>
        <v>1.7249734211848056E-2</v>
      </c>
      <c r="BF75" s="565">
        <f t="shared" si="102"/>
        <v>1.8922483585862349E-2</v>
      </c>
      <c r="BG75" s="565">
        <f t="shared" si="102"/>
        <v>1.849598840585398E-2</v>
      </c>
      <c r="BH75" s="565">
        <f t="shared" si="102"/>
        <v>2.0169678133745927E-2</v>
      </c>
      <c r="BI75" s="32"/>
      <c r="BJ75" s="714">
        <v>8.6999999999999993</v>
      </c>
      <c r="BK75" s="714">
        <v>82.5</v>
      </c>
      <c r="BL75" s="714">
        <v>71.3</v>
      </c>
      <c r="BM75" s="714">
        <v>118.9</v>
      </c>
      <c r="BN75" s="714">
        <v>42.3</v>
      </c>
      <c r="BO75" s="714">
        <v>37.5</v>
      </c>
      <c r="BP75" s="714">
        <v>24.4</v>
      </c>
      <c r="BQ75" s="714">
        <v>36.5</v>
      </c>
      <c r="BR75" s="714">
        <v>127.3</v>
      </c>
      <c r="BS75" s="714">
        <v>74.2</v>
      </c>
      <c r="BT75" s="714">
        <v>80.599999999999994</v>
      </c>
      <c r="BU75" s="714">
        <v>83.2</v>
      </c>
      <c r="BV75" s="714">
        <v>787.4</v>
      </c>
      <c r="BW75" s="32"/>
      <c r="BX75" s="682">
        <v>3.9E-2</v>
      </c>
      <c r="BY75" s="682">
        <v>3.2000000000000001E-2</v>
      </c>
      <c r="BZ75" s="682">
        <v>4.8000000000000001E-2</v>
      </c>
      <c r="CA75" s="376">
        <v>4.2000000000000003E-2</v>
      </c>
      <c r="CB75" s="749">
        <v>31.1</v>
      </c>
      <c r="CC75" s="749">
        <v>100.1</v>
      </c>
      <c r="CD75" s="749">
        <v>30.5</v>
      </c>
      <c r="CE75" s="749">
        <v>69.599999999999994</v>
      </c>
      <c r="CF75" s="32"/>
      <c r="CG75" s="272">
        <f>('Pop, Employ, Incomes'!H75+'Inflation, Current AC'!D118)*100</f>
        <v>6.1</v>
      </c>
      <c r="CH75" s="272"/>
      <c r="CI75" s="272"/>
      <c r="CJ75" s="32"/>
      <c r="CK75" s="11">
        <v>1165.5</v>
      </c>
      <c r="CL75" s="11">
        <f t="shared" si="0"/>
        <v>1080.4692207510311</v>
      </c>
      <c r="CM75" s="11">
        <v>1111.69</v>
      </c>
      <c r="CN75" s="16"/>
      <c r="CO75" s="712">
        <v>534600</v>
      </c>
      <c r="CP75" s="203">
        <f t="shared" si="4"/>
        <v>921400</v>
      </c>
      <c r="CQ75" s="712">
        <v>1456000</v>
      </c>
      <c r="CR75" s="16"/>
      <c r="CS75" s="760">
        <v>974.714519</v>
      </c>
      <c r="CT75" s="760">
        <v>1031</v>
      </c>
      <c r="CU75" s="638">
        <f t="shared" si="1"/>
        <v>1.0864719662598972</v>
      </c>
      <c r="CV75" s="72"/>
      <c r="CW75" s="16"/>
      <c r="CX75" s="62">
        <f t="shared" ref="CX75" si="103">+CK75*$CU75</f>
        <v>1266.2830766759103</v>
      </c>
      <c r="CY75" s="62">
        <f t="shared" ref="CY75" si="104">+CL75*$CU75</f>
        <v>1173.8995187526716</v>
      </c>
      <c r="CZ75" s="62">
        <f t="shared" ref="CZ75" si="105">+CM75*$CU75</f>
        <v>1207.8200201714651</v>
      </c>
      <c r="DA75" s="16"/>
      <c r="DI75" s="20"/>
      <c r="DP75" s="343"/>
      <c r="DQ75" s="20"/>
      <c r="DR75" s="530">
        <f>+'Inflation, Current AC'!B118</f>
        <v>974.714519</v>
      </c>
      <c r="DS75" s="530"/>
      <c r="DT75" s="359">
        <f t="shared" si="3"/>
        <v>1.0041840999805605</v>
      </c>
      <c r="DU75" s="457"/>
      <c r="DV75" s="20"/>
      <c r="DW75" s="457"/>
      <c r="DX75" s="457"/>
      <c r="DY75" s="457"/>
      <c r="DZ75" s="457"/>
      <c r="EA75" s="457"/>
      <c r="EB75" s="457"/>
      <c r="EC75" s="457"/>
      <c r="ED75" s="20"/>
      <c r="EE75" s="457"/>
      <c r="EF75" s="457"/>
      <c r="EG75" s="457"/>
      <c r="EH75" s="457"/>
      <c r="EI75" s="457"/>
      <c r="EJ75" s="457"/>
      <c r="EK75" s="457"/>
      <c r="EL75" s="20"/>
      <c r="EN75" s="376">
        <v>8.6999999999999993</v>
      </c>
      <c r="EO75" s="376">
        <v>82.5</v>
      </c>
      <c r="EP75" s="696">
        <v>71.3</v>
      </c>
      <c r="EQ75" s="696">
        <v>118.9</v>
      </c>
      <c r="ER75" s="696">
        <v>42.3</v>
      </c>
      <c r="ES75" s="696">
        <v>37.5</v>
      </c>
      <c r="ET75" s="696">
        <v>24.4</v>
      </c>
      <c r="EU75" s="696">
        <v>36.5</v>
      </c>
      <c r="EV75" s="696">
        <v>127.3</v>
      </c>
      <c r="EW75" s="696">
        <v>74.2</v>
      </c>
      <c r="EX75" s="696">
        <v>80.599999999999994</v>
      </c>
      <c r="EY75" s="696">
        <v>83.2</v>
      </c>
      <c r="EZ75" s="696">
        <v>787.4</v>
      </c>
      <c r="FA75" s="696"/>
      <c r="FB75" s="696"/>
      <c r="FC75" s="696"/>
      <c r="FD75" s="696"/>
      <c r="FE75" s="696"/>
      <c r="FF75" s="696"/>
      <c r="FG75" s="696"/>
      <c r="FH75" s="696"/>
      <c r="FI75" s="696"/>
      <c r="FJ75" s="696"/>
      <c r="FK75" s="696"/>
      <c r="FL75" s="696"/>
      <c r="FM75" s="696"/>
      <c r="FN75" s="696"/>
      <c r="FO75" s="696"/>
      <c r="FP75" s="696"/>
      <c r="FQ75" s="696"/>
      <c r="FR75" s="696"/>
      <c r="FS75" s="696"/>
      <c r="FT75" s="696"/>
      <c r="FU75" s="696"/>
      <c r="FV75" s="696"/>
      <c r="FW75" s="696"/>
      <c r="FX75" s="696"/>
      <c r="FY75" s="696"/>
      <c r="FZ75" s="696"/>
      <c r="GA75" s="696"/>
      <c r="GB75" s="696"/>
      <c r="GC75" s="696"/>
      <c r="GD75" s="696"/>
    </row>
    <row r="76" spans="1:186" customFormat="1">
      <c r="A76" s="8">
        <v>42156</v>
      </c>
      <c r="B76" s="701">
        <v>1552800</v>
      </c>
      <c r="C76" s="586">
        <f t="shared" ref="C76:C79" si="106">+D76-B76</f>
        <v>3056600</v>
      </c>
      <c r="D76" s="707">
        <v>4609400</v>
      </c>
      <c r="E76" s="697">
        <f>+B76/D76</f>
        <v>0.33687681693929794</v>
      </c>
      <c r="F76" s="550">
        <v>5.9000000000000004E-2</v>
      </c>
      <c r="G76" s="682">
        <v>5.130057803468209E-2</v>
      </c>
      <c r="H76" s="550">
        <v>5.4000000000000006E-2</v>
      </c>
      <c r="I76" s="32"/>
      <c r="J76" s="749">
        <v>784</v>
      </c>
      <c r="K76" s="749">
        <v>1575.6</v>
      </c>
      <c r="L76" s="749">
        <v>2359.6</v>
      </c>
      <c r="M76" s="11">
        <f t="shared" si="9"/>
        <v>25.100000000000023</v>
      </c>
      <c r="N76" s="376">
        <f t="shared" si="10"/>
        <v>3.3074186322308741E-2</v>
      </c>
      <c r="O76" s="11">
        <f t="shared" si="8"/>
        <v>782.8</v>
      </c>
      <c r="P76" s="11">
        <f>+O76-O72</f>
        <v>28.749999999999886</v>
      </c>
      <c r="Q76" s="376">
        <f t="shared" si="22"/>
        <v>3.8127445129633175E-2</v>
      </c>
      <c r="R76" s="376">
        <f t="shared" si="11"/>
        <v>3.324808184143202E-2</v>
      </c>
      <c r="S76" s="32"/>
      <c r="T76" s="749">
        <v>384.7</v>
      </c>
      <c r="U76" s="749">
        <v>750</v>
      </c>
      <c r="V76" s="749">
        <v>1134.7</v>
      </c>
      <c r="W76" s="584"/>
      <c r="X76" s="749">
        <v>1218.2</v>
      </c>
      <c r="Y76" s="749">
        <v>2410.8999999999996</v>
      </c>
      <c r="Z76" s="749">
        <v>3629.1</v>
      </c>
      <c r="AA76" s="32"/>
      <c r="AB76" s="682">
        <v>0.68400000000000005</v>
      </c>
      <c r="AC76" s="682">
        <v>0.68891285412086767</v>
      </c>
      <c r="AD76" s="682">
        <v>0.68700000000000006</v>
      </c>
      <c r="AE76" s="32"/>
      <c r="AF76" s="231">
        <v>0.22600000000000001</v>
      </c>
      <c r="AG76" s="231">
        <v>8.1000000000000003E-2</v>
      </c>
      <c r="AH76" s="231">
        <v>5.5E-2</v>
      </c>
      <c r="AI76" s="231">
        <v>4.9000000000000002E-2</v>
      </c>
      <c r="AJ76" s="231">
        <v>3.1E-2</v>
      </c>
      <c r="AK76" s="682">
        <v>0.18163471241170534</v>
      </c>
      <c r="AL76" s="682">
        <v>0.11157768446310737</v>
      </c>
      <c r="AM76" s="32"/>
      <c r="AN76" s="684">
        <v>4.2999999999999997E-2</v>
      </c>
      <c r="AO76" s="684">
        <v>0.11199999999999999</v>
      </c>
      <c r="AP76" s="684">
        <v>0.11199999999999999</v>
      </c>
      <c r="AQ76" s="684">
        <v>7.0999999999999994E-2</v>
      </c>
      <c r="AR76" s="684">
        <v>8.8000000000000009E-2</v>
      </c>
      <c r="AS76" s="32"/>
      <c r="AT76" s="747" t="s">
        <v>998</v>
      </c>
      <c r="AU76" s="747" t="s">
        <v>998</v>
      </c>
      <c r="AV76" s="747" t="s">
        <v>998</v>
      </c>
      <c r="AW76" s="747" t="s">
        <v>998</v>
      </c>
      <c r="AX76" s="747" t="s">
        <v>998</v>
      </c>
      <c r="AY76" s="747" t="s">
        <v>998</v>
      </c>
      <c r="AZ76" s="747" t="s">
        <v>998</v>
      </c>
      <c r="BA76" s="32"/>
      <c r="BB76" s="64"/>
      <c r="BC76" s="9"/>
      <c r="BD76" s="9"/>
      <c r="BE76" s="9"/>
      <c r="BF76" s="9"/>
      <c r="BG76" s="64"/>
      <c r="BH76" s="9"/>
      <c r="BI76" s="32"/>
      <c r="BJ76" s="714">
        <v>6.1</v>
      </c>
      <c r="BK76" s="714">
        <v>86.2</v>
      </c>
      <c r="BL76" s="714">
        <v>76.900000000000006</v>
      </c>
      <c r="BM76" s="714">
        <v>120.6</v>
      </c>
      <c r="BN76" s="714">
        <v>39.9</v>
      </c>
      <c r="BO76" s="714">
        <v>40.299999999999997</v>
      </c>
      <c r="BP76" s="714">
        <v>25.3</v>
      </c>
      <c r="BQ76" s="714">
        <v>31.1</v>
      </c>
      <c r="BR76" s="714">
        <v>126.9</v>
      </c>
      <c r="BS76" s="714">
        <v>69.5</v>
      </c>
      <c r="BT76" s="714">
        <v>80.3</v>
      </c>
      <c r="BU76" s="714">
        <v>78.599999999999994</v>
      </c>
      <c r="BV76" s="714">
        <v>781.7</v>
      </c>
      <c r="BW76" s="32"/>
      <c r="BX76" s="682">
        <v>3.5000000000000003E-2</v>
      </c>
      <c r="BY76" s="682">
        <v>2.4E-2</v>
      </c>
      <c r="BZ76" s="682">
        <v>4.8000000000000001E-2</v>
      </c>
      <c r="CA76" s="376">
        <v>3.9E-2</v>
      </c>
      <c r="CB76" s="749">
        <v>27.6</v>
      </c>
      <c r="CC76" s="749">
        <v>90.9</v>
      </c>
      <c r="CD76" s="749">
        <v>27.6</v>
      </c>
      <c r="CE76" s="749">
        <v>63.3</v>
      </c>
      <c r="CF76" s="32"/>
      <c r="CG76" s="272">
        <f>('Pop, Employ, Incomes'!H76+'Inflation, Current AC'!D119)*100</f>
        <v>5.8000000000000007</v>
      </c>
      <c r="CH76" s="272"/>
      <c r="CI76" s="272"/>
      <c r="CJ76" s="32"/>
      <c r="CK76" s="11">
        <v>1179.51</v>
      </c>
      <c r="CL76" s="11">
        <f t="shared" si="0"/>
        <v>1086.857542473758</v>
      </c>
      <c r="CM76" s="11">
        <v>1120.8499999999999</v>
      </c>
      <c r="CN76" s="16"/>
      <c r="CO76" s="712">
        <v>535500</v>
      </c>
      <c r="CP76" s="203">
        <f t="shared" si="4"/>
        <v>924100</v>
      </c>
      <c r="CQ76" s="712">
        <v>1459600</v>
      </c>
      <c r="CR76" s="16"/>
      <c r="CS76" s="760">
        <v>978.792822</v>
      </c>
      <c r="CT76" s="760">
        <v>1031</v>
      </c>
      <c r="CU76" s="638">
        <f t="shared" si="1"/>
        <v>1.0819450002055695</v>
      </c>
      <c r="CV76" s="457"/>
      <c r="CW76" s="16"/>
      <c r="CX76" s="62">
        <f t="shared" ref="CX76" si="107">+CK76*$CU76</f>
        <v>1276.1649471924713</v>
      </c>
      <c r="CY76" s="62">
        <f t="shared" ref="CY76" si="108">+CL76*$CU76</f>
        <v>1175.9200840151948</v>
      </c>
      <c r="CZ76" s="62">
        <f t="shared" ref="CZ76" si="109">+CM76*$CU76</f>
        <v>1212.6980534804125</v>
      </c>
      <c r="DA76" s="16"/>
      <c r="DB76" s="358">
        <v>835</v>
      </c>
      <c r="DC76" s="358">
        <v>969</v>
      </c>
      <c r="DD76" s="358">
        <v>653</v>
      </c>
      <c r="DE76" s="358">
        <v>539</v>
      </c>
      <c r="DF76" s="358">
        <v>662</v>
      </c>
      <c r="DG76" s="358">
        <v>512</v>
      </c>
      <c r="DH76" s="358">
        <v>998</v>
      </c>
      <c r="DI76" s="20"/>
      <c r="DJ76" s="358">
        <v>781.92317369789487</v>
      </c>
      <c r="DK76" s="358">
        <v>814.47997298560961</v>
      </c>
      <c r="DL76" s="358">
        <v>628.03649635036504</v>
      </c>
      <c r="DM76" s="358">
        <v>612.57207890743541</v>
      </c>
      <c r="DN76" s="358">
        <v>647.20949720670387</v>
      </c>
      <c r="DO76" s="358">
        <v>681.16107382550342</v>
      </c>
      <c r="DP76" s="358">
        <v>777.74337748344362</v>
      </c>
      <c r="DQ76" s="20"/>
      <c r="DR76" s="530">
        <f>+'Inflation, Current AC'!B119</f>
        <v>978.792822</v>
      </c>
      <c r="DS76" s="530"/>
      <c r="DT76" s="359">
        <f>+DR$76/DR76</f>
        <v>1</v>
      </c>
      <c r="DU76" s="457"/>
      <c r="DV76" s="20"/>
      <c r="DW76" s="12">
        <f>DB76*$DT76</f>
        <v>835</v>
      </c>
      <c r="DX76" s="12">
        <f t="shared" ref="DX76" si="110">DC76*$DT76</f>
        <v>969</v>
      </c>
      <c r="DY76" s="12">
        <f t="shared" ref="DY76" si="111">DD76*$DT76</f>
        <v>653</v>
      </c>
      <c r="DZ76" s="12">
        <f t="shared" ref="DZ76" si="112">DE76*$DT76</f>
        <v>539</v>
      </c>
      <c r="EA76" s="12">
        <f t="shared" ref="EA76" si="113">DF76*$DT76</f>
        <v>662</v>
      </c>
      <c r="EB76" s="12">
        <f t="shared" ref="EB76" si="114">DG76*$DT76</f>
        <v>512</v>
      </c>
      <c r="EC76" s="12">
        <f t="shared" ref="EC76" si="115">DH76*$DT76</f>
        <v>998</v>
      </c>
      <c r="ED76" s="20"/>
      <c r="EE76" s="62">
        <f>DJ76*$DT76</f>
        <v>781.92317369789487</v>
      </c>
      <c r="EF76" s="62">
        <f t="shared" ref="EF76" si="116">DK76*$DT76</f>
        <v>814.47997298560961</v>
      </c>
      <c r="EG76" s="62">
        <f t="shared" ref="EG76" si="117">DL76*$DT76</f>
        <v>628.03649635036504</v>
      </c>
      <c r="EH76" s="62">
        <f t="shared" ref="EH76" si="118">DM76*$DT76</f>
        <v>612.57207890743541</v>
      </c>
      <c r="EI76" s="62">
        <f t="shared" ref="EI76" si="119">DN76*$DT76</f>
        <v>647.20949720670387</v>
      </c>
      <c r="EJ76" s="62">
        <f t="shared" ref="EJ76" si="120">DO76*$DT76</f>
        <v>681.16107382550342</v>
      </c>
      <c r="EK76" s="62">
        <f t="shared" ref="EK76" si="121">DP76*$DT76</f>
        <v>777.74337748344362</v>
      </c>
      <c r="EL76" s="20"/>
      <c r="EN76" s="376">
        <v>6.1</v>
      </c>
      <c r="EO76" s="376">
        <v>86.2</v>
      </c>
      <c r="EP76" s="696">
        <v>76.900000000000006</v>
      </c>
      <c r="EQ76" s="696">
        <v>120.6</v>
      </c>
      <c r="ER76" s="696">
        <v>39.9</v>
      </c>
      <c r="ES76" s="696">
        <v>40.299999999999997</v>
      </c>
      <c r="ET76" s="696">
        <v>25.3</v>
      </c>
      <c r="EU76" s="696">
        <v>31.1</v>
      </c>
      <c r="EV76" s="696">
        <v>126.9</v>
      </c>
      <c r="EW76" s="696">
        <v>69.5</v>
      </c>
      <c r="EX76" s="696">
        <v>80.3</v>
      </c>
      <c r="EY76" s="696">
        <v>78.599999999999994</v>
      </c>
      <c r="EZ76" s="696">
        <v>781.7</v>
      </c>
      <c r="FA76" s="696"/>
      <c r="FB76" s="696"/>
      <c r="FC76" s="696"/>
      <c r="FD76" s="696"/>
      <c r="FE76" s="696"/>
      <c r="FF76" s="696"/>
      <c r="FG76" s="696"/>
      <c r="FH76" s="696"/>
      <c r="FI76" s="696"/>
      <c r="FJ76" s="696"/>
      <c r="FK76" s="696"/>
      <c r="FL76" s="696"/>
      <c r="FM76" s="696"/>
      <c r="FN76" s="696"/>
      <c r="FO76" s="696"/>
      <c r="FP76" s="696"/>
      <c r="FQ76" s="696"/>
      <c r="FR76" s="696"/>
      <c r="FS76" s="696"/>
      <c r="FT76" s="696"/>
      <c r="FU76" s="696"/>
      <c r="FV76" s="696"/>
      <c r="FW76" s="696"/>
      <c r="FX76" s="696"/>
      <c r="FY76" s="696"/>
      <c r="FZ76" s="696"/>
      <c r="GA76" s="696"/>
      <c r="GB76" s="696"/>
      <c r="GC76" s="696"/>
      <c r="GD76" s="696"/>
    </row>
    <row r="77" spans="1:186" customFormat="1">
      <c r="A77" s="8">
        <v>42248</v>
      </c>
      <c r="B77" s="586">
        <f>+B76*0.75+B80*0.25</f>
        <v>1562050</v>
      </c>
      <c r="C77" s="586">
        <f t="shared" si="106"/>
        <v>3073525</v>
      </c>
      <c r="D77" s="586">
        <f>+D76*0.75+D80*0.25</f>
        <v>4635575</v>
      </c>
      <c r="E77" s="697">
        <f t="shared" ref="E77:E103" si="122">+B77/D77</f>
        <v>0.33697006304503757</v>
      </c>
      <c r="F77" s="550">
        <v>5.5999999999999994E-2</v>
      </c>
      <c r="G77" s="682">
        <v>5.5006031363088063E-2</v>
      </c>
      <c r="H77" s="550">
        <v>5.5E-2</v>
      </c>
      <c r="I77" s="32"/>
      <c r="J77" s="749">
        <v>775.6</v>
      </c>
      <c r="K77" s="749">
        <v>1566.8000000000002</v>
      </c>
      <c r="L77" s="749">
        <v>2342.4</v>
      </c>
      <c r="M77" s="11">
        <f t="shared" si="9"/>
        <v>8.8000000000000682</v>
      </c>
      <c r="N77" s="376">
        <f t="shared" ref="N77" si="123">+J77/J73-1</f>
        <v>1.147626499739185E-2</v>
      </c>
      <c r="O77" s="11">
        <f t="shared" ref="O77" si="124">AVERAGE(J74:J77)</f>
        <v>785</v>
      </c>
      <c r="P77" s="11">
        <f>+O77-O73</f>
        <v>24.049999999999955</v>
      </c>
      <c r="Q77" s="376">
        <f t="shared" si="22"/>
        <v>3.1605230304224907E-2</v>
      </c>
      <c r="R77" s="376">
        <f t="shared" si="11"/>
        <v>2.1581795657560132E-2</v>
      </c>
      <c r="S77" s="32"/>
      <c r="T77" s="749">
        <v>403.7</v>
      </c>
      <c r="U77" s="749">
        <v>766.5</v>
      </c>
      <c r="V77" s="749">
        <v>1170.2</v>
      </c>
      <c r="W77" s="584"/>
      <c r="X77" s="749">
        <v>1225.4000000000001</v>
      </c>
      <c r="Y77" s="749">
        <v>2424.4</v>
      </c>
      <c r="Z77" s="749">
        <v>3649.8</v>
      </c>
      <c r="AA77" s="32"/>
      <c r="AB77" s="682">
        <v>0.67099999999999993</v>
      </c>
      <c r="AC77" s="682">
        <v>0.68383930044547103</v>
      </c>
      <c r="AD77" s="682">
        <v>0.67900000000000005</v>
      </c>
      <c r="AE77" s="32"/>
      <c r="AF77" s="231">
        <v>0.245</v>
      </c>
      <c r="AG77" s="231">
        <v>0.115</v>
      </c>
      <c r="AH77" s="231">
        <v>4.4999999999999998E-2</v>
      </c>
      <c r="AI77" s="231">
        <v>3.7000000000000005E-2</v>
      </c>
      <c r="AJ77" s="231">
        <v>3.1E-2</v>
      </c>
      <c r="AK77" s="682">
        <v>0.19364754098360656</v>
      </c>
      <c r="AL77" s="682">
        <v>0.10516826923076923</v>
      </c>
      <c r="AM77" s="32"/>
      <c r="AN77" s="684">
        <v>4.0999999999999995E-2</v>
      </c>
      <c r="AO77" s="684">
        <v>0.10199999999999999</v>
      </c>
      <c r="AP77" s="684">
        <v>0.11699999999999999</v>
      </c>
      <c r="AQ77" s="684">
        <v>6.9000000000000006E-2</v>
      </c>
      <c r="AR77" s="684">
        <v>7.4999999999999997E-2</v>
      </c>
      <c r="AS77" s="32"/>
      <c r="AT77" s="747" t="s">
        <v>998</v>
      </c>
      <c r="AU77" s="747" t="s">
        <v>998</v>
      </c>
      <c r="AV77" s="747" t="s">
        <v>998</v>
      </c>
      <c r="AW77" s="747" t="s">
        <v>998</v>
      </c>
      <c r="AX77" s="747" t="s">
        <v>998</v>
      </c>
      <c r="AY77" s="747" t="s">
        <v>998</v>
      </c>
      <c r="AZ77" s="747" t="s">
        <v>998</v>
      </c>
      <c r="BA77" s="32"/>
      <c r="BB77" s="64"/>
      <c r="BC77" s="9">
        <v>1.9E-2</v>
      </c>
      <c r="BD77" s="9">
        <v>2.9000000000000001E-2</v>
      </c>
      <c r="BE77" s="9">
        <v>0.01</v>
      </c>
      <c r="BF77" s="9">
        <v>2.1999999999999999E-2</v>
      </c>
      <c r="BG77" s="64">
        <v>3.1E-2</v>
      </c>
      <c r="BH77" s="64">
        <v>1.7999999999999999E-2</v>
      </c>
      <c r="BI77" s="32"/>
      <c r="BJ77" s="714">
        <v>6.2</v>
      </c>
      <c r="BK77" s="714">
        <v>80.599999999999994</v>
      </c>
      <c r="BL77" s="714">
        <v>81</v>
      </c>
      <c r="BM77" s="714">
        <v>118.6</v>
      </c>
      <c r="BN77" s="714">
        <v>40.1</v>
      </c>
      <c r="BO77" s="714">
        <v>35.299999999999997</v>
      </c>
      <c r="BP77" s="714">
        <v>22.1</v>
      </c>
      <c r="BQ77" s="714">
        <v>30.9</v>
      </c>
      <c r="BR77" s="714">
        <v>121.5</v>
      </c>
      <c r="BS77" s="714">
        <v>71.400000000000006</v>
      </c>
      <c r="BT77" s="714">
        <v>84.8</v>
      </c>
      <c r="BU77" s="714">
        <v>79.099999999999994</v>
      </c>
      <c r="BV77" s="714">
        <v>771.6</v>
      </c>
      <c r="BW77" s="32"/>
      <c r="BX77" s="682">
        <v>3.1E-2</v>
      </c>
      <c r="BY77" s="682">
        <v>2.3E-2</v>
      </c>
      <c r="BZ77" s="682">
        <v>4.0999999999999995E-2</v>
      </c>
      <c r="CA77" s="376">
        <v>3.6000000000000004E-2</v>
      </c>
      <c r="CB77" s="749">
        <v>24.3</v>
      </c>
      <c r="CC77" s="749">
        <v>84.5</v>
      </c>
      <c r="CD77" s="749">
        <v>28.3</v>
      </c>
      <c r="CE77" s="749">
        <v>56.2</v>
      </c>
      <c r="CF77" s="32"/>
      <c r="CG77" s="272">
        <f>('Pop, Employ, Incomes'!H77+'Inflation, Current AC'!D120)*100</f>
        <v>5.8999999999999995</v>
      </c>
      <c r="CH77" s="272"/>
      <c r="CI77" s="272"/>
      <c r="CJ77" s="32"/>
      <c r="CK77" s="11">
        <v>1183.28</v>
      </c>
      <c r="CL77" s="11">
        <f t="shared" si="0"/>
        <v>1088.9396562362276</v>
      </c>
      <c r="CM77" s="11">
        <v>1124.4000000000001</v>
      </c>
      <c r="CN77" s="16"/>
      <c r="CO77" s="712">
        <v>546600</v>
      </c>
      <c r="CP77" s="203">
        <f t="shared" si="4"/>
        <v>907600</v>
      </c>
      <c r="CQ77" s="712">
        <v>1454200</v>
      </c>
      <c r="CR77" s="16"/>
      <c r="CS77" s="760">
        <v>982.05546500000003</v>
      </c>
      <c r="CT77" s="760">
        <v>1031</v>
      </c>
      <c r="CU77" s="638">
        <f t="shared" ref="CU77:CU97" si="125">+CS$98/CS77</f>
        <v>1.0783504982582628</v>
      </c>
      <c r="CV77" s="72"/>
      <c r="CW77" s="16"/>
      <c r="CX77" s="62">
        <f t="shared" ref="CX77" si="126">+CK77*$CU77</f>
        <v>1275.9905775790371</v>
      </c>
      <c r="CY77" s="62">
        <f t="shared" ref="CY77" si="127">+CL77*$CU77</f>
        <v>1174.2586208755174</v>
      </c>
      <c r="CZ77" s="62">
        <f t="shared" ref="CZ77" si="128">+CM77*$CU77</f>
        <v>1212.4973002415909</v>
      </c>
      <c r="DA77" s="16"/>
      <c r="DI77" s="20"/>
      <c r="DQ77" s="20"/>
      <c r="DR77" s="659"/>
      <c r="DS77" s="659"/>
      <c r="DT77" s="660"/>
      <c r="DU77" s="457"/>
      <c r="DV77" s="20"/>
      <c r="DW77" s="457"/>
      <c r="DX77" s="457"/>
      <c r="DY77" s="457"/>
      <c r="DZ77" s="457"/>
      <c r="EA77" s="457"/>
      <c r="EB77" s="457"/>
      <c r="EC77" s="457"/>
      <c r="ED77" s="20"/>
      <c r="EE77" s="457"/>
      <c r="EF77" s="457"/>
      <c r="EG77" s="457"/>
      <c r="EH77" s="457"/>
      <c r="EI77" s="457"/>
      <c r="EJ77" s="457"/>
      <c r="EK77" s="457"/>
      <c r="EL77" s="237"/>
      <c r="EN77" s="376">
        <v>6.2</v>
      </c>
      <c r="EO77" s="376">
        <v>80.599999999999994</v>
      </c>
      <c r="EP77" s="696">
        <v>81</v>
      </c>
      <c r="EQ77" s="696">
        <v>118.6</v>
      </c>
      <c r="ER77" s="696">
        <v>40.1</v>
      </c>
      <c r="ES77" s="696">
        <v>35.299999999999997</v>
      </c>
      <c r="ET77" s="696">
        <v>22.1</v>
      </c>
      <c r="EU77" s="696">
        <v>30.9</v>
      </c>
      <c r="EV77" s="696">
        <v>121.5</v>
      </c>
      <c r="EW77" s="696">
        <v>71.400000000000006</v>
      </c>
      <c r="EX77" s="696">
        <v>84.8</v>
      </c>
      <c r="EY77" s="696">
        <v>79.099999999999994</v>
      </c>
      <c r="EZ77" s="696">
        <v>771.6</v>
      </c>
      <c r="FA77" s="696"/>
      <c r="FB77" s="696"/>
      <c r="FC77" s="696"/>
      <c r="FD77" s="696"/>
      <c r="FE77" s="696"/>
      <c r="FF77" s="696"/>
      <c r="FG77" s="696"/>
      <c r="FH77" s="696"/>
      <c r="FI77" s="696"/>
      <c r="FJ77" s="696"/>
      <c r="FK77" s="696"/>
      <c r="FL77" s="696"/>
      <c r="FM77" s="696"/>
      <c r="FN77" s="696"/>
      <c r="FO77" s="696"/>
      <c r="FP77" s="696"/>
      <c r="FQ77" s="696"/>
      <c r="FR77" s="696"/>
      <c r="FS77" s="696"/>
      <c r="FT77" s="696"/>
      <c r="FU77" s="696"/>
      <c r="FV77" s="696"/>
      <c r="FW77" s="696"/>
      <c r="FX77" s="696"/>
      <c r="FY77" s="696"/>
      <c r="FZ77" s="696"/>
      <c r="GA77" s="696"/>
      <c r="GB77" s="696"/>
      <c r="GC77" s="696"/>
      <c r="GD77" s="696"/>
    </row>
    <row r="78" spans="1:186" customFormat="1">
      <c r="A78" s="8">
        <v>42339</v>
      </c>
      <c r="B78" s="586">
        <f>+B76*0.5+B80*0.5</f>
        <v>1571300</v>
      </c>
      <c r="C78" s="586">
        <f t="shared" si="106"/>
        <v>3090450</v>
      </c>
      <c r="D78" s="586">
        <f>+D76*0.5+D80*0.5</f>
        <v>4661750</v>
      </c>
      <c r="E78" s="697">
        <f t="shared" si="122"/>
        <v>0.33706226202606315</v>
      </c>
      <c r="F78" s="550">
        <v>5.0999999999999997E-2</v>
      </c>
      <c r="G78" s="682">
        <v>4.8604484732824423E-2</v>
      </c>
      <c r="H78" s="550">
        <v>4.9000000000000002E-2</v>
      </c>
      <c r="I78" s="32"/>
      <c r="J78" s="749">
        <v>806.5</v>
      </c>
      <c r="K78" s="749">
        <v>1595.3000000000002</v>
      </c>
      <c r="L78" s="749">
        <v>2401.8000000000002</v>
      </c>
      <c r="M78" s="11">
        <f t="shared" ref="M78:M79" si="129">+J78-J74</f>
        <v>17</v>
      </c>
      <c r="N78" s="376">
        <f t="shared" ref="N78" si="130">+J78/J74-1</f>
        <v>2.1532615579480607E-2</v>
      </c>
      <c r="O78" s="11">
        <f t="shared" ref="O78" si="131">AVERAGE(J75:J78)</f>
        <v>789.25</v>
      </c>
      <c r="P78" s="11">
        <f>+O78-O74</f>
        <v>20.799999999999955</v>
      </c>
      <c r="Q78" s="376">
        <f t="shared" si="22"/>
        <v>2.7067473485587801E-2</v>
      </c>
      <c r="R78" s="376">
        <f t="shared" si="11"/>
        <v>1.4757330958590664E-2</v>
      </c>
      <c r="S78" s="32"/>
      <c r="T78" s="749">
        <v>384.5</v>
      </c>
      <c r="U78" s="749">
        <v>764.09999999999991</v>
      </c>
      <c r="V78" s="749">
        <v>1148.5999999999999</v>
      </c>
      <c r="W78" s="584"/>
      <c r="X78" s="749">
        <v>1234.0999999999999</v>
      </c>
      <c r="Y78" s="749">
        <v>2440.9</v>
      </c>
      <c r="Z78" s="749">
        <v>3675</v>
      </c>
      <c r="AA78" s="32"/>
      <c r="AB78" s="682">
        <v>0.68799999999999994</v>
      </c>
      <c r="AC78" s="682">
        <v>0.68695972796919169</v>
      </c>
      <c r="AD78" s="682">
        <v>0.68700000000000006</v>
      </c>
      <c r="AE78" s="32"/>
      <c r="AF78" s="231">
        <v>0.222</v>
      </c>
      <c r="AG78" s="231">
        <v>7.400000000000001E-2</v>
      </c>
      <c r="AH78" s="231">
        <v>4.0999999999999995E-2</v>
      </c>
      <c r="AI78" s="231">
        <v>3.5000000000000003E-2</v>
      </c>
      <c r="AJ78" s="231">
        <v>2.7999999999999997E-2</v>
      </c>
      <c r="AK78" s="682">
        <v>0.20816733067729082</v>
      </c>
      <c r="AL78" s="682">
        <v>8.5889570552147229E-2</v>
      </c>
      <c r="AM78" s="32"/>
      <c r="AN78" s="684">
        <v>3.6000000000000004E-2</v>
      </c>
      <c r="AO78" s="684">
        <v>8.900000000000001E-2</v>
      </c>
      <c r="AP78" s="684">
        <v>9.3000000000000013E-2</v>
      </c>
      <c r="AQ78" s="684">
        <v>6.2E-2</v>
      </c>
      <c r="AR78" s="684">
        <v>7.0000000000000007E-2</v>
      </c>
      <c r="AS78" s="32"/>
      <c r="AT78" s="747" t="s">
        <v>998</v>
      </c>
      <c r="AU78" s="747" t="s">
        <v>998</v>
      </c>
      <c r="AV78" s="747" t="s">
        <v>998</v>
      </c>
      <c r="AW78" s="747" t="s">
        <v>998</v>
      </c>
      <c r="AX78" s="747" t="s">
        <v>998</v>
      </c>
      <c r="AY78" s="747" t="s">
        <v>998</v>
      </c>
      <c r="AZ78" s="747" t="s">
        <v>998</v>
      </c>
      <c r="BA78" s="32"/>
      <c r="BB78" s="64"/>
      <c r="BC78" s="64" t="s">
        <v>765</v>
      </c>
      <c r="BD78" s="9" t="s">
        <v>765</v>
      </c>
      <c r="BE78" s="64" t="s">
        <v>765</v>
      </c>
      <c r="BF78" s="64" t="s">
        <v>765</v>
      </c>
      <c r="BG78" s="64" t="s">
        <v>768</v>
      </c>
      <c r="BH78" s="64" t="s">
        <v>765</v>
      </c>
      <c r="BI78" s="32"/>
      <c r="BJ78" s="714">
        <v>8.4</v>
      </c>
      <c r="BK78" s="714">
        <v>82.4</v>
      </c>
      <c r="BL78" s="714">
        <v>84.9</v>
      </c>
      <c r="BM78" s="714">
        <v>118.4</v>
      </c>
      <c r="BN78" s="714">
        <v>41.7</v>
      </c>
      <c r="BO78" s="714">
        <v>37.4</v>
      </c>
      <c r="BP78" s="714">
        <v>24.4</v>
      </c>
      <c r="BQ78" s="714">
        <v>32.299999999999997</v>
      </c>
      <c r="BR78" s="714">
        <v>129.9</v>
      </c>
      <c r="BS78" s="714">
        <v>73.5</v>
      </c>
      <c r="BT78" s="714">
        <v>84.5</v>
      </c>
      <c r="BU78" s="714">
        <v>81.7</v>
      </c>
      <c r="BV78" s="714">
        <v>799.5</v>
      </c>
      <c r="BW78" s="32"/>
      <c r="BX78" s="682">
        <v>3.3000000000000002E-2</v>
      </c>
      <c r="BY78" s="682">
        <v>0.02</v>
      </c>
      <c r="BZ78" s="682">
        <v>4.8000000000000001E-2</v>
      </c>
      <c r="CA78" s="376">
        <v>3.7999999999999999E-2</v>
      </c>
      <c r="CB78" s="749">
        <v>26.6</v>
      </c>
      <c r="CC78" s="749">
        <v>90.3</v>
      </c>
      <c r="CD78" s="749">
        <v>26.9</v>
      </c>
      <c r="CE78" s="749">
        <v>63.4</v>
      </c>
      <c r="CF78" s="32"/>
      <c r="CG78" s="272">
        <f>('Pop, Employ, Incomes'!H78+'Inflation, Current AC'!D121)*100</f>
        <v>5</v>
      </c>
      <c r="CH78" s="272"/>
      <c r="CI78" s="272"/>
      <c r="CJ78" s="32"/>
      <c r="CK78" s="11">
        <v>1193.73</v>
      </c>
      <c r="CL78" s="11">
        <f t="shared" ref="CL78:CL91" si="132">(CM78*CQ78-CK78*CO78)/CP78</f>
        <v>1100.896394859056</v>
      </c>
      <c r="CM78" s="11">
        <v>1135.68</v>
      </c>
      <c r="CN78" s="16"/>
      <c r="CO78" s="712">
        <v>554800</v>
      </c>
      <c r="CP78" s="203">
        <f t="shared" ref="CP78:CP98" si="133">+CQ78-CO78</f>
        <v>925900</v>
      </c>
      <c r="CQ78" s="712">
        <v>1480700</v>
      </c>
      <c r="CR78" s="16"/>
      <c r="CS78" s="760">
        <v>977.16150100000004</v>
      </c>
      <c r="CT78" s="760">
        <v>1031</v>
      </c>
      <c r="CU78" s="638">
        <f t="shared" si="125"/>
        <v>1.083751251882364</v>
      </c>
      <c r="CV78" s="72"/>
      <c r="CW78" s="16"/>
      <c r="CX78" s="62">
        <f t="shared" ref="CX78" si="134">+CK78*$CU78</f>
        <v>1293.7063819095345</v>
      </c>
      <c r="CY78" s="62">
        <f t="shared" ref="CY78" si="135">+CL78*$CU78</f>
        <v>1193.0978461212833</v>
      </c>
      <c r="CZ78" s="62">
        <f t="shared" ref="CZ78" si="136">+CM78*$CU78</f>
        <v>1230.7946217377632</v>
      </c>
      <c r="DA78" s="16"/>
      <c r="DB78" t="s">
        <v>803</v>
      </c>
      <c r="DI78" s="20"/>
      <c r="DJ78" s="457" t="s">
        <v>803</v>
      </c>
      <c r="DQ78" s="20"/>
      <c r="DR78" s="659"/>
      <c r="DS78" s="659"/>
      <c r="DT78" s="660"/>
      <c r="DU78" s="457"/>
      <c r="DV78" s="20"/>
      <c r="DW78" s="457" t="s">
        <v>803</v>
      </c>
      <c r="DX78" s="457"/>
      <c r="DY78" s="457"/>
      <c r="DZ78" s="457"/>
      <c r="EA78" s="457"/>
      <c r="EB78" s="457"/>
      <c r="EC78" s="457"/>
      <c r="ED78" s="20"/>
      <c r="EE78" s="457" t="s">
        <v>803</v>
      </c>
      <c r="EF78" s="457"/>
      <c r="EG78" s="457"/>
      <c r="EH78" s="457"/>
      <c r="EI78" s="457"/>
      <c r="EJ78" s="457"/>
      <c r="EK78" s="457"/>
      <c r="EL78" s="237"/>
      <c r="EN78" s="376">
        <v>8.4</v>
      </c>
      <c r="EO78" s="376">
        <v>82.4</v>
      </c>
      <c r="EP78" s="696">
        <v>84.9</v>
      </c>
      <c r="EQ78" s="696">
        <v>118.4</v>
      </c>
      <c r="ER78" s="696">
        <v>41.7</v>
      </c>
      <c r="ES78" s="696">
        <v>37.4</v>
      </c>
      <c r="ET78" s="696">
        <v>24.4</v>
      </c>
      <c r="EU78" s="696">
        <v>32.299999999999997</v>
      </c>
      <c r="EV78" s="696">
        <v>129.9</v>
      </c>
      <c r="EW78" s="696">
        <v>73.5</v>
      </c>
      <c r="EX78" s="696">
        <v>84.5</v>
      </c>
      <c r="EY78" s="696">
        <v>81.7</v>
      </c>
      <c r="EZ78" s="696">
        <v>799.5</v>
      </c>
      <c r="FA78" s="696"/>
      <c r="FB78" s="696"/>
      <c r="FC78" s="696"/>
      <c r="FD78" s="696"/>
      <c r="FE78" s="696"/>
      <c r="FF78" s="696"/>
      <c r="FG78" s="696"/>
      <c r="FH78" s="696"/>
      <c r="FI78" s="696"/>
      <c r="FJ78" s="696"/>
      <c r="FK78" s="696"/>
      <c r="FL78" s="696"/>
      <c r="FM78" s="696"/>
      <c r="FN78" s="696"/>
      <c r="FO78" s="696"/>
      <c r="FP78" s="696"/>
      <c r="FQ78" s="696"/>
      <c r="FR78" s="696"/>
      <c r="FS78" s="696"/>
      <c r="FT78" s="696"/>
      <c r="FU78" s="696"/>
      <c r="FV78" s="696"/>
      <c r="FW78" s="696"/>
      <c r="FX78" s="696"/>
      <c r="FY78" s="696"/>
      <c r="FZ78" s="696"/>
      <c r="GA78" s="696"/>
      <c r="GB78" s="696"/>
      <c r="GC78" s="696"/>
      <c r="GD78" s="696"/>
    </row>
    <row r="79" spans="1:186" customFormat="1" ht="15" thickBot="1">
      <c r="A79" s="8">
        <v>42430</v>
      </c>
      <c r="B79" s="586">
        <f>+B76*0.25+B80*0.75</f>
        <v>1580550</v>
      </c>
      <c r="C79" s="586">
        <f t="shared" si="106"/>
        <v>3107375</v>
      </c>
      <c r="D79" s="586">
        <f>+D76*0.25+D80*0.75</f>
        <v>4687925</v>
      </c>
      <c r="E79" s="697">
        <f t="shared" si="122"/>
        <v>0.33715343142221771</v>
      </c>
      <c r="F79" s="550">
        <v>6.0999999999999999E-2</v>
      </c>
      <c r="G79" s="682">
        <v>5.2757934184330724E-2</v>
      </c>
      <c r="H79" s="550">
        <v>5.5E-2</v>
      </c>
      <c r="I79" s="32"/>
      <c r="J79" s="749">
        <v>806.3</v>
      </c>
      <c r="K79" s="749">
        <v>1617.7</v>
      </c>
      <c r="L79" s="749">
        <v>2424</v>
      </c>
      <c r="M79" s="11">
        <f t="shared" si="129"/>
        <v>15.399999999999977</v>
      </c>
      <c r="N79" s="376">
        <f t="shared" ref="N79" si="137">+J79/J75-1</f>
        <v>1.9471488178024909E-2</v>
      </c>
      <c r="O79" s="11">
        <f t="shared" ref="O79" si="138">AVERAGE(J76:J79)</f>
        <v>793.09999999999991</v>
      </c>
      <c r="P79" s="11">
        <f t="shared" ref="P79" si="139">+O79-O75</f>
        <v>16.574999999999932</v>
      </c>
      <c r="Q79" s="376">
        <f t="shared" ref="Q79" si="140">+O79/O75-1</f>
        <v>2.1345095135378633E-2</v>
      </c>
      <c r="R79" s="376">
        <f t="shared" ref="R79" si="141">+K79/K75-1</f>
        <v>2.4120030387440039E-2</v>
      </c>
      <c r="S79" s="32"/>
      <c r="T79" s="749">
        <v>384.6</v>
      </c>
      <c r="U79" s="749">
        <v>750.49999999999989</v>
      </c>
      <c r="V79" s="749">
        <v>1135.0999999999999</v>
      </c>
      <c r="W79" s="584"/>
      <c r="X79" s="749">
        <v>1243.2</v>
      </c>
      <c r="Y79" s="749">
        <v>2458.1999999999998</v>
      </c>
      <c r="Z79" s="749">
        <v>3701.4</v>
      </c>
      <c r="AA79" s="32"/>
      <c r="AB79" s="682">
        <v>0.69099999999999995</v>
      </c>
      <c r="AC79" s="682">
        <v>0.69469530550809533</v>
      </c>
      <c r="AD79" s="682">
        <v>0.69299999999999995</v>
      </c>
      <c r="AE79" s="32"/>
      <c r="AF79" s="231">
        <v>0.23800000000000002</v>
      </c>
      <c r="AG79" s="231">
        <v>0.10099999999999999</v>
      </c>
      <c r="AH79" s="231">
        <v>5.7999999999999996E-2</v>
      </c>
      <c r="AI79" s="231">
        <v>3.4000000000000002E-2</v>
      </c>
      <c r="AJ79" s="231">
        <v>3.4000000000000002E-2</v>
      </c>
      <c r="AK79" s="682">
        <v>0.21499013806706116</v>
      </c>
      <c r="AL79" s="682">
        <v>9.7819681791396593E-2</v>
      </c>
      <c r="AM79" s="32"/>
      <c r="AN79" s="684">
        <v>4.4999999999999998E-2</v>
      </c>
      <c r="AO79" s="684">
        <v>0.106</v>
      </c>
      <c r="AP79" s="684">
        <v>9.9000000000000005E-2</v>
      </c>
      <c r="AQ79" s="684">
        <v>7.8E-2</v>
      </c>
      <c r="AR79" s="684">
        <v>6.6000000000000003E-2</v>
      </c>
      <c r="AS79" s="32"/>
      <c r="AT79" s="747" t="s">
        <v>998</v>
      </c>
      <c r="AU79" s="747" t="s">
        <v>998</v>
      </c>
      <c r="AV79" s="747" t="s">
        <v>998</v>
      </c>
      <c r="AW79" s="747" t="s">
        <v>998</v>
      </c>
      <c r="AX79" s="747" t="s">
        <v>998</v>
      </c>
      <c r="AY79" s="747" t="s">
        <v>998</v>
      </c>
      <c r="AZ79" s="747" t="s">
        <v>998</v>
      </c>
      <c r="BA79" s="32">
        <v>2016</v>
      </c>
      <c r="BB79" s="298" t="s">
        <v>821</v>
      </c>
      <c r="BC79" s="298">
        <v>797880</v>
      </c>
      <c r="BD79" s="298">
        <v>183342.10098718732</v>
      </c>
      <c r="BE79" s="298">
        <v>262360</v>
      </c>
      <c r="BF79" s="298">
        <v>307189.27848744189</v>
      </c>
      <c r="BG79" s="298">
        <v>123105.57594403805</v>
      </c>
      <c r="BH79" s="298">
        <v>2321868.6729019759</v>
      </c>
      <c r="BI79" s="32"/>
      <c r="BJ79" s="714">
        <v>8.4</v>
      </c>
      <c r="BK79" s="714">
        <v>78.599999999999994</v>
      </c>
      <c r="BL79" s="714">
        <v>86</v>
      </c>
      <c r="BM79" s="714">
        <v>119.7</v>
      </c>
      <c r="BN79" s="714">
        <v>42.6</v>
      </c>
      <c r="BO79" s="714">
        <v>45.4</v>
      </c>
      <c r="BP79" s="714">
        <v>23.1</v>
      </c>
      <c r="BQ79" s="714">
        <v>30.3</v>
      </c>
      <c r="BR79" s="714">
        <v>135.4</v>
      </c>
      <c r="BS79" s="714">
        <v>70.3</v>
      </c>
      <c r="BT79" s="714">
        <v>83.2</v>
      </c>
      <c r="BU79" s="714">
        <v>77.900000000000006</v>
      </c>
      <c r="BV79" s="714">
        <v>800.9</v>
      </c>
      <c r="BW79" s="32"/>
      <c r="BX79" s="682">
        <v>3.4000000000000002E-2</v>
      </c>
      <c r="BY79" s="682">
        <v>2.1000000000000001E-2</v>
      </c>
      <c r="BZ79" s="682">
        <v>4.9000000000000002E-2</v>
      </c>
      <c r="CA79" s="376">
        <v>0.04</v>
      </c>
      <c r="CB79" s="749">
        <v>27.7</v>
      </c>
      <c r="CC79" s="749">
        <v>97.8</v>
      </c>
      <c r="CD79" s="749">
        <v>31</v>
      </c>
      <c r="CE79" s="749">
        <v>66.8</v>
      </c>
      <c r="CF79" s="32"/>
      <c r="CG79" s="272">
        <f>('Pop, Employ, Incomes'!H79+'Inflation, Current AC'!D122)*100</f>
        <v>5.8999999999999995</v>
      </c>
      <c r="CH79" s="272"/>
      <c r="CI79" s="272"/>
      <c r="CJ79" s="32"/>
      <c r="CK79" s="11">
        <v>1190.3399999999999</v>
      </c>
      <c r="CL79" s="11">
        <f t="shared" si="132"/>
        <v>1101.9116913883258</v>
      </c>
      <c r="CM79" s="11">
        <v>1134.9000000000001</v>
      </c>
      <c r="CN79" s="16"/>
      <c r="CO79" s="712">
        <v>557600</v>
      </c>
      <c r="CP79" s="203">
        <f t="shared" si="133"/>
        <v>937100</v>
      </c>
      <c r="CQ79" s="712">
        <v>1494700</v>
      </c>
      <c r="CR79" s="16"/>
      <c r="CS79" s="760">
        <v>978.792822</v>
      </c>
      <c r="CT79" s="760">
        <v>1031</v>
      </c>
      <c r="CU79" s="638">
        <f t="shared" si="125"/>
        <v>1.0819450002055695</v>
      </c>
      <c r="CV79" s="72"/>
      <c r="CW79" s="16"/>
      <c r="CX79" s="62">
        <f t="shared" ref="CX79" si="142">+CK79*$CU79</f>
        <v>1287.8824115446976</v>
      </c>
      <c r="CY79" s="62">
        <f t="shared" ref="CY79" si="143">+CL79*$CU79</f>
        <v>1192.2078451656616</v>
      </c>
      <c r="CZ79" s="62">
        <f t="shared" ref="CZ79" si="144">+CM79*$CU79</f>
        <v>1227.8993807333009</v>
      </c>
      <c r="DA79" s="16"/>
      <c r="DB79" s="525" t="s">
        <v>797</v>
      </c>
      <c r="DC79" s="525"/>
      <c r="DD79" s="525"/>
      <c r="DE79" s="525"/>
      <c r="DF79" s="525"/>
      <c r="DG79" s="525"/>
      <c r="DH79" s="525"/>
      <c r="DI79" s="525"/>
      <c r="DJ79" s="525" t="s">
        <v>797</v>
      </c>
      <c r="DK79" s="525"/>
      <c r="DL79" s="525"/>
      <c r="DM79" s="525"/>
      <c r="DN79" s="525"/>
      <c r="DO79" s="525"/>
      <c r="DP79" s="525"/>
      <c r="DQ79" s="20"/>
      <c r="DR79" s="659"/>
      <c r="DS79" s="659"/>
      <c r="DT79" s="660"/>
      <c r="DU79" s="457"/>
      <c r="DV79" s="20"/>
      <c r="DW79" s="525" t="s">
        <v>797</v>
      </c>
      <c r="DX79" s="525"/>
      <c r="DY79" s="525"/>
      <c r="DZ79" s="525"/>
      <c r="EA79" s="525"/>
      <c r="EB79" s="525"/>
      <c r="EC79" s="525"/>
      <c r="ED79" s="20"/>
      <c r="EE79" s="525" t="s">
        <v>797</v>
      </c>
      <c r="EF79" s="525"/>
      <c r="EG79" s="525"/>
      <c r="EH79" s="525"/>
      <c r="EI79" s="525"/>
      <c r="EJ79" s="525"/>
      <c r="EK79" s="525"/>
      <c r="EL79" s="237"/>
      <c r="EN79" s="376">
        <v>8.4</v>
      </c>
      <c r="EO79" s="376">
        <v>78.599999999999994</v>
      </c>
      <c r="EP79" s="696">
        <v>86</v>
      </c>
      <c r="EQ79" s="696">
        <v>119.7</v>
      </c>
      <c r="ER79" s="696">
        <v>42.6</v>
      </c>
      <c r="ES79" s="696">
        <v>45.4</v>
      </c>
      <c r="ET79" s="696">
        <v>23.1</v>
      </c>
      <c r="EU79" s="696">
        <v>30.3</v>
      </c>
      <c r="EV79" s="696">
        <v>135.4</v>
      </c>
      <c r="EW79" s="696">
        <v>70.3</v>
      </c>
      <c r="EX79" s="696">
        <v>83.2</v>
      </c>
      <c r="EY79" s="696">
        <v>77.900000000000006</v>
      </c>
      <c r="EZ79" s="696">
        <v>800.9</v>
      </c>
      <c r="FA79" s="696"/>
      <c r="FB79" s="696"/>
      <c r="FC79" s="696"/>
      <c r="FD79" s="696"/>
      <c r="FE79" s="696"/>
      <c r="FF79" s="696"/>
      <c r="FG79" s="696"/>
      <c r="FH79" s="696"/>
      <c r="FI79" s="696"/>
      <c r="FJ79" s="696"/>
      <c r="FK79" s="696"/>
      <c r="FL79" s="696"/>
      <c r="FM79" s="696"/>
      <c r="FN79" s="696"/>
      <c r="FO79" s="696"/>
      <c r="FP79" s="696"/>
      <c r="FQ79" s="696"/>
      <c r="FR79" s="696"/>
      <c r="FS79" s="696"/>
      <c r="FT79" s="696"/>
      <c r="FU79" s="696"/>
      <c r="FV79" s="696"/>
      <c r="FW79" s="696"/>
      <c r="FX79" s="696"/>
      <c r="FY79" s="696"/>
      <c r="FZ79" s="696"/>
      <c r="GA79" s="696"/>
      <c r="GB79" s="696"/>
      <c r="GC79" s="696"/>
      <c r="GD79" s="696"/>
    </row>
    <row r="80" spans="1:186" customFormat="1" ht="16" thickBot="1">
      <c r="A80" s="8">
        <v>42522</v>
      </c>
      <c r="B80" s="702">
        <v>1589800</v>
      </c>
      <c r="C80" s="661">
        <f>+D80-B80</f>
        <v>3124300</v>
      </c>
      <c r="D80" s="708">
        <v>4714100</v>
      </c>
      <c r="E80" s="697">
        <f t="shared" si="122"/>
        <v>0.33724358838378482</v>
      </c>
      <c r="F80" s="550">
        <v>4.7E-2</v>
      </c>
      <c r="G80" s="682">
        <v>5.0698694999422561E-2</v>
      </c>
      <c r="H80" s="550">
        <v>4.9000000000000002E-2</v>
      </c>
      <c r="I80" s="32"/>
      <c r="J80" s="749">
        <v>827.7</v>
      </c>
      <c r="K80" s="749">
        <v>1643.9999999999998</v>
      </c>
      <c r="L80" s="749">
        <v>2471.6999999999998</v>
      </c>
      <c r="M80" s="11">
        <f t="shared" ref="M80" si="145">+J80-J76</f>
        <v>43.700000000000045</v>
      </c>
      <c r="N80" s="376">
        <f t="shared" ref="N80" si="146">+J80/J76-1</f>
        <v>5.5739795918367419E-2</v>
      </c>
      <c r="O80" s="11">
        <f t="shared" ref="O80" si="147">AVERAGE(J77:J80)</f>
        <v>804.02499999999986</v>
      </c>
      <c r="P80" s="11">
        <f t="shared" ref="P80" si="148">+O80-O76</f>
        <v>21.224999999999909</v>
      </c>
      <c r="Q80" s="376">
        <f t="shared" ref="Q80" si="149">+O80/O76-1</f>
        <v>2.7114205416453707E-2</v>
      </c>
      <c r="R80" s="376">
        <f t="shared" ref="R80" si="150">+K80/K76-1</f>
        <v>4.341203351104328E-2</v>
      </c>
      <c r="S80" s="32"/>
      <c r="T80" s="749">
        <v>386.1</v>
      </c>
      <c r="U80" s="749">
        <v>746.4</v>
      </c>
      <c r="V80" s="749">
        <v>1132.5</v>
      </c>
      <c r="W80" s="584"/>
      <c r="X80" s="749">
        <v>1254.8</v>
      </c>
      <c r="Y80" s="749">
        <v>2478.1000000000004</v>
      </c>
      <c r="Z80" s="749">
        <v>3732.9</v>
      </c>
      <c r="AA80" s="32"/>
      <c r="AB80" s="682">
        <v>0.69200000000000006</v>
      </c>
      <c r="AC80" s="682">
        <v>0.69880150115007478</v>
      </c>
      <c r="AD80" s="682">
        <v>0.69700000000000006</v>
      </c>
      <c r="AE80" s="32"/>
      <c r="AF80" s="231">
        <v>0.17899999999999999</v>
      </c>
      <c r="AG80" s="231">
        <v>0.10300000000000001</v>
      </c>
      <c r="AH80" s="231">
        <v>3.6000000000000004E-2</v>
      </c>
      <c r="AI80" s="231">
        <v>0.03</v>
      </c>
      <c r="AJ80" s="231">
        <v>3.4000000000000002E-2</v>
      </c>
      <c r="AK80" s="682">
        <v>0.1901408450704225</v>
      </c>
      <c r="AL80" s="682">
        <v>8.6567164179104469E-2</v>
      </c>
      <c r="AM80" s="32"/>
      <c r="AN80" s="684">
        <v>3.4000000000000002E-2</v>
      </c>
      <c r="AO80" s="684">
        <v>0.10099999999999999</v>
      </c>
      <c r="AP80" s="684">
        <v>8.8000000000000009E-2</v>
      </c>
      <c r="AQ80" s="684">
        <v>5.2000000000000005E-2</v>
      </c>
      <c r="AR80" s="684">
        <v>0.08</v>
      </c>
      <c r="AS80" s="32"/>
      <c r="AT80" s="747" t="s">
        <v>998</v>
      </c>
      <c r="AU80" s="747" t="s">
        <v>998</v>
      </c>
      <c r="AV80" s="747" t="s">
        <v>998</v>
      </c>
      <c r="AW80" s="747" t="s">
        <v>998</v>
      </c>
      <c r="AX80" s="747" t="s">
        <v>998</v>
      </c>
      <c r="AY80" s="747" t="s">
        <v>998</v>
      </c>
      <c r="AZ80" s="747" t="s">
        <v>998</v>
      </c>
      <c r="BA80" s="595" t="str">
        <f>+BB75</f>
        <v>2017to2020CAGR</v>
      </c>
      <c r="BB80" s="560" t="s">
        <v>816</v>
      </c>
      <c r="BC80" s="565">
        <f>+BC75</f>
        <v>2.5753663085506417E-2</v>
      </c>
      <c r="BD80" s="565">
        <f t="shared" ref="BD80:BH80" si="151">+BD75</f>
        <v>2.2039863051876551E-2</v>
      </c>
      <c r="BE80" s="565">
        <f t="shared" si="151"/>
        <v>1.7249734211848056E-2</v>
      </c>
      <c r="BF80" s="565">
        <f t="shared" si="151"/>
        <v>1.8922483585862349E-2</v>
      </c>
      <c r="BG80" s="565">
        <f t="shared" si="151"/>
        <v>1.849598840585398E-2</v>
      </c>
      <c r="BH80" s="565">
        <f t="shared" si="151"/>
        <v>2.0169678133745927E-2</v>
      </c>
      <c r="BI80" s="32"/>
      <c r="BJ80" s="714">
        <v>9</v>
      </c>
      <c r="BK80" s="714">
        <v>80.7</v>
      </c>
      <c r="BL80" s="714">
        <v>80.599999999999994</v>
      </c>
      <c r="BM80" s="714">
        <v>124.9</v>
      </c>
      <c r="BN80" s="714">
        <v>42.2</v>
      </c>
      <c r="BO80" s="714">
        <v>37.1</v>
      </c>
      <c r="BP80" s="714">
        <v>21.6</v>
      </c>
      <c r="BQ80" s="714">
        <v>31.7</v>
      </c>
      <c r="BR80" s="714">
        <v>133.5</v>
      </c>
      <c r="BS80" s="714">
        <v>77.400000000000006</v>
      </c>
      <c r="BT80" s="714">
        <v>78.900000000000006</v>
      </c>
      <c r="BU80" s="714">
        <v>82.8</v>
      </c>
      <c r="BV80" s="714">
        <v>800.5</v>
      </c>
      <c r="BW80" s="32"/>
      <c r="BX80" s="682">
        <v>3.9E-2</v>
      </c>
      <c r="BY80" s="682">
        <v>3.2000000000000001E-2</v>
      </c>
      <c r="BZ80" s="682">
        <v>4.8000000000000001E-2</v>
      </c>
      <c r="CA80" s="376">
        <v>4.2999999999999997E-2</v>
      </c>
      <c r="CB80" s="749">
        <v>32.4</v>
      </c>
      <c r="CC80" s="749">
        <v>106.6</v>
      </c>
      <c r="CD80" s="749">
        <v>35.4</v>
      </c>
      <c r="CE80" s="749">
        <v>71.2</v>
      </c>
      <c r="CF80" s="32"/>
      <c r="CG80" s="272">
        <f>('Pop, Employ, Incomes'!H80+'Inflation, Current AC'!D123)*100</f>
        <v>5.3000000000000007</v>
      </c>
      <c r="CH80" s="272"/>
      <c r="CI80" s="272"/>
      <c r="CJ80" s="32"/>
      <c r="CK80" s="11">
        <v>1206.2</v>
      </c>
      <c r="CL80" s="11">
        <f t="shared" si="132"/>
        <v>1103.3868471541252</v>
      </c>
      <c r="CM80" s="11">
        <v>1142.1500000000001</v>
      </c>
      <c r="CN80" s="16"/>
      <c r="CO80" s="712">
        <v>567800</v>
      </c>
      <c r="CP80" s="203">
        <f t="shared" si="133"/>
        <v>938200</v>
      </c>
      <c r="CQ80" s="712">
        <v>1506000</v>
      </c>
      <c r="CR80" s="16"/>
      <c r="CS80" s="760">
        <v>982.871126</v>
      </c>
      <c r="CT80" s="760">
        <v>1031</v>
      </c>
      <c r="CU80" s="638">
        <f t="shared" si="125"/>
        <v>1.0774556012341336</v>
      </c>
      <c r="CV80" s="72"/>
      <c r="CW80" s="16"/>
      <c r="CX80" s="62">
        <f t="shared" ref="CX80" si="152">+CK80*$CU80</f>
        <v>1299.626946208612</v>
      </c>
      <c r="CY80" s="543">
        <f t="shared" ref="CY80" si="153">+CL80*$CU80</f>
        <v>1188.8503387942831</v>
      </c>
      <c r="CZ80" s="62">
        <f t="shared" ref="CZ80" si="154">+CM80*$CU80</f>
        <v>1230.6159149495659</v>
      </c>
      <c r="DA80" s="16"/>
      <c r="DB80" s="545" t="s">
        <v>800</v>
      </c>
      <c r="DC80" s="419"/>
      <c r="DD80" s="419"/>
      <c r="DE80" s="419"/>
      <c r="DF80" s="419"/>
      <c r="DG80" s="419"/>
      <c r="DH80" s="419"/>
      <c r="DI80" s="525"/>
      <c r="DJ80" s="545" t="s">
        <v>800</v>
      </c>
      <c r="DK80" s="419"/>
      <c r="DL80" s="419"/>
      <c r="DM80" s="419"/>
      <c r="DN80" s="419"/>
      <c r="DO80" s="419"/>
      <c r="DP80" s="419"/>
      <c r="DQ80" s="20"/>
      <c r="DR80" s="659"/>
      <c r="DS80" s="659"/>
      <c r="DT80" s="660"/>
      <c r="DU80" s="457"/>
      <c r="DV80" s="20"/>
      <c r="DW80" s="545" t="s">
        <v>800</v>
      </c>
      <c r="DX80" s="419"/>
      <c r="DY80" s="419"/>
      <c r="DZ80" s="419"/>
      <c r="EA80" s="419"/>
      <c r="EB80" s="419"/>
      <c r="EC80" s="419"/>
      <c r="ED80" s="20"/>
      <c r="EE80" s="545" t="s">
        <v>800</v>
      </c>
      <c r="EF80" s="419"/>
      <c r="EG80" s="419"/>
      <c r="EH80" s="419"/>
      <c r="EI80" s="419"/>
      <c r="EJ80" s="419"/>
      <c r="EK80" s="419"/>
      <c r="EL80" s="237"/>
      <c r="EN80" s="376">
        <v>9</v>
      </c>
      <c r="EO80" s="376">
        <v>80.7</v>
      </c>
      <c r="EP80" s="696">
        <v>80.599999999999994</v>
      </c>
      <c r="EQ80" s="696">
        <v>124.9</v>
      </c>
      <c r="ER80" s="696">
        <v>42.2</v>
      </c>
      <c r="ES80" s="696">
        <v>37.1</v>
      </c>
      <c r="ET80" s="696">
        <v>21.6</v>
      </c>
      <c r="EU80" s="696">
        <v>31.7</v>
      </c>
      <c r="EV80" s="696">
        <v>133.5</v>
      </c>
      <c r="EW80" s="696">
        <v>77.400000000000006</v>
      </c>
      <c r="EX80" s="696">
        <v>78.900000000000006</v>
      </c>
      <c r="EY80" s="696">
        <v>82.8</v>
      </c>
      <c r="EZ80" s="696">
        <v>800.5</v>
      </c>
      <c r="FA80" s="696"/>
      <c r="FB80" s="696"/>
      <c r="FC80" s="696"/>
      <c r="FD80" s="696"/>
      <c r="FE80" s="696"/>
      <c r="FF80" s="696"/>
      <c r="FG80" s="696"/>
      <c r="FH80" s="696"/>
      <c r="FI80" s="696"/>
      <c r="FJ80" s="696"/>
      <c r="FK80" s="696"/>
      <c r="FL80" s="696"/>
      <c r="FM80" s="696"/>
      <c r="FN80" s="696"/>
      <c r="FO80" s="696"/>
      <c r="FP80" s="696"/>
      <c r="FQ80" s="696"/>
      <c r="FR80" s="696"/>
      <c r="FS80" s="696"/>
      <c r="FT80" s="696"/>
      <c r="FU80" s="696"/>
      <c r="FV80" s="696"/>
      <c r="FW80" s="696"/>
      <c r="FX80" s="696"/>
      <c r="FY80" s="696"/>
      <c r="FZ80" s="696"/>
      <c r="GA80" s="696"/>
      <c r="GB80" s="696"/>
      <c r="GC80" s="696"/>
      <c r="GD80" s="696"/>
    </row>
    <row r="81" spans="1:186" customFormat="1">
      <c r="A81" s="8">
        <v>42614</v>
      </c>
      <c r="B81" s="586">
        <f>+B80*0.75+B84*0.25</f>
        <v>1598625</v>
      </c>
      <c r="C81" s="586">
        <f t="shared" ref="C81:C83" si="155">+D81-B81</f>
        <v>3140350</v>
      </c>
      <c r="D81" s="586">
        <f>+D80*0.75+D84*0.25</f>
        <v>4738975</v>
      </c>
      <c r="E81" s="697">
        <f t="shared" si="122"/>
        <v>0.33733560527329221</v>
      </c>
      <c r="F81" s="550">
        <v>5.2999999999999999E-2</v>
      </c>
      <c r="G81" s="682">
        <v>4.6614808412561215E-2</v>
      </c>
      <c r="H81" s="550">
        <v>4.9000000000000002E-2</v>
      </c>
      <c r="I81" s="32"/>
      <c r="J81" s="749">
        <v>835.5</v>
      </c>
      <c r="K81" s="749">
        <v>1654.6</v>
      </c>
      <c r="L81" s="749">
        <v>2490.1</v>
      </c>
      <c r="M81" s="11">
        <f t="shared" ref="M81:M82" si="156">+J81-J77</f>
        <v>59.899999999999977</v>
      </c>
      <c r="N81" s="376">
        <f t="shared" ref="N81:N82" si="157">+J81/J77-1</f>
        <v>7.7230531201650354E-2</v>
      </c>
      <c r="O81" s="11">
        <f t="shared" ref="O81:O82" si="158">AVERAGE(J78:J81)</f>
        <v>819</v>
      </c>
      <c r="P81" s="11">
        <f t="shared" ref="P81" si="159">+O81-O77</f>
        <v>34</v>
      </c>
      <c r="Q81" s="376">
        <f t="shared" ref="Q81" si="160">+O81/O77-1</f>
        <v>4.3312101910828016E-2</v>
      </c>
      <c r="R81" s="376">
        <f t="shared" ref="R81:R82" si="161">+K81/K77-1</f>
        <v>5.603778401838122E-2</v>
      </c>
      <c r="S81" s="32"/>
      <c r="T81" s="749">
        <v>380.3</v>
      </c>
      <c r="U81" s="749">
        <v>755</v>
      </c>
      <c r="V81" s="749">
        <v>1135.3</v>
      </c>
      <c r="W81" s="584"/>
      <c r="X81" s="749">
        <v>1262.5</v>
      </c>
      <c r="Y81" s="749">
        <v>2490.4</v>
      </c>
      <c r="Z81" s="749">
        <v>3752.9</v>
      </c>
      <c r="AA81" s="32"/>
      <c r="AB81" s="682">
        <v>0.69900000000000007</v>
      </c>
      <c r="AC81" s="682">
        <v>0.69683584966270473</v>
      </c>
      <c r="AD81" s="682">
        <v>0.69799999999999995</v>
      </c>
      <c r="AE81" s="32"/>
      <c r="AF81" s="231">
        <v>0.23600000000000002</v>
      </c>
      <c r="AG81" s="231">
        <v>9.1999999999999998E-2</v>
      </c>
      <c r="AH81" s="231">
        <v>5.2000000000000005E-2</v>
      </c>
      <c r="AI81" s="231">
        <v>2.4E-2</v>
      </c>
      <c r="AJ81" s="231">
        <v>3.5000000000000003E-2</v>
      </c>
      <c r="AK81" s="682">
        <v>0.18297872340425533</v>
      </c>
      <c r="AL81" s="682">
        <v>9.3959731543624164E-2</v>
      </c>
      <c r="AM81" s="32"/>
      <c r="AN81" s="684">
        <v>3.4000000000000002E-2</v>
      </c>
      <c r="AO81" s="684">
        <v>0.12</v>
      </c>
      <c r="AP81" s="684">
        <v>9.9000000000000005E-2</v>
      </c>
      <c r="AQ81" s="684">
        <v>5.9000000000000004E-2</v>
      </c>
      <c r="AR81" s="684">
        <v>0.10400000000000001</v>
      </c>
      <c r="AS81" s="32"/>
      <c r="AT81" s="747" t="s">
        <v>998</v>
      </c>
      <c r="AU81" s="747" t="s">
        <v>998</v>
      </c>
      <c r="AV81" s="747" t="s">
        <v>998</v>
      </c>
      <c r="AW81" s="747" t="s">
        <v>998</v>
      </c>
      <c r="AX81" s="747" t="s">
        <v>998</v>
      </c>
      <c r="AY81" s="747" t="s">
        <v>998</v>
      </c>
      <c r="AZ81" s="747" t="s">
        <v>998</v>
      </c>
      <c r="BA81" s="32"/>
      <c r="BB81" s="298"/>
      <c r="BC81" s="298"/>
      <c r="BD81" s="298"/>
      <c r="BE81" s="298"/>
      <c r="BF81" s="298"/>
      <c r="BG81" s="298"/>
      <c r="BH81" s="298"/>
      <c r="BI81" s="32"/>
      <c r="BJ81" s="714">
        <v>8.6</v>
      </c>
      <c r="BK81" s="714">
        <v>86.9</v>
      </c>
      <c r="BL81" s="714">
        <v>85.1</v>
      </c>
      <c r="BM81" s="714">
        <v>123.7</v>
      </c>
      <c r="BN81" s="714">
        <v>42.3</v>
      </c>
      <c r="BO81" s="714">
        <v>38.700000000000003</v>
      </c>
      <c r="BP81" s="714">
        <v>20.5</v>
      </c>
      <c r="BQ81" s="714">
        <v>31.6</v>
      </c>
      <c r="BR81" s="714">
        <v>142.4</v>
      </c>
      <c r="BS81" s="714">
        <v>77</v>
      </c>
      <c r="BT81" s="714">
        <v>74.2</v>
      </c>
      <c r="BU81" s="714">
        <v>86.1</v>
      </c>
      <c r="BV81" s="714">
        <v>817.2</v>
      </c>
      <c r="BW81" s="32"/>
      <c r="BX81" s="682">
        <v>0.03</v>
      </c>
      <c r="BY81" s="682">
        <v>2.2000000000000002E-2</v>
      </c>
      <c r="BZ81" s="682">
        <v>3.9E-2</v>
      </c>
      <c r="CA81" s="376">
        <v>4.2999999999999997E-2</v>
      </c>
      <c r="CB81" s="749">
        <v>25.1</v>
      </c>
      <c r="CC81" s="749">
        <v>106.4</v>
      </c>
      <c r="CD81" s="749">
        <v>33.799999999999997</v>
      </c>
      <c r="CE81" s="749">
        <v>72.599999999999994</v>
      </c>
      <c r="CF81" s="32"/>
      <c r="CG81" s="272">
        <f>('Pop, Employ, Incomes'!H81+'Inflation, Current AC'!D124)*100</f>
        <v>5.3000000000000007</v>
      </c>
      <c r="CH81" s="272"/>
      <c r="CI81" s="272"/>
      <c r="CJ81" s="32"/>
      <c r="CK81" s="11">
        <v>1203.08</v>
      </c>
      <c r="CL81" s="11">
        <f t="shared" si="132"/>
        <v>1111.3848163962425</v>
      </c>
      <c r="CM81" s="11">
        <v>1145.92</v>
      </c>
      <c r="CN81" s="16"/>
      <c r="CO81" s="712">
        <v>566000</v>
      </c>
      <c r="CP81" s="203">
        <f t="shared" si="133"/>
        <v>936800</v>
      </c>
      <c r="CQ81" s="712">
        <v>1502800</v>
      </c>
      <c r="CR81" s="16"/>
      <c r="CS81" s="760">
        <v>986.13376800000003</v>
      </c>
      <c r="CT81" s="760">
        <v>1031</v>
      </c>
      <c r="CU81" s="638">
        <f t="shared" si="125"/>
        <v>1.0738908192422836</v>
      </c>
      <c r="CV81" s="72"/>
      <c r="CW81" s="16"/>
      <c r="CX81" s="62">
        <f t="shared" ref="CX81" si="162">+CK81*$CU81</f>
        <v>1291.9765668140064</v>
      </c>
      <c r="CY81" s="543">
        <f t="shared" ref="CY81" si="163">+CL81*$CU81</f>
        <v>1193.5059509731957</v>
      </c>
      <c r="CZ81" s="62">
        <f t="shared" ref="CZ81" si="164">+CM81*$CU81</f>
        <v>1230.5929675861178</v>
      </c>
      <c r="DA81" s="16"/>
      <c r="DB81" s="419" t="s">
        <v>716</v>
      </c>
      <c r="DC81" s="419"/>
      <c r="DD81" s="419"/>
      <c r="DE81" s="419"/>
      <c r="DF81" s="419"/>
      <c r="DG81" s="419"/>
      <c r="DH81" s="419"/>
      <c r="DI81" s="525"/>
      <c r="DJ81" s="419" t="s">
        <v>716</v>
      </c>
      <c r="DK81" s="419"/>
      <c r="DL81" s="419"/>
      <c r="DM81" s="419"/>
      <c r="DN81" s="419"/>
      <c r="DO81" s="419"/>
      <c r="DP81" s="419"/>
      <c r="DQ81" s="20"/>
      <c r="DR81" s="419"/>
      <c r="DS81" s="419"/>
      <c r="DT81" s="419"/>
      <c r="DU81" s="457"/>
      <c r="DV81" s="20"/>
      <c r="DW81" s="419" t="s">
        <v>716</v>
      </c>
      <c r="DX81" s="419"/>
      <c r="DY81" s="419"/>
      <c r="DZ81" s="419"/>
      <c r="EA81" s="419"/>
      <c r="EB81" s="419"/>
      <c r="EC81" s="419"/>
      <c r="ED81" s="20"/>
      <c r="EE81" s="419" t="s">
        <v>716</v>
      </c>
      <c r="EF81" s="419"/>
      <c r="EG81" s="419"/>
      <c r="EH81" s="419"/>
      <c r="EI81" s="419"/>
      <c r="EJ81" s="419"/>
      <c r="EK81" s="419"/>
      <c r="EL81" s="237"/>
      <c r="EN81" s="376">
        <v>8.6</v>
      </c>
      <c r="EO81" s="376">
        <v>86.9</v>
      </c>
      <c r="EP81" s="696">
        <v>85.1</v>
      </c>
      <c r="EQ81" s="696">
        <v>123.7</v>
      </c>
      <c r="ER81" s="696">
        <v>42.3</v>
      </c>
      <c r="ES81" s="696">
        <v>38.700000000000003</v>
      </c>
      <c r="ET81" s="696">
        <v>20.5</v>
      </c>
      <c r="EU81" s="696">
        <v>31.6</v>
      </c>
      <c r="EV81" s="696">
        <v>142.4</v>
      </c>
      <c r="EW81" s="696">
        <v>77</v>
      </c>
      <c r="EX81" s="696">
        <v>74.2</v>
      </c>
      <c r="EY81" s="696">
        <v>86.1</v>
      </c>
      <c r="EZ81" s="696">
        <v>817.2</v>
      </c>
      <c r="FA81" s="696"/>
      <c r="FB81" s="696"/>
      <c r="FC81" s="696"/>
      <c r="FD81" s="696"/>
      <c r="FE81" s="696"/>
      <c r="FF81" s="696"/>
      <c r="FG81" s="696"/>
      <c r="FH81" s="696"/>
      <c r="FI81" s="696"/>
      <c r="FJ81" s="696"/>
      <c r="FK81" s="696"/>
      <c r="FL81" s="696"/>
      <c r="FM81" s="696"/>
      <c r="FN81" s="696"/>
      <c r="FO81" s="696"/>
      <c r="FP81" s="696"/>
      <c r="FQ81" s="696"/>
      <c r="FR81" s="696"/>
      <c r="FS81" s="696"/>
      <c r="FT81" s="696"/>
      <c r="FU81" s="696"/>
      <c r="FV81" s="696"/>
      <c r="FW81" s="696"/>
      <c r="FX81" s="696"/>
      <c r="FY81" s="696"/>
      <c r="FZ81" s="696"/>
      <c r="GA81" s="696"/>
      <c r="GB81" s="696"/>
      <c r="GC81" s="696"/>
      <c r="GD81" s="696"/>
    </row>
    <row r="82" spans="1:186" customFormat="1">
      <c r="A82" s="8">
        <v>42705</v>
      </c>
      <c r="B82" s="586">
        <f>+B80*0.5+B84*0.5</f>
        <v>1607450</v>
      </c>
      <c r="C82" s="586">
        <f t="shared" si="155"/>
        <v>3156400</v>
      </c>
      <c r="D82" s="586">
        <f>+D80*0.5+D84*0.5</f>
        <v>4763850</v>
      </c>
      <c r="E82" s="697">
        <f t="shared" si="122"/>
        <v>0.33742666120889614</v>
      </c>
      <c r="F82" s="550">
        <v>5.0999999999999997E-2</v>
      </c>
      <c r="G82" s="682">
        <v>5.2898142937535163E-2</v>
      </c>
      <c r="H82" s="550">
        <v>5.2000000000000005E-2</v>
      </c>
      <c r="I82" s="32"/>
      <c r="J82" s="749">
        <v>861.9</v>
      </c>
      <c r="K82" s="749">
        <v>1683</v>
      </c>
      <c r="L82" s="749">
        <v>2544.9</v>
      </c>
      <c r="M82" s="11">
        <f t="shared" si="156"/>
        <v>55.399999999999977</v>
      </c>
      <c r="N82" s="376">
        <f t="shared" si="157"/>
        <v>6.8691878487290747E-2</v>
      </c>
      <c r="O82" s="11">
        <f t="shared" si="158"/>
        <v>832.85</v>
      </c>
      <c r="P82" s="11">
        <f t="shared" ref="P82" si="165">+O82-O78</f>
        <v>43.600000000000023</v>
      </c>
      <c r="Q82" s="376">
        <f t="shared" ref="Q82" si="166">+O82/O78-1</f>
        <v>5.5242318656952838E-2</v>
      </c>
      <c r="R82" s="376">
        <f t="shared" si="161"/>
        <v>5.4973986084122073E-2</v>
      </c>
      <c r="S82" s="32"/>
      <c r="T82" s="749">
        <v>362.7</v>
      </c>
      <c r="U82" s="749">
        <v>728.59999999999991</v>
      </c>
      <c r="V82" s="749">
        <v>1091.3</v>
      </c>
      <c r="W82" s="584"/>
      <c r="X82" s="749">
        <v>1270.8</v>
      </c>
      <c r="Y82" s="749">
        <v>2505.6000000000004</v>
      </c>
      <c r="Z82" s="749">
        <v>3776.4</v>
      </c>
      <c r="AA82" s="32"/>
      <c r="AB82" s="682">
        <v>0.71499999999999997</v>
      </c>
      <c r="AC82" s="682">
        <v>0.70921136653895278</v>
      </c>
      <c r="AD82" s="682">
        <v>0.71099999999999997</v>
      </c>
      <c r="AE82" s="32"/>
      <c r="AF82" s="231">
        <v>0.19600000000000001</v>
      </c>
      <c r="AG82" s="231">
        <v>9.1999999999999998E-2</v>
      </c>
      <c r="AH82" s="231">
        <v>4.9000000000000002E-2</v>
      </c>
      <c r="AI82" s="231">
        <v>2.8999999999999998E-2</v>
      </c>
      <c r="AJ82" s="231">
        <v>2.7999999999999997E-2</v>
      </c>
      <c r="AK82" s="682">
        <v>0.22747952684258421</v>
      </c>
      <c r="AL82" s="682">
        <v>9.66010733452594E-2</v>
      </c>
      <c r="AM82" s="32"/>
      <c r="AN82" s="684">
        <v>3.7999999999999999E-2</v>
      </c>
      <c r="AO82" s="684">
        <v>0.11599999999999999</v>
      </c>
      <c r="AP82" s="684">
        <v>8.900000000000001E-2</v>
      </c>
      <c r="AQ82" s="684">
        <v>5.4000000000000006E-2</v>
      </c>
      <c r="AR82" s="684">
        <v>0.121</v>
      </c>
      <c r="AS82" s="32"/>
      <c r="AT82" s="747" t="s">
        <v>998</v>
      </c>
      <c r="AU82" s="747" t="s">
        <v>998</v>
      </c>
      <c r="AV82" s="747" t="s">
        <v>998</v>
      </c>
      <c r="AW82" s="747" t="s">
        <v>998</v>
      </c>
      <c r="AX82" s="747" t="s">
        <v>998</v>
      </c>
      <c r="AY82" s="747" t="s">
        <v>998</v>
      </c>
      <c r="AZ82" s="747" t="s">
        <v>998</v>
      </c>
      <c r="BA82" s="32"/>
      <c r="BB82" s="298" t="s">
        <v>820</v>
      </c>
      <c r="BC82" s="298" t="s">
        <v>820</v>
      </c>
      <c r="BD82" s="298" t="s">
        <v>820</v>
      </c>
      <c r="BE82" s="298" t="s">
        <v>820</v>
      </c>
      <c r="BF82" s="298" t="s">
        <v>820</v>
      </c>
      <c r="BG82" s="298" t="s">
        <v>820</v>
      </c>
      <c r="BH82" s="298"/>
      <c r="BI82" s="32"/>
      <c r="BJ82" s="714">
        <v>10.6</v>
      </c>
      <c r="BK82" s="714">
        <v>80.8</v>
      </c>
      <c r="BL82" s="714">
        <v>90.8</v>
      </c>
      <c r="BM82" s="714">
        <v>131.6</v>
      </c>
      <c r="BN82" s="714">
        <v>45.3</v>
      </c>
      <c r="BO82" s="714">
        <v>44.2</v>
      </c>
      <c r="BP82" s="714">
        <v>22.8</v>
      </c>
      <c r="BQ82" s="714">
        <v>33</v>
      </c>
      <c r="BR82" s="714">
        <v>148</v>
      </c>
      <c r="BS82" s="714">
        <v>79.3</v>
      </c>
      <c r="BT82" s="714">
        <v>79.7</v>
      </c>
      <c r="BU82" s="714">
        <v>86.5</v>
      </c>
      <c r="BV82" s="714">
        <v>852.5</v>
      </c>
      <c r="BW82" s="32"/>
      <c r="BX82" s="682">
        <v>3.6000000000000004E-2</v>
      </c>
      <c r="BY82" s="682">
        <v>2.5000000000000001E-2</v>
      </c>
      <c r="BZ82" s="682">
        <v>4.9000000000000002E-2</v>
      </c>
      <c r="CA82" s="376">
        <v>4.4999999999999998E-2</v>
      </c>
      <c r="CB82" s="749">
        <v>31.2</v>
      </c>
      <c r="CC82" s="749">
        <v>115.5</v>
      </c>
      <c r="CD82" s="749">
        <v>37.1</v>
      </c>
      <c r="CE82" s="749">
        <v>78.400000000000006</v>
      </c>
      <c r="CF82" s="32"/>
      <c r="CG82" s="272">
        <f>('Pop, Employ, Incomes'!H82+'Inflation, Current AC'!D125)*100</f>
        <v>6.5</v>
      </c>
      <c r="CH82" s="272"/>
      <c r="CI82" s="272"/>
      <c r="CJ82" s="32"/>
      <c r="CK82" s="11">
        <v>1201.96</v>
      </c>
      <c r="CL82" s="11">
        <f t="shared" si="132"/>
        <v>1123.8417777777777</v>
      </c>
      <c r="CM82" s="11">
        <v>1153.43</v>
      </c>
      <c r="CN82" s="16"/>
      <c r="CO82" s="712">
        <v>578900</v>
      </c>
      <c r="CP82" s="203">
        <f t="shared" si="133"/>
        <v>949500</v>
      </c>
      <c r="CQ82" s="712">
        <v>1528400</v>
      </c>
      <c r="CR82" s="16"/>
      <c r="CS82" s="760">
        <v>990.21207200000003</v>
      </c>
      <c r="CT82" s="760">
        <v>1031</v>
      </c>
      <c r="CU82" s="638">
        <f t="shared" si="125"/>
        <v>1.0694678745544519</v>
      </c>
      <c r="CV82" s="72"/>
      <c r="CW82" s="16"/>
      <c r="CX82" s="62">
        <f t="shared" ref="CX82:CX83" si="167">+CK82*$CU82</f>
        <v>1285.457606499469</v>
      </c>
      <c r="CY82" s="543">
        <f t="shared" ref="CY82:CY83" si="168">+CL82*$CU82</f>
        <v>1201.9126774154965</v>
      </c>
      <c r="CZ82" s="62">
        <f t="shared" ref="CZ82:CZ83" si="169">+CM82*$CU82</f>
        <v>1233.5563305473415</v>
      </c>
      <c r="DA82" s="16"/>
      <c r="DB82" s="525" t="s">
        <v>802</v>
      </c>
      <c r="DC82" s="419"/>
      <c r="DD82" s="419"/>
      <c r="DE82" s="419"/>
      <c r="DF82" s="419"/>
      <c r="DG82" s="419"/>
      <c r="DH82" s="419"/>
      <c r="DI82" s="20"/>
      <c r="DJ82" s="525" t="s">
        <v>802</v>
      </c>
      <c r="DK82" s="419"/>
      <c r="DL82" s="419"/>
      <c r="DM82" s="419"/>
      <c r="DN82" s="419"/>
      <c r="DO82" s="419"/>
      <c r="DP82" s="419"/>
      <c r="DQ82" s="20"/>
      <c r="DR82" s="419"/>
      <c r="DS82" s="419"/>
      <c r="DT82" s="419"/>
      <c r="DU82" s="457"/>
      <c r="DV82" s="20"/>
      <c r="DW82" s="525" t="s">
        <v>802</v>
      </c>
      <c r="DX82" s="419"/>
      <c r="DY82" s="419"/>
      <c r="DZ82" s="419"/>
      <c r="EA82" s="419"/>
      <c r="EB82" s="419"/>
      <c r="EC82" s="419"/>
      <c r="ED82" s="20"/>
      <c r="EE82" s="525" t="s">
        <v>802</v>
      </c>
      <c r="EF82" s="419"/>
      <c r="EG82" s="419"/>
      <c r="EH82" s="419"/>
      <c r="EI82" s="419"/>
      <c r="EJ82" s="419"/>
      <c r="EK82" s="419"/>
      <c r="EL82" s="237"/>
      <c r="EN82" s="376">
        <v>10.6</v>
      </c>
      <c r="EO82" s="376">
        <v>80.8</v>
      </c>
      <c r="EP82" s="696">
        <v>90.8</v>
      </c>
      <c r="EQ82" s="696">
        <v>131.6</v>
      </c>
      <c r="ER82" s="696">
        <v>45.3</v>
      </c>
      <c r="ES82" s="696">
        <v>44.2</v>
      </c>
      <c r="ET82" s="696">
        <v>22.8</v>
      </c>
      <c r="EU82" s="696">
        <v>33</v>
      </c>
      <c r="EV82" s="696">
        <v>148</v>
      </c>
      <c r="EW82" s="696">
        <v>79.3</v>
      </c>
      <c r="EX82" s="696">
        <v>79.7</v>
      </c>
      <c r="EY82" s="696">
        <v>86.5</v>
      </c>
      <c r="EZ82" s="696">
        <v>852.5</v>
      </c>
      <c r="FA82" s="696"/>
      <c r="FB82" s="696"/>
      <c r="FC82" s="696"/>
      <c r="FD82" s="696"/>
      <c r="FE82" s="696"/>
      <c r="FF82" s="696"/>
      <c r="FG82" s="696"/>
      <c r="FH82" s="696"/>
      <c r="FI82" s="696"/>
      <c r="FJ82" s="696"/>
      <c r="FK82" s="696"/>
      <c r="FL82" s="696"/>
      <c r="FM82" s="696"/>
      <c r="FN82" s="696"/>
      <c r="FO82" s="696"/>
      <c r="FP82" s="696"/>
      <c r="FQ82" s="696"/>
      <c r="FR82" s="696"/>
      <c r="FS82" s="696"/>
      <c r="FT82" s="696"/>
      <c r="FU82" s="696"/>
      <c r="FV82" s="696"/>
      <c r="FW82" s="696"/>
      <c r="FX82" s="696"/>
      <c r="FY82" s="696"/>
      <c r="FZ82" s="696"/>
      <c r="GA82" s="696"/>
      <c r="GB82" s="696"/>
      <c r="GC82" s="696"/>
      <c r="GD82" s="696"/>
    </row>
    <row r="83" spans="1:186" customFormat="1" ht="16.5">
      <c r="A83" s="8">
        <v>42795</v>
      </c>
      <c r="B83" s="586">
        <f>+B80*0.25+B84*0.75</f>
        <v>1616275</v>
      </c>
      <c r="C83" s="586">
        <f t="shared" si="155"/>
        <v>3172450</v>
      </c>
      <c r="D83" s="586">
        <f>+D80*0.25+D84*0.75</f>
        <v>4788725</v>
      </c>
      <c r="E83" s="697">
        <f t="shared" si="122"/>
        <v>0.33751677116560252</v>
      </c>
      <c r="F83" s="550">
        <v>0.05</v>
      </c>
      <c r="G83" s="682">
        <v>5.3213353330000566E-2</v>
      </c>
      <c r="H83" s="550">
        <v>5.2000000000000005E-2</v>
      </c>
      <c r="I83" s="32"/>
      <c r="J83" s="749">
        <v>861.9</v>
      </c>
      <c r="K83" s="749">
        <v>1704.5</v>
      </c>
      <c r="L83" s="749">
        <v>2566.4</v>
      </c>
      <c r="M83" s="11">
        <f t="shared" ref="M83:M84" si="170">+J83-J79</f>
        <v>55.600000000000023</v>
      </c>
      <c r="N83" s="376">
        <f t="shared" ref="N83:N84" si="171">+J83/J79-1</f>
        <v>6.8956963909214908E-2</v>
      </c>
      <c r="O83" s="11">
        <f t="shared" ref="O83:O84" si="172">AVERAGE(J80:J83)</f>
        <v>846.75</v>
      </c>
      <c r="P83" s="11">
        <f t="shared" ref="P83:P84" si="173">+O83-O79</f>
        <v>53.650000000000091</v>
      </c>
      <c r="Q83" s="376">
        <f t="shared" ref="Q83:Q84" si="174">+O83/O79-1</f>
        <v>6.7645946286723158E-2</v>
      </c>
      <c r="R83" s="376">
        <f t="shared" ref="R83:R84" si="175">+K83/K79-1</f>
        <v>5.3656425789701423E-2</v>
      </c>
      <c r="S83" s="32"/>
      <c r="T83" s="749">
        <v>372.6</v>
      </c>
      <c r="U83" s="749">
        <v>720.49999999999989</v>
      </c>
      <c r="V83" s="749">
        <v>1093.0999999999999</v>
      </c>
      <c r="W83" s="32"/>
      <c r="X83" s="749">
        <v>1279.5</v>
      </c>
      <c r="Y83" s="749">
        <v>2521</v>
      </c>
      <c r="Z83" s="749">
        <v>3800.5</v>
      </c>
      <c r="AA83" s="32"/>
      <c r="AB83" s="682">
        <v>0.70900000000000007</v>
      </c>
      <c r="AC83" s="682">
        <v>0.71420071400238005</v>
      </c>
      <c r="AD83" s="682">
        <v>0.71200000000000008</v>
      </c>
      <c r="AE83" s="32"/>
      <c r="AF83" s="231">
        <v>0.254</v>
      </c>
      <c r="AG83" s="231">
        <v>9.6999999999999989E-2</v>
      </c>
      <c r="AH83" s="231">
        <v>3.9E-2</v>
      </c>
      <c r="AI83" s="231">
        <v>2.8999999999999998E-2</v>
      </c>
      <c r="AJ83" s="231">
        <v>2.4E-2</v>
      </c>
      <c r="AK83" s="682">
        <v>0.18885987815491734</v>
      </c>
      <c r="AL83" s="682">
        <v>8.76258140911782E-2</v>
      </c>
      <c r="AM83" s="32"/>
      <c r="AN83" s="684">
        <v>3.7000000000000005E-2</v>
      </c>
      <c r="AO83" s="684">
        <v>5.5E-2</v>
      </c>
      <c r="AP83" s="684">
        <v>0.106</v>
      </c>
      <c r="AQ83" s="684">
        <v>5.5999999999999994E-2</v>
      </c>
      <c r="AR83" s="684">
        <v>8.5000000000000006E-2</v>
      </c>
      <c r="AS83" s="32"/>
      <c r="AT83" s="747" t="s">
        <v>998</v>
      </c>
      <c r="AU83" s="747" t="s">
        <v>998</v>
      </c>
      <c r="AV83" s="747" t="s">
        <v>998</v>
      </c>
      <c r="AW83" s="747" t="s">
        <v>998</v>
      </c>
      <c r="AX83" s="747" t="s">
        <v>998</v>
      </c>
      <c r="AY83" s="747" t="s">
        <v>998</v>
      </c>
      <c r="AZ83" s="747" t="s">
        <v>998</v>
      </c>
      <c r="BA83" s="32"/>
      <c r="BB83" s="298" t="s">
        <v>820</v>
      </c>
      <c r="BC83" s="298" t="s">
        <v>820</v>
      </c>
      <c r="BD83" s="298" t="s">
        <v>820</v>
      </c>
      <c r="BE83" s="298" t="s">
        <v>820</v>
      </c>
      <c r="BF83" s="298" t="s">
        <v>820</v>
      </c>
      <c r="BG83" s="298" t="s">
        <v>820</v>
      </c>
      <c r="BH83" s="64"/>
      <c r="BI83" s="32"/>
      <c r="BJ83" s="714">
        <v>8.6999999999999993</v>
      </c>
      <c r="BK83" s="714">
        <v>85.8</v>
      </c>
      <c r="BL83" s="714">
        <v>92.5</v>
      </c>
      <c r="BM83" s="714">
        <v>130.9</v>
      </c>
      <c r="BN83" s="714">
        <v>42.6</v>
      </c>
      <c r="BO83" s="714">
        <v>46</v>
      </c>
      <c r="BP83" s="714">
        <v>25.5</v>
      </c>
      <c r="BQ83" s="714">
        <v>32</v>
      </c>
      <c r="BR83" s="714">
        <v>150.80000000000001</v>
      </c>
      <c r="BS83" s="714">
        <v>74.2</v>
      </c>
      <c r="BT83" s="714">
        <v>77.2</v>
      </c>
      <c r="BU83" s="714">
        <v>86.4</v>
      </c>
      <c r="BV83" s="714">
        <v>852.6</v>
      </c>
      <c r="BW83" s="32"/>
      <c r="BX83" s="682">
        <v>3.5000000000000003E-2</v>
      </c>
      <c r="BY83" s="682">
        <v>2.1000000000000001E-2</v>
      </c>
      <c r="BZ83" s="682">
        <v>0.05</v>
      </c>
      <c r="CA83" s="376">
        <v>4.2999999999999997E-2</v>
      </c>
      <c r="CB83" s="749">
        <v>29.8</v>
      </c>
      <c r="CC83" s="749">
        <v>110.4</v>
      </c>
      <c r="CD83" s="749">
        <v>34.4</v>
      </c>
      <c r="CE83" s="749">
        <v>76</v>
      </c>
      <c r="CF83" s="32"/>
      <c r="CG83" s="272">
        <f>('Pop, Employ, Incomes'!H83+'Inflation, Current AC'!D126)*100</f>
        <v>7.4000000000000012</v>
      </c>
      <c r="CH83" s="272"/>
      <c r="CI83" s="272"/>
      <c r="CJ83" s="32"/>
      <c r="CK83" s="11">
        <v>1212.05</v>
      </c>
      <c r="CL83" s="11">
        <f t="shared" si="132"/>
        <v>1127.6876647774977</v>
      </c>
      <c r="CM83" s="11">
        <v>1159.6199999999999</v>
      </c>
      <c r="CN83" s="16"/>
      <c r="CO83" s="712">
        <v>580300</v>
      </c>
      <c r="CP83" s="203">
        <f t="shared" si="133"/>
        <v>952800</v>
      </c>
      <c r="CQ83" s="712">
        <v>1533100</v>
      </c>
      <c r="CR83" s="16"/>
      <c r="CS83" s="760">
        <v>1000</v>
      </c>
      <c r="CT83" s="760">
        <v>1031</v>
      </c>
      <c r="CU83" s="638">
        <f t="shared" si="125"/>
        <v>1.0589999999999999</v>
      </c>
      <c r="CV83" s="72"/>
      <c r="CW83" s="16"/>
      <c r="CX83" s="62">
        <f t="shared" si="167"/>
        <v>1283.5609499999998</v>
      </c>
      <c r="CY83" s="543">
        <f t="shared" si="168"/>
        <v>1194.2212369993699</v>
      </c>
      <c r="CZ83" s="62">
        <f t="shared" si="169"/>
        <v>1228.0375799999997</v>
      </c>
      <c r="DA83" s="16"/>
      <c r="DB83" s="544" t="s">
        <v>801</v>
      </c>
      <c r="DC83" s="419"/>
      <c r="DD83" s="419"/>
      <c r="DE83" s="419"/>
      <c r="DF83" s="419"/>
      <c r="DG83" s="419"/>
      <c r="DH83" s="419"/>
      <c r="DI83" s="20"/>
      <c r="DJ83" s="544" t="s">
        <v>801</v>
      </c>
      <c r="DK83" s="419"/>
      <c r="DL83" s="419"/>
      <c r="DM83" s="419"/>
      <c r="DN83" s="419"/>
      <c r="DO83" s="419"/>
      <c r="DP83" s="419"/>
      <c r="DQ83" s="20"/>
      <c r="DR83" s="419"/>
      <c r="DS83" s="419"/>
      <c r="DT83" s="419"/>
      <c r="DU83" s="457"/>
      <c r="DV83" s="20"/>
      <c r="DW83" s="544" t="s">
        <v>801</v>
      </c>
      <c r="DX83" s="419"/>
      <c r="DY83" s="419"/>
      <c r="DZ83" s="419"/>
      <c r="EA83" s="419"/>
      <c r="EB83" s="419"/>
      <c r="EC83" s="419"/>
      <c r="ED83" s="20"/>
      <c r="EE83" s="544" t="s">
        <v>801</v>
      </c>
      <c r="EF83" s="419"/>
      <c r="EG83" s="419"/>
      <c r="EH83" s="419"/>
      <c r="EI83" s="419"/>
      <c r="EJ83" s="419"/>
      <c r="EK83" s="419"/>
      <c r="EL83" s="237"/>
      <c r="EN83" s="376">
        <v>8.6999999999999993</v>
      </c>
      <c r="EO83" s="376">
        <v>85.8</v>
      </c>
      <c r="EP83" s="696">
        <v>92.5</v>
      </c>
      <c r="EQ83" s="696">
        <v>130.9</v>
      </c>
      <c r="ER83" s="696">
        <v>42.6</v>
      </c>
      <c r="ES83" s="696">
        <v>46</v>
      </c>
      <c r="ET83" s="696">
        <v>25.5</v>
      </c>
      <c r="EU83" s="696">
        <v>32</v>
      </c>
      <c r="EV83" s="696">
        <v>150.80000000000001</v>
      </c>
      <c r="EW83" s="696">
        <v>74.2</v>
      </c>
      <c r="EX83" s="696">
        <v>77.2</v>
      </c>
      <c r="EY83" s="696">
        <v>86.4</v>
      </c>
      <c r="EZ83" s="696">
        <v>852.6</v>
      </c>
      <c r="FA83" s="696"/>
      <c r="FB83" s="696"/>
      <c r="FC83" s="696"/>
      <c r="FD83" s="696"/>
      <c r="FE83" s="696"/>
      <c r="FF83" s="696"/>
      <c r="FG83" s="696"/>
      <c r="FH83" s="696"/>
      <c r="FI83" s="696"/>
      <c r="FJ83" s="696"/>
      <c r="FK83" s="696"/>
      <c r="FL83" s="696"/>
      <c r="FM83" s="696"/>
      <c r="FN83" s="696"/>
      <c r="FO83" s="696"/>
      <c r="FP83" s="696"/>
      <c r="FQ83" s="696"/>
      <c r="FR83" s="696"/>
      <c r="FS83" s="696"/>
      <c r="FT83" s="696"/>
      <c r="FU83" s="696"/>
      <c r="FV83" s="696"/>
      <c r="FW83" s="696"/>
      <c r="FX83" s="696"/>
      <c r="FY83" s="696"/>
      <c r="FZ83" s="696"/>
      <c r="GA83" s="696"/>
      <c r="GB83" s="696"/>
      <c r="GC83" s="696"/>
      <c r="GD83" s="696"/>
    </row>
    <row r="84" spans="1:186" customFormat="1">
      <c r="A84" s="8">
        <v>42887</v>
      </c>
      <c r="B84" s="703">
        <v>1625100</v>
      </c>
      <c r="C84" s="661">
        <f>+D84-B84</f>
        <v>3188500</v>
      </c>
      <c r="D84" s="709">
        <v>4813600</v>
      </c>
      <c r="E84" s="697">
        <f t="shared" si="122"/>
        <v>0.33760594980887487</v>
      </c>
      <c r="F84" s="550">
        <v>4.4999999999999998E-2</v>
      </c>
      <c r="G84" s="682">
        <v>4.8195484488486019E-2</v>
      </c>
      <c r="H84" s="550">
        <v>4.7E-2</v>
      </c>
      <c r="I84" s="32"/>
      <c r="J84" s="749">
        <v>858.1</v>
      </c>
      <c r="K84" s="749">
        <v>1690.5</v>
      </c>
      <c r="L84" s="749">
        <v>2548.6</v>
      </c>
      <c r="M84" s="11">
        <f t="shared" si="170"/>
        <v>30.399999999999977</v>
      </c>
      <c r="N84" s="376">
        <f t="shared" si="171"/>
        <v>3.6728283194394029E-2</v>
      </c>
      <c r="O84" s="11">
        <f t="shared" si="172"/>
        <v>854.35</v>
      </c>
      <c r="P84" s="11">
        <f t="shared" si="173"/>
        <v>50.325000000000159</v>
      </c>
      <c r="Q84" s="376">
        <f t="shared" si="174"/>
        <v>6.2591337334038322E-2</v>
      </c>
      <c r="R84" s="376">
        <f t="shared" si="175"/>
        <v>2.8284671532846861E-2</v>
      </c>
      <c r="S84" s="32"/>
      <c r="T84" s="749">
        <v>388.2</v>
      </c>
      <c r="U84" s="749">
        <v>757.39999999999986</v>
      </c>
      <c r="V84" s="749">
        <v>1145.5999999999999</v>
      </c>
      <c r="W84" s="32"/>
      <c r="X84" s="749">
        <v>1286.5999999999999</v>
      </c>
      <c r="Y84" s="749">
        <v>2533.4</v>
      </c>
      <c r="Z84" s="749">
        <v>3820</v>
      </c>
      <c r="AA84" s="32"/>
      <c r="AB84" s="682">
        <v>0.69799999999999995</v>
      </c>
      <c r="AC84" s="682">
        <v>0.70103418331096556</v>
      </c>
      <c r="AD84" s="682">
        <v>0.7</v>
      </c>
      <c r="AE84" s="32"/>
      <c r="AF84" s="231">
        <v>0.19</v>
      </c>
      <c r="AG84" s="231">
        <v>9.8000000000000004E-2</v>
      </c>
      <c r="AH84" s="231">
        <v>3.7999999999999999E-2</v>
      </c>
      <c r="AI84" s="231">
        <v>0.03</v>
      </c>
      <c r="AJ84" s="231">
        <v>2.5000000000000001E-2</v>
      </c>
      <c r="AK84" s="682">
        <v>0.21980198019801983</v>
      </c>
      <c r="AL84" s="682">
        <v>7.8994614003590674E-2</v>
      </c>
      <c r="AM84" s="32"/>
      <c r="AN84" s="684">
        <v>3.1E-2</v>
      </c>
      <c r="AO84" s="684">
        <v>0.107</v>
      </c>
      <c r="AP84" s="684">
        <v>8.3000000000000004E-2</v>
      </c>
      <c r="AQ84" s="684">
        <v>4.4999999999999998E-2</v>
      </c>
      <c r="AR84" s="684">
        <v>0.12300000000000001</v>
      </c>
      <c r="AS84" s="32"/>
      <c r="AT84" s="747" t="s">
        <v>998</v>
      </c>
      <c r="AU84" s="747" t="s">
        <v>998</v>
      </c>
      <c r="AV84" s="747" t="s">
        <v>998</v>
      </c>
      <c r="AW84" s="747" t="s">
        <v>998</v>
      </c>
      <c r="AX84" s="747" t="s">
        <v>998</v>
      </c>
      <c r="AY84" s="747" t="s">
        <v>998</v>
      </c>
      <c r="AZ84" s="747" t="s">
        <v>998</v>
      </c>
      <c r="BA84" s="32"/>
      <c r="BB84" s="298" t="s">
        <v>820</v>
      </c>
      <c r="BC84" s="298" t="s">
        <v>820</v>
      </c>
      <c r="BD84" s="298" t="s">
        <v>820</v>
      </c>
      <c r="BE84" s="298" t="s">
        <v>820</v>
      </c>
      <c r="BF84" s="298" t="s">
        <v>820</v>
      </c>
      <c r="BG84" s="298" t="s">
        <v>820</v>
      </c>
      <c r="BH84" s="64"/>
      <c r="BI84" s="32"/>
      <c r="BJ84" s="714">
        <v>9.4</v>
      </c>
      <c r="BK84" s="714">
        <v>83.9</v>
      </c>
      <c r="BL84" s="714">
        <v>86.6</v>
      </c>
      <c r="BM84" s="714">
        <v>128.80000000000001</v>
      </c>
      <c r="BN84" s="714">
        <v>43.3</v>
      </c>
      <c r="BO84" s="714">
        <v>46.5</v>
      </c>
      <c r="BP84" s="714">
        <v>25.5</v>
      </c>
      <c r="BQ84" s="714">
        <v>36.5</v>
      </c>
      <c r="BR84" s="714">
        <v>147.9</v>
      </c>
      <c r="BS84" s="714">
        <v>79.8</v>
      </c>
      <c r="BT84" s="714">
        <v>75.099999999999994</v>
      </c>
      <c r="BU84" s="714">
        <v>87.7</v>
      </c>
      <c r="BV84" s="714">
        <v>850.8</v>
      </c>
      <c r="BW84" s="32"/>
      <c r="BX84" s="682">
        <v>0.03</v>
      </c>
      <c r="BY84" s="682">
        <v>1.7000000000000001E-2</v>
      </c>
      <c r="BZ84" s="682">
        <v>4.4999999999999998E-2</v>
      </c>
      <c r="CA84" s="376">
        <v>0.04</v>
      </c>
      <c r="CB84" s="749">
        <v>25.9</v>
      </c>
      <c r="CC84" s="749">
        <v>100.9</v>
      </c>
      <c r="CD84" s="749">
        <v>30.1</v>
      </c>
      <c r="CE84" s="749">
        <v>70.8</v>
      </c>
      <c r="CF84" s="32"/>
      <c r="CG84" s="272">
        <f>('Pop, Employ, Incomes'!H84+'Inflation, Current AC'!D127)*100</f>
        <v>6.4</v>
      </c>
      <c r="CH84" s="272"/>
      <c r="CI84" s="272"/>
      <c r="CJ84" s="32"/>
      <c r="CK84" s="11">
        <v>1220.6099999999999</v>
      </c>
      <c r="CL84" s="11">
        <f t="shared" si="132"/>
        <v>1136.4617880794701</v>
      </c>
      <c r="CM84" s="11">
        <v>1168.05</v>
      </c>
      <c r="CN84" s="16"/>
      <c r="CO84" s="712">
        <v>580800</v>
      </c>
      <c r="CP84" s="203">
        <f t="shared" si="133"/>
        <v>966400</v>
      </c>
      <c r="CQ84" s="712">
        <v>1547200</v>
      </c>
      <c r="CR84" s="16"/>
      <c r="CS84" s="760">
        <v>1000</v>
      </c>
      <c r="CT84" s="760">
        <v>1031</v>
      </c>
      <c r="CU84" s="638">
        <f t="shared" si="125"/>
        <v>1.0589999999999999</v>
      </c>
      <c r="CV84" s="72"/>
      <c r="CW84" s="16"/>
      <c r="CX84" s="62">
        <f t="shared" ref="CX84" si="176">+CK84*$CU84</f>
        <v>1292.6259899999998</v>
      </c>
      <c r="CY84" s="543">
        <f t="shared" ref="CY84" si="177">+CL84*$CU84</f>
        <v>1203.5130335761587</v>
      </c>
      <c r="CZ84" s="62">
        <f t="shared" ref="CZ84" si="178">+CM84*$CU84</f>
        <v>1236.9649499999998</v>
      </c>
      <c r="DA84" s="16"/>
      <c r="DB84" s="71"/>
      <c r="DC84" s="71"/>
      <c r="DD84" s="71"/>
      <c r="DE84" s="71"/>
      <c r="DF84" s="71"/>
      <c r="DG84" s="71"/>
      <c r="DH84" s="71"/>
      <c r="DI84" s="20"/>
      <c r="DQ84" s="20"/>
      <c r="DR84" s="419"/>
      <c r="DS84" s="419"/>
      <c r="DT84" s="419"/>
      <c r="DU84" s="457"/>
      <c r="DV84" s="20"/>
      <c r="ED84" s="20"/>
      <c r="EK84" s="237"/>
      <c r="EL84" s="237"/>
      <c r="EN84" s="376">
        <v>9.4</v>
      </c>
      <c r="EO84" s="376">
        <v>83.9</v>
      </c>
      <c r="EP84" s="696">
        <v>86.6</v>
      </c>
      <c r="EQ84" s="696">
        <v>128.80000000000001</v>
      </c>
      <c r="ER84" s="696">
        <v>43.3</v>
      </c>
      <c r="ES84" s="696">
        <v>46.5</v>
      </c>
      <c r="ET84" s="696">
        <v>25.5</v>
      </c>
      <c r="EU84" s="696">
        <v>36.5</v>
      </c>
      <c r="EV84" s="696">
        <v>147.9</v>
      </c>
      <c r="EW84" s="696">
        <v>79.8</v>
      </c>
      <c r="EX84" s="696">
        <v>75.099999999999994</v>
      </c>
      <c r="EY84" s="696">
        <v>87.7</v>
      </c>
      <c r="EZ84" s="696">
        <v>850.8</v>
      </c>
      <c r="FA84" s="696"/>
      <c r="FB84" s="696"/>
      <c r="FC84" s="696"/>
      <c r="FD84" s="696"/>
      <c r="FE84" s="696"/>
      <c r="FF84" s="696"/>
      <c r="FG84" s="696"/>
      <c r="FH84" s="696"/>
      <c r="FI84" s="696"/>
      <c r="FJ84" s="696"/>
      <c r="FK84" s="696"/>
      <c r="FL84" s="696"/>
      <c r="FM84" s="696"/>
      <c r="FN84" s="696"/>
      <c r="FO84" s="696"/>
      <c r="FP84" s="696"/>
      <c r="FQ84" s="696"/>
      <c r="FR84" s="696"/>
      <c r="FS84" s="696"/>
      <c r="FT84" s="696"/>
      <c r="FU84" s="696"/>
      <c r="FV84" s="696"/>
      <c r="FW84" s="696"/>
      <c r="FX84" s="696"/>
      <c r="FY84" s="696"/>
      <c r="FZ84" s="696"/>
      <c r="GA84" s="696"/>
      <c r="GB84" s="696"/>
      <c r="GC84" s="696"/>
      <c r="GD84" s="696"/>
    </row>
    <row r="85" spans="1:186" customFormat="1">
      <c r="A85" s="8">
        <v>42979</v>
      </c>
      <c r="B85" s="586">
        <f>+B84*0.75+B88*0.25</f>
        <v>1632525</v>
      </c>
      <c r="C85" s="586">
        <f t="shared" ref="C85:C87" si="179">+D85-B85</f>
        <v>3202825</v>
      </c>
      <c r="D85" s="586">
        <f>+D84*0.75+D88*0.25</f>
        <v>4835350</v>
      </c>
      <c r="E85" s="697">
        <f t="shared" si="122"/>
        <v>0.33762292284943179</v>
      </c>
      <c r="F85" s="550">
        <v>4.5999999999999999E-2</v>
      </c>
      <c r="G85" s="682">
        <v>4.6161537606932562E-2</v>
      </c>
      <c r="H85" s="550">
        <v>4.5999999999999999E-2</v>
      </c>
      <c r="I85" s="32"/>
      <c r="J85" s="749">
        <v>876.5</v>
      </c>
      <c r="K85" s="749">
        <v>1717.1</v>
      </c>
      <c r="L85" s="749">
        <v>2593.6</v>
      </c>
      <c r="M85" s="11">
        <f t="shared" ref="M85" si="180">+J85-J81</f>
        <v>41</v>
      </c>
      <c r="N85" s="376">
        <f t="shared" ref="N85" si="181">+J85/J81-1</f>
        <v>4.9072411729503385E-2</v>
      </c>
      <c r="O85" s="11">
        <f t="shared" ref="O85" si="182">AVERAGE(J82:J85)</f>
        <v>864.6</v>
      </c>
      <c r="P85" s="11">
        <f t="shared" ref="P85" si="183">+O85-O81</f>
        <v>45.600000000000023</v>
      </c>
      <c r="Q85" s="376">
        <f t="shared" ref="Q85" si="184">+O85/O81-1</f>
        <v>5.5677655677655702E-2</v>
      </c>
      <c r="R85" s="376">
        <f t="shared" ref="R85" si="185">+K85/K81-1</f>
        <v>3.7773479995165005E-2</v>
      </c>
      <c r="S85" s="32"/>
      <c r="T85" s="749">
        <v>374.5</v>
      </c>
      <c r="U85" s="749">
        <v>743.8</v>
      </c>
      <c r="V85" s="749">
        <v>1118.3</v>
      </c>
      <c r="W85" s="32"/>
      <c r="X85" s="749">
        <v>1292.9000000000001</v>
      </c>
      <c r="Y85" s="749">
        <v>2544</v>
      </c>
      <c r="Z85" s="749">
        <v>3836.9</v>
      </c>
      <c r="AA85" s="32"/>
      <c r="AB85" s="682">
        <v>0.71</v>
      </c>
      <c r="AC85" s="682">
        <v>0.70762578616352201</v>
      </c>
      <c r="AD85" s="682">
        <v>0.70900000000000007</v>
      </c>
      <c r="AE85" s="32"/>
      <c r="AF85" s="231">
        <v>0.21600000000000003</v>
      </c>
      <c r="AG85" s="231">
        <v>9.6000000000000002E-2</v>
      </c>
      <c r="AH85" s="231">
        <v>3.2000000000000001E-2</v>
      </c>
      <c r="AI85" s="231">
        <v>3.1E-2</v>
      </c>
      <c r="AJ85" s="231">
        <v>2.7000000000000003E-2</v>
      </c>
      <c r="AK85" s="682">
        <v>0.19301648884578079</v>
      </c>
      <c r="AL85" s="682">
        <v>8.7845968712394695E-2</v>
      </c>
      <c r="AM85" s="32"/>
      <c r="AN85" s="684">
        <v>3.2000000000000001E-2</v>
      </c>
      <c r="AO85" s="684">
        <v>9.0999999999999998E-2</v>
      </c>
      <c r="AP85" s="684">
        <v>8.4000000000000005E-2</v>
      </c>
      <c r="AQ85" s="684">
        <v>4.9000000000000002E-2</v>
      </c>
      <c r="AR85" s="684">
        <v>9.4E-2</v>
      </c>
      <c r="AS85" s="32"/>
      <c r="AT85" s="747" t="s">
        <v>998</v>
      </c>
      <c r="AU85" s="747" t="s">
        <v>998</v>
      </c>
      <c r="AV85" s="747" t="s">
        <v>998</v>
      </c>
      <c r="AW85" s="747" t="s">
        <v>998</v>
      </c>
      <c r="AX85" s="747" t="s">
        <v>998</v>
      </c>
      <c r="AY85" s="747" t="s">
        <v>998</v>
      </c>
      <c r="AZ85" s="747" t="s">
        <v>998</v>
      </c>
      <c r="BA85" s="32"/>
      <c r="BB85" s="298" t="s">
        <v>820</v>
      </c>
      <c r="BC85" s="298" t="s">
        <v>820</v>
      </c>
      <c r="BD85" s="298" t="s">
        <v>820</v>
      </c>
      <c r="BE85" s="298" t="s">
        <v>820</v>
      </c>
      <c r="BF85" s="298" t="s">
        <v>820</v>
      </c>
      <c r="BG85" s="298" t="s">
        <v>820</v>
      </c>
      <c r="BH85" s="298"/>
      <c r="BI85" s="32"/>
      <c r="BJ85" s="714">
        <v>10.8</v>
      </c>
      <c r="BK85" s="714">
        <v>84.6</v>
      </c>
      <c r="BL85" s="714">
        <v>92.8</v>
      </c>
      <c r="BM85" s="714">
        <v>129.1</v>
      </c>
      <c r="BN85" s="714">
        <v>44.3</v>
      </c>
      <c r="BO85" s="714">
        <v>47.5</v>
      </c>
      <c r="BP85" s="714">
        <v>20.5</v>
      </c>
      <c r="BQ85" s="714">
        <v>34</v>
      </c>
      <c r="BR85" s="714">
        <v>154.5</v>
      </c>
      <c r="BS85" s="714">
        <v>78.099999999999994</v>
      </c>
      <c r="BT85" s="714">
        <v>75.3</v>
      </c>
      <c r="BU85" s="714">
        <v>88.9</v>
      </c>
      <c r="BV85" s="714">
        <v>860.4</v>
      </c>
      <c r="BW85" s="32"/>
      <c r="BX85" s="682">
        <v>3.4000000000000002E-2</v>
      </c>
      <c r="BY85" s="682">
        <v>2.1000000000000001E-2</v>
      </c>
      <c r="BZ85" s="682">
        <v>4.9000000000000002E-2</v>
      </c>
      <c r="CA85" s="376">
        <v>4.2000000000000003E-2</v>
      </c>
      <c r="CB85" s="749">
        <v>29.8</v>
      </c>
      <c r="CC85" s="749">
        <v>109.5</v>
      </c>
      <c r="CD85" s="749">
        <v>35.1</v>
      </c>
      <c r="CE85" s="749">
        <v>74.3</v>
      </c>
      <c r="CF85" s="32"/>
      <c r="CG85" s="272">
        <f>('Pop, Employ, Incomes'!H85+'Inflation, Current AC'!D128)*100</f>
        <v>6.5</v>
      </c>
      <c r="CH85" s="272"/>
      <c r="CI85" s="272"/>
      <c r="CJ85" s="32"/>
      <c r="CK85" s="11">
        <v>1231.69</v>
      </c>
      <c r="CL85" s="11">
        <f t="shared" si="132"/>
        <v>1140.554041804636</v>
      </c>
      <c r="CM85" s="11">
        <v>1174.6400000000001</v>
      </c>
      <c r="CN85" s="16"/>
      <c r="CO85" s="712">
        <v>577400</v>
      </c>
      <c r="CP85" s="203">
        <f t="shared" si="133"/>
        <v>966400</v>
      </c>
      <c r="CQ85" s="712">
        <v>1543800</v>
      </c>
      <c r="CR85" s="16"/>
      <c r="CS85" s="760">
        <v>1004.893964</v>
      </c>
      <c r="CT85" s="760">
        <v>1031</v>
      </c>
      <c r="CU85" s="638">
        <f t="shared" si="125"/>
        <v>1.0538425325838658</v>
      </c>
      <c r="CV85" s="72"/>
      <c r="CW85" s="16"/>
      <c r="CX85" s="62">
        <f t="shared" ref="CX85" si="186">+CK85*$CU85</f>
        <v>1298.0073089582218</v>
      </c>
      <c r="CY85" s="543">
        <f t="shared" ref="CY85" si="187">+CL85*$CU85</f>
        <v>1201.964359964162</v>
      </c>
      <c r="CZ85" s="62">
        <f t="shared" ref="CZ85" si="188">+CM85*$CU85</f>
        <v>1237.8855924743123</v>
      </c>
      <c r="DA85" s="16"/>
      <c r="DB85" s="71"/>
      <c r="DC85" s="71"/>
      <c r="DD85" s="71"/>
      <c r="DE85" s="71"/>
      <c r="DF85" s="71"/>
      <c r="DG85" s="71"/>
      <c r="DH85" s="71"/>
      <c r="DI85" s="20"/>
      <c r="DQ85" s="20"/>
      <c r="DR85" s="419"/>
      <c r="DS85" s="419"/>
      <c r="DT85" s="419"/>
      <c r="DU85" s="457"/>
      <c r="DV85" s="20"/>
      <c r="ED85" s="20"/>
      <c r="EK85" s="237"/>
      <c r="EL85" s="237"/>
      <c r="EN85" s="376">
        <v>10.8</v>
      </c>
      <c r="EO85" s="376">
        <v>84.6</v>
      </c>
      <c r="EP85" s="696">
        <v>92.8</v>
      </c>
      <c r="EQ85" s="696">
        <v>129.1</v>
      </c>
      <c r="ER85" s="696">
        <v>44.3</v>
      </c>
      <c r="ES85" s="696">
        <v>47.5</v>
      </c>
      <c r="ET85" s="696">
        <v>20.5</v>
      </c>
      <c r="EU85" s="696">
        <v>34</v>
      </c>
      <c r="EV85" s="696">
        <v>154.5</v>
      </c>
      <c r="EW85" s="696">
        <v>78.099999999999994</v>
      </c>
      <c r="EX85" s="696">
        <v>75.3</v>
      </c>
      <c r="EY85" s="696">
        <v>88.9</v>
      </c>
      <c r="EZ85" s="696">
        <v>860.4</v>
      </c>
      <c r="FA85" s="696"/>
      <c r="FB85" s="696"/>
      <c r="FC85" s="696"/>
      <c r="FD85" s="696"/>
      <c r="FE85" s="696"/>
      <c r="FF85" s="696"/>
      <c r="FG85" s="696"/>
      <c r="FH85" s="696"/>
      <c r="FI85" s="696"/>
      <c r="FJ85" s="696"/>
      <c r="FK85" s="696"/>
      <c r="FL85" s="696"/>
      <c r="FM85" s="696"/>
      <c r="FN85" s="696"/>
      <c r="FO85" s="696"/>
      <c r="FP85" s="696"/>
      <c r="FQ85" s="696"/>
      <c r="FR85" s="696"/>
      <c r="FS85" s="696"/>
      <c r="FT85" s="696"/>
      <c r="FU85" s="696"/>
      <c r="FV85" s="696"/>
      <c r="FW85" s="696"/>
      <c r="FX85" s="696"/>
      <c r="FY85" s="696"/>
      <c r="FZ85" s="696"/>
      <c r="GA85" s="696"/>
      <c r="GB85" s="696"/>
      <c r="GC85" s="696"/>
      <c r="GD85" s="696"/>
    </row>
    <row r="86" spans="1:186" customFormat="1">
      <c r="A86" s="8">
        <v>43070</v>
      </c>
      <c r="B86" s="586">
        <f>+B84*0.5+B88*0.5</f>
        <v>1639950</v>
      </c>
      <c r="C86" s="586">
        <f t="shared" si="179"/>
        <v>3217150</v>
      </c>
      <c r="D86" s="586">
        <f>+D84*0.5+D88*0.5</f>
        <v>4857100</v>
      </c>
      <c r="E86" s="697">
        <f t="shared" si="122"/>
        <v>0.33763974388009305</v>
      </c>
      <c r="F86" s="550">
        <v>4.0999999999999995E-2</v>
      </c>
      <c r="G86" s="682">
        <v>4.6171478469682913E-2</v>
      </c>
      <c r="H86" s="550">
        <v>4.4000000000000004E-2</v>
      </c>
      <c r="I86" s="32"/>
      <c r="J86" s="749">
        <v>889.3</v>
      </c>
      <c r="K86" s="749">
        <v>1747.7</v>
      </c>
      <c r="L86" s="749">
        <v>2637</v>
      </c>
      <c r="M86" s="11">
        <f t="shared" ref="M86" si="189">+J86-J82</f>
        <v>27.399999999999977</v>
      </c>
      <c r="N86" s="376">
        <f t="shared" ref="N86" si="190">+J86/J82-1</f>
        <v>3.1790230885253568E-2</v>
      </c>
      <c r="O86" s="11">
        <f t="shared" ref="O86" si="191">AVERAGE(J83:J86)</f>
        <v>871.45</v>
      </c>
      <c r="P86" s="11">
        <f t="shared" ref="P86" si="192">+O86-O82</f>
        <v>38.600000000000023</v>
      </c>
      <c r="Q86" s="376">
        <f t="shared" ref="Q86" si="193">+O86/O82-1</f>
        <v>4.6346881191090761E-2</v>
      </c>
      <c r="R86" s="376">
        <f t="shared" ref="R86" si="194">+K86/K82-1</f>
        <v>3.8443256090314959E-2</v>
      </c>
      <c r="S86" s="32"/>
      <c r="T86" s="749">
        <v>372.8</v>
      </c>
      <c r="U86" s="749">
        <v>724.40000000000009</v>
      </c>
      <c r="V86" s="749">
        <v>1097.2</v>
      </c>
      <c r="W86" s="32"/>
      <c r="X86" s="749">
        <v>1300.2</v>
      </c>
      <c r="Y86" s="749">
        <v>2556.6999999999998</v>
      </c>
      <c r="Z86" s="749">
        <v>3856.9</v>
      </c>
      <c r="AA86" s="32"/>
      <c r="AB86" s="682">
        <v>0.71299999999999997</v>
      </c>
      <c r="AC86" s="682">
        <v>0.71666601478468328</v>
      </c>
      <c r="AD86" s="682">
        <v>0.71599999999999997</v>
      </c>
      <c r="AE86" s="32"/>
      <c r="AF86" s="231">
        <v>0.17499999999999999</v>
      </c>
      <c r="AG86" s="231">
        <v>9.0999999999999998E-2</v>
      </c>
      <c r="AH86" s="231">
        <v>3.4000000000000002E-2</v>
      </c>
      <c r="AI86" s="231">
        <v>2.4E-2</v>
      </c>
      <c r="AJ86" s="231">
        <v>2.2000000000000002E-2</v>
      </c>
      <c r="AK86" s="682">
        <v>0.20334728033472799</v>
      </c>
      <c r="AL86" s="682">
        <v>7.9856972586412375E-2</v>
      </c>
      <c r="AM86" s="32"/>
      <c r="AN86" s="684">
        <v>3.2000000000000001E-2</v>
      </c>
      <c r="AO86" s="684">
        <v>7.400000000000001E-2</v>
      </c>
      <c r="AP86" s="684">
        <v>6.5000000000000002E-2</v>
      </c>
      <c r="AQ86" s="684">
        <v>4.4999999999999998E-2</v>
      </c>
      <c r="AR86" s="684">
        <v>0.11900000000000001</v>
      </c>
      <c r="AS86" s="32"/>
      <c r="AT86" s="747" t="s">
        <v>998</v>
      </c>
      <c r="AU86" s="747" t="s">
        <v>998</v>
      </c>
      <c r="AV86" s="747" t="s">
        <v>998</v>
      </c>
      <c r="AW86" s="747" t="s">
        <v>998</v>
      </c>
      <c r="AX86" s="747" t="s">
        <v>998</v>
      </c>
      <c r="AY86" s="747" t="s">
        <v>998</v>
      </c>
      <c r="AZ86" s="747" t="s">
        <v>998</v>
      </c>
      <c r="BA86" s="32"/>
      <c r="BB86" s="298" t="s">
        <v>820</v>
      </c>
      <c r="BC86" s="298" t="s">
        <v>820</v>
      </c>
      <c r="BD86" s="298" t="s">
        <v>820</v>
      </c>
      <c r="BE86" s="298" t="s">
        <v>820</v>
      </c>
      <c r="BF86" s="298" t="s">
        <v>820</v>
      </c>
      <c r="BG86" s="298" t="s">
        <v>820</v>
      </c>
      <c r="BH86" s="64"/>
      <c r="BI86" s="32"/>
      <c r="BJ86" s="714">
        <v>10.5</v>
      </c>
      <c r="BK86" s="714">
        <v>83.4</v>
      </c>
      <c r="BL86" s="714">
        <v>96</v>
      </c>
      <c r="BM86" s="714">
        <v>131.6</v>
      </c>
      <c r="BN86" s="714">
        <v>43.4</v>
      </c>
      <c r="BO86" s="714">
        <v>49.2</v>
      </c>
      <c r="BP86" s="714">
        <v>20.399999999999999</v>
      </c>
      <c r="BQ86" s="714">
        <v>31.1</v>
      </c>
      <c r="BR86" s="714">
        <v>161</v>
      </c>
      <c r="BS86" s="714">
        <v>76.900000000000006</v>
      </c>
      <c r="BT86" s="714">
        <v>80.5</v>
      </c>
      <c r="BU86" s="714">
        <v>89.7</v>
      </c>
      <c r="BV86" s="714">
        <v>873.6</v>
      </c>
      <c r="BW86" s="32"/>
      <c r="BX86" s="682">
        <v>4.2999999999999997E-2</v>
      </c>
      <c r="BY86" s="682">
        <v>2.7000000000000003E-2</v>
      </c>
      <c r="BZ86" s="682">
        <v>6.2E-2</v>
      </c>
      <c r="CA86" s="376">
        <v>0.05</v>
      </c>
      <c r="CB86" s="749">
        <v>38.200000000000003</v>
      </c>
      <c r="CC86" s="749">
        <v>131.6</v>
      </c>
      <c r="CD86" s="749">
        <v>40.9</v>
      </c>
      <c r="CE86" s="749">
        <v>90.8</v>
      </c>
      <c r="CF86" s="32"/>
      <c r="CG86" s="272">
        <f>('Pop, Employ, Incomes'!H86+'Inflation, Current AC'!D129)*100</f>
        <v>6.0000000000000009</v>
      </c>
      <c r="CH86" s="272"/>
      <c r="CI86" s="272"/>
      <c r="CJ86" s="32"/>
      <c r="CK86" s="11">
        <v>1245.07</v>
      </c>
      <c r="CL86" s="11">
        <f t="shared" si="132"/>
        <v>1161.4322176591372</v>
      </c>
      <c r="CM86" s="11">
        <v>1192.8499999999999</v>
      </c>
      <c r="CN86" s="16"/>
      <c r="CO86" s="712">
        <v>586000</v>
      </c>
      <c r="CP86" s="203">
        <f t="shared" si="133"/>
        <v>974000</v>
      </c>
      <c r="CQ86" s="712">
        <v>1560000</v>
      </c>
      <c r="CR86" s="16"/>
      <c r="CS86" s="760">
        <v>1006</v>
      </c>
      <c r="CT86" s="760">
        <v>1031</v>
      </c>
      <c r="CU86" s="638">
        <f t="shared" si="125"/>
        <v>1.0526838966202783</v>
      </c>
      <c r="CV86" s="457"/>
      <c r="CW86" s="16"/>
      <c r="CX86" s="62">
        <f t="shared" ref="CX86:CX88" si="195">+CK86*$CU86</f>
        <v>1310.6651391650098</v>
      </c>
      <c r="CY86" s="543">
        <f t="shared" ref="CY86:CY88" si="196">+CL86*$CU86</f>
        <v>1222.6209925457517</v>
      </c>
      <c r="CZ86" s="62">
        <f t="shared" ref="CZ86:CZ88" si="197">+CM86*$CU86</f>
        <v>1255.6939860834989</v>
      </c>
      <c r="DA86" s="16"/>
      <c r="DI86" s="20"/>
      <c r="DQ86" s="20"/>
      <c r="DR86" s="419"/>
      <c r="DS86" s="419"/>
      <c r="DT86" s="419"/>
      <c r="DU86" s="457"/>
      <c r="DV86" s="20"/>
      <c r="ED86" s="20"/>
      <c r="EK86" s="237"/>
      <c r="EL86" s="237"/>
      <c r="EN86" s="376">
        <v>10.5</v>
      </c>
      <c r="EO86" s="376">
        <v>83.4</v>
      </c>
      <c r="EP86" s="696">
        <v>96</v>
      </c>
      <c r="EQ86" s="696">
        <v>131.6</v>
      </c>
      <c r="ER86" s="696">
        <v>43.4</v>
      </c>
      <c r="ES86" s="696">
        <v>49.2</v>
      </c>
      <c r="ET86" s="696">
        <v>20.399999999999999</v>
      </c>
      <c r="EU86" s="696">
        <v>31.1</v>
      </c>
      <c r="EV86" s="696">
        <v>161</v>
      </c>
      <c r="EW86" s="696">
        <v>76.900000000000006</v>
      </c>
      <c r="EX86" s="696">
        <v>80.5</v>
      </c>
      <c r="EY86" s="696">
        <v>89.7</v>
      </c>
      <c r="EZ86" s="696">
        <v>873.6</v>
      </c>
      <c r="FA86" s="696"/>
      <c r="FB86" s="696"/>
      <c r="FC86" s="696"/>
      <c r="FD86" s="696"/>
      <c r="FE86" s="696"/>
      <c r="FF86" s="696"/>
      <c r="FG86" s="696"/>
      <c r="FH86" s="696"/>
      <c r="FI86" s="696"/>
      <c r="FJ86" s="696"/>
      <c r="FK86" s="696"/>
      <c r="FL86" s="696"/>
      <c r="FM86" s="696"/>
      <c r="FN86" s="696"/>
      <c r="FO86" s="696"/>
      <c r="FP86" s="696"/>
      <c r="FQ86" s="696"/>
      <c r="FR86" s="696"/>
      <c r="FS86" s="696"/>
      <c r="FT86" s="696"/>
      <c r="FU86" s="696"/>
      <c r="FV86" s="696"/>
      <c r="FW86" s="696"/>
      <c r="FX86" s="696"/>
      <c r="FY86" s="696"/>
      <c r="FZ86" s="696"/>
      <c r="GA86" s="696"/>
      <c r="GB86" s="696"/>
      <c r="GC86" s="696"/>
      <c r="GD86" s="696"/>
    </row>
    <row r="87" spans="1:186" customFormat="1">
      <c r="A87" s="8">
        <v>43160</v>
      </c>
      <c r="B87" s="586">
        <f>+B84*0.25+B88*0.75</f>
        <v>1647375</v>
      </c>
      <c r="C87" s="586">
        <f t="shared" si="179"/>
        <v>3231475</v>
      </c>
      <c r="D87" s="586">
        <f>+D84*0.25+D88*0.75</f>
        <v>4878850</v>
      </c>
      <c r="E87" s="697">
        <f t="shared" si="122"/>
        <v>0.33765641493384713</v>
      </c>
      <c r="F87" s="550">
        <v>4.4999999999999998E-2</v>
      </c>
      <c r="G87" s="682">
        <v>4.7383309759547382E-2</v>
      </c>
      <c r="H87" s="550">
        <v>4.5999999999999999E-2</v>
      </c>
      <c r="I87" s="32"/>
      <c r="J87" s="749">
        <v>890.9</v>
      </c>
      <c r="K87" s="749">
        <v>1751.1</v>
      </c>
      <c r="L87" s="749">
        <v>2642</v>
      </c>
      <c r="M87" s="11">
        <f t="shared" ref="M87:M96" si="198">+J87-J83</f>
        <v>29</v>
      </c>
      <c r="N87" s="376">
        <f t="shared" ref="N87" si="199">+J87/J83-1</f>
        <v>3.3646594732567481E-2</v>
      </c>
      <c r="O87" s="11">
        <f t="shared" ref="O87" si="200">AVERAGE(J84:J87)</f>
        <v>878.69999999999993</v>
      </c>
      <c r="P87" s="11">
        <f t="shared" ref="P87" si="201">+O87-O83</f>
        <v>31.949999999999932</v>
      </c>
      <c r="Q87" s="376">
        <f t="shared" ref="Q87" si="202">+O87/O83-1</f>
        <v>3.7732506643046948E-2</v>
      </c>
      <c r="R87" s="376">
        <f t="shared" ref="R87" si="203">+K87/K83-1</f>
        <v>2.7339395717218995E-2</v>
      </c>
      <c r="S87" s="32"/>
      <c r="T87" s="749">
        <v>375.6</v>
      </c>
      <c r="U87" s="749">
        <v>732.30000000000007</v>
      </c>
      <c r="V87" s="749">
        <v>1107.9000000000001</v>
      </c>
      <c r="W87" s="32"/>
      <c r="X87" s="749">
        <v>1308.0999999999999</v>
      </c>
      <c r="Y87" s="749">
        <v>2570.5</v>
      </c>
      <c r="Z87" s="749">
        <v>3878.6</v>
      </c>
      <c r="AA87" s="32"/>
      <c r="AB87" s="682">
        <v>0.71299999999999997</v>
      </c>
      <c r="AC87" s="682">
        <v>0.7151137910912273</v>
      </c>
      <c r="AD87" s="682">
        <v>0.71400000000000008</v>
      </c>
      <c r="AE87" s="32"/>
      <c r="AF87" s="231">
        <v>0.20199999999999999</v>
      </c>
      <c r="AG87" s="231">
        <v>9.3000000000000013E-2</v>
      </c>
      <c r="AH87" s="231">
        <v>3.7000000000000005E-2</v>
      </c>
      <c r="AI87" s="231">
        <v>2.7999999999999997E-2</v>
      </c>
      <c r="AJ87" s="231">
        <v>2.2000000000000002E-2</v>
      </c>
      <c r="AK87" s="682">
        <v>0.18682310469314081</v>
      </c>
      <c r="AL87" s="682">
        <v>8.7102177554438873E-2</v>
      </c>
      <c r="AM87" s="32"/>
      <c r="AN87" s="684">
        <v>3.6000000000000004E-2</v>
      </c>
      <c r="AO87" s="684">
        <v>8.5000000000000006E-2</v>
      </c>
      <c r="AP87" s="684">
        <v>8.199999999999999E-2</v>
      </c>
      <c r="AQ87" s="684">
        <v>4.0999999999999995E-2</v>
      </c>
      <c r="AR87" s="684">
        <v>9.5000000000000001E-2</v>
      </c>
      <c r="AS87" s="32"/>
      <c r="AT87" s="747" t="s">
        <v>998</v>
      </c>
      <c r="AU87" s="747" t="s">
        <v>998</v>
      </c>
      <c r="AV87" s="747" t="s">
        <v>998</v>
      </c>
      <c r="AW87" s="747" t="s">
        <v>998</v>
      </c>
      <c r="AX87" s="747" t="s">
        <v>998</v>
      </c>
      <c r="AY87" s="747" t="s">
        <v>998</v>
      </c>
      <c r="AZ87" s="747" t="s">
        <v>998</v>
      </c>
      <c r="BA87" s="32"/>
      <c r="BB87" s="298" t="s">
        <v>820</v>
      </c>
      <c r="BC87" s="298" t="s">
        <v>820</v>
      </c>
      <c r="BD87" s="298" t="s">
        <v>820</v>
      </c>
      <c r="BE87" s="298" t="s">
        <v>820</v>
      </c>
      <c r="BF87" s="298" t="s">
        <v>820</v>
      </c>
      <c r="BG87" s="298" t="s">
        <v>820</v>
      </c>
      <c r="BH87" s="64"/>
      <c r="BI87" s="32"/>
      <c r="BJ87" s="714">
        <v>8.1</v>
      </c>
      <c r="BK87" s="714">
        <v>82.1</v>
      </c>
      <c r="BL87" s="714">
        <v>85.1</v>
      </c>
      <c r="BM87" s="714">
        <v>131.6</v>
      </c>
      <c r="BN87" s="714">
        <v>47.1</v>
      </c>
      <c r="BO87" s="714">
        <v>45.8</v>
      </c>
      <c r="BP87" s="714">
        <v>20</v>
      </c>
      <c r="BQ87" s="714">
        <v>34.1</v>
      </c>
      <c r="BR87" s="714">
        <v>167.3</v>
      </c>
      <c r="BS87" s="714">
        <v>78.599999999999994</v>
      </c>
      <c r="BT87" s="714">
        <v>81.900000000000006</v>
      </c>
      <c r="BU87" s="714">
        <v>98.3</v>
      </c>
      <c r="BV87" s="714">
        <v>880</v>
      </c>
      <c r="BW87" s="32"/>
      <c r="BX87" s="682">
        <v>3.5000000000000003E-2</v>
      </c>
      <c r="BY87" s="682">
        <v>2.3E-2</v>
      </c>
      <c r="BZ87" s="682">
        <v>4.8000000000000001E-2</v>
      </c>
      <c r="CA87" s="376">
        <v>4.4000000000000004E-2</v>
      </c>
      <c r="CB87" s="749">
        <v>30.8</v>
      </c>
      <c r="CC87" s="749">
        <v>115.4</v>
      </c>
      <c r="CD87" s="749">
        <v>37.1</v>
      </c>
      <c r="CE87" s="749">
        <v>78.3</v>
      </c>
      <c r="CF87" s="32"/>
      <c r="CG87" s="272">
        <f>('Pop, Employ, Incomes'!H87+'Inflation, Current AC'!D130)*100</f>
        <v>5.7</v>
      </c>
      <c r="CH87" s="272"/>
      <c r="CI87" s="272"/>
      <c r="CJ87" s="32"/>
      <c r="CK87" s="11">
        <v>1261.06</v>
      </c>
      <c r="CL87" s="11">
        <f t="shared" si="132"/>
        <v>1170.846133882595</v>
      </c>
      <c r="CM87" s="11">
        <v>1204.8499999999999</v>
      </c>
      <c r="CN87" s="16"/>
      <c r="CO87" s="720">
        <v>587400</v>
      </c>
      <c r="CP87" s="203">
        <f t="shared" si="133"/>
        <v>971000</v>
      </c>
      <c r="CQ87" s="721">
        <v>1558400</v>
      </c>
      <c r="CR87" s="16"/>
      <c r="CS87" s="760">
        <v>1011</v>
      </c>
      <c r="CT87" s="760"/>
      <c r="CU87" s="638">
        <f t="shared" si="125"/>
        <v>1.0474777448071217</v>
      </c>
      <c r="CV87" s="72"/>
      <c r="CW87" s="16"/>
      <c r="CX87" s="62">
        <f t="shared" si="195"/>
        <v>1320.932284866469</v>
      </c>
      <c r="CY87" s="543">
        <f t="shared" si="196"/>
        <v>1226.435267835478</v>
      </c>
      <c r="CZ87" s="62">
        <f t="shared" si="197"/>
        <v>1262.0535608308605</v>
      </c>
      <c r="DA87" s="16"/>
      <c r="DI87" s="20"/>
      <c r="DQ87" s="20"/>
      <c r="DR87" s="419"/>
      <c r="DS87" s="419"/>
      <c r="DT87" s="419"/>
      <c r="DU87" s="457"/>
      <c r="DV87" s="20"/>
      <c r="ED87" s="20"/>
      <c r="EK87" s="237"/>
      <c r="EL87" s="237"/>
      <c r="EN87" s="376">
        <v>8.1</v>
      </c>
      <c r="EO87" s="376">
        <v>82.1</v>
      </c>
      <c r="EP87" s="696">
        <v>85.1</v>
      </c>
      <c r="EQ87" s="696">
        <v>131.6</v>
      </c>
      <c r="ER87" s="696">
        <v>47.1</v>
      </c>
      <c r="ES87" s="696">
        <v>45.8</v>
      </c>
      <c r="ET87" s="696">
        <v>20</v>
      </c>
      <c r="EU87" s="696">
        <v>34.1</v>
      </c>
      <c r="EV87" s="696">
        <v>167.3</v>
      </c>
      <c r="EW87" s="696">
        <v>78.599999999999994</v>
      </c>
      <c r="EX87" s="696">
        <v>81.900000000000006</v>
      </c>
      <c r="EY87" s="696">
        <v>98.3</v>
      </c>
      <c r="EZ87" s="696">
        <v>880</v>
      </c>
      <c r="FA87" s="696"/>
      <c r="FB87" s="696"/>
      <c r="FC87" s="696"/>
      <c r="FD87" s="696"/>
      <c r="FE87" s="696"/>
      <c r="FF87" s="696"/>
      <c r="FG87" s="696"/>
      <c r="FH87" s="696"/>
      <c r="FI87" s="696"/>
      <c r="FJ87" s="696"/>
      <c r="FK87" s="696"/>
      <c r="FL87" s="696"/>
      <c r="FM87" s="696"/>
      <c r="FN87" s="696"/>
      <c r="FO87" s="696"/>
      <c r="FP87" s="696"/>
      <c r="FQ87" s="696"/>
      <c r="FR87" s="696"/>
      <c r="FS87" s="696"/>
      <c r="FT87" s="696"/>
      <c r="FU87" s="696"/>
      <c r="FV87" s="696"/>
      <c r="FW87" s="696"/>
      <c r="FX87" s="696"/>
      <c r="FY87" s="696"/>
      <c r="FZ87" s="696"/>
      <c r="GA87" s="696"/>
      <c r="GB87" s="696"/>
      <c r="GC87" s="696"/>
      <c r="GD87" s="696"/>
    </row>
    <row r="88" spans="1:186" customFormat="1">
      <c r="A88" s="8">
        <v>43252</v>
      </c>
      <c r="B88" s="704">
        <v>1654800</v>
      </c>
      <c r="C88" s="409">
        <f>+D88-B88</f>
        <v>3245800</v>
      </c>
      <c r="D88" s="710">
        <v>4900600</v>
      </c>
      <c r="E88" s="697">
        <f t="shared" si="122"/>
        <v>0.33767293800759091</v>
      </c>
      <c r="F88" s="550">
        <v>4.2000000000000003E-2</v>
      </c>
      <c r="G88" s="682">
        <v>4.5496699579946544E-2</v>
      </c>
      <c r="H88" s="550">
        <v>4.4000000000000004E-2</v>
      </c>
      <c r="I88" s="32"/>
      <c r="J88" s="749">
        <v>892.5</v>
      </c>
      <c r="K88" s="749">
        <v>1749.6999999999998</v>
      </c>
      <c r="L88" s="749">
        <v>2642.2</v>
      </c>
      <c r="M88" s="11">
        <f t="shared" si="198"/>
        <v>34.399999999999977</v>
      </c>
      <c r="N88" s="376">
        <f t="shared" ref="N88" si="204">+J88/J84-1</f>
        <v>4.0088567765994565E-2</v>
      </c>
      <c r="O88" s="11">
        <f t="shared" ref="O88" si="205">AVERAGE(J85:J88)</f>
        <v>887.3</v>
      </c>
      <c r="P88" s="11">
        <f t="shared" ref="P88" si="206">+O88-O84</f>
        <v>32.949999999999932</v>
      </c>
      <c r="Q88" s="376">
        <f t="shared" ref="Q88" si="207">+O88/O84-1</f>
        <v>3.8567331889740597E-2</v>
      </c>
      <c r="R88" s="376">
        <f t="shared" ref="R88" si="208">+K88/K84-1</f>
        <v>3.5019225081336813E-2</v>
      </c>
      <c r="S88" s="32"/>
      <c r="T88" s="749">
        <v>383.7</v>
      </c>
      <c r="U88" s="749">
        <v>755.8</v>
      </c>
      <c r="V88" s="749">
        <v>1139.5</v>
      </c>
      <c r="W88" s="32"/>
      <c r="X88" s="749">
        <v>1315.3</v>
      </c>
      <c r="Y88" s="749">
        <v>2588.8999999999996</v>
      </c>
      <c r="Z88" s="749">
        <v>3904.2</v>
      </c>
      <c r="AA88" s="32"/>
      <c r="AB88" s="682">
        <v>0.70799999999999996</v>
      </c>
      <c r="AC88" s="682">
        <v>0.70806133879253741</v>
      </c>
      <c r="AD88" s="682">
        <v>0.70799999999999996</v>
      </c>
      <c r="AE88" s="32"/>
      <c r="AF88" s="231">
        <v>0.20800000000000002</v>
      </c>
      <c r="AG88" s="231">
        <v>8.1000000000000003E-2</v>
      </c>
      <c r="AH88" s="231">
        <v>3.2000000000000001E-2</v>
      </c>
      <c r="AI88" s="231">
        <v>2.7000000000000003E-2</v>
      </c>
      <c r="AJ88" s="231">
        <v>2.6000000000000002E-2</v>
      </c>
      <c r="AK88" s="682">
        <v>0.2001953125</v>
      </c>
      <c r="AL88" s="682">
        <v>7.0372560615020702E-2</v>
      </c>
      <c r="AM88" s="32"/>
      <c r="AN88" s="684">
        <v>2.8999999999999998E-2</v>
      </c>
      <c r="AO88" s="684">
        <v>8.900000000000001E-2</v>
      </c>
      <c r="AP88" s="684">
        <v>9.5000000000000001E-2</v>
      </c>
      <c r="AQ88" s="684">
        <v>3.7999999999999999E-2</v>
      </c>
      <c r="AR88" s="684">
        <v>6.2E-2</v>
      </c>
      <c r="AS88" s="32"/>
      <c r="AT88" s="747" t="s">
        <v>998</v>
      </c>
      <c r="AU88" s="747" t="s">
        <v>998</v>
      </c>
      <c r="AV88" s="747" t="s">
        <v>998</v>
      </c>
      <c r="AW88" s="747" t="s">
        <v>998</v>
      </c>
      <c r="AX88" s="747" t="s">
        <v>998</v>
      </c>
      <c r="AY88" s="747" t="s">
        <v>998</v>
      </c>
      <c r="AZ88" s="747" t="s">
        <v>998</v>
      </c>
      <c r="BA88" s="32"/>
      <c r="BB88" s="298" t="s">
        <v>820</v>
      </c>
      <c r="BC88" s="298" t="s">
        <v>820</v>
      </c>
      <c r="BD88" s="298" t="s">
        <v>820</v>
      </c>
      <c r="BE88" s="298" t="s">
        <v>820</v>
      </c>
      <c r="BF88" s="298" t="s">
        <v>820</v>
      </c>
      <c r="BG88" s="298" t="s">
        <v>820</v>
      </c>
      <c r="BH88" s="64"/>
      <c r="BI88" s="32"/>
      <c r="BJ88" s="514">
        <v>10</v>
      </c>
      <c r="BK88" s="514">
        <v>86.2</v>
      </c>
      <c r="BL88" s="514">
        <v>83.8</v>
      </c>
      <c r="BM88" s="514">
        <v>130.9</v>
      </c>
      <c r="BN88" s="514">
        <v>44.5</v>
      </c>
      <c r="BO88" s="514">
        <v>43.6</v>
      </c>
      <c r="BP88" s="514">
        <v>26.3</v>
      </c>
      <c r="BQ88" s="514">
        <v>36.9</v>
      </c>
      <c r="BR88" s="514">
        <v>164.5</v>
      </c>
      <c r="BS88" s="514">
        <v>80.599999999999994</v>
      </c>
      <c r="BT88" s="514">
        <v>81.900000000000006</v>
      </c>
      <c r="BU88" s="514">
        <v>93.4</v>
      </c>
      <c r="BV88" s="514">
        <v>882.7</v>
      </c>
      <c r="BW88" s="32"/>
      <c r="BX88" s="682">
        <v>3.1E-2</v>
      </c>
      <c r="BY88" s="682">
        <v>0.02</v>
      </c>
      <c r="BZ88" s="682">
        <v>4.4999999999999998E-2</v>
      </c>
      <c r="CA88" s="376">
        <v>4.2999999999999997E-2</v>
      </c>
      <c r="CB88" s="749">
        <v>28.1</v>
      </c>
      <c r="CC88" s="749">
        <v>113.9</v>
      </c>
      <c r="CD88" s="749">
        <v>37.1</v>
      </c>
      <c r="CE88" s="749">
        <v>76.8</v>
      </c>
      <c r="CF88" s="32"/>
      <c r="CG88" s="272">
        <f>('Pop, Employ, Incomes'!H88+'Inflation, Current AC'!D131)*100</f>
        <v>5.9</v>
      </c>
      <c r="CH88" s="272"/>
      <c r="CI88" s="272"/>
      <c r="CJ88" s="32"/>
      <c r="CK88" s="11">
        <v>1259.81</v>
      </c>
      <c r="CL88" s="11">
        <f t="shared" si="132"/>
        <v>1175.3565552178318</v>
      </c>
      <c r="CM88" s="11">
        <v>1207.06</v>
      </c>
      <c r="CN88" s="16"/>
      <c r="CO88" s="720">
        <v>593200</v>
      </c>
      <c r="CP88" s="203">
        <f t="shared" si="133"/>
        <v>987000</v>
      </c>
      <c r="CQ88" s="721">
        <v>1580200</v>
      </c>
      <c r="CR88" s="16"/>
      <c r="CS88" s="806">
        <v>1015</v>
      </c>
      <c r="CT88" s="806"/>
      <c r="CU88" s="638">
        <f t="shared" si="125"/>
        <v>1.0433497536945813</v>
      </c>
      <c r="CV88" s="72"/>
      <c r="CW88" s="16"/>
      <c r="CX88" s="62">
        <f t="shared" si="195"/>
        <v>1314.4224532019705</v>
      </c>
      <c r="CY88" s="543">
        <f t="shared" si="196"/>
        <v>1226.3079723898363</v>
      </c>
      <c r="CZ88" s="62">
        <f t="shared" si="197"/>
        <v>1259.3857536945811</v>
      </c>
      <c r="DA88" s="16"/>
      <c r="DI88" s="20"/>
      <c r="DQ88" s="20"/>
      <c r="DR88" s="419"/>
      <c r="DS88" s="419"/>
      <c r="DT88" s="419"/>
      <c r="DU88" s="457"/>
      <c r="DV88" s="20"/>
      <c r="ED88" s="20"/>
      <c r="EK88" s="237"/>
      <c r="EL88" s="237"/>
      <c r="EN88" s="376">
        <v>10</v>
      </c>
      <c r="EO88" s="376">
        <v>86.2</v>
      </c>
      <c r="EP88" s="696">
        <v>83.8</v>
      </c>
      <c r="EQ88" s="696">
        <v>130.9</v>
      </c>
      <c r="ER88" s="696">
        <v>44.5</v>
      </c>
      <c r="ES88" s="696">
        <v>43.6</v>
      </c>
      <c r="ET88" s="696">
        <v>26.3</v>
      </c>
      <c r="EU88" s="696">
        <v>36.9</v>
      </c>
      <c r="EV88" s="696">
        <v>164.5</v>
      </c>
      <c r="EW88" s="696">
        <v>80.599999999999994</v>
      </c>
      <c r="EX88" s="696">
        <v>81.900000000000006</v>
      </c>
      <c r="EY88" s="696">
        <v>93.4</v>
      </c>
      <c r="EZ88" s="696">
        <v>882.7</v>
      </c>
      <c r="FA88" s="696"/>
      <c r="FB88" s="696"/>
      <c r="FC88" s="696"/>
      <c r="FD88" s="696"/>
      <c r="FE88" s="696"/>
      <c r="FF88" s="696"/>
      <c r="FG88" s="696"/>
      <c r="FH88" s="696"/>
      <c r="FI88" s="696"/>
      <c r="FJ88" s="696"/>
      <c r="FK88" s="696"/>
      <c r="FL88" s="696"/>
      <c r="FM88" s="696"/>
      <c r="FN88" s="696"/>
      <c r="FO88" s="696"/>
      <c r="FP88" s="696"/>
      <c r="FQ88" s="696"/>
      <c r="FR88" s="696"/>
      <c r="FS88" s="696"/>
      <c r="FT88" s="696"/>
      <c r="FU88" s="696"/>
      <c r="FV88" s="696"/>
      <c r="FW88" s="696"/>
      <c r="FX88" s="696"/>
      <c r="FY88" s="696"/>
      <c r="FZ88" s="696"/>
      <c r="GA88" s="696"/>
      <c r="GB88" s="696"/>
      <c r="GC88" s="696"/>
      <c r="GD88" s="696"/>
    </row>
    <row r="89" spans="1:186" customFormat="1">
      <c r="A89" s="8">
        <v>43344</v>
      </c>
      <c r="B89" s="586">
        <f>+B88*0.75+B92*0.25</f>
        <v>1661425</v>
      </c>
      <c r="C89" s="586">
        <f t="shared" ref="C89:C100" si="209">+D89-B89</f>
        <v>3258825</v>
      </c>
      <c r="D89" s="586">
        <f>+D88*0.75+D92*0.25</f>
        <v>4920250</v>
      </c>
      <c r="E89" s="697">
        <f t="shared" si="122"/>
        <v>0.337670850058432</v>
      </c>
      <c r="F89" s="550">
        <v>3.7000000000000005E-2</v>
      </c>
      <c r="G89" s="682">
        <v>3.9860216228022279E-2</v>
      </c>
      <c r="H89" s="550">
        <v>3.9E-2</v>
      </c>
      <c r="I89" s="32"/>
      <c r="J89" s="749">
        <v>907.3</v>
      </c>
      <c r="K89" s="749">
        <v>1758.3999999999999</v>
      </c>
      <c r="L89" s="749">
        <v>2665.7</v>
      </c>
      <c r="M89" s="11">
        <f t="shared" si="198"/>
        <v>30.799999999999955</v>
      </c>
      <c r="N89" s="376">
        <f t="shared" ref="N89:N90" si="210">+J89/J85-1</f>
        <v>3.5139760410724419E-2</v>
      </c>
      <c r="O89" s="11">
        <f t="shared" ref="O89" si="211">AVERAGE(J86:J89)</f>
        <v>895</v>
      </c>
      <c r="P89" s="11">
        <f t="shared" ref="P89" si="212">+O89-O85</f>
        <v>30.399999999999977</v>
      </c>
      <c r="Q89" s="376">
        <f t="shared" ref="Q89" si="213">+O89/O85-1</f>
        <v>3.5160767985195518E-2</v>
      </c>
      <c r="R89" s="376">
        <f t="shared" ref="R89" si="214">+K89/K85-1</f>
        <v>2.4052181002853557E-2</v>
      </c>
      <c r="S89" s="32"/>
      <c r="T89" s="749">
        <v>379.4</v>
      </c>
      <c r="U89" s="749">
        <v>767.1</v>
      </c>
      <c r="V89" s="749">
        <v>1146.5</v>
      </c>
      <c r="W89" s="32"/>
      <c r="X89" s="749">
        <v>1321.3</v>
      </c>
      <c r="Y89" s="749">
        <v>2598.5</v>
      </c>
      <c r="Z89" s="749">
        <v>3919.8</v>
      </c>
      <c r="AA89" s="32"/>
      <c r="AB89" s="682">
        <v>0.71299999999999997</v>
      </c>
      <c r="AC89" s="682">
        <v>0.7047912257071387</v>
      </c>
      <c r="AD89" s="682">
        <v>0.70799999999999996</v>
      </c>
      <c r="AE89" s="32"/>
      <c r="AF89" s="231">
        <v>0.16300000000000001</v>
      </c>
      <c r="AG89" s="231">
        <v>6.5000000000000002E-2</v>
      </c>
      <c r="AH89" s="231">
        <v>3.5000000000000003E-2</v>
      </c>
      <c r="AI89" s="231">
        <v>2.4E-2</v>
      </c>
      <c r="AJ89" s="231">
        <v>0.02</v>
      </c>
      <c r="AK89" s="682">
        <v>0.15069860279441122</v>
      </c>
      <c r="AL89" s="682">
        <v>6.4554692169754929E-2</v>
      </c>
      <c r="AM89" s="32"/>
      <c r="AN89" s="684">
        <v>2.7999999999999997E-2</v>
      </c>
      <c r="AO89" s="684">
        <v>7.9000000000000001E-2</v>
      </c>
      <c r="AP89" s="684">
        <v>6.4000000000000001E-2</v>
      </c>
      <c r="AQ89" s="684">
        <v>3.5000000000000003E-2</v>
      </c>
      <c r="AR89" s="722"/>
      <c r="AS89" s="32"/>
      <c r="AT89" s="747" t="s">
        <v>998</v>
      </c>
      <c r="AU89" s="747" t="s">
        <v>998</v>
      </c>
      <c r="AV89" s="747" t="s">
        <v>998</v>
      </c>
      <c r="AW89" s="747" t="s">
        <v>998</v>
      </c>
      <c r="AX89" s="747" t="s">
        <v>998</v>
      </c>
      <c r="AY89" s="747" t="s">
        <v>998</v>
      </c>
      <c r="AZ89" s="747" t="s">
        <v>998</v>
      </c>
      <c r="BA89" s="32"/>
      <c r="BB89" s="298" t="s">
        <v>820</v>
      </c>
      <c r="BC89" s="298" t="s">
        <v>820</v>
      </c>
      <c r="BD89" s="298" t="s">
        <v>820</v>
      </c>
      <c r="BE89" s="298" t="s">
        <v>820</v>
      </c>
      <c r="BF89" s="298" t="s">
        <v>820</v>
      </c>
      <c r="BG89" s="298" t="s">
        <v>820</v>
      </c>
      <c r="BH89" s="71"/>
      <c r="BI89" s="32"/>
      <c r="BJ89" s="514">
        <v>9.9</v>
      </c>
      <c r="BK89" s="514">
        <v>80.599999999999994</v>
      </c>
      <c r="BL89" s="514">
        <v>89.5</v>
      </c>
      <c r="BM89" s="514">
        <v>133.80000000000001</v>
      </c>
      <c r="BN89" s="514">
        <v>48</v>
      </c>
      <c r="BO89" s="514">
        <v>44.8</v>
      </c>
      <c r="BP89" s="514">
        <v>23</v>
      </c>
      <c r="BQ89" s="514">
        <v>34.9</v>
      </c>
      <c r="BR89" s="514">
        <v>167</v>
      </c>
      <c r="BS89" s="514">
        <v>83</v>
      </c>
      <c r="BT89" s="514">
        <v>85.8</v>
      </c>
      <c r="BU89" s="514">
        <v>94.9</v>
      </c>
      <c r="BV89" s="514">
        <v>895.3</v>
      </c>
      <c r="BW89" s="32"/>
      <c r="BX89" s="682">
        <v>2.7999999999999997E-2</v>
      </c>
      <c r="BY89" s="682">
        <v>1.9E-2</v>
      </c>
      <c r="BZ89" s="682">
        <v>3.7999999999999999E-2</v>
      </c>
      <c r="CA89" s="376">
        <v>3.9E-2</v>
      </c>
      <c r="CB89" s="749">
        <v>25.3</v>
      </c>
      <c r="CC89" s="749">
        <v>104.2</v>
      </c>
      <c r="CD89" s="749">
        <v>31.4</v>
      </c>
      <c r="CE89" s="749">
        <v>72.8</v>
      </c>
      <c r="CF89" s="32"/>
      <c r="CG89" s="272">
        <f>('Pop, Employ, Incomes'!H89+'Inflation, Current AC'!D132)*100</f>
        <v>5.8</v>
      </c>
      <c r="CH89" s="272"/>
      <c r="CI89" s="272"/>
      <c r="CJ89" s="32"/>
      <c r="CK89" s="11">
        <v>1266.19</v>
      </c>
      <c r="CL89" s="11">
        <f t="shared" si="132"/>
        <v>1180.4296303859505</v>
      </c>
      <c r="CM89" s="11">
        <v>1212.82</v>
      </c>
      <c r="CN89" s="16"/>
      <c r="CO89" s="720">
        <v>594400</v>
      </c>
      <c r="CP89" s="203">
        <f t="shared" si="133"/>
        <v>979400</v>
      </c>
      <c r="CQ89" s="721">
        <v>1573800</v>
      </c>
      <c r="CR89" s="16"/>
      <c r="CS89" s="760">
        <v>1024</v>
      </c>
      <c r="CT89" s="760"/>
      <c r="CU89" s="638">
        <f t="shared" si="125"/>
        <v>1.0341796875</v>
      </c>
      <c r="CV89" s="72"/>
      <c r="CW89" s="16"/>
      <c r="CX89" s="62">
        <f t="shared" ref="CX89" si="215">+CK89*$CU89</f>
        <v>1309.467978515625</v>
      </c>
      <c r="CY89" s="543">
        <f t="shared" ref="CY89" si="216">+CL89*$CU89</f>
        <v>1220.7763462682829</v>
      </c>
      <c r="CZ89" s="62">
        <f t="shared" ref="CZ89" si="217">+CM89*$CU89</f>
        <v>1254.2738085937499</v>
      </c>
      <c r="DA89" s="16"/>
      <c r="DI89" s="20"/>
      <c r="DQ89" s="20"/>
      <c r="DR89" s="419"/>
      <c r="DS89" s="419"/>
      <c r="DT89" s="419"/>
      <c r="DU89" s="457"/>
      <c r="DV89" s="20"/>
      <c r="ED89" s="20"/>
      <c r="EK89" s="237"/>
      <c r="EL89" s="237"/>
      <c r="EN89" s="376">
        <v>9.9</v>
      </c>
      <c r="EO89" s="376">
        <v>80.599999999999994</v>
      </c>
      <c r="EP89" s="696">
        <v>89.5</v>
      </c>
      <c r="EQ89" s="696">
        <v>133.80000000000001</v>
      </c>
      <c r="ER89" s="696">
        <v>48</v>
      </c>
      <c r="ES89" s="696">
        <v>44.8</v>
      </c>
      <c r="ET89" s="696">
        <v>23</v>
      </c>
      <c r="EU89" s="696">
        <v>34.9</v>
      </c>
      <c r="EV89" s="696">
        <v>167</v>
      </c>
      <c r="EW89" s="696">
        <v>83</v>
      </c>
      <c r="EX89" s="696">
        <v>85.8</v>
      </c>
      <c r="EY89" s="696">
        <v>94.9</v>
      </c>
      <c r="EZ89" s="696">
        <v>895.3</v>
      </c>
      <c r="FA89" s="696"/>
      <c r="FB89" s="696"/>
      <c r="FC89" s="696"/>
      <c r="FD89" s="696"/>
      <c r="FE89" s="696"/>
      <c r="FF89" s="696"/>
      <c r="FG89" s="696"/>
      <c r="FH89" s="696"/>
      <c r="FI89" s="696"/>
      <c r="FJ89" s="696"/>
      <c r="FK89" s="696"/>
      <c r="FL89" s="696"/>
      <c r="FM89" s="696"/>
      <c r="FN89" s="696"/>
      <c r="FO89" s="696"/>
      <c r="FP89" s="696"/>
      <c r="FQ89" s="696"/>
      <c r="FR89" s="696"/>
      <c r="FS89" s="696"/>
      <c r="FT89" s="696"/>
      <c r="FU89" s="696"/>
      <c r="FV89" s="696"/>
      <c r="FW89" s="696"/>
      <c r="FX89" s="696"/>
      <c r="FY89" s="696"/>
      <c r="FZ89" s="696"/>
      <c r="GA89" s="696"/>
      <c r="GB89" s="696"/>
      <c r="GC89" s="696"/>
      <c r="GD89" s="696"/>
    </row>
    <row r="90" spans="1:186" customFormat="1">
      <c r="A90" s="8">
        <v>43435</v>
      </c>
      <c r="B90" s="586">
        <f>+B88*0.5+B92*0.5</f>
        <v>1668050</v>
      </c>
      <c r="C90" s="586">
        <f t="shared" si="209"/>
        <v>3271850</v>
      </c>
      <c r="D90" s="586">
        <f>+D88*0.5+D92*0.5</f>
        <v>4939900</v>
      </c>
      <c r="E90" s="697">
        <f t="shared" si="122"/>
        <v>0.337668778720217</v>
      </c>
      <c r="F90" s="550">
        <v>4.2999999999999997E-2</v>
      </c>
      <c r="G90" s="682">
        <v>4.4019346774631811E-2</v>
      </c>
      <c r="H90" s="550">
        <v>4.4000000000000004E-2</v>
      </c>
      <c r="I90" s="32"/>
      <c r="J90" s="749">
        <v>900.3</v>
      </c>
      <c r="K90" s="749">
        <v>1759.1000000000001</v>
      </c>
      <c r="L90" s="749">
        <v>2659.4</v>
      </c>
      <c r="M90" s="11">
        <f t="shared" si="198"/>
        <v>11</v>
      </c>
      <c r="N90" s="376">
        <f t="shared" si="210"/>
        <v>1.2369279208366057E-2</v>
      </c>
      <c r="O90" s="11">
        <f t="shared" ref="O90" si="218">AVERAGE(J87:J90)</f>
        <v>897.75</v>
      </c>
      <c r="P90" s="11">
        <f t="shared" ref="P90" si="219">+O90-O86</f>
        <v>26.299999999999955</v>
      </c>
      <c r="Q90" s="376">
        <f t="shared" ref="Q90" si="220">+O90/O86-1</f>
        <v>3.017958574789148E-2</v>
      </c>
      <c r="R90" s="376">
        <f t="shared" ref="R90" si="221">+K90/K86-1</f>
        <v>6.5228586141787837E-3</v>
      </c>
      <c r="S90" s="32"/>
      <c r="T90" s="749">
        <v>386.7</v>
      </c>
      <c r="U90" s="749">
        <v>769.89999999999986</v>
      </c>
      <c r="V90" s="749">
        <v>1156.5999999999999</v>
      </c>
      <c r="W90" s="32"/>
      <c r="X90" s="749">
        <v>1327.5</v>
      </c>
      <c r="Y90" s="749">
        <v>2610.1</v>
      </c>
      <c r="Z90" s="749">
        <v>3937.6</v>
      </c>
      <c r="AA90" s="32"/>
      <c r="AB90" s="682">
        <v>0.70900000000000007</v>
      </c>
      <c r="AC90" s="682">
        <v>0.70503045860311864</v>
      </c>
      <c r="AD90" s="682">
        <v>0.70599999999999996</v>
      </c>
      <c r="AE90" s="32"/>
      <c r="AF90" s="231">
        <v>0.215</v>
      </c>
      <c r="AG90" s="231">
        <v>9.9000000000000005E-2</v>
      </c>
      <c r="AH90" s="231">
        <v>3.1E-2</v>
      </c>
      <c r="AI90" s="231">
        <v>2.4E-2</v>
      </c>
      <c r="AJ90" s="231">
        <v>2.1000000000000001E-2</v>
      </c>
      <c r="AK90" s="682">
        <v>0.21401869158878503</v>
      </c>
      <c r="AL90" s="682">
        <v>7.4845244794597629E-2</v>
      </c>
      <c r="AM90" s="32"/>
      <c r="AN90" s="684">
        <v>3.2000000000000001E-2</v>
      </c>
      <c r="AO90" s="684">
        <v>7.6999999999999999E-2</v>
      </c>
      <c r="AP90" s="684">
        <v>9.1999999999999998E-2</v>
      </c>
      <c r="AQ90" s="684">
        <v>0.04</v>
      </c>
      <c r="AR90" s="722"/>
      <c r="AS90" s="32"/>
      <c r="AT90" s="747" t="s">
        <v>998</v>
      </c>
      <c r="AU90" s="747" t="s">
        <v>998</v>
      </c>
      <c r="AV90" s="747" t="s">
        <v>998</v>
      </c>
      <c r="AW90" s="747" t="s">
        <v>998</v>
      </c>
      <c r="AX90" s="747" t="s">
        <v>998</v>
      </c>
      <c r="AY90" s="747" t="s">
        <v>998</v>
      </c>
      <c r="AZ90" s="747" t="s">
        <v>998</v>
      </c>
      <c r="BA90" s="32"/>
      <c r="BB90" s="298"/>
      <c r="BC90" s="298"/>
      <c r="BD90" s="64"/>
      <c r="BE90" s="64"/>
      <c r="BF90" s="64"/>
      <c r="BG90" s="64"/>
      <c r="BH90" s="71"/>
      <c r="BI90" s="32"/>
      <c r="BJ90" s="514">
        <v>9.3000000000000007</v>
      </c>
      <c r="BK90" s="514">
        <v>79.7</v>
      </c>
      <c r="BL90" s="514">
        <v>87</v>
      </c>
      <c r="BM90" s="514">
        <v>135.69999999999999</v>
      </c>
      <c r="BN90" s="514">
        <v>49</v>
      </c>
      <c r="BO90" s="514">
        <v>44.6</v>
      </c>
      <c r="BP90" s="514">
        <v>20.6</v>
      </c>
      <c r="BQ90" s="514">
        <v>37</v>
      </c>
      <c r="BR90" s="514">
        <v>168.2</v>
      </c>
      <c r="BS90" s="514">
        <v>79.3</v>
      </c>
      <c r="BT90" s="514">
        <v>83.7</v>
      </c>
      <c r="BU90" s="514">
        <v>86.2</v>
      </c>
      <c r="BV90" s="514">
        <v>880.4</v>
      </c>
      <c r="BW90" s="32"/>
      <c r="BX90" s="682">
        <v>3.9E-2</v>
      </c>
      <c r="BY90" s="682">
        <v>2.5000000000000001E-2</v>
      </c>
      <c r="BZ90" s="682">
        <v>5.5E-2</v>
      </c>
      <c r="CA90" s="376">
        <v>4.8000000000000001E-2</v>
      </c>
      <c r="CB90" s="749">
        <v>35.4</v>
      </c>
      <c r="CC90" s="749">
        <v>127.4</v>
      </c>
      <c r="CD90" s="749">
        <v>40.700000000000003</v>
      </c>
      <c r="CE90" s="749">
        <v>86.7</v>
      </c>
      <c r="CF90" s="32"/>
      <c r="CG90" s="272">
        <f>('Pop, Employ, Incomes'!H90+'Inflation, Current AC'!D133)*100</f>
        <v>6.3</v>
      </c>
      <c r="CH90" s="272"/>
      <c r="CI90" s="272"/>
      <c r="CJ90" s="32"/>
      <c r="CK90" s="11">
        <v>1278.0999999999999</v>
      </c>
      <c r="CL90" s="11">
        <f t="shared" si="132"/>
        <v>1197.5056993253447</v>
      </c>
      <c r="CM90" s="11">
        <v>1227.8499999999999</v>
      </c>
      <c r="CN90" s="16"/>
      <c r="CO90" s="720">
        <v>599700</v>
      </c>
      <c r="CP90" s="203">
        <f t="shared" si="133"/>
        <v>993100</v>
      </c>
      <c r="CQ90" s="721">
        <v>1592800</v>
      </c>
      <c r="CR90" s="16"/>
      <c r="CS90" s="760">
        <v>1025</v>
      </c>
      <c r="CT90" s="760"/>
      <c r="CU90" s="638">
        <f t="shared" si="125"/>
        <v>1.0331707317073171</v>
      </c>
      <c r="CV90" s="72"/>
      <c r="CW90" s="16"/>
      <c r="CX90" s="62">
        <f t="shared" ref="CX90" si="222">+CK90*$CU90</f>
        <v>1320.4955121951218</v>
      </c>
      <c r="CY90" s="543">
        <f t="shared" ref="CY90" si="223">+CL90*$CU90</f>
        <v>1237.2278395956489</v>
      </c>
      <c r="CZ90" s="62">
        <f t="shared" ref="CZ90" si="224">+CM90*$CU90</f>
        <v>1268.5786829268293</v>
      </c>
      <c r="DA90" s="16"/>
      <c r="DI90" s="20"/>
      <c r="DQ90" s="20"/>
      <c r="DR90" s="419"/>
      <c r="DS90" s="419"/>
      <c r="DT90" s="419"/>
      <c r="DU90" s="457"/>
      <c r="DV90" s="20"/>
      <c r="ED90" s="20"/>
      <c r="EK90" s="237"/>
      <c r="EL90" s="237"/>
      <c r="EN90" s="376">
        <v>9.3000000000000007</v>
      </c>
      <c r="EO90" s="376">
        <v>79.7</v>
      </c>
      <c r="EP90" s="696">
        <v>87</v>
      </c>
      <c r="EQ90" s="696">
        <v>135.69999999999999</v>
      </c>
      <c r="ER90" s="696">
        <v>49</v>
      </c>
      <c r="ES90" s="696">
        <v>44.6</v>
      </c>
      <c r="ET90" s="696">
        <v>20.6</v>
      </c>
      <c r="EU90" s="696">
        <v>37</v>
      </c>
      <c r="EV90" s="696">
        <v>168.2</v>
      </c>
      <c r="EW90" s="696">
        <v>79.3</v>
      </c>
      <c r="EX90" s="696">
        <v>83.7</v>
      </c>
      <c r="EY90" s="696">
        <v>86.2</v>
      </c>
      <c r="EZ90" s="696">
        <v>880.4</v>
      </c>
      <c r="FA90" s="696"/>
      <c r="FB90" s="696"/>
      <c r="FC90" s="696"/>
      <c r="FD90" s="696"/>
      <c r="FE90" s="696"/>
      <c r="FF90" s="696"/>
      <c r="FG90" s="696"/>
      <c r="FH90" s="696"/>
      <c r="FI90" s="696"/>
      <c r="FJ90" s="696"/>
      <c r="FK90" s="696"/>
      <c r="FL90" s="696"/>
      <c r="FM90" s="696"/>
      <c r="FN90" s="696"/>
      <c r="FO90" s="696"/>
      <c r="FP90" s="696"/>
      <c r="FQ90" s="696"/>
      <c r="FR90" s="696"/>
      <c r="FS90" s="696"/>
      <c r="FT90" s="696"/>
      <c r="FU90" s="696"/>
      <c r="FV90" s="696"/>
      <c r="FW90" s="696"/>
      <c r="FX90" s="696"/>
      <c r="FY90" s="696"/>
      <c r="FZ90" s="696"/>
      <c r="GA90" s="696"/>
      <c r="GB90" s="696"/>
      <c r="GC90" s="696"/>
      <c r="GD90" s="696"/>
    </row>
    <row r="91" spans="1:186" customFormat="1">
      <c r="A91" s="8">
        <v>43525</v>
      </c>
      <c r="B91" s="586">
        <f>+B88*0.25+B92*0.75</f>
        <v>1674675</v>
      </c>
      <c r="C91" s="586">
        <f t="shared" si="209"/>
        <v>3284875</v>
      </c>
      <c r="D91" s="586">
        <f>+D88*0.25+D92*0.75</f>
        <v>4959550</v>
      </c>
      <c r="E91" s="697">
        <f t="shared" si="122"/>
        <v>0.33766672379550566</v>
      </c>
      <c r="F91" s="550">
        <v>4.4000000000000004E-2</v>
      </c>
      <c r="G91" s="682">
        <v>4.4511668107173726E-2</v>
      </c>
      <c r="H91" s="550">
        <v>4.4000000000000004E-2</v>
      </c>
      <c r="I91" s="32"/>
      <c r="J91" s="749">
        <v>911.4</v>
      </c>
      <c r="K91" s="749">
        <v>1768.7999999999997</v>
      </c>
      <c r="L91" s="749">
        <v>2680.2</v>
      </c>
      <c r="M91" s="11">
        <f t="shared" si="198"/>
        <v>20.5</v>
      </c>
      <c r="N91" s="376">
        <f t="shared" ref="N91" si="225">+J91/J87-1</f>
        <v>2.301043888202936E-2</v>
      </c>
      <c r="O91" s="11">
        <f t="shared" ref="O91" si="226">AVERAGE(J88:J91)</f>
        <v>902.875</v>
      </c>
      <c r="P91" s="11">
        <f t="shared" ref="P91" si="227">+O91-O87</f>
        <v>24.175000000000068</v>
      </c>
      <c r="Q91" s="376">
        <f t="shared" ref="Q91" si="228">+O91/O87-1</f>
        <v>2.7512233982019074E-2</v>
      </c>
      <c r="R91" s="376">
        <f t="shared" ref="R91" si="229">+K91/K87-1</f>
        <v>1.0107932156929733E-2</v>
      </c>
      <c r="S91" s="32"/>
      <c r="T91" s="749">
        <v>379.9</v>
      </c>
      <c r="U91" s="749">
        <v>771.80000000000007</v>
      </c>
      <c r="V91" s="749">
        <v>1151.7</v>
      </c>
      <c r="W91" s="32"/>
      <c r="X91" s="749">
        <v>1333.6</v>
      </c>
      <c r="Y91" s="749">
        <v>2622.9</v>
      </c>
      <c r="Z91" s="749">
        <v>3956.5</v>
      </c>
      <c r="AA91" s="32"/>
      <c r="AB91" s="682">
        <v>0.71499999999999997</v>
      </c>
      <c r="AC91" s="682">
        <v>0.70574554882000839</v>
      </c>
      <c r="AD91" s="682">
        <v>0.70900000000000007</v>
      </c>
      <c r="AE91" s="32"/>
      <c r="AF91" s="231">
        <v>0.21299999999999999</v>
      </c>
      <c r="AG91" s="231">
        <v>8.6999999999999994E-2</v>
      </c>
      <c r="AH91" s="231">
        <v>3.1E-2</v>
      </c>
      <c r="AI91" s="231">
        <v>3.5000000000000003E-2</v>
      </c>
      <c r="AJ91" s="231">
        <v>1.8000000000000002E-2</v>
      </c>
      <c r="AK91" s="682">
        <v>0.19447004608294929</v>
      </c>
      <c r="AL91" s="682">
        <v>8.2462253193960514E-2</v>
      </c>
      <c r="AM91" s="32"/>
      <c r="AN91" s="684">
        <v>3.3000000000000002E-2</v>
      </c>
      <c r="AO91" s="684">
        <v>8.3000000000000004E-2</v>
      </c>
      <c r="AP91" s="684">
        <v>0.10099999999999999</v>
      </c>
      <c r="AQ91" s="684">
        <v>0.04</v>
      </c>
      <c r="AR91" s="722"/>
      <c r="AS91" s="32"/>
      <c r="AT91" s="747" t="s">
        <v>998</v>
      </c>
      <c r="AU91" s="747" t="s">
        <v>998</v>
      </c>
      <c r="AV91" s="747" t="s">
        <v>998</v>
      </c>
      <c r="AW91" s="747" t="s">
        <v>998</v>
      </c>
      <c r="AX91" s="747" t="s">
        <v>998</v>
      </c>
      <c r="AY91" s="747" t="s">
        <v>998</v>
      </c>
      <c r="AZ91" s="747" t="s">
        <v>998</v>
      </c>
      <c r="BA91" s="32"/>
      <c r="BB91" s="64"/>
      <c r="BC91" s="64"/>
      <c r="BD91" s="64"/>
      <c r="BE91" s="64"/>
      <c r="BF91" s="64"/>
      <c r="BG91" s="64"/>
      <c r="BH91" s="71"/>
      <c r="BI91" s="32"/>
      <c r="BJ91" s="514">
        <v>8</v>
      </c>
      <c r="BK91" s="514">
        <v>80.2</v>
      </c>
      <c r="BL91" s="514">
        <v>88.4</v>
      </c>
      <c r="BM91" s="514">
        <v>134.4</v>
      </c>
      <c r="BN91" s="514">
        <v>48.9</v>
      </c>
      <c r="BO91" s="514">
        <v>47.8</v>
      </c>
      <c r="BP91" s="514">
        <v>21.2</v>
      </c>
      <c r="BQ91" s="514">
        <v>39.9</v>
      </c>
      <c r="BR91" s="514">
        <v>171.6</v>
      </c>
      <c r="BS91" s="514">
        <v>77.900000000000006</v>
      </c>
      <c r="BT91" s="514">
        <v>84.1</v>
      </c>
      <c r="BU91" s="514">
        <v>89.1</v>
      </c>
      <c r="BV91" s="514">
        <v>891.4</v>
      </c>
      <c r="BW91" s="32"/>
      <c r="BX91" s="682">
        <v>2.8999999999999998E-2</v>
      </c>
      <c r="BY91" s="682">
        <v>1.4999999999999999E-2</v>
      </c>
      <c r="BZ91" s="682">
        <v>4.4000000000000004E-2</v>
      </c>
      <c r="CA91" s="376">
        <v>3.9E-2</v>
      </c>
      <c r="CB91" s="749">
        <v>26.2</v>
      </c>
      <c r="CC91" s="749">
        <v>105</v>
      </c>
      <c r="CD91" s="749">
        <v>30.7</v>
      </c>
      <c r="CE91" s="749">
        <v>74.3</v>
      </c>
      <c r="CF91" s="32"/>
      <c r="CG91" s="272">
        <f>('Pop, Employ, Incomes'!H91+'Inflation, Current AC'!D134)*100</f>
        <v>5.9</v>
      </c>
      <c r="CH91" s="272"/>
      <c r="CI91" s="272"/>
      <c r="CJ91" s="32"/>
      <c r="CK91" s="11">
        <v>1296.97</v>
      </c>
      <c r="CL91" s="11">
        <f t="shared" si="132"/>
        <v>1211.8241856480549</v>
      </c>
      <c r="CM91" s="11">
        <v>1243.78</v>
      </c>
      <c r="CN91" s="16"/>
      <c r="CO91" s="720">
        <v>596100</v>
      </c>
      <c r="CP91" s="203">
        <f t="shared" si="133"/>
        <v>992200</v>
      </c>
      <c r="CQ91" s="721">
        <v>1588300</v>
      </c>
      <c r="CR91" s="16"/>
      <c r="CS91" s="760">
        <v>1026</v>
      </c>
      <c r="CT91" s="760"/>
      <c r="CU91" s="638">
        <f t="shared" si="125"/>
        <v>1.0321637426900585</v>
      </c>
      <c r="CV91" s="72"/>
      <c r="CW91" s="16"/>
      <c r="CX91" s="62">
        <f t="shared" ref="CX91" si="230">+CK91*$CU91</f>
        <v>1338.6854093567251</v>
      </c>
      <c r="CY91" s="543">
        <f t="shared" ref="CY91" si="231">+CL91*$CU91</f>
        <v>1250.8009869408286</v>
      </c>
      <c r="CZ91" s="62">
        <f t="shared" ref="CZ91" si="232">+CM91*$CU91</f>
        <v>1283.7846198830409</v>
      </c>
      <c r="DA91" s="16"/>
      <c r="DI91" s="20"/>
      <c r="DQ91" s="20"/>
      <c r="DR91" s="419"/>
      <c r="DS91" s="419"/>
      <c r="DT91" s="419"/>
      <c r="DU91" s="457"/>
      <c r="DV91" s="20"/>
      <c r="ED91" s="20"/>
      <c r="EK91" s="237"/>
      <c r="EL91" s="237"/>
      <c r="EN91" s="376">
        <v>8</v>
      </c>
      <c r="EO91" s="376">
        <v>80.2</v>
      </c>
      <c r="EP91" s="696">
        <v>88.4</v>
      </c>
      <c r="EQ91" s="696">
        <v>134.4</v>
      </c>
      <c r="ER91" s="696">
        <v>48.9</v>
      </c>
      <c r="ES91" s="696">
        <v>47.8</v>
      </c>
      <c r="ET91" s="696">
        <v>21.2</v>
      </c>
      <c r="EU91" s="696">
        <v>39.9</v>
      </c>
      <c r="EV91" s="696">
        <v>171.6</v>
      </c>
      <c r="EW91" s="696">
        <v>77.900000000000006</v>
      </c>
      <c r="EX91" s="696">
        <v>84.1</v>
      </c>
      <c r="EY91" s="696">
        <v>89.1</v>
      </c>
      <c r="EZ91" s="696">
        <v>891.4</v>
      </c>
      <c r="FA91" s="696"/>
      <c r="FB91" s="696"/>
      <c r="FC91" s="696"/>
      <c r="FD91" s="696"/>
      <c r="FE91" s="696"/>
      <c r="FF91" s="696"/>
      <c r="FG91" s="696"/>
      <c r="FH91" s="696"/>
      <c r="FI91" s="696"/>
      <c r="FJ91" s="696"/>
      <c r="FK91" s="696"/>
      <c r="FL91" s="696"/>
      <c r="FM91" s="696"/>
      <c r="FN91" s="696"/>
      <c r="FO91" s="696"/>
      <c r="FP91" s="696"/>
      <c r="FQ91" s="696"/>
      <c r="FR91" s="696"/>
      <c r="FS91" s="696"/>
      <c r="FT91" s="696"/>
      <c r="FU91" s="696"/>
      <c r="FV91" s="696"/>
      <c r="FW91" s="696"/>
      <c r="FX91" s="696"/>
      <c r="FY91" s="696"/>
      <c r="FZ91" s="696"/>
      <c r="GA91" s="696"/>
      <c r="GB91" s="696"/>
      <c r="GC91" s="696"/>
      <c r="GD91" s="696"/>
    </row>
    <row r="92" spans="1:186" customFormat="1">
      <c r="A92" s="8">
        <v>43617</v>
      </c>
      <c r="B92" s="705">
        <v>1681300</v>
      </c>
      <c r="C92" s="663">
        <f t="shared" si="209"/>
        <v>3297900</v>
      </c>
      <c r="D92" s="711">
        <v>4979200</v>
      </c>
      <c r="E92" s="697">
        <f t="shared" si="122"/>
        <v>0.33766468508997427</v>
      </c>
      <c r="F92" s="550">
        <v>4.2000000000000003E-2</v>
      </c>
      <c r="G92" s="682">
        <v>3.7595212187159957E-2</v>
      </c>
      <c r="H92" s="550">
        <v>3.9E-2</v>
      </c>
      <c r="I92" s="32"/>
      <c r="J92" s="749">
        <v>911.3</v>
      </c>
      <c r="K92" s="749">
        <v>1768.8999999999999</v>
      </c>
      <c r="L92" s="749">
        <v>2680.2</v>
      </c>
      <c r="M92" s="11">
        <f t="shared" si="198"/>
        <v>18.799999999999955</v>
      </c>
      <c r="N92" s="376">
        <f t="shared" ref="N92" si="233">+J92/J88-1</f>
        <v>2.1064425770308093E-2</v>
      </c>
      <c r="O92" s="11">
        <f t="shared" ref="O92" si="234">AVERAGE(J89:J92)</f>
        <v>907.57500000000005</v>
      </c>
      <c r="P92" s="11">
        <f t="shared" ref="P92" si="235">+O92-O88</f>
        <v>20.275000000000091</v>
      </c>
      <c r="Q92" s="376">
        <f t="shared" ref="Q92" si="236">+O92/O88-1</f>
        <v>2.2850219767835078E-2</v>
      </c>
      <c r="R92" s="376">
        <f t="shared" ref="R92" si="237">+K92/K88-1</f>
        <v>1.0973309710236023E-2</v>
      </c>
      <c r="S92" s="32"/>
      <c r="T92" s="749">
        <v>387.4</v>
      </c>
      <c r="U92" s="749">
        <v>796.19999999999993</v>
      </c>
      <c r="V92" s="749">
        <v>1183.5999999999999</v>
      </c>
      <c r="W92" s="32"/>
      <c r="X92" s="749">
        <v>1338.7</v>
      </c>
      <c r="Y92" s="749">
        <v>2634</v>
      </c>
      <c r="Z92" s="749">
        <v>3972.7</v>
      </c>
      <c r="AA92" s="32"/>
      <c r="AB92" s="682">
        <v>0.71099999999999997</v>
      </c>
      <c r="AC92" s="682">
        <v>0.69772209567198185</v>
      </c>
      <c r="AD92" s="682">
        <v>0.70200000000000007</v>
      </c>
      <c r="AE92" s="32"/>
      <c r="AF92" s="231">
        <v>0.16300000000000001</v>
      </c>
      <c r="AG92" s="231">
        <v>7.4999999999999997E-2</v>
      </c>
      <c r="AH92" s="231">
        <v>3.4000000000000002E-2</v>
      </c>
      <c r="AI92" s="231">
        <v>2.8999999999999998E-2</v>
      </c>
      <c r="AJ92" s="231">
        <v>3.1E-2</v>
      </c>
      <c r="AK92" s="682">
        <v>0.18363273453093815</v>
      </c>
      <c r="AL92" s="682">
        <v>6.0642092746730082E-2</v>
      </c>
      <c r="AM92" s="32"/>
      <c r="AN92" s="684">
        <v>0.03</v>
      </c>
      <c r="AO92" s="684">
        <v>8.5000000000000006E-2</v>
      </c>
      <c r="AP92" s="684">
        <v>7.8E-2</v>
      </c>
      <c r="AQ92" s="684">
        <v>4.4999999999999998E-2</v>
      </c>
      <c r="AR92" s="722"/>
      <c r="AS92" s="32"/>
      <c r="AT92" s="747" t="s">
        <v>998</v>
      </c>
      <c r="AU92" s="747" t="s">
        <v>998</v>
      </c>
      <c r="AV92" s="747" t="s">
        <v>998</v>
      </c>
      <c r="AW92" s="747" t="s">
        <v>998</v>
      </c>
      <c r="AX92" s="747" t="s">
        <v>998</v>
      </c>
      <c r="AY92" s="747" t="s">
        <v>998</v>
      </c>
      <c r="AZ92" s="747" t="s">
        <v>998</v>
      </c>
      <c r="BA92" s="32"/>
      <c r="BB92" s="298"/>
      <c r="BC92" s="298"/>
      <c r="BD92" s="298"/>
      <c r="BE92" s="298"/>
      <c r="BF92" s="64"/>
      <c r="BG92" s="64"/>
      <c r="BH92" s="71"/>
      <c r="BI92" s="32"/>
      <c r="BJ92" s="514">
        <v>7.3</v>
      </c>
      <c r="BK92" s="514">
        <v>76.099999999999994</v>
      </c>
      <c r="BL92" s="514">
        <v>88.6</v>
      </c>
      <c r="BM92" s="514">
        <v>142.9</v>
      </c>
      <c r="BN92" s="514">
        <v>50.7</v>
      </c>
      <c r="BO92" s="514">
        <v>51.6</v>
      </c>
      <c r="BP92" s="514">
        <v>20</v>
      </c>
      <c r="BQ92" s="514">
        <v>40</v>
      </c>
      <c r="BR92" s="514">
        <v>173.7</v>
      </c>
      <c r="BS92" s="514">
        <v>79</v>
      </c>
      <c r="BT92" s="514">
        <v>77.5</v>
      </c>
      <c r="BU92" s="514">
        <v>86.7</v>
      </c>
      <c r="BV92" s="514">
        <v>894.1</v>
      </c>
      <c r="BW92" s="32"/>
      <c r="BX92" s="682">
        <v>0.03</v>
      </c>
      <c r="BY92" s="682">
        <v>2.1000000000000001E-2</v>
      </c>
      <c r="BZ92" s="682">
        <v>0.04</v>
      </c>
      <c r="CA92" s="376">
        <v>0.04</v>
      </c>
      <c r="CB92" s="749">
        <v>27.4</v>
      </c>
      <c r="CC92" s="749">
        <v>107.3</v>
      </c>
      <c r="CD92" s="749">
        <v>36.5</v>
      </c>
      <c r="CE92" s="749">
        <v>70.7</v>
      </c>
      <c r="CF92" s="32"/>
      <c r="CG92" s="272">
        <f>('Pop, Employ, Incomes'!H92+'Inflation, Current AC'!D135)*100</f>
        <v>5.6000000000000005</v>
      </c>
      <c r="CH92" s="272"/>
      <c r="CI92" s="272"/>
      <c r="CJ92" s="32"/>
      <c r="CK92" s="11">
        <v>1313.9</v>
      </c>
      <c r="CL92" s="11">
        <f t="shared" ref="CL92:CL98" si="238">(CM92*CQ92-CK92*CO92)/CP92</f>
        <v>1214.3474151074149</v>
      </c>
      <c r="CM92" s="11">
        <v>1251.3599999999999</v>
      </c>
      <c r="CN92" s="16"/>
      <c r="CO92" s="720">
        <v>597800</v>
      </c>
      <c r="CP92" s="203">
        <f t="shared" si="133"/>
        <v>1010100</v>
      </c>
      <c r="CQ92" s="721">
        <v>1607900</v>
      </c>
      <c r="CR92" s="16"/>
      <c r="CS92" s="760">
        <v>1032</v>
      </c>
      <c r="CT92" s="760"/>
      <c r="CU92" s="638">
        <f t="shared" si="125"/>
        <v>1.0261627906976745</v>
      </c>
      <c r="CV92" s="72"/>
      <c r="CW92" s="16"/>
      <c r="CX92" s="62">
        <f t="shared" ref="CX92:CX93" si="239">+CK92*$CU92</f>
        <v>1348.2752906976746</v>
      </c>
      <c r="CY92" s="543">
        <f t="shared" ref="CY92:CY93" si="240">+CL92*$CU92</f>
        <v>1246.1181323631322</v>
      </c>
      <c r="CZ92" s="62">
        <f t="shared" ref="CZ92:CZ93" si="241">+CM92*$CU92</f>
        <v>1284.0990697674417</v>
      </c>
      <c r="DA92" s="16"/>
      <c r="DI92" s="20"/>
      <c r="DQ92" s="20"/>
      <c r="DR92" s="419"/>
      <c r="DS92" s="419"/>
      <c r="DT92" s="419"/>
      <c r="DU92" s="457"/>
      <c r="DV92" s="20"/>
      <c r="ED92" s="20"/>
      <c r="EK92" s="237"/>
      <c r="EL92" s="237"/>
      <c r="EN92" s="376">
        <v>7.3</v>
      </c>
      <c r="EO92" s="376">
        <v>76.099999999999994</v>
      </c>
      <c r="EP92" s="696">
        <v>88.6</v>
      </c>
      <c r="EQ92" s="696">
        <v>142.9</v>
      </c>
      <c r="ER92" s="696">
        <v>50.7</v>
      </c>
      <c r="ES92" s="696">
        <v>51.6</v>
      </c>
      <c r="ET92" s="696">
        <v>20</v>
      </c>
      <c r="EU92" s="696">
        <v>40</v>
      </c>
      <c r="EV92" s="696">
        <v>173.7</v>
      </c>
      <c r="EW92" s="696">
        <v>79</v>
      </c>
      <c r="EX92" s="696">
        <v>77.5</v>
      </c>
      <c r="EY92" s="696">
        <v>86.7</v>
      </c>
      <c r="EZ92" s="696">
        <v>894.1</v>
      </c>
      <c r="FA92" s="696"/>
      <c r="FB92" s="696"/>
      <c r="FC92" s="696"/>
      <c r="FD92" s="696"/>
      <c r="FE92" s="696"/>
      <c r="FF92" s="696"/>
      <c r="FG92" s="696"/>
      <c r="FH92" s="696"/>
      <c r="FI92" s="696"/>
      <c r="FJ92" s="696"/>
      <c r="FK92" s="696"/>
      <c r="FL92" s="696"/>
      <c r="FM92" s="696"/>
      <c r="FN92" s="696"/>
      <c r="FO92" s="696"/>
      <c r="FP92" s="696"/>
      <c r="FQ92" s="696"/>
      <c r="FR92" s="696"/>
      <c r="FS92" s="696"/>
      <c r="FT92" s="696"/>
      <c r="FU92" s="696"/>
      <c r="FV92" s="696"/>
      <c r="FW92" s="696"/>
      <c r="FX92" s="696"/>
      <c r="FY92" s="696"/>
      <c r="FZ92" s="696"/>
      <c r="GA92" s="696"/>
      <c r="GB92" s="696"/>
      <c r="GC92" s="696"/>
      <c r="GD92" s="696"/>
    </row>
    <row r="93" spans="1:186" customFormat="1">
      <c r="A93" s="61">
        <v>43709</v>
      </c>
      <c r="B93" s="586">
        <f>+B92*0.75+B96*0.25</f>
        <v>1690200</v>
      </c>
      <c r="C93" s="586">
        <f t="shared" si="209"/>
        <v>3316750</v>
      </c>
      <c r="D93" s="586">
        <f>+D92*0.75+D96*0.25</f>
        <v>5006950</v>
      </c>
      <c r="E93" s="697">
        <f t="shared" si="122"/>
        <v>0.3375707766204975</v>
      </c>
      <c r="F93" s="550">
        <v>4.2000000000000003E-2</v>
      </c>
      <c r="G93" s="682">
        <v>3.9363303936330397E-2</v>
      </c>
      <c r="H93" s="550">
        <v>0.04</v>
      </c>
      <c r="I93" s="32"/>
      <c r="J93" s="749">
        <v>907.2</v>
      </c>
      <c r="K93" s="749">
        <v>1786.3999999999999</v>
      </c>
      <c r="L93" s="749">
        <v>2693.6</v>
      </c>
      <c r="M93" s="11">
        <f t="shared" si="198"/>
        <v>-9.9999999999909051E-2</v>
      </c>
      <c r="N93" s="376">
        <f t="shared" ref="N93" si="242">+J93/J89-1</f>
        <v>-1.102171277415076E-4</v>
      </c>
      <c r="O93" s="11">
        <f t="shared" ref="O93" si="243">AVERAGE(J90:J93)</f>
        <v>907.55</v>
      </c>
      <c r="P93" s="11">
        <f t="shared" ref="P93" si="244">+O93-O89</f>
        <v>12.549999999999955</v>
      </c>
      <c r="Q93" s="376">
        <f t="shared" ref="Q93" si="245">+O93/O89-1</f>
        <v>1.4022346368715022E-2</v>
      </c>
      <c r="R93" s="376">
        <f t="shared" ref="R93" si="246">+K93/K89-1</f>
        <v>1.5923566878980999E-2</v>
      </c>
      <c r="S93" s="32"/>
      <c r="T93" s="749">
        <v>397.7</v>
      </c>
      <c r="U93" s="749">
        <v>786.89999999999986</v>
      </c>
      <c r="V93" s="749">
        <v>1184.5999999999999</v>
      </c>
      <c r="W93" s="32"/>
      <c r="X93" s="749">
        <v>1344.2</v>
      </c>
      <c r="Y93" s="749">
        <v>2646.5</v>
      </c>
      <c r="Z93" s="749">
        <v>3990.7</v>
      </c>
      <c r="AA93" s="32"/>
      <c r="AB93" s="682">
        <v>0.70400000000000007</v>
      </c>
      <c r="AC93" s="682">
        <v>0.70266389571131693</v>
      </c>
      <c r="AD93" s="682">
        <v>0.70299999999999996</v>
      </c>
      <c r="AE93" s="32"/>
      <c r="AF93" s="231">
        <v>0.17100000000000001</v>
      </c>
      <c r="AG93" s="231">
        <v>9.5000000000000001E-2</v>
      </c>
      <c r="AH93" s="231">
        <v>3.3000000000000002E-2</v>
      </c>
      <c r="AI93" s="231">
        <v>2.7999999999999997E-2</v>
      </c>
      <c r="AJ93" s="231">
        <v>2.2000000000000002E-2</v>
      </c>
      <c r="AK93" s="682">
        <v>0.15301085883514312</v>
      </c>
      <c r="AL93" s="682">
        <v>6.6666666666666666E-2</v>
      </c>
      <c r="AM93" s="32"/>
      <c r="AN93" s="684">
        <v>0.03</v>
      </c>
      <c r="AO93" s="684">
        <v>7.2999999999999995E-2</v>
      </c>
      <c r="AP93" s="684">
        <v>7.400000000000001E-2</v>
      </c>
      <c r="AQ93" s="684">
        <v>4.2999999999999997E-2</v>
      </c>
      <c r="AR93" s="684">
        <v>0.06</v>
      </c>
      <c r="AS93" s="32"/>
      <c r="AT93" s="747" t="s">
        <v>998</v>
      </c>
      <c r="AU93" s="747" t="s">
        <v>998</v>
      </c>
      <c r="AV93" s="747" t="s">
        <v>998</v>
      </c>
      <c r="AW93" s="747" t="s">
        <v>998</v>
      </c>
      <c r="AX93" s="747" t="s">
        <v>998</v>
      </c>
      <c r="AY93" s="747" t="s">
        <v>998</v>
      </c>
      <c r="AZ93" s="747" t="s">
        <v>998</v>
      </c>
      <c r="BA93" s="32"/>
      <c r="BB93" s="298"/>
      <c r="BC93" s="298"/>
      <c r="BD93" s="298"/>
      <c r="BE93" s="298"/>
      <c r="BF93" s="298"/>
      <c r="BG93" s="298"/>
      <c r="BH93" s="71"/>
      <c r="BI93" s="32"/>
      <c r="BJ93" s="667">
        <v>7</v>
      </c>
      <c r="BK93" s="667">
        <v>82.5</v>
      </c>
      <c r="BL93" s="667">
        <v>88.7</v>
      </c>
      <c r="BM93" s="667">
        <v>135.30000000000001</v>
      </c>
      <c r="BN93" s="667">
        <v>49.6</v>
      </c>
      <c r="BO93" s="667">
        <v>49</v>
      </c>
      <c r="BP93" s="667">
        <v>17.100000000000001</v>
      </c>
      <c r="BQ93" s="667">
        <v>44.2</v>
      </c>
      <c r="BR93" s="667">
        <v>164.2</v>
      </c>
      <c r="BS93" s="667">
        <v>73.2</v>
      </c>
      <c r="BT93" s="667">
        <v>87.1</v>
      </c>
      <c r="BU93" s="667">
        <v>89.1</v>
      </c>
      <c r="BV93" s="667">
        <v>887</v>
      </c>
      <c r="BW93" s="32"/>
      <c r="BX93" s="682">
        <v>2.4E-2</v>
      </c>
      <c r="BY93" s="682">
        <v>1.7000000000000001E-2</v>
      </c>
      <c r="BZ93" s="682">
        <v>3.2000000000000001E-2</v>
      </c>
      <c r="CA93" s="376">
        <v>3.3000000000000002E-2</v>
      </c>
      <c r="CB93" s="749">
        <v>21.6</v>
      </c>
      <c r="CC93" s="749">
        <v>89.2</v>
      </c>
      <c r="CD93" s="749">
        <v>28</v>
      </c>
      <c r="CE93" s="749">
        <v>61.2</v>
      </c>
      <c r="CF93" s="32"/>
      <c r="CG93" s="272">
        <f>('Pop, Employ, Incomes'!H93+'Inflation, Current AC'!D136)*100</f>
        <v>5.5</v>
      </c>
      <c r="CH93" s="272"/>
      <c r="CI93" s="272"/>
      <c r="CJ93" s="32"/>
      <c r="CK93" s="11">
        <v>1305.1199999999999</v>
      </c>
      <c r="CL93" s="11">
        <f t="shared" si="238"/>
        <v>1228.3580731926811</v>
      </c>
      <c r="CM93" s="11">
        <v>1257.1300000000001</v>
      </c>
      <c r="CN93" s="16"/>
      <c r="CO93" s="720">
        <v>599600</v>
      </c>
      <c r="CP93" s="203">
        <f t="shared" si="133"/>
        <v>1000100</v>
      </c>
      <c r="CQ93" s="721">
        <v>1599700</v>
      </c>
      <c r="CR93" s="16"/>
      <c r="CS93" s="760">
        <v>1039</v>
      </c>
      <c r="CT93" s="760"/>
      <c r="CU93" s="638">
        <f t="shared" si="125"/>
        <v>1.0192492781520692</v>
      </c>
      <c r="CV93" s="664"/>
      <c r="CW93" s="16"/>
      <c r="CX93" s="62">
        <f t="shared" si="239"/>
        <v>1330.2426179018285</v>
      </c>
      <c r="CY93" s="543">
        <f t="shared" si="240"/>
        <v>1252.0030794139068</v>
      </c>
      <c r="CZ93" s="62">
        <f t="shared" si="241"/>
        <v>1281.3288450433108</v>
      </c>
      <c r="DA93" s="16"/>
      <c r="DI93" s="20"/>
      <c r="DQ93" s="20"/>
      <c r="DR93" s="457"/>
      <c r="DS93" s="457"/>
      <c r="DT93" s="457"/>
      <c r="DU93" s="457"/>
      <c r="DV93" s="20"/>
      <c r="ED93" s="20"/>
      <c r="EK93" s="237"/>
      <c r="EL93" s="237"/>
      <c r="EN93" s="376">
        <v>7</v>
      </c>
      <c r="EO93" s="376">
        <v>82.5</v>
      </c>
      <c r="EP93" s="696">
        <v>88.7</v>
      </c>
      <c r="EQ93" s="696">
        <v>135.30000000000001</v>
      </c>
      <c r="ER93" s="696">
        <v>49.6</v>
      </c>
      <c r="ES93" s="696">
        <v>49</v>
      </c>
      <c r="ET93" s="696">
        <v>17.100000000000001</v>
      </c>
      <c r="EU93" s="696">
        <v>44.2</v>
      </c>
      <c r="EV93" s="696">
        <v>164.2</v>
      </c>
      <c r="EW93" s="696">
        <v>73.2</v>
      </c>
      <c r="EX93" s="696">
        <v>87.1</v>
      </c>
      <c r="EY93" s="696">
        <v>89.1</v>
      </c>
      <c r="EZ93" s="696">
        <v>887</v>
      </c>
      <c r="FA93" s="696"/>
      <c r="FB93" s="696"/>
      <c r="FC93" s="696"/>
      <c r="FD93" s="696"/>
      <c r="FE93" s="696"/>
      <c r="FF93" s="696"/>
      <c r="FG93" s="696"/>
      <c r="FH93" s="696"/>
      <c r="FI93" s="696"/>
      <c r="FJ93" s="696"/>
      <c r="FK93" s="696"/>
      <c r="FL93" s="696"/>
      <c r="FM93" s="696"/>
      <c r="FN93" s="696"/>
      <c r="FO93" s="696"/>
      <c r="FP93" s="696"/>
      <c r="FQ93" s="696"/>
      <c r="FR93" s="696"/>
      <c r="FS93" s="696"/>
      <c r="FT93" s="696"/>
      <c r="FU93" s="696"/>
      <c r="FV93" s="696"/>
      <c r="FW93" s="696"/>
      <c r="FX93" s="696"/>
      <c r="FY93" s="696"/>
      <c r="FZ93" s="696"/>
      <c r="GA93" s="696"/>
      <c r="GB93" s="696"/>
      <c r="GC93" s="696"/>
      <c r="GD93" s="696"/>
    </row>
    <row r="94" spans="1:186" customFormat="1">
      <c r="A94" s="61">
        <v>43800</v>
      </c>
      <c r="B94" s="586">
        <f>+B92*0.5+B96*0.5</f>
        <v>1699100</v>
      </c>
      <c r="C94" s="586">
        <f t="shared" si="209"/>
        <v>3335600</v>
      </c>
      <c r="D94" s="586">
        <f>+D92*0.5+D96*0.5</f>
        <v>5034700</v>
      </c>
      <c r="E94" s="697">
        <f t="shared" si="122"/>
        <v>0.33747790335074584</v>
      </c>
      <c r="F94" s="550">
        <v>4.0999999999999995E-2</v>
      </c>
      <c r="G94" s="682">
        <v>4.0540540540540536E-2</v>
      </c>
      <c r="H94" s="550">
        <v>4.0999999999999995E-2</v>
      </c>
      <c r="I94" s="32"/>
      <c r="J94" s="749">
        <v>917.3</v>
      </c>
      <c r="K94" s="749">
        <v>1810.5000000000002</v>
      </c>
      <c r="L94" s="749">
        <v>2727.8</v>
      </c>
      <c r="M94" s="11">
        <f t="shared" si="198"/>
        <v>17</v>
      </c>
      <c r="N94" s="376">
        <f t="shared" ref="N94" si="247">+J94/J90-1</f>
        <v>1.8882594690658561E-2</v>
      </c>
      <c r="O94" s="11">
        <f t="shared" ref="O94" si="248">AVERAGE(J91:J94)</f>
        <v>911.8</v>
      </c>
      <c r="P94" s="11">
        <f t="shared" ref="P94" si="249">+O94-O90</f>
        <v>14.049999999999955</v>
      </c>
      <c r="Q94" s="376">
        <f t="shared" ref="Q94" si="250">+O94/O90-1</f>
        <v>1.5650236702868137E-2</v>
      </c>
      <c r="R94" s="376">
        <f t="shared" ref="R94" si="251">+K94/K90-1</f>
        <v>2.9219487237791997E-2</v>
      </c>
      <c r="S94" s="32"/>
      <c r="T94" s="749">
        <v>396.1</v>
      </c>
      <c r="U94" s="749">
        <v>778.30000000000007</v>
      </c>
      <c r="V94" s="749">
        <v>1174.4000000000001</v>
      </c>
      <c r="W94" s="32"/>
      <c r="X94" s="749">
        <v>1352.6</v>
      </c>
      <c r="Y94" s="749">
        <v>2665.3</v>
      </c>
      <c r="Z94" s="749">
        <v>4017.9</v>
      </c>
      <c r="AA94" s="32"/>
      <c r="AB94" s="682">
        <v>0.70700000000000007</v>
      </c>
      <c r="AC94" s="682">
        <v>0.70798784376993207</v>
      </c>
      <c r="AD94" s="682">
        <v>0.70799999999999996</v>
      </c>
      <c r="AE94" s="32"/>
      <c r="AF94" s="231">
        <v>0.17600000000000002</v>
      </c>
      <c r="AG94" s="231">
        <v>9.5000000000000001E-2</v>
      </c>
      <c r="AH94" s="231">
        <v>3.3000000000000002E-2</v>
      </c>
      <c r="AI94" s="231">
        <v>2.4E-2</v>
      </c>
      <c r="AJ94" s="231">
        <v>0.02</v>
      </c>
      <c r="AK94" s="682">
        <v>0.18261718749999997</v>
      </c>
      <c r="AL94" s="682">
        <v>6.7767653758542143E-2</v>
      </c>
      <c r="AM94" s="32"/>
      <c r="AN94" s="684">
        <v>0.03</v>
      </c>
      <c r="AO94" s="684">
        <v>7.5999999999999998E-2</v>
      </c>
      <c r="AP94" s="684">
        <v>7.5999999999999998E-2</v>
      </c>
      <c r="AQ94" s="684">
        <v>3.3000000000000002E-2</v>
      </c>
      <c r="AR94" s="684">
        <v>8.5000000000000006E-2</v>
      </c>
      <c r="AS94" s="32"/>
      <c r="AT94" s="747" t="s">
        <v>998</v>
      </c>
      <c r="AU94" s="747" t="s">
        <v>998</v>
      </c>
      <c r="AV94" s="747" t="s">
        <v>998</v>
      </c>
      <c r="AW94" s="747" t="s">
        <v>998</v>
      </c>
      <c r="AX94" s="747" t="s">
        <v>998</v>
      </c>
      <c r="AY94" s="747" t="s">
        <v>998</v>
      </c>
      <c r="AZ94" s="747" t="s">
        <v>998</v>
      </c>
      <c r="BA94" s="32"/>
      <c r="BB94" s="298"/>
      <c r="BC94" s="298"/>
      <c r="BD94" s="298"/>
      <c r="BE94" s="298"/>
      <c r="BF94" s="298"/>
      <c r="BG94" s="298"/>
      <c r="BH94" s="71"/>
      <c r="BI94" s="32"/>
      <c r="BJ94" s="667">
        <v>8.8000000000000007</v>
      </c>
      <c r="BK94" s="667">
        <v>84.2</v>
      </c>
      <c r="BL94" s="667">
        <v>94.8</v>
      </c>
      <c r="BM94" s="667">
        <v>131.5</v>
      </c>
      <c r="BN94" s="667">
        <v>50.3</v>
      </c>
      <c r="BO94" s="667">
        <v>52.8</v>
      </c>
      <c r="BP94" s="667">
        <v>19.3</v>
      </c>
      <c r="BQ94" s="667">
        <v>44.1</v>
      </c>
      <c r="BR94" s="667">
        <v>157.5</v>
      </c>
      <c r="BS94" s="667">
        <v>72.599999999999994</v>
      </c>
      <c r="BT94" s="667">
        <v>91.6</v>
      </c>
      <c r="BU94" s="667">
        <v>92.3</v>
      </c>
      <c r="BV94" s="667">
        <v>899.9</v>
      </c>
      <c r="BW94" s="32"/>
      <c r="BX94" s="682">
        <v>0.03</v>
      </c>
      <c r="BY94" s="682">
        <v>2.2000000000000002E-2</v>
      </c>
      <c r="BZ94" s="682">
        <v>3.9E-2</v>
      </c>
      <c r="CA94" s="376">
        <v>3.6000000000000004E-2</v>
      </c>
      <c r="CB94" s="749">
        <v>27.5</v>
      </c>
      <c r="CC94" s="749">
        <v>97.7</v>
      </c>
      <c r="CD94" s="749">
        <v>33</v>
      </c>
      <c r="CE94" s="749">
        <v>64.7</v>
      </c>
      <c r="CF94" s="32"/>
      <c r="CG94" s="272">
        <f>('Pop, Employ, Incomes'!H94+'Inflation, Current AC'!D137)*100</f>
        <v>6</v>
      </c>
      <c r="CH94" s="272"/>
      <c r="CI94" s="272"/>
      <c r="CJ94" s="32"/>
      <c r="CK94" s="11">
        <v>1317.51</v>
      </c>
      <c r="CL94" s="11">
        <f t="shared" si="238"/>
        <v>1244.7861626870106</v>
      </c>
      <c r="CM94" s="11">
        <v>1272.1199999999999</v>
      </c>
      <c r="CN94" s="16"/>
      <c r="CO94" s="720">
        <v>607800</v>
      </c>
      <c r="CP94" s="203">
        <f t="shared" si="133"/>
        <v>1009300</v>
      </c>
      <c r="CQ94" s="721">
        <v>1617100</v>
      </c>
      <c r="CR94" s="16"/>
      <c r="CS94" s="760">
        <v>1044</v>
      </c>
      <c r="CT94" s="760"/>
      <c r="CU94" s="638">
        <f t="shared" si="125"/>
        <v>1.014367816091954</v>
      </c>
      <c r="CV94" s="72"/>
      <c r="CW94" s="16"/>
      <c r="CX94" s="62">
        <f t="shared" ref="CX94" si="252">+CK94*$CU94</f>
        <v>1336.4397413793104</v>
      </c>
      <c r="CY94" s="543">
        <f t="shared" ref="CY94" si="253">+CL94*$CU94</f>
        <v>1262.6710213463068</v>
      </c>
      <c r="CZ94" s="62">
        <f t="shared" ref="CZ94" si="254">+CM94*$CU94</f>
        <v>1290.3975862068964</v>
      </c>
      <c r="DA94" s="16"/>
      <c r="DI94" s="20"/>
      <c r="DQ94" s="20"/>
      <c r="DR94" s="457"/>
      <c r="DS94" s="457"/>
      <c r="DT94" s="457"/>
      <c r="DU94" s="457"/>
      <c r="DV94" s="20"/>
      <c r="ED94" s="20"/>
      <c r="EL94" s="20"/>
      <c r="EN94" s="376">
        <v>8.8000000000000007</v>
      </c>
      <c r="EO94" s="376">
        <v>84.2</v>
      </c>
      <c r="EP94" s="696">
        <v>94.8</v>
      </c>
      <c r="EQ94" s="696">
        <v>131.5</v>
      </c>
      <c r="ER94" s="696">
        <v>50.3</v>
      </c>
      <c r="ES94" s="696">
        <v>52.8</v>
      </c>
      <c r="ET94" s="696">
        <v>19.3</v>
      </c>
      <c r="EU94" s="696">
        <v>44.1</v>
      </c>
      <c r="EV94" s="696">
        <v>157.5</v>
      </c>
      <c r="EW94" s="696">
        <v>72.599999999999994</v>
      </c>
      <c r="EX94" s="696">
        <v>91.6</v>
      </c>
      <c r="EY94" s="696">
        <v>92.3</v>
      </c>
      <c r="EZ94" s="696">
        <v>899.9</v>
      </c>
      <c r="FA94" s="696"/>
      <c r="FB94" s="696"/>
      <c r="FC94" s="696"/>
      <c r="FD94" s="696"/>
      <c r="FE94" s="696"/>
      <c r="FF94" s="696"/>
      <c r="FG94" s="696"/>
      <c r="FH94" s="696"/>
      <c r="FI94" s="696"/>
      <c r="FJ94" s="696"/>
      <c r="FK94" s="696"/>
      <c r="FL94" s="696"/>
      <c r="FM94" s="696"/>
      <c r="FN94" s="696"/>
      <c r="FO94" s="696"/>
      <c r="FP94" s="696"/>
      <c r="FQ94" s="696"/>
      <c r="FR94" s="696"/>
      <c r="FS94" s="696"/>
      <c r="FT94" s="696"/>
      <c r="FU94" s="696"/>
      <c r="FV94" s="696"/>
      <c r="FW94" s="696"/>
      <c r="FX94" s="696"/>
      <c r="FY94" s="696"/>
      <c r="FZ94" s="696"/>
      <c r="GA94" s="696"/>
      <c r="GB94" s="696"/>
      <c r="GC94" s="696"/>
      <c r="GD94" s="696"/>
    </row>
    <row r="95" spans="1:186" s="664" customFormat="1">
      <c r="A95" s="61">
        <v>43891</v>
      </c>
      <c r="B95" s="586">
        <f>+B92*0.25+B96*0.75</f>
        <v>1708000</v>
      </c>
      <c r="C95" s="586">
        <f t="shared" si="209"/>
        <v>3354450</v>
      </c>
      <c r="D95" s="586">
        <f>+D92*0.25+D96*0.75</f>
        <v>5062450</v>
      </c>
      <c r="E95" s="697">
        <f t="shared" si="122"/>
        <v>0.33738604825726676</v>
      </c>
      <c r="F95" s="550">
        <v>4.8000000000000001E-2</v>
      </c>
      <c r="G95" s="682">
        <v>4.304514234782153E-2</v>
      </c>
      <c r="H95" s="550">
        <v>4.4999999999999998E-2</v>
      </c>
      <c r="I95" s="32"/>
      <c r="J95" s="749">
        <v>923</v>
      </c>
      <c r="K95" s="749">
        <v>1825.1999999999998</v>
      </c>
      <c r="L95" s="749">
        <v>2748.2</v>
      </c>
      <c r="M95" s="11">
        <f t="shared" si="198"/>
        <v>11.600000000000023</v>
      </c>
      <c r="N95" s="376">
        <f t="shared" ref="N95:N96" si="255">+J95/J91-1</f>
        <v>1.2727671713846922E-2</v>
      </c>
      <c r="O95" s="11">
        <f t="shared" ref="O95" si="256">AVERAGE(J92:J95)</f>
        <v>914.7</v>
      </c>
      <c r="P95" s="11">
        <f t="shared" ref="P95" si="257">+O95-O91</f>
        <v>11.825000000000045</v>
      </c>
      <c r="Q95" s="376">
        <f t="shared" ref="Q95" si="258">+O95/O91-1</f>
        <v>1.3097051086806033E-2</v>
      </c>
      <c r="R95" s="376">
        <f t="shared" ref="R95" si="259">+K95/K91-1</f>
        <v>3.1886024423337878E-2</v>
      </c>
      <c r="S95" s="32"/>
      <c r="T95" s="749">
        <v>393.5</v>
      </c>
      <c r="U95" s="749">
        <v>781.2</v>
      </c>
      <c r="V95" s="749">
        <v>1174.7</v>
      </c>
      <c r="W95" s="32"/>
      <c r="X95" s="749">
        <v>1363.2</v>
      </c>
      <c r="Y95" s="749">
        <v>2688.3999999999996</v>
      </c>
      <c r="Z95" s="749">
        <v>4051.6</v>
      </c>
      <c r="AA95" s="32"/>
      <c r="AB95" s="682">
        <v>0.71099999999999997</v>
      </c>
      <c r="AC95" s="682">
        <v>0.70941824133313491</v>
      </c>
      <c r="AD95" s="682">
        <v>0.71</v>
      </c>
      <c r="AE95" s="32"/>
      <c r="AF95" s="231">
        <v>0.16800000000000001</v>
      </c>
      <c r="AG95" s="231">
        <v>0.11199999999999999</v>
      </c>
      <c r="AH95" s="231">
        <v>4.0999999999999995E-2</v>
      </c>
      <c r="AI95" s="231">
        <v>3.3000000000000002E-2</v>
      </c>
      <c r="AJ95" s="231">
        <v>2.2000000000000002E-2</v>
      </c>
      <c r="AK95" s="682">
        <v>0.20018621973929238</v>
      </c>
      <c r="AL95" s="682">
        <v>7.6923076923076913E-2</v>
      </c>
      <c r="AM95" s="32"/>
      <c r="AN95" s="684">
        <v>0.03</v>
      </c>
      <c r="AO95" s="684">
        <v>9.6999999999999989E-2</v>
      </c>
      <c r="AP95" s="684">
        <v>8.8000000000000009E-2</v>
      </c>
      <c r="AQ95" s="684">
        <v>5.4000000000000006E-2</v>
      </c>
      <c r="AR95" s="684">
        <v>6.6000000000000003E-2</v>
      </c>
      <c r="AS95" s="32"/>
      <c r="AT95" s="747" t="s">
        <v>998</v>
      </c>
      <c r="AU95" s="747" t="s">
        <v>998</v>
      </c>
      <c r="AV95" s="747" t="s">
        <v>998</v>
      </c>
      <c r="AW95" s="747" t="s">
        <v>998</v>
      </c>
      <c r="AX95" s="747" t="s">
        <v>998</v>
      </c>
      <c r="AY95" s="747" t="s">
        <v>998</v>
      </c>
      <c r="AZ95" s="747" t="s">
        <v>998</v>
      </c>
      <c r="BA95" s="32"/>
      <c r="BB95" s="298"/>
      <c r="BC95" s="298"/>
      <c r="BD95" s="298"/>
      <c r="BE95" s="298"/>
      <c r="BF95" s="298"/>
      <c r="BG95" s="298"/>
      <c r="BH95" s="71"/>
      <c r="BI95" s="32"/>
      <c r="BJ95" s="667">
        <v>7.6</v>
      </c>
      <c r="BK95" s="667">
        <v>82.9</v>
      </c>
      <c r="BL95" s="667">
        <v>100.5</v>
      </c>
      <c r="BM95" s="667">
        <v>130.9</v>
      </c>
      <c r="BN95" s="667">
        <v>49.7</v>
      </c>
      <c r="BO95" s="667">
        <v>51.4</v>
      </c>
      <c r="BP95" s="667">
        <v>20.5</v>
      </c>
      <c r="BQ95" s="667">
        <v>42.2</v>
      </c>
      <c r="BR95" s="667">
        <v>164.7</v>
      </c>
      <c r="BS95" s="667">
        <v>69.8</v>
      </c>
      <c r="BT95" s="667">
        <v>93.3</v>
      </c>
      <c r="BU95" s="667">
        <v>92.6</v>
      </c>
      <c r="BV95" s="667">
        <v>906</v>
      </c>
      <c r="BW95" s="32"/>
      <c r="BX95" s="682">
        <v>2.5000000000000001E-2</v>
      </c>
      <c r="BY95" s="682">
        <v>1.3000000000000001E-2</v>
      </c>
      <c r="BZ95" s="682">
        <v>3.7999999999999999E-2</v>
      </c>
      <c r="CA95" s="376">
        <v>3.4000000000000002E-2</v>
      </c>
      <c r="CB95" s="749">
        <v>22.7</v>
      </c>
      <c r="CC95" s="749">
        <v>93.3</v>
      </c>
      <c r="CD95" s="749">
        <v>26.5</v>
      </c>
      <c r="CE95" s="749">
        <v>66.8</v>
      </c>
      <c r="CF95" s="32"/>
      <c r="CG95" s="272">
        <f>('Pop, Employ, Incomes'!H95+'Inflation, Current AC'!D138)*100</f>
        <v>7.0000000000000009</v>
      </c>
      <c r="CH95" s="272"/>
      <c r="CI95" s="272"/>
      <c r="CJ95" s="32"/>
      <c r="CK95" s="11">
        <v>1337.72</v>
      </c>
      <c r="CL95" s="11">
        <f t="shared" si="238"/>
        <v>1254.3541144038595</v>
      </c>
      <c r="CM95" s="11">
        <v>1285.5</v>
      </c>
      <c r="CN95" s="16"/>
      <c r="CO95" s="720">
        <v>605800</v>
      </c>
      <c r="CP95" s="203">
        <f t="shared" si="133"/>
        <v>1015700</v>
      </c>
      <c r="CQ95" s="721">
        <v>1621500</v>
      </c>
      <c r="CR95" s="16"/>
      <c r="CS95" s="760">
        <v>1052</v>
      </c>
      <c r="CT95" s="760"/>
      <c r="CU95" s="638">
        <f t="shared" si="125"/>
        <v>1.0066539923954372</v>
      </c>
      <c r="CV95" s="690"/>
      <c r="CW95" s="16"/>
      <c r="CX95" s="62">
        <f t="shared" ref="CX95" si="260">+CK95*$CU95</f>
        <v>1346.6211787072243</v>
      </c>
      <c r="CY95" s="543">
        <f t="shared" ref="CY95" si="261">+CL95*$CU95</f>
        <v>1262.7005771422882</v>
      </c>
      <c r="CZ95" s="62">
        <f t="shared" ref="CZ95" si="262">+CM95*$CU95</f>
        <v>1294.0537072243344</v>
      </c>
      <c r="DA95" s="16"/>
      <c r="DI95" s="20"/>
      <c r="DQ95" s="20"/>
      <c r="DV95" s="20"/>
      <c r="ED95" s="20"/>
      <c r="EL95" s="20"/>
      <c r="EN95" s="376">
        <v>7.6</v>
      </c>
      <c r="EO95" s="376">
        <v>82.9</v>
      </c>
      <c r="EP95" s="696">
        <v>100.5</v>
      </c>
      <c r="EQ95" s="696">
        <v>130.9</v>
      </c>
      <c r="ER95" s="696">
        <v>49.7</v>
      </c>
      <c r="ES95" s="696">
        <v>51.4</v>
      </c>
      <c r="ET95" s="696">
        <v>20.5</v>
      </c>
      <c r="EU95" s="696">
        <v>42.2</v>
      </c>
      <c r="EV95" s="696">
        <v>164.7</v>
      </c>
      <c r="EW95" s="696">
        <v>69.8</v>
      </c>
      <c r="EX95" s="696">
        <v>93.3</v>
      </c>
      <c r="EY95" s="696">
        <v>92.6</v>
      </c>
      <c r="EZ95" s="696">
        <v>906</v>
      </c>
      <c r="FA95" s="696"/>
      <c r="FB95" s="696"/>
      <c r="FC95" s="696"/>
      <c r="FD95" s="696"/>
      <c r="FE95" s="696"/>
      <c r="FF95" s="696"/>
      <c r="FG95" s="696"/>
      <c r="FH95" s="696"/>
      <c r="FI95" s="696"/>
      <c r="FJ95" s="696"/>
      <c r="FK95" s="696"/>
      <c r="FL95" s="696"/>
      <c r="FM95" s="696"/>
      <c r="FN95" s="696"/>
      <c r="FO95" s="696"/>
      <c r="FP95" s="696"/>
      <c r="FQ95" s="696"/>
      <c r="FR95" s="696"/>
      <c r="FS95" s="696"/>
      <c r="FT95" s="696"/>
      <c r="FU95" s="696"/>
      <c r="FV95" s="696"/>
      <c r="FW95" s="696"/>
      <c r="FX95" s="696"/>
      <c r="FY95" s="696"/>
      <c r="FZ95" s="696"/>
      <c r="GA95" s="696"/>
      <c r="GB95" s="696"/>
      <c r="GC95" s="696"/>
      <c r="GD95" s="696"/>
    </row>
    <row r="96" spans="1:186" s="690" customFormat="1">
      <c r="A96" s="61">
        <v>43983</v>
      </c>
      <c r="B96" s="706">
        <v>1716900</v>
      </c>
      <c r="C96" s="663">
        <f t="shared" ref="C96:C99" si="263">+D96-B96</f>
        <v>3373300</v>
      </c>
      <c r="D96" s="712">
        <v>5090200</v>
      </c>
      <c r="E96" s="697">
        <f t="shared" si="122"/>
        <v>0.33729519468783153</v>
      </c>
      <c r="F96" s="550">
        <v>0.04</v>
      </c>
      <c r="G96" s="682">
        <v>3.9298990971853423E-2</v>
      </c>
      <c r="H96" s="550">
        <v>3.9E-2</v>
      </c>
      <c r="I96" s="32"/>
      <c r="J96" s="749">
        <v>914.5</v>
      </c>
      <c r="K96" s="749">
        <v>1809</v>
      </c>
      <c r="L96" s="749">
        <v>2723.5</v>
      </c>
      <c r="M96" s="11">
        <f t="shared" si="198"/>
        <v>3.2000000000000455</v>
      </c>
      <c r="N96" s="376">
        <f t="shared" si="255"/>
        <v>3.5114671348623894E-3</v>
      </c>
      <c r="O96" s="11">
        <f t="shared" ref="O96" si="264">AVERAGE(J93:J96)</f>
        <v>915.5</v>
      </c>
      <c r="P96" s="11">
        <f t="shared" ref="P96" si="265">+O96-O92</f>
        <v>7.9249999999999545</v>
      </c>
      <c r="Q96" s="376">
        <f t="shared" ref="Q96" si="266">+O96/O92-1</f>
        <v>8.7320607112360005E-3</v>
      </c>
      <c r="R96" s="376">
        <f t="shared" ref="R96" si="267">+K96/K92-1</f>
        <v>2.2669455593872012E-2</v>
      </c>
      <c r="S96" s="32"/>
      <c r="T96" s="749">
        <v>417.8</v>
      </c>
      <c r="U96" s="749">
        <v>821</v>
      </c>
      <c r="V96" s="749">
        <v>1238.8</v>
      </c>
      <c r="W96" s="32"/>
      <c r="X96" s="749">
        <v>1370</v>
      </c>
      <c r="Y96" s="749">
        <v>2704</v>
      </c>
      <c r="Z96" s="749">
        <v>4074</v>
      </c>
      <c r="AA96" s="32"/>
      <c r="AB96" s="682">
        <v>0.69499999999999995</v>
      </c>
      <c r="AC96" s="682">
        <v>0.69637573964497035</v>
      </c>
      <c r="AD96" s="682">
        <v>0.69599999999999995</v>
      </c>
      <c r="AE96" s="32"/>
      <c r="AF96" s="231">
        <v>0.13500000000000001</v>
      </c>
      <c r="AG96" s="231">
        <v>8.5000000000000006E-2</v>
      </c>
      <c r="AH96" s="231">
        <v>3.7000000000000005E-2</v>
      </c>
      <c r="AI96" s="231">
        <v>2.8999999999999998E-2</v>
      </c>
      <c r="AJ96" s="231">
        <v>2.1000000000000001E-2</v>
      </c>
      <c r="AK96" s="682">
        <v>0.14208826695371365</v>
      </c>
      <c r="AL96" s="682">
        <v>7.7591198610306888E-2</v>
      </c>
      <c r="AM96" s="32"/>
      <c r="AN96" s="684">
        <v>3.3000000000000002E-2</v>
      </c>
      <c r="AO96" s="684">
        <v>5.4000000000000006E-2</v>
      </c>
      <c r="AP96" s="684">
        <v>0.06</v>
      </c>
      <c r="AQ96" s="684">
        <v>4.2000000000000003E-2</v>
      </c>
      <c r="AR96" s="684">
        <v>4.7E-2</v>
      </c>
      <c r="AS96" s="32"/>
      <c r="AT96" s="747" t="s">
        <v>998</v>
      </c>
      <c r="AU96" s="747" t="s">
        <v>998</v>
      </c>
      <c r="AV96" s="747" t="s">
        <v>998</v>
      </c>
      <c r="AW96" s="747" t="s">
        <v>998</v>
      </c>
      <c r="AX96" s="747" t="s">
        <v>998</v>
      </c>
      <c r="AY96" s="747" t="s">
        <v>998</v>
      </c>
      <c r="AZ96" s="747" t="s">
        <v>998</v>
      </c>
      <c r="BA96" s="32"/>
      <c r="BB96" s="298"/>
      <c r="BC96" s="298"/>
      <c r="BD96" s="298"/>
      <c r="BE96" s="298"/>
      <c r="BF96" s="298"/>
      <c r="BG96" s="298"/>
      <c r="BH96" s="71"/>
      <c r="BI96" s="32"/>
      <c r="BJ96" s="667">
        <v>8.9</v>
      </c>
      <c r="BK96" s="667">
        <v>79.8</v>
      </c>
      <c r="BL96" s="667">
        <v>98.7</v>
      </c>
      <c r="BM96" s="667">
        <v>132.69999999999999</v>
      </c>
      <c r="BN96" s="667">
        <v>48.8</v>
      </c>
      <c r="BO96" s="667">
        <v>46.6</v>
      </c>
      <c r="BP96" s="667">
        <v>20.8</v>
      </c>
      <c r="BQ96" s="667">
        <v>43.8</v>
      </c>
      <c r="BR96" s="667">
        <v>157.4</v>
      </c>
      <c r="BS96" s="667">
        <v>74.400000000000006</v>
      </c>
      <c r="BT96" s="667">
        <v>94.6</v>
      </c>
      <c r="BU96" s="667">
        <v>89.8</v>
      </c>
      <c r="BV96" s="667">
        <v>896.2</v>
      </c>
      <c r="BW96" s="32"/>
      <c r="BX96" s="682">
        <v>3.7999999999999999E-2</v>
      </c>
      <c r="BY96" s="682">
        <v>2.5000000000000001E-2</v>
      </c>
      <c r="BZ96" s="682">
        <v>5.4000000000000006E-2</v>
      </c>
      <c r="CA96" s="376">
        <v>4.5999999999999999E-2</v>
      </c>
      <c r="CB96" s="749">
        <v>35.1</v>
      </c>
      <c r="CC96" s="749">
        <v>124.6</v>
      </c>
      <c r="CD96" s="749">
        <v>38.799999999999997</v>
      </c>
      <c r="CE96" s="749">
        <v>85.7</v>
      </c>
      <c r="CF96" s="32"/>
      <c r="CG96" s="272">
        <f>('Pop, Employ, Incomes'!H96+'Inflation, Current AC'!D139)*100</f>
        <v>5.4</v>
      </c>
      <c r="CH96" s="272"/>
      <c r="CI96" s="272"/>
      <c r="CJ96" s="32"/>
      <c r="CK96" s="11">
        <v>1298.93</v>
      </c>
      <c r="CL96" s="11">
        <f t="shared" si="238"/>
        <v>1219.3043323877534</v>
      </c>
      <c r="CM96" s="11">
        <v>1248.8800000000001</v>
      </c>
      <c r="CN96" s="16"/>
      <c r="CO96" s="720">
        <v>604100</v>
      </c>
      <c r="CP96" s="203">
        <f t="shared" si="133"/>
        <v>1022300</v>
      </c>
      <c r="CQ96" s="721">
        <v>1626400</v>
      </c>
      <c r="CR96" s="16"/>
      <c r="CS96" s="760">
        <v>1047</v>
      </c>
      <c r="CT96" s="760"/>
      <c r="CU96" s="638">
        <f t="shared" si="125"/>
        <v>1.0114613180515759</v>
      </c>
      <c r="CW96" s="16"/>
      <c r="CX96" s="62">
        <f t="shared" ref="CX96" si="268">+CK96*$CU96</f>
        <v>1313.8174498567334</v>
      </c>
      <c r="CY96" s="543">
        <f t="shared" ref="CY96" si="269">+CL96*$CU96</f>
        <v>1233.2791671429138</v>
      </c>
      <c r="CZ96" s="62">
        <f t="shared" ref="CZ96" si="270">+CM96*$CU96</f>
        <v>1263.1938108882523</v>
      </c>
      <c r="DA96" s="16"/>
      <c r="DI96" s="20"/>
      <c r="DQ96" s="20"/>
      <c r="DV96" s="20"/>
      <c r="ED96" s="20"/>
      <c r="EL96" s="20"/>
      <c r="EN96" s="376">
        <v>8.9</v>
      </c>
      <c r="EO96" s="376">
        <v>79.8</v>
      </c>
      <c r="EP96" s="696">
        <v>98.7</v>
      </c>
      <c r="EQ96" s="696">
        <v>132.69999999999999</v>
      </c>
      <c r="ER96" s="696">
        <v>48.8</v>
      </c>
      <c r="ES96" s="696">
        <v>46.6</v>
      </c>
      <c r="ET96" s="696">
        <v>20.8</v>
      </c>
      <c r="EU96" s="696">
        <v>43.8</v>
      </c>
      <c r="EV96" s="696">
        <v>157.4</v>
      </c>
      <c r="EW96" s="696">
        <v>74.400000000000006</v>
      </c>
      <c r="EX96" s="696">
        <v>94.6</v>
      </c>
      <c r="EY96" s="696">
        <v>89.8</v>
      </c>
      <c r="EZ96" s="696">
        <v>896.2</v>
      </c>
      <c r="FA96" s="696"/>
      <c r="FB96" s="696"/>
      <c r="FC96" s="696"/>
      <c r="FD96" s="696"/>
      <c r="FE96" s="696"/>
      <c r="FF96" s="696"/>
      <c r="FG96" s="696"/>
      <c r="FH96" s="696"/>
      <c r="FI96" s="696"/>
      <c r="FJ96" s="696"/>
      <c r="FK96" s="696"/>
      <c r="FL96" s="696"/>
      <c r="FM96" s="696"/>
      <c r="FN96" s="696"/>
      <c r="FO96" s="696"/>
      <c r="FP96" s="696"/>
      <c r="FQ96" s="696"/>
      <c r="FR96" s="696"/>
      <c r="FS96" s="696"/>
      <c r="FT96" s="696"/>
      <c r="FU96" s="696"/>
      <c r="FV96" s="696"/>
      <c r="FW96" s="696"/>
      <c r="FX96" s="696"/>
      <c r="FY96" s="696"/>
      <c r="FZ96" s="696"/>
      <c r="GA96" s="696"/>
      <c r="GB96" s="696"/>
      <c r="GC96" s="696"/>
      <c r="GD96" s="696"/>
    </row>
    <row r="97" spans="1:186" customFormat="1">
      <c r="A97" s="61">
        <v>44075</v>
      </c>
      <c r="B97" s="586">
        <f>+B96*0.75+B100*0.25</f>
        <v>1716575</v>
      </c>
      <c r="C97" s="586">
        <f t="shared" si="263"/>
        <v>3381725</v>
      </c>
      <c r="D97" s="586">
        <f>+D96*0.75+D100*0.25</f>
        <v>5098300</v>
      </c>
      <c r="E97" s="697">
        <f t="shared" si="122"/>
        <v>0.33669556518839611</v>
      </c>
      <c r="F97" s="550">
        <v>5.5999999999999994E-2</v>
      </c>
      <c r="G97" s="682">
        <v>4.7954940253724265E-2</v>
      </c>
      <c r="H97" s="550">
        <v>5.0999999999999997E-2</v>
      </c>
      <c r="I97" s="32"/>
      <c r="J97" s="749">
        <v>895.7</v>
      </c>
      <c r="K97" s="749">
        <v>1808.6000000000001</v>
      </c>
      <c r="L97" s="749">
        <v>2704.3</v>
      </c>
      <c r="M97" s="11">
        <f t="shared" ref="M97" si="271">+J97-J93</f>
        <v>-11.5</v>
      </c>
      <c r="N97" s="376">
        <f t="shared" ref="N97" si="272">+J97/J93-1</f>
        <v>-1.2676366843033526E-2</v>
      </c>
      <c r="O97" s="11">
        <f t="shared" ref="O97" si="273">AVERAGE(J94:J97)</f>
        <v>912.625</v>
      </c>
      <c r="P97" s="11">
        <f t="shared" ref="P97" si="274">+O97-O93</f>
        <v>5.0750000000000455</v>
      </c>
      <c r="Q97" s="376">
        <f t="shared" ref="Q97" si="275">+O97/O93-1</f>
        <v>5.5919784033937603E-3</v>
      </c>
      <c r="R97" s="376">
        <f t="shared" ref="R97" si="276">+K97/K93-1</f>
        <v>1.2427227944469488E-2</v>
      </c>
      <c r="S97" s="32"/>
      <c r="T97" s="749">
        <v>421.4</v>
      </c>
      <c r="U97" s="749">
        <v>811.1</v>
      </c>
      <c r="V97" s="749">
        <v>1232.5</v>
      </c>
      <c r="W97" s="32"/>
      <c r="X97" s="749">
        <v>1370.7</v>
      </c>
      <c r="Y97" s="749">
        <v>2710.8</v>
      </c>
      <c r="Z97" s="749">
        <v>4081.5</v>
      </c>
      <c r="AA97" s="32"/>
      <c r="AB97" s="682">
        <v>0.69299999999999995</v>
      </c>
      <c r="AC97" s="682">
        <v>0.7007894348531799</v>
      </c>
      <c r="AD97" s="682">
        <v>0.69799999999999995</v>
      </c>
      <c r="AE97" s="32"/>
      <c r="AF97" s="231">
        <v>0.17600000000000002</v>
      </c>
      <c r="AG97" s="231">
        <v>0.10400000000000001</v>
      </c>
      <c r="AH97" s="231">
        <v>5.5999999999999994E-2</v>
      </c>
      <c r="AI97" s="231">
        <v>0.04</v>
      </c>
      <c r="AJ97" s="231">
        <v>3.9E-2</v>
      </c>
      <c r="AK97" s="682">
        <v>0.20246659815005139</v>
      </c>
      <c r="AL97" s="682">
        <v>9.658421672555946E-2</v>
      </c>
      <c r="AM97" s="32"/>
      <c r="AN97" s="684">
        <v>4.5999999999999999E-2</v>
      </c>
      <c r="AO97" s="684">
        <v>9.6000000000000002E-2</v>
      </c>
      <c r="AP97" s="684">
        <v>7.9000000000000001E-2</v>
      </c>
      <c r="AQ97" s="684">
        <v>6.0999999999999999E-2</v>
      </c>
      <c r="AR97" s="684">
        <v>0.09</v>
      </c>
      <c r="AS97" s="32"/>
      <c r="AT97" s="747" t="s">
        <v>998</v>
      </c>
      <c r="AU97" s="747" t="s">
        <v>998</v>
      </c>
      <c r="AV97" s="747" t="s">
        <v>998</v>
      </c>
      <c r="AW97" s="747" t="s">
        <v>998</v>
      </c>
      <c r="AX97" s="747" t="s">
        <v>998</v>
      </c>
      <c r="AY97" s="747" t="s">
        <v>998</v>
      </c>
      <c r="AZ97" s="747" t="s">
        <v>998</v>
      </c>
      <c r="BA97" s="32"/>
      <c r="BB97" s="64"/>
      <c r="BC97" s="9"/>
      <c r="BD97" s="9"/>
      <c r="BE97" s="9"/>
      <c r="BF97" s="9"/>
      <c r="BG97" s="64"/>
      <c r="BH97" s="64"/>
      <c r="BI97" s="520"/>
      <c r="BJ97" s="667">
        <v>6.9</v>
      </c>
      <c r="BK97" s="667">
        <v>80.3</v>
      </c>
      <c r="BL97" s="667">
        <v>102.4</v>
      </c>
      <c r="BM97" s="667">
        <v>125.3</v>
      </c>
      <c r="BN97" s="667">
        <v>44.4</v>
      </c>
      <c r="BO97" s="667">
        <v>46.6</v>
      </c>
      <c r="BP97" s="667">
        <v>17.600000000000001</v>
      </c>
      <c r="BQ97" s="667">
        <v>40.4</v>
      </c>
      <c r="BR97" s="667">
        <v>146.80000000000001</v>
      </c>
      <c r="BS97" s="667">
        <v>76</v>
      </c>
      <c r="BT97" s="667">
        <v>92</v>
      </c>
      <c r="BU97" s="667">
        <v>97.8</v>
      </c>
      <c r="BV97" s="667">
        <v>876.4</v>
      </c>
      <c r="BW97" s="521"/>
      <c r="BX97" s="682">
        <v>3.7999999999999999E-2</v>
      </c>
      <c r="BY97" s="682">
        <v>2.8999999999999998E-2</v>
      </c>
      <c r="BZ97" s="682">
        <v>4.9000000000000002E-2</v>
      </c>
      <c r="CA97" s="376">
        <v>4.8000000000000001E-2</v>
      </c>
      <c r="CB97" s="749">
        <v>34.299999999999997</v>
      </c>
      <c r="CC97" s="749">
        <v>128.80000000000001</v>
      </c>
      <c r="CD97" s="749">
        <v>44.9</v>
      </c>
      <c r="CE97" s="749">
        <v>83.9</v>
      </c>
      <c r="CF97" s="32"/>
      <c r="CG97" s="272">
        <f>('Pop, Employ, Incomes'!H97+'Inflation, Current AC'!D140)*100</f>
        <v>6.5</v>
      </c>
      <c r="CH97" s="272"/>
      <c r="CI97" s="272"/>
      <c r="CJ97" s="32"/>
      <c r="CK97" s="11">
        <v>1336.69</v>
      </c>
      <c r="CL97" s="11">
        <f t="shared" si="238"/>
        <v>1258.9618734454284</v>
      </c>
      <c r="CM97" s="11">
        <v>1287.99</v>
      </c>
      <c r="CN97" s="16"/>
      <c r="CO97" s="720">
        <v>599100</v>
      </c>
      <c r="CP97" s="712">
        <f t="shared" si="133"/>
        <v>1005100</v>
      </c>
      <c r="CQ97" s="721">
        <v>1604200</v>
      </c>
      <c r="CR97" s="16"/>
      <c r="CS97" s="760">
        <v>1054</v>
      </c>
      <c r="CT97" s="760"/>
      <c r="CU97" s="638">
        <f t="shared" si="125"/>
        <v>1.0047438330170777</v>
      </c>
      <c r="CV97" s="72"/>
      <c r="CW97" s="16"/>
      <c r="CX97" s="62">
        <f t="shared" ref="CX97:CX98" si="277">+CK97*$CU97</f>
        <v>1343.0310341555976</v>
      </c>
      <c r="CY97" s="543">
        <f t="shared" ref="CY97" si="278">+CL97*$CU97</f>
        <v>1264.9341783479208</v>
      </c>
      <c r="CZ97" s="62">
        <f t="shared" ref="CZ97" si="279">+CM97*$CU97</f>
        <v>1294.1000094876658</v>
      </c>
      <c r="DA97" s="16"/>
      <c r="DI97" s="20"/>
      <c r="DQ97" s="20"/>
      <c r="DR97" s="457"/>
      <c r="DS97" s="457"/>
      <c r="DT97" s="457"/>
      <c r="DU97" s="457"/>
      <c r="DV97" s="20"/>
      <c r="ED97" s="20"/>
      <c r="EL97" s="20"/>
      <c r="EN97" s="376">
        <v>6.9</v>
      </c>
      <c r="EO97" s="376">
        <v>80.3</v>
      </c>
      <c r="EP97" s="696">
        <v>102.4</v>
      </c>
      <c r="EQ97" s="696">
        <v>125.3</v>
      </c>
      <c r="ER97" s="696">
        <v>44.4</v>
      </c>
      <c r="ES97" s="696">
        <v>46.6</v>
      </c>
      <c r="ET97" s="696">
        <v>17.600000000000001</v>
      </c>
      <c r="EU97" s="696">
        <v>40.4</v>
      </c>
      <c r="EV97" s="696">
        <v>146.80000000000001</v>
      </c>
      <c r="EW97" s="696">
        <v>76</v>
      </c>
      <c r="EX97" s="696">
        <v>92</v>
      </c>
      <c r="EY97" s="696">
        <v>97.8</v>
      </c>
      <c r="EZ97" s="696">
        <v>876.4</v>
      </c>
      <c r="FA97" s="696"/>
      <c r="FB97" s="696"/>
      <c r="FC97" s="696"/>
      <c r="FD97" s="696"/>
      <c r="FE97" s="696"/>
      <c r="FF97" s="696"/>
      <c r="FG97" s="696"/>
      <c r="FH97" s="696"/>
      <c r="FI97" s="696"/>
      <c r="FJ97" s="696"/>
      <c r="FK97" s="696"/>
      <c r="FL97" s="696"/>
      <c r="FM97" s="696"/>
      <c r="FN97" s="696"/>
      <c r="FO97" s="696"/>
      <c r="FP97" s="696"/>
      <c r="FQ97" s="696"/>
      <c r="FR97" s="696"/>
      <c r="FS97" s="696"/>
      <c r="FT97" s="696"/>
      <c r="FU97" s="696"/>
      <c r="FV97" s="696"/>
      <c r="FW97" s="696"/>
      <c r="FX97" s="696"/>
      <c r="FY97" s="696"/>
      <c r="FZ97" s="696"/>
      <c r="GA97" s="696"/>
      <c r="GB97" s="696"/>
      <c r="GC97" s="696"/>
      <c r="GD97" s="696"/>
    </row>
    <row r="98" spans="1:186" customFormat="1">
      <c r="A98" s="61">
        <v>44166</v>
      </c>
      <c r="B98" s="586">
        <f>+B96*0.5+B100*0.5</f>
        <v>1716250</v>
      </c>
      <c r="C98" s="586">
        <f t="shared" si="263"/>
        <v>3390150</v>
      </c>
      <c r="D98" s="586">
        <f>+D96*0.5+D100*0.5</f>
        <v>5106400</v>
      </c>
      <c r="E98" s="697">
        <f t="shared" si="122"/>
        <v>0.33609783800720666</v>
      </c>
      <c r="F98" s="550">
        <v>5.2999999999999999E-2</v>
      </c>
      <c r="G98" s="682">
        <v>4.6722164412070756E-2</v>
      </c>
      <c r="H98" s="550">
        <v>4.9000000000000002E-2</v>
      </c>
      <c r="I98" s="32"/>
      <c r="J98" s="749">
        <v>911.8</v>
      </c>
      <c r="K98" s="749">
        <v>1832.2</v>
      </c>
      <c r="L98" s="749">
        <v>2744</v>
      </c>
      <c r="M98" s="11">
        <f t="shared" ref="M98" si="280">+J98-J94</f>
        <v>-5.5</v>
      </c>
      <c r="N98" s="376">
        <f t="shared" ref="N98" si="281">+J98/J94-1</f>
        <v>-5.9958574076093285E-3</v>
      </c>
      <c r="O98" s="11">
        <f t="shared" ref="O98" si="282">AVERAGE(J95:J98)</f>
        <v>911.25</v>
      </c>
      <c r="P98" s="11">
        <f t="shared" ref="P98" si="283">+O98-O94</f>
        <v>-0.54999999999995453</v>
      </c>
      <c r="Q98" s="376">
        <f t="shared" ref="Q98" si="284">+O98/O94-1</f>
        <v>-6.032024566789973E-4</v>
      </c>
      <c r="R98" s="376">
        <f t="shared" ref="R98" si="285">+K98/K94-1</f>
        <v>1.1985639326152819E-2</v>
      </c>
      <c r="S98" s="32"/>
      <c r="T98" s="749">
        <v>407.3</v>
      </c>
      <c r="U98" s="514">
        <v>796.10000000000014</v>
      </c>
      <c r="V98" s="749">
        <v>1203.4000000000001</v>
      </c>
      <c r="W98" s="32"/>
      <c r="X98" s="749">
        <v>1370.2</v>
      </c>
      <c r="Y98" s="749">
        <v>2718.2</v>
      </c>
      <c r="Z98" s="749">
        <v>4088.4</v>
      </c>
      <c r="AA98" s="32"/>
      <c r="AB98" s="682">
        <v>0.70299999999999996</v>
      </c>
      <c r="AC98" s="682">
        <v>0.70712236038554921</v>
      </c>
      <c r="AD98" s="682">
        <v>0.70599999999999996</v>
      </c>
      <c r="AE98" s="32"/>
      <c r="AF98" s="231">
        <v>0.21</v>
      </c>
      <c r="AG98" s="231">
        <v>0.11599999999999999</v>
      </c>
      <c r="AH98" s="231">
        <v>4.2999999999999997E-2</v>
      </c>
      <c r="AI98" s="231">
        <v>3.7000000000000005E-2</v>
      </c>
      <c r="AJ98" s="231">
        <v>2.8999999999999998E-2</v>
      </c>
      <c r="AK98" s="682">
        <v>0.2027906976744186</v>
      </c>
      <c r="AL98" s="682">
        <v>9.0805902383654949E-2</v>
      </c>
      <c r="AM98" s="32"/>
      <c r="AN98" s="684">
        <v>3.7999999999999999E-2</v>
      </c>
      <c r="AO98" s="684">
        <v>8.900000000000001E-2</v>
      </c>
      <c r="AP98" s="684">
        <v>9.6000000000000002E-2</v>
      </c>
      <c r="AQ98" s="684">
        <v>5.7999999999999996E-2</v>
      </c>
      <c r="AR98" s="684">
        <v>4.8000000000000001E-2</v>
      </c>
      <c r="AS98" s="32"/>
      <c r="AT98" s="747" t="s">
        <v>998</v>
      </c>
      <c r="AU98" s="747" t="s">
        <v>998</v>
      </c>
      <c r="AV98" s="747" t="s">
        <v>998</v>
      </c>
      <c r="AW98" s="747" t="s">
        <v>998</v>
      </c>
      <c r="AX98" s="747" t="s">
        <v>998</v>
      </c>
      <c r="AY98" s="747" t="s">
        <v>998</v>
      </c>
      <c r="AZ98" s="747" t="s">
        <v>998</v>
      </c>
      <c r="BA98" s="32"/>
      <c r="BB98" s="64"/>
      <c r="BC98" s="9"/>
      <c r="BD98" s="9"/>
      <c r="BE98" s="9"/>
      <c r="BF98" s="9"/>
      <c r="BG98" s="64"/>
      <c r="BH98" s="64"/>
      <c r="BI98" s="520"/>
      <c r="BJ98" s="71"/>
      <c r="BK98" s="71"/>
      <c r="BL98" s="71"/>
      <c r="BM98" s="71"/>
      <c r="BN98" s="71"/>
      <c r="BO98" s="71"/>
      <c r="BP98" s="71"/>
      <c r="BQ98" s="71"/>
      <c r="BR98" s="71"/>
      <c r="BS98" s="71"/>
      <c r="BT98" s="71"/>
      <c r="BU98" s="71"/>
      <c r="BV98" s="71"/>
      <c r="BW98" s="521"/>
      <c r="BX98" s="682">
        <v>4.0999999999999995E-2</v>
      </c>
      <c r="BY98" s="682">
        <v>2.7000000000000003E-2</v>
      </c>
      <c r="BZ98" s="682">
        <v>5.7000000000000002E-2</v>
      </c>
      <c r="CA98" s="376">
        <v>4.4999999999999998E-2</v>
      </c>
      <c r="CB98" s="749">
        <v>37.700000000000003</v>
      </c>
      <c r="CC98" s="749">
        <v>123.4</v>
      </c>
      <c r="CD98" s="749">
        <v>43.9</v>
      </c>
      <c r="CE98" s="749">
        <v>79.5</v>
      </c>
      <c r="CF98" s="32"/>
      <c r="CG98" s="272">
        <f>('Pop, Employ, Incomes'!H98+'Inflation, Current AC'!D141)*100</f>
        <v>6.3</v>
      </c>
      <c r="CH98" s="272"/>
      <c r="CI98" s="272"/>
      <c r="CJ98" s="32"/>
      <c r="CK98" s="11">
        <v>1362.38</v>
      </c>
      <c r="CL98" s="11">
        <f t="shared" si="238"/>
        <v>1285.1319746712129</v>
      </c>
      <c r="CM98" s="11">
        <v>1313.92</v>
      </c>
      <c r="CN98" s="16"/>
      <c r="CO98" s="720">
        <v>609800</v>
      </c>
      <c r="CP98" s="721">
        <f t="shared" si="133"/>
        <v>1026500</v>
      </c>
      <c r="CQ98" s="721">
        <v>1636300</v>
      </c>
      <c r="CR98" s="16"/>
      <c r="CS98" s="760">
        <v>1059</v>
      </c>
      <c r="CT98" s="760"/>
      <c r="CU98" s="638">
        <f>+CS$98/CS98</f>
        <v>1</v>
      </c>
      <c r="CV98" s="72"/>
      <c r="CW98" s="16"/>
      <c r="CX98" s="62">
        <f t="shared" si="277"/>
        <v>1362.38</v>
      </c>
      <c r="CY98" s="543">
        <f t="shared" ref="CY98" si="286">+CL98*$CU98</f>
        <v>1285.1319746712129</v>
      </c>
      <c r="CZ98" s="62">
        <f t="shared" ref="CZ98" si="287">+CM98*$CU98</f>
        <v>1313.92</v>
      </c>
      <c r="DA98" s="16"/>
      <c r="DI98" s="20"/>
      <c r="DQ98" s="20"/>
      <c r="DR98" s="457"/>
      <c r="DS98" s="457"/>
      <c r="DT98" s="457"/>
      <c r="DU98" s="457"/>
      <c r="DV98" s="20"/>
      <c r="ED98" s="20"/>
      <c r="EL98" s="20"/>
    </row>
    <row r="99" spans="1:186" customFormat="1">
      <c r="A99" s="61">
        <v>44256</v>
      </c>
      <c r="B99" s="586">
        <f>+B96*0.25+B100*0.75</f>
        <v>1715925</v>
      </c>
      <c r="C99" s="586">
        <f t="shared" si="263"/>
        <v>3398575</v>
      </c>
      <c r="D99" s="586">
        <f>+D96*0.25+D100*0.75</f>
        <v>5114500</v>
      </c>
      <c r="E99" s="697">
        <f t="shared" si="122"/>
        <v>0.3355020041059732</v>
      </c>
      <c r="F99" s="550">
        <v>5.2999999999999999E-2</v>
      </c>
      <c r="G99" s="682">
        <v>4.6839259721355796E-2</v>
      </c>
      <c r="H99" s="550">
        <v>4.9000000000000002E-2</v>
      </c>
      <c r="I99" s="32"/>
      <c r="J99" s="749">
        <v>919.5</v>
      </c>
      <c r="K99" s="749">
        <v>1833.5</v>
      </c>
      <c r="L99" s="749">
        <v>2753</v>
      </c>
      <c r="M99" s="11">
        <f t="shared" ref="M99" si="288">+J99-J95</f>
        <v>-3.5</v>
      </c>
      <c r="N99" s="376">
        <f t="shared" ref="N99" si="289">+J99/J95-1</f>
        <v>-3.7919826652220712E-3</v>
      </c>
      <c r="O99" s="11">
        <f t="shared" ref="O99" si="290">AVERAGE(J96:J99)</f>
        <v>910.375</v>
      </c>
      <c r="P99" s="11">
        <f t="shared" ref="P99" si="291">+O99-O95</f>
        <v>-4.3250000000000455</v>
      </c>
      <c r="Q99" s="376">
        <f t="shared" ref="Q99" si="292">+O99/O95-1</f>
        <v>-4.7283262271783366E-3</v>
      </c>
      <c r="R99" s="376">
        <f t="shared" ref="R99" si="293">+K99/K95-1</f>
        <v>4.5474468551391922E-3</v>
      </c>
      <c r="S99" s="32"/>
      <c r="T99" s="749">
        <v>398.3</v>
      </c>
      <c r="U99" s="514">
        <v>801.5</v>
      </c>
      <c r="V99" s="749">
        <v>1199.8</v>
      </c>
      <c r="W99" s="32"/>
      <c r="X99" s="749">
        <v>1369.5</v>
      </c>
      <c r="Y99" s="749">
        <v>2725.1</v>
      </c>
      <c r="Z99" s="749">
        <v>4094.6</v>
      </c>
      <c r="AA99" s="32"/>
      <c r="AB99" s="682">
        <v>0.70900000000000007</v>
      </c>
      <c r="AC99" s="682">
        <v>0.70588235294117641</v>
      </c>
      <c r="AD99" s="682">
        <v>0.70700000000000007</v>
      </c>
      <c r="AE99" s="32"/>
      <c r="AF99" s="231">
        <v>0.20800000000000002</v>
      </c>
      <c r="AG99" s="231">
        <v>0.111</v>
      </c>
      <c r="AH99" s="231">
        <v>4.5999999999999999E-2</v>
      </c>
      <c r="AI99" s="231">
        <v>3.7000000000000005E-2</v>
      </c>
      <c r="AJ99" s="231">
        <v>2.6000000000000002E-2</v>
      </c>
      <c r="AK99" s="682">
        <v>0.1807909604519774</v>
      </c>
      <c r="AL99" s="682">
        <v>9.3839953943580898E-2</v>
      </c>
      <c r="AM99" s="32"/>
      <c r="AN99" s="684">
        <v>4.0999999999999995E-2</v>
      </c>
      <c r="AO99" s="684">
        <v>8.1000000000000003E-2</v>
      </c>
      <c r="AP99" s="684">
        <v>0.10800000000000001</v>
      </c>
      <c r="AQ99" s="684">
        <v>5.0999999999999997E-2</v>
      </c>
      <c r="AR99" s="684">
        <v>6.7000000000000004E-2</v>
      </c>
      <c r="AS99" s="32"/>
      <c r="AT99" s="747" t="s">
        <v>998</v>
      </c>
      <c r="AU99" s="747" t="s">
        <v>998</v>
      </c>
      <c r="AV99" s="747" t="s">
        <v>998</v>
      </c>
      <c r="AW99" s="747" t="s">
        <v>998</v>
      </c>
      <c r="AX99" s="747" t="s">
        <v>998</v>
      </c>
      <c r="AY99" s="747" t="s">
        <v>998</v>
      </c>
      <c r="AZ99" s="747" t="s">
        <v>998</v>
      </c>
      <c r="BA99" s="32"/>
      <c r="BB99" s="457"/>
      <c r="BG99" s="427"/>
      <c r="BH99" s="64"/>
      <c r="BI99" s="32"/>
      <c r="BJ99" s="525" t="s">
        <v>1028</v>
      </c>
      <c r="BK99" s="525" t="s">
        <v>1028</v>
      </c>
      <c r="BL99" s="525" t="s">
        <v>1028</v>
      </c>
      <c r="BM99" s="525" t="s">
        <v>1028</v>
      </c>
      <c r="BN99" s="525" t="s">
        <v>1028</v>
      </c>
      <c r="BO99" s="525" t="s">
        <v>1028</v>
      </c>
      <c r="BP99" s="525" t="s">
        <v>1028</v>
      </c>
      <c r="BQ99" s="525" t="s">
        <v>1028</v>
      </c>
      <c r="BR99" s="525" t="s">
        <v>1028</v>
      </c>
      <c r="BS99" s="71"/>
      <c r="BT99" s="71"/>
      <c r="BU99" s="71"/>
      <c r="BV99" s="71"/>
      <c r="BW99" s="32"/>
      <c r="BX99" s="682">
        <v>3.9E-2</v>
      </c>
      <c r="BY99" s="682">
        <v>2.4E-2</v>
      </c>
      <c r="BZ99" s="682">
        <v>5.5999999999999994E-2</v>
      </c>
      <c r="CA99" s="376">
        <v>4.4999999999999998E-2</v>
      </c>
      <c r="CB99" s="749">
        <v>35.700000000000003</v>
      </c>
      <c r="CC99" s="749">
        <v>123.6</v>
      </c>
      <c r="CD99" s="749">
        <v>39.700000000000003</v>
      </c>
      <c r="CE99" s="749">
        <v>84</v>
      </c>
      <c r="CF99" s="32"/>
      <c r="CG99" s="272">
        <f>('Pop, Employ, Incomes'!H99+'Inflation, Current AC'!D142)*100</f>
        <v>6.4</v>
      </c>
      <c r="CH99" s="272"/>
      <c r="CI99" s="272"/>
      <c r="CJ99" s="32"/>
      <c r="CN99" s="16"/>
      <c r="CO99" s="664"/>
      <c r="CP99" s="664"/>
      <c r="CQ99" s="664"/>
      <c r="CR99" s="16"/>
      <c r="CS99" s="760"/>
      <c r="CT99" s="760"/>
      <c r="CU99" s="638"/>
      <c r="CV99" s="72"/>
      <c r="CW99" s="16"/>
      <c r="DA99" s="16"/>
      <c r="DI99" s="20"/>
      <c r="DQ99" s="20"/>
      <c r="DR99" s="457"/>
      <c r="DS99" s="457"/>
      <c r="DT99" s="457"/>
      <c r="DU99" s="457"/>
      <c r="DV99" s="20"/>
      <c r="ED99" s="20"/>
      <c r="EL99" s="20"/>
    </row>
    <row r="100" spans="1:186">
      <c r="A100" s="61">
        <v>44348</v>
      </c>
      <c r="B100" s="744">
        <v>1715600</v>
      </c>
      <c r="C100" s="744">
        <f t="shared" si="209"/>
        <v>3407000</v>
      </c>
      <c r="D100" s="744">
        <v>5122600</v>
      </c>
      <c r="E100" s="697">
        <f t="shared" si="122"/>
        <v>0.33490805450357242</v>
      </c>
      <c r="F100" s="550">
        <v>4.0999999999999995E-2</v>
      </c>
      <c r="G100" s="682">
        <v>3.7498030565621551E-2</v>
      </c>
      <c r="H100" s="550">
        <v>3.9E-2</v>
      </c>
      <c r="I100" s="32"/>
      <c r="J100" s="749">
        <v>934.3</v>
      </c>
      <c r="K100" s="749">
        <v>1832.7</v>
      </c>
      <c r="L100" s="749">
        <v>2767</v>
      </c>
      <c r="M100" s="11">
        <f t="shared" ref="M100" si="294">+J100-J96</f>
        <v>19.799999999999955</v>
      </c>
      <c r="N100" s="376">
        <f t="shared" ref="N100" si="295">+J100/J96-1</f>
        <v>2.1651175505740694E-2</v>
      </c>
      <c r="O100" s="11">
        <f t="shared" ref="O100" si="296">AVERAGE(J97:J100)</f>
        <v>915.32500000000005</v>
      </c>
      <c r="P100" s="11">
        <f t="shared" ref="P100" si="297">+O100-O96</f>
        <v>-0.17499999999995453</v>
      </c>
      <c r="Q100" s="376">
        <f t="shared" ref="Q100" si="298">+O100/O96-1</f>
        <v>-1.9115237575095811E-4</v>
      </c>
      <c r="R100" s="376">
        <f t="shared" ref="R100" si="299">+K100/K96-1</f>
        <v>1.3101160862355021E-2</v>
      </c>
      <c r="S100" s="32"/>
      <c r="T100" s="749">
        <v>394.8</v>
      </c>
      <c r="U100" s="514">
        <v>827.60000000000014</v>
      </c>
      <c r="V100" s="749">
        <v>1222.4000000000001</v>
      </c>
      <c r="W100" s="32"/>
      <c r="X100" s="749">
        <v>1368.7</v>
      </c>
      <c r="Y100" s="749">
        <v>2731.7</v>
      </c>
      <c r="Z100" s="749">
        <v>4100.3999999999996</v>
      </c>
      <c r="AA100" s="32"/>
      <c r="AB100" s="682">
        <v>0.71200000000000008</v>
      </c>
      <c r="AC100" s="682">
        <v>0.69703847421019871</v>
      </c>
      <c r="AD100" s="682">
        <v>0.70200000000000007</v>
      </c>
      <c r="AE100" s="32"/>
      <c r="AF100" s="231">
        <v>0.17499999999999999</v>
      </c>
      <c r="AG100" s="231">
        <v>7.400000000000001E-2</v>
      </c>
      <c r="AH100" s="231">
        <v>3.5000000000000003E-2</v>
      </c>
      <c r="AI100" s="231">
        <v>2.8999999999999998E-2</v>
      </c>
      <c r="AJ100" s="231">
        <v>2.1000000000000001E-2</v>
      </c>
      <c r="AK100" s="682">
        <v>0.17998075072184794</v>
      </c>
      <c r="AL100" s="682">
        <v>5.602409638554217E-2</v>
      </c>
      <c r="AM100" s="32"/>
      <c r="AN100" s="684">
        <v>0.03</v>
      </c>
      <c r="AO100" s="684">
        <v>7.8E-2</v>
      </c>
      <c r="AP100" s="684">
        <v>8.5000000000000006E-2</v>
      </c>
      <c r="AQ100" s="684">
        <v>3.9E-2</v>
      </c>
      <c r="AR100" s="684">
        <v>5.7000000000000002E-2</v>
      </c>
      <c r="AS100" s="32"/>
      <c r="AT100" s="747" t="s">
        <v>998</v>
      </c>
      <c r="AU100" s="747" t="s">
        <v>998</v>
      </c>
      <c r="AV100" s="747" t="s">
        <v>998</v>
      </c>
      <c r="AW100" s="747" t="s">
        <v>998</v>
      </c>
      <c r="AX100" s="747" t="s">
        <v>998</v>
      </c>
      <c r="AY100" s="747" t="s">
        <v>998</v>
      </c>
      <c r="AZ100" s="747" t="s">
        <v>998</v>
      </c>
      <c r="BH100" s="64"/>
      <c r="BI100" s="32"/>
      <c r="BJ100" s="525" t="s">
        <v>1028</v>
      </c>
      <c r="BK100" s="525" t="s">
        <v>1028</v>
      </c>
      <c r="BL100" s="525" t="s">
        <v>1028</v>
      </c>
      <c r="BM100" s="525" t="s">
        <v>1028</v>
      </c>
      <c r="BN100" s="525" t="s">
        <v>1028</v>
      </c>
      <c r="BO100" s="525" t="s">
        <v>1028</v>
      </c>
      <c r="BP100" s="525" t="s">
        <v>1028</v>
      </c>
      <c r="BQ100" s="525" t="s">
        <v>1028</v>
      </c>
      <c r="BR100" s="525" t="s">
        <v>1028</v>
      </c>
      <c r="BW100" s="32"/>
      <c r="BX100" s="682">
        <v>3.3000000000000002E-2</v>
      </c>
      <c r="BY100" s="682">
        <v>2.1000000000000001E-2</v>
      </c>
      <c r="BZ100" s="682">
        <v>4.5999999999999999E-2</v>
      </c>
      <c r="CA100" s="376">
        <v>3.7999999999999999E-2</v>
      </c>
      <c r="CB100" s="749">
        <v>30.7</v>
      </c>
      <c r="CC100" s="749">
        <v>104.7</v>
      </c>
      <c r="CD100" s="749">
        <v>33.6</v>
      </c>
      <c r="CE100" s="749">
        <v>71.099999999999994</v>
      </c>
      <c r="CF100" s="32"/>
      <c r="CG100" s="272">
        <f>('Pop, Employ, Incomes'!H100+'Inflation, Current AC'!D143)*100</f>
        <v>7.2000000000000011</v>
      </c>
      <c r="CH100" s="272"/>
      <c r="CI100" s="272"/>
      <c r="CK100" s="525" t="s">
        <v>1043</v>
      </c>
      <c r="CO100" s="525" t="s">
        <v>1043</v>
      </c>
      <c r="CS100" s="805" t="s">
        <v>1105</v>
      </c>
      <c r="CT100" s="805"/>
      <c r="CU100" s="638"/>
      <c r="CX100" s="525" t="s">
        <v>1043</v>
      </c>
    </row>
    <row r="101" spans="1:186">
      <c r="A101" s="61">
        <v>44440</v>
      </c>
      <c r="B101" s="586">
        <f>+B100+B100-B99</f>
        <v>1715275</v>
      </c>
      <c r="C101" s="586">
        <f t="shared" ref="C101:D101" si="300">+C100+C100-C99</f>
        <v>3415425</v>
      </c>
      <c r="D101" s="586">
        <f t="shared" si="300"/>
        <v>5130700</v>
      </c>
      <c r="E101" s="697">
        <f t="shared" si="122"/>
        <v>0.33431598027559595</v>
      </c>
      <c r="F101" s="550">
        <v>3.1E-2</v>
      </c>
      <c r="G101" s="682">
        <v>3.2672597679621246E-2</v>
      </c>
      <c r="H101" s="550">
        <v>3.2000000000000001E-2</v>
      </c>
      <c r="I101" s="32"/>
      <c r="J101" s="749">
        <v>958.1</v>
      </c>
      <c r="K101" s="749">
        <v>1859.3000000000002</v>
      </c>
      <c r="L101" s="749">
        <v>2817.4</v>
      </c>
      <c r="M101" s="11">
        <f t="shared" ref="M101" si="301">+J101-J97</f>
        <v>62.399999999999977</v>
      </c>
      <c r="N101" s="376">
        <f t="shared" ref="N101" si="302">+J101/J97-1</f>
        <v>6.9666182873729943E-2</v>
      </c>
      <c r="O101" s="11">
        <f t="shared" ref="O101" si="303">AVERAGE(J98:J101)</f>
        <v>930.92499999999995</v>
      </c>
      <c r="P101" s="11">
        <f t="shared" ref="P101" si="304">+O101-O97</f>
        <v>18.299999999999955</v>
      </c>
      <c r="Q101" s="376">
        <f t="shared" ref="Q101" si="305">+O101/O97-1</f>
        <v>2.0052047664703476E-2</v>
      </c>
      <c r="R101" s="376">
        <f t="shared" ref="R101" si="306">+K101/K97-1</f>
        <v>2.8032732500276492E-2</v>
      </c>
      <c r="S101" s="32"/>
      <c r="T101" s="749">
        <v>379</v>
      </c>
      <c r="U101" s="514">
        <v>816.7</v>
      </c>
      <c r="V101" s="749">
        <v>1195.7</v>
      </c>
      <c r="W101" s="32"/>
      <c r="X101" s="749">
        <v>1368</v>
      </c>
      <c r="Y101" s="749">
        <v>2738.8</v>
      </c>
      <c r="Z101" s="749">
        <v>4106.8</v>
      </c>
      <c r="AA101" s="32"/>
      <c r="AB101" s="682">
        <v>0.72299999999999998</v>
      </c>
      <c r="AC101" s="682">
        <v>0.70180370965386296</v>
      </c>
      <c r="AD101" s="682">
        <v>0.70900000000000007</v>
      </c>
      <c r="AE101" s="32"/>
      <c r="AF101" s="231">
        <v>0.13200000000000001</v>
      </c>
      <c r="AG101" s="231">
        <v>7.0000000000000007E-2</v>
      </c>
      <c r="AH101" s="231">
        <v>3.2000000000000001E-2</v>
      </c>
      <c r="AI101" s="231">
        <v>1.6E-2</v>
      </c>
      <c r="AJ101" s="231">
        <v>1.3000000000000001E-2</v>
      </c>
      <c r="AK101" s="682">
        <v>0.16236162361623616</v>
      </c>
      <c r="AL101" s="682">
        <v>5.7532621589561087E-2</v>
      </c>
      <c r="AM101" s="32"/>
      <c r="AN101" s="684">
        <v>2.3E-2</v>
      </c>
      <c r="AO101" s="684">
        <v>6.2E-2</v>
      </c>
      <c r="AP101" s="684">
        <v>5.5999999999999994E-2</v>
      </c>
      <c r="AQ101" s="684">
        <v>3.2000000000000001E-2</v>
      </c>
      <c r="AR101" s="722"/>
      <c r="AS101" s="32"/>
      <c r="AT101" s="747" t="s">
        <v>998</v>
      </c>
      <c r="AU101" s="747" t="s">
        <v>998</v>
      </c>
      <c r="AV101" s="747" t="s">
        <v>998</v>
      </c>
      <c r="AW101" s="747" t="s">
        <v>998</v>
      </c>
      <c r="AX101" s="747" t="s">
        <v>998</v>
      </c>
      <c r="AY101" s="747" t="s">
        <v>998</v>
      </c>
      <c r="AZ101" s="747" t="s">
        <v>998</v>
      </c>
      <c r="BH101" s="64"/>
      <c r="BI101" s="32"/>
      <c r="BJ101" s="525" t="s">
        <v>1028</v>
      </c>
      <c r="BK101" s="525" t="s">
        <v>1028</v>
      </c>
      <c r="BL101" s="525" t="s">
        <v>1028</v>
      </c>
      <c r="BM101" s="525" t="s">
        <v>1028</v>
      </c>
      <c r="BN101" s="525" t="s">
        <v>1028</v>
      </c>
      <c r="BO101" s="525" t="s">
        <v>1028</v>
      </c>
      <c r="BP101" s="525" t="s">
        <v>1028</v>
      </c>
      <c r="BQ101" s="525" t="s">
        <v>1028</v>
      </c>
      <c r="BR101" s="525" t="s">
        <v>1028</v>
      </c>
      <c r="BW101" s="32"/>
      <c r="BX101" s="682">
        <v>2.7000000000000003E-2</v>
      </c>
      <c r="BY101" s="682">
        <v>1.9E-2</v>
      </c>
      <c r="BZ101" s="682">
        <v>3.6000000000000004E-2</v>
      </c>
      <c r="CA101" s="376">
        <v>3.3000000000000002E-2</v>
      </c>
      <c r="CB101" s="749">
        <v>26.2</v>
      </c>
      <c r="CC101" s="749">
        <v>92.8</v>
      </c>
      <c r="CD101" s="749">
        <v>30.6</v>
      </c>
      <c r="CE101" s="749">
        <v>62.2</v>
      </c>
      <c r="CF101" s="32"/>
      <c r="CG101" s="272">
        <f>('Pop, Employ, Incomes'!H101+'Inflation, Current AC'!D144)*100</f>
        <v>8.1</v>
      </c>
      <c r="CH101" s="272"/>
      <c r="CI101" s="272"/>
      <c r="CK101" s="525"/>
      <c r="CO101" s="525"/>
      <c r="CS101" s="732"/>
      <c r="CT101" s="732"/>
      <c r="CU101" s="638"/>
      <c r="CX101" s="525"/>
    </row>
    <row r="102" spans="1:186">
      <c r="A102" s="61">
        <v>44531</v>
      </c>
      <c r="B102" s="586">
        <f t="shared" ref="B102:D102" si="307">+B101+B101-B100</f>
        <v>1714950</v>
      </c>
      <c r="C102" s="586">
        <f t="shared" si="307"/>
        <v>3423850</v>
      </c>
      <c r="D102" s="586">
        <f t="shared" si="307"/>
        <v>5138800</v>
      </c>
      <c r="E102" s="697">
        <f t="shared" si="122"/>
        <v>0.33372577255390362</v>
      </c>
      <c r="F102" s="550">
        <v>0.03</v>
      </c>
      <c r="G102" s="682">
        <v>3.2469527809075083E-2</v>
      </c>
      <c r="H102" s="550">
        <v>3.2000000000000001E-2</v>
      </c>
      <c r="I102" s="32"/>
      <c r="J102" s="749">
        <v>955.9</v>
      </c>
      <c r="K102" s="749">
        <v>1889.1999999999998</v>
      </c>
      <c r="L102" s="749">
        <v>2845.1</v>
      </c>
      <c r="M102" s="11">
        <f t="shared" ref="M102" si="308">+J102-J98</f>
        <v>44.100000000000023</v>
      </c>
      <c r="N102" s="376">
        <f t="shared" ref="N102" si="309">+J102/J98-1</f>
        <v>4.8365869708269393E-2</v>
      </c>
      <c r="O102" s="11">
        <f t="shared" ref="O102" si="310">AVERAGE(J99:J102)</f>
        <v>941.95</v>
      </c>
      <c r="P102" s="11">
        <f t="shared" ref="P102" si="311">+O102-O98</f>
        <v>30.700000000000045</v>
      </c>
      <c r="Q102" s="376">
        <f t="shared" ref="Q102" si="312">+O102/O98-1</f>
        <v>3.3689986282579021E-2</v>
      </c>
      <c r="R102" s="376">
        <f t="shared" ref="R102" si="313">+K102/K98-1</f>
        <v>3.1110140814321507E-2</v>
      </c>
      <c r="S102" s="32"/>
      <c r="T102" s="749">
        <v>382.6</v>
      </c>
      <c r="U102" s="514">
        <v>794.4</v>
      </c>
      <c r="V102" s="749">
        <v>1177</v>
      </c>
      <c r="W102" s="32"/>
      <c r="X102" s="749">
        <v>1367.9</v>
      </c>
      <c r="Y102" s="749">
        <v>2746.9999999999995</v>
      </c>
      <c r="Z102" s="749">
        <v>4114.8999999999996</v>
      </c>
      <c r="AA102" s="32"/>
      <c r="AB102" s="682">
        <v>0.72</v>
      </c>
      <c r="AC102" s="682">
        <v>0.71081179468511091</v>
      </c>
      <c r="AD102" s="682">
        <v>0.71400000000000008</v>
      </c>
      <c r="AE102" s="32"/>
      <c r="AF102" s="231">
        <v>0.14300000000000002</v>
      </c>
      <c r="AG102" s="231">
        <v>4.9000000000000002E-2</v>
      </c>
      <c r="AH102" s="231">
        <v>0.03</v>
      </c>
      <c r="AI102" s="231">
        <v>1.9E-2</v>
      </c>
      <c r="AJ102" s="231">
        <v>1.3000000000000001E-2</v>
      </c>
      <c r="AK102" s="682">
        <v>0.1423699914748508</v>
      </c>
      <c r="AL102" s="682">
        <v>5.9210526315789477E-2</v>
      </c>
      <c r="AM102" s="32"/>
      <c r="AN102" s="684">
        <v>2.5000000000000001E-2</v>
      </c>
      <c r="AO102" s="684">
        <v>4.0999999999999995E-2</v>
      </c>
      <c r="AP102" s="684">
        <v>5.4000000000000006E-2</v>
      </c>
      <c r="AQ102" s="684">
        <v>0.03</v>
      </c>
      <c r="AR102" s="722"/>
      <c r="AS102" s="32"/>
      <c r="AT102" s="747" t="s">
        <v>998</v>
      </c>
      <c r="AU102" s="747" t="s">
        <v>998</v>
      </c>
      <c r="AV102" s="747" t="s">
        <v>998</v>
      </c>
      <c r="AW102" s="747" t="s">
        <v>998</v>
      </c>
      <c r="AX102" s="747" t="s">
        <v>998</v>
      </c>
      <c r="AY102" s="747" t="s">
        <v>998</v>
      </c>
      <c r="AZ102" s="747" t="s">
        <v>998</v>
      </c>
      <c r="BH102" s="64"/>
      <c r="BI102" s="32"/>
      <c r="BJ102" s="525"/>
      <c r="BK102" s="525"/>
      <c r="BL102" s="525"/>
      <c r="BM102" s="525"/>
      <c r="BN102" s="525"/>
      <c r="BO102" s="525"/>
      <c r="BP102" s="525"/>
      <c r="BQ102" s="525"/>
      <c r="BR102" s="525"/>
      <c r="BW102" s="32"/>
      <c r="BX102" s="682">
        <v>3.3000000000000002E-2</v>
      </c>
      <c r="BY102" s="682">
        <v>2.5000000000000001E-2</v>
      </c>
      <c r="BZ102" s="682">
        <v>4.2999999999999997E-2</v>
      </c>
      <c r="CA102" s="376">
        <v>3.7999999999999999E-2</v>
      </c>
      <c r="CB102" s="749">
        <v>31.8</v>
      </c>
      <c r="CC102" s="749">
        <v>107.2</v>
      </c>
      <c r="CD102" s="749">
        <v>35.6</v>
      </c>
      <c r="CE102" s="749">
        <v>71.5</v>
      </c>
      <c r="CF102" s="32"/>
      <c r="CG102" s="272">
        <f>('Pop, Employ, Incomes'!H102+'Inflation, Current AC'!D145)*100</f>
        <v>9.1</v>
      </c>
      <c r="CH102" s="272"/>
      <c r="CI102" s="272"/>
      <c r="CK102" s="525"/>
      <c r="CO102" s="525"/>
      <c r="CS102" s="748"/>
      <c r="CT102" s="748"/>
      <c r="CU102" s="638"/>
      <c r="CX102" s="525"/>
    </row>
    <row r="103" spans="1:186">
      <c r="A103" s="61"/>
      <c r="B103" s="586">
        <f t="shared" ref="B103:D103" si="314">+B102+B102-B101</f>
        <v>1714625</v>
      </c>
      <c r="C103" s="586">
        <f t="shared" si="314"/>
        <v>3432275</v>
      </c>
      <c r="D103" s="586">
        <f t="shared" si="314"/>
        <v>5146900</v>
      </c>
      <c r="E103" s="697">
        <f t="shared" si="122"/>
        <v>0.33313742252618078</v>
      </c>
      <c r="F103" s="550"/>
      <c r="G103" s="682"/>
      <c r="H103" s="550"/>
      <c r="J103" s="743"/>
      <c r="K103" s="743"/>
      <c r="L103" s="743"/>
      <c r="M103" s="11"/>
      <c r="N103" s="376"/>
      <c r="O103" s="11"/>
      <c r="P103" s="11"/>
      <c r="Q103" s="376"/>
      <c r="R103" s="376"/>
      <c r="T103" s="743"/>
      <c r="U103" s="514"/>
      <c r="V103" s="743"/>
      <c r="X103" s="743"/>
      <c r="Y103" s="743"/>
      <c r="Z103" s="743"/>
      <c r="AB103" s="682"/>
      <c r="AC103" s="682"/>
      <c r="AD103" s="682"/>
      <c r="AF103" s="683"/>
      <c r="AG103" s="683"/>
      <c r="AH103" s="683"/>
      <c r="AI103" s="683"/>
      <c r="AJ103" s="683"/>
      <c r="AK103" s="682"/>
      <c r="AL103" s="682"/>
      <c r="AN103" s="684"/>
      <c r="AO103" s="684"/>
      <c r="AP103" s="684"/>
      <c r="AQ103" s="684"/>
      <c r="AR103" s="684"/>
      <c r="BH103" s="64"/>
      <c r="BI103" s="32"/>
      <c r="BW103" s="32"/>
      <c r="BX103" s="743"/>
      <c r="CA103" s="376"/>
      <c r="CB103" s="743"/>
      <c r="CC103" s="743"/>
      <c r="CG103" s="272"/>
      <c r="CH103" s="272"/>
      <c r="CI103" s="272"/>
      <c r="CK103" s="525"/>
      <c r="CO103" s="525"/>
      <c r="CS103" s="745"/>
      <c r="CT103" s="745"/>
      <c r="CU103" s="638"/>
      <c r="CX103" s="525"/>
    </row>
    <row r="104" spans="1:186">
      <c r="Q104" s="376"/>
      <c r="R104" s="376"/>
      <c r="AL104" s="597">
        <f>+A84</f>
        <v>42887</v>
      </c>
      <c r="AN104" s="614" t="s">
        <v>958</v>
      </c>
      <c r="AO104" s="614"/>
      <c r="AP104" s="614" t="s">
        <v>862</v>
      </c>
      <c r="AQ104" s="615"/>
      <c r="AR104" s="208"/>
      <c r="BH104" s="298"/>
      <c r="BI104" s="32"/>
      <c r="BW104" s="32"/>
      <c r="BX104" s="457"/>
      <c r="CA104" s="376"/>
      <c r="CB104" s="457"/>
      <c r="CC104" s="724"/>
      <c r="CD104" s="448"/>
      <c r="CE104" s="448"/>
      <c r="CG104" s="555" t="s">
        <v>1001</v>
      </c>
      <c r="CH104" s="272"/>
      <c r="CI104" s="272"/>
      <c r="CS104" s="717"/>
      <c r="CT104" s="717"/>
      <c r="CU104" s="638"/>
      <c r="CW104" s="729">
        <f t="shared" ref="CW104:CW114" si="315">+A88</f>
        <v>43252</v>
      </c>
      <c r="CX104" s="552">
        <f t="shared" ref="CX104:CZ104" si="316">+CX88/CX84-1</f>
        <v>1.6862157631513108E-2</v>
      </c>
      <c r="CY104" s="552">
        <f t="shared" si="316"/>
        <v>1.8940333987031321E-2</v>
      </c>
      <c r="CZ104" s="552">
        <f t="shared" si="316"/>
        <v>1.8125658042761339E-2</v>
      </c>
    </row>
    <row r="105" spans="1:186">
      <c r="A105" s="71"/>
      <c r="C105" s="72"/>
      <c r="D105" s="72"/>
      <c r="Q105" s="376"/>
      <c r="R105" s="376"/>
      <c r="AD105" s="650"/>
      <c r="AE105" s="650"/>
      <c r="AF105" s="61">
        <f>+A93</f>
        <v>43709</v>
      </c>
      <c r="AG105" s="11" t="s">
        <v>161</v>
      </c>
      <c r="AH105" s="11" t="s">
        <v>161</v>
      </c>
      <c r="AI105" s="11" t="s">
        <v>953</v>
      </c>
      <c r="AJ105" s="11" t="s">
        <v>953</v>
      </c>
      <c r="AK105" s="11" t="s">
        <v>954</v>
      </c>
      <c r="AL105" s="649" t="s">
        <v>954</v>
      </c>
      <c r="AM105" s="32" t="s">
        <v>960</v>
      </c>
      <c r="AN105" s="9">
        <v>0.14000000000000001</v>
      </c>
      <c r="AO105" s="376">
        <v>0.18</v>
      </c>
      <c r="AP105" s="9">
        <v>0.18</v>
      </c>
      <c r="AQ105" s="9">
        <v>0.18</v>
      </c>
      <c r="AR105" s="9">
        <v>0.35</v>
      </c>
      <c r="BH105" s="298"/>
      <c r="BI105" s="32"/>
      <c r="BJ105" s="723"/>
      <c r="BK105" s="723"/>
      <c r="BL105" s="723"/>
      <c r="BM105" s="723"/>
      <c r="BN105" s="723"/>
      <c r="BO105" s="723"/>
      <c r="BP105" s="723"/>
      <c r="BQ105" s="723"/>
      <c r="BR105" s="723"/>
      <c r="BS105" s="723"/>
      <c r="BT105" s="723"/>
      <c r="BU105" s="723"/>
      <c r="BV105" s="723"/>
      <c r="BW105" s="32"/>
      <c r="BY105"/>
      <c r="CA105" s="376"/>
      <c r="CB105"/>
      <c r="CC105" s="555" t="s">
        <v>1007</v>
      </c>
      <c r="CE105" s="231"/>
      <c r="CG105" s="555" t="s">
        <v>1001</v>
      </c>
      <c r="CH105" s="272"/>
      <c r="CI105" s="272"/>
      <c r="CW105" s="729">
        <f t="shared" si="315"/>
        <v>43344</v>
      </c>
      <c r="CX105" s="552">
        <f t="shared" ref="CX105:CZ105" si="317">+CX89/CX85-1</f>
        <v>8.8294337622809582E-3</v>
      </c>
      <c r="CY105" s="552">
        <f t="shared" si="317"/>
        <v>1.5651035031256422E-2</v>
      </c>
      <c r="CZ105" s="552">
        <f t="shared" si="317"/>
        <v>1.3238877824468753E-2</v>
      </c>
    </row>
    <row r="106" spans="1:186">
      <c r="B106" s="698" t="s">
        <v>1097</v>
      </c>
      <c r="C106" s="586"/>
      <c r="D106" s="586"/>
      <c r="Q106" s="376"/>
      <c r="R106" s="376"/>
      <c r="AD106" s="650"/>
      <c r="AE106" s="650"/>
      <c r="AF106" s="11"/>
      <c r="AG106" s="11" t="s">
        <v>50</v>
      </c>
      <c r="AH106" s="11" t="s">
        <v>51</v>
      </c>
      <c r="AI106" s="11" t="s">
        <v>50</v>
      </c>
      <c r="AJ106" s="11" t="s">
        <v>51</v>
      </c>
      <c r="AK106" s="11" t="s">
        <v>50</v>
      </c>
      <c r="AL106" s="11" t="s">
        <v>51</v>
      </c>
      <c r="AM106" s="32" t="s">
        <v>959</v>
      </c>
      <c r="AN106" s="9">
        <f>+AN105*AN84</f>
        <v>4.3400000000000001E-3</v>
      </c>
      <c r="AO106" s="64">
        <f>+AO105*AO84</f>
        <v>1.9259999999999999E-2</v>
      </c>
      <c r="AP106" s="64">
        <f>+AP105*AP84</f>
        <v>1.494E-2</v>
      </c>
      <c r="AQ106" s="64">
        <f>+AQ105*AQ84</f>
        <v>8.0999999999999996E-3</v>
      </c>
      <c r="AR106" s="64">
        <f>+AR105*AR84</f>
        <v>4.3050000000000005E-2</v>
      </c>
      <c r="BH106" s="9"/>
      <c r="BI106" s="32"/>
      <c r="BJ106" s="422" t="s">
        <v>946</v>
      </c>
      <c r="BK106" s="419"/>
      <c r="BL106" s="419"/>
      <c r="BM106" s="419"/>
      <c r="BN106" s="419"/>
      <c r="BO106"/>
      <c r="BP106" s="390" t="s">
        <v>587</v>
      </c>
      <c r="BQ106"/>
      <c r="BR106"/>
      <c r="BS106"/>
      <c r="BT106" s="343" t="s">
        <v>586</v>
      </c>
      <c r="BU106"/>
      <c r="BV106"/>
      <c r="BW106" s="32"/>
      <c r="BY106"/>
      <c r="CA106" s="376"/>
      <c r="CB106"/>
      <c r="CC106" s="643" t="s">
        <v>936</v>
      </c>
      <c r="CD106" s="448"/>
      <c r="CE106" s="231"/>
      <c r="CG106" s="272"/>
      <c r="CH106" s="272"/>
      <c r="CI106" s="272"/>
      <c r="CW106" s="729">
        <f t="shared" si="315"/>
        <v>43435</v>
      </c>
      <c r="CX106" s="552">
        <f t="shared" ref="CX106:CZ106" si="318">+CX90/CX86-1</f>
        <v>7.5002933521026716E-3</v>
      </c>
      <c r="CY106" s="552">
        <f t="shared" si="318"/>
        <v>1.1947158717995343E-2</v>
      </c>
      <c r="CZ106" s="552">
        <f t="shared" si="318"/>
        <v>1.0261016606058382E-2</v>
      </c>
    </row>
    <row r="107" spans="1:186">
      <c r="A107" s="61"/>
      <c r="B107" s="698" t="s">
        <v>1018</v>
      </c>
      <c r="C107" s="661"/>
      <c r="D107" s="586"/>
      <c r="Q107" s="376"/>
      <c r="R107" s="376"/>
      <c r="AD107" s="650"/>
      <c r="AE107" s="650"/>
      <c r="AF107" s="11" t="s">
        <v>955</v>
      </c>
      <c r="AG107" s="664">
        <v>119.5</v>
      </c>
      <c r="AH107" s="664">
        <v>243.2</v>
      </c>
      <c r="AI107" s="457">
        <v>36.4</v>
      </c>
      <c r="AJ107" s="457">
        <v>87.1</v>
      </c>
      <c r="AK107" s="11">
        <f>+AG107-AI107</f>
        <v>83.1</v>
      </c>
      <c r="AL107" s="11">
        <f t="shared" ref="AL107:AL108" si="319">+AH107-AJ107</f>
        <v>156.1</v>
      </c>
      <c r="BH107" s="457"/>
      <c r="BI107" s="32"/>
      <c r="BJ107" s="343" t="s">
        <v>617</v>
      </c>
      <c r="BK107"/>
      <c r="BL107"/>
      <c r="BM107"/>
      <c r="BN107"/>
      <c r="BO107"/>
      <c r="BP107" s="343" t="s">
        <v>617</v>
      </c>
      <c r="BQ107"/>
      <c r="BR107"/>
      <c r="BS107"/>
      <c r="BT107" s="343" t="s">
        <v>617</v>
      </c>
      <c r="BU107"/>
      <c r="BV107"/>
      <c r="BW107" s="32"/>
      <c r="BY107"/>
      <c r="CA107" s="376"/>
      <c r="CB107"/>
      <c r="CC107" s="648"/>
      <c r="CD107" s="231"/>
      <c r="CE107" s="231"/>
      <c r="CG107" s="272"/>
      <c r="CH107" s="272"/>
      <c r="CI107" s="272"/>
      <c r="CW107" s="729">
        <f t="shared" si="315"/>
        <v>43525</v>
      </c>
      <c r="CX107" s="552">
        <f t="shared" ref="CX107:CZ107" si="320">+CX91/CX87-1</f>
        <v>1.3439844489871566E-2</v>
      </c>
      <c r="CY107" s="552">
        <f t="shared" si="320"/>
        <v>1.9867105704121979E-2</v>
      </c>
      <c r="CZ107" s="552">
        <f t="shared" si="320"/>
        <v>1.7218808873590064E-2</v>
      </c>
    </row>
    <row r="108" spans="1:186">
      <c r="A108" s="61"/>
      <c r="B108" s="436" t="s">
        <v>975</v>
      </c>
      <c r="C108" s="72"/>
      <c r="D108" s="72"/>
      <c r="Q108" s="376"/>
      <c r="R108" s="376"/>
      <c r="AD108" s="650"/>
      <c r="AE108" s="650"/>
      <c r="AF108" s="11" t="s">
        <v>956</v>
      </c>
      <c r="AG108" s="664">
        <v>22.2</v>
      </c>
      <c r="AH108" s="664">
        <v>19.899999999999999</v>
      </c>
      <c r="AI108" s="457">
        <v>7.5</v>
      </c>
      <c r="AJ108" s="457">
        <v>9.1</v>
      </c>
      <c r="AK108" s="11">
        <f t="shared" ref="AK108" si="321">+AG108-AI108</f>
        <v>14.7</v>
      </c>
      <c r="AL108" s="11">
        <f t="shared" si="319"/>
        <v>10.799999999999999</v>
      </c>
      <c r="BI108" s="32"/>
      <c r="BJ108"/>
      <c r="BK108" s="55">
        <v>2018</v>
      </c>
      <c r="BL108" s="55">
        <v>2017</v>
      </c>
      <c r="BM108"/>
      <c r="BN108"/>
      <c r="BO108"/>
      <c r="BQ108" s="55">
        <v>2018</v>
      </c>
      <c r="BR108" s="55">
        <v>2017</v>
      </c>
      <c r="BS108"/>
      <c r="BT108"/>
      <c r="BU108" s="55">
        <v>2018</v>
      </c>
      <c r="BV108" s="55">
        <v>2017</v>
      </c>
      <c r="BW108" s="32"/>
      <c r="BY108"/>
      <c r="CA108" s="376"/>
      <c r="CB108"/>
      <c r="CC108" s="648"/>
      <c r="CD108" s="231"/>
      <c r="CE108" s="231"/>
      <c r="CG108" s="272"/>
      <c r="CH108" s="272"/>
      <c r="CI108" s="272"/>
      <c r="CW108" s="729">
        <f t="shared" si="315"/>
        <v>43617</v>
      </c>
      <c r="CX108" s="552">
        <f t="shared" ref="CX108:CZ108" si="322">+CX92/CX88-1</f>
        <v>2.5754914193102607E-2</v>
      </c>
      <c r="CY108" s="552">
        <f t="shared" si="322"/>
        <v>1.6154310678327954E-2</v>
      </c>
      <c r="CZ108" s="552">
        <f t="shared" si="322"/>
        <v>1.9623309220674123E-2</v>
      </c>
    </row>
    <row r="109" spans="1:186">
      <c r="B109" s="698" t="s">
        <v>1019</v>
      </c>
      <c r="AD109" s="650"/>
      <c r="AE109" s="650"/>
      <c r="AF109" s="649" t="s">
        <v>957</v>
      </c>
      <c r="AG109" s="376">
        <f>+AG108/(AG107+AG108)</f>
        <v>0.15666901905434016</v>
      </c>
      <c r="AH109" s="376">
        <f t="shared" ref="AH109:AL109" si="323">+AH108/(AH107+AH108)</f>
        <v>7.5636640060813387E-2</v>
      </c>
      <c r="AI109" s="376">
        <f t="shared" ref="AI109" si="324">+AI108/(AI107+AI108)</f>
        <v>0.17084282460136674</v>
      </c>
      <c r="AJ109" s="376">
        <f t="shared" ref="AJ109" si="325">+AJ108/(AJ107+AJ108)</f>
        <v>9.45945945945946E-2</v>
      </c>
      <c r="AK109" s="376">
        <f t="shared" si="323"/>
        <v>0.15030674846625766</v>
      </c>
      <c r="AL109" s="376">
        <f t="shared" si="323"/>
        <v>6.4709406830437383E-2</v>
      </c>
      <c r="BI109" s="32"/>
      <c r="BJ109" s="343" t="s">
        <v>71</v>
      </c>
      <c r="BK109" s="292">
        <v>9.625</v>
      </c>
      <c r="BL109" s="292">
        <v>10.175000000000001</v>
      </c>
      <c r="BM109"/>
      <c r="BN109"/>
      <c r="BO109"/>
      <c r="BP109" s="457" t="s">
        <v>527</v>
      </c>
      <c r="BQ109" s="358">
        <v>9.625</v>
      </c>
      <c r="BR109" s="358">
        <v>10.175000000000001</v>
      </c>
      <c r="BS109"/>
      <c r="BT109" s="343" t="s">
        <v>527</v>
      </c>
      <c r="BU109" s="358">
        <v>9.625</v>
      </c>
      <c r="BV109" s="358">
        <v>10.175000000000001</v>
      </c>
      <c r="BW109" s="32"/>
      <c r="CA109" s="231"/>
      <c r="CC109" s="648"/>
      <c r="CD109" s="231"/>
      <c r="CE109" s="231"/>
      <c r="CG109" s="272"/>
      <c r="CH109" s="272"/>
      <c r="CI109" s="272"/>
      <c r="CW109" s="729">
        <f t="shared" si="315"/>
        <v>43709</v>
      </c>
      <c r="CX109" s="552">
        <f t="shared" ref="CX109:CZ109" si="326">+CX93/CX89-1</f>
        <v>1.5864946472194719E-2</v>
      </c>
      <c r="CY109" s="552">
        <f t="shared" si="326"/>
        <v>2.5579405466922056E-2</v>
      </c>
      <c r="CZ109" s="552">
        <f t="shared" si="326"/>
        <v>2.1570279363398503E-2</v>
      </c>
    </row>
    <row r="110" spans="1:186">
      <c r="B110" s="555" t="s">
        <v>1020</v>
      </c>
      <c r="AF110" s="649"/>
      <c r="AN110" s="552"/>
      <c r="AO110" s="552"/>
      <c r="AP110" s="552"/>
      <c r="AQ110" s="552"/>
      <c r="AR110" s="552"/>
      <c r="AS110" s="552"/>
      <c r="AT110" s="552"/>
      <c r="AU110" s="552"/>
      <c r="AV110" s="552"/>
      <c r="AW110" s="552"/>
      <c r="BI110" s="32"/>
      <c r="BJ110" s="343" t="s">
        <v>77</v>
      </c>
      <c r="BK110" s="292">
        <v>23.05</v>
      </c>
      <c r="BL110" s="292">
        <v>23.375</v>
      </c>
      <c r="BM110"/>
      <c r="BN110"/>
      <c r="BO110"/>
      <c r="BP110" s="457" t="s">
        <v>533</v>
      </c>
      <c r="BQ110" s="358">
        <v>23.05</v>
      </c>
      <c r="BR110" s="358">
        <v>23.375</v>
      </c>
      <c r="BS110"/>
      <c r="BT110" s="343" t="s">
        <v>528</v>
      </c>
      <c r="BU110" s="358">
        <v>84.25</v>
      </c>
      <c r="BV110" s="358">
        <v>86.4</v>
      </c>
      <c r="BW110" s="32"/>
      <c r="CA110" s="231"/>
      <c r="CC110" s="648"/>
      <c r="CD110" s="231"/>
      <c r="CE110" s="231"/>
      <c r="CG110" s="272"/>
      <c r="CH110" s="272"/>
      <c r="CI110" s="272"/>
      <c r="CW110" s="729">
        <f t="shared" si="315"/>
        <v>43800</v>
      </c>
      <c r="CX110" s="552">
        <f t="shared" ref="CX110:CZ110" si="327">+CX94/CX90-1</f>
        <v>1.2074428907133283E-2</v>
      </c>
      <c r="CY110" s="552">
        <f t="shared" si="327"/>
        <v>2.0564669607639363E-2</v>
      </c>
      <c r="CZ110" s="552">
        <f t="shared" si="327"/>
        <v>1.7199487563299698E-2</v>
      </c>
    </row>
    <row r="111" spans="1:186">
      <c r="B111" s="555" t="s">
        <v>1021</v>
      </c>
      <c r="AF111" s="656"/>
      <c r="AH111" s="552">
        <v>0.13500000000000001</v>
      </c>
      <c r="AI111" s="71">
        <v>13.5</v>
      </c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BI111" s="32"/>
      <c r="BJ111" s="343" t="s">
        <v>78</v>
      </c>
      <c r="BK111" s="292">
        <v>36.799999999999997</v>
      </c>
      <c r="BL111" s="292">
        <v>34.15</v>
      </c>
      <c r="BM111"/>
      <c r="BN111"/>
      <c r="BO111"/>
      <c r="BP111" s="457" t="s">
        <v>534</v>
      </c>
      <c r="BQ111" s="358">
        <v>36.799999999999997</v>
      </c>
      <c r="BR111" s="358">
        <v>34.15</v>
      </c>
      <c r="BS111"/>
      <c r="BT111" s="343" t="s">
        <v>529</v>
      </c>
      <c r="BU111" s="358">
        <v>87.724999999999994</v>
      </c>
      <c r="BV111" s="358">
        <v>93.05</v>
      </c>
      <c r="BW111" s="32"/>
      <c r="CA111" s="231"/>
      <c r="CC111" s="648"/>
      <c r="CD111" s="231"/>
      <c r="CE111" s="231"/>
      <c r="CG111" s="272"/>
      <c r="CH111" s="272"/>
      <c r="CI111" s="272"/>
      <c r="CW111" s="729">
        <f t="shared" si="315"/>
        <v>43891</v>
      </c>
      <c r="CX111" s="552">
        <f t="shared" ref="CX111:CZ111" si="328">+CX95/CX91-1</f>
        <v>5.928031556206026E-3</v>
      </c>
      <c r="CY111" s="552">
        <f t="shared" si="328"/>
        <v>9.5135759610833759E-3</v>
      </c>
      <c r="CZ111" s="552">
        <f t="shared" si="328"/>
        <v>7.9990733509713863E-3</v>
      </c>
    </row>
    <row r="112" spans="1:186">
      <c r="B112" s="71" t="s">
        <v>973</v>
      </c>
      <c r="AF112" s="526"/>
      <c r="AG112" s="105"/>
      <c r="AH112" s="552">
        <v>8.5000000000000006E-2</v>
      </c>
      <c r="AI112" s="552">
        <v>8.5</v>
      </c>
      <c r="AJ112" s="552"/>
      <c r="BI112" s="32"/>
      <c r="BJ112" s="457" t="s">
        <v>76</v>
      </c>
      <c r="BK112" s="292">
        <v>45.45</v>
      </c>
      <c r="BL112" s="292">
        <v>47.95</v>
      </c>
      <c r="BM112"/>
      <c r="BN112"/>
      <c r="BO112"/>
      <c r="BP112" s="457" t="s">
        <v>532</v>
      </c>
      <c r="BQ112" s="358">
        <v>45.45</v>
      </c>
      <c r="BR112" s="358">
        <v>47.95</v>
      </c>
      <c r="BS112"/>
      <c r="BT112" s="343" t="s">
        <v>530</v>
      </c>
      <c r="BU112" s="358">
        <v>136.92500000000001</v>
      </c>
      <c r="BV112" s="358">
        <v>133.6</v>
      </c>
      <c r="BW112" s="32"/>
      <c r="CG112" s="272"/>
      <c r="CH112" s="272"/>
      <c r="CI112" s="272"/>
      <c r="CW112" s="729">
        <f t="shared" si="315"/>
        <v>43983</v>
      </c>
      <c r="CX112" s="552">
        <f t="shared" ref="CX112:CZ112" si="329">+CX96/CX92-1</f>
        <v>-2.555697718313199E-2</v>
      </c>
      <c r="CY112" s="552">
        <f t="shared" si="329"/>
        <v>-1.0303168605588442E-2</v>
      </c>
      <c r="CZ112" s="552">
        <f t="shared" si="329"/>
        <v>-1.628009814147402E-2</v>
      </c>
    </row>
    <row r="113" spans="2:104">
      <c r="B113" s="71" t="s">
        <v>974</v>
      </c>
      <c r="AF113" s="526"/>
      <c r="AG113" s="105"/>
      <c r="AH113" s="552">
        <v>3.7000000000000005E-2</v>
      </c>
      <c r="AI113" s="552">
        <v>3.7</v>
      </c>
      <c r="AJ113" s="552"/>
      <c r="BI113" s="32"/>
      <c r="BJ113" s="457" t="s">
        <v>75</v>
      </c>
      <c r="BK113" s="292">
        <v>49.275000000000006</v>
      </c>
      <c r="BL113" s="292">
        <v>45.2</v>
      </c>
      <c r="BM113"/>
      <c r="BN113" s="427"/>
      <c r="BO113"/>
      <c r="BP113" s="457" t="s">
        <v>531</v>
      </c>
      <c r="BQ113" s="358">
        <v>49.275000000000006</v>
      </c>
      <c r="BR113" s="358">
        <v>45.2</v>
      </c>
      <c r="BS113"/>
      <c r="BT113" s="343" t="s">
        <v>531</v>
      </c>
      <c r="BU113" s="358">
        <v>49.275000000000006</v>
      </c>
      <c r="BV113" s="358">
        <v>45.2</v>
      </c>
      <c r="BW113" s="32"/>
      <c r="CG113" s="272"/>
      <c r="CH113" s="272"/>
      <c r="CI113" s="272"/>
      <c r="CW113" s="729">
        <f t="shared" si="315"/>
        <v>44075</v>
      </c>
      <c r="CX113" s="552">
        <f t="shared" ref="CX113:CZ113" si="330">+CX97/CX93-1</f>
        <v>9.6135968594510679E-3</v>
      </c>
      <c r="CY113" s="552">
        <f t="shared" si="330"/>
        <v>1.0328328377648521E-2</v>
      </c>
      <c r="CZ113" s="552">
        <f t="shared" si="330"/>
        <v>9.9671247500272564E-3</v>
      </c>
    </row>
    <row r="114" spans="2:104">
      <c r="B114" s="240" t="s">
        <v>976</v>
      </c>
      <c r="AF114" s="526"/>
      <c r="AG114" s="105"/>
      <c r="AH114" s="552">
        <v>2.8999999999999998E-2</v>
      </c>
      <c r="AI114" s="552">
        <v>2.9</v>
      </c>
      <c r="AJ114" s="552"/>
      <c r="BI114" s="32"/>
      <c r="BJ114" s="457" t="s">
        <v>80</v>
      </c>
      <c r="BK114" s="292">
        <v>82.75</v>
      </c>
      <c r="BL114" s="292">
        <v>79.375</v>
      </c>
      <c r="BM114"/>
      <c r="BN114"/>
      <c r="BO114"/>
      <c r="BP114" s="457" t="s">
        <v>536</v>
      </c>
      <c r="BQ114" s="358">
        <v>82.75</v>
      </c>
      <c r="BR114" s="358">
        <v>79.375</v>
      </c>
      <c r="BS114"/>
      <c r="BT114" s="343" t="s">
        <v>532</v>
      </c>
      <c r="BU114" s="358">
        <v>45.45</v>
      </c>
      <c r="BV114" s="358">
        <v>47.95</v>
      </c>
      <c r="BW114" s="32"/>
      <c r="CG114" s="272"/>
      <c r="CH114" s="272"/>
      <c r="CI114" s="272"/>
      <c r="CW114" s="729">
        <f t="shared" si="315"/>
        <v>44166</v>
      </c>
      <c r="CX114" s="730">
        <f>+CX98/CX94-1</f>
        <v>1.9409972494470518E-2</v>
      </c>
      <c r="CY114" s="552">
        <f t="shared" ref="CY114:CZ114" si="331">+CY98/CY94-1</f>
        <v>1.7788444452425445E-2</v>
      </c>
      <c r="CZ114" s="552">
        <f t="shared" si="331"/>
        <v>1.822881106143992E-2</v>
      </c>
    </row>
    <row r="115" spans="2:104">
      <c r="B115" s="668" t="s">
        <v>1022</v>
      </c>
      <c r="U115" s="71">
        <v>0.71150066818646329</v>
      </c>
      <c r="V115" s="71">
        <v>0.70501879110554344</v>
      </c>
      <c r="W115" s="71">
        <v>0.70191107644305761</v>
      </c>
      <c r="X115" s="71">
        <v>0.70231348497787449</v>
      </c>
      <c r="Y115" s="71">
        <v>0.70295844276224306</v>
      </c>
      <c r="Z115" s="71">
        <v>0.6946068625942452</v>
      </c>
      <c r="AA115" s="71">
        <v>0.69966667943756944</v>
      </c>
      <c r="AB115" s="71">
        <v>0.70488492607834163</v>
      </c>
      <c r="AC115" s="71">
        <v>0.70668382408598895</v>
      </c>
      <c r="AD115" s="71">
        <v>0.69369844438585249</v>
      </c>
      <c r="AF115" s="526"/>
      <c r="AG115" s="105"/>
      <c r="AH115" s="552">
        <v>2.1000000000000001E-2</v>
      </c>
      <c r="AI115" s="552">
        <v>2.1</v>
      </c>
      <c r="AJ115" s="552"/>
      <c r="BH115" s="457"/>
      <c r="BI115" s="32"/>
      <c r="BJ115" s="457" t="s">
        <v>72</v>
      </c>
      <c r="BK115" s="292">
        <v>84.25</v>
      </c>
      <c r="BL115" s="292">
        <v>86.4</v>
      </c>
      <c r="BM115"/>
      <c r="BN115"/>
      <c r="BO115"/>
      <c r="BP115" s="457" t="s">
        <v>528</v>
      </c>
      <c r="BQ115" s="358">
        <v>84.25</v>
      </c>
      <c r="BR115" s="358">
        <v>86.4</v>
      </c>
      <c r="BS115"/>
      <c r="BT115" s="343" t="s">
        <v>533</v>
      </c>
      <c r="BU115" s="358">
        <v>23.05</v>
      </c>
      <c r="BV115" s="358">
        <v>23.375</v>
      </c>
      <c r="BW115" s="32"/>
      <c r="CG115" s="272"/>
      <c r="CH115" s="272"/>
      <c r="CI115" s="272"/>
    </row>
    <row r="116" spans="2:104">
      <c r="B116" s="436" t="s">
        <v>975</v>
      </c>
      <c r="AF116" s="526"/>
      <c r="AG116" s="105"/>
      <c r="AI116" s="552"/>
      <c r="AJ116" s="552"/>
      <c r="BH116" s="457"/>
      <c r="BI116" s="32"/>
      <c r="BJ116" s="457" t="s">
        <v>81</v>
      </c>
      <c r="BK116" s="292">
        <v>86.050000000000011</v>
      </c>
      <c r="BL116" s="292">
        <v>79.149999999999991</v>
      </c>
      <c r="BM116"/>
      <c r="BN116"/>
      <c r="BO116"/>
      <c r="BP116" s="457" t="s">
        <v>537</v>
      </c>
      <c r="BQ116" s="358">
        <v>86.050000000000011</v>
      </c>
      <c r="BR116" s="358">
        <v>79.149999999999991</v>
      </c>
      <c r="BS116"/>
      <c r="BT116" s="343" t="s">
        <v>534</v>
      </c>
      <c r="BU116" s="358">
        <v>36.799999999999997</v>
      </c>
      <c r="BV116" s="358">
        <v>34.15</v>
      </c>
      <c r="BW116" s="32"/>
      <c r="CG116" s="272"/>
      <c r="CH116" s="272"/>
      <c r="CI116" s="272"/>
    </row>
    <row r="117" spans="2:104">
      <c r="AF117" s="526"/>
      <c r="AG117" s="105"/>
      <c r="AI117" s="552"/>
      <c r="AJ117" s="552"/>
      <c r="BI117" s="32"/>
      <c r="BJ117" s="457" t="s">
        <v>73</v>
      </c>
      <c r="BK117" s="292">
        <v>87.724999999999994</v>
      </c>
      <c r="BL117" s="292">
        <v>93.05</v>
      </c>
      <c r="BM117"/>
      <c r="BN117"/>
      <c r="BO117"/>
      <c r="BP117" s="457" t="s">
        <v>529</v>
      </c>
      <c r="BQ117" s="358">
        <v>87.724999999999994</v>
      </c>
      <c r="BR117" s="358">
        <v>93.05</v>
      </c>
      <c r="BS117"/>
      <c r="BT117" s="343" t="s">
        <v>535</v>
      </c>
      <c r="BU117" s="358">
        <v>171.52500000000001</v>
      </c>
      <c r="BV117" s="358">
        <v>157.35</v>
      </c>
      <c r="BW117" s="32"/>
      <c r="CG117" s="272"/>
      <c r="CH117" s="272"/>
      <c r="CI117" s="272"/>
    </row>
    <row r="118" spans="2:104">
      <c r="BJ118" s="457" t="s">
        <v>82</v>
      </c>
      <c r="BK118" s="292">
        <v>95.7</v>
      </c>
      <c r="BL118" s="292">
        <v>89.85</v>
      </c>
      <c r="BM118"/>
      <c r="BN118"/>
      <c r="BO118"/>
      <c r="BP118" s="457" t="s">
        <v>538</v>
      </c>
      <c r="BQ118" s="358">
        <v>95.7</v>
      </c>
      <c r="BR118" s="358">
        <v>89.85</v>
      </c>
      <c r="BS118"/>
      <c r="BT118" s="343" t="s">
        <v>536</v>
      </c>
      <c r="BU118" s="358">
        <v>82.75</v>
      </c>
      <c r="BV118" s="358">
        <v>79.375</v>
      </c>
      <c r="BW118" s="32"/>
      <c r="CG118" s="272"/>
      <c r="CH118" s="272"/>
      <c r="CI118" s="272"/>
    </row>
    <row r="119" spans="2:104">
      <c r="BJ119" s="343" t="s">
        <v>74</v>
      </c>
      <c r="BK119" s="292">
        <v>136.92500000000001</v>
      </c>
      <c r="BL119" s="292">
        <v>133.6</v>
      </c>
      <c r="BM119"/>
      <c r="BN119"/>
      <c r="BO119"/>
      <c r="BP119" s="457" t="s">
        <v>530</v>
      </c>
      <c r="BQ119" s="358">
        <v>136.92500000000001</v>
      </c>
      <c r="BR119" s="358">
        <v>133.6</v>
      </c>
      <c r="BS119"/>
      <c r="BT119" s="343" t="s">
        <v>537</v>
      </c>
      <c r="BU119" s="358">
        <v>86.050000000000011</v>
      </c>
      <c r="BV119" s="358">
        <v>79.149999999999991</v>
      </c>
      <c r="BW119" s="32"/>
      <c r="CG119" s="272"/>
      <c r="CH119" s="272"/>
      <c r="CI119" s="272"/>
    </row>
    <row r="120" spans="2:104">
      <c r="BJ120" s="343" t="s">
        <v>79</v>
      </c>
      <c r="BK120" s="292">
        <v>171.52500000000001</v>
      </c>
      <c r="BL120" s="292">
        <v>157.35</v>
      </c>
      <c r="BM120"/>
      <c r="BN120"/>
      <c r="BO120"/>
      <c r="BP120" s="457" t="s">
        <v>535</v>
      </c>
      <c r="BQ120" s="358">
        <v>171.52500000000001</v>
      </c>
      <c r="BR120" s="358">
        <v>157.35</v>
      </c>
      <c r="BS120"/>
      <c r="BT120" s="343" t="s">
        <v>538</v>
      </c>
      <c r="BU120" s="358">
        <v>95.7</v>
      </c>
      <c r="BV120" s="358">
        <v>89.85</v>
      </c>
      <c r="BW120" s="32" t="s">
        <v>944</v>
      </c>
      <c r="CG120" s="272"/>
      <c r="CH120" s="272"/>
      <c r="CI120" s="272"/>
    </row>
    <row r="121" spans="2:104">
      <c r="BJ121"/>
      <c r="BK121"/>
      <c r="BL121"/>
      <c r="BM121"/>
      <c r="BN121"/>
      <c r="BO121"/>
      <c r="BP121"/>
      <c r="BQ121"/>
      <c r="BR121"/>
      <c r="BS121"/>
      <c r="BT121" s="343" t="s">
        <v>83</v>
      </c>
      <c r="BU121" s="358">
        <v>922.72499999999991</v>
      </c>
      <c r="BV121" s="358">
        <v>892.05</v>
      </c>
      <c r="BW121" s="32" t="s">
        <v>945</v>
      </c>
      <c r="CG121" s="272"/>
      <c r="CH121" s="272"/>
      <c r="CI121" s="272"/>
    </row>
    <row r="122" spans="2:104">
      <c r="BJ122"/>
      <c r="BK122"/>
      <c r="BL122"/>
      <c r="BM122"/>
      <c r="BN122"/>
      <c r="BO122"/>
      <c r="BP122"/>
      <c r="BQ122"/>
      <c r="BR122"/>
      <c r="BS122"/>
      <c r="BT122"/>
      <c r="BU122" s="32" t="s">
        <v>944</v>
      </c>
      <c r="BV122" s="32" t="s">
        <v>945</v>
      </c>
      <c r="CG122" s="272"/>
      <c r="CH122" s="272"/>
      <c r="CI122" s="272"/>
    </row>
    <row r="123" spans="2:104">
      <c r="BJ123"/>
      <c r="BK123"/>
      <c r="BL123"/>
      <c r="BM123"/>
      <c r="BN123"/>
      <c r="BO123"/>
      <c r="BP123"/>
      <c r="BQ123"/>
      <c r="BR123"/>
      <c r="BS123"/>
      <c r="BT123"/>
      <c r="BU123" s="427"/>
      <c r="BV123" s="427"/>
      <c r="CG123" s="272"/>
      <c r="CH123" s="272"/>
      <c r="CI123" s="272"/>
    </row>
    <row r="124" spans="2:104">
      <c r="BJ124">
        <v>9.625</v>
      </c>
      <c r="BK124">
        <v>84.25</v>
      </c>
      <c r="BL124">
        <v>87.724999999999994</v>
      </c>
      <c r="BM124">
        <v>136.92500000000001</v>
      </c>
      <c r="BN124">
        <v>49.275000000000006</v>
      </c>
      <c r="BO124">
        <v>45.45</v>
      </c>
      <c r="BP124">
        <v>23.05</v>
      </c>
      <c r="BQ124">
        <v>36.799999999999997</v>
      </c>
      <c r="BR124">
        <v>171.52500000000001</v>
      </c>
      <c r="BS124">
        <v>82.75</v>
      </c>
      <c r="BT124">
        <v>86.050000000000011</v>
      </c>
      <c r="BU124">
        <v>95.7</v>
      </c>
      <c r="BV124">
        <v>922.72499999999991</v>
      </c>
      <c r="CG124" s="272"/>
      <c r="CH124" s="272"/>
      <c r="CI124" s="272"/>
    </row>
    <row r="125" spans="2:104">
      <c r="BJ125">
        <v>10.175000000000001</v>
      </c>
      <c r="BK125">
        <v>86.4</v>
      </c>
      <c r="BL125">
        <v>93.05</v>
      </c>
      <c r="BM125">
        <v>133.6</v>
      </c>
      <c r="BN125">
        <v>45.2</v>
      </c>
      <c r="BO125">
        <v>47.95</v>
      </c>
      <c r="BP125">
        <v>23.375</v>
      </c>
      <c r="BQ125">
        <v>34.15</v>
      </c>
      <c r="BR125">
        <v>157.35</v>
      </c>
      <c r="BS125">
        <v>79.375</v>
      </c>
      <c r="BT125">
        <v>79.149999999999991</v>
      </c>
      <c r="BU125">
        <v>89.85</v>
      </c>
      <c r="BV125">
        <v>892.05</v>
      </c>
      <c r="CG125" s="272"/>
      <c r="CH125" s="272"/>
      <c r="CI125" s="272"/>
    </row>
    <row r="126" spans="2:104">
      <c r="CG126" s="272"/>
      <c r="CH126" s="272"/>
      <c r="CI126" s="272"/>
    </row>
    <row r="127" spans="2:104">
      <c r="AF127" s="71">
        <v>26.6</v>
      </c>
      <c r="AG127" s="71">
        <v>21.2</v>
      </c>
      <c r="AH127" s="71">
        <v>19.7</v>
      </c>
      <c r="AI127" s="71">
        <v>26</v>
      </c>
      <c r="AJ127" s="71">
        <v>27.2</v>
      </c>
      <c r="AK127" s="71">
        <v>20.9</v>
      </c>
      <c r="AL127" s="71">
        <v>22.3</v>
      </c>
      <c r="AM127" s="71">
        <v>23.5</v>
      </c>
      <c r="AN127" s="71">
        <v>23.4</v>
      </c>
      <c r="AO127" s="71">
        <v>22.6</v>
      </c>
      <c r="AP127" s="71">
        <v>24.5</v>
      </c>
      <c r="AQ127" s="71">
        <v>22.2</v>
      </c>
      <c r="AR127" s="71">
        <v>23.8</v>
      </c>
      <c r="AS127" s="71">
        <v>17.899999999999999</v>
      </c>
      <c r="AT127" s="71">
        <v>23.6</v>
      </c>
      <c r="AU127" s="71">
        <v>19.600000000000001</v>
      </c>
      <c r="AV127" s="71">
        <v>25.4</v>
      </c>
      <c r="AW127" s="71">
        <v>19</v>
      </c>
      <c r="AX127" s="71">
        <v>21.6</v>
      </c>
      <c r="AY127" s="71">
        <v>17.5</v>
      </c>
      <c r="AZ127" s="71">
        <v>20.2</v>
      </c>
      <c r="BA127" s="71">
        <v>20.8</v>
      </c>
      <c r="BB127" s="71">
        <v>16.3</v>
      </c>
      <c r="BC127" s="71">
        <v>21.5</v>
      </c>
      <c r="BD127" s="71">
        <v>21.3</v>
      </c>
      <c r="BE127" s="71">
        <v>16.3</v>
      </c>
      <c r="BF127" s="71">
        <v>17.100000000000001</v>
      </c>
      <c r="BG127" s="71">
        <v>17.600000000000001</v>
      </c>
      <c r="BH127" s="71">
        <v>16.8</v>
      </c>
      <c r="BI127" s="71">
        <v>13.5</v>
      </c>
      <c r="BJ127" s="71">
        <v>17.600000000000001</v>
      </c>
      <c r="BK127" s="71">
        <v>21</v>
      </c>
      <c r="BL127" s="71">
        <v>20.8</v>
      </c>
      <c r="BM127" s="71">
        <v>17.5</v>
      </c>
      <c r="CG127" s="272"/>
      <c r="CH127" s="272"/>
      <c r="CI127" s="272"/>
    </row>
    <row r="128" spans="2:104">
      <c r="AF128" s="71">
        <v>10.7</v>
      </c>
      <c r="AG128" s="71">
        <v>10.8</v>
      </c>
      <c r="AH128" s="71">
        <v>13.9</v>
      </c>
      <c r="AI128" s="71">
        <v>9.6</v>
      </c>
      <c r="AJ128" s="71">
        <v>12.5</v>
      </c>
      <c r="AK128" s="71">
        <v>11.6</v>
      </c>
      <c r="AL128" s="71">
        <v>10.6</v>
      </c>
      <c r="AM128" s="71">
        <v>10.6</v>
      </c>
      <c r="AN128" s="71">
        <v>11.8</v>
      </c>
      <c r="AO128" s="71">
        <v>8.1</v>
      </c>
      <c r="AP128" s="71">
        <v>11.5</v>
      </c>
      <c r="AQ128" s="71">
        <v>7.4</v>
      </c>
      <c r="AR128" s="71">
        <v>10.1</v>
      </c>
      <c r="AS128" s="71">
        <v>10.3</v>
      </c>
      <c r="AT128" s="71">
        <v>9.1999999999999993</v>
      </c>
      <c r="AU128" s="71">
        <v>9.1999999999999993</v>
      </c>
      <c r="AV128" s="71">
        <v>9.6999999999999993</v>
      </c>
      <c r="AW128" s="71">
        <v>9.8000000000000007</v>
      </c>
      <c r="AX128" s="71">
        <v>9.6</v>
      </c>
      <c r="AY128" s="71">
        <v>9.1</v>
      </c>
      <c r="AZ128" s="71">
        <v>9.3000000000000007</v>
      </c>
      <c r="BA128" s="71">
        <v>8.1</v>
      </c>
      <c r="BB128" s="71">
        <v>6.5</v>
      </c>
      <c r="BC128" s="71">
        <v>9.9</v>
      </c>
      <c r="BD128" s="71">
        <v>8.6999999999999993</v>
      </c>
      <c r="BE128" s="71">
        <v>7.5</v>
      </c>
      <c r="BF128" s="71">
        <v>9.5</v>
      </c>
      <c r="BG128" s="71">
        <v>9.5</v>
      </c>
      <c r="BH128" s="71">
        <v>11.2</v>
      </c>
      <c r="BI128" s="71">
        <v>8.5</v>
      </c>
      <c r="BJ128" s="71">
        <v>10.4</v>
      </c>
      <c r="BK128" s="71">
        <v>11.6</v>
      </c>
      <c r="BL128" s="71">
        <v>11.1</v>
      </c>
      <c r="BM128" s="71">
        <v>7.4</v>
      </c>
      <c r="CG128" s="272"/>
      <c r="CH128" s="272"/>
      <c r="CI128" s="272"/>
    </row>
    <row r="129" spans="25:87">
      <c r="AF129" s="71">
        <v>5.6</v>
      </c>
      <c r="AG129" s="71">
        <v>6.9</v>
      </c>
      <c r="AH129" s="71">
        <v>5.6</v>
      </c>
      <c r="AI129" s="71">
        <v>4.3</v>
      </c>
      <c r="AJ129" s="71">
        <v>6.4</v>
      </c>
      <c r="AK129" s="71">
        <v>4.4000000000000004</v>
      </c>
      <c r="AL129" s="71">
        <v>5.2</v>
      </c>
      <c r="AM129" s="71">
        <v>3.8</v>
      </c>
      <c r="AN129" s="71">
        <v>4.9000000000000004</v>
      </c>
      <c r="AO129" s="71">
        <v>5.5</v>
      </c>
      <c r="AP129" s="71">
        <v>4.5</v>
      </c>
      <c r="AQ129" s="71">
        <v>4.0999999999999996</v>
      </c>
      <c r="AR129" s="71">
        <v>5.8</v>
      </c>
      <c r="AS129" s="71">
        <v>3.6</v>
      </c>
      <c r="AT129" s="71">
        <v>5.2</v>
      </c>
      <c r="AU129" s="71">
        <v>4.9000000000000004</v>
      </c>
      <c r="AV129" s="71">
        <v>3.9</v>
      </c>
      <c r="AW129" s="71">
        <v>3.8</v>
      </c>
      <c r="AX129" s="71">
        <v>3.2</v>
      </c>
      <c r="AY129" s="71">
        <v>3.4</v>
      </c>
      <c r="AZ129" s="71">
        <v>3.7</v>
      </c>
      <c r="BA129" s="71">
        <v>3.2</v>
      </c>
      <c r="BB129" s="71">
        <v>3.5</v>
      </c>
      <c r="BC129" s="71">
        <v>3.1</v>
      </c>
      <c r="BD129" s="71">
        <v>3.1</v>
      </c>
      <c r="BE129" s="71">
        <v>3.4</v>
      </c>
      <c r="BF129" s="71">
        <v>3.3</v>
      </c>
      <c r="BG129" s="71">
        <v>3.3</v>
      </c>
      <c r="BH129" s="71">
        <v>4.0999999999999996</v>
      </c>
      <c r="BI129" s="71">
        <v>3.7</v>
      </c>
      <c r="BJ129" s="71">
        <v>5.6</v>
      </c>
      <c r="BK129" s="71">
        <v>4.3</v>
      </c>
      <c r="BL129" s="71">
        <v>4.5999999999999996</v>
      </c>
      <c r="BM129" s="71">
        <v>3.5</v>
      </c>
      <c r="CG129" s="272"/>
      <c r="CH129" s="272"/>
      <c r="CI129" s="272"/>
    </row>
    <row r="130" spans="25:87">
      <c r="AF130" s="71">
        <v>5.0999999999999996</v>
      </c>
      <c r="AG130" s="71">
        <v>4</v>
      </c>
      <c r="AH130" s="71">
        <v>3.3</v>
      </c>
      <c r="AI130" s="71">
        <v>3.7</v>
      </c>
      <c r="AJ130" s="71">
        <v>3.7</v>
      </c>
      <c r="AK130" s="71">
        <v>3.6</v>
      </c>
      <c r="AL130" s="71">
        <v>4</v>
      </c>
      <c r="AM130" s="71">
        <v>4.5</v>
      </c>
      <c r="AN130" s="71">
        <v>4.5999999999999996</v>
      </c>
      <c r="AO130" s="71">
        <v>4.9000000000000004</v>
      </c>
      <c r="AP130" s="71">
        <v>3.7</v>
      </c>
      <c r="AQ130" s="71">
        <v>3.5</v>
      </c>
      <c r="AR130" s="71">
        <v>3.4</v>
      </c>
      <c r="AS130" s="71">
        <v>3</v>
      </c>
      <c r="AT130" s="71">
        <v>2.4</v>
      </c>
      <c r="AU130" s="71">
        <v>2.9</v>
      </c>
      <c r="AV130" s="71">
        <v>2.9</v>
      </c>
      <c r="AW130" s="71">
        <v>3</v>
      </c>
      <c r="AX130" s="71">
        <v>3.1</v>
      </c>
      <c r="AY130" s="71">
        <v>2.4</v>
      </c>
      <c r="AZ130" s="71">
        <v>2.8</v>
      </c>
      <c r="BA130" s="71">
        <v>2.7</v>
      </c>
      <c r="BB130" s="71">
        <v>2.4</v>
      </c>
      <c r="BC130" s="71">
        <v>2.4</v>
      </c>
      <c r="BD130" s="71">
        <v>3.5</v>
      </c>
      <c r="BE130" s="71">
        <v>2.9</v>
      </c>
      <c r="BF130" s="71">
        <v>2.8</v>
      </c>
      <c r="BG130" s="71">
        <v>2.4</v>
      </c>
      <c r="BH130" s="71">
        <v>3.3</v>
      </c>
      <c r="BI130" s="71">
        <v>2.9</v>
      </c>
      <c r="BJ130" s="71">
        <v>4</v>
      </c>
      <c r="BK130" s="71">
        <v>3.7</v>
      </c>
      <c r="BL130" s="71">
        <v>3.7</v>
      </c>
      <c r="BM130" s="71">
        <v>2.9</v>
      </c>
      <c r="CG130" s="272"/>
      <c r="CH130" s="272"/>
      <c r="CI130" s="272"/>
    </row>
    <row r="131" spans="25:87">
      <c r="AF131" s="71">
        <v>4.2</v>
      </c>
      <c r="AG131" s="71">
        <v>4.0999999999999996</v>
      </c>
      <c r="AH131" s="71">
        <v>3.6</v>
      </c>
      <c r="AI131" s="71">
        <v>3.3</v>
      </c>
      <c r="AJ131" s="71">
        <v>4</v>
      </c>
      <c r="AK131" s="71">
        <v>4.7</v>
      </c>
      <c r="AL131" s="71">
        <v>2.7</v>
      </c>
      <c r="AM131" s="71">
        <v>2.4</v>
      </c>
      <c r="AN131" s="71">
        <v>4.7</v>
      </c>
      <c r="AO131" s="71">
        <v>3.1</v>
      </c>
      <c r="AP131" s="71">
        <v>3.1</v>
      </c>
      <c r="AQ131" s="71">
        <v>2.8</v>
      </c>
      <c r="AR131" s="71">
        <v>3.4</v>
      </c>
      <c r="AS131" s="71">
        <v>3.4</v>
      </c>
      <c r="AT131" s="71">
        <v>3.5</v>
      </c>
      <c r="AU131" s="71">
        <v>2.8</v>
      </c>
      <c r="AV131" s="71">
        <v>2.4</v>
      </c>
      <c r="AW131" s="71">
        <v>2.5</v>
      </c>
      <c r="AX131" s="71">
        <v>2.7</v>
      </c>
      <c r="AY131" s="71">
        <v>2.2000000000000002</v>
      </c>
      <c r="AZ131" s="71">
        <v>2.2000000000000002</v>
      </c>
      <c r="BA131" s="71">
        <v>2.6</v>
      </c>
      <c r="BB131" s="71">
        <v>2</v>
      </c>
      <c r="BC131" s="71">
        <v>2.1</v>
      </c>
      <c r="BD131" s="71">
        <v>1.8</v>
      </c>
      <c r="BE131" s="71">
        <v>3.1</v>
      </c>
      <c r="BF131" s="71">
        <v>2.2000000000000002</v>
      </c>
      <c r="BG131" s="71">
        <v>2</v>
      </c>
      <c r="BH131" s="71">
        <v>2.2000000000000002</v>
      </c>
      <c r="BI131" s="71">
        <v>2.1</v>
      </c>
      <c r="BJ131" s="71">
        <v>3.9</v>
      </c>
      <c r="BK131" s="71">
        <v>2.9</v>
      </c>
      <c r="BL131" s="71">
        <v>2.6</v>
      </c>
      <c r="BM131" s="71">
        <v>2.1</v>
      </c>
      <c r="CG131" s="272"/>
      <c r="CH131" s="272"/>
      <c r="CI131" s="272"/>
    </row>
    <row r="132" spans="25:87">
      <c r="CG132" s="272"/>
      <c r="CH132" s="272"/>
      <c r="CI132" s="272"/>
    </row>
    <row r="133" spans="25:87" ht="26">
      <c r="Y133" s="740" t="s">
        <v>1052</v>
      </c>
      <c r="Z133" s="71">
        <v>26.6</v>
      </c>
      <c r="AA133" s="71">
        <v>10.7</v>
      </c>
      <c r="AB133" s="71">
        <v>5.6</v>
      </c>
      <c r="AC133" s="71">
        <v>5.0999999999999996</v>
      </c>
      <c r="AD133" s="71">
        <v>4.2</v>
      </c>
      <c r="AF133" s="552">
        <f>+Z133/100</f>
        <v>0.26600000000000001</v>
      </c>
      <c r="AG133" s="552">
        <f t="shared" ref="AG133:AG166" si="332">+AA133/100</f>
        <v>0.107</v>
      </c>
      <c r="AH133" s="552">
        <f t="shared" ref="AH133:AH166" si="333">+AB133/100</f>
        <v>5.5999999999999994E-2</v>
      </c>
      <c r="AI133" s="552">
        <f t="shared" ref="AI133:AI166" si="334">+AC133/100</f>
        <v>5.0999999999999997E-2</v>
      </c>
      <c r="AJ133" s="552">
        <f t="shared" ref="AJ133:AJ166" si="335">+AD133/100</f>
        <v>4.2000000000000003E-2</v>
      </c>
      <c r="CG133" s="272"/>
      <c r="CH133" s="272"/>
      <c r="CI133" s="272"/>
    </row>
    <row r="134" spans="25:87" ht="26">
      <c r="Y134" s="740" t="s">
        <v>1053</v>
      </c>
      <c r="Z134" s="71">
        <v>21.2</v>
      </c>
      <c r="AA134" s="71">
        <v>10.8</v>
      </c>
      <c r="AB134" s="71">
        <v>6.9</v>
      </c>
      <c r="AC134" s="71">
        <v>4</v>
      </c>
      <c r="AD134" s="71">
        <v>4.0999999999999996</v>
      </c>
      <c r="AF134" s="552">
        <f t="shared" ref="AF134:AF166" si="336">+Z134/100</f>
        <v>0.21199999999999999</v>
      </c>
      <c r="AG134" s="552">
        <f t="shared" si="332"/>
        <v>0.10800000000000001</v>
      </c>
      <c r="AH134" s="552">
        <f t="shared" si="333"/>
        <v>6.9000000000000006E-2</v>
      </c>
      <c r="AI134" s="552">
        <f t="shared" si="334"/>
        <v>0.04</v>
      </c>
      <c r="AJ134" s="552">
        <f t="shared" si="335"/>
        <v>4.0999999999999995E-2</v>
      </c>
      <c r="CG134" s="272"/>
      <c r="CH134" s="272"/>
      <c r="CI134" s="272"/>
    </row>
    <row r="135" spans="25:87" ht="26">
      <c r="Y135" s="740" t="s">
        <v>1054</v>
      </c>
      <c r="Z135" s="71">
        <v>19.7</v>
      </c>
      <c r="AA135" s="71">
        <v>13.9</v>
      </c>
      <c r="AB135" s="71">
        <v>5.6</v>
      </c>
      <c r="AC135" s="71">
        <v>3.3</v>
      </c>
      <c r="AD135" s="71">
        <v>3.6</v>
      </c>
      <c r="AF135" s="552">
        <f t="shared" si="336"/>
        <v>0.19699999999999998</v>
      </c>
      <c r="AG135" s="552">
        <f t="shared" si="332"/>
        <v>0.13900000000000001</v>
      </c>
      <c r="AH135" s="552">
        <f t="shared" si="333"/>
        <v>5.5999999999999994E-2</v>
      </c>
      <c r="AI135" s="552">
        <f t="shared" si="334"/>
        <v>3.3000000000000002E-2</v>
      </c>
      <c r="AJ135" s="552">
        <f t="shared" si="335"/>
        <v>3.6000000000000004E-2</v>
      </c>
      <c r="CG135" s="272"/>
      <c r="CH135" s="272"/>
      <c r="CI135" s="272"/>
    </row>
    <row r="136" spans="25:87" ht="26">
      <c r="Y136" s="740" t="s">
        <v>1055</v>
      </c>
      <c r="Z136" s="71">
        <v>26</v>
      </c>
      <c r="AA136" s="71">
        <v>9.6</v>
      </c>
      <c r="AB136" s="71">
        <v>4.3</v>
      </c>
      <c r="AC136" s="71">
        <v>3.7</v>
      </c>
      <c r="AD136" s="71">
        <v>3.3</v>
      </c>
      <c r="AF136" s="552">
        <f t="shared" si="336"/>
        <v>0.26</v>
      </c>
      <c r="AG136" s="552">
        <f t="shared" si="332"/>
        <v>9.6000000000000002E-2</v>
      </c>
      <c r="AH136" s="552">
        <f t="shared" si="333"/>
        <v>4.2999999999999997E-2</v>
      </c>
      <c r="AI136" s="552">
        <f t="shared" si="334"/>
        <v>3.7000000000000005E-2</v>
      </c>
      <c r="AJ136" s="552">
        <f t="shared" si="335"/>
        <v>3.3000000000000002E-2</v>
      </c>
      <c r="CG136" s="272"/>
      <c r="CH136" s="272"/>
      <c r="CI136" s="272"/>
    </row>
    <row r="137" spans="25:87" ht="26">
      <c r="Y137" s="740" t="s">
        <v>1056</v>
      </c>
      <c r="Z137" s="71">
        <v>27.2</v>
      </c>
      <c r="AA137" s="71">
        <v>12.5</v>
      </c>
      <c r="AB137" s="71">
        <v>6.4</v>
      </c>
      <c r="AC137" s="71">
        <v>3.7</v>
      </c>
      <c r="AD137" s="71">
        <v>4</v>
      </c>
      <c r="AF137" s="552">
        <f t="shared" si="336"/>
        <v>0.27200000000000002</v>
      </c>
      <c r="AG137" s="552">
        <f t="shared" si="332"/>
        <v>0.125</v>
      </c>
      <c r="AH137" s="552">
        <f t="shared" si="333"/>
        <v>6.4000000000000001E-2</v>
      </c>
      <c r="AI137" s="552">
        <f t="shared" si="334"/>
        <v>3.7000000000000005E-2</v>
      </c>
      <c r="AJ137" s="552">
        <f t="shared" si="335"/>
        <v>0.04</v>
      </c>
      <c r="CG137" s="272"/>
      <c r="CH137" s="272"/>
      <c r="CI137" s="272"/>
    </row>
    <row r="138" spans="25:87" ht="26">
      <c r="Y138" s="740" t="s">
        <v>1057</v>
      </c>
      <c r="Z138" s="71">
        <v>20.9</v>
      </c>
      <c r="AA138" s="71">
        <v>11.6</v>
      </c>
      <c r="AB138" s="71">
        <v>4.4000000000000004</v>
      </c>
      <c r="AC138" s="71">
        <v>3.6</v>
      </c>
      <c r="AD138" s="71">
        <v>4.7</v>
      </c>
      <c r="AF138" s="552">
        <f t="shared" si="336"/>
        <v>0.20899999999999999</v>
      </c>
      <c r="AG138" s="552">
        <f t="shared" si="332"/>
        <v>0.11599999999999999</v>
      </c>
      <c r="AH138" s="552">
        <f t="shared" si="333"/>
        <v>4.4000000000000004E-2</v>
      </c>
      <c r="AI138" s="552">
        <f t="shared" si="334"/>
        <v>3.6000000000000004E-2</v>
      </c>
      <c r="AJ138" s="552">
        <f t="shared" si="335"/>
        <v>4.7E-2</v>
      </c>
      <c r="CG138" s="272"/>
      <c r="CH138" s="272"/>
      <c r="CI138" s="272"/>
    </row>
    <row r="139" spans="25:87" ht="26">
      <c r="Y139" s="740" t="s">
        <v>1058</v>
      </c>
      <c r="Z139" s="71">
        <v>22.3</v>
      </c>
      <c r="AA139" s="71">
        <v>10.6</v>
      </c>
      <c r="AB139" s="71">
        <v>5.2</v>
      </c>
      <c r="AC139" s="71">
        <v>4</v>
      </c>
      <c r="AD139" s="71">
        <v>2.7</v>
      </c>
      <c r="AF139" s="552">
        <f t="shared" si="336"/>
        <v>0.223</v>
      </c>
      <c r="AG139" s="552">
        <f t="shared" si="332"/>
        <v>0.106</v>
      </c>
      <c r="AH139" s="552">
        <f t="shared" si="333"/>
        <v>5.2000000000000005E-2</v>
      </c>
      <c r="AI139" s="552">
        <f t="shared" si="334"/>
        <v>0.04</v>
      </c>
      <c r="AJ139" s="552">
        <f t="shared" si="335"/>
        <v>2.7000000000000003E-2</v>
      </c>
      <c r="CG139" s="765"/>
      <c r="CH139" s="765"/>
      <c r="CI139" s="765"/>
    </row>
    <row r="140" spans="25:87" ht="26">
      <c r="Y140" s="740" t="s">
        <v>1059</v>
      </c>
      <c r="Z140" s="71">
        <v>23.5</v>
      </c>
      <c r="AA140" s="71">
        <v>10.6</v>
      </c>
      <c r="AB140" s="71">
        <v>3.8</v>
      </c>
      <c r="AC140" s="71">
        <v>4.5</v>
      </c>
      <c r="AD140" s="71">
        <v>2.4</v>
      </c>
      <c r="AF140" s="552">
        <f t="shared" si="336"/>
        <v>0.23499999999999999</v>
      </c>
      <c r="AG140" s="552">
        <f t="shared" si="332"/>
        <v>0.106</v>
      </c>
      <c r="AH140" s="552">
        <f t="shared" si="333"/>
        <v>3.7999999999999999E-2</v>
      </c>
      <c r="AI140" s="552">
        <f t="shared" si="334"/>
        <v>4.4999999999999998E-2</v>
      </c>
      <c r="AJ140" s="552">
        <f t="shared" si="335"/>
        <v>2.4E-2</v>
      </c>
      <c r="CG140" s="765"/>
      <c r="CH140" s="765"/>
      <c r="CI140" s="765"/>
    </row>
    <row r="141" spans="25:87" ht="26">
      <c r="Y141" s="740" t="s">
        <v>1060</v>
      </c>
      <c r="Z141" s="71">
        <v>23.4</v>
      </c>
      <c r="AA141" s="71">
        <v>11.8</v>
      </c>
      <c r="AB141" s="71">
        <v>4.9000000000000004</v>
      </c>
      <c r="AC141" s="71">
        <v>4.5999999999999996</v>
      </c>
      <c r="AD141" s="71">
        <v>4.7</v>
      </c>
      <c r="AF141" s="552">
        <f t="shared" si="336"/>
        <v>0.23399999999999999</v>
      </c>
      <c r="AG141" s="552">
        <f t="shared" si="332"/>
        <v>0.11800000000000001</v>
      </c>
      <c r="AH141" s="552">
        <f t="shared" si="333"/>
        <v>4.9000000000000002E-2</v>
      </c>
      <c r="AI141" s="552">
        <f t="shared" si="334"/>
        <v>4.5999999999999999E-2</v>
      </c>
      <c r="AJ141" s="552">
        <f t="shared" si="335"/>
        <v>4.7E-2</v>
      </c>
      <c r="CG141" s="765"/>
      <c r="CH141" s="765"/>
      <c r="CI141" s="765"/>
    </row>
    <row r="142" spans="25:87" ht="26">
      <c r="Y142" s="740" t="s">
        <v>1061</v>
      </c>
      <c r="Z142" s="71">
        <v>22.6</v>
      </c>
      <c r="AA142" s="71">
        <v>8.1</v>
      </c>
      <c r="AB142" s="71">
        <v>5.5</v>
      </c>
      <c r="AC142" s="71">
        <v>4.9000000000000004</v>
      </c>
      <c r="AD142" s="71">
        <v>3.1</v>
      </c>
      <c r="AF142" s="552">
        <f t="shared" si="336"/>
        <v>0.22600000000000001</v>
      </c>
      <c r="AG142" s="552">
        <f t="shared" si="332"/>
        <v>8.1000000000000003E-2</v>
      </c>
      <c r="AH142" s="552">
        <f t="shared" si="333"/>
        <v>5.5E-2</v>
      </c>
      <c r="AI142" s="552">
        <f t="shared" si="334"/>
        <v>4.9000000000000002E-2</v>
      </c>
      <c r="AJ142" s="552">
        <f t="shared" si="335"/>
        <v>3.1E-2</v>
      </c>
      <c r="CG142" s="765"/>
      <c r="CH142" s="765"/>
      <c r="CI142" s="765"/>
    </row>
    <row r="143" spans="25:87" ht="26">
      <c r="Y143" s="740" t="s">
        <v>1062</v>
      </c>
      <c r="Z143" s="71">
        <v>24.5</v>
      </c>
      <c r="AA143" s="71">
        <v>11.5</v>
      </c>
      <c r="AB143" s="71">
        <v>4.5</v>
      </c>
      <c r="AC143" s="71">
        <v>3.7</v>
      </c>
      <c r="AD143" s="71">
        <v>3.1</v>
      </c>
      <c r="AF143" s="552">
        <f t="shared" si="336"/>
        <v>0.245</v>
      </c>
      <c r="AG143" s="552">
        <f t="shared" si="332"/>
        <v>0.115</v>
      </c>
      <c r="AH143" s="552">
        <f t="shared" si="333"/>
        <v>4.4999999999999998E-2</v>
      </c>
      <c r="AI143" s="552">
        <f t="shared" si="334"/>
        <v>3.7000000000000005E-2</v>
      </c>
      <c r="AJ143" s="552">
        <f t="shared" si="335"/>
        <v>3.1E-2</v>
      </c>
      <c r="CG143" s="765"/>
      <c r="CH143" s="765"/>
      <c r="CI143" s="765"/>
    </row>
    <row r="144" spans="25:87" ht="26">
      <c r="Y144" s="740" t="s">
        <v>1063</v>
      </c>
      <c r="Z144" s="71">
        <v>22.2</v>
      </c>
      <c r="AA144" s="71">
        <v>7.4</v>
      </c>
      <c r="AB144" s="71">
        <v>4.0999999999999996</v>
      </c>
      <c r="AC144" s="71">
        <v>3.5</v>
      </c>
      <c r="AD144" s="71">
        <v>2.8</v>
      </c>
      <c r="AF144" s="552">
        <f t="shared" si="336"/>
        <v>0.222</v>
      </c>
      <c r="AG144" s="552">
        <f t="shared" si="332"/>
        <v>7.400000000000001E-2</v>
      </c>
      <c r="AH144" s="552">
        <f t="shared" si="333"/>
        <v>4.0999999999999995E-2</v>
      </c>
      <c r="AI144" s="552">
        <f t="shared" si="334"/>
        <v>3.5000000000000003E-2</v>
      </c>
      <c r="AJ144" s="552">
        <f t="shared" si="335"/>
        <v>2.7999999999999997E-2</v>
      </c>
      <c r="CG144" s="765"/>
      <c r="CH144" s="765"/>
      <c r="CI144" s="765"/>
    </row>
    <row r="145" spans="25:87" ht="26">
      <c r="Y145" s="740" t="s">
        <v>1064</v>
      </c>
      <c r="Z145" s="71">
        <v>23.8</v>
      </c>
      <c r="AA145" s="71">
        <v>10.1</v>
      </c>
      <c r="AB145" s="71">
        <v>5.8</v>
      </c>
      <c r="AC145" s="71">
        <v>3.4</v>
      </c>
      <c r="AD145" s="71">
        <v>3.4</v>
      </c>
      <c r="AF145" s="552">
        <f t="shared" si="336"/>
        <v>0.23800000000000002</v>
      </c>
      <c r="AG145" s="552">
        <f t="shared" si="332"/>
        <v>0.10099999999999999</v>
      </c>
      <c r="AH145" s="552">
        <f t="shared" si="333"/>
        <v>5.7999999999999996E-2</v>
      </c>
      <c r="AI145" s="552">
        <f t="shared" si="334"/>
        <v>3.4000000000000002E-2</v>
      </c>
      <c r="AJ145" s="552">
        <f t="shared" si="335"/>
        <v>3.4000000000000002E-2</v>
      </c>
      <c r="CG145" s="765"/>
      <c r="CH145" s="765"/>
      <c r="CI145" s="765"/>
    </row>
    <row r="146" spans="25:87" ht="26">
      <c r="Y146" s="740" t="s">
        <v>1065</v>
      </c>
      <c r="Z146" s="71">
        <v>17.899999999999999</v>
      </c>
      <c r="AA146" s="71">
        <v>10.3</v>
      </c>
      <c r="AB146" s="71">
        <v>3.6</v>
      </c>
      <c r="AC146" s="71">
        <v>3</v>
      </c>
      <c r="AD146" s="71">
        <v>3.4</v>
      </c>
      <c r="AF146" s="552">
        <f t="shared" si="336"/>
        <v>0.17899999999999999</v>
      </c>
      <c r="AG146" s="552">
        <f t="shared" si="332"/>
        <v>0.10300000000000001</v>
      </c>
      <c r="AH146" s="552">
        <f t="shared" si="333"/>
        <v>3.6000000000000004E-2</v>
      </c>
      <c r="AI146" s="552">
        <f t="shared" si="334"/>
        <v>0.03</v>
      </c>
      <c r="AJ146" s="552">
        <f t="shared" si="335"/>
        <v>3.4000000000000002E-2</v>
      </c>
      <c r="CG146" s="765"/>
      <c r="CH146" s="765"/>
      <c r="CI146" s="765"/>
    </row>
    <row r="147" spans="25:87" ht="26">
      <c r="Y147" s="740" t="s">
        <v>1066</v>
      </c>
      <c r="Z147" s="71">
        <v>23.6</v>
      </c>
      <c r="AA147" s="71">
        <v>9.1999999999999993</v>
      </c>
      <c r="AB147" s="71">
        <v>5.2</v>
      </c>
      <c r="AC147" s="71">
        <v>2.4</v>
      </c>
      <c r="AD147" s="71">
        <v>3.5</v>
      </c>
      <c r="AF147" s="552">
        <f t="shared" si="336"/>
        <v>0.23600000000000002</v>
      </c>
      <c r="AG147" s="552">
        <f t="shared" si="332"/>
        <v>9.1999999999999998E-2</v>
      </c>
      <c r="AH147" s="552">
        <f t="shared" si="333"/>
        <v>5.2000000000000005E-2</v>
      </c>
      <c r="AI147" s="552">
        <f t="shared" si="334"/>
        <v>2.4E-2</v>
      </c>
      <c r="AJ147" s="552">
        <f t="shared" si="335"/>
        <v>3.5000000000000003E-2</v>
      </c>
      <c r="CG147" s="765"/>
      <c r="CH147" s="765"/>
      <c r="CI147" s="765"/>
    </row>
    <row r="148" spans="25:87" ht="26">
      <c r="Y148" s="740" t="s">
        <v>1067</v>
      </c>
      <c r="Z148" s="71">
        <v>19.600000000000001</v>
      </c>
      <c r="AA148" s="71">
        <v>9.1999999999999993</v>
      </c>
      <c r="AB148" s="71">
        <v>4.9000000000000004</v>
      </c>
      <c r="AC148" s="71">
        <v>2.9</v>
      </c>
      <c r="AD148" s="71">
        <v>2.8</v>
      </c>
      <c r="AF148" s="552">
        <f t="shared" si="336"/>
        <v>0.19600000000000001</v>
      </c>
      <c r="AG148" s="552">
        <f t="shared" si="332"/>
        <v>9.1999999999999998E-2</v>
      </c>
      <c r="AH148" s="552">
        <f t="shared" si="333"/>
        <v>4.9000000000000002E-2</v>
      </c>
      <c r="AI148" s="552">
        <f t="shared" si="334"/>
        <v>2.8999999999999998E-2</v>
      </c>
      <c r="AJ148" s="552">
        <f t="shared" si="335"/>
        <v>2.7999999999999997E-2</v>
      </c>
      <c r="CG148" s="765"/>
      <c r="CH148" s="765"/>
      <c r="CI148" s="765"/>
    </row>
    <row r="149" spans="25:87" ht="26">
      <c r="Y149" s="740" t="s">
        <v>1068</v>
      </c>
      <c r="Z149" s="71">
        <v>25.4</v>
      </c>
      <c r="AA149" s="71">
        <v>9.6999999999999993</v>
      </c>
      <c r="AB149" s="71">
        <v>3.9</v>
      </c>
      <c r="AC149" s="71">
        <v>2.9</v>
      </c>
      <c r="AD149" s="71">
        <v>2.4</v>
      </c>
      <c r="AF149" s="552">
        <f t="shared" si="336"/>
        <v>0.254</v>
      </c>
      <c r="AG149" s="552">
        <f t="shared" si="332"/>
        <v>9.6999999999999989E-2</v>
      </c>
      <c r="AH149" s="552">
        <f t="shared" si="333"/>
        <v>3.9E-2</v>
      </c>
      <c r="AI149" s="552">
        <f t="shared" si="334"/>
        <v>2.8999999999999998E-2</v>
      </c>
      <c r="AJ149" s="552">
        <f t="shared" si="335"/>
        <v>2.4E-2</v>
      </c>
      <c r="CG149" s="765"/>
      <c r="CH149" s="765"/>
      <c r="CI149" s="765"/>
    </row>
    <row r="150" spans="25:87" ht="26">
      <c r="Y150" s="740" t="s">
        <v>1069</v>
      </c>
      <c r="Z150" s="71">
        <v>19</v>
      </c>
      <c r="AA150" s="71">
        <v>9.8000000000000007</v>
      </c>
      <c r="AB150" s="71">
        <v>3.8</v>
      </c>
      <c r="AC150" s="71">
        <v>3</v>
      </c>
      <c r="AD150" s="71">
        <v>2.5</v>
      </c>
      <c r="AF150" s="552">
        <f t="shared" si="336"/>
        <v>0.19</v>
      </c>
      <c r="AG150" s="552">
        <f t="shared" si="332"/>
        <v>9.8000000000000004E-2</v>
      </c>
      <c r="AH150" s="552">
        <f t="shared" si="333"/>
        <v>3.7999999999999999E-2</v>
      </c>
      <c r="AI150" s="552">
        <f t="shared" si="334"/>
        <v>0.03</v>
      </c>
      <c r="AJ150" s="552">
        <f t="shared" si="335"/>
        <v>2.5000000000000001E-2</v>
      </c>
      <c r="CG150" s="765"/>
      <c r="CH150" s="765"/>
      <c r="CI150" s="765"/>
    </row>
    <row r="151" spans="25:87" ht="26">
      <c r="Y151" s="740" t="s">
        <v>1070</v>
      </c>
      <c r="Z151" s="71">
        <v>21.6</v>
      </c>
      <c r="AA151" s="71">
        <v>9.6</v>
      </c>
      <c r="AB151" s="71">
        <v>3.2</v>
      </c>
      <c r="AC151" s="71">
        <v>3.1</v>
      </c>
      <c r="AD151" s="71">
        <v>2.7</v>
      </c>
      <c r="AF151" s="552">
        <f t="shared" si="336"/>
        <v>0.21600000000000003</v>
      </c>
      <c r="AG151" s="552">
        <f t="shared" si="332"/>
        <v>9.6000000000000002E-2</v>
      </c>
      <c r="AH151" s="552">
        <f t="shared" si="333"/>
        <v>3.2000000000000001E-2</v>
      </c>
      <c r="AI151" s="552">
        <f t="shared" si="334"/>
        <v>3.1E-2</v>
      </c>
      <c r="AJ151" s="552">
        <f t="shared" si="335"/>
        <v>2.7000000000000003E-2</v>
      </c>
      <c r="CG151" s="765"/>
      <c r="CH151" s="765"/>
      <c r="CI151" s="765"/>
    </row>
    <row r="152" spans="25:87" ht="26">
      <c r="Y152" s="740" t="s">
        <v>1071</v>
      </c>
      <c r="Z152" s="71">
        <v>17.5</v>
      </c>
      <c r="AA152" s="71">
        <v>9.1</v>
      </c>
      <c r="AB152" s="71">
        <v>3.4</v>
      </c>
      <c r="AC152" s="71">
        <v>2.4</v>
      </c>
      <c r="AD152" s="71">
        <v>2.2000000000000002</v>
      </c>
      <c r="AF152" s="552">
        <f t="shared" si="336"/>
        <v>0.17499999999999999</v>
      </c>
      <c r="AG152" s="552">
        <f t="shared" si="332"/>
        <v>9.0999999999999998E-2</v>
      </c>
      <c r="AH152" s="552">
        <f t="shared" si="333"/>
        <v>3.4000000000000002E-2</v>
      </c>
      <c r="AI152" s="552">
        <f t="shared" si="334"/>
        <v>2.4E-2</v>
      </c>
      <c r="AJ152" s="552">
        <f t="shared" si="335"/>
        <v>2.2000000000000002E-2</v>
      </c>
      <c r="CG152" s="765"/>
      <c r="CH152" s="765"/>
      <c r="CI152" s="765"/>
    </row>
    <row r="153" spans="25:87" ht="26">
      <c r="Y153" s="740" t="s">
        <v>1072</v>
      </c>
      <c r="Z153" s="71">
        <v>20.2</v>
      </c>
      <c r="AA153" s="71">
        <v>9.3000000000000007</v>
      </c>
      <c r="AB153" s="71">
        <v>3.7</v>
      </c>
      <c r="AC153" s="71">
        <v>2.8</v>
      </c>
      <c r="AD153" s="71">
        <v>2.2000000000000002</v>
      </c>
      <c r="AF153" s="552">
        <f t="shared" si="336"/>
        <v>0.20199999999999999</v>
      </c>
      <c r="AG153" s="552">
        <f t="shared" si="332"/>
        <v>9.3000000000000013E-2</v>
      </c>
      <c r="AH153" s="552">
        <f t="shared" si="333"/>
        <v>3.7000000000000005E-2</v>
      </c>
      <c r="AI153" s="552">
        <f t="shared" si="334"/>
        <v>2.7999999999999997E-2</v>
      </c>
      <c r="AJ153" s="552">
        <f t="shared" si="335"/>
        <v>2.2000000000000002E-2</v>
      </c>
      <c r="CG153" s="765"/>
      <c r="CH153" s="765"/>
      <c r="CI153" s="765"/>
    </row>
    <row r="154" spans="25:87" ht="26">
      <c r="Y154" s="740" t="s">
        <v>1073</v>
      </c>
      <c r="Z154" s="71">
        <v>20.8</v>
      </c>
      <c r="AA154" s="71">
        <v>8.1</v>
      </c>
      <c r="AB154" s="71">
        <v>3.2</v>
      </c>
      <c r="AC154" s="71">
        <v>2.7</v>
      </c>
      <c r="AD154" s="71">
        <v>2.6</v>
      </c>
      <c r="AF154" s="552">
        <f t="shared" si="336"/>
        <v>0.20800000000000002</v>
      </c>
      <c r="AG154" s="552">
        <f t="shared" si="332"/>
        <v>8.1000000000000003E-2</v>
      </c>
      <c r="AH154" s="552">
        <f t="shared" si="333"/>
        <v>3.2000000000000001E-2</v>
      </c>
      <c r="AI154" s="552">
        <f t="shared" si="334"/>
        <v>2.7000000000000003E-2</v>
      </c>
      <c r="AJ154" s="552">
        <f t="shared" si="335"/>
        <v>2.6000000000000002E-2</v>
      </c>
      <c r="CG154" s="765"/>
      <c r="CH154" s="765"/>
      <c r="CI154" s="765"/>
    </row>
    <row r="155" spans="25:87" ht="26">
      <c r="Y155" s="740" t="s">
        <v>1074</v>
      </c>
      <c r="Z155" s="71">
        <v>16.3</v>
      </c>
      <c r="AA155" s="71">
        <v>6.5</v>
      </c>
      <c r="AB155" s="71">
        <v>3.5</v>
      </c>
      <c r="AC155" s="71">
        <v>2.4</v>
      </c>
      <c r="AD155" s="71">
        <v>2</v>
      </c>
      <c r="AF155" s="552">
        <f t="shared" si="336"/>
        <v>0.16300000000000001</v>
      </c>
      <c r="AG155" s="552">
        <f t="shared" si="332"/>
        <v>6.5000000000000002E-2</v>
      </c>
      <c r="AH155" s="552">
        <f t="shared" si="333"/>
        <v>3.5000000000000003E-2</v>
      </c>
      <c r="AI155" s="552">
        <f t="shared" si="334"/>
        <v>2.4E-2</v>
      </c>
      <c r="AJ155" s="552">
        <f t="shared" si="335"/>
        <v>0.02</v>
      </c>
      <c r="CG155" s="765"/>
      <c r="CH155" s="765"/>
      <c r="CI155" s="765"/>
    </row>
    <row r="156" spans="25:87" ht="26">
      <c r="Y156" s="740" t="s">
        <v>1075</v>
      </c>
      <c r="Z156" s="71">
        <v>21.5</v>
      </c>
      <c r="AA156" s="71">
        <v>9.9</v>
      </c>
      <c r="AB156" s="71">
        <v>3.1</v>
      </c>
      <c r="AC156" s="71">
        <v>2.4</v>
      </c>
      <c r="AD156" s="71">
        <v>2.1</v>
      </c>
      <c r="AF156" s="552">
        <f t="shared" si="336"/>
        <v>0.215</v>
      </c>
      <c r="AG156" s="552">
        <f t="shared" si="332"/>
        <v>9.9000000000000005E-2</v>
      </c>
      <c r="AH156" s="552">
        <f t="shared" si="333"/>
        <v>3.1E-2</v>
      </c>
      <c r="AI156" s="552">
        <f t="shared" si="334"/>
        <v>2.4E-2</v>
      </c>
      <c r="AJ156" s="552">
        <f t="shared" si="335"/>
        <v>2.1000000000000001E-2</v>
      </c>
      <c r="CG156" s="765"/>
      <c r="CH156" s="765"/>
      <c r="CI156" s="765"/>
    </row>
    <row r="157" spans="25:87" ht="26">
      <c r="Y157" s="740" t="s">
        <v>1076</v>
      </c>
      <c r="Z157" s="71">
        <v>21.3</v>
      </c>
      <c r="AA157" s="71">
        <v>8.6999999999999993</v>
      </c>
      <c r="AB157" s="71">
        <v>3.1</v>
      </c>
      <c r="AC157" s="71">
        <v>3.5</v>
      </c>
      <c r="AD157" s="71">
        <v>1.8</v>
      </c>
      <c r="AF157" s="552">
        <f t="shared" si="336"/>
        <v>0.21299999999999999</v>
      </c>
      <c r="AG157" s="552">
        <f t="shared" si="332"/>
        <v>8.6999999999999994E-2</v>
      </c>
      <c r="AH157" s="552">
        <f t="shared" si="333"/>
        <v>3.1E-2</v>
      </c>
      <c r="AI157" s="552">
        <f t="shared" si="334"/>
        <v>3.5000000000000003E-2</v>
      </c>
      <c r="AJ157" s="552">
        <f t="shared" si="335"/>
        <v>1.8000000000000002E-2</v>
      </c>
      <c r="CG157" s="765"/>
      <c r="CH157" s="765"/>
      <c r="CI157" s="765"/>
    </row>
    <row r="158" spans="25:87" ht="26">
      <c r="Y158" s="740" t="s">
        <v>1077</v>
      </c>
      <c r="Z158" s="71">
        <v>16.3</v>
      </c>
      <c r="AA158" s="71">
        <v>7.5</v>
      </c>
      <c r="AB158" s="71">
        <v>3.4</v>
      </c>
      <c r="AC158" s="71">
        <v>2.9</v>
      </c>
      <c r="AD158" s="71">
        <v>3.1</v>
      </c>
      <c r="AF158" s="552">
        <f t="shared" si="336"/>
        <v>0.16300000000000001</v>
      </c>
      <c r="AG158" s="552">
        <f t="shared" si="332"/>
        <v>7.4999999999999997E-2</v>
      </c>
      <c r="AH158" s="552">
        <f t="shared" si="333"/>
        <v>3.4000000000000002E-2</v>
      </c>
      <c r="AI158" s="552">
        <f t="shared" si="334"/>
        <v>2.8999999999999998E-2</v>
      </c>
      <c r="AJ158" s="552">
        <f t="shared" si="335"/>
        <v>3.1E-2</v>
      </c>
      <c r="CG158" s="765"/>
      <c r="CH158" s="765"/>
      <c r="CI158" s="765"/>
    </row>
    <row r="159" spans="25:87" ht="26">
      <c r="Y159" s="740" t="s">
        <v>1078</v>
      </c>
      <c r="Z159" s="71">
        <v>17.100000000000001</v>
      </c>
      <c r="AA159" s="71">
        <v>9.5</v>
      </c>
      <c r="AB159" s="71">
        <v>3.3</v>
      </c>
      <c r="AC159" s="71">
        <v>2.8</v>
      </c>
      <c r="AD159" s="71">
        <v>2.2000000000000002</v>
      </c>
      <c r="AF159" s="552">
        <f t="shared" si="336"/>
        <v>0.17100000000000001</v>
      </c>
      <c r="AG159" s="552">
        <f t="shared" si="332"/>
        <v>9.5000000000000001E-2</v>
      </c>
      <c r="AH159" s="552">
        <f t="shared" si="333"/>
        <v>3.3000000000000002E-2</v>
      </c>
      <c r="AI159" s="552">
        <f t="shared" si="334"/>
        <v>2.7999999999999997E-2</v>
      </c>
      <c r="AJ159" s="552">
        <f t="shared" si="335"/>
        <v>2.2000000000000002E-2</v>
      </c>
      <c r="CG159" s="765"/>
      <c r="CH159" s="765"/>
      <c r="CI159" s="765"/>
    </row>
    <row r="160" spans="25:87" ht="26">
      <c r="Y160" s="740" t="s">
        <v>1079</v>
      </c>
      <c r="Z160" s="71">
        <v>17.600000000000001</v>
      </c>
      <c r="AA160" s="71">
        <v>9.5</v>
      </c>
      <c r="AB160" s="71">
        <v>3.3</v>
      </c>
      <c r="AC160" s="71">
        <v>2.4</v>
      </c>
      <c r="AD160" s="71">
        <v>2</v>
      </c>
      <c r="AF160" s="552">
        <f t="shared" si="336"/>
        <v>0.17600000000000002</v>
      </c>
      <c r="AG160" s="552">
        <f t="shared" si="332"/>
        <v>9.5000000000000001E-2</v>
      </c>
      <c r="AH160" s="552">
        <f t="shared" si="333"/>
        <v>3.3000000000000002E-2</v>
      </c>
      <c r="AI160" s="552">
        <f t="shared" si="334"/>
        <v>2.4E-2</v>
      </c>
      <c r="AJ160" s="552">
        <f t="shared" si="335"/>
        <v>0.02</v>
      </c>
      <c r="CG160" s="765"/>
      <c r="CH160" s="765"/>
      <c r="CI160" s="765"/>
    </row>
    <row r="161" spans="25:87" ht="26">
      <c r="Y161" s="740" t="s">
        <v>1080</v>
      </c>
      <c r="Z161" s="71">
        <v>16.8</v>
      </c>
      <c r="AA161" s="71">
        <v>11.2</v>
      </c>
      <c r="AB161" s="71">
        <v>4.0999999999999996</v>
      </c>
      <c r="AC161" s="71">
        <v>3.3</v>
      </c>
      <c r="AD161" s="71">
        <v>2.2000000000000002</v>
      </c>
      <c r="AF161" s="552">
        <f t="shared" si="336"/>
        <v>0.16800000000000001</v>
      </c>
      <c r="AG161" s="552">
        <f t="shared" si="332"/>
        <v>0.11199999999999999</v>
      </c>
      <c r="AH161" s="552">
        <f t="shared" si="333"/>
        <v>4.0999999999999995E-2</v>
      </c>
      <c r="AI161" s="552">
        <f t="shared" si="334"/>
        <v>3.3000000000000002E-2</v>
      </c>
      <c r="AJ161" s="552">
        <f t="shared" si="335"/>
        <v>2.2000000000000002E-2</v>
      </c>
      <c r="CG161" s="765"/>
      <c r="CH161" s="765"/>
      <c r="CI161" s="765"/>
    </row>
    <row r="162" spans="25:87" ht="26">
      <c r="Y162" s="740" t="s">
        <v>1081</v>
      </c>
      <c r="Z162" s="71">
        <v>13.5</v>
      </c>
      <c r="AA162" s="71">
        <v>8.5</v>
      </c>
      <c r="AB162" s="71">
        <v>3.7</v>
      </c>
      <c r="AC162" s="71">
        <v>2.9</v>
      </c>
      <c r="AD162" s="71">
        <v>2.1</v>
      </c>
      <c r="AF162" s="552">
        <f t="shared" si="336"/>
        <v>0.13500000000000001</v>
      </c>
      <c r="AG162" s="552">
        <f t="shared" si="332"/>
        <v>8.5000000000000006E-2</v>
      </c>
      <c r="AH162" s="552">
        <f t="shared" si="333"/>
        <v>3.7000000000000005E-2</v>
      </c>
      <c r="AI162" s="552">
        <f t="shared" si="334"/>
        <v>2.8999999999999998E-2</v>
      </c>
      <c r="AJ162" s="552">
        <f t="shared" si="335"/>
        <v>2.1000000000000001E-2</v>
      </c>
      <c r="CG162" s="765"/>
      <c r="CH162" s="765"/>
      <c r="CI162" s="765"/>
    </row>
    <row r="163" spans="25:87" ht="26">
      <c r="Y163" s="740" t="s">
        <v>1082</v>
      </c>
      <c r="Z163" s="71">
        <v>17.600000000000001</v>
      </c>
      <c r="AA163" s="71">
        <v>10.4</v>
      </c>
      <c r="AB163" s="71">
        <v>5.6</v>
      </c>
      <c r="AC163" s="71">
        <v>4</v>
      </c>
      <c r="AD163" s="71">
        <v>3.9</v>
      </c>
      <c r="AF163" s="552">
        <f t="shared" si="336"/>
        <v>0.17600000000000002</v>
      </c>
      <c r="AG163" s="552">
        <f t="shared" si="332"/>
        <v>0.10400000000000001</v>
      </c>
      <c r="AH163" s="552">
        <f t="shared" si="333"/>
        <v>5.5999999999999994E-2</v>
      </c>
      <c r="AI163" s="552">
        <f t="shared" si="334"/>
        <v>0.04</v>
      </c>
      <c r="AJ163" s="552">
        <f t="shared" si="335"/>
        <v>3.9E-2</v>
      </c>
      <c r="CG163" s="765"/>
      <c r="CH163" s="765"/>
      <c r="CI163" s="765"/>
    </row>
    <row r="164" spans="25:87" ht="26">
      <c r="Y164" s="740" t="s">
        <v>1083</v>
      </c>
      <c r="Z164" s="71">
        <v>21</v>
      </c>
      <c r="AA164" s="71">
        <v>11.6</v>
      </c>
      <c r="AB164" s="71">
        <v>4.3</v>
      </c>
      <c r="AC164" s="71">
        <v>3.7</v>
      </c>
      <c r="AD164" s="71">
        <v>2.9</v>
      </c>
      <c r="AF164" s="552">
        <f t="shared" si="336"/>
        <v>0.21</v>
      </c>
      <c r="AG164" s="552">
        <f t="shared" si="332"/>
        <v>0.11599999999999999</v>
      </c>
      <c r="AH164" s="552">
        <f t="shared" si="333"/>
        <v>4.2999999999999997E-2</v>
      </c>
      <c r="AI164" s="552">
        <f t="shared" si="334"/>
        <v>3.7000000000000005E-2</v>
      </c>
      <c r="AJ164" s="552">
        <f t="shared" si="335"/>
        <v>2.8999999999999998E-2</v>
      </c>
      <c r="CG164" s="765"/>
      <c r="CH164" s="765"/>
      <c r="CI164" s="765"/>
    </row>
    <row r="165" spans="25:87" ht="26">
      <c r="Y165" s="740" t="s">
        <v>1084</v>
      </c>
      <c r="Z165" s="71">
        <v>20.8</v>
      </c>
      <c r="AA165" s="71">
        <v>11.1</v>
      </c>
      <c r="AB165" s="71">
        <v>4.5999999999999996</v>
      </c>
      <c r="AC165" s="71">
        <v>3.7</v>
      </c>
      <c r="AD165" s="71">
        <v>2.6</v>
      </c>
      <c r="AF165" s="552">
        <f t="shared" si="336"/>
        <v>0.20800000000000002</v>
      </c>
      <c r="AG165" s="552">
        <f t="shared" si="332"/>
        <v>0.111</v>
      </c>
      <c r="AH165" s="552">
        <f t="shared" si="333"/>
        <v>4.5999999999999999E-2</v>
      </c>
      <c r="AI165" s="552">
        <f t="shared" si="334"/>
        <v>3.7000000000000005E-2</v>
      </c>
      <c r="AJ165" s="552">
        <f t="shared" si="335"/>
        <v>2.6000000000000002E-2</v>
      </c>
      <c r="CG165" s="765"/>
      <c r="CH165" s="765"/>
      <c r="CI165" s="765"/>
    </row>
    <row r="166" spans="25:87" ht="26">
      <c r="Y166" s="740" t="s">
        <v>1085</v>
      </c>
      <c r="Z166" s="71">
        <v>17.5</v>
      </c>
      <c r="AA166" s="71">
        <v>7.4</v>
      </c>
      <c r="AB166" s="71">
        <v>3.5</v>
      </c>
      <c r="AC166" s="71">
        <v>2.9</v>
      </c>
      <c r="AD166" s="71">
        <v>2.1</v>
      </c>
      <c r="AF166" s="552">
        <f t="shared" si="336"/>
        <v>0.17499999999999999</v>
      </c>
      <c r="AG166" s="552">
        <f t="shared" si="332"/>
        <v>7.400000000000001E-2</v>
      </c>
      <c r="AH166" s="552">
        <f t="shared" si="333"/>
        <v>3.5000000000000003E-2</v>
      </c>
      <c r="AI166" s="552">
        <f t="shared" si="334"/>
        <v>2.8999999999999998E-2</v>
      </c>
      <c r="AJ166" s="552">
        <f t="shared" si="335"/>
        <v>2.1000000000000001E-2</v>
      </c>
      <c r="CG166" s="765"/>
      <c r="CH166" s="765"/>
      <c r="CI166" s="765"/>
    </row>
    <row r="167" spans="25:87">
      <c r="CG167" s="765"/>
      <c r="CH167" s="765"/>
      <c r="CI167" s="765"/>
    </row>
    <row r="168" spans="25:87">
      <c r="CG168" s="765"/>
      <c r="CH168" s="765"/>
      <c r="CI168" s="765"/>
    </row>
    <row r="169" spans="25:87">
      <c r="CG169" s="765"/>
      <c r="CH169" s="765"/>
      <c r="CI169" s="765"/>
    </row>
    <row r="170" spans="25:87">
      <c r="CG170" s="765"/>
      <c r="CH170" s="765"/>
      <c r="CI170" s="765"/>
    </row>
    <row r="171" spans="25:87">
      <c r="CG171" s="765"/>
      <c r="CH171" s="765"/>
      <c r="CI171" s="765"/>
    </row>
    <row r="172" spans="25:87">
      <c r="CG172" s="765"/>
      <c r="CH172" s="765"/>
      <c r="CI172" s="765"/>
    </row>
    <row r="173" spans="25:87">
      <c r="CG173" s="765"/>
      <c r="CH173" s="765"/>
      <c r="CI173" s="765"/>
    </row>
    <row r="174" spans="25:87">
      <c r="CG174" s="765"/>
      <c r="CH174" s="765"/>
      <c r="CI174" s="765"/>
    </row>
    <row r="175" spans="25:87">
      <c r="CG175" s="765"/>
      <c r="CH175" s="765"/>
      <c r="CI175" s="765"/>
    </row>
    <row r="176" spans="25:87">
      <c r="CG176" s="765"/>
      <c r="CH176" s="765"/>
      <c r="CI176" s="765"/>
    </row>
    <row r="177" spans="85:87">
      <c r="CG177" s="765"/>
      <c r="CH177" s="765"/>
      <c r="CI177" s="765"/>
    </row>
    <row r="178" spans="85:87">
      <c r="CG178" s="765"/>
      <c r="CH178" s="765"/>
      <c r="CI178" s="765"/>
    </row>
    <row r="179" spans="85:87">
      <c r="CG179" s="765"/>
      <c r="CH179" s="765"/>
      <c r="CI179" s="765"/>
    </row>
    <row r="180" spans="85:87">
      <c r="CG180" s="765"/>
      <c r="CH180" s="765"/>
      <c r="CI180" s="765"/>
    </row>
    <row r="181" spans="85:87">
      <c r="CG181" s="765"/>
      <c r="CH181" s="765"/>
      <c r="CI181" s="765"/>
    </row>
    <row r="182" spans="85:87">
      <c r="CG182" s="765"/>
      <c r="CH182" s="765"/>
      <c r="CI182" s="765"/>
    </row>
    <row r="183" spans="85:87">
      <c r="CG183" s="765"/>
      <c r="CH183" s="765"/>
      <c r="CI183" s="765"/>
    </row>
    <row r="184" spans="85:87">
      <c r="CG184" s="765"/>
      <c r="CH184" s="765"/>
      <c r="CI184" s="765"/>
    </row>
    <row r="185" spans="85:87">
      <c r="CG185" s="765"/>
      <c r="CH185" s="765"/>
      <c r="CI185" s="765"/>
    </row>
    <row r="186" spans="85:87">
      <c r="CG186" s="765"/>
      <c r="CH186" s="765"/>
      <c r="CI186" s="765"/>
    </row>
    <row r="187" spans="85:87">
      <c r="CG187" s="765"/>
      <c r="CH187" s="765"/>
      <c r="CI187" s="765"/>
    </row>
    <row r="188" spans="85:87">
      <c r="CG188" s="765"/>
      <c r="CH188" s="765"/>
      <c r="CI188" s="765"/>
    </row>
    <row r="189" spans="85:87">
      <c r="CG189" s="765"/>
      <c r="CH189" s="765"/>
      <c r="CI189" s="765"/>
    </row>
    <row r="190" spans="85:87">
      <c r="CG190" s="765"/>
      <c r="CH190" s="765"/>
      <c r="CI190" s="765"/>
    </row>
    <row r="191" spans="85:87">
      <c r="CG191" s="765"/>
      <c r="CH191" s="765"/>
      <c r="CI191" s="765"/>
    </row>
    <row r="192" spans="85:87">
      <c r="CG192" s="765"/>
      <c r="CH192" s="765"/>
      <c r="CI192" s="765"/>
    </row>
    <row r="193" spans="85:87">
      <c r="CG193" s="765"/>
      <c r="CH193" s="765"/>
      <c r="CI193" s="765"/>
    </row>
    <row r="194" spans="85:87">
      <c r="CG194" s="765"/>
      <c r="CH194" s="765"/>
      <c r="CI194" s="765"/>
    </row>
    <row r="195" spans="85:87">
      <c r="CG195" s="765"/>
      <c r="CH195" s="765"/>
      <c r="CI195" s="765"/>
    </row>
    <row r="196" spans="85:87">
      <c r="CG196" s="765"/>
      <c r="CH196" s="765"/>
      <c r="CI196" s="765"/>
    </row>
    <row r="197" spans="85:87">
      <c r="CG197" s="765"/>
      <c r="CH197" s="765"/>
      <c r="CI197" s="765"/>
    </row>
    <row r="198" spans="85:87">
      <c r="CG198" s="765"/>
      <c r="CH198" s="765"/>
      <c r="CI198" s="765"/>
    </row>
    <row r="199" spans="85:87">
      <c r="CG199" s="765"/>
      <c r="CH199" s="765"/>
      <c r="CI199" s="765"/>
    </row>
    <row r="200" spans="85:87">
      <c r="CG200" s="765"/>
      <c r="CH200" s="765"/>
      <c r="CI200" s="765"/>
    </row>
    <row r="201" spans="85:87">
      <c r="CG201" s="765"/>
      <c r="CH201" s="765"/>
      <c r="CI201" s="765"/>
    </row>
    <row r="202" spans="85:87">
      <c r="CG202" s="765"/>
      <c r="CH202" s="765"/>
      <c r="CI202" s="765"/>
    </row>
    <row r="203" spans="85:87">
      <c r="CG203" s="765"/>
      <c r="CH203" s="765"/>
      <c r="CI203" s="765"/>
    </row>
    <row r="204" spans="85:87">
      <c r="CG204" s="765"/>
      <c r="CH204" s="765"/>
      <c r="CI204" s="765"/>
    </row>
    <row r="205" spans="85:87">
      <c r="CG205" s="765"/>
      <c r="CH205" s="765"/>
      <c r="CI205" s="765"/>
    </row>
    <row r="206" spans="85:87">
      <c r="CG206" s="765"/>
      <c r="CH206" s="765"/>
      <c r="CI206" s="765"/>
    </row>
    <row r="207" spans="85:87">
      <c r="CG207" s="765"/>
      <c r="CH207" s="765"/>
      <c r="CI207" s="765"/>
    </row>
    <row r="208" spans="85:87">
      <c r="CG208" s="765"/>
      <c r="CH208" s="765"/>
      <c r="CI208" s="765"/>
    </row>
    <row r="209" spans="85:87">
      <c r="CG209" s="765"/>
      <c r="CH209" s="765"/>
      <c r="CI209" s="765"/>
    </row>
    <row r="210" spans="85:87">
      <c r="CG210" s="765"/>
      <c r="CH210" s="765"/>
      <c r="CI210" s="765"/>
    </row>
    <row r="211" spans="85:87">
      <c r="CG211" s="765"/>
      <c r="CH211" s="765"/>
      <c r="CI211" s="765"/>
    </row>
    <row r="212" spans="85:87">
      <c r="CG212" s="765"/>
      <c r="CH212" s="765"/>
      <c r="CI212" s="765"/>
    </row>
    <row r="213" spans="85:87">
      <c r="CG213" s="765"/>
      <c r="CH213" s="765"/>
      <c r="CI213" s="765"/>
    </row>
    <row r="214" spans="85:87">
      <c r="CG214" s="765"/>
      <c r="CH214" s="765"/>
      <c r="CI214" s="765"/>
    </row>
    <row r="215" spans="85:87">
      <c r="CG215" s="765"/>
      <c r="CH215" s="765"/>
      <c r="CI215" s="765"/>
    </row>
    <row r="216" spans="85:87">
      <c r="CG216" s="765"/>
      <c r="CH216" s="765"/>
      <c r="CI216" s="765"/>
    </row>
    <row r="217" spans="85:87">
      <c r="CG217" s="765"/>
      <c r="CH217" s="765"/>
      <c r="CI217" s="765"/>
    </row>
    <row r="218" spans="85:87">
      <c r="CG218" s="765"/>
      <c r="CH218" s="765"/>
      <c r="CI218" s="765"/>
    </row>
    <row r="219" spans="85:87">
      <c r="CG219" s="765"/>
      <c r="CH219" s="765"/>
      <c r="CI219" s="765"/>
    </row>
    <row r="220" spans="85:87">
      <c r="CG220" s="765"/>
      <c r="CH220" s="765"/>
      <c r="CI220" s="765"/>
    </row>
    <row r="221" spans="85:87">
      <c r="CG221" s="765"/>
      <c r="CH221" s="765"/>
      <c r="CI221" s="765"/>
    </row>
    <row r="222" spans="85:87">
      <c r="CG222" s="765"/>
      <c r="CH222" s="765"/>
      <c r="CI222" s="765"/>
    </row>
    <row r="223" spans="85:87">
      <c r="CG223" s="765"/>
      <c r="CH223" s="765"/>
      <c r="CI223" s="765"/>
    </row>
    <row r="224" spans="85:87">
      <c r="CG224" s="765"/>
      <c r="CH224" s="765"/>
      <c r="CI224" s="765"/>
    </row>
    <row r="225" spans="85:87">
      <c r="CG225" s="765"/>
      <c r="CH225" s="765"/>
      <c r="CI225" s="765"/>
    </row>
    <row r="226" spans="85:87">
      <c r="CG226" s="765"/>
      <c r="CH226" s="765"/>
      <c r="CI226" s="765"/>
    </row>
    <row r="227" spans="85:87">
      <c r="CG227" s="765"/>
      <c r="CH227" s="765"/>
      <c r="CI227" s="765"/>
    </row>
    <row r="228" spans="85:87">
      <c r="CG228" s="765"/>
      <c r="CH228" s="765"/>
      <c r="CI228" s="765"/>
    </row>
    <row r="229" spans="85:87">
      <c r="CG229" s="765"/>
      <c r="CH229" s="765"/>
      <c r="CI229" s="765"/>
    </row>
    <row r="230" spans="85:87">
      <c r="CG230" s="765"/>
      <c r="CH230" s="765"/>
      <c r="CI230" s="765"/>
    </row>
    <row r="231" spans="85:87">
      <c r="CG231" s="765"/>
      <c r="CH231" s="765"/>
      <c r="CI231" s="765"/>
    </row>
    <row r="232" spans="85:87">
      <c r="CG232" s="765"/>
      <c r="CH232" s="765"/>
      <c r="CI232" s="765"/>
    </row>
    <row r="233" spans="85:87">
      <c r="CG233" s="765"/>
      <c r="CH233" s="765"/>
      <c r="CI233" s="765"/>
    </row>
    <row r="234" spans="85:87">
      <c r="CG234" s="765"/>
      <c r="CH234" s="765"/>
      <c r="CI234" s="765"/>
    </row>
    <row r="235" spans="85:87">
      <c r="CG235" s="765"/>
      <c r="CH235" s="765"/>
      <c r="CI235" s="765"/>
    </row>
    <row r="236" spans="85:87">
      <c r="CG236" s="765"/>
      <c r="CH236" s="765"/>
      <c r="CI236" s="765"/>
    </row>
    <row r="237" spans="85:87">
      <c r="CG237" s="765"/>
      <c r="CH237" s="765"/>
      <c r="CI237" s="765"/>
    </row>
    <row r="238" spans="85:87">
      <c r="CG238" s="765"/>
      <c r="CH238" s="765"/>
      <c r="CI238" s="765"/>
    </row>
    <row r="239" spans="85:87">
      <c r="CG239" s="765"/>
      <c r="CH239" s="765"/>
      <c r="CI239" s="765"/>
    </row>
    <row r="240" spans="85:87">
      <c r="CG240" s="765"/>
      <c r="CH240" s="765"/>
      <c r="CI240" s="765"/>
    </row>
    <row r="241" spans="85:87">
      <c r="CG241" s="765"/>
      <c r="CH241" s="765"/>
      <c r="CI241" s="765"/>
    </row>
    <row r="242" spans="85:87">
      <c r="CG242" s="765"/>
      <c r="CH242" s="765"/>
      <c r="CI242" s="765"/>
    </row>
    <row r="243" spans="85:87">
      <c r="CG243" s="765"/>
      <c r="CH243" s="765"/>
      <c r="CI243" s="765"/>
    </row>
    <row r="244" spans="85:87">
      <c r="CG244" s="765"/>
      <c r="CH244" s="765"/>
      <c r="CI244" s="765"/>
    </row>
    <row r="245" spans="85:87">
      <c r="CG245" s="765"/>
      <c r="CH245" s="765"/>
      <c r="CI245" s="765"/>
    </row>
    <row r="246" spans="85:87">
      <c r="CG246" s="765"/>
      <c r="CH246" s="765"/>
      <c r="CI246" s="765"/>
    </row>
    <row r="247" spans="85:87">
      <c r="CG247" s="765"/>
      <c r="CH247" s="765"/>
      <c r="CI247" s="765"/>
    </row>
    <row r="248" spans="85:87">
      <c r="CG248" s="765"/>
      <c r="CH248" s="765"/>
      <c r="CI248" s="765"/>
    </row>
    <row r="249" spans="85:87">
      <c r="CG249" s="765"/>
      <c r="CH249" s="765"/>
      <c r="CI249" s="765"/>
    </row>
    <row r="250" spans="85:87">
      <c r="CG250" s="765"/>
      <c r="CH250" s="765"/>
      <c r="CI250" s="765"/>
    </row>
    <row r="251" spans="85:87">
      <c r="CG251" s="765"/>
      <c r="CH251" s="765"/>
      <c r="CI251" s="765"/>
    </row>
    <row r="252" spans="85:87">
      <c r="CG252" s="765"/>
      <c r="CH252" s="765"/>
      <c r="CI252" s="765"/>
    </row>
    <row r="253" spans="85:87">
      <c r="CG253" s="765"/>
      <c r="CH253" s="765"/>
      <c r="CI253" s="765"/>
    </row>
    <row r="254" spans="85:87">
      <c r="CG254" s="765"/>
      <c r="CH254" s="765"/>
      <c r="CI254" s="765"/>
    </row>
    <row r="255" spans="85:87">
      <c r="CG255" s="765"/>
      <c r="CH255" s="765"/>
      <c r="CI255" s="765"/>
    </row>
    <row r="256" spans="85:87">
      <c r="CG256" s="765"/>
      <c r="CH256" s="765"/>
      <c r="CI256" s="765"/>
    </row>
    <row r="257" spans="85:87">
      <c r="CG257" s="765"/>
      <c r="CH257" s="765"/>
      <c r="CI257" s="765"/>
    </row>
    <row r="258" spans="85:87">
      <c r="CG258" s="765"/>
      <c r="CH258" s="765"/>
      <c r="CI258" s="765"/>
    </row>
    <row r="259" spans="85:87">
      <c r="CG259" s="765"/>
      <c r="CH259" s="765"/>
      <c r="CI259" s="765"/>
    </row>
    <row r="260" spans="85:87">
      <c r="CG260" s="765"/>
      <c r="CH260" s="765"/>
      <c r="CI260" s="765"/>
    </row>
    <row r="261" spans="85:87">
      <c r="CG261" s="765"/>
      <c r="CH261" s="765"/>
      <c r="CI261" s="765"/>
    </row>
    <row r="262" spans="85:87">
      <c r="CG262" s="765"/>
      <c r="CH262" s="765"/>
      <c r="CI262" s="765"/>
    </row>
    <row r="263" spans="85:87">
      <c r="CG263" s="765"/>
      <c r="CH263" s="765"/>
      <c r="CI263" s="765"/>
    </row>
    <row r="264" spans="85:87">
      <c r="CG264" s="765"/>
      <c r="CH264" s="765"/>
      <c r="CI264" s="765"/>
    </row>
    <row r="265" spans="85:87">
      <c r="CG265" s="765"/>
      <c r="CH265" s="765"/>
      <c r="CI265" s="765"/>
    </row>
    <row r="266" spans="85:87">
      <c r="CG266" s="765"/>
      <c r="CH266" s="765"/>
      <c r="CI266" s="765"/>
    </row>
    <row r="267" spans="85:87">
      <c r="CG267" s="765"/>
      <c r="CH267" s="765"/>
      <c r="CI267" s="765"/>
    </row>
    <row r="268" spans="85:87">
      <c r="CG268" s="765"/>
      <c r="CH268" s="765"/>
      <c r="CI268" s="765"/>
    </row>
    <row r="269" spans="85:87">
      <c r="CG269" s="765"/>
      <c r="CH269" s="765"/>
      <c r="CI269" s="765"/>
    </row>
    <row r="270" spans="85:87">
      <c r="CG270" s="765"/>
      <c r="CH270" s="765"/>
      <c r="CI270" s="765"/>
    </row>
    <row r="271" spans="85:87">
      <c r="CG271" s="765"/>
      <c r="CH271" s="765"/>
      <c r="CI271" s="765"/>
    </row>
    <row r="272" spans="85:87">
      <c r="CG272" s="765"/>
      <c r="CH272" s="765"/>
      <c r="CI272" s="765"/>
    </row>
    <row r="273" spans="85:87">
      <c r="CG273" s="765"/>
      <c r="CH273" s="765"/>
      <c r="CI273" s="765"/>
    </row>
    <row r="274" spans="85:87">
      <c r="CG274" s="765"/>
      <c r="CH274" s="765"/>
      <c r="CI274" s="765"/>
    </row>
    <row r="275" spans="85:87">
      <c r="CG275" s="765"/>
      <c r="CH275" s="765"/>
      <c r="CI275" s="765"/>
    </row>
    <row r="276" spans="85:87">
      <c r="CG276" s="765"/>
      <c r="CH276" s="765"/>
      <c r="CI276" s="765"/>
    </row>
    <row r="277" spans="85:87">
      <c r="CG277" s="765"/>
      <c r="CH277" s="765"/>
      <c r="CI277" s="765"/>
    </row>
    <row r="278" spans="85:87">
      <c r="CG278" s="765"/>
      <c r="CH278" s="765"/>
      <c r="CI278" s="765"/>
    </row>
    <row r="279" spans="85:87">
      <c r="CG279" s="765"/>
      <c r="CH279" s="765"/>
      <c r="CI279" s="765"/>
    </row>
    <row r="280" spans="85:87">
      <c r="CG280" s="765"/>
      <c r="CH280" s="765"/>
      <c r="CI280" s="765"/>
    </row>
    <row r="281" spans="85:87">
      <c r="CG281" s="765"/>
      <c r="CH281" s="765"/>
      <c r="CI281" s="765"/>
    </row>
    <row r="282" spans="85:87">
      <c r="CG282" s="765"/>
      <c r="CH282" s="765"/>
      <c r="CI282" s="765"/>
    </row>
    <row r="283" spans="85:87">
      <c r="CG283" s="765"/>
      <c r="CH283" s="765"/>
      <c r="CI283" s="765"/>
    </row>
    <row r="284" spans="85:87">
      <c r="CG284" s="765"/>
      <c r="CH284" s="765"/>
      <c r="CI284" s="765"/>
    </row>
    <row r="285" spans="85:87">
      <c r="CG285" s="765"/>
      <c r="CH285" s="765"/>
      <c r="CI285" s="765"/>
    </row>
    <row r="286" spans="85:87">
      <c r="CG286" s="765"/>
      <c r="CH286" s="765"/>
      <c r="CI286" s="765"/>
    </row>
    <row r="287" spans="85:87">
      <c r="CG287" s="765"/>
      <c r="CH287" s="765"/>
      <c r="CI287" s="765"/>
    </row>
    <row r="288" spans="85:87">
      <c r="CG288" s="765"/>
      <c r="CH288" s="765"/>
      <c r="CI288" s="765"/>
    </row>
    <row r="289" spans="85:87">
      <c r="CG289" s="765"/>
      <c r="CH289" s="765"/>
      <c r="CI289" s="765"/>
    </row>
    <row r="290" spans="85:87">
      <c r="CG290" s="765"/>
      <c r="CH290" s="765"/>
      <c r="CI290" s="765"/>
    </row>
    <row r="291" spans="85:87">
      <c r="CG291" s="765"/>
      <c r="CH291" s="765"/>
      <c r="CI291" s="765"/>
    </row>
    <row r="292" spans="85:87">
      <c r="CG292" s="765"/>
      <c r="CH292" s="765"/>
      <c r="CI292" s="765"/>
    </row>
    <row r="293" spans="85:87">
      <c r="CG293" s="765"/>
      <c r="CH293" s="765"/>
      <c r="CI293" s="765"/>
    </row>
    <row r="294" spans="85:87">
      <c r="CG294" s="765"/>
      <c r="CH294" s="765"/>
      <c r="CI294" s="765"/>
    </row>
    <row r="295" spans="85:87">
      <c r="CG295" s="765"/>
      <c r="CH295" s="765"/>
      <c r="CI295" s="765"/>
    </row>
    <row r="296" spans="85:87">
      <c r="CG296" s="765"/>
      <c r="CH296" s="765"/>
      <c r="CI296" s="765"/>
    </row>
    <row r="297" spans="85:87">
      <c r="CG297" s="765"/>
      <c r="CH297" s="765"/>
      <c r="CI297" s="765"/>
    </row>
    <row r="298" spans="85:87">
      <c r="CG298" s="765"/>
      <c r="CH298" s="765"/>
      <c r="CI298" s="765"/>
    </row>
    <row r="299" spans="85:87">
      <c r="CG299" s="765"/>
      <c r="CH299" s="765"/>
      <c r="CI299" s="765"/>
    </row>
    <row r="300" spans="85:87">
      <c r="CG300" s="765"/>
      <c r="CH300" s="765"/>
      <c r="CI300" s="765"/>
    </row>
    <row r="301" spans="85:87">
      <c r="CG301" s="765"/>
      <c r="CH301" s="765"/>
      <c r="CI301" s="765"/>
    </row>
    <row r="302" spans="85:87">
      <c r="CG302" s="765"/>
      <c r="CH302" s="765"/>
      <c r="CI302" s="765"/>
    </row>
    <row r="303" spans="85:87">
      <c r="CG303" s="765"/>
      <c r="CH303" s="765"/>
      <c r="CI303" s="765"/>
    </row>
    <row r="304" spans="85:87">
      <c r="CG304" s="765"/>
      <c r="CH304" s="765"/>
      <c r="CI304" s="765"/>
    </row>
    <row r="305" spans="85:87">
      <c r="CG305" s="765"/>
      <c r="CH305" s="765"/>
      <c r="CI305" s="765"/>
    </row>
    <row r="306" spans="85:87">
      <c r="CG306" s="765"/>
      <c r="CH306" s="765"/>
      <c r="CI306" s="765"/>
    </row>
    <row r="307" spans="85:87">
      <c r="CG307" s="765"/>
      <c r="CH307" s="765"/>
      <c r="CI307" s="765"/>
    </row>
    <row r="308" spans="85:87">
      <c r="CG308" s="765"/>
      <c r="CH308" s="765"/>
      <c r="CI308" s="765"/>
    </row>
    <row r="309" spans="85:87">
      <c r="CG309" s="765"/>
      <c r="CH309" s="765"/>
      <c r="CI309" s="765"/>
    </row>
    <row r="310" spans="85:87">
      <c r="CG310" s="765"/>
      <c r="CH310" s="765"/>
      <c r="CI310" s="765"/>
    </row>
    <row r="311" spans="85:87">
      <c r="CG311" s="765"/>
      <c r="CH311" s="765"/>
      <c r="CI311" s="765"/>
    </row>
    <row r="312" spans="85:87">
      <c r="CG312" s="765"/>
      <c r="CH312" s="765"/>
      <c r="CI312" s="765"/>
    </row>
    <row r="313" spans="85:87">
      <c r="CG313" s="765"/>
      <c r="CH313" s="765"/>
      <c r="CI313" s="765"/>
    </row>
    <row r="314" spans="85:87">
      <c r="CG314" s="765"/>
      <c r="CH314" s="765"/>
      <c r="CI314" s="765"/>
    </row>
    <row r="315" spans="85:87">
      <c r="CG315" s="765"/>
      <c r="CH315" s="765"/>
      <c r="CI315" s="765"/>
    </row>
    <row r="316" spans="85:87">
      <c r="CG316" s="765"/>
      <c r="CH316" s="765"/>
      <c r="CI316" s="765"/>
    </row>
    <row r="317" spans="85:87">
      <c r="CG317" s="765"/>
      <c r="CH317" s="765"/>
      <c r="CI317" s="765"/>
    </row>
    <row r="318" spans="85:87">
      <c r="CG318" s="765"/>
      <c r="CH318" s="765"/>
      <c r="CI318" s="765"/>
    </row>
    <row r="319" spans="85:87">
      <c r="CG319" s="765"/>
      <c r="CH319" s="765"/>
      <c r="CI319" s="765"/>
    </row>
    <row r="320" spans="85:87">
      <c r="CG320" s="765"/>
      <c r="CH320" s="765"/>
      <c r="CI320" s="765"/>
    </row>
    <row r="321" spans="85:87">
      <c r="CG321" s="765"/>
      <c r="CH321" s="765"/>
      <c r="CI321" s="765"/>
    </row>
    <row r="322" spans="85:87">
      <c r="CG322" s="765"/>
      <c r="CH322" s="765"/>
      <c r="CI322" s="765"/>
    </row>
    <row r="323" spans="85:87">
      <c r="CG323" s="765"/>
      <c r="CH323" s="765"/>
      <c r="CI323" s="765"/>
    </row>
    <row r="324" spans="85:87">
      <c r="CG324" s="765"/>
      <c r="CH324" s="765"/>
      <c r="CI324" s="765"/>
    </row>
    <row r="325" spans="85:87">
      <c r="CG325" s="765"/>
      <c r="CH325" s="765"/>
      <c r="CI325" s="765"/>
    </row>
    <row r="326" spans="85:87">
      <c r="CG326" s="765"/>
      <c r="CH326" s="765"/>
      <c r="CI326" s="765"/>
    </row>
    <row r="327" spans="85:87">
      <c r="CG327" s="765"/>
      <c r="CH327" s="765"/>
      <c r="CI327" s="765"/>
    </row>
    <row r="328" spans="85:87">
      <c r="CG328" s="765"/>
      <c r="CH328" s="765"/>
      <c r="CI328" s="765"/>
    </row>
    <row r="329" spans="85:87">
      <c r="CG329" s="765"/>
      <c r="CH329" s="765"/>
      <c r="CI329" s="765"/>
    </row>
    <row r="330" spans="85:87">
      <c r="CG330" s="765"/>
      <c r="CH330" s="765"/>
      <c r="CI330" s="765"/>
    </row>
    <row r="331" spans="85:87">
      <c r="CG331" s="765"/>
      <c r="CH331" s="765"/>
      <c r="CI331" s="765"/>
    </row>
    <row r="332" spans="85:87">
      <c r="CG332" s="765"/>
      <c r="CH332" s="765"/>
      <c r="CI332" s="765"/>
    </row>
    <row r="333" spans="85:87">
      <c r="CG333" s="765"/>
      <c r="CH333" s="765"/>
      <c r="CI333" s="765"/>
    </row>
    <row r="334" spans="85:87">
      <c r="CG334" s="765"/>
      <c r="CH334" s="765"/>
      <c r="CI334" s="765"/>
    </row>
    <row r="335" spans="85:87">
      <c r="CG335" s="765"/>
      <c r="CH335" s="765"/>
      <c r="CI335" s="765"/>
    </row>
    <row r="336" spans="85:87">
      <c r="CG336" s="765"/>
      <c r="CH336" s="765"/>
      <c r="CI336" s="765"/>
    </row>
    <row r="337" spans="85:87">
      <c r="CG337" s="765"/>
      <c r="CH337" s="765"/>
      <c r="CI337" s="765"/>
    </row>
    <row r="338" spans="85:87">
      <c r="CG338" s="765"/>
      <c r="CH338" s="765"/>
      <c r="CI338" s="765"/>
    </row>
    <row r="339" spans="85:87">
      <c r="CG339" s="765"/>
      <c r="CH339" s="765"/>
      <c r="CI339" s="765"/>
    </row>
    <row r="340" spans="85:87">
      <c r="CG340" s="765"/>
      <c r="CH340" s="765"/>
      <c r="CI340" s="765"/>
    </row>
    <row r="341" spans="85:87">
      <c r="CG341" s="765"/>
      <c r="CH341" s="765"/>
      <c r="CI341" s="765"/>
    </row>
    <row r="342" spans="85:87">
      <c r="CG342" s="765"/>
      <c r="CH342" s="765"/>
      <c r="CI342" s="765"/>
    </row>
    <row r="343" spans="85:87">
      <c r="CG343" s="765"/>
      <c r="CH343" s="765"/>
      <c r="CI343" s="765"/>
    </row>
    <row r="344" spans="85:87">
      <c r="CG344" s="765"/>
      <c r="CH344" s="765"/>
      <c r="CI344" s="765"/>
    </row>
    <row r="345" spans="85:87">
      <c r="CG345" s="765"/>
      <c r="CH345" s="765"/>
      <c r="CI345" s="765"/>
    </row>
    <row r="346" spans="85:87">
      <c r="CG346" s="765"/>
      <c r="CH346" s="765"/>
      <c r="CI346" s="765"/>
    </row>
    <row r="347" spans="85:87">
      <c r="CG347" s="765"/>
      <c r="CH347" s="765"/>
      <c r="CI347" s="765"/>
    </row>
    <row r="348" spans="85:87">
      <c r="CG348" s="765"/>
      <c r="CH348" s="765"/>
      <c r="CI348" s="765"/>
    </row>
    <row r="349" spans="85:87">
      <c r="CG349" s="765"/>
      <c r="CH349" s="765"/>
      <c r="CI349" s="765"/>
    </row>
    <row r="350" spans="85:87">
      <c r="CG350" s="765"/>
      <c r="CH350" s="765"/>
      <c r="CI350" s="765"/>
    </row>
    <row r="351" spans="85:87">
      <c r="CG351" s="765"/>
      <c r="CH351" s="765"/>
      <c r="CI351" s="765"/>
    </row>
    <row r="352" spans="85:87">
      <c r="CG352" s="765"/>
      <c r="CH352" s="765"/>
      <c r="CI352" s="765"/>
    </row>
    <row r="353" spans="85:87">
      <c r="CG353" s="765"/>
      <c r="CH353" s="765"/>
      <c r="CI353" s="765"/>
    </row>
    <row r="354" spans="85:87">
      <c r="CG354" s="765"/>
      <c r="CH354" s="765"/>
      <c r="CI354" s="765"/>
    </row>
    <row r="355" spans="85:87">
      <c r="CG355" s="765"/>
      <c r="CH355" s="765"/>
      <c r="CI355" s="765"/>
    </row>
    <row r="356" spans="85:87">
      <c r="CG356" s="765"/>
      <c r="CH356" s="765"/>
      <c r="CI356" s="765"/>
    </row>
    <row r="357" spans="85:87">
      <c r="CG357" s="765"/>
      <c r="CH357" s="765"/>
      <c r="CI357" s="765"/>
    </row>
    <row r="358" spans="85:87">
      <c r="CG358" s="765"/>
      <c r="CH358" s="765"/>
      <c r="CI358" s="765"/>
    </row>
    <row r="359" spans="85:87">
      <c r="CG359" s="765"/>
      <c r="CH359" s="765"/>
      <c r="CI359" s="765"/>
    </row>
    <row r="360" spans="85:87">
      <c r="CG360" s="765"/>
      <c r="CH360" s="765"/>
      <c r="CI360" s="765"/>
    </row>
    <row r="361" spans="85:87">
      <c r="CG361" s="765"/>
      <c r="CH361" s="765"/>
      <c r="CI361" s="765"/>
    </row>
    <row r="362" spans="85:87">
      <c r="CG362" s="765"/>
      <c r="CH362" s="765"/>
      <c r="CI362" s="765"/>
    </row>
    <row r="363" spans="85:87">
      <c r="CG363" s="765"/>
      <c r="CH363" s="765"/>
      <c r="CI363" s="765"/>
    </row>
    <row r="364" spans="85:87">
      <c r="CG364" s="765"/>
      <c r="CH364" s="765"/>
      <c r="CI364" s="765"/>
    </row>
    <row r="365" spans="85:87">
      <c r="CG365" s="765"/>
      <c r="CH365" s="765"/>
      <c r="CI365" s="765"/>
    </row>
    <row r="366" spans="85:87">
      <c r="CG366" s="765"/>
      <c r="CH366" s="765"/>
      <c r="CI366" s="765"/>
    </row>
    <row r="367" spans="85:87">
      <c r="CG367" s="765"/>
      <c r="CH367" s="765"/>
      <c r="CI367" s="765"/>
    </row>
    <row r="368" spans="85:87">
      <c r="CG368" s="765"/>
      <c r="CH368" s="765"/>
      <c r="CI368" s="765"/>
    </row>
    <row r="369" spans="85:87">
      <c r="CG369" s="765"/>
      <c r="CH369" s="765"/>
      <c r="CI369" s="765"/>
    </row>
    <row r="370" spans="85:87">
      <c r="CG370" s="765"/>
      <c r="CH370" s="765"/>
      <c r="CI370" s="765"/>
    </row>
    <row r="371" spans="85:87">
      <c r="CG371" s="765"/>
      <c r="CH371" s="765"/>
      <c r="CI371" s="765"/>
    </row>
    <row r="372" spans="85:87">
      <c r="CG372" s="765"/>
      <c r="CH372" s="765"/>
      <c r="CI372" s="765"/>
    </row>
    <row r="373" spans="85:87">
      <c r="CG373" s="765"/>
      <c r="CH373" s="765"/>
      <c r="CI373" s="765"/>
    </row>
    <row r="374" spans="85:87">
      <c r="CG374" s="765"/>
      <c r="CH374" s="765"/>
      <c r="CI374" s="765"/>
    </row>
    <row r="375" spans="85:87">
      <c r="CG375" s="765"/>
      <c r="CH375" s="765"/>
      <c r="CI375" s="765"/>
    </row>
    <row r="376" spans="85:87">
      <c r="CG376" s="765"/>
      <c r="CH376" s="765"/>
      <c r="CI376" s="765"/>
    </row>
    <row r="377" spans="85:87">
      <c r="CG377" s="765"/>
      <c r="CH377" s="765"/>
      <c r="CI377" s="765"/>
    </row>
    <row r="378" spans="85:87">
      <c r="CG378" s="765"/>
      <c r="CH378" s="765"/>
      <c r="CI378" s="765"/>
    </row>
    <row r="379" spans="85:87">
      <c r="CG379" s="765"/>
      <c r="CH379" s="765"/>
      <c r="CI379" s="765"/>
    </row>
    <row r="380" spans="85:87">
      <c r="CG380" s="765"/>
      <c r="CH380" s="765"/>
      <c r="CI380" s="765"/>
    </row>
    <row r="381" spans="85:87">
      <c r="CG381" s="765"/>
      <c r="CH381" s="765"/>
      <c r="CI381" s="765"/>
    </row>
    <row r="382" spans="85:87">
      <c r="CG382" s="765"/>
      <c r="CH382" s="765"/>
      <c r="CI382" s="765"/>
    </row>
    <row r="383" spans="85:87">
      <c r="CG383" s="765"/>
      <c r="CH383" s="765"/>
      <c r="CI383" s="765"/>
    </row>
    <row r="384" spans="85:87">
      <c r="CG384" s="765"/>
      <c r="CH384" s="765"/>
      <c r="CI384" s="765"/>
    </row>
    <row r="385" spans="85:87">
      <c r="CG385" s="765"/>
      <c r="CH385" s="765"/>
      <c r="CI385" s="765"/>
    </row>
    <row r="386" spans="85:87">
      <c r="CG386" s="765"/>
      <c r="CH386" s="765"/>
      <c r="CI386" s="765"/>
    </row>
    <row r="387" spans="85:87">
      <c r="CG387" s="765"/>
      <c r="CH387" s="765"/>
      <c r="CI387" s="765"/>
    </row>
    <row r="388" spans="85:87">
      <c r="CG388" s="765"/>
      <c r="CH388" s="765"/>
      <c r="CI388" s="765"/>
    </row>
    <row r="389" spans="85:87">
      <c r="CG389" s="765"/>
      <c r="CH389" s="765"/>
      <c r="CI389" s="765"/>
    </row>
    <row r="390" spans="85:87">
      <c r="CG390" s="765"/>
      <c r="CH390" s="765"/>
      <c r="CI390" s="765"/>
    </row>
    <row r="391" spans="85:87">
      <c r="CG391" s="765"/>
      <c r="CH391" s="765"/>
      <c r="CI391" s="765"/>
    </row>
    <row r="392" spans="85:87">
      <c r="CG392" s="765"/>
      <c r="CH392" s="765"/>
      <c r="CI392" s="765"/>
    </row>
    <row r="393" spans="85:87">
      <c r="CG393" s="765"/>
      <c r="CH393" s="765"/>
      <c r="CI393" s="765"/>
    </row>
    <row r="394" spans="85:87">
      <c r="CG394" s="765"/>
      <c r="CH394" s="765"/>
      <c r="CI394" s="765"/>
    </row>
    <row r="395" spans="85:87">
      <c r="CG395" s="765"/>
      <c r="CH395" s="765"/>
      <c r="CI395" s="765"/>
    </row>
    <row r="396" spans="85:87">
      <c r="CG396" s="765"/>
      <c r="CH396" s="765"/>
      <c r="CI396" s="765"/>
    </row>
    <row r="397" spans="85:87">
      <c r="CG397" s="765"/>
      <c r="CH397" s="765"/>
      <c r="CI397" s="765"/>
    </row>
    <row r="398" spans="85:87">
      <c r="CG398" s="765"/>
      <c r="CH398" s="765"/>
      <c r="CI398" s="765"/>
    </row>
    <row r="399" spans="85:87">
      <c r="CG399" s="765"/>
      <c r="CH399" s="765"/>
      <c r="CI399" s="765"/>
    </row>
    <row r="400" spans="85:87">
      <c r="CG400" s="765"/>
      <c r="CH400" s="765"/>
      <c r="CI400" s="765"/>
    </row>
    <row r="401" spans="85:87">
      <c r="CG401" s="765"/>
      <c r="CH401" s="765"/>
      <c r="CI401" s="765"/>
    </row>
    <row r="402" spans="85:87">
      <c r="CG402" s="765"/>
      <c r="CH402" s="765"/>
      <c r="CI402" s="765"/>
    </row>
    <row r="403" spans="85:87">
      <c r="CG403" s="765"/>
      <c r="CH403" s="765"/>
      <c r="CI403" s="765"/>
    </row>
    <row r="404" spans="85:87">
      <c r="CG404" s="765"/>
      <c r="CH404" s="765"/>
      <c r="CI404" s="765"/>
    </row>
    <row r="405" spans="85:87">
      <c r="CG405" s="765"/>
      <c r="CH405" s="765"/>
      <c r="CI405" s="765"/>
    </row>
    <row r="406" spans="85:87">
      <c r="CG406" s="765"/>
      <c r="CH406" s="765"/>
      <c r="CI406" s="765"/>
    </row>
    <row r="407" spans="85:87">
      <c r="CG407" s="765"/>
      <c r="CH407" s="765"/>
      <c r="CI407" s="765"/>
    </row>
    <row r="408" spans="85:87">
      <c r="CG408" s="765"/>
      <c r="CH408" s="765"/>
      <c r="CI408" s="765"/>
    </row>
    <row r="409" spans="85:87">
      <c r="CG409" s="765"/>
      <c r="CH409" s="765"/>
      <c r="CI409" s="765"/>
    </row>
  </sheetData>
  <sortState xmlns:xlrd2="http://schemas.microsoft.com/office/spreadsheetml/2017/richdata2" ref="BP109:BR120">
    <sortCondition ref="BQ107:BQ118"/>
  </sortState>
  <mergeCells count="544">
    <mergeCell ref="CS98:CT98"/>
    <mergeCell ref="CS99:CT99"/>
    <mergeCell ref="CS100:CT100"/>
    <mergeCell ref="CS95:CT95"/>
    <mergeCell ref="CS76:CT76"/>
    <mergeCell ref="CS75:CT75"/>
    <mergeCell ref="CS94:CT94"/>
    <mergeCell ref="CS93:CT93"/>
    <mergeCell ref="CS92:CT92"/>
    <mergeCell ref="CS86:CT86"/>
    <mergeCell ref="CS87:CT87"/>
    <mergeCell ref="CS88:CT88"/>
    <mergeCell ref="CS89:CT89"/>
    <mergeCell ref="CS90:CT90"/>
    <mergeCell ref="CS91:CT91"/>
    <mergeCell ref="CS96:CT96"/>
    <mergeCell ref="CS97:CT97"/>
    <mergeCell ref="CS81:CT81"/>
    <mergeCell ref="CS78:CT78"/>
    <mergeCell ref="CS79:CT79"/>
    <mergeCell ref="CS80:CT80"/>
    <mergeCell ref="CS77:CT77"/>
    <mergeCell ref="CS63:CT63"/>
    <mergeCell ref="CS70:CT70"/>
    <mergeCell ref="CS71:CT71"/>
    <mergeCell ref="CS67:CT67"/>
    <mergeCell ref="BJ9:BV9"/>
    <mergeCell ref="BJ5:BK5"/>
    <mergeCell ref="BJ1:BO1"/>
    <mergeCell ref="BL2:BO2"/>
    <mergeCell ref="BL3:BM3"/>
    <mergeCell ref="CS41:CT41"/>
    <mergeCell ref="CS37:CT37"/>
    <mergeCell ref="CS40:CT40"/>
    <mergeCell ref="BN3:BO3"/>
    <mergeCell ref="BX1:BZ1"/>
    <mergeCell ref="CG1:CI1"/>
    <mergeCell ref="CG5:CG6"/>
    <mergeCell ref="CH6:CI6"/>
    <mergeCell ref="CS35:CT35"/>
    <mergeCell ref="CS38:CT38"/>
    <mergeCell ref="CS39:CT39"/>
    <mergeCell ref="CO1:CQ1"/>
    <mergeCell ref="CP2:CQ2"/>
    <mergeCell ref="CP3:CQ3"/>
    <mergeCell ref="CP4:CQ4"/>
    <mergeCell ref="CP5:CQ5"/>
    <mergeCell ref="CO10:CQ10"/>
    <mergeCell ref="BX9:CE9"/>
    <mergeCell ref="BY2:BZ2"/>
    <mergeCell ref="BY3:BZ3"/>
    <mergeCell ref="CH2:CI2"/>
    <mergeCell ref="CH3:CI3"/>
    <mergeCell ref="CH5:CI5"/>
    <mergeCell ref="CG9:CI9"/>
    <mergeCell ref="CK9:CM9"/>
    <mergeCell ref="CO9:CQ9"/>
    <mergeCell ref="CB10:CE10"/>
    <mergeCell ref="BX10:CA10"/>
    <mergeCell ref="CG10:CI10"/>
    <mergeCell ref="CS9:CV9"/>
    <mergeCell ref="DB2:DC2"/>
    <mergeCell ref="DB3:DC3"/>
    <mergeCell ref="DR1:DT1"/>
    <mergeCell ref="DS2:DT2"/>
    <mergeCell ref="DS3:DT3"/>
    <mergeCell ref="DS4:DT4"/>
    <mergeCell ref="DS5:DT5"/>
    <mergeCell ref="DR9:DU9"/>
    <mergeCell ref="CX1:CZ1"/>
    <mergeCell ref="CY2:CZ2"/>
    <mergeCell ref="CY3:CZ3"/>
    <mergeCell ref="CY5:CZ5"/>
    <mergeCell ref="CX9:CZ9"/>
    <mergeCell ref="CY4:CZ4"/>
    <mergeCell ref="DL4:DN4"/>
    <mergeCell ref="DJ5:DK5"/>
    <mergeCell ref="DL5:DN5"/>
    <mergeCell ref="DB1:DF1"/>
    <mergeCell ref="DJ4:DK4"/>
    <mergeCell ref="DD2:DF2"/>
    <mergeCell ref="DD3:DF3"/>
    <mergeCell ref="DL6:DN6"/>
    <mergeCell ref="AC2:AD2"/>
    <mergeCell ref="AB9:AD9"/>
    <mergeCell ref="BD2:BE2"/>
    <mergeCell ref="BD3:BE3"/>
    <mergeCell ref="BD4:BE4"/>
    <mergeCell ref="BD5:BE5"/>
    <mergeCell ref="AU2:AV2"/>
    <mergeCell ref="AF1:AH1"/>
    <mergeCell ref="AG2:AH2"/>
    <mergeCell ref="AG3:AH3"/>
    <mergeCell ref="AG4:AH4"/>
    <mergeCell ref="AG5:AH5"/>
    <mergeCell ref="BC1:BE1"/>
    <mergeCell ref="AC3:AD3"/>
    <mergeCell ref="AC4:AD4"/>
    <mergeCell ref="AF9:AJ9"/>
    <mergeCell ref="AN9:AR9"/>
    <mergeCell ref="AT9:AZ9"/>
    <mergeCell ref="EE6:EF6"/>
    <mergeCell ref="AC5:AD5"/>
    <mergeCell ref="EG6:EI6"/>
    <mergeCell ref="BL5:BO5"/>
    <mergeCell ref="DW4:DX4"/>
    <mergeCell ref="DY4:EA4"/>
    <mergeCell ref="DW5:DX5"/>
    <mergeCell ref="DY5:EA5"/>
    <mergeCell ref="CL6:CM6"/>
    <mergeCell ref="DB4:DC4"/>
    <mergeCell ref="DB5:DC5"/>
    <mergeCell ref="DD4:DF4"/>
    <mergeCell ref="DD5:DF5"/>
    <mergeCell ref="BL4:BM4"/>
    <mergeCell ref="BN4:BO4"/>
    <mergeCell ref="CT4:CU4"/>
    <mergeCell ref="CT5:CU5"/>
    <mergeCell ref="BY4:BZ4"/>
    <mergeCell ref="BY5:BZ5"/>
    <mergeCell ref="CH4:CI4"/>
    <mergeCell ref="BJ4:BK4"/>
    <mergeCell ref="DB6:DC6"/>
    <mergeCell ref="DD6:DF6"/>
    <mergeCell ref="DJ6:DK6"/>
    <mergeCell ref="EE1:EI1"/>
    <mergeCell ref="EE2:EF2"/>
    <mergeCell ref="EG2:EI2"/>
    <mergeCell ref="EE3:EF3"/>
    <mergeCell ref="EG3:EI3"/>
    <mergeCell ref="EE4:EF4"/>
    <mergeCell ref="EG4:EI4"/>
    <mergeCell ref="EE5:EF5"/>
    <mergeCell ref="EG5:EI5"/>
    <mergeCell ref="DW6:DX6"/>
    <mergeCell ref="CS1:CU1"/>
    <mergeCell ref="CT2:CU2"/>
    <mergeCell ref="CT3:CU3"/>
    <mergeCell ref="J9:L9"/>
    <mergeCell ref="DB9:DH9"/>
    <mergeCell ref="DJ9:DP9"/>
    <mergeCell ref="DW9:EC9"/>
    <mergeCell ref="DW1:EA1"/>
    <mergeCell ref="DW2:DX2"/>
    <mergeCell ref="DY2:EA2"/>
    <mergeCell ref="DW3:DX3"/>
    <mergeCell ref="DY3:EA3"/>
    <mergeCell ref="DJ1:DN1"/>
    <mergeCell ref="DJ2:DK2"/>
    <mergeCell ref="DL2:DN2"/>
    <mergeCell ref="DJ3:DK3"/>
    <mergeCell ref="DL3:DN3"/>
    <mergeCell ref="DY6:EA6"/>
    <mergeCell ref="Y3:Z3"/>
    <mergeCell ref="Y4:Z4"/>
    <mergeCell ref="Y5:Z5"/>
    <mergeCell ref="X9:Z9"/>
    <mergeCell ref="AB1:AD1"/>
    <mergeCell ref="F9:H9"/>
    <mergeCell ref="AT10:AZ10"/>
    <mergeCell ref="CS24:CT24"/>
    <mergeCell ref="CU11:CV11"/>
    <mergeCell ref="AU3:AV3"/>
    <mergeCell ref="AT1:AV1"/>
    <mergeCell ref="AU4:AV4"/>
    <mergeCell ref="AU5:AV5"/>
    <mergeCell ref="CK1:CM1"/>
    <mergeCell ref="CL2:CM2"/>
    <mergeCell ref="CL3:CM3"/>
    <mergeCell ref="CL4:CM4"/>
    <mergeCell ref="CL5:CM5"/>
    <mergeCell ref="T9:V9"/>
    <mergeCell ref="T1:V1"/>
    <mergeCell ref="U2:V2"/>
    <mergeCell ref="U3:V3"/>
    <mergeCell ref="U4:V4"/>
    <mergeCell ref="U5:V5"/>
    <mergeCell ref="AF10:AJ10"/>
    <mergeCell ref="AN10:AR10"/>
    <mergeCell ref="CK10:CM10"/>
    <mergeCell ref="BJ2:BK2"/>
    <mergeCell ref="BJ3:BK3"/>
    <mergeCell ref="B9:D9"/>
    <mergeCell ref="BC9:BH9"/>
    <mergeCell ref="AN1:AP1"/>
    <mergeCell ref="AO2:AP2"/>
    <mergeCell ref="AO3:AP3"/>
    <mergeCell ref="AO4:AP4"/>
    <mergeCell ref="AO5:AP5"/>
    <mergeCell ref="J1:L1"/>
    <mergeCell ref="K2:L2"/>
    <mergeCell ref="K3:L3"/>
    <mergeCell ref="K4:L4"/>
    <mergeCell ref="K5:L5"/>
    <mergeCell ref="B1:D1"/>
    <mergeCell ref="C5:D5"/>
    <mergeCell ref="C2:D2"/>
    <mergeCell ref="C3:D3"/>
    <mergeCell ref="C4:D4"/>
    <mergeCell ref="F1:H1"/>
    <mergeCell ref="G2:H2"/>
    <mergeCell ref="G3:H3"/>
    <mergeCell ref="G4:H4"/>
    <mergeCell ref="G5:H5"/>
    <mergeCell ref="X1:Z1"/>
    <mergeCell ref="Y2:Z2"/>
    <mergeCell ref="CG391:CI391"/>
    <mergeCell ref="CG392:CI392"/>
    <mergeCell ref="CG393:CI393"/>
    <mergeCell ref="CG394:CI394"/>
    <mergeCell ref="CG395:CI395"/>
    <mergeCell ref="CG386:CI386"/>
    <mergeCell ref="CG387:CI387"/>
    <mergeCell ref="CG388:CI388"/>
    <mergeCell ref="CG389:CI389"/>
    <mergeCell ref="CG390:CI390"/>
    <mergeCell ref="CG381:CI381"/>
    <mergeCell ref="CG382:CI382"/>
    <mergeCell ref="CG383:CI383"/>
    <mergeCell ref="CG384:CI384"/>
    <mergeCell ref="CG385:CI385"/>
    <mergeCell ref="CG376:CI376"/>
    <mergeCell ref="CG377:CI377"/>
    <mergeCell ref="CG378:CI378"/>
    <mergeCell ref="CG409:CI409"/>
    <mergeCell ref="CG401:CI401"/>
    <mergeCell ref="CG402:CI402"/>
    <mergeCell ref="CG403:CI403"/>
    <mergeCell ref="CG404:CI404"/>
    <mergeCell ref="CG405:CI405"/>
    <mergeCell ref="CG396:CI396"/>
    <mergeCell ref="CG397:CI397"/>
    <mergeCell ref="CG398:CI398"/>
    <mergeCell ref="CG399:CI399"/>
    <mergeCell ref="CG400:CI400"/>
    <mergeCell ref="CG379:CI379"/>
    <mergeCell ref="CG380:CI380"/>
    <mergeCell ref="CG406:CI406"/>
    <mergeCell ref="CG407:CI407"/>
    <mergeCell ref="CG408:CI408"/>
    <mergeCell ref="CG371:CI371"/>
    <mergeCell ref="CG372:CI372"/>
    <mergeCell ref="CG373:CI373"/>
    <mergeCell ref="CG374:CI374"/>
    <mergeCell ref="CG375:CI375"/>
    <mergeCell ref="CG366:CI366"/>
    <mergeCell ref="CG367:CI367"/>
    <mergeCell ref="CG368:CI368"/>
    <mergeCell ref="CG369:CI369"/>
    <mergeCell ref="CG370:CI370"/>
    <mergeCell ref="CG361:CI361"/>
    <mergeCell ref="CG362:CI362"/>
    <mergeCell ref="CG363:CI363"/>
    <mergeCell ref="CG364:CI364"/>
    <mergeCell ref="CG365:CI365"/>
    <mergeCell ref="CG356:CI356"/>
    <mergeCell ref="CG357:CI357"/>
    <mergeCell ref="CG358:CI358"/>
    <mergeCell ref="CG359:CI359"/>
    <mergeCell ref="CG360:CI360"/>
    <mergeCell ref="CG351:CI351"/>
    <mergeCell ref="CG352:CI352"/>
    <mergeCell ref="CG353:CI353"/>
    <mergeCell ref="CG354:CI354"/>
    <mergeCell ref="CG355:CI355"/>
    <mergeCell ref="CG346:CI346"/>
    <mergeCell ref="CG347:CI347"/>
    <mergeCell ref="CG348:CI348"/>
    <mergeCell ref="CG349:CI349"/>
    <mergeCell ref="CG350:CI350"/>
    <mergeCell ref="CG341:CI341"/>
    <mergeCell ref="CG342:CI342"/>
    <mergeCell ref="CG343:CI343"/>
    <mergeCell ref="CG344:CI344"/>
    <mergeCell ref="CG345:CI345"/>
    <mergeCell ref="CG336:CI336"/>
    <mergeCell ref="CG337:CI337"/>
    <mergeCell ref="CG338:CI338"/>
    <mergeCell ref="CG339:CI339"/>
    <mergeCell ref="CG340:CI340"/>
    <mergeCell ref="CG331:CI331"/>
    <mergeCell ref="CG332:CI332"/>
    <mergeCell ref="CG333:CI333"/>
    <mergeCell ref="CG334:CI334"/>
    <mergeCell ref="CG335:CI335"/>
    <mergeCell ref="CG326:CI326"/>
    <mergeCell ref="CG327:CI327"/>
    <mergeCell ref="CG328:CI328"/>
    <mergeCell ref="CG329:CI329"/>
    <mergeCell ref="CG330:CI330"/>
    <mergeCell ref="CG321:CI321"/>
    <mergeCell ref="CG322:CI322"/>
    <mergeCell ref="CG323:CI323"/>
    <mergeCell ref="CG324:CI324"/>
    <mergeCell ref="CG325:CI325"/>
    <mergeCell ref="CG316:CI316"/>
    <mergeCell ref="CG317:CI317"/>
    <mergeCell ref="CG318:CI318"/>
    <mergeCell ref="CG319:CI319"/>
    <mergeCell ref="CG320:CI320"/>
    <mergeCell ref="CG311:CI311"/>
    <mergeCell ref="CG312:CI312"/>
    <mergeCell ref="CG313:CI313"/>
    <mergeCell ref="CG314:CI314"/>
    <mergeCell ref="CG315:CI315"/>
    <mergeCell ref="CG306:CI306"/>
    <mergeCell ref="CG307:CI307"/>
    <mergeCell ref="CG308:CI308"/>
    <mergeCell ref="CG309:CI309"/>
    <mergeCell ref="CG310:CI310"/>
    <mergeCell ref="CG301:CI301"/>
    <mergeCell ref="CG302:CI302"/>
    <mergeCell ref="CG303:CI303"/>
    <mergeCell ref="CG304:CI304"/>
    <mergeCell ref="CG305:CI305"/>
    <mergeCell ref="CG296:CI296"/>
    <mergeCell ref="CG297:CI297"/>
    <mergeCell ref="CG298:CI298"/>
    <mergeCell ref="CG299:CI299"/>
    <mergeCell ref="CG300:CI300"/>
    <mergeCell ref="CG291:CI291"/>
    <mergeCell ref="CG292:CI292"/>
    <mergeCell ref="CG293:CI293"/>
    <mergeCell ref="CG294:CI294"/>
    <mergeCell ref="CG295:CI295"/>
    <mergeCell ref="CG286:CI286"/>
    <mergeCell ref="CG287:CI287"/>
    <mergeCell ref="CG288:CI288"/>
    <mergeCell ref="CG289:CI289"/>
    <mergeCell ref="CG290:CI290"/>
    <mergeCell ref="CG281:CI281"/>
    <mergeCell ref="CG282:CI282"/>
    <mergeCell ref="CG283:CI283"/>
    <mergeCell ref="CG284:CI284"/>
    <mergeCell ref="CG285:CI285"/>
    <mergeCell ref="CG276:CI276"/>
    <mergeCell ref="CG277:CI277"/>
    <mergeCell ref="CG278:CI278"/>
    <mergeCell ref="CG279:CI279"/>
    <mergeCell ref="CG280:CI280"/>
    <mergeCell ref="CG271:CI271"/>
    <mergeCell ref="CG272:CI272"/>
    <mergeCell ref="CG273:CI273"/>
    <mergeCell ref="CG274:CI274"/>
    <mergeCell ref="CG275:CI275"/>
    <mergeCell ref="CG266:CI266"/>
    <mergeCell ref="CG267:CI267"/>
    <mergeCell ref="CG268:CI268"/>
    <mergeCell ref="CG269:CI269"/>
    <mergeCell ref="CG270:CI270"/>
    <mergeCell ref="CG261:CI261"/>
    <mergeCell ref="CG262:CI262"/>
    <mergeCell ref="CG263:CI263"/>
    <mergeCell ref="CG264:CI264"/>
    <mergeCell ref="CG265:CI265"/>
    <mergeCell ref="CG256:CI256"/>
    <mergeCell ref="CG257:CI257"/>
    <mergeCell ref="CG258:CI258"/>
    <mergeCell ref="CG259:CI259"/>
    <mergeCell ref="CG260:CI260"/>
    <mergeCell ref="CG251:CI251"/>
    <mergeCell ref="CG252:CI252"/>
    <mergeCell ref="CG253:CI253"/>
    <mergeCell ref="CG254:CI254"/>
    <mergeCell ref="CG255:CI255"/>
    <mergeCell ref="CG246:CI246"/>
    <mergeCell ref="CG247:CI247"/>
    <mergeCell ref="CG248:CI248"/>
    <mergeCell ref="CG249:CI249"/>
    <mergeCell ref="CG250:CI250"/>
    <mergeCell ref="CG241:CI241"/>
    <mergeCell ref="CG242:CI242"/>
    <mergeCell ref="CG243:CI243"/>
    <mergeCell ref="CG244:CI244"/>
    <mergeCell ref="CG245:CI245"/>
    <mergeCell ref="CG236:CI236"/>
    <mergeCell ref="CG237:CI237"/>
    <mergeCell ref="CG238:CI238"/>
    <mergeCell ref="CG239:CI239"/>
    <mergeCell ref="CG240:CI240"/>
    <mergeCell ref="CG231:CI231"/>
    <mergeCell ref="CG232:CI232"/>
    <mergeCell ref="CG233:CI233"/>
    <mergeCell ref="CG234:CI234"/>
    <mergeCell ref="CG235:CI235"/>
    <mergeCell ref="CG226:CI226"/>
    <mergeCell ref="CG227:CI227"/>
    <mergeCell ref="CG228:CI228"/>
    <mergeCell ref="CG229:CI229"/>
    <mergeCell ref="CG230:CI230"/>
    <mergeCell ref="CG221:CI221"/>
    <mergeCell ref="CG222:CI222"/>
    <mergeCell ref="CG223:CI223"/>
    <mergeCell ref="CG224:CI224"/>
    <mergeCell ref="CG225:CI225"/>
    <mergeCell ref="CG216:CI216"/>
    <mergeCell ref="CG217:CI217"/>
    <mergeCell ref="CG218:CI218"/>
    <mergeCell ref="CG219:CI219"/>
    <mergeCell ref="CG220:CI220"/>
    <mergeCell ref="CG211:CI211"/>
    <mergeCell ref="CG212:CI212"/>
    <mergeCell ref="CG213:CI213"/>
    <mergeCell ref="CG214:CI214"/>
    <mergeCell ref="CG215:CI215"/>
    <mergeCell ref="CG206:CI206"/>
    <mergeCell ref="CG207:CI207"/>
    <mergeCell ref="CG208:CI208"/>
    <mergeCell ref="CG209:CI209"/>
    <mergeCell ref="CG210:CI210"/>
    <mergeCell ref="CG201:CI201"/>
    <mergeCell ref="CG202:CI202"/>
    <mergeCell ref="CG203:CI203"/>
    <mergeCell ref="CG204:CI204"/>
    <mergeCell ref="CG205:CI205"/>
    <mergeCell ref="CG196:CI196"/>
    <mergeCell ref="CG197:CI197"/>
    <mergeCell ref="CG198:CI198"/>
    <mergeCell ref="CG199:CI199"/>
    <mergeCell ref="CG200:CI200"/>
    <mergeCell ref="CG191:CI191"/>
    <mergeCell ref="CG192:CI192"/>
    <mergeCell ref="CG193:CI193"/>
    <mergeCell ref="CG194:CI194"/>
    <mergeCell ref="CG195:CI195"/>
    <mergeCell ref="CG186:CI186"/>
    <mergeCell ref="CG187:CI187"/>
    <mergeCell ref="CG188:CI188"/>
    <mergeCell ref="CG189:CI189"/>
    <mergeCell ref="CG190:CI190"/>
    <mergeCell ref="CG181:CI181"/>
    <mergeCell ref="CG182:CI182"/>
    <mergeCell ref="CG183:CI183"/>
    <mergeCell ref="CG184:CI184"/>
    <mergeCell ref="CG185:CI185"/>
    <mergeCell ref="CG176:CI176"/>
    <mergeCell ref="CG177:CI177"/>
    <mergeCell ref="CG178:CI178"/>
    <mergeCell ref="CG179:CI179"/>
    <mergeCell ref="CG180:CI180"/>
    <mergeCell ref="CG171:CI171"/>
    <mergeCell ref="CG172:CI172"/>
    <mergeCell ref="CG173:CI173"/>
    <mergeCell ref="CG174:CI174"/>
    <mergeCell ref="CG175:CI175"/>
    <mergeCell ref="CG166:CI166"/>
    <mergeCell ref="CG167:CI167"/>
    <mergeCell ref="CG168:CI168"/>
    <mergeCell ref="CG169:CI169"/>
    <mergeCell ref="CG170:CI170"/>
    <mergeCell ref="CG161:CI161"/>
    <mergeCell ref="CG162:CI162"/>
    <mergeCell ref="CG163:CI163"/>
    <mergeCell ref="CG164:CI164"/>
    <mergeCell ref="CG165:CI165"/>
    <mergeCell ref="CG156:CI156"/>
    <mergeCell ref="CG157:CI157"/>
    <mergeCell ref="CG158:CI158"/>
    <mergeCell ref="CG159:CI159"/>
    <mergeCell ref="CG160:CI160"/>
    <mergeCell ref="CG154:CI154"/>
    <mergeCell ref="CG155:CI155"/>
    <mergeCell ref="CG146:CI146"/>
    <mergeCell ref="CG147:CI147"/>
    <mergeCell ref="CG148:CI148"/>
    <mergeCell ref="CG149:CI149"/>
    <mergeCell ref="CG150:CI150"/>
    <mergeCell ref="CG141:CI141"/>
    <mergeCell ref="CG142:CI142"/>
    <mergeCell ref="CG143:CI143"/>
    <mergeCell ref="CG144:CI144"/>
    <mergeCell ref="CG145:CI145"/>
    <mergeCell ref="CG139:CI139"/>
    <mergeCell ref="CG140:CI140"/>
    <mergeCell ref="CG11:CI11"/>
    <mergeCell ref="BJ10:BV10"/>
    <mergeCell ref="CG151:CI151"/>
    <mergeCell ref="CG152:CI152"/>
    <mergeCell ref="CG153:CI153"/>
    <mergeCell ref="CS34:CT34"/>
    <mergeCell ref="CS32:CT32"/>
    <mergeCell ref="CS33:CT33"/>
    <mergeCell ref="CS36:CT36"/>
    <mergeCell ref="CS27:CT27"/>
    <mergeCell ref="CS28:CT28"/>
    <mergeCell ref="CS23:CT23"/>
    <mergeCell ref="CS31:CT31"/>
    <mergeCell ref="CS84:CT84"/>
    <mergeCell ref="CS85:CT85"/>
    <mergeCell ref="CS54:CT54"/>
    <mergeCell ref="CS55:CT55"/>
    <mergeCell ref="CS82:CT82"/>
    <mergeCell ref="CS83:CT83"/>
    <mergeCell ref="CS57:CT57"/>
    <mergeCell ref="CS58:CT58"/>
    <mergeCell ref="CS59:CT59"/>
    <mergeCell ref="CS60:CT60"/>
    <mergeCell ref="CS56:CT56"/>
    <mergeCell ref="CS53:CT53"/>
    <mergeCell ref="EE9:EK9"/>
    <mergeCell ref="CS25:CT25"/>
    <mergeCell ref="CS26:CT26"/>
    <mergeCell ref="CS29:CT29"/>
    <mergeCell ref="CS30:CT30"/>
    <mergeCell ref="DB10:DH10"/>
    <mergeCell ref="CS13:CT13"/>
    <mergeCell ref="CS15:CT15"/>
    <mergeCell ref="CS17:CT17"/>
    <mergeCell ref="CS18:CT18"/>
    <mergeCell ref="DW10:EC10"/>
    <mergeCell ref="CX10:CZ10"/>
    <mergeCell ref="CS19:CT19"/>
    <mergeCell ref="CS20:CT20"/>
    <mergeCell ref="CS21:CT21"/>
    <mergeCell ref="CS22:CT22"/>
    <mergeCell ref="DJ10:DP10"/>
    <mergeCell ref="CS11:CT11"/>
    <mergeCell ref="EE10:EK10"/>
    <mergeCell ref="CS12:CT12"/>
    <mergeCell ref="DR11:DS11"/>
    <mergeCell ref="DT11:DU11"/>
    <mergeCell ref="B6:D6"/>
    <mergeCell ref="CS42:CT42"/>
    <mergeCell ref="CS43:CT43"/>
    <mergeCell ref="CS44:CT44"/>
    <mergeCell ref="CS73:CT73"/>
    <mergeCell ref="CS74:CT74"/>
    <mergeCell ref="CS72:CT72"/>
    <mergeCell ref="CS68:CT68"/>
    <mergeCell ref="CS69:CT69"/>
    <mergeCell ref="CS66:CT66"/>
    <mergeCell ref="CS65:CT65"/>
    <mergeCell ref="CS61:CT61"/>
    <mergeCell ref="CS62:CT62"/>
    <mergeCell ref="CS45:CT45"/>
    <mergeCell ref="CS46:CT46"/>
    <mergeCell ref="CS47:CT47"/>
    <mergeCell ref="CS48:CT48"/>
    <mergeCell ref="CS49:CT49"/>
    <mergeCell ref="CS51:CT51"/>
    <mergeCell ref="CS52:CT52"/>
    <mergeCell ref="CS50:CT50"/>
    <mergeCell ref="CS64:CT64"/>
    <mergeCell ref="BC10:BH10"/>
  </mergeCells>
  <conditionalFormatting sqref="BJ71:BV71">
    <cfRule type="cellIs" dxfId="0" priority="1" stopIfTrue="1" operator="lessThan">
      <formula>0</formula>
    </cfRule>
  </conditionalFormatting>
  <hyperlinks>
    <hyperlink ref="C5" location="References!A3" display="References!A3" xr:uid="{00000000-0004-0000-0500-000000000000}"/>
    <hyperlink ref="G5" location="References!A3" display="References!A3" xr:uid="{00000000-0004-0000-0500-000001000000}"/>
    <hyperlink ref="G5:H5" location="References!A9" display="References!A9" xr:uid="{00000000-0004-0000-0500-000002000000}"/>
    <hyperlink ref="K5" location="References!A3" display="References!A3" xr:uid="{00000000-0004-0000-0500-000003000000}"/>
    <hyperlink ref="K5:L5" location="References!A9" display="References!A9" xr:uid="{00000000-0004-0000-0500-000004000000}"/>
    <hyperlink ref="BD5:BE5" location="References!A43" display="References!A43" xr:uid="{00000000-0004-0000-0500-000005000000}"/>
    <hyperlink ref="CH6" location="References!A48" display="References!A48" xr:uid="{00000000-0004-0000-0500-000006000000}"/>
    <hyperlink ref="CL5:CM5" location="References!A19" display="References!A19" xr:uid="{00000000-0004-0000-0500-000007000000}"/>
    <hyperlink ref="CT5:CU5" location="References!A25" display="References!A25" xr:uid="{00000000-0004-0000-0500-000008000000}"/>
    <hyperlink ref="CY5:CZ5" location="References!A19" display="References!A19" xr:uid="{00000000-0004-0000-0500-000009000000}"/>
    <hyperlink ref="DD5" location="References!A31" display="References!A31" xr:uid="{00000000-0004-0000-0500-00000A000000}"/>
    <hyperlink ref="DL5" location="References!A31" display="References!A31" xr:uid="{00000000-0004-0000-0500-00000B000000}"/>
    <hyperlink ref="DY5" location="References!A31" display="References!A31" xr:uid="{00000000-0004-0000-0500-00000C000000}"/>
    <hyperlink ref="EG5" location="References!A31" display="References!A31" xr:uid="{00000000-0004-0000-0500-00000D000000}"/>
    <hyperlink ref="U5" location="References!A3" display="References!A3" xr:uid="{00000000-0004-0000-0500-00000E000000}"/>
    <hyperlink ref="U5:V5" location="References!A9" display="References!A9" xr:uid="{00000000-0004-0000-0500-00000F000000}"/>
    <hyperlink ref="Y5" location="References!A3" display="References!A3" xr:uid="{00000000-0004-0000-0500-000010000000}"/>
    <hyperlink ref="Y5:Z5" location="References!A9" display="References!A9" xr:uid="{00000000-0004-0000-0500-000011000000}"/>
    <hyperlink ref="AC5" location="References!A3" display="References!A3" xr:uid="{00000000-0004-0000-0500-000012000000}"/>
    <hyperlink ref="AC5:AD5" location="References!A9" display="References!A9" xr:uid="{00000000-0004-0000-0500-000013000000}"/>
    <hyperlink ref="DS5:DT5" location="References!A25" display="References!A25" xr:uid="{00000000-0004-0000-0500-000014000000}"/>
    <hyperlink ref="B116" r:id="rId1" xr:uid="{00000000-0004-0000-0500-000015000000}"/>
    <hyperlink ref="B114" r:id="rId2" xr:uid="{00000000-0004-0000-0500-000016000000}"/>
    <hyperlink ref="CP5:CQ5" location="References!A19" display="References!A19" xr:uid="{00000000-0004-0000-0500-000017000000}"/>
    <hyperlink ref="B108" r:id="rId3" xr:uid="{3E9F2BB9-AAD6-471F-AFE5-5FAFB036D56D}"/>
  </hyperlinks>
  <pageMargins left="0.7" right="0.7" top="0.75" bottom="0.75" header="0.3" footer="0.3"/>
  <pageSetup paperSize="9" scale="95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92D050"/>
  </sheetPr>
  <dimension ref="A1:DA115"/>
  <sheetViews>
    <sheetView zoomScaleNormal="100" workbookViewId="0">
      <pane xSplit="1" ySplit="11" topLeftCell="B27" activePane="bottomRight" state="frozen"/>
      <selection pane="topRight" activeCell="B1" sqref="B1"/>
      <selection pane="bottomLeft" activeCell="A5" sqref="A5"/>
      <selection pane="bottomRight" activeCell="J6" sqref="J6"/>
    </sheetView>
  </sheetViews>
  <sheetFormatPr defaultColWidth="9.1796875" defaultRowHeight="14.5"/>
  <cols>
    <col min="1" max="1" width="9.1796875" style="403"/>
    <col min="2" max="2" width="2.7265625" style="71" customWidth="1"/>
    <col min="3" max="3" width="11" style="71" customWidth="1"/>
    <col min="4" max="4" width="11.81640625" style="71" customWidth="1"/>
    <col min="5" max="9" width="9.1796875" style="71"/>
    <col min="10" max="10" width="9.1796875" style="71" customWidth="1"/>
    <col min="11" max="23" width="9.1796875" style="71"/>
    <col min="24" max="24" width="2.7265625" style="71" customWidth="1"/>
    <col min="25" max="33" width="9.26953125" style="71" bestFit="1" customWidth="1"/>
    <col min="34" max="34" width="9.81640625" style="71" bestFit="1" customWidth="1"/>
    <col min="35" max="45" width="9.26953125" style="71" bestFit="1" customWidth="1"/>
    <col min="46" max="46" width="2.7265625" style="404" customWidth="1"/>
    <col min="47" max="65" width="9.1796875" style="71"/>
    <col min="66" max="66" width="2.7265625" style="71" customWidth="1"/>
    <col min="67" max="85" width="9.1796875" style="71"/>
    <col min="86" max="86" width="2.7265625" style="71" customWidth="1"/>
    <col min="87" max="92" width="14.7265625" style="71" customWidth="1"/>
    <col min="93" max="93" width="2.7265625" style="71" customWidth="1"/>
    <col min="94" max="16384" width="9.1796875" style="71"/>
  </cols>
  <sheetData>
    <row r="1" spans="1:105" s="457" customFormat="1">
      <c r="A1" s="29"/>
      <c r="B1" s="118"/>
      <c r="C1" s="787" t="s">
        <v>392</v>
      </c>
      <c r="D1" s="788"/>
      <c r="E1" s="788"/>
      <c r="F1" s="788"/>
      <c r="G1" s="789"/>
      <c r="J1" s="71"/>
      <c r="X1" s="91"/>
      <c r="Y1" s="787" t="s">
        <v>392</v>
      </c>
      <c r="Z1" s="788"/>
      <c r="AA1" s="788"/>
      <c r="AB1" s="788"/>
      <c r="AC1" s="789"/>
      <c r="AT1" s="220"/>
      <c r="AU1" s="787" t="s">
        <v>392</v>
      </c>
      <c r="AV1" s="788"/>
      <c r="AW1" s="788"/>
      <c r="AX1" s="788"/>
      <c r="AY1" s="789"/>
      <c r="BN1" s="91"/>
      <c r="BO1" s="787" t="s">
        <v>392</v>
      </c>
      <c r="BP1" s="788"/>
      <c r="BQ1" s="788"/>
      <c r="BR1" s="788"/>
      <c r="BS1" s="789"/>
      <c r="CH1" s="91"/>
      <c r="CI1" s="787" t="s">
        <v>392</v>
      </c>
      <c r="CJ1" s="788"/>
      <c r="CK1" s="788"/>
      <c r="CL1" s="788"/>
      <c r="CM1" s="789"/>
      <c r="CO1" s="91"/>
    </row>
    <row r="2" spans="1:105" s="457" customFormat="1" ht="29.5" customHeight="1">
      <c r="A2" s="29"/>
      <c r="B2" s="118"/>
      <c r="C2" s="785" t="s">
        <v>381</v>
      </c>
      <c r="D2" s="785"/>
      <c r="E2" s="777" t="s">
        <v>330</v>
      </c>
      <c r="F2" s="777"/>
      <c r="G2" s="777"/>
      <c r="J2" s="71"/>
      <c r="X2" s="91"/>
      <c r="Y2" s="785" t="s">
        <v>381</v>
      </c>
      <c r="Z2" s="785"/>
      <c r="AA2" s="777" t="s">
        <v>330</v>
      </c>
      <c r="AB2" s="777"/>
      <c r="AC2" s="777"/>
      <c r="AT2" s="220"/>
      <c r="AU2" s="785" t="s">
        <v>381</v>
      </c>
      <c r="AV2" s="785"/>
      <c r="AW2" s="777" t="s">
        <v>330</v>
      </c>
      <c r="AX2" s="777"/>
      <c r="AY2" s="777"/>
      <c r="BN2" s="91"/>
      <c r="BO2" s="785" t="s">
        <v>381</v>
      </c>
      <c r="BP2" s="785"/>
      <c r="BQ2" s="777" t="s">
        <v>330</v>
      </c>
      <c r="BR2" s="777"/>
      <c r="BS2" s="777"/>
      <c r="CH2" s="91"/>
      <c r="CI2" s="785" t="s">
        <v>381</v>
      </c>
      <c r="CJ2" s="785"/>
      <c r="CK2" s="777" t="s">
        <v>330</v>
      </c>
      <c r="CL2" s="777"/>
      <c r="CM2" s="777"/>
      <c r="CO2" s="91"/>
    </row>
    <row r="3" spans="1:105" s="457" customFormat="1">
      <c r="A3" s="29"/>
      <c r="B3" s="118"/>
      <c r="C3" s="785" t="s">
        <v>382</v>
      </c>
      <c r="D3" s="785"/>
      <c r="E3" s="779">
        <v>43787</v>
      </c>
      <c r="F3" s="779"/>
      <c r="G3" s="779"/>
      <c r="J3" s="71"/>
      <c r="X3" s="91"/>
      <c r="Y3" s="785" t="s">
        <v>382</v>
      </c>
      <c r="Z3" s="785"/>
      <c r="AA3" s="779">
        <v>43787</v>
      </c>
      <c r="AB3" s="779"/>
      <c r="AC3" s="779"/>
      <c r="AT3" s="220"/>
      <c r="AU3" s="785" t="s">
        <v>382</v>
      </c>
      <c r="AV3" s="785"/>
      <c r="AW3" s="779">
        <v>43787</v>
      </c>
      <c r="AX3" s="779"/>
      <c r="AY3" s="779"/>
      <c r="BN3" s="91"/>
      <c r="BO3" s="785" t="s">
        <v>382</v>
      </c>
      <c r="BP3" s="785"/>
      <c r="BQ3" s="779">
        <v>43787</v>
      </c>
      <c r="BR3" s="779"/>
      <c r="BS3" s="779"/>
      <c r="CH3" s="91"/>
      <c r="CI3" s="785" t="s">
        <v>382</v>
      </c>
      <c r="CJ3" s="785"/>
      <c r="CK3" s="779">
        <v>43787</v>
      </c>
      <c r="CL3" s="779"/>
      <c r="CM3" s="779"/>
      <c r="CO3" s="91"/>
    </row>
    <row r="4" spans="1:105" s="457" customFormat="1">
      <c r="A4" s="29"/>
      <c r="B4" s="118"/>
      <c r="C4" s="794" t="s">
        <v>383</v>
      </c>
      <c r="D4" s="794"/>
      <c r="E4" s="779">
        <v>44130</v>
      </c>
      <c r="F4" s="779"/>
      <c r="G4" s="779"/>
      <c r="J4" s="71"/>
      <c r="X4" s="91"/>
      <c r="Y4" s="794" t="s">
        <v>383</v>
      </c>
      <c r="Z4" s="794"/>
      <c r="AA4" s="779">
        <v>44130</v>
      </c>
      <c r="AB4" s="779"/>
      <c r="AC4" s="779"/>
      <c r="AT4" s="220"/>
      <c r="AU4" s="794" t="s">
        <v>383</v>
      </c>
      <c r="AV4" s="794"/>
      <c r="AW4" s="779">
        <v>44130</v>
      </c>
      <c r="AX4" s="779"/>
      <c r="AY4" s="779"/>
      <c r="BN4" s="91"/>
      <c r="BO4" s="794" t="s">
        <v>383</v>
      </c>
      <c r="BP4" s="794"/>
      <c r="BQ4" s="779">
        <v>44130</v>
      </c>
      <c r="BR4" s="779"/>
      <c r="BS4" s="779"/>
      <c r="CH4" s="91"/>
      <c r="CI4" s="794" t="s">
        <v>383</v>
      </c>
      <c r="CJ4" s="794"/>
      <c r="CK4" s="779">
        <v>44130</v>
      </c>
      <c r="CL4" s="779"/>
      <c r="CM4" s="779"/>
      <c r="CO4" s="91"/>
    </row>
    <row r="5" spans="1:105" s="457" customFormat="1">
      <c r="A5" s="29"/>
      <c r="B5" s="118"/>
      <c r="C5" s="786" t="s">
        <v>386</v>
      </c>
      <c r="D5" s="786"/>
      <c r="E5" s="778">
        <v>6</v>
      </c>
      <c r="F5" s="778"/>
      <c r="G5" s="778"/>
      <c r="J5" s="71"/>
      <c r="X5" s="91"/>
      <c r="Y5" s="786" t="s">
        <v>386</v>
      </c>
      <c r="Z5" s="786"/>
      <c r="AA5" s="778">
        <v>6</v>
      </c>
      <c r="AB5" s="778"/>
      <c r="AC5" s="778"/>
      <c r="AT5" s="220"/>
      <c r="AU5" s="786" t="s">
        <v>386</v>
      </c>
      <c r="AV5" s="786"/>
      <c r="AW5" s="778">
        <v>6</v>
      </c>
      <c r="AX5" s="778"/>
      <c r="AY5" s="778"/>
      <c r="BN5" s="91"/>
      <c r="BO5" s="786" t="s">
        <v>386</v>
      </c>
      <c r="BP5" s="786"/>
      <c r="BQ5" s="778">
        <v>6</v>
      </c>
      <c r="BR5" s="778"/>
      <c r="BS5" s="778"/>
      <c r="CH5" s="91"/>
      <c r="CI5" s="786" t="s">
        <v>386</v>
      </c>
      <c r="CJ5" s="786"/>
      <c r="CK5" s="778">
        <v>6</v>
      </c>
      <c r="CL5" s="778"/>
      <c r="CM5" s="778"/>
      <c r="CO5" s="91"/>
    </row>
    <row r="6" spans="1:105" s="457" customFormat="1" ht="15" customHeight="1">
      <c r="A6" s="29"/>
      <c r="B6" s="118"/>
      <c r="C6" s="419" t="s">
        <v>928</v>
      </c>
      <c r="J6" s="568" t="s">
        <v>1106</v>
      </c>
      <c r="X6" s="91"/>
      <c r="Y6" s="419" t="s">
        <v>928</v>
      </c>
      <c r="AT6" s="220"/>
      <c r="AU6" s="419" t="s">
        <v>928</v>
      </c>
      <c r="BN6" s="91"/>
      <c r="BO6" s="419" t="s">
        <v>928</v>
      </c>
      <c r="CH6" s="91"/>
      <c r="CI6" s="419"/>
      <c r="CO6" s="91"/>
    </row>
    <row r="7" spans="1:105" s="457" customFormat="1">
      <c r="A7" s="29"/>
      <c r="B7" s="118"/>
      <c r="C7" s="457" t="s">
        <v>740</v>
      </c>
      <c r="J7" s="71"/>
      <c r="X7" s="91"/>
      <c r="Y7" s="457" t="s">
        <v>740</v>
      </c>
      <c r="AT7" s="220"/>
      <c r="AU7" s="457" t="s">
        <v>740</v>
      </c>
      <c r="BN7" s="91"/>
      <c r="BO7" s="457" t="s">
        <v>740</v>
      </c>
      <c r="CH7" s="91"/>
      <c r="CI7" s="457" t="s">
        <v>740</v>
      </c>
      <c r="CO7" s="91"/>
    </row>
    <row r="8" spans="1:105" s="457" customFormat="1" ht="15" customHeight="1">
      <c r="A8" s="29"/>
      <c r="B8" s="118"/>
      <c r="C8" s="90" t="s">
        <v>158</v>
      </c>
      <c r="D8" s="117"/>
      <c r="E8" s="91"/>
      <c r="F8" s="91"/>
      <c r="G8" s="118"/>
      <c r="H8" s="118"/>
      <c r="I8" s="118"/>
      <c r="J8" s="117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117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220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91"/>
      <c r="BK8" s="91"/>
      <c r="BL8" s="91"/>
      <c r="BM8" s="91"/>
      <c r="BN8" s="117"/>
      <c r="BO8" s="91"/>
      <c r="BP8" s="91"/>
      <c r="BQ8" s="91"/>
      <c r="BR8" s="91"/>
      <c r="BS8" s="91"/>
      <c r="BT8" s="91"/>
      <c r="BU8" s="91"/>
      <c r="BV8" s="91"/>
      <c r="BW8" s="91"/>
      <c r="BX8" s="91"/>
      <c r="BY8" s="91"/>
      <c r="BZ8" s="91"/>
      <c r="CA8" s="91"/>
      <c r="CB8" s="91"/>
      <c r="CC8" s="91"/>
      <c r="CD8" s="91"/>
      <c r="CE8" s="91"/>
      <c r="CF8" s="91"/>
      <c r="CG8" s="91"/>
      <c r="CH8" s="117"/>
      <c r="CI8" s="91"/>
      <c r="CJ8" s="91"/>
      <c r="CK8" s="91"/>
      <c r="CL8" s="91"/>
      <c r="CM8" s="91"/>
      <c r="CN8" s="91"/>
      <c r="CO8" s="117"/>
    </row>
    <row r="9" spans="1:105" s="457" customFormat="1" ht="30" customHeight="1">
      <c r="A9" s="29"/>
      <c r="B9" s="118"/>
      <c r="C9" s="807" t="s">
        <v>159</v>
      </c>
      <c r="D9" s="807"/>
      <c r="E9" s="807"/>
      <c r="F9" s="807"/>
      <c r="G9" s="807"/>
      <c r="H9" s="807"/>
      <c r="I9" s="807"/>
      <c r="J9" s="807"/>
      <c r="K9" s="807"/>
      <c r="L9" s="807"/>
      <c r="M9" s="807"/>
      <c r="N9" s="807"/>
      <c r="O9" s="807"/>
      <c r="P9" s="807"/>
      <c r="Q9" s="807"/>
      <c r="R9" s="807"/>
      <c r="S9" s="807"/>
      <c r="T9" s="807"/>
      <c r="U9" s="807"/>
      <c r="V9" s="807"/>
      <c r="W9" s="807"/>
      <c r="X9" s="807"/>
      <c r="Y9" s="807"/>
      <c r="Z9" s="807"/>
      <c r="AA9" s="807"/>
      <c r="AB9" s="807"/>
      <c r="AC9" s="807"/>
      <c r="AD9" s="807"/>
      <c r="AE9" s="807"/>
      <c r="AF9" s="807"/>
      <c r="AG9" s="807"/>
      <c r="AH9" s="807"/>
      <c r="AI9" s="807"/>
      <c r="AJ9" s="807"/>
      <c r="AK9" s="807"/>
      <c r="AL9" s="807"/>
      <c r="AM9" s="807"/>
      <c r="AN9" s="807"/>
      <c r="AO9" s="807"/>
      <c r="AP9" s="807"/>
      <c r="AQ9" s="807"/>
      <c r="AR9" s="807"/>
      <c r="AS9" s="807"/>
      <c r="AT9" s="221"/>
      <c r="AU9" s="807" t="s">
        <v>929</v>
      </c>
      <c r="AV9" s="807"/>
      <c r="AW9" s="807"/>
      <c r="AX9" s="807"/>
      <c r="AY9" s="807"/>
      <c r="AZ9" s="807"/>
      <c r="BA9" s="807"/>
      <c r="BB9" s="807"/>
      <c r="BC9" s="807"/>
      <c r="BD9" s="807"/>
      <c r="BE9" s="807"/>
      <c r="BF9" s="807"/>
      <c r="BG9" s="807"/>
      <c r="BH9" s="807"/>
      <c r="BI9" s="807"/>
      <c r="BJ9" s="807"/>
      <c r="BK9" s="807"/>
      <c r="BL9" s="807"/>
      <c r="BM9" s="807"/>
      <c r="BN9" s="119"/>
      <c r="BO9" s="807" t="s">
        <v>930</v>
      </c>
      <c r="BP9" s="807"/>
      <c r="BQ9" s="807"/>
      <c r="BR9" s="807"/>
      <c r="BS9" s="807"/>
      <c r="BT9" s="807"/>
      <c r="BU9" s="807"/>
      <c r="BV9" s="807"/>
      <c r="BW9" s="807"/>
      <c r="BX9" s="807"/>
      <c r="BY9" s="807"/>
      <c r="BZ9" s="807"/>
      <c r="CA9" s="807"/>
      <c r="CB9" s="807"/>
      <c r="CC9" s="807"/>
      <c r="CD9" s="807"/>
      <c r="CE9" s="807"/>
      <c r="CF9" s="807"/>
      <c r="CG9" s="807"/>
      <c r="CH9" s="119"/>
      <c r="CI9" s="807" t="s">
        <v>162</v>
      </c>
      <c r="CJ9" s="807"/>
      <c r="CK9" s="807"/>
      <c r="CL9" s="807"/>
      <c r="CM9" s="807"/>
      <c r="CN9" s="807"/>
      <c r="CO9" s="119"/>
      <c r="CP9" s="104"/>
      <c r="CQ9" s="104"/>
      <c r="CR9" s="104"/>
      <c r="CS9" s="104"/>
      <c r="CT9" s="104"/>
      <c r="CU9" s="104"/>
      <c r="CV9" s="104"/>
      <c r="CW9" s="104"/>
      <c r="CX9" s="104"/>
      <c r="CY9" s="104"/>
      <c r="CZ9" s="104"/>
      <c r="DA9" s="104"/>
    </row>
    <row r="10" spans="1:105" s="457" customFormat="1" ht="34.5" customHeight="1">
      <c r="A10" s="30"/>
      <c r="B10" s="118"/>
      <c r="C10" s="808" t="s">
        <v>823</v>
      </c>
      <c r="D10" s="761"/>
      <c r="E10" s="761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  <c r="S10" s="761"/>
      <c r="T10" s="761"/>
      <c r="U10" s="761"/>
      <c r="V10" s="761"/>
      <c r="W10" s="809"/>
      <c r="X10" s="120"/>
      <c r="Y10" s="810" t="s">
        <v>160</v>
      </c>
      <c r="Z10" s="810"/>
      <c r="AA10" s="810"/>
      <c r="AB10" s="810"/>
      <c r="AC10" s="810"/>
      <c r="AD10" s="810"/>
      <c r="AE10" s="810"/>
      <c r="AF10" s="810"/>
      <c r="AG10" s="810"/>
      <c r="AH10" s="810"/>
      <c r="AI10" s="810"/>
      <c r="AJ10" s="810"/>
      <c r="AK10" s="810"/>
      <c r="AL10" s="810"/>
      <c r="AM10" s="810"/>
      <c r="AN10" s="810"/>
      <c r="AO10" s="810"/>
      <c r="AP10" s="810"/>
      <c r="AQ10" s="810"/>
      <c r="AR10" s="810"/>
      <c r="AS10" s="810"/>
      <c r="AT10" s="222"/>
      <c r="AU10" s="495" t="s">
        <v>6</v>
      </c>
      <c r="AV10" s="495" t="s">
        <v>7</v>
      </c>
      <c r="AW10" s="495" t="s">
        <v>8</v>
      </c>
      <c r="AX10" s="27" t="s">
        <v>9</v>
      </c>
      <c r="AY10" s="27" t="s">
        <v>10</v>
      </c>
      <c r="AZ10" s="27" t="s">
        <v>11</v>
      </c>
      <c r="BA10" s="27" t="s">
        <v>12</v>
      </c>
      <c r="BB10" s="27" t="s">
        <v>13</v>
      </c>
      <c r="BC10" s="27" t="s">
        <v>14</v>
      </c>
      <c r="BD10" s="27" t="s">
        <v>15</v>
      </c>
      <c r="BE10" s="27" t="s">
        <v>16</v>
      </c>
      <c r="BF10" s="27" t="s">
        <v>17</v>
      </c>
      <c r="BG10" s="27" t="s">
        <v>18</v>
      </c>
      <c r="BH10" s="27" t="s">
        <v>19</v>
      </c>
      <c r="BI10" s="27" t="s">
        <v>20</v>
      </c>
      <c r="BJ10" s="27" t="s">
        <v>21</v>
      </c>
      <c r="BK10" s="27" t="s">
        <v>22</v>
      </c>
      <c r="BL10" s="27" t="s">
        <v>23</v>
      </c>
      <c r="BM10" s="27" t="s">
        <v>24</v>
      </c>
      <c r="BN10" s="120"/>
      <c r="BO10" s="495" t="s">
        <v>6</v>
      </c>
      <c r="BP10" s="495" t="s">
        <v>7</v>
      </c>
      <c r="BQ10" s="495" t="s">
        <v>8</v>
      </c>
      <c r="BR10" s="27" t="s">
        <v>9</v>
      </c>
      <c r="BS10" s="27" t="s">
        <v>10</v>
      </c>
      <c r="BT10" s="27" t="s">
        <v>11</v>
      </c>
      <c r="BU10" s="27" t="s">
        <v>12</v>
      </c>
      <c r="BV10" s="27" t="s">
        <v>13</v>
      </c>
      <c r="BW10" s="27" t="s">
        <v>14</v>
      </c>
      <c r="BX10" s="27" t="s">
        <v>15</v>
      </c>
      <c r="BY10" s="27" t="s">
        <v>16</v>
      </c>
      <c r="BZ10" s="27" t="s">
        <v>17</v>
      </c>
      <c r="CA10" s="27" t="s">
        <v>18</v>
      </c>
      <c r="CB10" s="27" t="s">
        <v>19</v>
      </c>
      <c r="CC10" s="27" t="s">
        <v>20</v>
      </c>
      <c r="CD10" s="27" t="s">
        <v>21</v>
      </c>
      <c r="CE10" s="27" t="s">
        <v>22</v>
      </c>
      <c r="CF10" s="27" t="s">
        <v>23</v>
      </c>
      <c r="CG10" s="27" t="s">
        <v>24</v>
      </c>
      <c r="CH10" s="120"/>
      <c r="CI10" s="122" t="s">
        <v>485</v>
      </c>
      <c r="CJ10" s="122" t="s">
        <v>485</v>
      </c>
      <c r="CK10" s="122" t="s">
        <v>485</v>
      </c>
      <c r="CL10" s="122" t="s">
        <v>484</v>
      </c>
      <c r="CM10" s="122" t="s">
        <v>484</v>
      </c>
      <c r="CN10" s="122" t="s">
        <v>484</v>
      </c>
      <c r="CO10" s="120"/>
    </row>
    <row r="11" spans="1:105" s="457" customFormat="1" ht="63" customHeight="1">
      <c r="A11" s="35"/>
      <c r="B11" s="118"/>
      <c r="C11" s="498" t="s">
        <v>719</v>
      </c>
      <c r="D11" s="498" t="s">
        <v>720</v>
      </c>
      <c r="E11" s="498" t="s">
        <v>721</v>
      </c>
      <c r="F11" s="498" t="s">
        <v>722</v>
      </c>
      <c r="G11" s="498" t="s">
        <v>723</v>
      </c>
      <c r="H11" s="498" t="s">
        <v>724</v>
      </c>
      <c r="I11" s="498" t="s">
        <v>725</v>
      </c>
      <c r="J11" s="498" t="s">
        <v>726</v>
      </c>
      <c r="K11" s="498" t="s">
        <v>727</v>
      </c>
      <c r="L11" s="498" t="s">
        <v>728</v>
      </c>
      <c r="M11" s="498" t="s">
        <v>729</v>
      </c>
      <c r="N11" s="498" t="s">
        <v>730</v>
      </c>
      <c r="O11" s="498" t="s">
        <v>731</v>
      </c>
      <c r="P11" s="498" t="s">
        <v>732</v>
      </c>
      <c r="Q11" s="498" t="s">
        <v>733</v>
      </c>
      <c r="R11" s="498" t="s">
        <v>734</v>
      </c>
      <c r="S11" s="498" t="s">
        <v>735</v>
      </c>
      <c r="T11" s="498" t="s">
        <v>736</v>
      </c>
      <c r="U11" s="498" t="s">
        <v>737</v>
      </c>
      <c r="V11" s="498" t="s">
        <v>738</v>
      </c>
      <c r="W11" s="498" t="s">
        <v>739</v>
      </c>
      <c r="X11" s="91"/>
      <c r="Y11" s="498" t="s">
        <v>719</v>
      </c>
      <c r="Z11" s="498" t="s">
        <v>720</v>
      </c>
      <c r="AA11" s="498" t="s">
        <v>721</v>
      </c>
      <c r="AB11" s="498" t="s">
        <v>722</v>
      </c>
      <c r="AC11" s="498" t="s">
        <v>723</v>
      </c>
      <c r="AD11" s="498" t="s">
        <v>724</v>
      </c>
      <c r="AE11" s="498" t="s">
        <v>725</v>
      </c>
      <c r="AF11" s="498" t="s">
        <v>726</v>
      </c>
      <c r="AG11" s="498" t="s">
        <v>727</v>
      </c>
      <c r="AH11" s="498" t="s">
        <v>728</v>
      </c>
      <c r="AI11" s="498" t="s">
        <v>729</v>
      </c>
      <c r="AJ11" s="498" t="s">
        <v>730</v>
      </c>
      <c r="AK11" s="498" t="s">
        <v>731</v>
      </c>
      <c r="AL11" s="498" t="s">
        <v>732</v>
      </c>
      <c r="AM11" s="498" t="s">
        <v>733</v>
      </c>
      <c r="AN11" s="498" t="s">
        <v>734</v>
      </c>
      <c r="AO11" s="498" t="s">
        <v>735</v>
      </c>
      <c r="AP11" s="498" t="s">
        <v>736</v>
      </c>
      <c r="AQ11" s="498" t="s">
        <v>737</v>
      </c>
      <c r="AR11" s="498" t="s">
        <v>738</v>
      </c>
      <c r="AS11" s="498" t="s">
        <v>739</v>
      </c>
      <c r="AT11" s="223"/>
      <c r="AU11" s="494" t="s">
        <v>30</v>
      </c>
      <c r="AV11" s="494" t="s">
        <v>31</v>
      </c>
      <c r="AW11" s="494" t="s">
        <v>32</v>
      </c>
      <c r="AX11" s="494" t="s">
        <v>33</v>
      </c>
      <c r="AY11" s="494" t="s">
        <v>34</v>
      </c>
      <c r="AZ11" s="494" t="s">
        <v>35</v>
      </c>
      <c r="BA11" s="494" t="s">
        <v>36</v>
      </c>
      <c r="BB11" s="494" t="s">
        <v>37</v>
      </c>
      <c r="BC11" s="494" t="s">
        <v>38</v>
      </c>
      <c r="BD11" s="494" t="s">
        <v>39</v>
      </c>
      <c r="BE11" s="494" t="s">
        <v>40</v>
      </c>
      <c r="BF11" s="494" t="s">
        <v>41</v>
      </c>
      <c r="BG11" s="494" t="s">
        <v>42</v>
      </c>
      <c r="BH11" s="494" t="s">
        <v>43</v>
      </c>
      <c r="BI11" s="494" t="s">
        <v>44</v>
      </c>
      <c r="BJ11" s="494" t="s">
        <v>45</v>
      </c>
      <c r="BK11" s="494" t="s">
        <v>46</v>
      </c>
      <c r="BL11" s="494" t="s">
        <v>47</v>
      </c>
      <c r="BM11" s="494" t="s">
        <v>48</v>
      </c>
      <c r="BN11" s="91"/>
      <c r="BO11" s="494" t="s">
        <v>30</v>
      </c>
      <c r="BP11" s="494" t="s">
        <v>31</v>
      </c>
      <c r="BQ11" s="494" t="s">
        <v>32</v>
      </c>
      <c r="BR11" s="494" t="s">
        <v>33</v>
      </c>
      <c r="BS11" s="494" t="s">
        <v>34</v>
      </c>
      <c r="BT11" s="494" t="s">
        <v>35</v>
      </c>
      <c r="BU11" s="494" t="s">
        <v>36</v>
      </c>
      <c r="BV11" s="494" t="s">
        <v>37</v>
      </c>
      <c r="BW11" s="494" t="s">
        <v>38</v>
      </c>
      <c r="BX11" s="494" t="s">
        <v>39</v>
      </c>
      <c r="BY11" s="494" t="s">
        <v>40</v>
      </c>
      <c r="BZ11" s="494" t="s">
        <v>41</v>
      </c>
      <c r="CA11" s="494" t="s">
        <v>42</v>
      </c>
      <c r="CB11" s="494" t="s">
        <v>43</v>
      </c>
      <c r="CC11" s="494" t="s">
        <v>44</v>
      </c>
      <c r="CD11" s="494" t="s">
        <v>45</v>
      </c>
      <c r="CE11" s="494" t="s">
        <v>46</v>
      </c>
      <c r="CF11" s="494" t="s">
        <v>47</v>
      </c>
      <c r="CG11" s="494" t="s">
        <v>48</v>
      </c>
      <c r="CH11" s="91"/>
      <c r="CI11" s="494" t="s">
        <v>26</v>
      </c>
      <c r="CJ11" s="494" t="s">
        <v>28</v>
      </c>
      <c r="CK11" s="494" t="s">
        <v>27</v>
      </c>
      <c r="CL11" s="494" t="s">
        <v>26</v>
      </c>
      <c r="CM11" s="494" t="s">
        <v>28</v>
      </c>
      <c r="CN11" s="494" t="s">
        <v>27</v>
      </c>
      <c r="CO11" s="91"/>
    </row>
    <row r="12" spans="1:105" s="457" customFormat="1">
      <c r="A12" s="61" t="s">
        <v>486</v>
      </c>
      <c r="B12" s="118"/>
      <c r="C12" s="671">
        <v>6657</v>
      </c>
      <c r="D12" s="671">
        <v>6981</v>
      </c>
      <c r="E12" s="671">
        <v>4005</v>
      </c>
      <c r="F12" s="671">
        <v>6960</v>
      </c>
      <c r="G12" s="671">
        <v>6294</v>
      </c>
      <c r="H12" s="671">
        <v>5871</v>
      </c>
      <c r="I12" s="671">
        <v>3432</v>
      </c>
      <c r="J12" s="671">
        <v>123</v>
      </c>
      <c r="K12" s="671">
        <v>786</v>
      </c>
      <c r="L12" s="671">
        <v>20052</v>
      </c>
      <c r="M12" s="671">
        <v>4752</v>
      </c>
      <c r="N12" s="671">
        <v>8799</v>
      </c>
      <c r="O12" s="671">
        <v>3036</v>
      </c>
      <c r="P12" s="671">
        <v>7944</v>
      </c>
      <c r="Q12" s="671">
        <v>7986</v>
      </c>
      <c r="R12" s="671">
        <v>8463</v>
      </c>
      <c r="S12" s="671">
        <v>3243</v>
      </c>
      <c r="T12" s="671">
        <v>4140</v>
      </c>
      <c r="U12" s="671">
        <v>3240</v>
      </c>
      <c r="V12" s="671">
        <v>3279</v>
      </c>
      <c r="W12" s="671">
        <v>7089</v>
      </c>
      <c r="X12" s="121"/>
      <c r="Y12" s="671">
        <v>10300</v>
      </c>
      <c r="Z12" s="671">
        <v>12500</v>
      </c>
      <c r="AA12" s="671">
        <v>18100</v>
      </c>
      <c r="AB12" s="671">
        <v>22200</v>
      </c>
      <c r="AC12" s="671">
        <v>25900</v>
      </c>
      <c r="AD12" s="671">
        <v>23000</v>
      </c>
      <c r="AE12" s="671">
        <v>4100</v>
      </c>
      <c r="AF12" s="671">
        <v>180</v>
      </c>
      <c r="AG12" s="671">
        <v>1350</v>
      </c>
      <c r="AH12" s="671">
        <v>129400</v>
      </c>
      <c r="AI12" s="671">
        <v>21100</v>
      </c>
      <c r="AJ12" s="671">
        <v>34400</v>
      </c>
      <c r="AK12" s="671">
        <v>8700</v>
      </c>
      <c r="AL12" s="671">
        <v>14500</v>
      </c>
      <c r="AM12" s="671">
        <v>66800</v>
      </c>
      <c r="AN12" s="671">
        <v>27600</v>
      </c>
      <c r="AO12" s="671">
        <v>29000</v>
      </c>
      <c r="AP12" s="671">
        <v>31100</v>
      </c>
      <c r="AQ12" s="671">
        <v>15300</v>
      </c>
      <c r="AR12" s="671">
        <v>11400</v>
      </c>
      <c r="AS12" s="671">
        <v>15400</v>
      </c>
      <c r="AT12" s="220"/>
      <c r="AU12" s="671">
        <v>6513</v>
      </c>
      <c r="AV12" s="671">
        <v>78</v>
      </c>
      <c r="AW12" s="671">
        <v>8439</v>
      </c>
      <c r="AX12" s="671">
        <v>285</v>
      </c>
      <c r="AY12" s="671">
        <v>16467</v>
      </c>
      <c r="AZ12" s="671">
        <v>9168</v>
      </c>
      <c r="BA12" s="671">
        <v>9636</v>
      </c>
      <c r="BB12" s="671">
        <v>3996</v>
      </c>
      <c r="BC12" s="671">
        <v>5268</v>
      </c>
      <c r="BD12" s="671">
        <v>1674</v>
      </c>
      <c r="BE12" s="671">
        <v>5292</v>
      </c>
      <c r="BF12" s="671">
        <v>18546</v>
      </c>
      <c r="BG12" s="671">
        <v>16425</v>
      </c>
      <c r="BH12" s="671">
        <v>5058</v>
      </c>
      <c r="BI12" s="671">
        <v>747</v>
      </c>
      <c r="BJ12" s="671">
        <v>2001</v>
      </c>
      <c r="BK12" s="671">
        <v>4779</v>
      </c>
      <c r="BL12" s="671">
        <v>2673</v>
      </c>
      <c r="BM12" s="671">
        <v>6087</v>
      </c>
      <c r="BN12" s="91"/>
      <c r="BO12" s="671">
        <v>6400</v>
      </c>
      <c r="BP12" s="671">
        <v>310</v>
      </c>
      <c r="BQ12" s="671">
        <v>81300</v>
      </c>
      <c r="BR12" s="671">
        <v>2800</v>
      </c>
      <c r="BS12" s="671">
        <v>24300</v>
      </c>
      <c r="BT12" s="671">
        <v>46900</v>
      </c>
      <c r="BU12" s="671">
        <v>51600</v>
      </c>
      <c r="BV12" s="671">
        <v>30200</v>
      </c>
      <c r="BW12" s="671">
        <v>31400</v>
      </c>
      <c r="BX12" s="671">
        <v>20400</v>
      </c>
      <c r="BY12" s="671">
        <v>18200</v>
      </c>
      <c r="BZ12" s="671">
        <v>7400</v>
      </c>
      <c r="CA12" s="671">
        <v>44100</v>
      </c>
      <c r="CB12" s="671">
        <v>34400</v>
      </c>
      <c r="CC12" s="671">
        <v>19300</v>
      </c>
      <c r="CD12" s="671">
        <v>38300</v>
      </c>
      <c r="CE12" s="671">
        <v>41000</v>
      </c>
      <c r="CF12" s="671">
        <v>7500</v>
      </c>
      <c r="CG12" s="671">
        <v>16500</v>
      </c>
      <c r="CH12" s="121"/>
      <c r="CI12" s="499">
        <v>123135</v>
      </c>
      <c r="CJ12" s="457">
        <f>+CK12-CI12</f>
        <v>282990</v>
      </c>
      <c r="CK12" s="499">
        <v>406125</v>
      </c>
      <c r="CL12" s="499">
        <v>522300</v>
      </c>
      <c r="CM12" s="457">
        <f>+CN12-CL12</f>
        <v>1077200</v>
      </c>
      <c r="CN12" s="499">
        <v>1599500</v>
      </c>
      <c r="CO12" s="121"/>
    </row>
    <row r="13" spans="1:105" s="457" customFormat="1">
      <c r="A13" s="61" t="s">
        <v>702</v>
      </c>
      <c r="B13" s="118"/>
      <c r="C13" s="672">
        <v>6618</v>
      </c>
      <c r="D13" s="672">
        <v>6795</v>
      </c>
      <c r="E13" s="672">
        <v>4227</v>
      </c>
      <c r="F13" s="672">
        <v>6756</v>
      </c>
      <c r="G13" s="672">
        <v>6054</v>
      </c>
      <c r="H13" s="672">
        <v>5646</v>
      </c>
      <c r="I13" s="672">
        <v>3264</v>
      </c>
      <c r="J13" s="672">
        <v>120</v>
      </c>
      <c r="K13" s="672">
        <v>777</v>
      </c>
      <c r="L13" s="672">
        <v>20088</v>
      </c>
      <c r="M13" s="672">
        <v>4695</v>
      </c>
      <c r="N13" s="672">
        <v>8538</v>
      </c>
      <c r="O13" s="672">
        <v>2910</v>
      </c>
      <c r="P13" s="672">
        <v>7722</v>
      </c>
      <c r="Q13" s="672">
        <v>7857</v>
      </c>
      <c r="R13" s="672">
        <v>8472</v>
      </c>
      <c r="S13" s="672">
        <v>3264</v>
      </c>
      <c r="T13" s="672">
        <v>3831</v>
      </c>
      <c r="U13" s="672">
        <v>3054</v>
      </c>
      <c r="V13" s="672">
        <v>3150</v>
      </c>
      <c r="W13" s="672">
        <v>7086</v>
      </c>
      <c r="X13" s="121"/>
      <c r="Y13" s="672">
        <v>10600</v>
      </c>
      <c r="Z13" s="672">
        <v>12000</v>
      </c>
      <c r="AA13" s="672">
        <v>19100</v>
      </c>
      <c r="AB13" s="672">
        <v>22600</v>
      </c>
      <c r="AC13" s="672">
        <v>23800</v>
      </c>
      <c r="AD13" s="672">
        <v>23000</v>
      </c>
      <c r="AE13" s="672">
        <v>4300</v>
      </c>
      <c r="AF13" s="672">
        <v>190</v>
      </c>
      <c r="AG13" s="672">
        <v>1500</v>
      </c>
      <c r="AH13" s="672">
        <v>129700</v>
      </c>
      <c r="AI13" s="672">
        <v>20600</v>
      </c>
      <c r="AJ13" s="672">
        <v>33600</v>
      </c>
      <c r="AK13" s="672">
        <v>9300</v>
      </c>
      <c r="AL13" s="672">
        <v>14800</v>
      </c>
      <c r="AM13" s="672">
        <v>66900</v>
      </c>
      <c r="AN13" s="672">
        <v>29400</v>
      </c>
      <c r="AO13" s="672">
        <v>29200</v>
      </c>
      <c r="AP13" s="672">
        <v>30800</v>
      </c>
      <c r="AQ13" s="672">
        <v>14600</v>
      </c>
      <c r="AR13" s="672">
        <v>11700</v>
      </c>
      <c r="AS13" s="672">
        <v>16000</v>
      </c>
      <c r="AT13" s="220"/>
      <c r="AU13" s="672">
        <v>6378</v>
      </c>
      <c r="AV13" s="672">
        <v>78</v>
      </c>
      <c r="AW13" s="672">
        <v>8286</v>
      </c>
      <c r="AX13" s="672">
        <v>294</v>
      </c>
      <c r="AY13" s="672">
        <v>15609</v>
      </c>
      <c r="AZ13" s="672">
        <v>8856</v>
      </c>
      <c r="BA13" s="672">
        <v>9375</v>
      </c>
      <c r="BB13" s="672">
        <v>3957</v>
      </c>
      <c r="BC13" s="672">
        <v>4899</v>
      </c>
      <c r="BD13" s="672">
        <v>1725</v>
      </c>
      <c r="BE13" s="672">
        <v>5595</v>
      </c>
      <c r="BF13" s="672">
        <v>18174</v>
      </c>
      <c r="BG13" s="672">
        <v>16503</v>
      </c>
      <c r="BH13" s="672">
        <v>4935</v>
      </c>
      <c r="BI13" s="672">
        <v>756</v>
      </c>
      <c r="BJ13" s="672">
        <v>2034</v>
      </c>
      <c r="BK13" s="672">
        <v>4800</v>
      </c>
      <c r="BL13" s="672">
        <v>2628</v>
      </c>
      <c r="BM13" s="672">
        <v>6042</v>
      </c>
      <c r="BN13" s="91"/>
      <c r="BO13" s="672">
        <v>6500</v>
      </c>
      <c r="BP13" s="672">
        <v>310</v>
      </c>
      <c r="BQ13" s="672">
        <v>80400</v>
      </c>
      <c r="BR13" s="672">
        <v>2850</v>
      </c>
      <c r="BS13" s="672">
        <v>23800</v>
      </c>
      <c r="BT13" s="672">
        <v>48100</v>
      </c>
      <c r="BU13" s="672">
        <v>52700</v>
      </c>
      <c r="BV13" s="672">
        <v>28900</v>
      </c>
      <c r="BW13" s="672">
        <v>29000</v>
      </c>
      <c r="BX13" s="672">
        <v>18700</v>
      </c>
      <c r="BY13" s="672">
        <v>18300</v>
      </c>
      <c r="BZ13" s="672">
        <v>7800</v>
      </c>
      <c r="CA13" s="672">
        <v>47700</v>
      </c>
      <c r="CB13" s="672">
        <v>33200</v>
      </c>
      <c r="CC13" s="672">
        <v>20100</v>
      </c>
      <c r="CD13" s="672">
        <v>38900</v>
      </c>
      <c r="CE13" s="672">
        <v>42100</v>
      </c>
      <c r="CF13" s="672">
        <v>7500</v>
      </c>
      <c r="CG13" s="672">
        <v>16800</v>
      </c>
      <c r="CH13" s="121"/>
      <c r="CI13" s="500">
        <v>120924</v>
      </c>
      <c r="CJ13" s="457">
        <f t="shared" ref="CJ13:CJ31" si="0">+CK13-CI13</f>
        <v>282390</v>
      </c>
      <c r="CK13" s="500">
        <v>403314</v>
      </c>
      <c r="CL13" s="500">
        <v>523500</v>
      </c>
      <c r="CM13" s="457">
        <f t="shared" ref="CM13:CM31" si="1">+CN13-CL13</f>
        <v>1102600</v>
      </c>
      <c r="CN13" s="500">
        <v>1626100</v>
      </c>
      <c r="CO13" s="121"/>
    </row>
    <row r="14" spans="1:105" s="457" customFormat="1">
      <c r="A14" s="61" t="s">
        <v>703</v>
      </c>
      <c r="B14" s="118"/>
      <c r="C14" s="671">
        <v>6693</v>
      </c>
      <c r="D14" s="671">
        <v>6777</v>
      </c>
      <c r="E14" s="671">
        <v>4545</v>
      </c>
      <c r="F14" s="671">
        <v>6708</v>
      </c>
      <c r="G14" s="671">
        <v>6066</v>
      </c>
      <c r="H14" s="671">
        <v>5616</v>
      </c>
      <c r="I14" s="671">
        <v>3207</v>
      </c>
      <c r="J14" s="671">
        <v>123</v>
      </c>
      <c r="K14" s="671">
        <v>765</v>
      </c>
      <c r="L14" s="671">
        <v>20424</v>
      </c>
      <c r="M14" s="671">
        <v>4656</v>
      </c>
      <c r="N14" s="671">
        <v>8640</v>
      </c>
      <c r="O14" s="671">
        <v>2898</v>
      </c>
      <c r="P14" s="671">
        <v>7626</v>
      </c>
      <c r="Q14" s="671">
        <v>7920</v>
      </c>
      <c r="R14" s="671">
        <v>8709</v>
      </c>
      <c r="S14" s="671">
        <v>3279</v>
      </c>
      <c r="T14" s="671">
        <v>3843</v>
      </c>
      <c r="U14" s="671">
        <v>3060</v>
      </c>
      <c r="V14" s="671">
        <v>3123</v>
      </c>
      <c r="W14" s="671">
        <v>7125</v>
      </c>
      <c r="X14" s="91"/>
      <c r="Y14" s="671">
        <v>10800</v>
      </c>
      <c r="Z14" s="671">
        <v>12500</v>
      </c>
      <c r="AA14" s="671">
        <v>20900</v>
      </c>
      <c r="AB14" s="671">
        <v>23600</v>
      </c>
      <c r="AC14" s="671">
        <v>24900</v>
      </c>
      <c r="AD14" s="671">
        <v>24100</v>
      </c>
      <c r="AE14" s="671">
        <v>4500</v>
      </c>
      <c r="AF14" s="671">
        <v>190</v>
      </c>
      <c r="AG14" s="671">
        <v>1650</v>
      </c>
      <c r="AH14" s="671">
        <v>129100</v>
      </c>
      <c r="AI14" s="671">
        <v>20700</v>
      </c>
      <c r="AJ14" s="671">
        <v>36000</v>
      </c>
      <c r="AK14" s="671">
        <v>9600</v>
      </c>
      <c r="AL14" s="671">
        <v>14400</v>
      </c>
      <c r="AM14" s="671">
        <v>66100</v>
      </c>
      <c r="AN14" s="671">
        <v>32000</v>
      </c>
      <c r="AO14" s="671">
        <v>30000</v>
      </c>
      <c r="AP14" s="671">
        <v>30400</v>
      </c>
      <c r="AQ14" s="671">
        <v>15500</v>
      </c>
      <c r="AR14" s="671">
        <v>12500</v>
      </c>
      <c r="AS14" s="671">
        <v>16600</v>
      </c>
      <c r="AT14" s="224"/>
      <c r="AU14" s="671">
        <v>6318</v>
      </c>
      <c r="AV14" s="671">
        <v>81</v>
      </c>
      <c r="AW14" s="671">
        <v>8172</v>
      </c>
      <c r="AX14" s="671">
        <v>279</v>
      </c>
      <c r="AY14" s="671">
        <v>14859</v>
      </c>
      <c r="AZ14" s="671">
        <v>8814</v>
      </c>
      <c r="BA14" s="671">
        <v>9498</v>
      </c>
      <c r="BB14" s="671">
        <v>4230</v>
      </c>
      <c r="BC14" s="671">
        <v>4830</v>
      </c>
      <c r="BD14" s="671">
        <v>1776</v>
      </c>
      <c r="BE14" s="671">
        <v>5967</v>
      </c>
      <c r="BF14" s="671">
        <v>18825</v>
      </c>
      <c r="BG14" s="671">
        <v>16650</v>
      </c>
      <c r="BH14" s="671">
        <v>4974</v>
      </c>
      <c r="BI14" s="671">
        <v>780</v>
      </c>
      <c r="BJ14" s="671">
        <v>2148</v>
      </c>
      <c r="BK14" s="671">
        <v>4866</v>
      </c>
      <c r="BL14" s="671">
        <v>2607</v>
      </c>
      <c r="BM14" s="671">
        <v>6132</v>
      </c>
      <c r="BN14" s="91"/>
      <c r="BO14" s="671">
        <v>6900</v>
      </c>
      <c r="BP14" s="671">
        <v>330</v>
      </c>
      <c r="BQ14" s="671">
        <v>80500</v>
      </c>
      <c r="BR14" s="671">
        <v>3000</v>
      </c>
      <c r="BS14" s="671">
        <v>23700</v>
      </c>
      <c r="BT14" s="671">
        <v>49100</v>
      </c>
      <c r="BU14" s="671">
        <v>54200</v>
      </c>
      <c r="BV14" s="671">
        <v>30300</v>
      </c>
      <c r="BW14" s="671">
        <v>28500</v>
      </c>
      <c r="BX14" s="671">
        <v>18700</v>
      </c>
      <c r="BY14" s="671">
        <v>18800</v>
      </c>
      <c r="BZ14" s="671">
        <v>7900</v>
      </c>
      <c r="CA14" s="671">
        <v>47500</v>
      </c>
      <c r="CB14" s="671">
        <v>31800</v>
      </c>
      <c r="CC14" s="671">
        <v>21500</v>
      </c>
      <c r="CD14" s="671">
        <v>43100</v>
      </c>
      <c r="CE14" s="671">
        <v>43600</v>
      </c>
      <c r="CF14" s="671">
        <v>9000</v>
      </c>
      <c r="CG14" s="671">
        <v>17600</v>
      </c>
      <c r="CH14" s="121"/>
      <c r="CI14" s="499">
        <v>121809</v>
      </c>
      <c r="CJ14" s="457">
        <f t="shared" si="0"/>
        <v>285810</v>
      </c>
      <c r="CK14" s="499">
        <v>407619</v>
      </c>
      <c r="CL14" s="499">
        <v>535900</v>
      </c>
      <c r="CM14" s="457">
        <f t="shared" si="1"/>
        <v>1138700</v>
      </c>
      <c r="CN14" s="499">
        <v>1674600</v>
      </c>
      <c r="CO14" s="91"/>
    </row>
    <row r="15" spans="1:105" s="457" customFormat="1">
      <c r="A15" s="61" t="s">
        <v>704</v>
      </c>
      <c r="B15" s="118"/>
      <c r="C15" s="672">
        <v>7017</v>
      </c>
      <c r="D15" s="672">
        <v>7164</v>
      </c>
      <c r="E15" s="672">
        <v>5040</v>
      </c>
      <c r="F15" s="672">
        <v>6993</v>
      </c>
      <c r="G15" s="672">
        <v>6303</v>
      </c>
      <c r="H15" s="672">
        <v>5961</v>
      </c>
      <c r="I15" s="672">
        <v>3378</v>
      </c>
      <c r="J15" s="672">
        <v>132</v>
      </c>
      <c r="K15" s="672">
        <v>849</v>
      </c>
      <c r="L15" s="672">
        <v>21279</v>
      </c>
      <c r="M15" s="672">
        <v>4830</v>
      </c>
      <c r="N15" s="672">
        <v>9141</v>
      </c>
      <c r="O15" s="672">
        <v>3024</v>
      </c>
      <c r="P15" s="672">
        <v>8061</v>
      </c>
      <c r="Q15" s="672">
        <v>8253</v>
      </c>
      <c r="R15" s="672">
        <v>9447</v>
      </c>
      <c r="S15" s="672">
        <v>3396</v>
      </c>
      <c r="T15" s="672">
        <v>3960</v>
      </c>
      <c r="U15" s="672">
        <v>3150</v>
      </c>
      <c r="V15" s="672">
        <v>3204</v>
      </c>
      <c r="W15" s="672">
        <v>7350</v>
      </c>
      <c r="X15" s="91"/>
      <c r="Y15" s="672">
        <v>11700</v>
      </c>
      <c r="Z15" s="672">
        <v>13100</v>
      </c>
      <c r="AA15" s="672">
        <v>23300</v>
      </c>
      <c r="AB15" s="672">
        <v>24500</v>
      </c>
      <c r="AC15" s="672">
        <v>24700</v>
      </c>
      <c r="AD15" s="672">
        <v>24800</v>
      </c>
      <c r="AE15" s="672">
        <v>4600</v>
      </c>
      <c r="AF15" s="672">
        <v>220</v>
      </c>
      <c r="AG15" s="672">
        <v>1700</v>
      </c>
      <c r="AH15" s="672">
        <v>132500</v>
      </c>
      <c r="AI15" s="672">
        <v>22300</v>
      </c>
      <c r="AJ15" s="672">
        <v>37900</v>
      </c>
      <c r="AK15" s="672">
        <v>9700</v>
      </c>
      <c r="AL15" s="672">
        <v>14700</v>
      </c>
      <c r="AM15" s="672">
        <v>69500</v>
      </c>
      <c r="AN15" s="672">
        <v>34300</v>
      </c>
      <c r="AO15" s="672">
        <v>30500</v>
      </c>
      <c r="AP15" s="672">
        <v>31700</v>
      </c>
      <c r="AQ15" s="672">
        <v>15900</v>
      </c>
      <c r="AR15" s="672">
        <v>13200</v>
      </c>
      <c r="AS15" s="672">
        <v>17000</v>
      </c>
      <c r="AT15" s="224"/>
      <c r="AU15" s="672">
        <v>6111</v>
      </c>
      <c r="AV15" s="672">
        <v>75</v>
      </c>
      <c r="AW15" s="672">
        <v>8367</v>
      </c>
      <c r="AX15" s="672">
        <v>279</v>
      </c>
      <c r="AY15" s="672">
        <v>15195</v>
      </c>
      <c r="AZ15" s="672">
        <v>8949</v>
      </c>
      <c r="BA15" s="672">
        <v>9954</v>
      </c>
      <c r="BB15" s="672">
        <v>4587</v>
      </c>
      <c r="BC15" s="672">
        <v>4959</v>
      </c>
      <c r="BD15" s="672">
        <v>1956</v>
      </c>
      <c r="BE15" s="672">
        <v>6339</v>
      </c>
      <c r="BF15" s="672">
        <v>21048</v>
      </c>
      <c r="BG15" s="672">
        <v>17586</v>
      </c>
      <c r="BH15" s="672">
        <v>5316</v>
      </c>
      <c r="BI15" s="672">
        <v>792</v>
      </c>
      <c r="BJ15" s="672">
        <v>2286</v>
      </c>
      <c r="BK15" s="672">
        <v>5076</v>
      </c>
      <c r="BL15" s="672">
        <v>2649</v>
      </c>
      <c r="BM15" s="672">
        <v>6405</v>
      </c>
      <c r="BN15" s="91"/>
      <c r="BO15" s="672">
        <v>7000</v>
      </c>
      <c r="BP15" s="672">
        <v>320</v>
      </c>
      <c r="BQ15" s="672">
        <v>82800</v>
      </c>
      <c r="BR15" s="672">
        <v>2950</v>
      </c>
      <c r="BS15" s="672">
        <v>26100</v>
      </c>
      <c r="BT15" s="672">
        <v>50200</v>
      </c>
      <c r="BU15" s="672">
        <v>55700</v>
      </c>
      <c r="BV15" s="672">
        <v>32000</v>
      </c>
      <c r="BW15" s="672">
        <v>29300</v>
      </c>
      <c r="BX15" s="672">
        <v>18500</v>
      </c>
      <c r="BY15" s="672">
        <v>19400</v>
      </c>
      <c r="BZ15" s="672">
        <v>8700</v>
      </c>
      <c r="CA15" s="672">
        <v>50000</v>
      </c>
      <c r="CB15" s="672">
        <v>33700</v>
      </c>
      <c r="CC15" s="672">
        <v>22100</v>
      </c>
      <c r="CD15" s="672">
        <v>46700</v>
      </c>
      <c r="CE15" s="672">
        <v>44500</v>
      </c>
      <c r="CF15" s="672">
        <v>9100</v>
      </c>
      <c r="CG15" s="672">
        <v>18700</v>
      </c>
      <c r="CH15" s="121"/>
      <c r="CI15" s="500">
        <v>127932</v>
      </c>
      <c r="CJ15" s="457">
        <f t="shared" si="0"/>
        <v>293724</v>
      </c>
      <c r="CK15" s="500">
        <v>421656</v>
      </c>
      <c r="CL15" s="500">
        <v>557900</v>
      </c>
      <c r="CM15" s="457">
        <f t="shared" si="1"/>
        <v>1171200</v>
      </c>
      <c r="CN15" s="500">
        <v>1729100</v>
      </c>
      <c r="CO15" s="91"/>
    </row>
    <row r="16" spans="1:105" s="457" customFormat="1">
      <c r="A16" s="61" t="s">
        <v>705</v>
      </c>
      <c r="B16" s="118"/>
      <c r="C16" s="671">
        <v>7776</v>
      </c>
      <c r="D16" s="671">
        <v>8130</v>
      </c>
      <c r="E16" s="671">
        <v>5847</v>
      </c>
      <c r="F16" s="671">
        <v>7572</v>
      </c>
      <c r="G16" s="671">
        <v>7029</v>
      </c>
      <c r="H16" s="671">
        <v>6630</v>
      </c>
      <c r="I16" s="671">
        <v>3795</v>
      </c>
      <c r="J16" s="671">
        <v>138</v>
      </c>
      <c r="K16" s="671">
        <v>1008</v>
      </c>
      <c r="L16" s="671">
        <v>23094</v>
      </c>
      <c r="M16" s="671">
        <v>5286</v>
      </c>
      <c r="N16" s="671">
        <v>10281</v>
      </c>
      <c r="O16" s="671">
        <v>3462</v>
      </c>
      <c r="P16" s="671">
        <v>9558</v>
      </c>
      <c r="Q16" s="671">
        <v>8925</v>
      </c>
      <c r="R16" s="671">
        <v>10890</v>
      </c>
      <c r="S16" s="671">
        <v>3651</v>
      </c>
      <c r="T16" s="671">
        <v>4236</v>
      </c>
      <c r="U16" s="671">
        <v>3567</v>
      </c>
      <c r="V16" s="671">
        <v>3456</v>
      </c>
      <c r="W16" s="671">
        <v>7947</v>
      </c>
      <c r="X16" s="91"/>
      <c r="Y16" s="671">
        <v>12500</v>
      </c>
      <c r="Z16" s="671">
        <v>13700</v>
      </c>
      <c r="AA16" s="671">
        <v>26100</v>
      </c>
      <c r="AB16" s="671">
        <v>25900</v>
      </c>
      <c r="AC16" s="671">
        <v>24800</v>
      </c>
      <c r="AD16" s="671">
        <v>26900</v>
      </c>
      <c r="AE16" s="671">
        <v>4800</v>
      </c>
      <c r="AF16" s="671">
        <v>230</v>
      </c>
      <c r="AG16" s="671">
        <v>2100</v>
      </c>
      <c r="AH16" s="671">
        <v>135200</v>
      </c>
      <c r="AI16" s="671">
        <v>22500</v>
      </c>
      <c r="AJ16" s="671">
        <v>38800</v>
      </c>
      <c r="AK16" s="671">
        <v>10100</v>
      </c>
      <c r="AL16" s="671">
        <v>16100</v>
      </c>
      <c r="AM16" s="671">
        <v>73200</v>
      </c>
      <c r="AN16" s="671">
        <v>36800</v>
      </c>
      <c r="AO16" s="671">
        <v>31300</v>
      </c>
      <c r="AP16" s="671">
        <v>33900</v>
      </c>
      <c r="AQ16" s="671">
        <v>16800</v>
      </c>
      <c r="AR16" s="671">
        <v>14000</v>
      </c>
      <c r="AS16" s="671">
        <v>16900</v>
      </c>
      <c r="AT16" s="224"/>
      <c r="AU16" s="671">
        <v>6087</v>
      </c>
      <c r="AV16" s="671">
        <v>78</v>
      </c>
      <c r="AW16" s="671">
        <v>8664</v>
      </c>
      <c r="AX16" s="671">
        <v>285</v>
      </c>
      <c r="AY16" s="671">
        <v>16560</v>
      </c>
      <c r="AZ16" s="671">
        <v>9309</v>
      </c>
      <c r="BA16" s="671">
        <v>10743</v>
      </c>
      <c r="BB16" s="671">
        <v>5031</v>
      </c>
      <c r="BC16" s="671">
        <v>5394</v>
      </c>
      <c r="BD16" s="671">
        <v>2226</v>
      </c>
      <c r="BE16" s="671">
        <v>8664</v>
      </c>
      <c r="BF16" s="671">
        <v>25710</v>
      </c>
      <c r="BG16" s="671">
        <v>19488</v>
      </c>
      <c r="BH16" s="671">
        <v>5808</v>
      </c>
      <c r="BI16" s="671">
        <v>816</v>
      </c>
      <c r="BJ16" s="671">
        <v>2406</v>
      </c>
      <c r="BK16" s="671">
        <v>5400</v>
      </c>
      <c r="BL16" s="671">
        <v>2826</v>
      </c>
      <c r="BM16" s="671">
        <v>6780</v>
      </c>
      <c r="BN16" s="91"/>
      <c r="BO16" s="671">
        <v>6800</v>
      </c>
      <c r="BP16" s="671">
        <v>310</v>
      </c>
      <c r="BQ16" s="671">
        <v>84200</v>
      </c>
      <c r="BR16" s="671">
        <v>3000</v>
      </c>
      <c r="BS16" s="671">
        <v>29200</v>
      </c>
      <c r="BT16" s="671">
        <v>51500</v>
      </c>
      <c r="BU16" s="671">
        <v>58200</v>
      </c>
      <c r="BV16" s="671">
        <v>33800</v>
      </c>
      <c r="BW16" s="671">
        <v>30100</v>
      </c>
      <c r="BX16" s="671">
        <v>18800</v>
      </c>
      <c r="BY16" s="671">
        <v>20500</v>
      </c>
      <c r="BZ16" s="671">
        <v>9600</v>
      </c>
      <c r="CA16" s="671">
        <v>52800</v>
      </c>
      <c r="CB16" s="671">
        <v>37800</v>
      </c>
      <c r="CC16" s="671">
        <v>22800</v>
      </c>
      <c r="CD16" s="671">
        <v>48600</v>
      </c>
      <c r="CE16" s="671">
        <v>46000</v>
      </c>
      <c r="CF16" s="671">
        <v>9200</v>
      </c>
      <c r="CG16" s="671">
        <v>19300</v>
      </c>
      <c r="CH16" s="121"/>
      <c r="CI16" s="499">
        <v>142281</v>
      </c>
      <c r="CJ16" s="457">
        <f t="shared" si="0"/>
        <v>314388</v>
      </c>
      <c r="CK16" s="499">
        <v>456669</v>
      </c>
      <c r="CL16" s="499">
        <v>582600</v>
      </c>
      <c r="CM16" s="457">
        <f t="shared" si="1"/>
        <v>1218300</v>
      </c>
      <c r="CN16" s="499">
        <v>1800900</v>
      </c>
      <c r="CO16" s="91"/>
    </row>
    <row r="17" spans="1:93" s="457" customFormat="1">
      <c r="A17" s="61" t="s">
        <v>706</v>
      </c>
      <c r="B17" s="118"/>
      <c r="C17" s="672">
        <v>8169</v>
      </c>
      <c r="D17" s="672">
        <v>8706</v>
      </c>
      <c r="E17" s="672">
        <v>6549</v>
      </c>
      <c r="F17" s="672">
        <v>7992</v>
      </c>
      <c r="G17" s="672">
        <v>7326</v>
      </c>
      <c r="H17" s="672">
        <v>7032</v>
      </c>
      <c r="I17" s="672">
        <v>3975</v>
      </c>
      <c r="J17" s="672">
        <v>150</v>
      </c>
      <c r="K17" s="672">
        <v>1080</v>
      </c>
      <c r="L17" s="672">
        <v>23886</v>
      </c>
      <c r="M17" s="672">
        <v>5499</v>
      </c>
      <c r="N17" s="672">
        <v>10836</v>
      </c>
      <c r="O17" s="672">
        <v>3600</v>
      </c>
      <c r="P17" s="672">
        <v>10107</v>
      </c>
      <c r="Q17" s="672">
        <v>9180</v>
      </c>
      <c r="R17" s="672">
        <v>11493</v>
      </c>
      <c r="S17" s="672">
        <v>3747</v>
      </c>
      <c r="T17" s="672">
        <v>4443</v>
      </c>
      <c r="U17" s="672">
        <v>3888</v>
      </c>
      <c r="V17" s="672">
        <v>3585</v>
      </c>
      <c r="W17" s="672">
        <v>8298</v>
      </c>
      <c r="X17" s="91"/>
      <c r="Y17" s="672">
        <v>12500</v>
      </c>
      <c r="Z17" s="672">
        <v>15000</v>
      </c>
      <c r="AA17" s="672">
        <v>28500</v>
      </c>
      <c r="AB17" s="672">
        <v>27100</v>
      </c>
      <c r="AC17" s="672">
        <v>24200</v>
      </c>
      <c r="AD17" s="672">
        <v>27900</v>
      </c>
      <c r="AE17" s="672">
        <v>4850</v>
      </c>
      <c r="AF17" s="672">
        <v>220</v>
      </c>
      <c r="AG17" s="672">
        <v>1950</v>
      </c>
      <c r="AH17" s="672">
        <v>138200</v>
      </c>
      <c r="AI17" s="672">
        <v>23400</v>
      </c>
      <c r="AJ17" s="672">
        <v>41000</v>
      </c>
      <c r="AK17" s="672">
        <v>10100</v>
      </c>
      <c r="AL17" s="672">
        <v>16200</v>
      </c>
      <c r="AM17" s="672">
        <v>75700</v>
      </c>
      <c r="AN17" s="672">
        <v>38400</v>
      </c>
      <c r="AO17" s="672">
        <v>33400</v>
      </c>
      <c r="AP17" s="672">
        <v>34500</v>
      </c>
      <c r="AQ17" s="672">
        <v>18100</v>
      </c>
      <c r="AR17" s="672">
        <v>15000</v>
      </c>
      <c r="AS17" s="672">
        <v>17600</v>
      </c>
      <c r="AT17" s="224"/>
      <c r="AU17" s="672">
        <v>5988</v>
      </c>
      <c r="AV17" s="672">
        <v>72</v>
      </c>
      <c r="AW17" s="672">
        <v>8658</v>
      </c>
      <c r="AX17" s="672">
        <v>300</v>
      </c>
      <c r="AY17" s="672">
        <v>17370</v>
      </c>
      <c r="AZ17" s="672">
        <v>9480</v>
      </c>
      <c r="BA17" s="672">
        <v>11187</v>
      </c>
      <c r="BB17" s="672">
        <v>5289</v>
      </c>
      <c r="BC17" s="672">
        <v>5619</v>
      </c>
      <c r="BD17" s="672">
        <v>2433</v>
      </c>
      <c r="BE17" s="672">
        <v>9531</v>
      </c>
      <c r="BF17" s="672">
        <v>27759</v>
      </c>
      <c r="BG17" s="672">
        <v>20694</v>
      </c>
      <c r="BH17" s="672">
        <v>6258</v>
      </c>
      <c r="BI17" s="672">
        <v>855</v>
      </c>
      <c r="BJ17" s="672">
        <v>2454</v>
      </c>
      <c r="BK17" s="672">
        <v>5667</v>
      </c>
      <c r="BL17" s="672">
        <v>2934</v>
      </c>
      <c r="BM17" s="672">
        <v>6993</v>
      </c>
      <c r="BN17" s="91"/>
      <c r="BO17" s="672">
        <v>6700</v>
      </c>
      <c r="BP17" s="672">
        <v>400</v>
      </c>
      <c r="BQ17" s="672">
        <v>85300</v>
      </c>
      <c r="BR17" s="672">
        <v>3300</v>
      </c>
      <c r="BS17" s="672">
        <v>33400</v>
      </c>
      <c r="BT17" s="672">
        <v>53000</v>
      </c>
      <c r="BU17" s="672">
        <v>60100</v>
      </c>
      <c r="BV17" s="672">
        <v>34700</v>
      </c>
      <c r="BW17" s="672">
        <v>31500</v>
      </c>
      <c r="BX17" s="672">
        <v>19900</v>
      </c>
      <c r="BY17" s="672">
        <v>21400</v>
      </c>
      <c r="BZ17" s="672">
        <v>10500</v>
      </c>
      <c r="CA17" s="672">
        <v>56700</v>
      </c>
      <c r="CB17" s="672">
        <v>38100</v>
      </c>
      <c r="CC17" s="672">
        <v>22900</v>
      </c>
      <c r="CD17" s="672">
        <v>49200</v>
      </c>
      <c r="CE17" s="672">
        <v>47500</v>
      </c>
      <c r="CF17" s="672">
        <v>9500</v>
      </c>
      <c r="CG17" s="672">
        <v>19800</v>
      </c>
      <c r="CH17" s="121"/>
      <c r="CI17" s="500">
        <v>149544</v>
      </c>
      <c r="CJ17" s="457">
        <f t="shared" si="0"/>
        <v>326814</v>
      </c>
      <c r="CK17" s="500">
        <v>476358</v>
      </c>
      <c r="CL17" s="500">
        <v>604000</v>
      </c>
      <c r="CM17" s="457">
        <f t="shared" si="1"/>
        <v>1258500</v>
      </c>
      <c r="CN17" s="500">
        <v>1862500</v>
      </c>
      <c r="CO17" s="91"/>
    </row>
    <row r="18" spans="1:93" s="457" customFormat="1">
      <c r="A18" s="61" t="s">
        <v>707</v>
      </c>
      <c r="B18" s="118"/>
      <c r="C18" s="671">
        <v>8478</v>
      </c>
      <c r="D18" s="671">
        <v>9048</v>
      </c>
      <c r="E18" s="671">
        <v>6981</v>
      </c>
      <c r="F18" s="671">
        <v>8127</v>
      </c>
      <c r="G18" s="671">
        <v>7527</v>
      </c>
      <c r="H18" s="671">
        <v>7329</v>
      </c>
      <c r="I18" s="671">
        <v>4095</v>
      </c>
      <c r="J18" s="671">
        <v>150</v>
      </c>
      <c r="K18" s="671">
        <v>1128</v>
      </c>
      <c r="L18" s="671">
        <v>24690</v>
      </c>
      <c r="M18" s="671">
        <v>5598</v>
      </c>
      <c r="N18" s="671">
        <v>11052</v>
      </c>
      <c r="O18" s="671">
        <v>3723</v>
      </c>
      <c r="P18" s="671">
        <v>10533</v>
      </c>
      <c r="Q18" s="671">
        <v>9396</v>
      </c>
      <c r="R18" s="671">
        <v>12012</v>
      </c>
      <c r="S18" s="671">
        <v>3840</v>
      </c>
      <c r="T18" s="671">
        <v>4590</v>
      </c>
      <c r="U18" s="671">
        <v>4044</v>
      </c>
      <c r="V18" s="671">
        <v>3645</v>
      </c>
      <c r="W18" s="671">
        <v>8580</v>
      </c>
      <c r="X18" s="91"/>
      <c r="Y18" s="671">
        <v>12800</v>
      </c>
      <c r="Z18" s="671">
        <v>15900</v>
      </c>
      <c r="AA18" s="671">
        <v>30200</v>
      </c>
      <c r="AB18" s="671">
        <v>27200</v>
      </c>
      <c r="AC18" s="671">
        <v>24000</v>
      </c>
      <c r="AD18" s="671">
        <v>28200</v>
      </c>
      <c r="AE18" s="671">
        <v>4950</v>
      </c>
      <c r="AF18" s="671">
        <v>200</v>
      </c>
      <c r="AG18" s="671">
        <v>2050</v>
      </c>
      <c r="AH18" s="671">
        <v>143500</v>
      </c>
      <c r="AI18" s="671">
        <v>23900</v>
      </c>
      <c r="AJ18" s="671">
        <v>41400</v>
      </c>
      <c r="AK18" s="671">
        <v>9900</v>
      </c>
      <c r="AL18" s="671">
        <v>16200</v>
      </c>
      <c r="AM18" s="671">
        <v>76600</v>
      </c>
      <c r="AN18" s="671">
        <v>39900</v>
      </c>
      <c r="AO18" s="671">
        <v>34300</v>
      </c>
      <c r="AP18" s="671">
        <v>36100</v>
      </c>
      <c r="AQ18" s="671">
        <v>18200</v>
      </c>
      <c r="AR18" s="671">
        <v>14500</v>
      </c>
      <c r="AS18" s="671">
        <v>18300</v>
      </c>
      <c r="AT18" s="224"/>
      <c r="AU18" s="671">
        <v>5724</v>
      </c>
      <c r="AV18" s="671">
        <v>90</v>
      </c>
      <c r="AW18" s="671">
        <v>8634</v>
      </c>
      <c r="AX18" s="671">
        <v>318</v>
      </c>
      <c r="AY18" s="671">
        <v>17835</v>
      </c>
      <c r="AZ18" s="671">
        <v>9537</v>
      </c>
      <c r="BA18" s="671">
        <v>11403</v>
      </c>
      <c r="BB18" s="671">
        <v>5394</v>
      </c>
      <c r="BC18" s="671">
        <v>5655</v>
      </c>
      <c r="BD18" s="671">
        <v>2400</v>
      </c>
      <c r="BE18" s="671">
        <v>10458</v>
      </c>
      <c r="BF18" s="671">
        <v>29676</v>
      </c>
      <c r="BG18" s="671">
        <v>21453</v>
      </c>
      <c r="BH18" s="671">
        <v>6747</v>
      </c>
      <c r="BI18" s="671">
        <v>843</v>
      </c>
      <c r="BJ18" s="671">
        <v>2493</v>
      </c>
      <c r="BK18" s="671">
        <v>5787</v>
      </c>
      <c r="BL18" s="671">
        <v>3045</v>
      </c>
      <c r="BM18" s="671">
        <v>7074</v>
      </c>
      <c r="BN18" s="91"/>
      <c r="BO18" s="671">
        <v>6000</v>
      </c>
      <c r="BP18" s="671">
        <v>400</v>
      </c>
      <c r="BQ18" s="671">
        <v>83500</v>
      </c>
      <c r="BR18" s="671">
        <v>3350</v>
      </c>
      <c r="BS18" s="671">
        <v>34900</v>
      </c>
      <c r="BT18" s="671">
        <v>54000</v>
      </c>
      <c r="BU18" s="671">
        <v>61300</v>
      </c>
      <c r="BV18" s="671">
        <v>37600</v>
      </c>
      <c r="BW18" s="671">
        <v>32600</v>
      </c>
      <c r="BX18" s="671">
        <v>19600</v>
      </c>
      <c r="BY18" s="671">
        <v>23200</v>
      </c>
      <c r="BZ18" s="671">
        <v>10300</v>
      </c>
      <c r="CA18" s="671">
        <v>61300</v>
      </c>
      <c r="CB18" s="671">
        <v>38400</v>
      </c>
      <c r="CC18" s="671">
        <v>23500</v>
      </c>
      <c r="CD18" s="671">
        <v>48500</v>
      </c>
      <c r="CE18" s="671">
        <v>49100</v>
      </c>
      <c r="CF18" s="671">
        <v>10200</v>
      </c>
      <c r="CG18" s="671">
        <v>20600</v>
      </c>
      <c r="CH18" s="121"/>
      <c r="CI18" s="499">
        <v>154566</v>
      </c>
      <c r="CJ18" s="457">
        <f t="shared" si="0"/>
        <v>338826</v>
      </c>
      <c r="CK18" s="499">
        <v>493392</v>
      </c>
      <c r="CL18" s="499">
        <v>618300</v>
      </c>
      <c r="CM18" s="457">
        <f t="shared" si="1"/>
        <v>1279000</v>
      </c>
      <c r="CN18" s="499">
        <v>1897300</v>
      </c>
      <c r="CO18" s="91"/>
    </row>
    <row r="19" spans="1:93" s="457" customFormat="1">
      <c r="A19" s="61" t="s">
        <v>708</v>
      </c>
      <c r="B19" s="118"/>
      <c r="C19" s="672">
        <v>8697</v>
      </c>
      <c r="D19" s="672">
        <v>9237</v>
      </c>
      <c r="E19" s="672">
        <v>7311</v>
      </c>
      <c r="F19" s="672">
        <v>8136</v>
      </c>
      <c r="G19" s="672">
        <v>7698</v>
      </c>
      <c r="H19" s="672">
        <v>7332</v>
      </c>
      <c r="I19" s="672">
        <v>4155</v>
      </c>
      <c r="J19" s="672">
        <v>156</v>
      </c>
      <c r="K19" s="672">
        <v>1173</v>
      </c>
      <c r="L19" s="672">
        <v>25296</v>
      </c>
      <c r="M19" s="672">
        <v>5631</v>
      </c>
      <c r="N19" s="672">
        <v>11385</v>
      </c>
      <c r="O19" s="672">
        <v>3720</v>
      </c>
      <c r="P19" s="672">
        <v>10707</v>
      </c>
      <c r="Q19" s="672">
        <v>9579</v>
      </c>
      <c r="R19" s="672">
        <v>12333</v>
      </c>
      <c r="S19" s="672">
        <v>3858</v>
      </c>
      <c r="T19" s="672">
        <v>4674</v>
      </c>
      <c r="U19" s="672">
        <v>4029</v>
      </c>
      <c r="V19" s="672">
        <v>3654</v>
      </c>
      <c r="W19" s="672">
        <v>8934</v>
      </c>
      <c r="X19" s="91"/>
      <c r="Y19" s="672">
        <v>13200</v>
      </c>
      <c r="Z19" s="672">
        <v>15900</v>
      </c>
      <c r="AA19" s="672">
        <v>31700</v>
      </c>
      <c r="AB19" s="672">
        <v>27500</v>
      </c>
      <c r="AC19" s="672">
        <v>25000</v>
      </c>
      <c r="AD19" s="672">
        <v>29500</v>
      </c>
      <c r="AE19" s="672">
        <v>5100</v>
      </c>
      <c r="AF19" s="672">
        <v>220</v>
      </c>
      <c r="AG19" s="672">
        <v>2050</v>
      </c>
      <c r="AH19" s="672">
        <v>144400</v>
      </c>
      <c r="AI19" s="672">
        <v>24100</v>
      </c>
      <c r="AJ19" s="672">
        <v>42100</v>
      </c>
      <c r="AK19" s="672">
        <v>10200</v>
      </c>
      <c r="AL19" s="672">
        <v>16500</v>
      </c>
      <c r="AM19" s="672">
        <v>78600</v>
      </c>
      <c r="AN19" s="672">
        <v>41400</v>
      </c>
      <c r="AO19" s="672">
        <v>35700</v>
      </c>
      <c r="AP19" s="672">
        <v>37100</v>
      </c>
      <c r="AQ19" s="672">
        <v>19100</v>
      </c>
      <c r="AR19" s="672">
        <v>14300</v>
      </c>
      <c r="AS19" s="672">
        <v>19200</v>
      </c>
      <c r="AT19" s="224"/>
      <c r="AU19" s="672">
        <v>5574</v>
      </c>
      <c r="AV19" s="672">
        <v>93</v>
      </c>
      <c r="AW19" s="672">
        <v>8475</v>
      </c>
      <c r="AX19" s="672">
        <v>330</v>
      </c>
      <c r="AY19" s="672">
        <v>17724</v>
      </c>
      <c r="AZ19" s="672">
        <v>9447</v>
      </c>
      <c r="BA19" s="672">
        <v>11571</v>
      </c>
      <c r="BB19" s="672">
        <v>5451</v>
      </c>
      <c r="BC19" s="672">
        <v>5556</v>
      </c>
      <c r="BD19" s="672">
        <v>2457</v>
      </c>
      <c r="BE19" s="672">
        <v>11403</v>
      </c>
      <c r="BF19" s="672">
        <v>31089</v>
      </c>
      <c r="BG19" s="672">
        <v>22242</v>
      </c>
      <c r="BH19" s="672">
        <v>6711</v>
      </c>
      <c r="BI19" s="672">
        <v>846</v>
      </c>
      <c r="BJ19" s="672">
        <v>2535</v>
      </c>
      <c r="BK19" s="672">
        <v>6012</v>
      </c>
      <c r="BL19" s="672">
        <v>3096</v>
      </c>
      <c r="BM19" s="672">
        <v>7098</v>
      </c>
      <c r="BN19" s="91"/>
      <c r="BO19" s="672">
        <v>6300</v>
      </c>
      <c r="BP19" s="672">
        <v>380</v>
      </c>
      <c r="BQ19" s="672">
        <v>82500</v>
      </c>
      <c r="BR19" s="672">
        <v>3700</v>
      </c>
      <c r="BS19" s="672">
        <v>36900</v>
      </c>
      <c r="BT19" s="672">
        <v>53400</v>
      </c>
      <c r="BU19" s="672">
        <v>63100</v>
      </c>
      <c r="BV19" s="672">
        <v>38600</v>
      </c>
      <c r="BW19" s="672">
        <v>32000</v>
      </c>
      <c r="BX19" s="672">
        <v>19600</v>
      </c>
      <c r="BY19" s="672">
        <v>24300</v>
      </c>
      <c r="BZ19" s="672">
        <v>10700</v>
      </c>
      <c r="CA19" s="672">
        <v>61400</v>
      </c>
      <c r="CB19" s="672">
        <v>40200</v>
      </c>
      <c r="CC19" s="672">
        <v>25100</v>
      </c>
      <c r="CD19" s="672">
        <v>51800</v>
      </c>
      <c r="CE19" s="672">
        <v>51500</v>
      </c>
      <c r="CF19" s="672">
        <v>10400</v>
      </c>
      <c r="CG19" s="672">
        <v>21200</v>
      </c>
      <c r="CH19" s="121"/>
      <c r="CI19" s="500">
        <v>157701</v>
      </c>
      <c r="CJ19" s="457">
        <f t="shared" si="0"/>
        <v>346533</v>
      </c>
      <c r="CK19" s="500">
        <v>504234</v>
      </c>
      <c r="CL19" s="500">
        <v>632900</v>
      </c>
      <c r="CM19" s="457">
        <f t="shared" si="1"/>
        <v>1304900</v>
      </c>
      <c r="CN19" s="500">
        <v>1937800</v>
      </c>
      <c r="CO19" s="91"/>
    </row>
    <row r="20" spans="1:93" s="457" customFormat="1">
      <c r="A20" s="61" t="s">
        <v>709</v>
      </c>
      <c r="B20" s="118"/>
      <c r="C20" s="671">
        <v>9009</v>
      </c>
      <c r="D20" s="671">
        <v>9450</v>
      </c>
      <c r="E20" s="671">
        <v>7803</v>
      </c>
      <c r="F20" s="671">
        <v>8238</v>
      </c>
      <c r="G20" s="671">
        <v>7911</v>
      </c>
      <c r="H20" s="671">
        <v>7554</v>
      </c>
      <c r="I20" s="671">
        <v>4230</v>
      </c>
      <c r="J20" s="671">
        <v>162</v>
      </c>
      <c r="K20" s="671">
        <v>1215</v>
      </c>
      <c r="L20" s="671">
        <v>25734</v>
      </c>
      <c r="M20" s="671">
        <v>5775</v>
      </c>
      <c r="N20" s="671">
        <v>11553</v>
      </c>
      <c r="O20" s="671">
        <v>3936</v>
      </c>
      <c r="P20" s="671">
        <v>11082</v>
      </c>
      <c r="Q20" s="671">
        <v>9720</v>
      </c>
      <c r="R20" s="671">
        <v>12723</v>
      </c>
      <c r="S20" s="671">
        <v>3942</v>
      </c>
      <c r="T20" s="671">
        <v>4791</v>
      </c>
      <c r="U20" s="671">
        <v>4095</v>
      </c>
      <c r="V20" s="671">
        <v>3699</v>
      </c>
      <c r="W20" s="671">
        <v>9192</v>
      </c>
      <c r="X20" s="91"/>
      <c r="Y20" s="671">
        <v>13800</v>
      </c>
      <c r="Z20" s="671">
        <v>16400</v>
      </c>
      <c r="AA20" s="671">
        <v>34600</v>
      </c>
      <c r="AB20" s="671">
        <v>26800</v>
      </c>
      <c r="AC20" s="671">
        <v>25500</v>
      </c>
      <c r="AD20" s="671">
        <v>30200</v>
      </c>
      <c r="AE20" s="671">
        <v>5200</v>
      </c>
      <c r="AF20" s="671">
        <v>220</v>
      </c>
      <c r="AG20" s="671">
        <v>2100</v>
      </c>
      <c r="AH20" s="671">
        <v>150400</v>
      </c>
      <c r="AI20" s="671">
        <v>24100</v>
      </c>
      <c r="AJ20" s="671">
        <v>42000</v>
      </c>
      <c r="AK20" s="671">
        <v>10100</v>
      </c>
      <c r="AL20" s="671">
        <v>17000</v>
      </c>
      <c r="AM20" s="671">
        <v>80100</v>
      </c>
      <c r="AN20" s="671">
        <v>41900</v>
      </c>
      <c r="AO20" s="671">
        <v>37400</v>
      </c>
      <c r="AP20" s="671">
        <v>37400</v>
      </c>
      <c r="AQ20" s="671">
        <v>19500</v>
      </c>
      <c r="AR20" s="671">
        <v>14600</v>
      </c>
      <c r="AS20" s="671">
        <v>20000</v>
      </c>
      <c r="AT20" s="224"/>
      <c r="AU20" s="671">
        <v>5094</v>
      </c>
      <c r="AV20" s="671">
        <v>87</v>
      </c>
      <c r="AW20" s="671">
        <v>8343</v>
      </c>
      <c r="AX20" s="671">
        <v>321</v>
      </c>
      <c r="AY20" s="671">
        <v>17976</v>
      </c>
      <c r="AZ20" s="671">
        <v>9456</v>
      </c>
      <c r="BA20" s="671">
        <v>11898</v>
      </c>
      <c r="BB20" s="671">
        <v>5613</v>
      </c>
      <c r="BC20" s="671">
        <v>5709</v>
      </c>
      <c r="BD20" s="671">
        <v>2481</v>
      </c>
      <c r="BE20" s="671">
        <v>12459</v>
      </c>
      <c r="BF20" s="671">
        <v>32379</v>
      </c>
      <c r="BG20" s="671">
        <v>22986</v>
      </c>
      <c r="BH20" s="671">
        <v>6843</v>
      </c>
      <c r="BI20" s="671">
        <v>870</v>
      </c>
      <c r="BJ20" s="671">
        <v>2646</v>
      </c>
      <c r="BK20" s="671">
        <v>6288</v>
      </c>
      <c r="BL20" s="671">
        <v>3177</v>
      </c>
      <c r="BM20" s="671">
        <v>7188</v>
      </c>
      <c r="BN20" s="91"/>
      <c r="BO20" s="671">
        <v>6000</v>
      </c>
      <c r="BP20" s="671">
        <v>450</v>
      </c>
      <c r="BQ20" s="671">
        <v>81700</v>
      </c>
      <c r="BR20" s="671">
        <v>3900</v>
      </c>
      <c r="BS20" s="671">
        <v>37800</v>
      </c>
      <c r="BT20" s="671">
        <v>55100</v>
      </c>
      <c r="BU20" s="671">
        <v>65100</v>
      </c>
      <c r="BV20" s="671">
        <v>39700</v>
      </c>
      <c r="BW20" s="671">
        <v>34400</v>
      </c>
      <c r="BX20" s="671">
        <v>19700</v>
      </c>
      <c r="BY20" s="671">
        <v>24500</v>
      </c>
      <c r="BZ20" s="671">
        <v>10700</v>
      </c>
      <c r="CA20" s="671">
        <v>64700</v>
      </c>
      <c r="CB20" s="671">
        <v>40700</v>
      </c>
      <c r="CC20" s="671">
        <v>26300</v>
      </c>
      <c r="CD20" s="671">
        <v>53000</v>
      </c>
      <c r="CE20" s="671">
        <v>53100</v>
      </c>
      <c r="CF20" s="671">
        <v>10600</v>
      </c>
      <c r="CG20" s="671">
        <v>21900</v>
      </c>
      <c r="CH20" s="121"/>
      <c r="CI20" s="499">
        <v>161817</v>
      </c>
      <c r="CJ20" s="457">
        <f t="shared" si="0"/>
        <v>352947</v>
      </c>
      <c r="CK20" s="499">
        <v>514764</v>
      </c>
      <c r="CL20" s="499">
        <v>649400</v>
      </c>
      <c r="CM20" s="457">
        <f t="shared" si="1"/>
        <v>1335800</v>
      </c>
      <c r="CN20" s="499">
        <v>1985200</v>
      </c>
      <c r="CO20" s="91"/>
    </row>
    <row r="21" spans="1:93" s="457" customFormat="1">
      <c r="A21" s="61" t="s">
        <v>710</v>
      </c>
      <c r="B21" s="118"/>
      <c r="C21" s="672">
        <v>8982</v>
      </c>
      <c r="D21" s="672">
        <v>9552</v>
      </c>
      <c r="E21" s="672">
        <v>7935</v>
      </c>
      <c r="F21" s="672">
        <v>8283</v>
      </c>
      <c r="G21" s="672">
        <v>8019</v>
      </c>
      <c r="H21" s="672">
        <v>7506</v>
      </c>
      <c r="I21" s="672">
        <v>4248</v>
      </c>
      <c r="J21" s="672">
        <v>150</v>
      </c>
      <c r="K21" s="672">
        <v>1203</v>
      </c>
      <c r="L21" s="672">
        <v>25890</v>
      </c>
      <c r="M21" s="672">
        <v>5814</v>
      </c>
      <c r="N21" s="672">
        <v>11805</v>
      </c>
      <c r="O21" s="672">
        <v>4002</v>
      </c>
      <c r="P21" s="672">
        <v>11295</v>
      </c>
      <c r="Q21" s="672">
        <v>9804</v>
      </c>
      <c r="R21" s="672">
        <v>12867</v>
      </c>
      <c r="S21" s="672">
        <v>4020</v>
      </c>
      <c r="T21" s="672">
        <v>4815</v>
      </c>
      <c r="U21" s="672">
        <v>4080</v>
      </c>
      <c r="V21" s="672">
        <v>3699</v>
      </c>
      <c r="W21" s="672">
        <v>9315</v>
      </c>
      <c r="X21" s="91"/>
      <c r="Y21" s="672">
        <v>12900</v>
      </c>
      <c r="Z21" s="672">
        <v>15400</v>
      </c>
      <c r="AA21" s="672">
        <v>34200</v>
      </c>
      <c r="AB21" s="672">
        <v>25200</v>
      </c>
      <c r="AC21" s="672">
        <v>25400</v>
      </c>
      <c r="AD21" s="672">
        <v>28700</v>
      </c>
      <c r="AE21" s="672">
        <v>5200</v>
      </c>
      <c r="AF21" s="672">
        <v>230</v>
      </c>
      <c r="AG21" s="672">
        <v>2050</v>
      </c>
      <c r="AH21" s="672">
        <v>144700</v>
      </c>
      <c r="AI21" s="672">
        <v>23000</v>
      </c>
      <c r="AJ21" s="672">
        <v>39700</v>
      </c>
      <c r="AK21" s="672">
        <v>9600</v>
      </c>
      <c r="AL21" s="672">
        <v>16200</v>
      </c>
      <c r="AM21" s="672">
        <v>77900</v>
      </c>
      <c r="AN21" s="672">
        <v>41200</v>
      </c>
      <c r="AO21" s="672">
        <v>37700</v>
      </c>
      <c r="AP21" s="672">
        <v>36000</v>
      </c>
      <c r="AQ21" s="672">
        <v>18600</v>
      </c>
      <c r="AR21" s="672">
        <v>14000</v>
      </c>
      <c r="AS21" s="672">
        <v>19300</v>
      </c>
      <c r="AT21" s="224"/>
      <c r="AU21" s="672">
        <v>5040</v>
      </c>
      <c r="AV21" s="672">
        <v>90</v>
      </c>
      <c r="AW21" s="672">
        <v>8226</v>
      </c>
      <c r="AX21" s="672">
        <v>330</v>
      </c>
      <c r="AY21" s="672">
        <v>17523</v>
      </c>
      <c r="AZ21" s="672">
        <v>9348</v>
      </c>
      <c r="BA21" s="672">
        <v>11865</v>
      </c>
      <c r="BB21" s="672">
        <v>5748</v>
      </c>
      <c r="BC21" s="672">
        <v>5760</v>
      </c>
      <c r="BD21" s="672">
        <v>2562</v>
      </c>
      <c r="BE21" s="672">
        <v>13230</v>
      </c>
      <c r="BF21" s="672">
        <v>32460</v>
      </c>
      <c r="BG21" s="672">
        <v>23412</v>
      </c>
      <c r="BH21" s="672">
        <v>6942</v>
      </c>
      <c r="BI21" s="672">
        <v>894</v>
      </c>
      <c r="BJ21" s="672">
        <v>2703</v>
      </c>
      <c r="BK21" s="672">
        <v>6588</v>
      </c>
      <c r="BL21" s="672">
        <v>3282</v>
      </c>
      <c r="BM21" s="672">
        <v>7269</v>
      </c>
      <c r="BN21" s="91"/>
      <c r="BO21" s="672">
        <v>5800</v>
      </c>
      <c r="BP21" s="672">
        <v>400</v>
      </c>
      <c r="BQ21" s="672">
        <v>77200</v>
      </c>
      <c r="BR21" s="672">
        <v>3700</v>
      </c>
      <c r="BS21" s="672">
        <v>34400</v>
      </c>
      <c r="BT21" s="672">
        <v>52700</v>
      </c>
      <c r="BU21" s="672">
        <v>60800</v>
      </c>
      <c r="BV21" s="672">
        <v>37900</v>
      </c>
      <c r="BW21" s="672">
        <v>32600</v>
      </c>
      <c r="BX21" s="672">
        <v>19300</v>
      </c>
      <c r="BY21" s="672">
        <v>24200</v>
      </c>
      <c r="BZ21" s="672">
        <v>10100</v>
      </c>
      <c r="CA21" s="672">
        <v>62900</v>
      </c>
      <c r="CB21" s="672">
        <v>35100</v>
      </c>
      <c r="CC21" s="672">
        <v>28400</v>
      </c>
      <c r="CD21" s="672">
        <v>52700</v>
      </c>
      <c r="CE21" s="672">
        <v>56900</v>
      </c>
      <c r="CF21" s="672">
        <v>11000</v>
      </c>
      <c r="CG21" s="672">
        <v>21000</v>
      </c>
      <c r="CH21" s="121"/>
      <c r="CI21" s="500">
        <v>163278</v>
      </c>
      <c r="CJ21" s="457">
        <f t="shared" si="0"/>
        <v>355143</v>
      </c>
      <c r="CK21" s="500">
        <v>518421</v>
      </c>
      <c r="CL21" s="500">
        <v>627200</v>
      </c>
      <c r="CM21" s="457">
        <f t="shared" si="1"/>
        <v>1307800</v>
      </c>
      <c r="CN21" s="500">
        <v>1935000</v>
      </c>
      <c r="CO21" s="91"/>
    </row>
    <row r="22" spans="1:93" s="457" customFormat="1">
      <c r="A22" s="61" t="s">
        <v>711</v>
      </c>
      <c r="B22" s="118"/>
      <c r="C22" s="671">
        <v>8937</v>
      </c>
      <c r="D22" s="671">
        <v>9477</v>
      </c>
      <c r="E22" s="671">
        <v>8103</v>
      </c>
      <c r="F22" s="671">
        <v>8004</v>
      </c>
      <c r="G22" s="671">
        <v>7986</v>
      </c>
      <c r="H22" s="671">
        <v>7293</v>
      </c>
      <c r="I22" s="671">
        <v>4137</v>
      </c>
      <c r="J22" s="671">
        <v>147</v>
      </c>
      <c r="K22" s="671">
        <v>1176</v>
      </c>
      <c r="L22" s="671">
        <v>25224</v>
      </c>
      <c r="M22" s="671">
        <v>5796</v>
      </c>
      <c r="N22" s="671">
        <v>11610</v>
      </c>
      <c r="O22" s="671">
        <v>3981</v>
      </c>
      <c r="P22" s="671">
        <v>11241</v>
      </c>
      <c r="Q22" s="671">
        <v>9591</v>
      </c>
      <c r="R22" s="671">
        <v>13023</v>
      </c>
      <c r="S22" s="671">
        <v>3897</v>
      </c>
      <c r="T22" s="671">
        <v>4686</v>
      </c>
      <c r="U22" s="671">
        <v>3948</v>
      </c>
      <c r="V22" s="671">
        <v>3534</v>
      </c>
      <c r="W22" s="671">
        <v>9186</v>
      </c>
      <c r="X22" s="91"/>
      <c r="Y22" s="671">
        <v>12400</v>
      </c>
      <c r="Z22" s="671">
        <v>15500</v>
      </c>
      <c r="AA22" s="671">
        <v>34000</v>
      </c>
      <c r="AB22" s="671">
        <v>24800</v>
      </c>
      <c r="AC22" s="671">
        <v>25400</v>
      </c>
      <c r="AD22" s="671">
        <v>28900</v>
      </c>
      <c r="AE22" s="671">
        <v>5100</v>
      </c>
      <c r="AF22" s="671">
        <v>250</v>
      </c>
      <c r="AG22" s="671">
        <v>1950</v>
      </c>
      <c r="AH22" s="671">
        <v>141800</v>
      </c>
      <c r="AI22" s="671">
        <v>22600</v>
      </c>
      <c r="AJ22" s="671">
        <v>37200</v>
      </c>
      <c r="AK22" s="671">
        <v>9800</v>
      </c>
      <c r="AL22" s="671">
        <v>15900</v>
      </c>
      <c r="AM22" s="671">
        <v>77800</v>
      </c>
      <c r="AN22" s="671">
        <v>41800</v>
      </c>
      <c r="AO22" s="671">
        <v>37300</v>
      </c>
      <c r="AP22" s="671">
        <v>35800</v>
      </c>
      <c r="AQ22" s="671">
        <v>18500</v>
      </c>
      <c r="AR22" s="671">
        <v>13900</v>
      </c>
      <c r="AS22" s="671">
        <v>18800</v>
      </c>
      <c r="AT22" s="224"/>
      <c r="AU22" s="671">
        <v>4842</v>
      </c>
      <c r="AV22" s="671">
        <v>93</v>
      </c>
      <c r="AW22" s="671">
        <v>8001</v>
      </c>
      <c r="AX22" s="671">
        <v>318</v>
      </c>
      <c r="AY22" s="671">
        <v>16602</v>
      </c>
      <c r="AZ22" s="671">
        <v>9201</v>
      </c>
      <c r="BA22" s="671">
        <v>11829</v>
      </c>
      <c r="BB22" s="671">
        <v>5748</v>
      </c>
      <c r="BC22" s="671">
        <v>5511</v>
      </c>
      <c r="BD22" s="671">
        <v>2670</v>
      </c>
      <c r="BE22" s="671">
        <v>13440</v>
      </c>
      <c r="BF22" s="671">
        <v>32472</v>
      </c>
      <c r="BG22" s="671">
        <v>22722</v>
      </c>
      <c r="BH22" s="671">
        <v>6759</v>
      </c>
      <c r="BI22" s="671">
        <v>870</v>
      </c>
      <c r="BJ22" s="671">
        <v>2703</v>
      </c>
      <c r="BK22" s="671">
        <v>6660</v>
      </c>
      <c r="BL22" s="671">
        <v>3279</v>
      </c>
      <c r="BM22" s="671">
        <v>7248</v>
      </c>
      <c r="BN22" s="91"/>
      <c r="BO22" s="671">
        <v>5500</v>
      </c>
      <c r="BP22" s="671">
        <v>300</v>
      </c>
      <c r="BQ22" s="671">
        <v>73300</v>
      </c>
      <c r="BR22" s="671">
        <v>3350</v>
      </c>
      <c r="BS22" s="671">
        <v>32700</v>
      </c>
      <c r="BT22" s="671">
        <v>51100</v>
      </c>
      <c r="BU22" s="671">
        <v>60000</v>
      </c>
      <c r="BV22" s="671">
        <v>38400</v>
      </c>
      <c r="BW22" s="671">
        <v>31600</v>
      </c>
      <c r="BX22" s="671">
        <v>18600</v>
      </c>
      <c r="BY22" s="671">
        <v>24500</v>
      </c>
      <c r="BZ22" s="671">
        <v>9600</v>
      </c>
      <c r="CA22" s="671">
        <v>59300</v>
      </c>
      <c r="CB22" s="671">
        <v>34300</v>
      </c>
      <c r="CC22" s="671">
        <v>28200</v>
      </c>
      <c r="CD22" s="671">
        <v>56200</v>
      </c>
      <c r="CE22" s="671">
        <v>60800</v>
      </c>
      <c r="CF22" s="671">
        <v>10900</v>
      </c>
      <c r="CG22" s="671">
        <v>20900</v>
      </c>
      <c r="CH22" s="121"/>
      <c r="CI22" s="499">
        <v>160971</v>
      </c>
      <c r="CJ22" s="457">
        <f t="shared" si="0"/>
        <v>350289</v>
      </c>
      <c r="CK22" s="499">
        <v>511260</v>
      </c>
      <c r="CL22" s="499">
        <v>619500</v>
      </c>
      <c r="CM22" s="457">
        <f t="shared" si="1"/>
        <v>1288600</v>
      </c>
      <c r="CN22" s="499">
        <v>1908100</v>
      </c>
      <c r="CO22" s="91"/>
    </row>
    <row r="23" spans="1:93" s="457" customFormat="1">
      <c r="A23" s="61" t="s">
        <v>712</v>
      </c>
      <c r="B23" s="118"/>
      <c r="C23" s="672">
        <v>8877</v>
      </c>
      <c r="D23" s="672">
        <v>9561</v>
      </c>
      <c r="E23" s="672">
        <v>8427</v>
      </c>
      <c r="F23" s="672">
        <v>8142</v>
      </c>
      <c r="G23" s="672">
        <v>8109</v>
      </c>
      <c r="H23" s="672">
        <v>7386</v>
      </c>
      <c r="I23" s="672">
        <v>4179</v>
      </c>
      <c r="J23" s="672">
        <v>147</v>
      </c>
      <c r="K23" s="672">
        <v>1227</v>
      </c>
      <c r="L23" s="672">
        <v>25317</v>
      </c>
      <c r="M23" s="672">
        <v>5811</v>
      </c>
      <c r="N23" s="672">
        <v>11928</v>
      </c>
      <c r="O23" s="672">
        <v>4068</v>
      </c>
      <c r="P23" s="672">
        <v>11421</v>
      </c>
      <c r="Q23" s="672">
        <v>9561</v>
      </c>
      <c r="R23" s="672">
        <v>13287</v>
      </c>
      <c r="S23" s="672">
        <v>3915</v>
      </c>
      <c r="T23" s="672">
        <v>4776</v>
      </c>
      <c r="U23" s="672">
        <v>3969</v>
      </c>
      <c r="V23" s="672">
        <v>3558</v>
      </c>
      <c r="W23" s="672">
        <v>9078</v>
      </c>
      <c r="X23" s="91"/>
      <c r="Y23" s="672">
        <v>12900</v>
      </c>
      <c r="Z23" s="672">
        <v>15500</v>
      </c>
      <c r="AA23" s="672">
        <v>36500</v>
      </c>
      <c r="AB23" s="672">
        <v>23400</v>
      </c>
      <c r="AC23" s="672">
        <v>25900</v>
      </c>
      <c r="AD23" s="672">
        <v>28300</v>
      </c>
      <c r="AE23" s="672">
        <v>5200</v>
      </c>
      <c r="AF23" s="672">
        <v>210</v>
      </c>
      <c r="AG23" s="672">
        <v>2150</v>
      </c>
      <c r="AH23" s="672">
        <v>148700</v>
      </c>
      <c r="AI23" s="672">
        <v>23100</v>
      </c>
      <c r="AJ23" s="672">
        <v>36500</v>
      </c>
      <c r="AK23" s="672">
        <v>9900</v>
      </c>
      <c r="AL23" s="672">
        <v>16200</v>
      </c>
      <c r="AM23" s="672">
        <v>79200</v>
      </c>
      <c r="AN23" s="672">
        <v>42100</v>
      </c>
      <c r="AO23" s="672">
        <v>37600</v>
      </c>
      <c r="AP23" s="672">
        <v>36900</v>
      </c>
      <c r="AQ23" s="672">
        <v>18300</v>
      </c>
      <c r="AR23" s="672">
        <v>13900</v>
      </c>
      <c r="AS23" s="672">
        <v>18800</v>
      </c>
      <c r="AT23" s="224"/>
      <c r="AU23" s="672">
        <v>4749</v>
      </c>
      <c r="AV23" s="672">
        <v>93</v>
      </c>
      <c r="AW23" s="672">
        <v>7929</v>
      </c>
      <c r="AX23" s="672">
        <v>330</v>
      </c>
      <c r="AY23" s="672">
        <v>16590</v>
      </c>
      <c r="AZ23" s="672">
        <v>9300</v>
      </c>
      <c r="BA23" s="672">
        <v>12030</v>
      </c>
      <c r="BB23" s="672">
        <v>5985</v>
      </c>
      <c r="BC23" s="672">
        <v>5490</v>
      </c>
      <c r="BD23" s="672">
        <v>2733</v>
      </c>
      <c r="BE23" s="672">
        <v>13500</v>
      </c>
      <c r="BF23" s="672">
        <v>32997</v>
      </c>
      <c r="BG23" s="672">
        <v>23232</v>
      </c>
      <c r="BH23" s="672">
        <v>6888</v>
      </c>
      <c r="BI23" s="672">
        <v>855</v>
      </c>
      <c r="BJ23" s="672">
        <v>2826</v>
      </c>
      <c r="BK23" s="672">
        <v>6672</v>
      </c>
      <c r="BL23" s="672">
        <v>3255</v>
      </c>
      <c r="BM23" s="672">
        <v>7287</v>
      </c>
      <c r="BN23" s="91"/>
      <c r="BO23" s="672">
        <v>5600</v>
      </c>
      <c r="BP23" s="672">
        <v>280</v>
      </c>
      <c r="BQ23" s="672">
        <v>72000</v>
      </c>
      <c r="BR23" s="672">
        <v>3700</v>
      </c>
      <c r="BS23" s="672">
        <v>33300</v>
      </c>
      <c r="BT23" s="672">
        <v>52500</v>
      </c>
      <c r="BU23" s="672">
        <v>59400</v>
      </c>
      <c r="BV23" s="672">
        <v>40000</v>
      </c>
      <c r="BW23" s="672">
        <v>32000</v>
      </c>
      <c r="BX23" s="672">
        <v>17900</v>
      </c>
      <c r="BY23" s="672">
        <v>24600</v>
      </c>
      <c r="BZ23" s="672">
        <v>9800</v>
      </c>
      <c r="CA23" s="672">
        <v>63900</v>
      </c>
      <c r="CB23" s="672">
        <v>37300</v>
      </c>
      <c r="CC23" s="672">
        <v>28700</v>
      </c>
      <c r="CD23" s="672">
        <v>56400</v>
      </c>
      <c r="CE23" s="672">
        <v>61200</v>
      </c>
      <c r="CF23" s="672">
        <v>11300</v>
      </c>
      <c r="CG23" s="672">
        <v>21300</v>
      </c>
      <c r="CH23" s="121"/>
      <c r="CI23" s="500">
        <v>162747</v>
      </c>
      <c r="CJ23" s="457">
        <f t="shared" si="0"/>
        <v>348231</v>
      </c>
      <c r="CK23" s="500">
        <v>510978</v>
      </c>
      <c r="CL23" s="500">
        <v>631200</v>
      </c>
      <c r="CM23" s="457">
        <f t="shared" si="1"/>
        <v>1286100</v>
      </c>
      <c r="CN23" s="500">
        <v>1917300</v>
      </c>
      <c r="CO23" s="91"/>
    </row>
    <row r="24" spans="1:93" s="457" customFormat="1">
      <c r="A24" s="61" t="s">
        <v>713</v>
      </c>
      <c r="B24" s="118"/>
      <c r="C24" s="671">
        <v>8865</v>
      </c>
      <c r="D24" s="671">
        <v>9603</v>
      </c>
      <c r="E24" s="671">
        <v>8643</v>
      </c>
      <c r="F24" s="671">
        <v>8238</v>
      </c>
      <c r="G24" s="671">
        <v>8136</v>
      </c>
      <c r="H24" s="671">
        <v>7353</v>
      </c>
      <c r="I24" s="671">
        <v>4164</v>
      </c>
      <c r="J24" s="671">
        <v>147</v>
      </c>
      <c r="K24" s="671">
        <v>1206</v>
      </c>
      <c r="L24" s="671">
        <v>25344</v>
      </c>
      <c r="M24" s="671">
        <v>5763</v>
      </c>
      <c r="N24" s="671">
        <v>12084</v>
      </c>
      <c r="O24" s="671">
        <v>4098</v>
      </c>
      <c r="P24" s="671">
        <v>11433</v>
      </c>
      <c r="Q24" s="671">
        <v>9579</v>
      </c>
      <c r="R24" s="671">
        <v>13386</v>
      </c>
      <c r="S24" s="671">
        <v>3906</v>
      </c>
      <c r="T24" s="671">
        <v>4854</v>
      </c>
      <c r="U24" s="671">
        <v>3963</v>
      </c>
      <c r="V24" s="671">
        <v>3579</v>
      </c>
      <c r="W24" s="671">
        <v>9054</v>
      </c>
      <c r="X24" s="91"/>
      <c r="Y24" s="671">
        <v>13100</v>
      </c>
      <c r="Z24" s="671">
        <v>15400</v>
      </c>
      <c r="AA24" s="671">
        <v>37600</v>
      </c>
      <c r="AB24" s="671">
        <v>23100</v>
      </c>
      <c r="AC24" s="671">
        <v>26400</v>
      </c>
      <c r="AD24" s="671">
        <v>29100</v>
      </c>
      <c r="AE24" s="671">
        <v>4950</v>
      </c>
      <c r="AF24" s="671">
        <v>260</v>
      </c>
      <c r="AG24" s="671">
        <v>2200</v>
      </c>
      <c r="AH24" s="671">
        <v>154400</v>
      </c>
      <c r="AI24" s="671">
        <v>22800</v>
      </c>
      <c r="AJ24" s="671">
        <v>38500</v>
      </c>
      <c r="AK24" s="671">
        <v>10100</v>
      </c>
      <c r="AL24" s="671">
        <v>16500</v>
      </c>
      <c r="AM24" s="671">
        <v>79500</v>
      </c>
      <c r="AN24" s="671">
        <v>43500</v>
      </c>
      <c r="AO24" s="671">
        <v>38300</v>
      </c>
      <c r="AP24" s="671">
        <v>37100</v>
      </c>
      <c r="AQ24" s="671">
        <v>19600</v>
      </c>
      <c r="AR24" s="671">
        <v>14200</v>
      </c>
      <c r="AS24" s="671">
        <v>19500</v>
      </c>
      <c r="AT24" s="224"/>
      <c r="AU24" s="671">
        <v>4638</v>
      </c>
      <c r="AV24" s="671">
        <v>96</v>
      </c>
      <c r="AW24" s="671">
        <v>7824</v>
      </c>
      <c r="AX24" s="671">
        <v>324</v>
      </c>
      <c r="AY24" s="671">
        <v>16350</v>
      </c>
      <c r="AZ24" s="671">
        <v>9336</v>
      </c>
      <c r="BA24" s="671">
        <v>12186</v>
      </c>
      <c r="BB24" s="671">
        <v>6147</v>
      </c>
      <c r="BC24" s="671">
        <v>5610</v>
      </c>
      <c r="BD24" s="671">
        <v>2787</v>
      </c>
      <c r="BE24" s="671">
        <v>13095</v>
      </c>
      <c r="BF24" s="671">
        <v>33441</v>
      </c>
      <c r="BG24" s="671">
        <v>23442</v>
      </c>
      <c r="BH24" s="671">
        <v>6957</v>
      </c>
      <c r="BI24" s="671">
        <v>852</v>
      </c>
      <c r="BJ24" s="671">
        <v>2883</v>
      </c>
      <c r="BK24" s="671">
        <v>6738</v>
      </c>
      <c r="BL24" s="671">
        <v>3288</v>
      </c>
      <c r="BM24" s="671">
        <v>7401</v>
      </c>
      <c r="BN24" s="91"/>
      <c r="BO24" s="671">
        <v>5600</v>
      </c>
      <c r="BP24" s="671">
        <v>300</v>
      </c>
      <c r="BQ24" s="671">
        <v>71800</v>
      </c>
      <c r="BR24" s="671">
        <v>3550</v>
      </c>
      <c r="BS24" s="671">
        <v>33700</v>
      </c>
      <c r="BT24" s="671">
        <v>53300</v>
      </c>
      <c r="BU24" s="671">
        <v>60600</v>
      </c>
      <c r="BV24" s="671">
        <v>42700</v>
      </c>
      <c r="BW24" s="671">
        <v>32500</v>
      </c>
      <c r="BX24" s="671">
        <v>19100</v>
      </c>
      <c r="BY24" s="671">
        <v>26800</v>
      </c>
      <c r="BZ24" s="671">
        <v>10100</v>
      </c>
      <c r="CA24" s="671">
        <v>64800</v>
      </c>
      <c r="CB24" s="671">
        <v>39100</v>
      </c>
      <c r="CC24" s="671">
        <v>29700</v>
      </c>
      <c r="CD24" s="671">
        <v>57400</v>
      </c>
      <c r="CE24" s="671">
        <v>62600</v>
      </c>
      <c r="CF24" s="671">
        <v>11000</v>
      </c>
      <c r="CG24" s="671">
        <v>21500</v>
      </c>
      <c r="CH24" s="121"/>
      <c r="CI24" s="499">
        <v>163395</v>
      </c>
      <c r="CJ24" s="457">
        <f t="shared" si="0"/>
        <v>346674</v>
      </c>
      <c r="CK24" s="499">
        <v>510069</v>
      </c>
      <c r="CL24" s="499">
        <v>646100</v>
      </c>
      <c r="CM24" s="457">
        <f t="shared" si="1"/>
        <v>1288500</v>
      </c>
      <c r="CN24" s="499">
        <v>1934600</v>
      </c>
      <c r="CO24" s="91"/>
    </row>
    <row r="25" spans="1:93" s="457" customFormat="1">
      <c r="A25" s="61" t="s">
        <v>714</v>
      </c>
      <c r="B25" s="118"/>
      <c r="C25" s="672">
        <v>8781</v>
      </c>
      <c r="D25" s="672">
        <v>9732</v>
      </c>
      <c r="E25" s="672">
        <v>8898</v>
      </c>
      <c r="F25" s="672">
        <v>8352</v>
      </c>
      <c r="G25" s="672">
        <v>8241</v>
      </c>
      <c r="H25" s="672">
        <v>7479</v>
      </c>
      <c r="I25" s="672">
        <v>4203</v>
      </c>
      <c r="J25" s="672">
        <v>147</v>
      </c>
      <c r="K25" s="672">
        <v>1239</v>
      </c>
      <c r="L25" s="672">
        <v>25590</v>
      </c>
      <c r="M25" s="672">
        <v>5871</v>
      </c>
      <c r="N25" s="672">
        <v>12243</v>
      </c>
      <c r="O25" s="672">
        <v>4164</v>
      </c>
      <c r="P25" s="672">
        <v>11577</v>
      </c>
      <c r="Q25" s="672">
        <v>9714</v>
      </c>
      <c r="R25" s="672">
        <v>13719</v>
      </c>
      <c r="S25" s="672">
        <v>3906</v>
      </c>
      <c r="T25" s="672">
        <v>4947</v>
      </c>
      <c r="U25" s="672">
        <v>4032</v>
      </c>
      <c r="V25" s="672">
        <v>3606</v>
      </c>
      <c r="W25" s="672">
        <v>9066</v>
      </c>
      <c r="X25" s="91"/>
      <c r="Y25" s="672">
        <v>13400</v>
      </c>
      <c r="Z25" s="672">
        <v>16200</v>
      </c>
      <c r="AA25" s="672">
        <v>38200</v>
      </c>
      <c r="AB25" s="672">
        <v>23300</v>
      </c>
      <c r="AC25" s="672">
        <v>27100</v>
      </c>
      <c r="AD25" s="672">
        <v>28500</v>
      </c>
      <c r="AE25" s="672">
        <v>5000</v>
      </c>
      <c r="AF25" s="672">
        <v>250</v>
      </c>
      <c r="AG25" s="672">
        <v>2250</v>
      </c>
      <c r="AH25" s="672">
        <v>160100</v>
      </c>
      <c r="AI25" s="672">
        <v>22400</v>
      </c>
      <c r="AJ25" s="672">
        <v>39000</v>
      </c>
      <c r="AK25" s="672">
        <v>9300</v>
      </c>
      <c r="AL25" s="672">
        <v>16700</v>
      </c>
      <c r="AM25" s="672">
        <v>80100</v>
      </c>
      <c r="AN25" s="672">
        <v>44100</v>
      </c>
      <c r="AO25" s="672">
        <v>37700</v>
      </c>
      <c r="AP25" s="672">
        <v>37200</v>
      </c>
      <c r="AQ25" s="672">
        <v>19400</v>
      </c>
      <c r="AR25" s="672">
        <v>13900</v>
      </c>
      <c r="AS25" s="672">
        <v>19800</v>
      </c>
      <c r="AT25" s="224"/>
      <c r="AU25" s="672">
        <v>4404</v>
      </c>
      <c r="AV25" s="672">
        <v>93</v>
      </c>
      <c r="AW25" s="672">
        <v>7779</v>
      </c>
      <c r="AX25" s="672">
        <v>330</v>
      </c>
      <c r="AY25" s="672">
        <v>16452</v>
      </c>
      <c r="AZ25" s="672">
        <v>9387</v>
      </c>
      <c r="BA25" s="672">
        <v>12507</v>
      </c>
      <c r="BB25" s="672">
        <v>6345</v>
      </c>
      <c r="BC25" s="672">
        <v>5661</v>
      </c>
      <c r="BD25" s="672">
        <v>2829</v>
      </c>
      <c r="BE25" s="672">
        <v>12888</v>
      </c>
      <c r="BF25" s="672">
        <v>34425</v>
      </c>
      <c r="BG25" s="672">
        <v>23700</v>
      </c>
      <c r="BH25" s="672">
        <v>7227</v>
      </c>
      <c r="BI25" s="672">
        <v>864</v>
      </c>
      <c r="BJ25" s="672">
        <v>2961</v>
      </c>
      <c r="BK25" s="672">
        <v>6885</v>
      </c>
      <c r="BL25" s="672">
        <v>3291</v>
      </c>
      <c r="BM25" s="672">
        <v>7482</v>
      </c>
      <c r="BN25" s="91"/>
      <c r="BO25" s="672">
        <v>5500</v>
      </c>
      <c r="BP25" s="672">
        <v>330</v>
      </c>
      <c r="BQ25" s="672">
        <v>71500</v>
      </c>
      <c r="BR25" s="672">
        <v>4000</v>
      </c>
      <c r="BS25" s="672">
        <v>34900</v>
      </c>
      <c r="BT25" s="672">
        <v>53300</v>
      </c>
      <c r="BU25" s="672">
        <v>62000</v>
      </c>
      <c r="BV25" s="672">
        <v>43500</v>
      </c>
      <c r="BW25" s="672">
        <v>31800</v>
      </c>
      <c r="BX25" s="672">
        <v>19900</v>
      </c>
      <c r="BY25" s="672">
        <v>27200</v>
      </c>
      <c r="BZ25" s="672">
        <v>10400</v>
      </c>
      <c r="CA25" s="672">
        <v>67100</v>
      </c>
      <c r="CB25" s="672">
        <v>39000</v>
      </c>
      <c r="CC25" s="672">
        <v>31100</v>
      </c>
      <c r="CD25" s="672">
        <v>55500</v>
      </c>
      <c r="CE25" s="672">
        <v>64200</v>
      </c>
      <c r="CF25" s="672">
        <v>10900</v>
      </c>
      <c r="CG25" s="672">
        <v>21600</v>
      </c>
      <c r="CH25" s="121"/>
      <c r="CI25" s="500">
        <v>165507</v>
      </c>
      <c r="CJ25" s="457">
        <f t="shared" si="0"/>
        <v>347523</v>
      </c>
      <c r="CK25" s="500">
        <v>513030</v>
      </c>
      <c r="CL25" s="500">
        <v>653900</v>
      </c>
      <c r="CM25" s="457">
        <f t="shared" si="1"/>
        <v>1295700</v>
      </c>
      <c r="CN25" s="500">
        <v>1949600</v>
      </c>
      <c r="CO25" s="91"/>
    </row>
    <row r="26" spans="1:93" s="457" customFormat="1">
      <c r="A26" s="61" t="s">
        <v>613</v>
      </c>
      <c r="B26" s="118"/>
      <c r="C26" s="671">
        <v>9066</v>
      </c>
      <c r="D26" s="671">
        <v>10224</v>
      </c>
      <c r="E26" s="671">
        <v>9450</v>
      </c>
      <c r="F26" s="671">
        <v>8766</v>
      </c>
      <c r="G26" s="671">
        <v>8625</v>
      </c>
      <c r="H26" s="671">
        <v>7830</v>
      </c>
      <c r="I26" s="671">
        <v>4377</v>
      </c>
      <c r="J26" s="671">
        <v>141</v>
      </c>
      <c r="K26" s="671">
        <v>1281</v>
      </c>
      <c r="L26" s="671">
        <v>26745</v>
      </c>
      <c r="M26" s="671">
        <v>6156</v>
      </c>
      <c r="N26" s="671">
        <v>12888</v>
      </c>
      <c r="O26" s="671">
        <v>4326</v>
      </c>
      <c r="P26" s="671">
        <v>12165</v>
      </c>
      <c r="Q26" s="671">
        <v>10065</v>
      </c>
      <c r="R26" s="671">
        <v>14490</v>
      </c>
      <c r="S26" s="671">
        <v>4011</v>
      </c>
      <c r="T26" s="671">
        <v>5199</v>
      </c>
      <c r="U26" s="671">
        <v>4266</v>
      </c>
      <c r="V26" s="671">
        <v>3771</v>
      </c>
      <c r="W26" s="671">
        <v>9423</v>
      </c>
      <c r="X26" s="91"/>
      <c r="Y26" s="671">
        <v>14100</v>
      </c>
      <c r="Z26" s="671">
        <v>16400</v>
      </c>
      <c r="AA26" s="671">
        <v>39300</v>
      </c>
      <c r="AB26" s="671">
        <v>23700</v>
      </c>
      <c r="AC26" s="671">
        <v>28500</v>
      </c>
      <c r="AD26" s="671">
        <v>29100</v>
      </c>
      <c r="AE26" s="671">
        <v>5300</v>
      </c>
      <c r="AF26" s="671">
        <v>250</v>
      </c>
      <c r="AG26" s="671">
        <v>2450</v>
      </c>
      <c r="AH26" s="671">
        <v>164200</v>
      </c>
      <c r="AI26" s="671">
        <v>23100</v>
      </c>
      <c r="AJ26" s="671">
        <v>39800</v>
      </c>
      <c r="AK26" s="671">
        <v>9800</v>
      </c>
      <c r="AL26" s="671">
        <v>16700</v>
      </c>
      <c r="AM26" s="671">
        <v>81900</v>
      </c>
      <c r="AN26" s="671">
        <v>45400</v>
      </c>
      <c r="AO26" s="671">
        <v>39300</v>
      </c>
      <c r="AP26" s="671">
        <v>38500</v>
      </c>
      <c r="AQ26" s="671">
        <v>19800</v>
      </c>
      <c r="AR26" s="671">
        <v>14600</v>
      </c>
      <c r="AS26" s="671">
        <v>20400</v>
      </c>
      <c r="AT26" s="224"/>
      <c r="AU26" s="671">
        <v>4413</v>
      </c>
      <c r="AV26" s="671">
        <v>99</v>
      </c>
      <c r="AW26" s="671">
        <v>7854</v>
      </c>
      <c r="AX26" s="671">
        <v>354</v>
      </c>
      <c r="AY26" s="671">
        <v>17478</v>
      </c>
      <c r="AZ26" s="671">
        <v>9648</v>
      </c>
      <c r="BA26" s="671">
        <v>12903</v>
      </c>
      <c r="BB26" s="671">
        <v>6594</v>
      </c>
      <c r="BC26" s="671">
        <v>5907</v>
      </c>
      <c r="BD26" s="671">
        <v>2868</v>
      </c>
      <c r="BE26" s="671">
        <v>14346</v>
      </c>
      <c r="BF26" s="671">
        <v>36774</v>
      </c>
      <c r="BG26" s="671">
        <v>24501</v>
      </c>
      <c r="BH26" s="671">
        <v>7449</v>
      </c>
      <c r="BI26" s="671">
        <v>873</v>
      </c>
      <c r="BJ26" s="671">
        <v>3042</v>
      </c>
      <c r="BK26" s="671">
        <v>7116</v>
      </c>
      <c r="BL26" s="671">
        <v>3318</v>
      </c>
      <c r="BM26" s="671">
        <v>7734</v>
      </c>
      <c r="BN26" s="91"/>
      <c r="BO26" s="671">
        <v>5900</v>
      </c>
      <c r="BP26" s="671">
        <v>350</v>
      </c>
      <c r="BQ26" s="671">
        <v>71800</v>
      </c>
      <c r="BR26" s="671">
        <v>3950</v>
      </c>
      <c r="BS26" s="671">
        <v>37000</v>
      </c>
      <c r="BT26" s="671">
        <v>54300</v>
      </c>
      <c r="BU26" s="671">
        <v>64100</v>
      </c>
      <c r="BV26" s="671">
        <v>45100</v>
      </c>
      <c r="BW26" s="671">
        <v>32800</v>
      </c>
      <c r="BX26" s="671">
        <v>20800</v>
      </c>
      <c r="BY26" s="671">
        <v>25900</v>
      </c>
      <c r="BZ26" s="671">
        <v>11000</v>
      </c>
      <c r="CA26" s="671">
        <v>71900</v>
      </c>
      <c r="CB26" s="671">
        <v>40100</v>
      </c>
      <c r="CC26" s="671">
        <v>31800</v>
      </c>
      <c r="CD26" s="671">
        <v>56700</v>
      </c>
      <c r="CE26" s="671">
        <v>66500</v>
      </c>
      <c r="CF26" s="671">
        <v>10900</v>
      </c>
      <c r="CG26" s="671">
        <v>21900</v>
      </c>
      <c r="CH26" s="121"/>
      <c r="CI26" s="499">
        <v>173268</v>
      </c>
      <c r="CJ26" s="457">
        <f t="shared" si="0"/>
        <v>357531</v>
      </c>
      <c r="CK26" s="499">
        <v>530799</v>
      </c>
      <c r="CL26" s="499">
        <v>672600</v>
      </c>
      <c r="CM26" s="457">
        <f t="shared" si="1"/>
        <v>1331300</v>
      </c>
      <c r="CN26" s="499">
        <v>2003900</v>
      </c>
      <c r="CO26" s="91"/>
    </row>
    <row r="27" spans="1:93" s="457" customFormat="1">
      <c r="A27" s="61" t="s">
        <v>715</v>
      </c>
      <c r="B27" s="118"/>
      <c r="C27" s="672">
        <v>9336</v>
      </c>
      <c r="D27" s="672">
        <v>10635</v>
      </c>
      <c r="E27" s="672">
        <v>9819</v>
      </c>
      <c r="F27" s="672">
        <v>8997</v>
      </c>
      <c r="G27" s="672">
        <v>8811</v>
      </c>
      <c r="H27" s="672">
        <v>8190</v>
      </c>
      <c r="I27" s="672">
        <v>4512</v>
      </c>
      <c r="J27" s="672">
        <v>147</v>
      </c>
      <c r="K27" s="672">
        <v>1335</v>
      </c>
      <c r="L27" s="672">
        <v>27624</v>
      </c>
      <c r="M27" s="672">
        <v>6393</v>
      </c>
      <c r="N27" s="672">
        <v>13404</v>
      </c>
      <c r="O27" s="672">
        <v>4503</v>
      </c>
      <c r="P27" s="672">
        <v>12540</v>
      </c>
      <c r="Q27" s="672">
        <v>10209</v>
      </c>
      <c r="R27" s="672">
        <v>15219</v>
      </c>
      <c r="S27" s="672">
        <v>4206</v>
      </c>
      <c r="T27" s="672">
        <v>5457</v>
      </c>
      <c r="U27" s="672">
        <v>4395</v>
      </c>
      <c r="V27" s="672">
        <v>3906</v>
      </c>
      <c r="W27" s="672">
        <v>9756</v>
      </c>
      <c r="X27" s="91"/>
      <c r="Y27" s="672">
        <v>14000</v>
      </c>
      <c r="Z27" s="672">
        <v>17000</v>
      </c>
      <c r="AA27" s="672">
        <v>40300</v>
      </c>
      <c r="AB27" s="672">
        <v>24500</v>
      </c>
      <c r="AC27" s="672">
        <v>28700</v>
      </c>
      <c r="AD27" s="672">
        <v>29400</v>
      </c>
      <c r="AE27" s="672">
        <v>5600</v>
      </c>
      <c r="AF27" s="672">
        <v>260</v>
      </c>
      <c r="AG27" s="672">
        <v>2650</v>
      </c>
      <c r="AH27" s="672">
        <v>170300</v>
      </c>
      <c r="AI27" s="672">
        <v>23600</v>
      </c>
      <c r="AJ27" s="672">
        <v>39600</v>
      </c>
      <c r="AK27" s="672">
        <v>9900</v>
      </c>
      <c r="AL27" s="672">
        <v>17400</v>
      </c>
      <c r="AM27" s="672">
        <v>86900</v>
      </c>
      <c r="AN27" s="672">
        <v>47600</v>
      </c>
      <c r="AO27" s="672">
        <v>41400</v>
      </c>
      <c r="AP27" s="672">
        <v>40200</v>
      </c>
      <c r="AQ27" s="672">
        <v>21700</v>
      </c>
      <c r="AR27" s="672">
        <v>15100</v>
      </c>
      <c r="AS27" s="672">
        <v>20900</v>
      </c>
      <c r="AT27" s="224"/>
      <c r="AU27" s="672">
        <v>4464</v>
      </c>
      <c r="AV27" s="672">
        <v>102</v>
      </c>
      <c r="AW27" s="672">
        <v>7962</v>
      </c>
      <c r="AX27" s="672">
        <v>357</v>
      </c>
      <c r="AY27" s="672">
        <v>18753</v>
      </c>
      <c r="AZ27" s="672">
        <v>9879</v>
      </c>
      <c r="BA27" s="672">
        <v>13428</v>
      </c>
      <c r="BB27" s="672">
        <v>6852</v>
      </c>
      <c r="BC27" s="672">
        <v>6228</v>
      </c>
      <c r="BD27" s="672">
        <v>2826</v>
      </c>
      <c r="BE27" s="672">
        <v>15030</v>
      </c>
      <c r="BF27" s="672">
        <v>37212</v>
      </c>
      <c r="BG27" s="672">
        <v>25944</v>
      </c>
      <c r="BH27" s="672">
        <v>7596</v>
      </c>
      <c r="BI27" s="672">
        <v>873</v>
      </c>
      <c r="BJ27" s="672">
        <v>3132</v>
      </c>
      <c r="BK27" s="672">
        <v>7449</v>
      </c>
      <c r="BL27" s="672">
        <v>3414</v>
      </c>
      <c r="BM27" s="672">
        <v>7881</v>
      </c>
      <c r="BN27" s="91"/>
      <c r="BO27" s="672">
        <v>5800</v>
      </c>
      <c r="BP27" s="672">
        <v>360</v>
      </c>
      <c r="BQ27" s="672">
        <v>73400</v>
      </c>
      <c r="BR27" s="672">
        <v>4250</v>
      </c>
      <c r="BS27" s="672">
        <v>40900</v>
      </c>
      <c r="BT27" s="672">
        <v>55000</v>
      </c>
      <c r="BU27" s="672">
        <v>66800</v>
      </c>
      <c r="BV27" s="672">
        <v>48400</v>
      </c>
      <c r="BW27" s="672">
        <v>34100</v>
      </c>
      <c r="BX27" s="672">
        <v>18500</v>
      </c>
      <c r="BY27" s="672">
        <v>27500</v>
      </c>
      <c r="BZ27" s="672">
        <v>11400</v>
      </c>
      <c r="CA27" s="672">
        <v>74300</v>
      </c>
      <c r="CB27" s="672">
        <v>43100</v>
      </c>
      <c r="CC27" s="672">
        <v>31700</v>
      </c>
      <c r="CD27" s="672">
        <v>58700</v>
      </c>
      <c r="CE27" s="672">
        <v>68100</v>
      </c>
      <c r="CF27" s="672">
        <v>12600</v>
      </c>
      <c r="CG27" s="672">
        <v>22400</v>
      </c>
      <c r="CH27" s="121"/>
      <c r="CI27" s="500">
        <v>179391</v>
      </c>
      <c r="CJ27" s="457">
        <f t="shared" si="0"/>
        <v>363900</v>
      </c>
      <c r="CK27" s="500">
        <v>543291</v>
      </c>
      <c r="CL27" s="500">
        <v>697100</v>
      </c>
      <c r="CM27" s="457">
        <f t="shared" si="1"/>
        <v>1356900</v>
      </c>
      <c r="CN27" s="500">
        <v>2054000</v>
      </c>
      <c r="CO27" s="91"/>
    </row>
    <row r="28" spans="1:93" s="457" customFormat="1">
      <c r="A28" s="569">
        <v>2016</v>
      </c>
      <c r="B28" s="571"/>
      <c r="C28" s="671">
        <v>9591</v>
      </c>
      <c r="D28" s="671">
        <v>11061</v>
      </c>
      <c r="E28" s="671">
        <v>10272</v>
      </c>
      <c r="F28" s="671">
        <v>9231</v>
      </c>
      <c r="G28" s="671">
        <v>9030</v>
      </c>
      <c r="H28" s="671">
        <v>8580</v>
      </c>
      <c r="I28" s="671">
        <v>4665</v>
      </c>
      <c r="J28" s="671">
        <v>138</v>
      </c>
      <c r="K28" s="671">
        <v>1404</v>
      </c>
      <c r="L28" s="671">
        <v>28533</v>
      </c>
      <c r="M28" s="671">
        <v>6684</v>
      </c>
      <c r="N28" s="671">
        <v>13914</v>
      </c>
      <c r="O28" s="671">
        <v>4755</v>
      </c>
      <c r="P28" s="671">
        <v>12825</v>
      </c>
      <c r="Q28" s="671">
        <v>10434</v>
      </c>
      <c r="R28" s="671">
        <v>15873</v>
      </c>
      <c r="S28" s="671">
        <v>4425</v>
      </c>
      <c r="T28" s="671">
        <v>5790</v>
      </c>
      <c r="U28" s="671">
        <v>4641</v>
      </c>
      <c r="V28" s="671">
        <v>4050</v>
      </c>
      <c r="W28" s="671">
        <v>9909</v>
      </c>
      <c r="X28" s="419"/>
      <c r="Y28" s="671">
        <v>14800</v>
      </c>
      <c r="Z28" s="671">
        <v>17900</v>
      </c>
      <c r="AA28" s="671">
        <v>42400</v>
      </c>
      <c r="AB28" s="671">
        <v>25600</v>
      </c>
      <c r="AC28" s="671">
        <v>28900</v>
      </c>
      <c r="AD28" s="671">
        <v>30300</v>
      </c>
      <c r="AE28" s="671">
        <v>6100</v>
      </c>
      <c r="AF28" s="671">
        <v>220</v>
      </c>
      <c r="AG28" s="671">
        <v>2800</v>
      </c>
      <c r="AH28" s="671">
        <v>177300</v>
      </c>
      <c r="AI28" s="671">
        <v>24400</v>
      </c>
      <c r="AJ28" s="671">
        <v>40000</v>
      </c>
      <c r="AK28" s="671">
        <v>10500</v>
      </c>
      <c r="AL28" s="671">
        <v>18300</v>
      </c>
      <c r="AM28" s="671">
        <v>89200</v>
      </c>
      <c r="AN28" s="671">
        <v>50800</v>
      </c>
      <c r="AO28" s="671">
        <v>42700</v>
      </c>
      <c r="AP28" s="671">
        <v>43000</v>
      </c>
      <c r="AQ28" s="671">
        <v>22300</v>
      </c>
      <c r="AR28" s="671">
        <v>15800</v>
      </c>
      <c r="AS28" s="671">
        <v>21300</v>
      </c>
      <c r="AT28" s="570"/>
      <c r="AU28" s="671">
        <v>4497</v>
      </c>
      <c r="AV28" s="671">
        <v>96</v>
      </c>
      <c r="AW28" s="671">
        <v>8082</v>
      </c>
      <c r="AX28" s="671">
        <v>369</v>
      </c>
      <c r="AY28" s="671">
        <v>20115</v>
      </c>
      <c r="AZ28" s="671">
        <v>10065</v>
      </c>
      <c r="BA28" s="671">
        <v>13770</v>
      </c>
      <c r="BB28" s="671">
        <v>7251</v>
      </c>
      <c r="BC28" s="671">
        <v>6606</v>
      </c>
      <c r="BD28" s="671">
        <v>3000</v>
      </c>
      <c r="BE28" s="671">
        <v>15684</v>
      </c>
      <c r="BF28" s="671">
        <v>38559</v>
      </c>
      <c r="BG28" s="671">
        <v>26493</v>
      </c>
      <c r="BH28" s="671">
        <v>7806</v>
      </c>
      <c r="BI28" s="671">
        <v>849</v>
      </c>
      <c r="BJ28" s="671">
        <v>3237</v>
      </c>
      <c r="BK28" s="671">
        <v>7725</v>
      </c>
      <c r="BL28" s="671">
        <v>3471</v>
      </c>
      <c r="BM28" s="671">
        <v>8127</v>
      </c>
      <c r="BN28" s="419"/>
      <c r="BO28" s="671">
        <v>5900</v>
      </c>
      <c r="BP28" s="671">
        <v>320</v>
      </c>
      <c r="BQ28" s="671">
        <v>75500</v>
      </c>
      <c r="BR28" s="671">
        <v>4300</v>
      </c>
      <c r="BS28" s="671">
        <v>45300</v>
      </c>
      <c r="BT28" s="671">
        <v>55600</v>
      </c>
      <c r="BU28" s="671">
        <v>69800</v>
      </c>
      <c r="BV28" s="671">
        <v>52100</v>
      </c>
      <c r="BW28" s="671">
        <v>35500</v>
      </c>
      <c r="BX28" s="671">
        <v>18700</v>
      </c>
      <c r="BY28" s="671">
        <v>28000</v>
      </c>
      <c r="BZ28" s="671">
        <v>12100</v>
      </c>
      <c r="CA28" s="671">
        <v>76500</v>
      </c>
      <c r="CB28" s="671">
        <v>46000</v>
      </c>
      <c r="CC28" s="671">
        <v>32200</v>
      </c>
      <c r="CD28" s="671">
        <v>60600</v>
      </c>
      <c r="CE28" s="671">
        <v>70100</v>
      </c>
      <c r="CF28" s="671">
        <v>13100</v>
      </c>
      <c r="CG28" s="671">
        <v>23100</v>
      </c>
      <c r="CH28" s="121"/>
      <c r="CI28" s="499">
        <v>185802</v>
      </c>
      <c r="CJ28" s="457">
        <f t="shared" si="0"/>
        <v>367218</v>
      </c>
      <c r="CK28" s="499">
        <v>553020</v>
      </c>
      <c r="CL28" s="499">
        <v>724800</v>
      </c>
      <c r="CM28" s="457">
        <f t="shared" si="1"/>
        <v>1382200</v>
      </c>
      <c r="CN28" s="499">
        <v>2107000</v>
      </c>
      <c r="CO28" s="91"/>
    </row>
    <row r="29" spans="1:93" s="457" customFormat="1">
      <c r="A29" s="569">
        <v>2017</v>
      </c>
      <c r="B29" s="118"/>
      <c r="C29" s="672">
        <v>9885</v>
      </c>
      <c r="D29" s="672">
        <v>11583</v>
      </c>
      <c r="E29" s="672">
        <v>10809</v>
      </c>
      <c r="F29" s="672">
        <v>9540</v>
      </c>
      <c r="G29" s="672">
        <v>9306</v>
      </c>
      <c r="H29" s="672">
        <v>8922</v>
      </c>
      <c r="I29" s="672">
        <v>4908</v>
      </c>
      <c r="J29" s="672">
        <v>138</v>
      </c>
      <c r="K29" s="672">
        <v>1440</v>
      </c>
      <c r="L29" s="672">
        <v>29532</v>
      </c>
      <c r="M29" s="672">
        <v>7026</v>
      </c>
      <c r="N29" s="672">
        <v>14523</v>
      </c>
      <c r="O29" s="672">
        <v>5097</v>
      </c>
      <c r="P29" s="672">
        <v>13293</v>
      </c>
      <c r="Q29" s="672">
        <v>10743</v>
      </c>
      <c r="R29" s="672">
        <v>16836</v>
      </c>
      <c r="S29" s="672">
        <v>4563</v>
      </c>
      <c r="T29" s="672">
        <v>6171</v>
      </c>
      <c r="U29" s="672">
        <v>4866</v>
      </c>
      <c r="V29" s="672">
        <v>4284</v>
      </c>
      <c r="W29" s="672">
        <v>10143</v>
      </c>
      <c r="X29" s="91"/>
      <c r="Y29" s="672">
        <v>15500</v>
      </c>
      <c r="Z29" s="672">
        <v>19300</v>
      </c>
      <c r="AA29" s="672">
        <v>43700</v>
      </c>
      <c r="AB29" s="672">
        <v>27300</v>
      </c>
      <c r="AC29" s="672">
        <v>30000</v>
      </c>
      <c r="AD29" s="672">
        <v>32400</v>
      </c>
      <c r="AE29" s="672">
        <v>6400</v>
      </c>
      <c r="AF29" s="672">
        <v>230</v>
      </c>
      <c r="AG29" s="672">
        <v>2900</v>
      </c>
      <c r="AH29" s="672">
        <v>182700</v>
      </c>
      <c r="AI29" s="672">
        <v>25400</v>
      </c>
      <c r="AJ29" s="672">
        <v>42500</v>
      </c>
      <c r="AK29" s="672">
        <v>11000</v>
      </c>
      <c r="AL29" s="672">
        <v>19200</v>
      </c>
      <c r="AM29" s="672">
        <v>92600</v>
      </c>
      <c r="AN29" s="672">
        <v>53200</v>
      </c>
      <c r="AO29" s="672">
        <v>46600</v>
      </c>
      <c r="AP29" s="672">
        <v>44400</v>
      </c>
      <c r="AQ29" s="672">
        <v>23400</v>
      </c>
      <c r="AR29" s="672">
        <v>16700</v>
      </c>
      <c r="AS29" s="672">
        <v>22600</v>
      </c>
      <c r="AT29" s="224"/>
      <c r="AU29" s="672">
        <v>4422</v>
      </c>
      <c r="AV29" s="672">
        <v>102</v>
      </c>
      <c r="AW29" s="672">
        <v>8043</v>
      </c>
      <c r="AX29" s="672">
        <v>387</v>
      </c>
      <c r="AY29" s="672">
        <v>22011</v>
      </c>
      <c r="AZ29" s="672">
        <v>10131</v>
      </c>
      <c r="BA29" s="672">
        <v>13857</v>
      </c>
      <c r="BB29" s="672">
        <v>7578</v>
      </c>
      <c r="BC29" s="672">
        <v>6945</v>
      </c>
      <c r="BD29" s="672">
        <v>3168</v>
      </c>
      <c r="BE29" s="672">
        <v>16413</v>
      </c>
      <c r="BF29" s="672">
        <v>40563</v>
      </c>
      <c r="BG29" s="672">
        <v>27474</v>
      </c>
      <c r="BH29" s="672">
        <v>8250</v>
      </c>
      <c r="BI29" s="672">
        <v>855</v>
      </c>
      <c r="BJ29" s="672">
        <v>3384</v>
      </c>
      <c r="BK29" s="672">
        <v>8025</v>
      </c>
      <c r="BL29" s="672">
        <v>3555</v>
      </c>
      <c r="BM29" s="672">
        <v>8445</v>
      </c>
      <c r="BN29" s="91"/>
      <c r="BO29" s="672">
        <v>5900</v>
      </c>
      <c r="BP29" s="672">
        <v>410</v>
      </c>
      <c r="BQ29" s="672">
        <v>76500</v>
      </c>
      <c r="BR29" s="672">
        <v>4750</v>
      </c>
      <c r="BS29" s="672">
        <v>51200</v>
      </c>
      <c r="BT29" s="672">
        <v>57200</v>
      </c>
      <c r="BU29" s="672">
        <v>73500</v>
      </c>
      <c r="BV29" s="672">
        <v>57000</v>
      </c>
      <c r="BW29" s="672">
        <v>37000</v>
      </c>
      <c r="BX29" s="672">
        <v>19600</v>
      </c>
      <c r="BY29" s="672">
        <v>29700</v>
      </c>
      <c r="BZ29" s="672">
        <v>13200</v>
      </c>
      <c r="CA29" s="672">
        <v>79700</v>
      </c>
      <c r="CB29" s="672">
        <v>50100</v>
      </c>
      <c r="CC29" s="672">
        <v>31700</v>
      </c>
      <c r="CD29" s="672">
        <v>62600</v>
      </c>
      <c r="CE29" s="672">
        <v>70700</v>
      </c>
      <c r="CF29" s="672">
        <v>12900</v>
      </c>
      <c r="CG29" s="672">
        <v>24300</v>
      </c>
      <c r="CH29" s="121"/>
      <c r="CI29" s="500">
        <v>193602</v>
      </c>
      <c r="CJ29" s="457">
        <f t="shared" si="0"/>
        <v>373452</v>
      </c>
      <c r="CK29" s="500">
        <v>567054</v>
      </c>
      <c r="CL29" s="500">
        <v>758000</v>
      </c>
      <c r="CM29" s="457">
        <f t="shared" si="1"/>
        <v>1408400</v>
      </c>
      <c r="CN29" s="500">
        <v>2166400</v>
      </c>
      <c r="CO29" s="91"/>
    </row>
    <row r="30" spans="1:93" s="457" customFormat="1">
      <c r="A30" s="569">
        <v>2018</v>
      </c>
      <c r="B30" s="118"/>
      <c r="C30" s="671">
        <v>10032</v>
      </c>
      <c r="D30" s="671">
        <v>11808</v>
      </c>
      <c r="E30" s="671">
        <v>11067</v>
      </c>
      <c r="F30" s="671">
        <v>9648</v>
      </c>
      <c r="G30" s="671">
        <v>9387</v>
      </c>
      <c r="H30" s="671">
        <v>9099</v>
      </c>
      <c r="I30" s="671">
        <v>4920</v>
      </c>
      <c r="J30" s="671">
        <v>138</v>
      </c>
      <c r="K30" s="671">
        <v>1431</v>
      </c>
      <c r="L30" s="671">
        <v>29964</v>
      </c>
      <c r="M30" s="671">
        <v>7197</v>
      </c>
      <c r="N30" s="671">
        <v>14748</v>
      </c>
      <c r="O30" s="671">
        <v>5265</v>
      </c>
      <c r="P30" s="671">
        <v>13473</v>
      </c>
      <c r="Q30" s="671">
        <v>10917</v>
      </c>
      <c r="R30" s="671">
        <v>17166</v>
      </c>
      <c r="S30" s="671">
        <v>4596</v>
      </c>
      <c r="T30" s="671">
        <v>6270</v>
      </c>
      <c r="U30" s="671">
        <v>4950</v>
      </c>
      <c r="V30" s="671">
        <v>4359</v>
      </c>
      <c r="W30" s="671">
        <v>10257</v>
      </c>
      <c r="X30" s="91"/>
      <c r="Y30" s="671">
        <v>15900</v>
      </c>
      <c r="Z30" s="671">
        <v>20300</v>
      </c>
      <c r="AA30" s="671">
        <v>45100</v>
      </c>
      <c r="AB30" s="671">
        <v>27800</v>
      </c>
      <c r="AC30" s="671">
        <v>29500</v>
      </c>
      <c r="AD30" s="671">
        <v>33600</v>
      </c>
      <c r="AE30" s="671">
        <v>6300</v>
      </c>
      <c r="AF30" s="671">
        <v>250</v>
      </c>
      <c r="AG30" s="671">
        <v>2900</v>
      </c>
      <c r="AH30" s="671">
        <v>190200</v>
      </c>
      <c r="AI30" s="671">
        <v>25500</v>
      </c>
      <c r="AJ30" s="671">
        <v>45300</v>
      </c>
      <c r="AK30" s="671">
        <v>11900</v>
      </c>
      <c r="AL30" s="671">
        <v>19800</v>
      </c>
      <c r="AM30" s="671">
        <v>91600</v>
      </c>
      <c r="AN30" s="671">
        <v>54700</v>
      </c>
      <c r="AO30" s="671">
        <v>49000</v>
      </c>
      <c r="AP30" s="671">
        <v>44500</v>
      </c>
      <c r="AQ30" s="671">
        <v>25600</v>
      </c>
      <c r="AR30" s="671">
        <v>17700</v>
      </c>
      <c r="AS30" s="671">
        <v>23500</v>
      </c>
      <c r="AT30" s="224"/>
      <c r="AU30" s="671">
        <v>4167</v>
      </c>
      <c r="AV30" s="671">
        <v>96</v>
      </c>
      <c r="AW30" s="671">
        <v>8001</v>
      </c>
      <c r="AX30" s="671">
        <v>408</v>
      </c>
      <c r="AY30" s="671">
        <v>23016</v>
      </c>
      <c r="AZ30" s="671">
        <v>9936</v>
      </c>
      <c r="BA30" s="671">
        <v>13716</v>
      </c>
      <c r="BB30" s="671">
        <v>7863</v>
      </c>
      <c r="BC30" s="671">
        <v>6840</v>
      </c>
      <c r="BD30" s="671">
        <v>3240</v>
      </c>
      <c r="BE30" s="671">
        <v>16023</v>
      </c>
      <c r="BF30" s="671">
        <v>42660</v>
      </c>
      <c r="BG30" s="671">
        <v>27900</v>
      </c>
      <c r="BH30" s="671">
        <v>8253</v>
      </c>
      <c r="BI30" s="671">
        <v>858</v>
      </c>
      <c r="BJ30" s="671">
        <v>3438</v>
      </c>
      <c r="BK30" s="671">
        <v>8163</v>
      </c>
      <c r="BL30" s="671">
        <v>3552</v>
      </c>
      <c r="BM30" s="671">
        <v>8577</v>
      </c>
      <c r="BN30" s="91"/>
      <c r="BO30" s="671">
        <v>5700</v>
      </c>
      <c r="BP30" s="671">
        <v>410</v>
      </c>
      <c r="BQ30" s="671">
        <v>78600</v>
      </c>
      <c r="BR30" s="671">
        <v>4950</v>
      </c>
      <c r="BS30" s="671">
        <v>56200</v>
      </c>
      <c r="BT30" s="671">
        <v>58900</v>
      </c>
      <c r="BU30" s="671">
        <v>73900</v>
      </c>
      <c r="BV30" s="671">
        <v>57700</v>
      </c>
      <c r="BW30" s="671">
        <v>38200</v>
      </c>
      <c r="BX30" s="671">
        <v>19200</v>
      </c>
      <c r="BY30" s="671">
        <v>28600</v>
      </c>
      <c r="BZ30" s="671">
        <v>14100</v>
      </c>
      <c r="CA30" s="671">
        <v>83200</v>
      </c>
      <c r="CB30" s="671">
        <v>52400</v>
      </c>
      <c r="CC30" s="671">
        <v>32700</v>
      </c>
      <c r="CD30" s="671">
        <v>65000</v>
      </c>
      <c r="CE30" s="671">
        <v>72300</v>
      </c>
      <c r="CF30" s="671">
        <v>13600</v>
      </c>
      <c r="CG30" s="671">
        <v>25300</v>
      </c>
      <c r="CH30" s="121"/>
      <c r="CI30" s="499">
        <v>196698</v>
      </c>
      <c r="CJ30" s="457">
        <f t="shared" si="0"/>
        <v>375687</v>
      </c>
      <c r="CK30" s="499">
        <v>572385</v>
      </c>
      <c r="CL30" s="499">
        <v>781100</v>
      </c>
      <c r="CM30" s="457">
        <f t="shared" si="1"/>
        <v>1456600</v>
      </c>
      <c r="CN30" s="499">
        <v>2237700</v>
      </c>
      <c r="CO30" s="91"/>
    </row>
    <row r="31" spans="1:93" s="457" customFormat="1">
      <c r="A31" s="569">
        <v>2019</v>
      </c>
      <c r="B31" s="118"/>
      <c r="C31" s="672">
        <v>10209</v>
      </c>
      <c r="D31" s="672">
        <v>12123</v>
      </c>
      <c r="E31" s="672">
        <v>11514</v>
      </c>
      <c r="F31" s="672">
        <v>9837</v>
      </c>
      <c r="G31" s="672">
        <v>9606</v>
      </c>
      <c r="H31" s="672">
        <v>9351</v>
      </c>
      <c r="I31" s="672">
        <v>5007</v>
      </c>
      <c r="J31" s="672">
        <v>141</v>
      </c>
      <c r="K31" s="672">
        <v>1428</v>
      </c>
      <c r="L31" s="672">
        <v>30759</v>
      </c>
      <c r="M31" s="672">
        <v>7320</v>
      </c>
      <c r="N31" s="672">
        <v>14862</v>
      </c>
      <c r="O31" s="672">
        <v>5379</v>
      </c>
      <c r="P31" s="672">
        <v>13839</v>
      </c>
      <c r="Q31" s="672">
        <v>10995</v>
      </c>
      <c r="R31" s="672">
        <v>17706</v>
      </c>
      <c r="S31" s="672">
        <v>4692</v>
      </c>
      <c r="T31" s="672">
        <v>6378</v>
      </c>
      <c r="U31" s="672">
        <v>5100</v>
      </c>
      <c r="V31" s="672">
        <v>4515</v>
      </c>
      <c r="W31" s="672">
        <v>10491</v>
      </c>
      <c r="X31" s="91"/>
      <c r="Y31" s="672">
        <v>16500</v>
      </c>
      <c r="Z31" s="672">
        <v>21000</v>
      </c>
      <c r="AA31" s="672">
        <v>46600</v>
      </c>
      <c r="AB31" s="672">
        <v>27500</v>
      </c>
      <c r="AC31" s="672">
        <v>30800</v>
      </c>
      <c r="AD31" s="672">
        <v>34500</v>
      </c>
      <c r="AE31" s="672">
        <v>6200</v>
      </c>
      <c r="AF31" s="672">
        <v>310</v>
      </c>
      <c r="AG31" s="672">
        <v>3100</v>
      </c>
      <c r="AH31" s="672">
        <v>194600</v>
      </c>
      <c r="AI31" s="672">
        <v>26200</v>
      </c>
      <c r="AJ31" s="672">
        <v>45000</v>
      </c>
      <c r="AK31" s="672">
        <v>12000</v>
      </c>
      <c r="AL31" s="672">
        <v>20700</v>
      </c>
      <c r="AM31" s="672">
        <v>93000</v>
      </c>
      <c r="AN31" s="672">
        <v>56700</v>
      </c>
      <c r="AO31" s="672">
        <v>49900</v>
      </c>
      <c r="AP31" s="672">
        <v>45600</v>
      </c>
      <c r="AQ31" s="672">
        <v>26800</v>
      </c>
      <c r="AR31" s="672">
        <v>17700</v>
      </c>
      <c r="AS31" s="672">
        <v>24200</v>
      </c>
      <c r="AT31" s="224"/>
      <c r="AU31" s="672">
        <v>4113</v>
      </c>
      <c r="AV31" s="672">
        <v>93</v>
      </c>
      <c r="AW31" s="672">
        <v>8013</v>
      </c>
      <c r="AX31" s="672">
        <v>411</v>
      </c>
      <c r="AY31" s="672">
        <v>24183</v>
      </c>
      <c r="AZ31" s="672">
        <v>9831</v>
      </c>
      <c r="BA31" s="672">
        <v>13644</v>
      </c>
      <c r="BB31" s="672">
        <v>8076</v>
      </c>
      <c r="BC31" s="672">
        <v>6813</v>
      </c>
      <c r="BD31" s="672">
        <v>3279</v>
      </c>
      <c r="BE31" s="672">
        <v>16485</v>
      </c>
      <c r="BF31" s="672">
        <v>44019</v>
      </c>
      <c r="BG31" s="672">
        <v>28521</v>
      </c>
      <c r="BH31" s="672">
        <v>8559</v>
      </c>
      <c r="BI31" s="672">
        <v>843</v>
      </c>
      <c r="BJ31" s="672">
        <v>3597</v>
      </c>
      <c r="BK31" s="672">
        <v>8418</v>
      </c>
      <c r="BL31" s="672">
        <v>3588</v>
      </c>
      <c r="BM31" s="672">
        <v>8772</v>
      </c>
      <c r="BN31" s="91"/>
      <c r="BO31" s="672">
        <v>5900</v>
      </c>
      <c r="BP31" s="672">
        <v>430</v>
      </c>
      <c r="BQ31" s="672">
        <v>79800</v>
      </c>
      <c r="BR31" s="672">
        <v>5300</v>
      </c>
      <c r="BS31" s="672">
        <v>59500</v>
      </c>
      <c r="BT31" s="672">
        <v>59600</v>
      </c>
      <c r="BU31" s="672">
        <v>74800</v>
      </c>
      <c r="BV31" s="672">
        <v>59000</v>
      </c>
      <c r="BW31" s="672">
        <v>39700</v>
      </c>
      <c r="BX31" s="672">
        <v>19000</v>
      </c>
      <c r="BY31" s="672">
        <v>29600</v>
      </c>
      <c r="BZ31" s="672">
        <v>14600</v>
      </c>
      <c r="CA31" s="672">
        <v>84600</v>
      </c>
      <c r="CB31" s="672">
        <v>52500</v>
      </c>
      <c r="CC31" s="672">
        <v>34000</v>
      </c>
      <c r="CD31" s="672">
        <v>66200</v>
      </c>
      <c r="CE31" s="672">
        <v>75300</v>
      </c>
      <c r="CF31" s="672">
        <v>14000</v>
      </c>
      <c r="CG31" s="672">
        <v>25200</v>
      </c>
      <c r="CH31" s="121"/>
      <c r="CI31" s="500">
        <v>201255</v>
      </c>
      <c r="CJ31" s="664">
        <f t="shared" si="0"/>
        <v>381228</v>
      </c>
      <c r="CK31" s="500">
        <v>582483</v>
      </c>
      <c r="CL31" s="500">
        <v>799100</v>
      </c>
      <c r="CM31" s="664">
        <f t="shared" si="1"/>
        <v>1484900</v>
      </c>
      <c r="CN31" s="500">
        <v>2284000</v>
      </c>
      <c r="CO31" s="91"/>
    </row>
    <row r="32" spans="1:93" s="457" customFormat="1">
      <c r="A32" s="61"/>
      <c r="B32" s="118"/>
      <c r="C32" s="415"/>
      <c r="D32" s="415"/>
      <c r="E32" s="415"/>
      <c r="G32" s="415"/>
      <c r="H32" s="415"/>
      <c r="I32" s="415"/>
      <c r="J32" s="415"/>
      <c r="K32" s="415"/>
      <c r="L32" s="415"/>
      <c r="M32" s="415"/>
      <c r="N32" s="415"/>
      <c r="O32" s="415"/>
      <c r="P32" s="415"/>
      <c r="Q32" s="415"/>
      <c r="R32" s="415"/>
      <c r="S32" s="415"/>
      <c r="T32" s="415"/>
      <c r="U32" s="415"/>
      <c r="V32" s="415"/>
      <c r="W32" s="415"/>
      <c r="X32" s="91"/>
      <c r="Y32" s="415"/>
      <c r="Z32" s="415"/>
      <c r="AA32" s="415"/>
      <c r="AB32" s="415"/>
      <c r="AC32" s="415"/>
      <c r="AD32" s="415"/>
      <c r="AE32" s="415"/>
      <c r="AF32" s="415"/>
      <c r="AG32" s="415"/>
      <c r="AH32" s="415"/>
      <c r="AI32" s="415"/>
      <c r="AJ32" s="415"/>
      <c r="AK32" s="415"/>
      <c r="AL32" s="415"/>
      <c r="AM32" s="415"/>
      <c r="AN32" s="415"/>
      <c r="AO32" s="415"/>
      <c r="AP32" s="415"/>
      <c r="AQ32" s="415"/>
      <c r="AR32" s="415"/>
      <c r="AS32" s="415"/>
      <c r="AT32" s="224"/>
      <c r="BN32" s="91"/>
      <c r="CH32" s="121"/>
      <c r="CI32" s="360"/>
      <c r="CJ32" s="360"/>
      <c r="CK32" s="360"/>
      <c r="CL32" s="360"/>
      <c r="CM32" s="360"/>
      <c r="CN32" s="360"/>
      <c r="CO32" s="91"/>
    </row>
    <row r="33" spans="1:93" s="457" customFormat="1">
      <c r="A33" s="61"/>
      <c r="B33" s="118"/>
      <c r="C33" s="415"/>
      <c r="D33" s="415"/>
      <c r="E33" s="415"/>
      <c r="G33" s="415"/>
      <c r="H33" s="415"/>
      <c r="I33" s="415"/>
      <c r="J33" s="415"/>
      <c r="K33" s="415"/>
      <c r="L33" s="415"/>
      <c r="M33" s="415"/>
      <c r="N33" s="415"/>
      <c r="O33" s="415"/>
      <c r="P33" s="415"/>
      <c r="Q33" s="415"/>
      <c r="R33" s="415"/>
      <c r="S33" s="415"/>
      <c r="T33" s="415"/>
      <c r="U33" s="415"/>
      <c r="V33" s="415"/>
      <c r="W33" s="415"/>
      <c r="X33" s="91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224"/>
      <c r="AU33" s="237"/>
      <c r="AV33" s="237"/>
      <c r="AW33" s="457" t="s">
        <v>982</v>
      </c>
      <c r="BA33" s="457" t="s">
        <v>985</v>
      </c>
      <c r="BE33" s="237"/>
      <c r="BF33" s="237"/>
      <c r="BG33" s="237" t="s">
        <v>981</v>
      </c>
      <c r="BH33" s="237"/>
      <c r="BI33" s="237"/>
      <c r="BJ33" s="237"/>
      <c r="BK33" s="237"/>
      <c r="BL33" s="237"/>
      <c r="BM33" s="237"/>
      <c r="BN33" s="91"/>
      <c r="BO33" s="237"/>
      <c r="BP33" s="237"/>
      <c r="BQ33" s="457" t="s">
        <v>983</v>
      </c>
      <c r="BT33" s="15"/>
      <c r="BV33" s="457" t="s">
        <v>986</v>
      </c>
      <c r="BW33" s="15"/>
      <c r="BX33" s="15"/>
      <c r="BY33" s="237"/>
      <c r="BZ33" s="237" t="s">
        <v>984</v>
      </c>
      <c r="CA33" s="237"/>
      <c r="CB33" s="237"/>
      <c r="CC33" s="237"/>
      <c r="CD33" s="237"/>
      <c r="CE33" s="237"/>
      <c r="CF33" s="237"/>
      <c r="CG33" s="237"/>
      <c r="CH33" s="121"/>
      <c r="CI33" s="360"/>
      <c r="CJ33" s="360"/>
      <c r="CK33" s="360"/>
      <c r="CL33" s="360"/>
      <c r="CM33" s="360"/>
      <c r="CN33" s="360"/>
      <c r="CO33" s="91"/>
    </row>
    <row r="34" spans="1:93" s="457" customFormat="1">
      <c r="A34" s="61"/>
      <c r="B34" s="118"/>
      <c r="X34" s="91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224"/>
      <c r="AU34" s="203"/>
      <c r="AX34" s="15">
        <v>2000</v>
      </c>
      <c r="AY34" s="15">
        <v>2019</v>
      </c>
      <c r="AZ34" s="15"/>
      <c r="BA34" s="362"/>
      <c r="BB34" s="203"/>
      <c r="BC34" s="15">
        <v>2000</v>
      </c>
      <c r="BD34" s="15">
        <v>2019</v>
      </c>
      <c r="BE34" s="203"/>
      <c r="BF34" s="203"/>
      <c r="BG34" s="203"/>
      <c r="BH34" s="15">
        <v>2000</v>
      </c>
      <c r="BI34" s="15">
        <v>2019</v>
      </c>
      <c r="BJ34" s="203"/>
      <c r="BK34" s="203"/>
      <c r="BL34" s="203"/>
      <c r="BM34" s="203"/>
      <c r="BN34" s="91"/>
      <c r="BO34" s="415"/>
      <c r="BP34" s="415"/>
      <c r="BR34" s="361" t="s">
        <v>486</v>
      </c>
      <c r="BS34" s="361" t="s">
        <v>987</v>
      </c>
      <c r="BT34" s="361"/>
      <c r="BU34" s="361"/>
      <c r="BV34" s="361"/>
      <c r="BW34" s="361" t="s">
        <v>486</v>
      </c>
      <c r="BX34" s="361" t="s">
        <v>987</v>
      </c>
      <c r="BY34" s="415"/>
      <c r="BZ34" s="415"/>
      <c r="CA34" s="361" t="s">
        <v>486</v>
      </c>
      <c r="CB34" s="361" t="s">
        <v>987</v>
      </c>
      <c r="CC34" s="415"/>
      <c r="CD34" s="415"/>
      <c r="CE34" s="415"/>
      <c r="CF34" s="415"/>
      <c r="CG34" s="415"/>
      <c r="CH34" s="121"/>
      <c r="CI34" s="360"/>
      <c r="CJ34" s="360"/>
      <c r="CK34" s="360"/>
      <c r="CL34" s="360"/>
      <c r="CM34" s="360"/>
      <c r="CN34" s="360"/>
      <c r="CO34" s="91"/>
    </row>
    <row r="35" spans="1:93" s="457" customFormat="1" ht="30">
      <c r="A35" s="61"/>
      <c r="B35" s="118"/>
      <c r="C35" s="237"/>
      <c r="D35" s="237"/>
      <c r="E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91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/>
      <c r="AS35" s="237"/>
      <c r="AT35" s="224"/>
      <c r="AU35" s="203"/>
      <c r="AW35" s="669" t="s">
        <v>31</v>
      </c>
      <c r="AX35" s="671">
        <v>78</v>
      </c>
      <c r="AY35" s="672">
        <v>93</v>
      </c>
      <c r="AZ35" s="363"/>
      <c r="BA35" s="15"/>
      <c r="BB35" s="669" t="s">
        <v>31</v>
      </c>
      <c r="BC35" s="671">
        <v>78</v>
      </c>
      <c r="BD35" s="672">
        <v>93</v>
      </c>
      <c r="BE35" s="203"/>
      <c r="BF35" s="203"/>
      <c r="BG35" s="642" t="s">
        <v>30</v>
      </c>
      <c r="BH35" s="671">
        <v>6513</v>
      </c>
      <c r="BI35" s="672">
        <v>4113</v>
      </c>
      <c r="BJ35" s="203"/>
      <c r="BK35" s="203"/>
      <c r="BL35" s="203"/>
      <c r="BM35" s="203"/>
      <c r="BN35" s="91"/>
      <c r="BO35" s="203"/>
      <c r="BP35" s="670" t="s">
        <v>7</v>
      </c>
      <c r="BQ35" s="669" t="s">
        <v>31</v>
      </c>
      <c r="BR35" s="671">
        <v>310</v>
      </c>
      <c r="BS35" s="672">
        <v>430</v>
      </c>
      <c r="BU35" s="670" t="s">
        <v>7</v>
      </c>
      <c r="BV35" s="669" t="s">
        <v>31</v>
      </c>
      <c r="BW35" s="671">
        <v>310</v>
      </c>
      <c r="BX35" s="672">
        <v>430</v>
      </c>
      <c r="BY35" s="670" t="s">
        <v>6</v>
      </c>
      <c r="BZ35" s="554" t="s">
        <v>30</v>
      </c>
      <c r="CA35" s="671">
        <v>6400</v>
      </c>
      <c r="CB35" s="672">
        <v>5900</v>
      </c>
      <c r="CC35" s="203"/>
      <c r="CD35" s="203"/>
      <c r="CE35" s="203"/>
      <c r="CF35" s="203"/>
      <c r="CG35" s="203"/>
      <c r="CH35" s="121"/>
      <c r="CI35" s="237"/>
      <c r="CJ35" s="415"/>
      <c r="CK35" s="237"/>
      <c r="CL35" s="237"/>
      <c r="CM35" s="415"/>
      <c r="CN35" s="237"/>
      <c r="CO35" s="91"/>
    </row>
    <row r="36" spans="1:93" s="457" customFormat="1" ht="40">
      <c r="A36" s="61"/>
      <c r="B36" s="118"/>
      <c r="X36" s="91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224"/>
      <c r="AU36" s="203"/>
      <c r="AW36" s="669" t="s">
        <v>33</v>
      </c>
      <c r="AX36" s="671">
        <v>285</v>
      </c>
      <c r="AY36" s="672">
        <v>411</v>
      </c>
      <c r="AZ36" s="363"/>
      <c r="BA36" s="15"/>
      <c r="BB36" s="669" t="s">
        <v>33</v>
      </c>
      <c r="BC36" s="671">
        <v>285</v>
      </c>
      <c r="BD36" s="672">
        <v>411</v>
      </c>
      <c r="BE36" s="203"/>
      <c r="BF36" s="203"/>
      <c r="BG36" s="642" t="s">
        <v>31</v>
      </c>
      <c r="BH36" s="671">
        <v>78</v>
      </c>
      <c r="BI36" s="672">
        <v>93</v>
      </c>
      <c r="BJ36" s="203"/>
      <c r="BK36" s="203"/>
      <c r="BL36" s="203"/>
      <c r="BM36" s="203"/>
      <c r="BN36" s="91"/>
      <c r="BO36" s="203"/>
      <c r="BP36" s="27" t="s">
        <v>9</v>
      </c>
      <c r="BQ36" s="669" t="s">
        <v>33</v>
      </c>
      <c r="BR36" s="671">
        <v>2800</v>
      </c>
      <c r="BS36" s="672">
        <v>5300</v>
      </c>
      <c r="BT36" s="203"/>
      <c r="BU36" s="27" t="s">
        <v>9</v>
      </c>
      <c r="BV36" s="669" t="s">
        <v>33</v>
      </c>
      <c r="BW36" s="671">
        <v>2800</v>
      </c>
      <c r="BX36" s="672">
        <v>5300</v>
      </c>
      <c r="BY36" s="670" t="s">
        <v>7</v>
      </c>
      <c r="BZ36" s="554" t="s">
        <v>31</v>
      </c>
      <c r="CA36" s="671">
        <v>310</v>
      </c>
      <c r="CB36" s="672">
        <v>430</v>
      </c>
      <c r="CC36" s="203"/>
      <c r="CD36" s="203"/>
      <c r="CE36" s="203"/>
      <c r="CF36" s="203"/>
      <c r="CG36" s="203"/>
      <c r="CH36" s="121"/>
      <c r="CI36" s="360"/>
      <c r="CJ36" s="360"/>
      <c r="CK36" s="360"/>
      <c r="CL36" s="360"/>
      <c r="CM36" s="360"/>
      <c r="CN36" s="360"/>
      <c r="CO36" s="91"/>
    </row>
    <row r="37" spans="1:93" s="457" customFormat="1" ht="30">
      <c r="A37" s="61"/>
      <c r="B37" s="118"/>
      <c r="X37" s="91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224"/>
      <c r="AU37" s="237"/>
      <c r="AV37" s="237"/>
      <c r="AW37" s="669" t="s">
        <v>44</v>
      </c>
      <c r="AX37" s="671">
        <v>747</v>
      </c>
      <c r="AY37" s="672">
        <v>843</v>
      </c>
      <c r="AZ37" s="363"/>
      <c r="BA37" s="15"/>
      <c r="BB37" s="669" t="s">
        <v>44</v>
      </c>
      <c r="BC37" s="671">
        <v>747</v>
      </c>
      <c r="BD37" s="672">
        <v>843</v>
      </c>
      <c r="BE37" s="237"/>
      <c r="BF37" s="237"/>
      <c r="BG37" s="642" t="s">
        <v>32</v>
      </c>
      <c r="BH37" s="671">
        <v>8439</v>
      </c>
      <c r="BI37" s="672">
        <v>8013</v>
      </c>
      <c r="BJ37" s="237"/>
      <c r="BK37" s="237"/>
      <c r="BL37" s="237"/>
      <c r="BM37" s="237"/>
      <c r="BN37" s="91"/>
      <c r="BO37" s="237"/>
      <c r="BP37" s="670" t="s">
        <v>6</v>
      </c>
      <c r="BQ37" s="669" t="s">
        <v>30</v>
      </c>
      <c r="BR37" s="671">
        <v>6400</v>
      </c>
      <c r="BS37" s="672">
        <v>5900</v>
      </c>
      <c r="BT37" s="203"/>
      <c r="BU37" s="670" t="s">
        <v>6</v>
      </c>
      <c r="BV37" s="669" t="s">
        <v>30</v>
      </c>
      <c r="BW37" s="671">
        <v>6400</v>
      </c>
      <c r="BX37" s="672">
        <v>5900</v>
      </c>
      <c r="BY37" s="670" t="s">
        <v>8</v>
      </c>
      <c r="BZ37" s="554" t="s">
        <v>32</v>
      </c>
      <c r="CA37" s="671">
        <v>81300</v>
      </c>
      <c r="CB37" s="672">
        <v>79800</v>
      </c>
      <c r="CC37" s="237"/>
      <c r="CD37" s="237"/>
      <c r="CE37" s="237"/>
      <c r="CF37" s="237"/>
      <c r="CG37" s="237"/>
      <c r="CH37" s="121"/>
      <c r="CI37" s="360"/>
      <c r="CJ37" s="360"/>
      <c r="CK37" s="360"/>
      <c r="CL37" s="360"/>
      <c r="CM37" s="360"/>
      <c r="CN37" s="360"/>
      <c r="CO37" s="91"/>
    </row>
    <row r="38" spans="1:93" s="457" customFormat="1" ht="40">
      <c r="A38" s="61"/>
      <c r="B38" s="118"/>
      <c r="X38" s="91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224"/>
      <c r="AU38" s="203"/>
      <c r="AW38" s="669" t="s">
        <v>39</v>
      </c>
      <c r="AX38" s="671">
        <v>1674</v>
      </c>
      <c r="AY38" s="672">
        <v>3279</v>
      </c>
      <c r="AZ38" s="364"/>
      <c r="BA38" s="15"/>
      <c r="BB38" s="669" t="s">
        <v>39</v>
      </c>
      <c r="BC38" s="671">
        <v>1674</v>
      </c>
      <c r="BD38" s="672">
        <v>3279</v>
      </c>
      <c r="BE38" s="203"/>
      <c r="BF38" s="203"/>
      <c r="BG38" s="642" t="s">
        <v>33</v>
      </c>
      <c r="BH38" s="671">
        <v>285</v>
      </c>
      <c r="BI38" s="672">
        <v>411</v>
      </c>
      <c r="BJ38" s="203"/>
      <c r="BK38" s="203"/>
      <c r="BL38" s="203"/>
      <c r="BM38" s="203"/>
      <c r="BN38" s="91"/>
      <c r="BO38" s="203"/>
      <c r="BP38" s="27" t="s">
        <v>23</v>
      </c>
      <c r="BQ38" s="669" t="s">
        <v>47</v>
      </c>
      <c r="BR38" s="671">
        <v>7500</v>
      </c>
      <c r="BS38" s="672">
        <v>14000</v>
      </c>
      <c r="BT38" s="203"/>
      <c r="BU38" s="27" t="s">
        <v>23</v>
      </c>
      <c r="BV38" s="669" t="s">
        <v>47</v>
      </c>
      <c r="BW38" s="671">
        <v>7500</v>
      </c>
      <c r="BX38" s="672">
        <v>14000</v>
      </c>
      <c r="BY38" s="27" t="s">
        <v>9</v>
      </c>
      <c r="BZ38" s="554" t="s">
        <v>33</v>
      </c>
      <c r="CA38" s="671">
        <v>2800</v>
      </c>
      <c r="CB38" s="672">
        <v>5300</v>
      </c>
      <c r="CC38" s="203"/>
      <c r="CD38" s="203"/>
      <c r="CE38" s="203"/>
      <c r="CF38" s="203"/>
      <c r="CG38" s="203"/>
      <c r="CH38" s="121"/>
      <c r="CI38" s="360"/>
      <c r="CJ38" s="360"/>
      <c r="CK38" s="360"/>
      <c r="CL38" s="360"/>
      <c r="CM38" s="360"/>
      <c r="CN38" s="360"/>
      <c r="CO38" s="91"/>
    </row>
    <row r="39" spans="1:93" s="457" customFormat="1" ht="40">
      <c r="A39" s="61"/>
      <c r="B39" s="118"/>
      <c r="C39" s="237"/>
      <c r="D39" s="237"/>
      <c r="E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91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24"/>
      <c r="AU39" s="203"/>
      <c r="AW39" s="669" t="s">
        <v>47</v>
      </c>
      <c r="AX39" s="671">
        <v>2673</v>
      </c>
      <c r="AY39" s="672">
        <v>3588</v>
      </c>
      <c r="AZ39" s="364"/>
      <c r="BA39" s="15"/>
      <c r="BB39" s="669" t="s">
        <v>47</v>
      </c>
      <c r="BC39" s="671">
        <v>2673</v>
      </c>
      <c r="BD39" s="672">
        <v>3588</v>
      </c>
      <c r="BE39" s="203"/>
      <c r="BF39" s="203"/>
      <c r="BG39" s="642" t="s">
        <v>34</v>
      </c>
      <c r="BH39" s="671">
        <v>16467</v>
      </c>
      <c r="BI39" s="672">
        <v>24183</v>
      </c>
      <c r="BJ39" s="203"/>
      <c r="BK39" s="203"/>
      <c r="BL39" s="203"/>
      <c r="BM39" s="203"/>
      <c r="BN39" s="91"/>
      <c r="BO39" s="203"/>
      <c r="BP39" s="27" t="s">
        <v>17</v>
      </c>
      <c r="BQ39" s="669" t="s">
        <v>41</v>
      </c>
      <c r="BR39" s="671">
        <v>7400</v>
      </c>
      <c r="BS39" s="672">
        <v>14600</v>
      </c>
      <c r="BT39" s="457" t="s">
        <v>41</v>
      </c>
      <c r="BU39" s="27" t="s">
        <v>17</v>
      </c>
      <c r="BV39" s="669" t="s">
        <v>41</v>
      </c>
      <c r="BW39" s="671">
        <v>7400</v>
      </c>
      <c r="BX39" s="672">
        <v>14600</v>
      </c>
      <c r="BY39" s="27" t="s">
        <v>10</v>
      </c>
      <c r="BZ39" s="554" t="s">
        <v>34</v>
      </c>
      <c r="CA39" s="671">
        <v>24300</v>
      </c>
      <c r="CB39" s="672">
        <v>59500</v>
      </c>
      <c r="CC39" s="203"/>
      <c r="CD39" s="203"/>
      <c r="CE39" s="203"/>
      <c r="CF39" s="203"/>
      <c r="CG39" s="203"/>
      <c r="CH39" s="121"/>
      <c r="CI39" s="237"/>
      <c r="CJ39" s="415"/>
      <c r="CK39" s="237"/>
      <c r="CL39" s="237"/>
      <c r="CM39" s="415"/>
      <c r="CN39" s="237"/>
      <c r="CO39" s="91"/>
    </row>
    <row r="40" spans="1:93" s="457" customFormat="1" ht="40">
      <c r="A40" s="61"/>
      <c r="B40" s="118"/>
      <c r="X40" s="91"/>
      <c r="Y40" s="415"/>
      <c r="Z40" s="415"/>
      <c r="AA40" s="415"/>
      <c r="AB40" s="415"/>
      <c r="AC40" s="415"/>
      <c r="AD40" s="415"/>
      <c r="AE40" s="415"/>
      <c r="AF40" s="415"/>
      <c r="AG40" s="415"/>
      <c r="AH40" s="415"/>
      <c r="AI40" s="415"/>
      <c r="AJ40" s="415"/>
      <c r="AK40" s="415"/>
      <c r="AL40" s="415"/>
      <c r="AM40" s="415"/>
      <c r="AN40" s="415"/>
      <c r="AO40" s="415"/>
      <c r="AP40" s="415"/>
      <c r="AQ40" s="415"/>
      <c r="AR40" s="415"/>
      <c r="AS40" s="415"/>
      <c r="AT40" s="224"/>
      <c r="AU40" s="203"/>
      <c r="AW40" s="669" t="s">
        <v>45</v>
      </c>
      <c r="AX40" s="671">
        <v>2001</v>
      </c>
      <c r="AY40" s="672">
        <v>3597</v>
      </c>
      <c r="AZ40" s="364"/>
      <c r="BA40" s="15"/>
      <c r="BB40" s="669" t="s">
        <v>45</v>
      </c>
      <c r="BC40" s="671">
        <v>2001</v>
      </c>
      <c r="BD40" s="672">
        <v>3597</v>
      </c>
      <c r="BE40" s="203"/>
      <c r="BF40" s="203"/>
      <c r="BG40" s="642" t="s">
        <v>35</v>
      </c>
      <c r="BH40" s="671">
        <v>9168</v>
      </c>
      <c r="BI40" s="672">
        <v>9831</v>
      </c>
      <c r="BJ40" s="203"/>
      <c r="BK40" s="203"/>
      <c r="BL40" s="203"/>
      <c r="BM40" s="203"/>
      <c r="BN40" s="91"/>
      <c r="BO40" s="203"/>
      <c r="BP40" s="27" t="s">
        <v>15</v>
      </c>
      <c r="BQ40" s="669" t="s">
        <v>39</v>
      </c>
      <c r="BR40" s="671">
        <v>20400</v>
      </c>
      <c r="BS40" s="672">
        <v>19000</v>
      </c>
      <c r="BT40" s="203"/>
      <c r="BU40" s="27" t="s">
        <v>15</v>
      </c>
      <c r="BV40" s="669" t="s">
        <v>39</v>
      </c>
      <c r="BW40" s="671">
        <v>20400</v>
      </c>
      <c r="BX40" s="672">
        <v>19000</v>
      </c>
      <c r="BY40" s="27" t="s">
        <v>11</v>
      </c>
      <c r="BZ40" s="554" t="s">
        <v>35</v>
      </c>
      <c r="CA40" s="671">
        <v>46900</v>
      </c>
      <c r="CB40" s="672">
        <v>59600</v>
      </c>
      <c r="CC40" s="203"/>
      <c r="CD40" s="203"/>
      <c r="CE40" s="203"/>
      <c r="CF40" s="203"/>
      <c r="CG40" s="203"/>
      <c r="CH40" s="121"/>
      <c r="CJ40" s="360"/>
      <c r="CK40" s="415"/>
      <c r="CL40" s="415"/>
      <c r="CM40" s="360"/>
      <c r="CN40" s="415"/>
      <c r="CO40" s="91"/>
    </row>
    <row r="41" spans="1:93" s="457" customFormat="1" ht="30">
      <c r="A41" s="61"/>
      <c r="B41" s="118"/>
      <c r="X41" s="91"/>
      <c r="Y41" s="415"/>
      <c r="Z41" s="415"/>
      <c r="AA41" s="415"/>
      <c r="AB41" s="415"/>
      <c r="AC41" s="415"/>
      <c r="AD41" s="415"/>
      <c r="AE41" s="415"/>
      <c r="AF41" s="415"/>
      <c r="AG41" s="415"/>
      <c r="AH41" s="415"/>
      <c r="AI41" s="415"/>
      <c r="AJ41" s="415"/>
      <c r="AK41" s="415"/>
      <c r="AL41" s="415"/>
      <c r="AM41" s="415"/>
      <c r="AN41" s="415"/>
      <c r="AO41" s="415"/>
      <c r="AP41" s="415"/>
      <c r="AQ41" s="415"/>
      <c r="AR41" s="415"/>
      <c r="AS41" s="415"/>
      <c r="AT41" s="224"/>
      <c r="AU41" s="237"/>
      <c r="AV41" s="237"/>
      <c r="AW41" s="669" t="s">
        <v>30</v>
      </c>
      <c r="AX41" s="671">
        <v>6513</v>
      </c>
      <c r="AY41" s="672">
        <v>4113</v>
      </c>
      <c r="AZ41" s="364"/>
      <c r="BA41" s="15"/>
      <c r="BB41" s="669" t="s">
        <v>30</v>
      </c>
      <c r="BC41" s="671">
        <v>6513</v>
      </c>
      <c r="BD41" s="672">
        <v>4113</v>
      </c>
      <c r="BE41" s="237"/>
      <c r="BF41" s="237"/>
      <c r="BG41" s="642" t="s">
        <v>36</v>
      </c>
      <c r="BH41" s="671">
        <v>9636</v>
      </c>
      <c r="BI41" s="672">
        <v>13644</v>
      </c>
      <c r="BJ41" s="237"/>
      <c r="BK41" s="237"/>
      <c r="BL41" s="237"/>
      <c r="BM41" s="237"/>
      <c r="BN41" s="91"/>
      <c r="BO41" s="237"/>
      <c r="BP41" s="27" t="s">
        <v>24</v>
      </c>
      <c r="BQ41" s="669" t="s">
        <v>48</v>
      </c>
      <c r="BR41" s="671">
        <v>16500</v>
      </c>
      <c r="BS41" s="672">
        <v>25200</v>
      </c>
      <c r="BT41" s="203"/>
      <c r="BU41" s="27" t="s">
        <v>24</v>
      </c>
      <c r="BV41" s="669" t="s">
        <v>48</v>
      </c>
      <c r="BW41" s="671">
        <v>16500</v>
      </c>
      <c r="BX41" s="672">
        <v>25200</v>
      </c>
      <c r="BY41" s="27" t="s">
        <v>12</v>
      </c>
      <c r="BZ41" s="554" t="s">
        <v>36</v>
      </c>
      <c r="CA41" s="671">
        <v>51600</v>
      </c>
      <c r="CB41" s="672">
        <v>74800</v>
      </c>
      <c r="CC41" s="237"/>
      <c r="CD41" s="237"/>
      <c r="CE41" s="237"/>
      <c r="CF41" s="237"/>
      <c r="CG41" s="237"/>
      <c r="CH41" s="121"/>
      <c r="CJ41" s="360"/>
      <c r="CK41" s="415"/>
      <c r="CL41" s="415"/>
      <c r="CM41" s="360"/>
      <c r="CN41" s="415"/>
      <c r="CO41" s="91"/>
    </row>
    <row r="42" spans="1:93" s="457" customFormat="1" ht="40">
      <c r="A42" s="61"/>
      <c r="B42" s="118"/>
      <c r="X42" s="91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224"/>
      <c r="AU42" s="203"/>
      <c r="AW42" s="669" t="s">
        <v>38</v>
      </c>
      <c r="AX42" s="671">
        <v>5268</v>
      </c>
      <c r="AY42" s="672">
        <v>6813</v>
      </c>
      <c r="AZ42" s="364"/>
      <c r="BA42" s="15"/>
      <c r="BB42" s="669" t="s">
        <v>38</v>
      </c>
      <c r="BC42" s="671">
        <v>5268</v>
      </c>
      <c r="BD42" s="672">
        <v>6813</v>
      </c>
      <c r="BE42" s="203"/>
      <c r="BF42" s="203"/>
      <c r="BG42" s="642" t="s">
        <v>37</v>
      </c>
      <c r="BH42" s="671">
        <v>3996</v>
      </c>
      <c r="BI42" s="672">
        <v>8076</v>
      </c>
      <c r="BJ42" s="203"/>
      <c r="BK42" s="203"/>
      <c r="BL42" s="203"/>
      <c r="BM42" s="203"/>
      <c r="BN42" s="91"/>
      <c r="BO42" s="415"/>
      <c r="BP42" s="27" t="s">
        <v>16</v>
      </c>
      <c r="BQ42" s="669" t="s">
        <v>40</v>
      </c>
      <c r="BR42" s="671">
        <v>18200</v>
      </c>
      <c r="BS42" s="672">
        <v>29600</v>
      </c>
      <c r="BT42" s="203"/>
      <c r="BU42" s="27" t="s">
        <v>16</v>
      </c>
      <c r="BV42" s="669" t="s">
        <v>40</v>
      </c>
      <c r="BW42" s="671">
        <v>18200</v>
      </c>
      <c r="BX42" s="672">
        <v>29600</v>
      </c>
      <c r="BY42" s="27" t="s">
        <v>13</v>
      </c>
      <c r="BZ42" s="554" t="s">
        <v>37</v>
      </c>
      <c r="CA42" s="671">
        <v>30200</v>
      </c>
      <c r="CB42" s="672">
        <v>59000</v>
      </c>
      <c r="CC42" s="415"/>
      <c r="CD42" s="415"/>
      <c r="CE42" s="415"/>
      <c r="CF42" s="415"/>
      <c r="CG42" s="415"/>
      <c r="CH42" s="121"/>
      <c r="CI42" s="360"/>
      <c r="CJ42" s="360"/>
      <c r="CK42" s="360"/>
      <c r="CL42" s="360"/>
      <c r="CM42" s="360"/>
      <c r="CN42" s="360"/>
      <c r="CO42" s="91"/>
    </row>
    <row r="43" spans="1:93" s="457" customFormat="1" ht="40">
      <c r="A43" s="61"/>
      <c r="B43" s="118"/>
      <c r="C43" s="237"/>
      <c r="D43" s="237"/>
      <c r="E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91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24"/>
      <c r="AU43" s="203"/>
      <c r="AW43" s="669" t="s">
        <v>32</v>
      </c>
      <c r="AX43" s="671">
        <v>8439</v>
      </c>
      <c r="AY43" s="672">
        <v>8013</v>
      </c>
      <c r="AZ43" s="364"/>
      <c r="BA43" s="15"/>
      <c r="BB43" s="669" t="s">
        <v>32</v>
      </c>
      <c r="BC43" s="671">
        <v>8439</v>
      </c>
      <c r="BD43" s="672">
        <v>8013</v>
      </c>
      <c r="BE43" s="203"/>
      <c r="BF43" s="203"/>
      <c r="BG43" s="642" t="s">
        <v>38</v>
      </c>
      <c r="BH43" s="671">
        <v>5268</v>
      </c>
      <c r="BI43" s="672">
        <v>6813</v>
      </c>
      <c r="BJ43" s="203"/>
      <c r="BK43" s="203"/>
      <c r="BL43" s="203"/>
      <c r="BM43" s="203"/>
      <c r="BN43" s="91"/>
      <c r="BO43" s="415"/>
      <c r="BP43" s="27" t="s">
        <v>20</v>
      </c>
      <c r="BQ43" s="669" t="s">
        <v>44</v>
      </c>
      <c r="BR43" s="671">
        <v>19300</v>
      </c>
      <c r="BS43" s="672">
        <v>34000</v>
      </c>
      <c r="BT43" s="203"/>
      <c r="BU43" s="27" t="s">
        <v>20</v>
      </c>
      <c r="BV43" s="669" t="s">
        <v>44</v>
      </c>
      <c r="BW43" s="671">
        <v>19300</v>
      </c>
      <c r="BX43" s="672">
        <v>34000</v>
      </c>
      <c r="BY43" s="27" t="s">
        <v>14</v>
      </c>
      <c r="BZ43" s="554" t="s">
        <v>38</v>
      </c>
      <c r="CA43" s="671">
        <v>31400</v>
      </c>
      <c r="CB43" s="672">
        <v>39700</v>
      </c>
      <c r="CC43" s="415"/>
      <c r="CD43" s="415"/>
      <c r="CE43" s="415"/>
      <c r="CF43" s="415"/>
      <c r="CG43" s="415"/>
      <c r="CH43" s="121"/>
      <c r="CI43" s="237"/>
      <c r="CJ43" s="415"/>
      <c r="CK43" s="237"/>
      <c r="CL43" s="237"/>
      <c r="CM43" s="415"/>
      <c r="CN43" s="237"/>
      <c r="CO43" s="91"/>
    </row>
    <row r="44" spans="1:93" s="457" customFormat="1" ht="40">
      <c r="A44" s="61"/>
      <c r="B44" s="118"/>
      <c r="C44" s="415"/>
      <c r="D44" s="415"/>
      <c r="E44" s="415"/>
      <c r="G44" s="415"/>
      <c r="H44" s="415"/>
      <c r="I44" s="415"/>
      <c r="J44" s="415"/>
      <c r="K44" s="415"/>
      <c r="L44" s="415"/>
      <c r="M44" s="415"/>
      <c r="N44" s="415"/>
      <c r="O44" s="415"/>
      <c r="P44" s="415"/>
      <c r="Q44" s="415"/>
      <c r="R44" s="415"/>
      <c r="S44" s="415"/>
      <c r="T44" s="415"/>
      <c r="U44" s="415"/>
      <c r="V44" s="415"/>
      <c r="W44" s="415"/>
      <c r="X44" s="91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224"/>
      <c r="AU44" s="203"/>
      <c r="AW44" s="669" t="s">
        <v>37</v>
      </c>
      <c r="AX44" s="671">
        <v>3996</v>
      </c>
      <c r="AY44" s="672">
        <v>8076</v>
      </c>
      <c r="AZ44" s="364"/>
      <c r="BA44" s="15"/>
      <c r="BB44" s="669" t="s">
        <v>37</v>
      </c>
      <c r="BC44" s="671">
        <v>3996</v>
      </c>
      <c r="BD44" s="672">
        <v>8076</v>
      </c>
      <c r="BE44" s="203"/>
      <c r="BF44" s="203"/>
      <c r="BG44" s="642" t="s">
        <v>39</v>
      </c>
      <c r="BH44" s="671">
        <v>1674</v>
      </c>
      <c r="BI44" s="672">
        <v>3279</v>
      </c>
      <c r="BJ44" s="203"/>
      <c r="BK44" s="203"/>
      <c r="BL44" s="203"/>
      <c r="BM44" s="203"/>
      <c r="BN44" s="91"/>
      <c r="BO44" s="15"/>
      <c r="BP44" s="27" t="s">
        <v>14</v>
      </c>
      <c r="BQ44" s="669" t="s">
        <v>38</v>
      </c>
      <c r="BR44" s="671">
        <v>31400</v>
      </c>
      <c r="BS44" s="672">
        <v>39700</v>
      </c>
      <c r="BT44" s="203"/>
      <c r="BU44" s="27" t="s">
        <v>14</v>
      </c>
      <c r="BV44" s="669" t="s">
        <v>38</v>
      </c>
      <c r="BW44" s="671">
        <v>31400</v>
      </c>
      <c r="BX44" s="672">
        <v>39700</v>
      </c>
      <c r="BY44" s="27" t="s">
        <v>15</v>
      </c>
      <c r="BZ44" s="554" t="s">
        <v>39</v>
      </c>
      <c r="CA44" s="671">
        <v>20400</v>
      </c>
      <c r="CB44" s="672">
        <v>19000</v>
      </c>
      <c r="CC44" s="15"/>
      <c r="CD44" s="15"/>
      <c r="CE44" s="15"/>
      <c r="CF44" s="15"/>
      <c r="CG44" s="15"/>
      <c r="CH44" s="121"/>
      <c r="CI44" s="360"/>
      <c r="CJ44" s="360"/>
      <c r="CK44" s="360"/>
      <c r="CL44" s="360"/>
      <c r="CM44" s="360"/>
      <c r="CN44" s="360"/>
      <c r="CO44" s="91"/>
    </row>
    <row r="45" spans="1:93" s="457" customFormat="1" ht="40">
      <c r="A45" s="61"/>
      <c r="B45" s="118"/>
      <c r="C45" s="415"/>
      <c r="D45" s="415"/>
      <c r="E45" s="415"/>
      <c r="G45" s="415"/>
      <c r="H45" s="415"/>
      <c r="I45" s="415"/>
      <c r="J45" s="415"/>
      <c r="K45" s="415"/>
      <c r="L45" s="415"/>
      <c r="M45" s="415"/>
      <c r="N45" s="415"/>
      <c r="O45" s="415"/>
      <c r="P45" s="415"/>
      <c r="Q45" s="415"/>
      <c r="R45" s="415"/>
      <c r="S45" s="415"/>
      <c r="T45" s="415"/>
      <c r="U45" s="415"/>
      <c r="V45" s="415"/>
      <c r="W45" s="415"/>
      <c r="X45" s="91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224"/>
      <c r="AU45" s="237"/>
      <c r="AV45" s="15"/>
      <c r="AW45" s="669" t="s">
        <v>46</v>
      </c>
      <c r="AX45" s="671">
        <v>4779</v>
      </c>
      <c r="AY45" s="672">
        <v>8418</v>
      </c>
      <c r="AZ45" s="364"/>
      <c r="BA45" s="15"/>
      <c r="BB45" s="669" t="s">
        <v>46</v>
      </c>
      <c r="BC45" s="671">
        <v>4779</v>
      </c>
      <c r="BD45" s="672">
        <v>8418</v>
      </c>
      <c r="BE45" s="237"/>
      <c r="BF45" s="237"/>
      <c r="BG45" s="642" t="s">
        <v>40</v>
      </c>
      <c r="BH45" s="671">
        <v>5292</v>
      </c>
      <c r="BI45" s="672">
        <v>16485</v>
      </c>
      <c r="BJ45" s="237"/>
      <c r="BK45" s="237"/>
      <c r="BL45" s="237"/>
      <c r="BM45" s="237"/>
      <c r="BN45" s="91"/>
      <c r="BO45" s="237"/>
      <c r="BP45" s="27" t="s">
        <v>19</v>
      </c>
      <c r="BQ45" s="669" t="s">
        <v>43</v>
      </c>
      <c r="BR45" s="671">
        <v>34400</v>
      </c>
      <c r="BS45" s="672">
        <v>52500</v>
      </c>
      <c r="BT45" s="203"/>
      <c r="BU45" s="27" t="s">
        <v>19</v>
      </c>
      <c r="BV45" s="669" t="s">
        <v>43</v>
      </c>
      <c r="BW45" s="671">
        <v>34400</v>
      </c>
      <c r="BX45" s="672">
        <v>52500</v>
      </c>
      <c r="BY45" s="27" t="s">
        <v>16</v>
      </c>
      <c r="BZ45" s="554" t="s">
        <v>40</v>
      </c>
      <c r="CA45" s="671">
        <v>18200</v>
      </c>
      <c r="CB45" s="672">
        <v>29600</v>
      </c>
      <c r="CC45" s="237"/>
      <c r="CD45" s="237"/>
      <c r="CE45" s="237"/>
      <c r="CF45" s="237"/>
      <c r="CG45" s="237"/>
      <c r="CH45" s="121"/>
      <c r="CI45" s="360"/>
      <c r="CJ45" s="360"/>
      <c r="CK45" s="360"/>
      <c r="CL45" s="360"/>
      <c r="CM45" s="360"/>
      <c r="CN45" s="360"/>
      <c r="CO45" s="91"/>
    </row>
    <row r="46" spans="1:93" s="457" customFormat="1" ht="40">
      <c r="A46" s="61"/>
      <c r="B46" s="118"/>
      <c r="X46" s="91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224"/>
      <c r="AU46" s="415"/>
      <c r="AV46" s="15"/>
      <c r="AW46" s="669" t="s">
        <v>43</v>
      </c>
      <c r="AX46" s="671">
        <v>5058</v>
      </c>
      <c r="AY46" s="672">
        <v>8559</v>
      </c>
      <c r="AZ46" s="364"/>
      <c r="BA46" s="15"/>
      <c r="BB46" s="669" t="s">
        <v>43</v>
      </c>
      <c r="BC46" s="671">
        <v>5058</v>
      </c>
      <c r="BD46" s="672">
        <v>8559</v>
      </c>
      <c r="BE46" s="415"/>
      <c r="BF46" s="415"/>
      <c r="BG46" s="642" t="s">
        <v>41</v>
      </c>
      <c r="BH46" s="671">
        <v>18546</v>
      </c>
      <c r="BI46" s="672">
        <v>44019</v>
      </c>
      <c r="BJ46" s="415"/>
      <c r="BK46" s="415"/>
      <c r="BL46" s="415"/>
      <c r="BM46" s="415"/>
      <c r="BN46" s="91"/>
      <c r="BO46" s="203"/>
      <c r="BP46" s="27" t="s">
        <v>13</v>
      </c>
      <c r="BQ46" s="669" t="s">
        <v>37</v>
      </c>
      <c r="BR46" s="671">
        <v>30200</v>
      </c>
      <c r="BS46" s="672">
        <v>59000</v>
      </c>
      <c r="BU46" s="27" t="s">
        <v>13</v>
      </c>
      <c r="BV46" s="669" t="s">
        <v>37</v>
      </c>
      <c r="BW46" s="671">
        <v>30200</v>
      </c>
      <c r="BX46" s="672">
        <v>59000</v>
      </c>
      <c r="BY46" s="27" t="s">
        <v>17</v>
      </c>
      <c r="BZ46" s="554" t="s">
        <v>41</v>
      </c>
      <c r="CA46" s="671">
        <v>7400</v>
      </c>
      <c r="CB46" s="672">
        <v>14600</v>
      </c>
      <c r="CC46" s="203"/>
      <c r="CD46" s="203"/>
      <c r="CE46" s="203"/>
      <c r="CF46" s="203"/>
      <c r="CG46" s="203"/>
      <c r="CH46" s="121"/>
      <c r="CI46" s="360"/>
      <c r="CJ46" s="360"/>
      <c r="CK46" s="360"/>
      <c r="CL46" s="360"/>
      <c r="CM46" s="360"/>
      <c r="CN46" s="360"/>
      <c r="CO46" s="91"/>
    </row>
    <row r="47" spans="1:93" s="457" customFormat="1" ht="50">
      <c r="A47" s="61"/>
      <c r="B47" s="118"/>
      <c r="C47" s="237"/>
      <c r="D47" s="237"/>
      <c r="E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91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24"/>
      <c r="AU47" s="415"/>
      <c r="AV47" s="415"/>
      <c r="AW47" s="669" t="s">
        <v>48</v>
      </c>
      <c r="AX47" s="671">
        <v>6087</v>
      </c>
      <c r="AY47" s="672">
        <v>8772</v>
      </c>
      <c r="AZ47" s="364"/>
      <c r="BA47" s="15"/>
      <c r="BB47" s="669" t="s">
        <v>48</v>
      </c>
      <c r="BC47" s="671">
        <v>6087</v>
      </c>
      <c r="BD47" s="672">
        <v>8772</v>
      </c>
      <c r="BE47" s="415"/>
      <c r="BF47" s="415"/>
      <c r="BG47" s="642" t="s">
        <v>42</v>
      </c>
      <c r="BH47" s="671">
        <v>16425</v>
      </c>
      <c r="BI47" s="672">
        <v>28521</v>
      </c>
      <c r="BJ47" s="415"/>
      <c r="BK47" s="415"/>
      <c r="BL47" s="415"/>
      <c r="BM47" s="415"/>
      <c r="BN47" s="91"/>
      <c r="BO47" s="203"/>
      <c r="BP47" s="27" t="s">
        <v>10</v>
      </c>
      <c r="BQ47" s="669" t="s">
        <v>34</v>
      </c>
      <c r="BR47" s="671">
        <v>24300</v>
      </c>
      <c r="BS47" s="672">
        <v>59500</v>
      </c>
      <c r="BT47" s="203"/>
      <c r="BU47" s="27" t="s">
        <v>10</v>
      </c>
      <c r="BV47" s="669" t="s">
        <v>34</v>
      </c>
      <c r="BW47" s="671">
        <v>24300</v>
      </c>
      <c r="BX47" s="672">
        <v>59500</v>
      </c>
      <c r="BY47" s="27" t="s">
        <v>18</v>
      </c>
      <c r="BZ47" s="554" t="s">
        <v>42</v>
      </c>
      <c r="CA47" s="671">
        <v>44100</v>
      </c>
      <c r="CB47" s="672">
        <v>84600</v>
      </c>
      <c r="CC47" s="203"/>
      <c r="CD47" s="203"/>
      <c r="CE47" s="203"/>
      <c r="CF47" s="203"/>
      <c r="CG47" s="203"/>
      <c r="CH47" s="121"/>
      <c r="CI47" s="237"/>
      <c r="CJ47" s="415"/>
      <c r="CK47" s="237"/>
      <c r="CL47" s="237"/>
      <c r="CM47" s="415"/>
      <c r="CN47" s="237"/>
      <c r="CO47" s="91"/>
    </row>
    <row r="48" spans="1:93" s="457" customFormat="1" ht="40">
      <c r="A48" s="61"/>
      <c r="B48" s="118"/>
      <c r="X48" s="91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224"/>
      <c r="AU48" s="415"/>
      <c r="AV48" s="415"/>
      <c r="AW48" s="669" t="s">
        <v>35</v>
      </c>
      <c r="AX48" s="671">
        <v>9168</v>
      </c>
      <c r="AY48" s="672">
        <v>9831</v>
      </c>
      <c r="AZ48" s="364"/>
      <c r="BA48" s="15"/>
      <c r="BB48" s="669" t="s">
        <v>35</v>
      </c>
      <c r="BC48" s="671">
        <v>9168</v>
      </c>
      <c r="BD48" s="672">
        <v>9831</v>
      </c>
      <c r="BE48" s="415"/>
      <c r="BF48" s="415"/>
      <c r="BG48" s="642" t="s">
        <v>43</v>
      </c>
      <c r="BH48" s="671">
        <v>5058</v>
      </c>
      <c r="BI48" s="672">
        <v>8559</v>
      </c>
      <c r="BJ48" s="415"/>
      <c r="BK48" s="415"/>
      <c r="BL48" s="415"/>
      <c r="BM48" s="415"/>
      <c r="BN48" s="91"/>
      <c r="BO48" s="203"/>
      <c r="BP48" s="27" t="s">
        <v>11</v>
      </c>
      <c r="BQ48" s="669" t="s">
        <v>35</v>
      </c>
      <c r="BR48" s="671">
        <v>46900</v>
      </c>
      <c r="BS48" s="672">
        <v>59600</v>
      </c>
      <c r="BT48" s="203"/>
      <c r="BU48" s="27" t="s">
        <v>11</v>
      </c>
      <c r="BV48" s="669" t="s">
        <v>35</v>
      </c>
      <c r="BW48" s="671">
        <v>46900</v>
      </c>
      <c r="BX48" s="672">
        <v>59600</v>
      </c>
      <c r="BY48" s="27" t="s">
        <v>19</v>
      </c>
      <c r="BZ48" s="554" t="s">
        <v>43</v>
      </c>
      <c r="CA48" s="671">
        <v>34400</v>
      </c>
      <c r="CB48" s="672">
        <v>52500</v>
      </c>
      <c r="CC48" s="203"/>
      <c r="CD48" s="203"/>
      <c r="CE48" s="203"/>
      <c r="CF48" s="203"/>
      <c r="CG48" s="203"/>
      <c r="CH48" s="121"/>
      <c r="CI48" s="360"/>
      <c r="CJ48" s="360"/>
      <c r="CK48" s="360"/>
      <c r="CL48" s="360"/>
      <c r="CM48" s="360"/>
      <c r="CN48" s="360"/>
      <c r="CO48" s="91"/>
    </row>
    <row r="49" spans="1:93" s="457" customFormat="1" ht="30">
      <c r="A49" s="61"/>
      <c r="B49" s="118"/>
      <c r="X49" s="91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224"/>
      <c r="AU49" s="237"/>
      <c r="AV49" s="237"/>
      <c r="AW49" s="669" t="s">
        <v>36</v>
      </c>
      <c r="AX49" s="671">
        <v>9636</v>
      </c>
      <c r="AY49" s="672">
        <v>13644</v>
      </c>
      <c r="AZ49" s="364"/>
      <c r="BA49" s="15"/>
      <c r="BB49" s="669" t="s">
        <v>36</v>
      </c>
      <c r="BC49" s="671">
        <v>9636</v>
      </c>
      <c r="BD49" s="672">
        <v>13644</v>
      </c>
      <c r="BE49" s="237"/>
      <c r="BF49" s="237"/>
      <c r="BG49" s="642" t="s">
        <v>44</v>
      </c>
      <c r="BH49" s="671">
        <v>747</v>
      </c>
      <c r="BI49" s="672">
        <v>843</v>
      </c>
      <c r="BJ49" s="237"/>
      <c r="BK49" s="237"/>
      <c r="BL49" s="237"/>
      <c r="BM49" s="237"/>
      <c r="BN49" s="91"/>
      <c r="BO49" s="237"/>
      <c r="BP49" s="27" t="s">
        <v>21</v>
      </c>
      <c r="BQ49" s="669" t="s">
        <v>45</v>
      </c>
      <c r="BR49" s="671">
        <v>38300</v>
      </c>
      <c r="BS49" s="672">
        <v>66200</v>
      </c>
      <c r="BT49" s="203"/>
      <c r="BU49" s="27" t="s">
        <v>21</v>
      </c>
      <c r="BV49" s="669" t="s">
        <v>45</v>
      </c>
      <c r="BW49" s="671">
        <v>38300</v>
      </c>
      <c r="BX49" s="672">
        <v>66200</v>
      </c>
      <c r="BY49" s="27" t="s">
        <v>20</v>
      </c>
      <c r="BZ49" s="554" t="s">
        <v>44</v>
      </c>
      <c r="CA49" s="671">
        <v>19300</v>
      </c>
      <c r="CB49" s="672">
        <v>34000</v>
      </c>
      <c r="CC49" s="237"/>
      <c r="CD49" s="237"/>
      <c r="CE49" s="237"/>
      <c r="CF49" s="237"/>
      <c r="CG49" s="237"/>
      <c r="CH49" s="121"/>
      <c r="CI49" s="360"/>
      <c r="CJ49" s="360"/>
      <c r="CK49" s="360"/>
      <c r="CL49" s="360"/>
      <c r="CM49" s="360"/>
      <c r="CN49" s="360"/>
      <c r="CO49" s="91"/>
    </row>
    <row r="50" spans="1:93" s="457" customFormat="1" ht="40">
      <c r="A50" s="61"/>
      <c r="B50" s="118"/>
      <c r="X50" s="91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224"/>
      <c r="AU50" s="203"/>
      <c r="AW50" s="669" t="s">
        <v>40</v>
      </c>
      <c r="AX50" s="671">
        <v>5292</v>
      </c>
      <c r="AY50" s="672">
        <v>16485</v>
      </c>
      <c r="AZ50" s="364"/>
      <c r="BA50" s="15"/>
      <c r="BB50" s="669" t="s">
        <v>40</v>
      </c>
      <c r="BC50" s="671">
        <v>5292</v>
      </c>
      <c r="BD50" s="672">
        <v>16485</v>
      </c>
      <c r="BE50" s="203"/>
      <c r="BF50" s="203"/>
      <c r="BG50" s="642" t="s">
        <v>45</v>
      </c>
      <c r="BH50" s="671">
        <v>2001</v>
      </c>
      <c r="BI50" s="672">
        <v>3597</v>
      </c>
      <c r="BJ50" s="203"/>
      <c r="BK50" s="203"/>
      <c r="BL50" s="203"/>
      <c r="BM50" s="203"/>
      <c r="BN50" s="91"/>
      <c r="BO50" s="203"/>
      <c r="BP50" s="27" t="s">
        <v>12</v>
      </c>
      <c r="BQ50" s="669" t="s">
        <v>36</v>
      </c>
      <c r="BR50" s="671">
        <v>51600</v>
      </c>
      <c r="BS50" s="672">
        <v>74800</v>
      </c>
      <c r="BT50" s="203"/>
      <c r="BU50" s="27" t="s">
        <v>12</v>
      </c>
      <c r="BV50" s="669" t="s">
        <v>36</v>
      </c>
      <c r="BW50" s="671">
        <v>51600</v>
      </c>
      <c r="BX50" s="672">
        <v>74800</v>
      </c>
      <c r="BY50" s="27" t="s">
        <v>21</v>
      </c>
      <c r="BZ50" s="554" t="s">
        <v>45</v>
      </c>
      <c r="CA50" s="671">
        <v>38300</v>
      </c>
      <c r="CB50" s="672">
        <v>66200</v>
      </c>
      <c r="CC50" s="203"/>
      <c r="CD50" s="203"/>
      <c r="CE50" s="203"/>
      <c r="CF50" s="203"/>
      <c r="CG50" s="203"/>
      <c r="CH50" s="121"/>
      <c r="CI50" s="360"/>
      <c r="CJ50" s="360"/>
      <c r="CK50" s="360"/>
      <c r="CL50" s="360"/>
      <c r="CM50" s="360"/>
      <c r="CN50" s="360"/>
      <c r="CO50" s="91"/>
    </row>
    <row r="51" spans="1:93" s="457" customFormat="1" ht="30">
      <c r="A51" s="61"/>
      <c r="B51" s="118"/>
      <c r="C51" s="237"/>
      <c r="D51" s="237"/>
      <c r="E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91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24"/>
      <c r="AU51" s="203"/>
      <c r="AW51" s="669" t="s">
        <v>34</v>
      </c>
      <c r="AX51" s="671">
        <v>16467</v>
      </c>
      <c r="AY51" s="672">
        <v>24183</v>
      </c>
      <c r="AZ51" s="364"/>
      <c r="BA51" s="15"/>
      <c r="BB51" s="669" t="s">
        <v>34</v>
      </c>
      <c r="BC51" s="671">
        <v>16467</v>
      </c>
      <c r="BD51" s="672">
        <v>24183</v>
      </c>
      <c r="BE51" s="203"/>
      <c r="BF51" s="203"/>
      <c r="BG51" s="642" t="s">
        <v>46</v>
      </c>
      <c r="BH51" s="671">
        <v>4779</v>
      </c>
      <c r="BI51" s="672">
        <v>8418</v>
      </c>
      <c r="BJ51" s="203"/>
      <c r="BK51" s="203"/>
      <c r="BL51" s="203"/>
      <c r="BM51" s="203"/>
      <c r="BN51" s="91"/>
      <c r="BO51" s="203"/>
      <c r="BP51" s="27" t="s">
        <v>22</v>
      </c>
      <c r="BQ51" s="669" t="s">
        <v>46</v>
      </c>
      <c r="BR51" s="671">
        <v>41000</v>
      </c>
      <c r="BS51" s="672">
        <v>75300</v>
      </c>
      <c r="BU51" s="27" t="s">
        <v>22</v>
      </c>
      <c r="BV51" s="669" t="s">
        <v>46</v>
      </c>
      <c r="BW51" s="671">
        <v>41000</v>
      </c>
      <c r="BX51" s="672">
        <v>75300</v>
      </c>
      <c r="BY51" s="27" t="s">
        <v>22</v>
      </c>
      <c r="BZ51" s="554" t="s">
        <v>46</v>
      </c>
      <c r="CA51" s="671">
        <v>41000</v>
      </c>
      <c r="CB51" s="672">
        <v>75300</v>
      </c>
      <c r="CC51" s="203"/>
      <c r="CD51" s="203"/>
      <c r="CE51" s="203"/>
      <c r="CF51" s="203"/>
      <c r="CG51" s="203"/>
      <c r="CH51" s="121"/>
      <c r="CI51" s="237"/>
      <c r="CJ51" s="415"/>
      <c r="CK51" s="237"/>
      <c r="CL51" s="237"/>
      <c r="CM51" s="415"/>
      <c r="CN51" s="237"/>
      <c r="CO51" s="91"/>
    </row>
    <row r="52" spans="1:93" s="457" customFormat="1" ht="50">
      <c r="A52" s="61"/>
      <c r="B52" s="118"/>
      <c r="X52" s="91"/>
      <c r="Y52" s="415"/>
      <c r="Z52" s="415"/>
      <c r="AA52" s="415"/>
      <c r="AB52" s="415"/>
      <c r="AC52" s="415"/>
      <c r="AD52" s="415"/>
      <c r="AE52" s="415"/>
      <c r="AF52" s="415"/>
      <c r="AG52" s="415"/>
      <c r="AH52" s="415"/>
      <c r="AI52" s="415"/>
      <c r="AJ52" s="415"/>
      <c r="AK52" s="415"/>
      <c r="AL52" s="415"/>
      <c r="AM52" s="415"/>
      <c r="AN52" s="415"/>
      <c r="AO52" s="415"/>
      <c r="AP52" s="415"/>
      <c r="AQ52" s="415"/>
      <c r="AR52" s="415"/>
      <c r="AS52" s="415"/>
      <c r="AT52" s="224"/>
      <c r="AU52" s="203"/>
      <c r="AW52" s="669" t="s">
        <v>42</v>
      </c>
      <c r="AX52" s="671">
        <v>16425</v>
      </c>
      <c r="AY52" s="672">
        <v>28521</v>
      </c>
      <c r="AZ52" s="364"/>
      <c r="BA52" s="15"/>
      <c r="BB52" s="669" t="s">
        <v>42</v>
      </c>
      <c r="BC52" s="671">
        <v>16425</v>
      </c>
      <c r="BD52" s="672">
        <v>28521</v>
      </c>
      <c r="BE52" s="203"/>
      <c r="BF52" s="203"/>
      <c r="BG52" s="642" t="s">
        <v>47</v>
      </c>
      <c r="BH52" s="671">
        <v>2673</v>
      </c>
      <c r="BI52" s="672">
        <v>3588</v>
      </c>
      <c r="BJ52" s="203"/>
      <c r="BK52" s="203"/>
      <c r="BL52" s="203"/>
      <c r="BM52" s="203"/>
      <c r="BN52" s="91"/>
      <c r="BO52" s="203"/>
      <c r="BP52" s="670" t="s">
        <v>8</v>
      </c>
      <c r="BQ52" s="669" t="s">
        <v>32</v>
      </c>
      <c r="BR52" s="671">
        <v>81300</v>
      </c>
      <c r="BS52" s="672">
        <v>79800</v>
      </c>
      <c r="BT52" s="203"/>
      <c r="BU52" s="670" t="s">
        <v>8</v>
      </c>
      <c r="BV52" s="669" t="s">
        <v>32</v>
      </c>
      <c r="BW52" s="671">
        <v>81300</v>
      </c>
      <c r="BX52" s="672">
        <v>79800</v>
      </c>
      <c r="BY52" s="27" t="s">
        <v>23</v>
      </c>
      <c r="BZ52" s="554" t="s">
        <v>47</v>
      </c>
      <c r="CA52" s="671">
        <v>7500</v>
      </c>
      <c r="CB52" s="672">
        <v>14000</v>
      </c>
      <c r="CC52" s="203"/>
      <c r="CD52" s="203"/>
      <c r="CE52" s="203"/>
      <c r="CF52" s="203"/>
      <c r="CG52" s="203"/>
      <c r="CH52" s="121"/>
      <c r="CJ52" s="360"/>
      <c r="CK52" s="415"/>
      <c r="CL52" s="415"/>
      <c r="CM52" s="360"/>
      <c r="CN52" s="415"/>
      <c r="CO52" s="91"/>
    </row>
    <row r="53" spans="1:93" s="457" customFormat="1" ht="50">
      <c r="A53" s="61"/>
      <c r="B53" s="118"/>
      <c r="X53" s="91"/>
      <c r="Y53" s="415"/>
      <c r="Z53" s="415"/>
      <c r="AA53" s="415"/>
      <c r="AB53" s="415"/>
      <c r="AC53" s="415"/>
      <c r="AD53" s="415"/>
      <c r="AE53" s="415"/>
      <c r="AF53" s="415"/>
      <c r="AG53" s="415"/>
      <c r="AH53" s="415"/>
      <c r="AI53" s="415"/>
      <c r="AJ53" s="415"/>
      <c r="AK53" s="415"/>
      <c r="AL53" s="415"/>
      <c r="AM53" s="415"/>
      <c r="AN53" s="415"/>
      <c r="AO53" s="415"/>
      <c r="AP53" s="415"/>
      <c r="AQ53" s="415"/>
      <c r="AR53" s="415"/>
      <c r="AS53" s="415"/>
      <c r="AT53" s="224"/>
      <c r="AU53" s="237"/>
      <c r="AV53" s="237"/>
      <c r="AW53" s="669" t="s">
        <v>41</v>
      </c>
      <c r="AX53" s="671">
        <v>18546</v>
      </c>
      <c r="AY53" s="672">
        <v>44019</v>
      </c>
      <c r="AZ53" s="364"/>
      <c r="BA53" s="15"/>
      <c r="BB53" s="669" t="s">
        <v>41</v>
      </c>
      <c r="BC53" s="671">
        <v>18546</v>
      </c>
      <c r="BD53" s="672">
        <v>44019</v>
      </c>
      <c r="BE53" s="237"/>
      <c r="BF53" s="237"/>
      <c r="BG53" s="642" t="s">
        <v>48</v>
      </c>
      <c r="BH53" s="671">
        <v>6087</v>
      </c>
      <c r="BI53" s="672">
        <v>8772</v>
      </c>
      <c r="BJ53" s="237"/>
      <c r="BK53" s="237"/>
      <c r="BL53" s="237"/>
      <c r="BM53" s="237"/>
      <c r="BN53" s="91"/>
      <c r="BO53" s="237"/>
      <c r="BP53" s="27" t="s">
        <v>18</v>
      </c>
      <c r="BQ53" s="669" t="s">
        <v>42</v>
      </c>
      <c r="BR53" s="671">
        <v>44100</v>
      </c>
      <c r="BS53" s="672">
        <v>84600</v>
      </c>
      <c r="BT53" s="203"/>
      <c r="BU53" s="27" t="s">
        <v>18</v>
      </c>
      <c r="BV53" s="669" t="s">
        <v>42</v>
      </c>
      <c r="BW53" s="671">
        <v>44100</v>
      </c>
      <c r="BX53" s="672">
        <v>84600</v>
      </c>
      <c r="BY53" s="27" t="s">
        <v>24</v>
      </c>
      <c r="BZ53" s="554" t="s">
        <v>48</v>
      </c>
      <c r="CA53" s="671">
        <v>16500</v>
      </c>
      <c r="CB53" s="672">
        <v>25200</v>
      </c>
      <c r="CC53" s="237"/>
      <c r="CD53" s="237"/>
      <c r="CE53" s="237"/>
      <c r="CF53" s="237"/>
      <c r="CG53" s="237"/>
      <c r="CH53" s="121"/>
      <c r="CJ53" s="360"/>
      <c r="CK53" s="415"/>
      <c r="CL53" s="415"/>
      <c r="CM53" s="360"/>
      <c r="CN53" s="415"/>
      <c r="CO53" s="91"/>
    </row>
    <row r="54" spans="1:93" s="457" customFormat="1">
      <c r="A54" s="61"/>
      <c r="B54" s="118"/>
      <c r="X54" s="91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224"/>
      <c r="AU54" s="203"/>
      <c r="BA54" s="15"/>
      <c r="BB54" s="15"/>
      <c r="BC54" s="364"/>
      <c r="BD54" s="364"/>
      <c r="BE54" s="203"/>
      <c r="BF54" s="203"/>
      <c r="BG54" s="203"/>
      <c r="BH54" s="203"/>
      <c r="BJ54" s="203"/>
      <c r="BK54" s="203"/>
      <c r="BL54" s="203"/>
      <c r="BM54" s="203"/>
      <c r="BN54" s="91"/>
      <c r="BO54" s="415"/>
      <c r="BP54" s="415"/>
      <c r="BY54" s="415"/>
      <c r="BZ54" s="415"/>
      <c r="CA54" s="415"/>
      <c r="CB54" s="415"/>
      <c r="CC54" s="415"/>
      <c r="CD54" s="415"/>
      <c r="CE54" s="415"/>
      <c r="CF54" s="415"/>
      <c r="CG54" s="415"/>
      <c r="CH54" s="121"/>
      <c r="CI54" s="360"/>
      <c r="CJ54" s="360"/>
      <c r="CK54" s="360"/>
      <c r="CL54" s="360"/>
      <c r="CM54" s="360"/>
      <c r="CN54" s="360"/>
      <c r="CO54" s="91"/>
    </row>
    <row r="55" spans="1:93" s="457" customFormat="1">
      <c r="A55" s="61"/>
      <c r="B55" s="118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91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24"/>
      <c r="AU55" s="203"/>
      <c r="AW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J55" s="203"/>
      <c r="BK55" s="203"/>
      <c r="BL55" s="203"/>
      <c r="BM55" s="203"/>
      <c r="BN55" s="203"/>
      <c r="BO55" s="568" t="s">
        <v>824</v>
      </c>
      <c r="BP55" s="568" t="s">
        <v>824</v>
      </c>
      <c r="BQ55" s="568" t="s">
        <v>824</v>
      </c>
      <c r="BR55" s="568" t="s">
        <v>824</v>
      </c>
      <c r="BS55" s="568" t="s">
        <v>824</v>
      </c>
      <c r="BT55" s="415"/>
      <c r="BU55" s="415"/>
      <c r="BV55" s="415"/>
      <c r="BW55" s="415"/>
      <c r="BX55" s="415"/>
      <c r="BY55" s="415"/>
      <c r="BZ55" s="415"/>
      <c r="CA55" s="415"/>
      <c r="CB55" s="415"/>
      <c r="CC55" s="415"/>
      <c r="CD55" s="415"/>
      <c r="CE55" s="415"/>
      <c r="CF55" s="415"/>
      <c r="CG55" s="415"/>
      <c r="CH55" s="121"/>
      <c r="CI55" s="237"/>
      <c r="CJ55" s="415"/>
      <c r="CK55" s="237"/>
      <c r="CL55" s="237"/>
      <c r="CM55" s="415"/>
      <c r="CN55" s="237"/>
      <c r="CO55" s="91"/>
    </row>
    <row r="56" spans="1:93" s="457" customFormat="1">
      <c r="A56" s="61"/>
      <c r="B56" s="118"/>
      <c r="X56" s="91"/>
      <c r="Y56" s="415"/>
      <c r="Z56" s="415"/>
      <c r="AA56" s="415"/>
      <c r="AB56" s="415"/>
      <c r="AC56" s="415"/>
      <c r="AD56" s="415"/>
      <c r="AE56" s="415"/>
      <c r="AF56" s="415"/>
      <c r="AG56" s="415"/>
      <c r="AH56" s="415"/>
      <c r="AI56" s="415"/>
      <c r="AJ56" s="415"/>
      <c r="AK56" s="415"/>
      <c r="AL56" s="415"/>
      <c r="AM56" s="415"/>
      <c r="AN56" s="415"/>
      <c r="AO56" s="415"/>
      <c r="AP56" s="415"/>
      <c r="AQ56" s="415"/>
      <c r="AR56" s="415"/>
      <c r="AS56" s="415"/>
      <c r="AT56" s="224"/>
      <c r="AU56" s="203"/>
      <c r="AW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J56" s="203"/>
      <c r="BK56" s="203"/>
      <c r="BL56" s="203"/>
      <c r="BM56" s="203"/>
      <c r="BN56" s="203"/>
      <c r="BO56" s="568" t="s">
        <v>824</v>
      </c>
      <c r="BP56" s="568" t="s">
        <v>824</v>
      </c>
      <c r="BQ56" s="568" t="s">
        <v>824</v>
      </c>
      <c r="BR56" s="568" t="s">
        <v>824</v>
      </c>
      <c r="BS56" s="568" t="s">
        <v>824</v>
      </c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121"/>
      <c r="CI56" s="360"/>
      <c r="CJ56" s="360"/>
      <c r="CK56" s="360"/>
      <c r="CL56" s="360"/>
      <c r="CM56" s="360"/>
      <c r="CN56" s="360"/>
      <c r="CO56" s="91"/>
    </row>
    <row r="57" spans="1:93" s="457" customFormat="1">
      <c r="A57" s="61"/>
      <c r="B57" s="118"/>
      <c r="X57" s="91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224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7"/>
      <c r="BH57" s="237"/>
      <c r="BI57" s="237"/>
      <c r="BJ57" s="237"/>
      <c r="BK57" s="237"/>
      <c r="BL57" s="237"/>
      <c r="BM57" s="237"/>
      <c r="BN57" s="15"/>
      <c r="BO57" s="568" t="s">
        <v>824</v>
      </c>
      <c r="BP57" s="568" t="s">
        <v>824</v>
      </c>
      <c r="BQ57" s="568" t="s">
        <v>824</v>
      </c>
      <c r="BR57" s="568" t="s">
        <v>824</v>
      </c>
      <c r="BS57" s="568" t="s">
        <v>824</v>
      </c>
      <c r="BT57" s="203"/>
      <c r="BU57" s="203"/>
      <c r="BV57" s="203"/>
      <c r="BW57" s="237"/>
      <c r="BX57" s="237"/>
      <c r="BY57" s="237"/>
      <c r="BZ57" s="237"/>
      <c r="CA57" s="237"/>
      <c r="CB57" s="237"/>
      <c r="CC57" s="237"/>
      <c r="CD57" s="237"/>
      <c r="CE57" s="237"/>
      <c r="CF57" s="237"/>
      <c r="CG57" s="237"/>
      <c r="CH57" s="121"/>
      <c r="CI57" s="360"/>
      <c r="CJ57" s="360"/>
      <c r="CK57" s="360"/>
      <c r="CL57" s="360"/>
      <c r="CM57" s="360"/>
      <c r="CN57" s="360"/>
      <c r="CO57" s="91"/>
    </row>
    <row r="58" spans="1:93" s="457" customFormat="1">
      <c r="A58" s="61"/>
      <c r="B58" s="118"/>
      <c r="X58" s="91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224"/>
      <c r="AU58" s="203"/>
      <c r="AW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J58" s="203"/>
      <c r="BK58" s="203"/>
      <c r="BL58" s="203"/>
      <c r="BM58" s="203"/>
      <c r="BN58" s="15"/>
      <c r="BO58" s="568" t="s">
        <v>824</v>
      </c>
      <c r="BP58" s="568" t="s">
        <v>824</v>
      </c>
      <c r="BQ58" s="568" t="s">
        <v>824</v>
      </c>
      <c r="BR58" s="568" t="s">
        <v>824</v>
      </c>
      <c r="BS58" s="568" t="s">
        <v>824</v>
      </c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121"/>
      <c r="CI58" s="360"/>
      <c r="CJ58" s="360"/>
      <c r="CK58" s="360"/>
      <c r="CL58" s="360"/>
      <c r="CM58" s="360"/>
      <c r="CN58" s="360"/>
      <c r="CO58" s="91"/>
    </row>
    <row r="59" spans="1:93" s="457" customFormat="1">
      <c r="A59" s="61"/>
      <c r="B59" s="118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37"/>
      <c r="T59" s="237"/>
      <c r="U59" s="237"/>
      <c r="V59" s="237"/>
      <c r="W59" s="237"/>
      <c r="X59" s="91"/>
      <c r="Y59" s="237"/>
      <c r="Z59" s="237"/>
      <c r="AA59" s="237"/>
      <c r="AB59" s="237"/>
      <c r="AC59" s="237"/>
      <c r="AD59" s="237"/>
      <c r="AE59" s="237"/>
      <c r="AF59" s="237"/>
      <c r="AG59" s="237"/>
      <c r="AH59" s="237"/>
      <c r="AI59" s="237"/>
      <c r="AJ59" s="237"/>
      <c r="AK59" s="237"/>
      <c r="AL59" s="237"/>
      <c r="AM59" s="237"/>
      <c r="AN59" s="237"/>
      <c r="AO59" s="237"/>
      <c r="AP59" s="237"/>
      <c r="AQ59" s="237"/>
      <c r="AR59" s="237"/>
      <c r="AS59" s="237"/>
      <c r="AT59" s="224"/>
      <c r="AU59" s="203"/>
      <c r="AW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J59" s="203"/>
      <c r="BK59" s="203"/>
      <c r="BL59" s="203"/>
      <c r="BM59" s="203"/>
      <c r="BN59" s="15"/>
      <c r="BO59" s="457" t="s">
        <v>487</v>
      </c>
      <c r="BR59" s="15"/>
      <c r="BS59" s="15"/>
      <c r="BT59" s="15"/>
      <c r="BU59" s="15"/>
      <c r="BV59" s="15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121"/>
      <c r="CI59" s="237"/>
      <c r="CJ59" s="415"/>
      <c r="CK59" s="237"/>
      <c r="CL59" s="237"/>
      <c r="CM59" s="415"/>
      <c r="CN59" s="237"/>
      <c r="CO59" s="91"/>
    </row>
    <row r="60" spans="1:93" s="457" customFormat="1">
      <c r="A60" s="61"/>
      <c r="B60" s="118"/>
      <c r="X60" s="91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224"/>
      <c r="AU60" s="203"/>
      <c r="AW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J60" s="203"/>
      <c r="BK60" s="203"/>
      <c r="BL60" s="203"/>
      <c r="BM60" s="203"/>
      <c r="BN60" s="15"/>
      <c r="BR60" s="15"/>
      <c r="BS60" s="457" t="s">
        <v>612</v>
      </c>
      <c r="BT60" s="15"/>
      <c r="BU60" s="15"/>
      <c r="BV60" s="15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121"/>
      <c r="CI60" s="360"/>
      <c r="CJ60" s="360"/>
      <c r="CK60" s="360"/>
      <c r="CL60" s="360"/>
      <c r="CM60" s="360"/>
      <c r="CN60" s="360"/>
      <c r="CO60" s="91"/>
    </row>
    <row r="61" spans="1:93" s="457" customFormat="1">
      <c r="A61" s="61"/>
      <c r="B61" s="118"/>
      <c r="X61" s="91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224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7"/>
      <c r="BH61" s="237"/>
      <c r="BI61" s="237"/>
      <c r="BJ61" s="237"/>
      <c r="BK61" s="237"/>
      <c r="BL61" s="237"/>
      <c r="BM61" s="237"/>
      <c r="BN61" s="15"/>
      <c r="BP61" s="361" t="s">
        <v>486</v>
      </c>
      <c r="BQ61" s="361" t="s">
        <v>613</v>
      </c>
      <c r="BR61" s="361"/>
      <c r="BS61" s="361"/>
      <c r="BT61" s="361" t="s">
        <v>486</v>
      </c>
      <c r="BU61" s="361" t="s">
        <v>613</v>
      </c>
      <c r="BV61" s="15"/>
      <c r="BW61" s="237"/>
      <c r="BX61" s="237"/>
      <c r="BY61" s="237"/>
      <c r="BZ61" s="237"/>
      <c r="CA61" s="237"/>
      <c r="CB61" s="237"/>
      <c r="CC61" s="237"/>
      <c r="CD61" s="237"/>
      <c r="CE61" s="237"/>
      <c r="CF61" s="237"/>
      <c r="CG61" s="237"/>
      <c r="CH61" s="121"/>
      <c r="CI61" s="360"/>
      <c r="CJ61" s="360"/>
      <c r="CK61" s="360"/>
      <c r="CL61" s="360"/>
      <c r="CM61" s="360"/>
      <c r="CN61" s="360"/>
      <c r="CO61" s="91"/>
    </row>
    <row r="62" spans="1:93" s="457" customFormat="1">
      <c r="A62" s="61"/>
      <c r="B62" s="118"/>
      <c r="X62" s="91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224"/>
      <c r="AU62" s="415"/>
      <c r="AV62" s="415"/>
      <c r="AW62" s="415"/>
      <c r="AX62" s="415"/>
      <c r="AY62" s="415"/>
      <c r="AZ62" s="415"/>
      <c r="BA62" s="415"/>
      <c r="BB62" s="415"/>
      <c r="BC62" s="415"/>
      <c r="BD62" s="415"/>
      <c r="BE62" s="415"/>
      <c r="BF62" s="415"/>
      <c r="BG62" s="415"/>
      <c r="BH62" s="415"/>
      <c r="BI62" s="415"/>
      <c r="BJ62" s="415"/>
      <c r="BK62" s="415"/>
      <c r="BL62" s="415"/>
      <c r="BM62" s="415"/>
      <c r="BN62" s="15"/>
      <c r="BO62" s="457" t="s">
        <v>31</v>
      </c>
      <c r="BP62" s="237">
        <v>310</v>
      </c>
      <c r="BQ62" s="237">
        <v>330</v>
      </c>
      <c r="BS62" s="457" t="s">
        <v>31</v>
      </c>
      <c r="BT62" s="237">
        <v>310</v>
      </c>
      <c r="BU62" s="237">
        <v>330</v>
      </c>
      <c r="BV62" s="15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121"/>
      <c r="CI62" s="360"/>
      <c r="CJ62" s="360"/>
      <c r="CK62" s="360"/>
      <c r="CL62" s="360"/>
      <c r="CM62" s="360"/>
      <c r="CN62" s="360"/>
      <c r="CO62" s="91"/>
    </row>
    <row r="63" spans="1:93" s="457" customFormat="1">
      <c r="A63" s="61"/>
      <c r="B63" s="118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91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24"/>
      <c r="AU63" s="415"/>
      <c r="AV63" s="415"/>
      <c r="AW63" s="415"/>
      <c r="AX63" s="415"/>
      <c r="AY63" s="415"/>
      <c r="AZ63" s="415"/>
      <c r="BA63" s="415"/>
      <c r="BB63" s="415"/>
      <c r="BC63" s="415"/>
      <c r="BD63" s="415"/>
      <c r="BE63" s="415"/>
      <c r="BF63" s="415"/>
      <c r="BG63" s="415"/>
      <c r="BH63" s="415"/>
      <c r="BI63" s="415"/>
      <c r="BJ63" s="415"/>
      <c r="BK63" s="415"/>
      <c r="BL63" s="415"/>
      <c r="BM63" s="415"/>
      <c r="BN63" s="15"/>
      <c r="BO63" s="457" t="s">
        <v>33</v>
      </c>
      <c r="BP63" s="237">
        <v>2930</v>
      </c>
      <c r="BQ63" s="237">
        <v>3840</v>
      </c>
      <c r="BR63" s="203"/>
      <c r="BS63" s="457" t="s">
        <v>33</v>
      </c>
      <c r="BT63" s="237">
        <v>2930</v>
      </c>
      <c r="BU63" s="237">
        <v>3840</v>
      </c>
      <c r="BV63" s="15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121"/>
      <c r="CI63" s="237"/>
      <c r="CJ63" s="415"/>
      <c r="CK63" s="237"/>
      <c r="CL63" s="237"/>
      <c r="CM63" s="415"/>
      <c r="CN63" s="237"/>
      <c r="CO63" s="91"/>
    </row>
    <row r="64" spans="1:93" s="457" customFormat="1">
      <c r="A64" s="61"/>
      <c r="B64" s="118"/>
      <c r="C64" s="415"/>
      <c r="D64" s="415"/>
      <c r="E64" s="415"/>
      <c r="F64" s="415"/>
      <c r="G64" s="415"/>
      <c r="H64" s="415"/>
      <c r="I64" s="415"/>
      <c r="J64" s="415"/>
      <c r="K64" s="415"/>
      <c r="L64" s="415"/>
      <c r="M64" s="415"/>
      <c r="N64" s="415"/>
      <c r="O64" s="415"/>
      <c r="P64" s="415"/>
      <c r="Q64" s="415"/>
      <c r="R64" s="415"/>
      <c r="S64" s="415"/>
      <c r="T64" s="415"/>
      <c r="U64" s="415"/>
      <c r="V64" s="415"/>
      <c r="W64" s="415"/>
      <c r="X64" s="91"/>
      <c r="Y64" s="415"/>
      <c r="Z64" s="415"/>
      <c r="AA64" s="415"/>
      <c r="AB64" s="415"/>
      <c r="AC64" s="415"/>
      <c r="AD64" s="415"/>
      <c r="AE64" s="415"/>
      <c r="AF64" s="415"/>
      <c r="AG64" s="415"/>
      <c r="AH64" s="415"/>
      <c r="AI64" s="415"/>
      <c r="AJ64" s="415"/>
      <c r="AK64" s="415"/>
      <c r="AL64" s="415"/>
      <c r="AM64" s="415"/>
      <c r="AN64" s="415"/>
      <c r="AO64" s="415"/>
      <c r="AP64" s="415"/>
      <c r="AQ64" s="415"/>
      <c r="AR64" s="415"/>
      <c r="AS64" s="415"/>
      <c r="AT64" s="224"/>
      <c r="AU64" s="203"/>
      <c r="AW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J64" s="203"/>
      <c r="BK64" s="203"/>
      <c r="BL64" s="203"/>
      <c r="BM64" s="203"/>
      <c r="BN64" s="15"/>
      <c r="BO64" s="457" t="s">
        <v>30</v>
      </c>
      <c r="BP64" s="237">
        <v>6350</v>
      </c>
      <c r="BQ64" s="237">
        <v>5700</v>
      </c>
      <c r="BR64" s="203"/>
      <c r="BS64" s="457" t="s">
        <v>30</v>
      </c>
      <c r="BT64" s="237">
        <v>6350</v>
      </c>
      <c r="BU64" s="237">
        <v>5700</v>
      </c>
      <c r="BV64" s="15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121"/>
      <c r="CJ64" s="15"/>
      <c r="CK64" s="15"/>
      <c r="CL64" s="415"/>
      <c r="CM64" s="15"/>
      <c r="CN64" s="415"/>
      <c r="CO64" s="91"/>
    </row>
    <row r="65" spans="1:93" s="457" customFormat="1">
      <c r="A65" s="61"/>
      <c r="B65" s="118"/>
      <c r="C65" s="415"/>
      <c r="D65" s="415"/>
      <c r="E65" s="415"/>
      <c r="F65" s="415"/>
      <c r="G65" s="415"/>
      <c r="H65" s="415"/>
      <c r="I65" s="415"/>
      <c r="J65" s="415"/>
      <c r="K65" s="415"/>
      <c r="L65" s="415"/>
      <c r="M65" s="415"/>
      <c r="N65" s="415"/>
      <c r="O65" s="415"/>
      <c r="P65" s="415"/>
      <c r="Q65" s="415"/>
      <c r="R65" s="415"/>
      <c r="S65" s="415"/>
      <c r="T65" s="415"/>
      <c r="U65" s="415"/>
      <c r="V65" s="415"/>
      <c r="W65" s="415"/>
      <c r="X65" s="91"/>
      <c r="AT65" s="224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7"/>
      <c r="BH65" s="237"/>
      <c r="BI65" s="237"/>
      <c r="BJ65" s="237"/>
      <c r="BK65" s="237"/>
      <c r="BL65" s="237"/>
      <c r="BM65" s="237"/>
      <c r="BN65" s="15"/>
      <c r="BO65" s="457" t="s">
        <v>47</v>
      </c>
      <c r="BP65" s="237">
        <v>7650</v>
      </c>
      <c r="BQ65" s="237">
        <v>11050</v>
      </c>
      <c r="BR65" s="203"/>
      <c r="BS65" s="457" t="s">
        <v>47</v>
      </c>
      <c r="BT65" s="237">
        <v>7650</v>
      </c>
      <c r="BU65" s="237">
        <v>11050</v>
      </c>
      <c r="BV65" s="15"/>
      <c r="BW65" s="237"/>
      <c r="BX65" s="237"/>
      <c r="BY65" s="237"/>
      <c r="BZ65" s="237"/>
      <c r="CA65" s="237"/>
      <c r="CB65" s="237"/>
      <c r="CC65" s="237"/>
      <c r="CD65" s="237"/>
      <c r="CE65" s="237"/>
      <c r="CF65" s="237"/>
      <c r="CG65" s="237"/>
      <c r="CH65" s="121"/>
      <c r="CI65" s="360"/>
      <c r="CJ65" s="360"/>
      <c r="CK65" s="360"/>
      <c r="CL65" s="360"/>
      <c r="CM65" s="360"/>
      <c r="CN65" s="360"/>
      <c r="CO65" s="91"/>
    </row>
    <row r="66" spans="1:93" s="457" customFormat="1">
      <c r="A66" s="61"/>
      <c r="B66" s="118"/>
      <c r="C66" s="415"/>
      <c r="D66" s="415"/>
      <c r="E66" s="415"/>
      <c r="F66" s="415"/>
      <c r="G66" s="415"/>
      <c r="H66" s="415"/>
      <c r="I66" s="415"/>
      <c r="J66" s="415"/>
      <c r="K66" s="415"/>
      <c r="L66" s="415"/>
      <c r="M66" s="415"/>
      <c r="N66" s="415"/>
      <c r="O66" s="415"/>
      <c r="P66" s="415"/>
      <c r="Q66" s="415"/>
      <c r="R66" s="415"/>
      <c r="S66" s="415"/>
      <c r="T66" s="415"/>
      <c r="U66" s="415"/>
      <c r="V66" s="415"/>
      <c r="W66" s="415"/>
      <c r="X66" s="91"/>
      <c r="AT66" s="224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361"/>
      <c r="BN66" s="15"/>
      <c r="BO66" s="457" t="s">
        <v>41</v>
      </c>
      <c r="BP66" s="237">
        <v>8370</v>
      </c>
      <c r="BQ66" s="237">
        <v>11290</v>
      </c>
      <c r="BR66" s="203"/>
      <c r="BS66" s="457" t="s">
        <v>41</v>
      </c>
      <c r="BT66" s="237">
        <v>8370</v>
      </c>
      <c r="BU66" s="237">
        <v>11290</v>
      </c>
      <c r="BV66" s="15"/>
      <c r="BX66" s="415"/>
      <c r="BY66" s="415"/>
      <c r="BZ66" s="415"/>
      <c r="CA66" s="415"/>
      <c r="CB66" s="415"/>
      <c r="CC66" s="415"/>
      <c r="CD66" s="415"/>
      <c r="CE66" s="415"/>
      <c r="CF66" s="415"/>
      <c r="CG66" s="415"/>
      <c r="CH66" s="121"/>
      <c r="CI66" s="360"/>
      <c r="CJ66" s="360"/>
      <c r="CK66" s="360"/>
      <c r="CL66" s="360"/>
      <c r="CM66" s="360"/>
      <c r="CN66" s="360"/>
      <c r="CO66" s="91"/>
    </row>
    <row r="67" spans="1:93" s="457" customFormat="1">
      <c r="A67" s="61"/>
      <c r="B67" s="118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91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24"/>
      <c r="BM67" s="361"/>
      <c r="BO67" s="457" t="s">
        <v>39</v>
      </c>
      <c r="BP67" s="237">
        <v>19680</v>
      </c>
      <c r="BQ67" s="237">
        <v>20550</v>
      </c>
      <c r="BR67" s="203"/>
      <c r="BS67" s="457" t="s">
        <v>39</v>
      </c>
      <c r="BT67" s="237">
        <v>19680</v>
      </c>
      <c r="BU67" s="237">
        <v>20550</v>
      </c>
      <c r="BV67" s="15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121"/>
      <c r="CI67" s="237"/>
      <c r="CJ67" s="415"/>
      <c r="CK67" s="237"/>
      <c r="CL67" s="237"/>
      <c r="CM67" s="415"/>
      <c r="CN67" s="237"/>
      <c r="CO67" s="91"/>
    </row>
    <row r="68" spans="1:93" s="457" customFormat="1">
      <c r="A68" s="61"/>
      <c r="B68" s="118"/>
      <c r="J68" s="71"/>
      <c r="X68" s="91"/>
      <c r="AT68" s="224"/>
      <c r="BM68" s="361"/>
      <c r="BO68" s="457" t="s">
        <v>48</v>
      </c>
      <c r="BP68" s="237">
        <v>16530</v>
      </c>
      <c r="BQ68" s="237">
        <v>22400</v>
      </c>
      <c r="BR68" s="203"/>
      <c r="BS68" s="457" t="s">
        <v>48</v>
      </c>
      <c r="BT68" s="237">
        <v>16530</v>
      </c>
      <c r="BU68" s="237">
        <v>22400</v>
      </c>
      <c r="BV68" s="15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121"/>
      <c r="CK68" s="360"/>
      <c r="CL68" s="360"/>
      <c r="CM68" s="360"/>
      <c r="CN68" s="360"/>
      <c r="CO68" s="91"/>
    </row>
    <row r="69" spans="1:93" s="457" customFormat="1">
      <c r="A69" s="61"/>
      <c r="B69" s="118"/>
      <c r="J69" s="71"/>
      <c r="X69" s="91"/>
      <c r="AT69" s="224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7"/>
      <c r="BH69" s="237"/>
      <c r="BI69" s="237"/>
      <c r="BJ69" s="237"/>
      <c r="BK69" s="237"/>
      <c r="BL69" s="237"/>
      <c r="BM69" s="237"/>
      <c r="BO69" s="457" t="s">
        <v>40</v>
      </c>
      <c r="BP69" s="237">
        <v>21010</v>
      </c>
      <c r="BQ69" s="237">
        <v>28080</v>
      </c>
      <c r="BR69" s="203"/>
      <c r="BS69" s="457" t="s">
        <v>40</v>
      </c>
      <c r="BT69" s="237">
        <v>21010</v>
      </c>
      <c r="BU69" s="237">
        <v>28080</v>
      </c>
      <c r="BX69" s="237"/>
      <c r="BY69" s="237"/>
      <c r="BZ69" s="237"/>
      <c r="CA69" s="237"/>
      <c r="CB69" s="237"/>
      <c r="CC69" s="237"/>
      <c r="CD69" s="237"/>
      <c r="CE69" s="237"/>
      <c r="CF69" s="237"/>
      <c r="CG69" s="237"/>
      <c r="CH69" s="121"/>
      <c r="CJ69" s="415"/>
      <c r="CK69" s="415"/>
      <c r="CL69" s="360"/>
      <c r="CM69" s="360"/>
      <c r="CN69" s="360"/>
      <c r="CO69" s="91"/>
    </row>
    <row r="70" spans="1:93" s="457" customFormat="1">
      <c r="A70" s="61"/>
      <c r="B70" s="118"/>
      <c r="J70" s="71"/>
      <c r="X70" s="91"/>
      <c r="Y70" s="237"/>
      <c r="Z70" s="237"/>
      <c r="AA70" s="237"/>
      <c r="AB70" s="237"/>
      <c r="AC70" s="237"/>
      <c r="AD70" s="237"/>
      <c r="AE70" s="237"/>
      <c r="AF70" s="237"/>
      <c r="AG70" s="237"/>
      <c r="AH70" s="237"/>
      <c r="AI70" s="237"/>
      <c r="AJ70" s="415"/>
      <c r="AK70" s="415"/>
      <c r="AL70" s="415"/>
      <c r="AM70" s="415"/>
      <c r="AN70" s="415"/>
      <c r="AO70" s="415"/>
      <c r="AP70" s="415"/>
      <c r="AQ70" s="415"/>
      <c r="AR70" s="415"/>
      <c r="AS70" s="415"/>
      <c r="AT70" s="224"/>
      <c r="AU70" s="237"/>
      <c r="AV70" s="237"/>
      <c r="AW70" s="237"/>
      <c r="AX70" s="237"/>
      <c r="AY70" s="237"/>
      <c r="AZ70" s="237"/>
      <c r="BA70" s="237"/>
      <c r="BB70" s="237"/>
      <c r="BC70" s="237"/>
      <c r="BD70" s="237"/>
      <c r="BE70" s="237"/>
      <c r="BF70" s="237"/>
      <c r="BG70" s="237"/>
      <c r="BH70" s="237"/>
      <c r="BI70" s="237"/>
      <c r="BJ70" s="237"/>
      <c r="BK70" s="237"/>
      <c r="BL70" s="237"/>
      <c r="BM70" s="237"/>
      <c r="BO70" s="457" t="s">
        <v>44</v>
      </c>
      <c r="BP70" s="237">
        <v>19180</v>
      </c>
      <c r="BQ70" s="237">
        <v>31790</v>
      </c>
      <c r="BR70" s="203"/>
      <c r="BS70" s="457" t="s">
        <v>44</v>
      </c>
      <c r="BT70" s="237">
        <v>19180</v>
      </c>
      <c r="BU70" s="237">
        <v>31790</v>
      </c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121"/>
      <c r="CJ70" s="415"/>
      <c r="CK70" s="415"/>
      <c r="CL70" s="360"/>
      <c r="CM70" s="360"/>
      <c r="CN70" s="360"/>
      <c r="CO70" s="91"/>
    </row>
    <row r="71" spans="1:93" s="457" customFormat="1">
      <c r="A71" s="61"/>
      <c r="B71" s="118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37"/>
      <c r="S71" s="237"/>
      <c r="T71" s="237"/>
      <c r="U71" s="237"/>
      <c r="V71" s="237"/>
      <c r="W71" s="237"/>
      <c r="X71" s="91"/>
      <c r="Y71" s="237"/>
      <c r="Z71" s="237"/>
      <c r="AA71" s="237"/>
      <c r="AB71" s="237"/>
      <c r="AC71" s="237"/>
      <c r="AD71" s="237"/>
      <c r="AE71" s="237"/>
      <c r="AF71" s="237"/>
      <c r="AG71" s="237"/>
      <c r="AH71" s="237"/>
      <c r="AI71" s="237"/>
      <c r="AJ71" s="237"/>
      <c r="AK71" s="237"/>
      <c r="AL71" s="237"/>
      <c r="AM71" s="237"/>
      <c r="AN71" s="237"/>
      <c r="AO71" s="237"/>
      <c r="AP71" s="237"/>
      <c r="AQ71" s="237"/>
      <c r="AR71" s="237"/>
      <c r="AS71" s="237"/>
      <c r="AT71" s="224"/>
      <c r="AU71" s="237"/>
      <c r="AV71" s="237"/>
      <c r="AW71" s="237"/>
      <c r="AX71" s="237"/>
      <c r="AY71" s="237"/>
      <c r="AZ71" s="237"/>
      <c r="BA71" s="237"/>
      <c r="BB71" s="237"/>
      <c r="BC71" s="237"/>
      <c r="BD71" s="237"/>
      <c r="BE71" s="237"/>
      <c r="BF71" s="237"/>
      <c r="BG71" s="237"/>
      <c r="BH71" s="237"/>
      <c r="BI71" s="237"/>
      <c r="BJ71" s="237"/>
      <c r="BK71" s="237"/>
      <c r="BL71" s="237"/>
      <c r="BM71" s="237"/>
      <c r="BO71" s="457" t="s">
        <v>38</v>
      </c>
      <c r="BP71" s="237">
        <v>32080</v>
      </c>
      <c r="BQ71" s="237">
        <v>33430</v>
      </c>
      <c r="BR71" s="203"/>
      <c r="BS71" s="457" t="s">
        <v>38</v>
      </c>
      <c r="BT71" s="237">
        <v>32080</v>
      </c>
      <c r="BU71" s="237">
        <v>33430</v>
      </c>
      <c r="BX71" s="237"/>
      <c r="BY71" s="237"/>
      <c r="BZ71" s="237"/>
      <c r="CA71" s="237"/>
      <c r="CB71" s="237"/>
      <c r="CC71" s="237"/>
      <c r="CD71" s="237"/>
      <c r="CE71" s="237"/>
      <c r="CF71" s="237"/>
      <c r="CG71" s="237"/>
      <c r="CH71" s="121"/>
      <c r="CI71" s="237"/>
      <c r="CJ71" s="415"/>
      <c r="CK71" s="237"/>
      <c r="CL71" s="237"/>
      <c r="CM71" s="415"/>
      <c r="CN71" s="237"/>
      <c r="CO71" s="91"/>
    </row>
    <row r="72" spans="1:93" s="457" customFormat="1">
      <c r="A72" s="61"/>
      <c r="B72" s="118"/>
      <c r="C72" s="415"/>
      <c r="D72" s="415"/>
      <c r="E72" s="415"/>
      <c r="F72" s="415"/>
      <c r="G72" s="415"/>
      <c r="H72" s="415"/>
      <c r="I72" s="415"/>
      <c r="J72" s="415"/>
      <c r="K72" s="415"/>
      <c r="L72" s="415"/>
      <c r="M72" s="415"/>
      <c r="N72" s="415"/>
      <c r="O72" s="415"/>
      <c r="P72" s="415"/>
      <c r="Q72" s="415"/>
      <c r="R72" s="415"/>
      <c r="S72" s="415"/>
      <c r="T72" s="415"/>
      <c r="U72" s="415"/>
      <c r="V72" s="415"/>
      <c r="W72" s="415"/>
      <c r="X72" s="91"/>
      <c r="Y72" s="415"/>
      <c r="Z72" s="415"/>
      <c r="AA72" s="415"/>
      <c r="AB72" s="415"/>
      <c r="AC72" s="415"/>
      <c r="AD72" s="415"/>
      <c r="AE72" s="415"/>
      <c r="AF72" s="415"/>
      <c r="AG72" s="415"/>
      <c r="AH72" s="415"/>
      <c r="AI72" s="415"/>
      <c r="AJ72" s="415"/>
      <c r="AK72" s="415"/>
      <c r="AL72" s="415"/>
      <c r="AM72" s="415"/>
      <c r="AN72" s="415"/>
      <c r="AO72" s="415"/>
      <c r="AP72" s="415"/>
      <c r="AQ72" s="415"/>
      <c r="AR72" s="415"/>
      <c r="AS72" s="415"/>
      <c r="AT72" s="224"/>
      <c r="BM72" s="361"/>
      <c r="BO72" s="457" t="s">
        <v>34</v>
      </c>
      <c r="BP72" s="237">
        <v>24580</v>
      </c>
      <c r="BQ72" s="237">
        <v>37080</v>
      </c>
      <c r="BR72" s="203"/>
      <c r="BS72" s="457" t="s">
        <v>34</v>
      </c>
      <c r="BT72" s="237">
        <v>24580</v>
      </c>
      <c r="BU72" s="237">
        <v>37080</v>
      </c>
      <c r="BX72" s="237"/>
      <c r="BY72" s="237"/>
      <c r="BZ72" s="237"/>
      <c r="CA72" s="237"/>
      <c r="CB72" s="237"/>
      <c r="CC72" s="237"/>
      <c r="CD72" s="237"/>
      <c r="CE72" s="237"/>
      <c r="CF72" s="237"/>
      <c r="CG72" s="237"/>
      <c r="CH72" s="121"/>
      <c r="CJ72" s="415"/>
      <c r="CK72" s="415"/>
      <c r="CL72" s="360"/>
      <c r="CM72" s="360"/>
      <c r="CN72" s="360"/>
      <c r="CO72" s="91"/>
    </row>
    <row r="73" spans="1:93" s="457" customFormat="1">
      <c r="A73" s="61"/>
      <c r="B73" s="118"/>
      <c r="C73" s="415"/>
      <c r="D73" s="415"/>
      <c r="E73" s="415"/>
      <c r="F73" s="415"/>
      <c r="G73" s="415"/>
      <c r="H73" s="415"/>
      <c r="I73" s="415"/>
      <c r="J73" s="415"/>
      <c r="K73" s="415"/>
      <c r="L73" s="415"/>
      <c r="M73" s="415"/>
      <c r="N73" s="415"/>
      <c r="O73" s="415"/>
      <c r="P73" s="415"/>
      <c r="Q73" s="415"/>
      <c r="R73" s="415"/>
      <c r="S73" s="415"/>
      <c r="T73" s="415"/>
      <c r="U73" s="415"/>
      <c r="V73" s="415"/>
      <c r="W73" s="415"/>
      <c r="X73" s="91"/>
      <c r="Y73" s="415"/>
      <c r="Z73" s="415"/>
      <c r="AA73" s="415"/>
      <c r="AB73" s="415"/>
      <c r="AC73" s="415"/>
      <c r="AD73" s="415"/>
      <c r="AE73" s="415"/>
      <c r="AF73" s="415"/>
      <c r="AG73" s="415"/>
      <c r="AH73" s="415"/>
      <c r="AI73" s="415"/>
      <c r="AJ73" s="415"/>
      <c r="AK73" s="415"/>
      <c r="AL73" s="415"/>
      <c r="AM73" s="415"/>
      <c r="AN73" s="415"/>
      <c r="AO73" s="415"/>
      <c r="AP73" s="415"/>
      <c r="AQ73" s="415"/>
      <c r="AR73" s="415"/>
      <c r="AS73" s="415"/>
      <c r="AT73" s="224"/>
      <c r="BM73" s="361"/>
      <c r="BO73" s="457" t="s">
        <v>43</v>
      </c>
      <c r="BP73" s="237">
        <v>29400</v>
      </c>
      <c r="BQ73" s="237">
        <v>38600</v>
      </c>
      <c r="BR73" s="203"/>
      <c r="BS73" s="457" t="s">
        <v>43</v>
      </c>
      <c r="BT73" s="237">
        <v>29400</v>
      </c>
      <c r="BU73" s="237">
        <v>38600</v>
      </c>
      <c r="BX73" s="237"/>
      <c r="BY73" s="237"/>
      <c r="BZ73" s="237"/>
      <c r="CA73" s="237"/>
      <c r="CB73" s="237"/>
      <c r="CC73" s="237"/>
      <c r="CD73" s="237"/>
      <c r="CE73" s="237"/>
      <c r="CF73" s="237"/>
      <c r="CG73" s="237"/>
      <c r="CH73" s="121"/>
      <c r="CJ73" s="415"/>
      <c r="CK73" s="415"/>
      <c r="CL73" s="360"/>
      <c r="CM73" s="360"/>
      <c r="CN73" s="360"/>
      <c r="CO73" s="91"/>
    </row>
    <row r="74" spans="1:93" s="457" customFormat="1">
      <c r="A74" s="61"/>
      <c r="B74" s="118"/>
      <c r="C74" s="415"/>
      <c r="D74" s="415"/>
      <c r="E74" s="415"/>
      <c r="F74" s="415"/>
      <c r="G74" s="415"/>
      <c r="H74" s="415"/>
      <c r="I74" s="415"/>
      <c r="J74" s="415"/>
      <c r="K74" s="415"/>
      <c r="L74" s="415"/>
      <c r="M74" s="415"/>
      <c r="N74" s="415"/>
      <c r="O74" s="415"/>
      <c r="P74" s="415"/>
      <c r="Q74" s="415"/>
      <c r="R74" s="415"/>
      <c r="S74" s="415"/>
      <c r="T74" s="415"/>
      <c r="U74" s="415"/>
      <c r="V74" s="415"/>
      <c r="W74" s="415"/>
      <c r="X74" s="91"/>
      <c r="Y74" s="415"/>
      <c r="Z74" s="415"/>
      <c r="AA74" s="415"/>
      <c r="AB74" s="415"/>
      <c r="AC74" s="415"/>
      <c r="AD74" s="415"/>
      <c r="AE74" s="415"/>
      <c r="AF74" s="415"/>
      <c r="AG74" s="415"/>
      <c r="AH74" s="415"/>
      <c r="AI74" s="415"/>
      <c r="AJ74" s="415"/>
      <c r="AK74" s="415"/>
      <c r="AL74" s="415"/>
      <c r="AM74" s="415"/>
      <c r="AN74" s="415"/>
      <c r="AO74" s="415"/>
      <c r="AP74" s="415"/>
      <c r="AQ74" s="415"/>
      <c r="AR74" s="415"/>
      <c r="AS74" s="415"/>
      <c r="AT74" s="224"/>
      <c r="AX74" s="457" t="s">
        <v>488</v>
      </c>
      <c r="BO74" s="457" t="s">
        <v>37</v>
      </c>
      <c r="BP74" s="237">
        <v>30520</v>
      </c>
      <c r="BQ74" s="237">
        <v>45200</v>
      </c>
      <c r="BR74" s="203"/>
      <c r="BS74" s="457" t="s">
        <v>37</v>
      </c>
      <c r="BT74" s="237">
        <v>30520</v>
      </c>
      <c r="BU74" s="237">
        <v>45200</v>
      </c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91"/>
      <c r="CJ74" s="415"/>
      <c r="CK74" s="415"/>
      <c r="CL74" s="360"/>
      <c r="CM74" s="360"/>
      <c r="CN74" s="360"/>
      <c r="CO74" s="91"/>
    </row>
    <row r="75" spans="1:93" s="457" customFormat="1">
      <c r="A75" s="61"/>
      <c r="B75" s="118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37"/>
      <c r="S75" s="237"/>
      <c r="T75" s="237"/>
      <c r="U75" s="237"/>
      <c r="V75" s="237"/>
      <c r="W75" s="237"/>
      <c r="X75" s="91"/>
      <c r="Y75" s="415"/>
      <c r="Z75" s="415"/>
      <c r="AA75" s="415"/>
      <c r="AB75" s="415"/>
      <c r="AC75" s="415"/>
      <c r="AD75" s="415"/>
      <c r="AE75" s="415"/>
      <c r="AF75" s="415"/>
      <c r="AG75" s="415"/>
      <c r="AH75" s="415"/>
      <c r="AI75" s="415"/>
      <c r="AJ75" s="415"/>
      <c r="AK75" s="415"/>
      <c r="AL75" s="415"/>
      <c r="AM75" s="415"/>
      <c r="AN75" s="415"/>
      <c r="AO75" s="415"/>
      <c r="AP75" s="415"/>
      <c r="AQ75" s="415"/>
      <c r="AR75" s="415"/>
      <c r="AS75" s="415"/>
      <c r="AT75" s="224"/>
      <c r="BB75" s="457" t="s">
        <v>612</v>
      </c>
      <c r="BO75" s="457" t="s">
        <v>35</v>
      </c>
      <c r="BP75" s="237">
        <v>47540</v>
      </c>
      <c r="BQ75" s="237">
        <v>54390</v>
      </c>
      <c r="BR75" s="203"/>
      <c r="BS75" s="457" t="s">
        <v>35</v>
      </c>
      <c r="BT75" s="237">
        <v>47540</v>
      </c>
      <c r="BU75" s="237">
        <v>54390</v>
      </c>
      <c r="BX75" s="203"/>
      <c r="BY75" s="203"/>
      <c r="BZ75" s="203"/>
      <c r="CA75" s="203"/>
      <c r="CB75" s="203"/>
      <c r="CC75" s="203"/>
      <c r="CD75" s="203"/>
      <c r="CE75" s="203"/>
      <c r="CF75" s="203"/>
      <c r="CG75" s="203"/>
      <c r="CI75" s="415"/>
      <c r="CJ75" s="415"/>
      <c r="CK75" s="360"/>
      <c r="CL75" s="415"/>
      <c r="CM75" s="415"/>
      <c r="CN75" s="360"/>
      <c r="CO75" s="91"/>
    </row>
    <row r="76" spans="1:93" s="457" customFormat="1">
      <c r="A76" s="61"/>
      <c r="B76" s="118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37"/>
      <c r="S76" s="237"/>
      <c r="T76" s="237"/>
      <c r="U76" s="237"/>
      <c r="V76" s="237"/>
      <c r="W76" s="237"/>
      <c r="X76" s="237"/>
      <c r="Y76" s="237"/>
      <c r="Z76" s="237"/>
      <c r="AA76" s="237"/>
      <c r="AB76" s="237"/>
      <c r="AC76" s="237"/>
      <c r="AD76" s="237"/>
      <c r="AE76" s="237"/>
      <c r="AF76" s="237"/>
      <c r="AG76" s="237"/>
      <c r="AH76" s="237"/>
      <c r="AI76" s="237"/>
      <c r="AJ76" s="237"/>
      <c r="AK76" s="237"/>
      <c r="AL76" s="237"/>
      <c r="AM76" s="237"/>
      <c r="AN76" s="237"/>
      <c r="AO76" s="237"/>
      <c r="AP76" s="237"/>
      <c r="AQ76" s="237"/>
      <c r="AR76" s="237"/>
      <c r="AS76" s="237"/>
      <c r="AT76" s="224"/>
      <c r="AY76" s="15">
        <v>2000</v>
      </c>
      <c r="AZ76" s="15">
        <v>2014</v>
      </c>
      <c r="BA76" s="15"/>
      <c r="BB76" s="362"/>
      <c r="BC76" s="15">
        <v>2000</v>
      </c>
      <c r="BD76" s="15">
        <v>2014</v>
      </c>
      <c r="BO76" s="457" t="s">
        <v>45</v>
      </c>
      <c r="BP76" s="237">
        <v>37970</v>
      </c>
      <c r="BQ76" s="237">
        <v>54440</v>
      </c>
      <c r="BR76" s="203"/>
      <c r="BS76" s="457" t="s">
        <v>45</v>
      </c>
      <c r="BT76" s="237">
        <v>37970</v>
      </c>
      <c r="BU76" s="237">
        <v>54440</v>
      </c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237"/>
      <c r="CI76" s="237"/>
      <c r="CJ76" s="415"/>
      <c r="CK76" s="237"/>
      <c r="CL76" s="237"/>
      <c r="CM76" s="415"/>
      <c r="CN76" s="237"/>
      <c r="CO76" s="91"/>
    </row>
    <row r="77" spans="1:93" s="457" customFormat="1">
      <c r="A77" s="61"/>
      <c r="B77" s="118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  <c r="Z77" s="237"/>
      <c r="AA77" s="237"/>
      <c r="AB77" s="237"/>
      <c r="AC77" s="237"/>
      <c r="AD77" s="237"/>
      <c r="AE77" s="237"/>
      <c r="AF77" s="237"/>
      <c r="AG77" s="237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24"/>
      <c r="AX77" s="15" t="s">
        <v>31</v>
      </c>
      <c r="AY77" s="237">
        <v>82</v>
      </c>
      <c r="AZ77" s="237">
        <v>98</v>
      </c>
      <c r="BA77" s="363"/>
      <c r="BB77" s="15" t="s">
        <v>31</v>
      </c>
      <c r="BC77" s="237">
        <v>82</v>
      </c>
      <c r="BD77" s="237">
        <v>98</v>
      </c>
      <c r="BO77" s="457" t="s">
        <v>36</v>
      </c>
      <c r="BP77" s="237">
        <v>54830</v>
      </c>
      <c r="BQ77" s="237">
        <v>64280</v>
      </c>
      <c r="BR77" s="203"/>
      <c r="BS77" s="457" t="s">
        <v>36</v>
      </c>
      <c r="BT77" s="237">
        <v>54830</v>
      </c>
      <c r="BU77" s="237">
        <v>64280</v>
      </c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237"/>
      <c r="CI77" s="237"/>
      <c r="CJ77" s="415"/>
      <c r="CK77" s="237"/>
      <c r="CL77" s="237"/>
      <c r="CM77" s="415"/>
      <c r="CN77" s="237"/>
      <c r="CO77" s="91"/>
    </row>
    <row r="78" spans="1:93" s="457" customFormat="1">
      <c r="A78" s="61"/>
      <c r="B78" s="118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37"/>
      <c r="S78" s="237"/>
      <c r="T78" s="237"/>
      <c r="U78" s="237"/>
      <c r="V78" s="237"/>
      <c r="W78" s="237"/>
      <c r="X78" s="237"/>
      <c r="Y78" s="237"/>
      <c r="Z78" s="237"/>
      <c r="AA78" s="237"/>
      <c r="AB78" s="237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24"/>
      <c r="AX78" s="15" t="s">
        <v>33</v>
      </c>
      <c r="AY78" s="237">
        <v>295</v>
      </c>
      <c r="AZ78" s="237">
        <v>356</v>
      </c>
      <c r="BA78" s="363"/>
      <c r="BB78" s="15" t="s">
        <v>33</v>
      </c>
      <c r="BC78" s="237">
        <v>295</v>
      </c>
      <c r="BD78" s="237">
        <v>356</v>
      </c>
      <c r="BO78" s="457" t="s">
        <v>46</v>
      </c>
      <c r="BP78" s="237">
        <v>40840</v>
      </c>
      <c r="BQ78" s="237">
        <v>64700</v>
      </c>
      <c r="BR78" s="203"/>
      <c r="BS78" s="457" t="s">
        <v>46</v>
      </c>
      <c r="BT78" s="237">
        <v>40840</v>
      </c>
      <c r="BU78" s="237">
        <v>64700</v>
      </c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237"/>
      <c r="CI78" s="237"/>
      <c r="CJ78" s="415"/>
      <c r="CK78" s="237"/>
      <c r="CL78" s="237"/>
      <c r="CM78" s="415"/>
      <c r="CN78" s="237"/>
      <c r="CO78" s="91"/>
    </row>
    <row r="79" spans="1:93" s="457" customFormat="1">
      <c r="A79" s="61"/>
      <c r="B79" s="118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  <c r="Z79" s="237"/>
      <c r="AA79" s="237"/>
      <c r="AB79" s="237"/>
      <c r="AC79" s="237"/>
      <c r="AD79" s="237"/>
      <c r="AE79" s="237"/>
      <c r="AF79" s="237"/>
      <c r="AG79" s="237"/>
      <c r="AH79" s="237"/>
      <c r="AI79" s="237"/>
      <c r="AJ79" s="237"/>
      <c r="AK79" s="237"/>
      <c r="AL79" s="237"/>
      <c r="AM79" s="237"/>
      <c r="AN79" s="237"/>
      <c r="AO79" s="237"/>
      <c r="AP79" s="237"/>
      <c r="AQ79" s="237"/>
      <c r="AR79" s="237"/>
      <c r="AS79" s="237"/>
      <c r="AT79" s="224"/>
      <c r="AX79" s="15" t="s">
        <v>44</v>
      </c>
      <c r="AY79" s="237">
        <v>749</v>
      </c>
      <c r="AZ79" s="237">
        <v>869</v>
      </c>
      <c r="BA79" s="363"/>
      <c r="BB79" s="15" t="s">
        <v>44</v>
      </c>
      <c r="BC79" s="237">
        <v>749</v>
      </c>
      <c r="BD79" s="237">
        <v>869</v>
      </c>
      <c r="BO79" s="457" t="s">
        <v>42</v>
      </c>
      <c r="BP79" s="237">
        <v>37930</v>
      </c>
      <c r="BQ79" s="237">
        <v>70010</v>
      </c>
      <c r="BR79" s="203"/>
      <c r="BS79" s="457" t="s">
        <v>42</v>
      </c>
      <c r="BT79" s="237">
        <v>37930</v>
      </c>
      <c r="BU79" s="237">
        <v>70010</v>
      </c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237"/>
      <c r="CI79" s="237"/>
      <c r="CJ79" s="415"/>
      <c r="CK79" s="237"/>
      <c r="CL79" s="237"/>
      <c r="CM79" s="415"/>
      <c r="CN79" s="237"/>
      <c r="CO79" s="91"/>
    </row>
    <row r="80" spans="1:93" s="457" customFormat="1">
      <c r="A80" s="61"/>
      <c r="B80" s="118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  <c r="Z80" s="237"/>
      <c r="AA80" s="237"/>
      <c r="AB80" s="237"/>
      <c r="AC80" s="237"/>
      <c r="AD80" s="237"/>
      <c r="AE80" s="237"/>
      <c r="AF80" s="237"/>
      <c r="AG80" s="237"/>
      <c r="AH80" s="237"/>
      <c r="AI80" s="237"/>
      <c r="AJ80" s="237"/>
      <c r="AK80" s="237"/>
      <c r="AL80" s="237"/>
      <c r="AM80" s="237"/>
      <c r="AN80" s="237"/>
      <c r="AO80" s="237"/>
      <c r="AP80" s="237"/>
      <c r="AQ80" s="237"/>
      <c r="AR80" s="237"/>
      <c r="AS80" s="237"/>
      <c r="AT80" s="224"/>
      <c r="AX80" s="15" t="s">
        <v>39</v>
      </c>
      <c r="AY80" s="237">
        <v>1693</v>
      </c>
      <c r="AZ80" s="237">
        <v>2886</v>
      </c>
      <c r="BA80" s="364"/>
      <c r="BB80" s="15" t="s">
        <v>39</v>
      </c>
      <c r="BC80" s="237">
        <v>1693</v>
      </c>
      <c r="BD80" s="237">
        <v>2886</v>
      </c>
      <c r="BO80" s="457" t="s">
        <v>32</v>
      </c>
      <c r="BP80" s="237">
        <v>83470</v>
      </c>
      <c r="BQ80" s="237">
        <v>71620</v>
      </c>
      <c r="BR80" s="203"/>
      <c r="BS80" s="457" t="s">
        <v>32</v>
      </c>
      <c r="BT80" s="237">
        <v>83470</v>
      </c>
      <c r="BU80" s="237">
        <v>71620</v>
      </c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237"/>
      <c r="CI80" s="237"/>
      <c r="CJ80" s="415"/>
      <c r="CK80" s="237"/>
      <c r="CL80" s="237"/>
      <c r="CM80" s="415"/>
      <c r="CN80" s="237"/>
      <c r="CO80" s="91"/>
    </row>
    <row r="81" spans="1:93" s="457" customFormat="1">
      <c r="A81" s="61"/>
      <c r="B81" s="118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37"/>
      <c r="S81" s="237"/>
      <c r="T81" s="237"/>
      <c r="U81" s="237"/>
      <c r="V81" s="237"/>
      <c r="W81" s="237"/>
      <c r="X81" s="237"/>
      <c r="Y81" s="237"/>
      <c r="Z81" s="237"/>
      <c r="AA81" s="237"/>
      <c r="AB81" s="237"/>
      <c r="AC81" s="237"/>
      <c r="AD81" s="237"/>
      <c r="AE81" s="237"/>
      <c r="AF81" s="237"/>
      <c r="AG81" s="237"/>
      <c r="AH81" s="237"/>
      <c r="AI81" s="237"/>
      <c r="AJ81" s="237"/>
      <c r="AK81" s="237"/>
      <c r="AL81" s="237"/>
      <c r="AM81" s="237"/>
      <c r="AN81" s="237"/>
      <c r="AO81" s="237"/>
      <c r="AP81" s="237"/>
      <c r="AQ81" s="237"/>
      <c r="AR81" s="237"/>
      <c r="AS81" s="237"/>
      <c r="AT81" s="224"/>
      <c r="AX81" s="15" t="s">
        <v>45</v>
      </c>
      <c r="AY81" s="237">
        <v>1994</v>
      </c>
      <c r="AZ81" s="237">
        <v>2973</v>
      </c>
      <c r="BA81" s="364"/>
      <c r="BB81" s="15" t="s">
        <v>45</v>
      </c>
      <c r="BC81" s="237">
        <v>1994</v>
      </c>
      <c r="BD81" s="237">
        <v>2973</v>
      </c>
      <c r="BN81" s="91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237"/>
      <c r="CI81" s="237"/>
      <c r="CJ81" s="415"/>
      <c r="CK81" s="237"/>
      <c r="CL81" s="237"/>
      <c r="CM81" s="415"/>
      <c r="CN81" s="237"/>
      <c r="CO81" s="91"/>
    </row>
    <row r="82" spans="1:93" s="457" customFormat="1">
      <c r="A82" s="61"/>
      <c r="B82" s="118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37"/>
      <c r="S82" s="237"/>
      <c r="T82" s="237"/>
      <c r="U82" s="237"/>
      <c r="V82" s="237"/>
      <c r="W82" s="237"/>
      <c r="X82" s="237"/>
      <c r="Y82" s="237"/>
      <c r="Z82" s="237"/>
      <c r="AA82" s="237"/>
      <c r="AB82" s="237"/>
      <c r="AC82" s="237"/>
      <c r="AD82" s="237"/>
      <c r="AE82" s="237"/>
      <c r="AF82" s="237"/>
      <c r="AG82" s="237"/>
      <c r="AH82" s="237"/>
      <c r="AI82" s="237"/>
      <c r="AJ82" s="237"/>
      <c r="AK82" s="237"/>
      <c r="AL82" s="237"/>
      <c r="AM82" s="237"/>
      <c r="AN82" s="237"/>
      <c r="AO82" s="237"/>
      <c r="AP82" s="237"/>
      <c r="AQ82" s="237"/>
      <c r="AR82" s="237"/>
      <c r="AS82" s="237"/>
      <c r="AT82" s="220"/>
      <c r="AX82" s="15" t="s">
        <v>47</v>
      </c>
      <c r="AY82" s="237">
        <v>2673</v>
      </c>
      <c r="AZ82" s="237">
        <v>3252</v>
      </c>
      <c r="BA82" s="364"/>
      <c r="BB82" s="15" t="s">
        <v>47</v>
      </c>
      <c r="BC82" s="237">
        <v>2673</v>
      </c>
      <c r="BD82" s="237">
        <v>3252</v>
      </c>
      <c r="BN82" s="91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237"/>
      <c r="CI82" s="237"/>
      <c r="CJ82" s="415"/>
      <c r="CK82" s="237"/>
      <c r="CL82" s="237"/>
      <c r="CM82" s="415"/>
      <c r="CN82" s="237"/>
      <c r="CO82" s="91"/>
    </row>
    <row r="83" spans="1:93" s="457" customFormat="1">
      <c r="A83" s="61"/>
      <c r="B83" s="118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37"/>
      <c r="T83" s="237"/>
      <c r="U83" s="237"/>
      <c r="V83" s="237"/>
      <c r="W83" s="237"/>
      <c r="X83" s="237"/>
      <c r="Y83" s="237"/>
      <c r="Z83" s="237"/>
      <c r="AA83" s="237"/>
      <c r="AB83" s="237"/>
      <c r="AC83" s="237"/>
      <c r="AD83" s="237"/>
      <c r="AE83" s="237"/>
      <c r="AF83" s="237"/>
      <c r="AG83" s="237"/>
      <c r="AH83" s="237"/>
      <c r="AI83" s="237"/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20"/>
      <c r="AX83" s="15" t="s">
        <v>30</v>
      </c>
      <c r="AY83" s="237">
        <v>6454</v>
      </c>
      <c r="AZ83" s="237">
        <v>4316</v>
      </c>
      <c r="BA83" s="364"/>
      <c r="BB83" s="15" t="s">
        <v>30</v>
      </c>
      <c r="BC83" s="237">
        <v>6454</v>
      </c>
      <c r="BD83" s="237">
        <v>4316</v>
      </c>
      <c r="BN83" s="91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237"/>
      <c r="CI83" s="237"/>
      <c r="CJ83" s="415"/>
      <c r="CK83" s="237"/>
      <c r="CL83" s="237"/>
      <c r="CM83" s="415"/>
      <c r="CN83" s="237"/>
      <c r="CO83" s="91"/>
    </row>
    <row r="84" spans="1:93" s="457" customFormat="1">
      <c r="A84" s="61"/>
      <c r="B84" s="118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37"/>
      <c r="T84" s="237"/>
      <c r="U84" s="237"/>
      <c r="V84" s="237"/>
      <c r="W84" s="237"/>
      <c r="X84" s="237"/>
      <c r="Y84" s="237"/>
      <c r="Z84" s="237"/>
      <c r="AA84" s="237"/>
      <c r="AB84" s="237"/>
      <c r="AC84" s="237"/>
      <c r="AD84" s="237"/>
      <c r="AE84" s="237"/>
      <c r="AF84" s="237"/>
      <c r="AG84" s="237"/>
      <c r="AH84" s="237"/>
      <c r="AI84" s="237"/>
      <c r="AJ84" s="237"/>
      <c r="AK84" s="237"/>
      <c r="AL84" s="237"/>
      <c r="AM84" s="237"/>
      <c r="AN84" s="237"/>
      <c r="AO84" s="237"/>
      <c r="AP84" s="237"/>
      <c r="AQ84" s="237"/>
      <c r="AR84" s="237"/>
      <c r="AS84" s="237"/>
      <c r="AT84" s="220"/>
      <c r="AX84" s="15" t="s">
        <v>38</v>
      </c>
      <c r="AY84" s="237">
        <v>5266</v>
      </c>
      <c r="AZ84" s="237">
        <v>5784</v>
      </c>
      <c r="BA84" s="364"/>
      <c r="BB84" s="15" t="s">
        <v>38</v>
      </c>
      <c r="BC84" s="237">
        <v>5266</v>
      </c>
      <c r="BD84" s="237">
        <v>5784</v>
      </c>
      <c r="BN84" s="91"/>
      <c r="CH84" s="237"/>
      <c r="CI84" s="237"/>
      <c r="CJ84" s="415"/>
      <c r="CK84" s="237"/>
      <c r="CL84" s="237"/>
      <c r="CM84" s="415"/>
      <c r="CN84" s="237"/>
      <c r="CO84" s="91"/>
    </row>
    <row r="85" spans="1:93" s="457" customFormat="1">
      <c r="A85" s="61"/>
      <c r="B85" s="118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37"/>
      <c r="S85" s="237"/>
      <c r="T85" s="237"/>
      <c r="U85" s="237"/>
      <c r="V85" s="237"/>
      <c r="W85" s="237"/>
      <c r="X85" s="237"/>
      <c r="Y85" s="237"/>
      <c r="Z85" s="237"/>
      <c r="AA85" s="237"/>
      <c r="AB85" s="237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20"/>
      <c r="AX85" s="15" t="s">
        <v>37</v>
      </c>
      <c r="AY85" s="237">
        <v>3994</v>
      </c>
      <c r="AZ85" s="237">
        <v>6445</v>
      </c>
      <c r="BA85" s="364"/>
      <c r="BB85" s="15" t="s">
        <v>37</v>
      </c>
      <c r="BC85" s="237">
        <v>3994</v>
      </c>
      <c r="BD85" s="237">
        <v>6445</v>
      </c>
      <c r="BN85" s="91"/>
      <c r="CH85" s="237"/>
      <c r="CI85" s="237"/>
      <c r="CJ85" s="415"/>
      <c r="CK85" s="237"/>
      <c r="CL85" s="237"/>
      <c r="CM85" s="415"/>
      <c r="CN85" s="237"/>
      <c r="CO85" s="91"/>
    </row>
    <row r="86" spans="1:93" s="457" customFormat="1">
      <c r="A86" s="61"/>
      <c r="B86" s="118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37"/>
      <c r="S86" s="237"/>
      <c r="T86" s="237"/>
      <c r="U86" s="237"/>
      <c r="V86" s="237"/>
      <c r="W86" s="237"/>
      <c r="X86" s="237"/>
      <c r="Y86" s="237"/>
      <c r="Z86" s="237"/>
      <c r="AA86" s="237"/>
      <c r="AB86" s="237"/>
      <c r="AC86" s="237"/>
      <c r="AD86" s="237"/>
      <c r="AE86" s="237"/>
      <c r="AF86" s="237"/>
      <c r="AG86" s="237"/>
      <c r="AH86" s="237"/>
      <c r="AI86" s="237"/>
      <c r="AJ86" s="237"/>
      <c r="AK86" s="237"/>
      <c r="AL86" s="237"/>
      <c r="AM86" s="237"/>
      <c r="AN86" s="237"/>
      <c r="AO86" s="237"/>
      <c r="AP86" s="237"/>
      <c r="AQ86" s="237"/>
      <c r="AR86" s="237"/>
      <c r="AS86" s="237"/>
      <c r="AT86" s="220"/>
      <c r="AX86" s="15" t="s">
        <v>46</v>
      </c>
      <c r="AY86" s="237">
        <v>4798</v>
      </c>
      <c r="AZ86" s="237">
        <v>7072</v>
      </c>
      <c r="BA86" s="364"/>
      <c r="BB86" s="15" t="s">
        <v>46</v>
      </c>
      <c r="BC86" s="237">
        <v>4798</v>
      </c>
      <c r="BD86" s="237">
        <v>7072</v>
      </c>
      <c r="BN86" s="91"/>
      <c r="CH86" s="237"/>
      <c r="CI86" s="237"/>
      <c r="CJ86" s="415"/>
      <c r="CK86" s="237"/>
      <c r="CL86" s="237"/>
      <c r="CM86" s="415"/>
      <c r="CN86" s="237"/>
      <c r="CO86" s="91"/>
    </row>
    <row r="87" spans="1:93" s="457" customFormat="1">
      <c r="A87" s="61"/>
      <c r="B87" s="118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37"/>
      <c r="S87" s="237"/>
      <c r="T87" s="237"/>
      <c r="U87" s="237"/>
      <c r="V87" s="237"/>
      <c r="W87" s="237"/>
      <c r="X87" s="237"/>
      <c r="Y87" s="237"/>
      <c r="Z87" s="237"/>
      <c r="AA87" s="237"/>
      <c r="AB87" s="237"/>
      <c r="AC87" s="237"/>
      <c r="AD87" s="237"/>
      <c r="AE87" s="237"/>
      <c r="AF87" s="237"/>
      <c r="AG87" s="237"/>
      <c r="AH87" s="237"/>
      <c r="AI87" s="237"/>
      <c r="AJ87" s="237"/>
      <c r="AK87" s="237"/>
      <c r="AL87" s="237"/>
      <c r="AM87" s="237"/>
      <c r="AN87" s="237"/>
      <c r="AO87" s="237"/>
      <c r="AP87" s="237"/>
      <c r="AQ87" s="237"/>
      <c r="AR87" s="237"/>
      <c r="AS87" s="237"/>
      <c r="AT87" s="220"/>
      <c r="AX87" s="15" t="s">
        <v>43</v>
      </c>
      <c r="AY87" s="237">
        <v>4947</v>
      </c>
      <c r="AZ87" s="237">
        <v>7325</v>
      </c>
      <c r="BA87" s="364"/>
      <c r="BB87" s="15" t="s">
        <v>43</v>
      </c>
      <c r="BC87" s="237">
        <v>4947</v>
      </c>
      <c r="BD87" s="237">
        <v>7325</v>
      </c>
      <c r="BN87" s="91"/>
      <c r="CH87" s="237"/>
      <c r="CI87" s="237"/>
      <c r="CJ87" s="415"/>
      <c r="CK87" s="237"/>
      <c r="CL87" s="237"/>
      <c r="CM87" s="415"/>
      <c r="CN87" s="237"/>
      <c r="CO87" s="91"/>
    </row>
    <row r="88" spans="1:93" s="457" customFormat="1">
      <c r="A88" s="61"/>
      <c r="B88" s="118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37"/>
      <c r="S88" s="237"/>
      <c r="T88" s="237"/>
      <c r="U88" s="237"/>
      <c r="V88" s="237"/>
      <c r="W88" s="237"/>
      <c r="X88" s="237"/>
      <c r="Y88" s="237"/>
      <c r="Z88" s="237"/>
      <c r="AA88" s="237"/>
      <c r="AB88" s="237"/>
      <c r="AC88" s="237"/>
      <c r="AD88" s="237"/>
      <c r="AE88" s="237"/>
      <c r="AF88" s="237"/>
      <c r="AG88" s="237"/>
      <c r="AH88" s="237"/>
      <c r="AI88" s="237"/>
      <c r="AJ88" s="237"/>
      <c r="AK88" s="237"/>
      <c r="AL88" s="237"/>
      <c r="AM88" s="237"/>
      <c r="AN88" s="237"/>
      <c r="AO88" s="237"/>
      <c r="AP88" s="237"/>
      <c r="AQ88" s="237"/>
      <c r="AR88" s="237"/>
      <c r="AS88" s="237"/>
      <c r="AT88" s="220"/>
      <c r="AX88" s="15" t="s">
        <v>48</v>
      </c>
      <c r="AY88" s="237">
        <v>6020</v>
      </c>
      <c r="AZ88" s="237">
        <v>7627</v>
      </c>
      <c r="BA88" s="364"/>
      <c r="BB88" s="15" t="s">
        <v>48</v>
      </c>
      <c r="BC88" s="237">
        <v>6020</v>
      </c>
      <c r="BD88" s="237">
        <v>7627</v>
      </c>
      <c r="BN88" s="91"/>
      <c r="CH88" s="237"/>
      <c r="CI88" s="237"/>
      <c r="CJ88" s="415"/>
      <c r="CK88" s="237"/>
      <c r="CL88" s="237"/>
      <c r="CM88" s="415"/>
      <c r="CN88" s="237"/>
      <c r="CO88" s="91"/>
    </row>
    <row r="89" spans="1:93" s="457" customFormat="1">
      <c r="A89" s="61"/>
      <c r="B89" s="118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20"/>
      <c r="AX89" s="15" t="s">
        <v>32</v>
      </c>
      <c r="AY89" s="237">
        <v>8508</v>
      </c>
      <c r="AZ89" s="237">
        <v>7758</v>
      </c>
      <c r="BA89" s="364"/>
      <c r="BB89" s="15" t="s">
        <v>32</v>
      </c>
      <c r="BC89" s="237">
        <v>8508</v>
      </c>
      <c r="BD89" s="237">
        <v>7758</v>
      </c>
      <c r="BN89" s="91"/>
      <c r="CH89" s="237"/>
      <c r="CI89" s="237"/>
      <c r="CJ89" s="415"/>
      <c r="CK89" s="237"/>
      <c r="CL89" s="237"/>
      <c r="CM89" s="415"/>
      <c r="CN89" s="237"/>
      <c r="CO89" s="91"/>
    </row>
    <row r="90" spans="1:93" s="457" customFormat="1">
      <c r="A90" s="61"/>
      <c r="B90" s="118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  <c r="AP90" s="237"/>
      <c r="AQ90" s="237"/>
      <c r="AR90" s="237"/>
      <c r="AS90" s="237"/>
      <c r="AT90" s="220"/>
      <c r="AX90" s="15" t="s">
        <v>35</v>
      </c>
      <c r="AY90" s="237">
        <v>9150</v>
      </c>
      <c r="AZ90" s="237">
        <v>9469</v>
      </c>
      <c r="BA90" s="364"/>
      <c r="BB90" s="15" t="s">
        <v>35</v>
      </c>
      <c r="BC90" s="237">
        <v>9150</v>
      </c>
      <c r="BD90" s="237">
        <v>9469</v>
      </c>
      <c r="BN90" s="91"/>
      <c r="CH90" s="237"/>
      <c r="CI90" s="237"/>
      <c r="CJ90" s="415"/>
      <c r="CK90" s="237"/>
      <c r="CL90" s="237"/>
      <c r="CM90" s="415"/>
      <c r="CN90" s="237"/>
      <c r="CO90" s="91"/>
    </row>
    <row r="91" spans="1:93" s="457" customFormat="1">
      <c r="A91" s="61"/>
      <c r="B91" s="118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P91" s="237"/>
      <c r="AQ91" s="237"/>
      <c r="AR91" s="237"/>
      <c r="AS91" s="237"/>
      <c r="AT91" s="220"/>
      <c r="AX91" s="15" t="s">
        <v>36</v>
      </c>
      <c r="AY91" s="237">
        <v>9696</v>
      </c>
      <c r="AZ91" s="237">
        <v>12699</v>
      </c>
      <c r="BA91" s="364"/>
      <c r="BB91" s="15" t="s">
        <v>36</v>
      </c>
      <c r="BC91" s="237">
        <v>9696</v>
      </c>
      <c r="BD91" s="237">
        <v>12699</v>
      </c>
      <c r="BN91" s="91"/>
      <c r="CH91" s="91"/>
      <c r="CO91" s="91"/>
    </row>
    <row r="92" spans="1:93" s="457" customFormat="1">
      <c r="A92" s="61"/>
      <c r="B92" s="118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91"/>
      <c r="AT92" s="220"/>
      <c r="AX92" s="15" t="s">
        <v>40</v>
      </c>
      <c r="AY92" s="237">
        <v>5526</v>
      </c>
      <c r="AZ92" s="237">
        <v>13769</v>
      </c>
      <c r="BA92" s="364"/>
      <c r="BB92" s="15" t="s">
        <v>40</v>
      </c>
      <c r="BC92" s="237">
        <v>5526</v>
      </c>
      <c r="BD92" s="237">
        <v>13769</v>
      </c>
      <c r="BN92" s="91"/>
      <c r="CH92" s="91"/>
      <c r="CO92" s="91"/>
    </row>
    <row r="93" spans="1:93" s="457" customFormat="1">
      <c r="A93" s="61"/>
      <c r="B93" s="118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91"/>
      <c r="AT93" s="220"/>
      <c r="AX93" s="15" t="s">
        <v>34</v>
      </c>
      <c r="AY93" s="237">
        <v>16427</v>
      </c>
      <c r="AZ93" s="237">
        <v>17003</v>
      </c>
      <c r="BA93" s="364"/>
      <c r="BB93" s="15" t="s">
        <v>34</v>
      </c>
      <c r="BC93" s="237">
        <v>16427</v>
      </c>
      <c r="BD93" s="237">
        <v>17003</v>
      </c>
      <c r="BN93" s="91"/>
      <c r="CH93" s="91"/>
      <c r="CO93" s="91"/>
    </row>
    <row r="94" spans="1:93" s="457" customFormat="1">
      <c r="A94" s="61"/>
      <c r="B94" s="118"/>
      <c r="J94" s="71"/>
      <c r="X94" s="91"/>
      <c r="AT94" s="220"/>
      <c r="AX94" s="15" t="s">
        <v>42</v>
      </c>
      <c r="AY94" s="237">
        <v>16276</v>
      </c>
      <c r="AZ94" s="237">
        <v>24216</v>
      </c>
      <c r="BA94" s="364"/>
      <c r="BB94" s="15" t="s">
        <v>42</v>
      </c>
      <c r="BC94" s="237">
        <v>16276</v>
      </c>
      <c r="BD94" s="237">
        <v>24216</v>
      </c>
      <c r="BN94" s="91"/>
      <c r="CH94" s="91"/>
      <c r="CO94" s="91"/>
    </row>
    <row r="95" spans="1:93" s="457" customFormat="1">
      <c r="A95" s="61"/>
      <c r="B95" s="118"/>
      <c r="J95" s="71"/>
      <c r="X95" s="91"/>
      <c r="AT95" s="220"/>
      <c r="AX95" s="15" t="s">
        <v>41</v>
      </c>
      <c r="AY95" s="237">
        <v>19713</v>
      </c>
      <c r="AZ95" s="237">
        <v>36707</v>
      </c>
      <c r="BA95" s="364"/>
      <c r="BB95" s="15" t="s">
        <v>41</v>
      </c>
      <c r="BC95" s="237">
        <v>19713</v>
      </c>
      <c r="BD95" s="237">
        <v>36707</v>
      </c>
      <c r="BN95" s="91"/>
      <c r="CH95" s="91"/>
      <c r="CO95" s="91"/>
    </row>
    <row r="96" spans="1:93" s="457" customFormat="1">
      <c r="A96" s="61"/>
      <c r="B96" s="118"/>
      <c r="J96" s="71"/>
      <c r="X96" s="91"/>
      <c r="AT96" s="220"/>
      <c r="BB96" s="15"/>
      <c r="BC96" s="364"/>
      <c r="BD96" s="364"/>
      <c r="BN96" s="91"/>
      <c r="CH96" s="91"/>
      <c r="CO96" s="91"/>
    </row>
    <row r="97" spans="1:93" s="457" customFormat="1">
      <c r="A97" s="29"/>
      <c r="B97" s="118"/>
      <c r="J97" s="71"/>
      <c r="X97" s="91"/>
      <c r="AT97" s="220"/>
      <c r="BB97" s="15"/>
      <c r="BC97" s="364"/>
      <c r="BD97" s="364"/>
      <c r="BN97" s="91"/>
      <c r="CH97" s="91"/>
      <c r="CO97" s="91"/>
    </row>
    <row r="98" spans="1:93">
      <c r="AT98" s="237"/>
      <c r="AU98" s="237"/>
      <c r="AV98" s="237"/>
      <c r="AW98" s="237"/>
      <c r="AX98" s="237"/>
      <c r="AY98" s="237"/>
      <c r="AZ98" s="237"/>
      <c r="BA98" s="237"/>
      <c r="BB98" s="237"/>
      <c r="BC98" s="237"/>
      <c r="BD98" s="237"/>
      <c r="BE98" s="237"/>
      <c r="BF98" s="237"/>
      <c r="BG98" s="237"/>
      <c r="BH98" s="237"/>
      <c r="BI98" s="237"/>
      <c r="BJ98" s="237"/>
      <c r="BK98" s="237"/>
      <c r="BL98" s="237"/>
      <c r="BM98" s="237"/>
      <c r="BN98" s="237"/>
      <c r="BO98" s="237"/>
      <c r="BP98" s="237"/>
      <c r="BQ98" s="237"/>
      <c r="BR98" s="237"/>
      <c r="BS98" s="237"/>
      <c r="BT98" s="237"/>
      <c r="BU98" s="237"/>
      <c r="BV98" s="237"/>
      <c r="BW98" s="237"/>
      <c r="BX98" s="237"/>
      <c r="BY98" s="237"/>
      <c r="BZ98" s="237"/>
      <c r="CA98" s="237"/>
      <c r="CB98" s="237"/>
      <c r="CC98" s="237"/>
      <c r="CD98" s="237"/>
      <c r="CE98" s="237"/>
      <c r="CF98" s="237"/>
      <c r="CG98" s="237"/>
    </row>
    <row r="99" spans="1:93">
      <c r="AT99" s="237"/>
      <c r="AU99" s="237"/>
      <c r="AV99" s="237"/>
      <c r="AW99" s="237"/>
      <c r="AX99" s="237"/>
      <c r="AY99" s="237"/>
      <c r="AZ99" s="237"/>
      <c r="BA99" s="237"/>
      <c r="BB99" s="237"/>
      <c r="BC99" s="237"/>
      <c r="BD99" s="237"/>
      <c r="BE99" s="237"/>
      <c r="BF99" s="237"/>
      <c r="BG99" s="237"/>
      <c r="BH99" s="237"/>
      <c r="BI99" s="237"/>
      <c r="BJ99" s="237"/>
      <c r="BK99" s="237"/>
      <c r="BL99" s="237"/>
      <c r="BM99" s="237"/>
      <c r="BN99" s="237"/>
      <c r="BO99" s="237"/>
      <c r="BP99" s="237"/>
      <c r="BQ99" s="237"/>
      <c r="BR99" s="237"/>
      <c r="BS99" s="237"/>
      <c r="BT99" s="237"/>
      <c r="BU99" s="237"/>
      <c r="BV99" s="237"/>
      <c r="BW99" s="237"/>
      <c r="BX99" s="237"/>
      <c r="BY99" s="237"/>
      <c r="BZ99" s="237"/>
      <c r="CA99" s="237"/>
      <c r="CB99" s="237"/>
      <c r="CC99" s="237"/>
      <c r="CD99" s="237"/>
      <c r="CE99" s="237"/>
      <c r="CF99" s="237"/>
      <c r="CG99" s="237"/>
    </row>
    <row r="100" spans="1:93">
      <c r="AT100" s="237"/>
      <c r="AU100" s="237"/>
      <c r="AV100" s="237"/>
      <c r="AW100" s="237"/>
      <c r="AX100" s="237"/>
      <c r="AY100" s="237"/>
      <c r="AZ100" s="237"/>
      <c r="BA100" s="237"/>
      <c r="BB100" s="237"/>
      <c r="BC100" s="237"/>
      <c r="BD100" s="237"/>
      <c r="BE100" s="237"/>
      <c r="BF100" s="237"/>
      <c r="BG100" s="237"/>
      <c r="BH100" s="237"/>
      <c r="BI100" s="237"/>
      <c r="BJ100" s="237"/>
      <c r="BK100" s="237"/>
      <c r="BL100" s="237"/>
      <c r="BM100" s="237"/>
      <c r="BN100" s="237"/>
      <c r="BO100" s="237"/>
      <c r="BP100" s="237"/>
      <c r="BQ100" s="237"/>
      <c r="BR100" s="237"/>
      <c r="BS100" s="237"/>
      <c r="BT100" s="237"/>
      <c r="BU100" s="237"/>
      <c r="BV100" s="237"/>
      <c r="BW100" s="237"/>
      <c r="BX100" s="237"/>
      <c r="BY100" s="237"/>
      <c r="BZ100" s="237"/>
      <c r="CA100" s="237"/>
      <c r="CB100" s="237"/>
      <c r="CC100" s="237"/>
      <c r="CD100" s="237"/>
      <c r="CE100" s="237"/>
      <c r="CF100" s="237"/>
      <c r="CG100" s="237"/>
    </row>
    <row r="101" spans="1:93">
      <c r="AT101" s="237"/>
      <c r="AU101" s="237"/>
      <c r="AV101" s="237"/>
      <c r="AW101" s="237"/>
      <c r="AX101" s="237"/>
      <c r="AY101" s="237"/>
      <c r="AZ101" s="237"/>
      <c r="BA101" s="237"/>
      <c r="BB101" s="237"/>
      <c r="BC101" s="237"/>
      <c r="BD101" s="237"/>
      <c r="BE101" s="237"/>
      <c r="BF101" s="237"/>
      <c r="BG101" s="237"/>
      <c r="BH101" s="237"/>
      <c r="BI101" s="237"/>
      <c r="BJ101" s="237"/>
      <c r="BK101" s="237"/>
      <c r="BL101" s="237"/>
      <c r="BM101" s="237"/>
      <c r="BN101" s="237"/>
      <c r="BO101" s="237"/>
      <c r="BP101" s="237"/>
      <c r="BQ101" s="237"/>
      <c r="BR101" s="237"/>
      <c r="BS101" s="237"/>
      <c r="BT101" s="237"/>
      <c r="BU101" s="237"/>
      <c r="BV101" s="237"/>
      <c r="BW101" s="237"/>
      <c r="BX101" s="237"/>
      <c r="BY101" s="237"/>
      <c r="BZ101" s="237"/>
      <c r="CA101" s="237"/>
      <c r="CB101" s="237"/>
      <c r="CC101" s="237"/>
      <c r="CD101" s="237"/>
      <c r="CE101" s="237"/>
      <c r="CF101" s="237"/>
      <c r="CG101" s="237"/>
    </row>
    <row r="102" spans="1:93">
      <c r="AT102" s="237"/>
      <c r="AU102" s="237"/>
      <c r="AV102" s="237"/>
      <c r="AW102" s="237"/>
      <c r="AX102" s="237"/>
      <c r="AY102" s="237"/>
      <c r="AZ102" s="237"/>
      <c r="BA102" s="237"/>
      <c r="BB102" s="237"/>
      <c r="BC102" s="237"/>
      <c r="BD102" s="237"/>
      <c r="BE102" s="237"/>
      <c r="BF102" s="237"/>
      <c r="BG102" s="237"/>
      <c r="BH102" s="237"/>
      <c r="BI102" s="237"/>
      <c r="BJ102" s="237"/>
      <c r="BK102" s="237"/>
      <c r="BL102" s="237"/>
      <c r="BM102" s="237"/>
      <c r="BN102" s="237"/>
      <c r="BO102" s="237"/>
      <c r="BP102" s="237"/>
      <c r="BQ102" s="237"/>
      <c r="BR102" s="237"/>
      <c r="BS102" s="237"/>
      <c r="BT102" s="237"/>
      <c r="BU102" s="237"/>
      <c r="BV102" s="237"/>
      <c r="BW102" s="237"/>
      <c r="BX102" s="237"/>
      <c r="BY102" s="237"/>
      <c r="BZ102" s="237"/>
      <c r="CA102" s="237"/>
      <c r="CB102" s="237"/>
      <c r="CC102" s="237"/>
      <c r="CD102" s="237"/>
      <c r="CE102" s="237"/>
      <c r="CF102" s="237"/>
      <c r="CG102" s="237"/>
    </row>
    <row r="103" spans="1:93">
      <c r="AT103" s="237"/>
      <c r="AU103" s="237"/>
      <c r="AV103" s="237"/>
      <c r="AW103" s="237"/>
      <c r="AX103" s="237"/>
      <c r="AY103" s="237"/>
      <c r="AZ103" s="237"/>
      <c r="BA103" s="237"/>
      <c r="BB103" s="237"/>
      <c r="BC103" s="237"/>
      <c r="BD103" s="237"/>
      <c r="BE103" s="237"/>
      <c r="BF103" s="237"/>
      <c r="BG103" s="237"/>
      <c r="BH103" s="237"/>
      <c r="BI103" s="237"/>
      <c r="BJ103" s="237"/>
      <c r="BK103" s="237"/>
      <c r="BL103" s="237"/>
      <c r="BM103" s="237"/>
      <c r="BN103" s="237"/>
      <c r="BO103" s="237"/>
      <c r="BP103" s="237"/>
      <c r="BQ103" s="237"/>
      <c r="BR103" s="237"/>
      <c r="BS103" s="237"/>
      <c r="BT103" s="237"/>
      <c r="BU103" s="237"/>
      <c r="BV103" s="237"/>
      <c r="BW103" s="237"/>
      <c r="BX103" s="237"/>
      <c r="BY103" s="237"/>
      <c r="BZ103" s="237"/>
      <c r="CA103" s="237"/>
      <c r="CB103" s="237"/>
      <c r="CC103" s="237"/>
      <c r="CD103" s="237"/>
      <c r="CE103" s="237"/>
      <c r="CF103" s="237"/>
      <c r="CG103" s="237"/>
    </row>
    <row r="104" spans="1:93">
      <c r="AT104" s="237"/>
      <c r="AU104" s="237"/>
      <c r="AV104" s="237"/>
      <c r="AW104" s="237"/>
      <c r="AX104" s="237"/>
      <c r="AY104" s="237"/>
      <c r="AZ104" s="237"/>
      <c r="BA104" s="237"/>
      <c r="BB104" s="237"/>
      <c r="BC104" s="237"/>
      <c r="BD104" s="237"/>
      <c r="BE104" s="237"/>
      <c r="BF104" s="237"/>
      <c r="BG104" s="237"/>
      <c r="BH104" s="237"/>
      <c r="BI104" s="237"/>
      <c r="BJ104" s="237"/>
      <c r="BK104" s="237"/>
      <c r="BL104" s="237"/>
      <c r="BM104" s="237"/>
      <c r="BN104" s="237"/>
      <c r="BO104" s="237"/>
      <c r="BP104" s="237"/>
      <c r="BQ104" s="237"/>
      <c r="BR104" s="237"/>
      <c r="BS104" s="237"/>
      <c r="BT104" s="237"/>
      <c r="BU104" s="237"/>
      <c r="BV104" s="237"/>
      <c r="BW104" s="237"/>
      <c r="BX104" s="237"/>
      <c r="BY104" s="237"/>
      <c r="BZ104" s="237"/>
      <c r="CA104" s="237"/>
      <c r="CB104" s="237"/>
      <c r="CC104" s="237"/>
      <c r="CD104" s="237"/>
      <c r="CE104" s="237"/>
      <c r="CF104" s="237"/>
      <c r="CG104" s="237"/>
    </row>
    <row r="105" spans="1:93">
      <c r="AT105" s="237"/>
      <c r="AU105" s="237"/>
      <c r="AV105" s="237"/>
      <c r="AW105" s="237"/>
      <c r="AX105" s="237"/>
      <c r="AY105" s="237"/>
      <c r="AZ105" s="237"/>
      <c r="BA105" s="237"/>
      <c r="BB105" s="237"/>
      <c r="BC105" s="237"/>
      <c r="BD105" s="237"/>
      <c r="BE105" s="237"/>
      <c r="BF105" s="237"/>
      <c r="BG105" s="237"/>
      <c r="BH105" s="237"/>
      <c r="BI105" s="237"/>
      <c r="BJ105" s="237"/>
      <c r="BK105" s="237"/>
      <c r="BL105" s="237"/>
      <c r="BM105" s="237"/>
      <c r="BN105" s="237"/>
      <c r="BO105" s="237"/>
      <c r="BP105" s="237"/>
      <c r="BQ105" s="237"/>
      <c r="BR105" s="237"/>
      <c r="BS105" s="237"/>
      <c r="BT105" s="237"/>
      <c r="BU105" s="237"/>
      <c r="BV105" s="237"/>
      <c r="BW105" s="237"/>
      <c r="BX105" s="237"/>
      <c r="BY105" s="237"/>
      <c r="BZ105" s="237"/>
      <c r="CA105" s="237"/>
      <c r="CB105" s="237"/>
      <c r="CC105" s="237"/>
      <c r="CD105" s="237"/>
      <c r="CE105" s="237"/>
      <c r="CF105" s="237"/>
      <c r="CG105" s="237"/>
    </row>
    <row r="106" spans="1:93">
      <c r="AT106" s="237"/>
      <c r="AU106" s="237"/>
      <c r="AV106" s="237"/>
      <c r="AW106" s="237"/>
      <c r="AX106" s="237"/>
      <c r="AY106" s="237"/>
      <c r="AZ106" s="237"/>
      <c r="BA106" s="237"/>
      <c r="BB106" s="237"/>
      <c r="BC106" s="237"/>
      <c r="BD106" s="237"/>
      <c r="BE106" s="237"/>
      <c r="BF106" s="237"/>
      <c r="BG106" s="237"/>
      <c r="BH106" s="237"/>
      <c r="BI106" s="237"/>
      <c r="BJ106" s="237"/>
      <c r="BK106" s="237"/>
      <c r="BL106" s="237"/>
      <c r="BM106" s="237"/>
      <c r="BN106" s="237"/>
      <c r="BO106" s="237"/>
      <c r="BP106" s="237"/>
      <c r="BQ106" s="237"/>
      <c r="BR106" s="237"/>
      <c r="BS106" s="237"/>
      <c r="BT106" s="237"/>
      <c r="BU106" s="237"/>
      <c r="BV106" s="237"/>
      <c r="BW106" s="237"/>
      <c r="BX106" s="237"/>
      <c r="BY106" s="237"/>
      <c r="BZ106" s="237"/>
      <c r="CA106" s="237"/>
      <c r="CB106" s="237"/>
      <c r="CC106" s="237"/>
      <c r="CD106" s="237"/>
      <c r="CE106" s="237"/>
      <c r="CF106" s="237"/>
      <c r="CG106" s="237"/>
    </row>
    <row r="107" spans="1:93">
      <c r="AT107" s="237"/>
      <c r="AU107" s="237"/>
      <c r="AV107" s="237"/>
      <c r="AW107" s="237"/>
      <c r="AX107" s="237"/>
      <c r="AY107" s="237"/>
      <c r="AZ107" s="237"/>
      <c r="BA107" s="237"/>
      <c r="BB107" s="237"/>
      <c r="BC107" s="237"/>
      <c r="BD107" s="237"/>
      <c r="BE107" s="237"/>
      <c r="BF107" s="237"/>
      <c r="BG107" s="237"/>
      <c r="BH107" s="237"/>
      <c r="BI107" s="237"/>
      <c r="BJ107" s="237"/>
      <c r="BK107" s="237"/>
      <c r="BL107" s="237"/>
      <c r="BM107" s="237"/>
      <c r="BN107" s="237"/>
      <c r="BO107" s="237"/>
      <c r="BP107" s="237"/>
      <c r="BQ107" s="237"/>
      <c r="BR107" s="237"/>
      <c r="BS107" s="237"/>
      <c r="BT107" s="237"/>
      <c r="BU107" s="237"/>
      <c r="BV107" s="237"/>
      <c r="BW107" s="237"/>
      <c r="BX107" s="237"/>
      <c r="BY107" s="237"/>
      <c r="BZ107" s="237"/>
      <c r="CA107" s="237"/>
      <c r="CB107" s="237"/>
      <c r="CC107" s="237"/>
      <c r="CD107" s="237"/>
      <c r="CE107" s="237"/>
      <c r="CF107" s="237"/>
      <c r="CG107" s="237"/>
    </row>
    <row r="108" spans="1:93"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  <c r="BJ108" s="237"/>
      <c r="BK108" s="237"/>
      <c r="BL108" s="237"/>
      <c r="BM108" s="237"/>
      <c r="BN108" s="237"/>
      <c r="BO108" s="237"/>
      <c r="BP108" s="237"/>
      <c r="BQ108" s="237"/>
      <c r="BR108" s="237"/>
      <c r="BS108" s="237"/>
      <c r="BT108" s="237"/>
      <c r="BU108" s="237"/>
      <c r="BV108" s="237"/>
      <c r="BW108" s="237"/>
      <c r="BX108" s="237"/>
      <c r="BY108" s="237"/>
      <c r="BZ108" s="237"/>
      <c r="CA108" s="237"/>
      <c r="CB108" s="237"/>
      <c r="CC108" s="237"/>
      <c r="CD108" s="237"/>
      <c r="CE108" s="237"/>
      <c r="CF108" s="237"/>
      <c r="CG108" s="237"/>
    </row>
    <row r="109" spans="1:93"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7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  <c r="BV109" s="237"/>
      <c r="BW109" s="237"/>
      <c r="BX109" s="237"/>
      <c r="BY109" s="237"/>
      <c r="BZ109" s="237"/>
      <c r="CA109" s="237"/>
      <c r="CB109" s="237"/>
      <c r="CC109" s="237"/>
      <c r="CD109" s="237"/>
      <c r="CE109" s="237"/>
      <c r="CF109" s="237"/>
      <c r="CG109" s="237"/>
    </row>
    <row r="110" spans="1:93">
      <c r="AT110" s="237"/>
      <c r="AU110" s="237"/>
      <c r="AV110" s="237"/>
      <c r="AW110" s="237"/>
      <c r="AX110" s="237"/>
      <c r="AY110" s="237"/>
      <c r="AZ110" s="237"/>
      <c r="BA110" s="237"/>
      <c r="BB110" s="237"/>
      <c r="BC110" s="237"/>
      <c r="BD110" s="237"/>
      <c r="BE110" s="237"/>
      <c r="BF110" s="237"/>
      <c r="BG110" s="237"/>
      <c r="BH110" s="237"/>
      <c r="BI110" s="237"/>
      <c r="BJ110" s="237"/>
      <c r="BK110" s="237"/>
      <c r="BL110" s="237"/>
      <c r="BM110" s="237"/>
      <c r="BN110" s="237"/>
      <c r="BO110" s="237"/>
      <c r="BP110" s="237"/>
      <c r="BQ110" s="237"/>
      <c r="BR110" s="237"/>
      <c r="BS110" s="237"/>
      <c r="BT110" s="237"/>
      <c r="BU110" s="237"/>
      <c r="BV110" s="237"/>
      <c r="BW110" s="237"/>
      <c r="BX110" s="237"/>
      <c r="BY110" s="237"/>
      <c r="BZ110" s="237"/>
      <c r="CA110" s="237"/>
      <c r="CB110" s="237"/>
      <c r="CC110" s="237"/>
      <c r="CD110" s="237"/>
      <c r="CE110" s="237"/>
      <c r="CF110" s="237"/>
      <c r="CG110" s="237"/>
    </row>
    <row r="111" spans="1:93">
      <c r="AT111" s="237"/>
      <c r="AU111" s="237"/>
      <c r="AV111" s="237"/>
      <c r="AW111" s="237"/>
      <c r="AX111" s="237"/>
      <c r="AY111" s="237"/>
      <c r="AZ111" s="237"/>
      <c r="BA111" s="237"/>
      <c r="BB111" s="237"/>
      <c r="BC111" s="237"/>
      <c r="BD111" s="237"/>
      <c r="BE111" s="237"/>
      <c r="BF111" s="237"/>
      <c r="BG111" s="237"/>
      <c r="BH111" s="237"/>
      <c r="BI111" s="237"/>
      <c r="BJ111" s="237"/>
      <c r="BK111" s="237"/>
      <c r="BL111" s="237"/>
      <c r="BM111" s="237"/>
      <c r="BN111" s="237"/>
      <c r="BO111" s="237"/>
      <c r="BP111" s="237"/>
      <c r="BQ111" s="237"/>
      <c r="BR111" s="237"/>
      <c r="BS111" s="237"/>
      <c r="BT111" s="237"/>
      <c r="BU111" s="237"/>
      <c r="BV111" s="237"/>
      <c r="BW111" s="237"/>
      <c r="BX111" s="237"/>
      <c r="BY111" s="237"/>
      <c r="BZ111" s="237"/>
      <c r="CA111" s="237"/>
      <c r="CB111" s="237"/>
      <c r="CC111" s="237"/>
      <c r="CD111" s="237"/>
      <c r="CE111" s="237"/>
      <c r="CF111" s="237"/>
      <c r="CG111" s="237"/>
    </row>
    <row r="112" spans="1:93">
      <c r="AT112" s="237"/>
      <c r="AU112" s="237"/>
      <c r="AV112" s="237"/>
      <c r="AW112" s="237"/>
      <c r="AX112" s="237"/>
      <c r="AY112" s="237"/>
      <c r="AZ112" s="237"/>
      <c r="BA112" s="237"/>
      <c r="BB112" s="237"/>
      <c r="BC112" s="237"/>
      <c r="BD112" s="237"/>
      <c r="BE112" s="237"/>
      <c r="BF112" s="237"/>
      <c r="BG112" s="237"/>
      <c r="BH112" s="237"/>
      <c r="BI112" s="237"/>
      <c r="BJ112" s="237"/>
      <c r="BK112" s="237"/>
      <c r="BL112" s="237"/>
      <c r="BM112" s="237"/>
      <c r="BN112" s="237"/>
      <c r="BO112" s="237"/>
      <c r="BP112" s="237"/>
      <c r="BQ112" s="237"/>
      <c r="BR112" s="237"/>
      <c r="BS112" s="237"/>
      <c r="BT112" s="237"/>
      <c r="BU112" s="237"/>
      <c r="BV112" s="237"/>
      <c r="BW112" s="237"/>
      <c r="BX112" s="237"/>
      <c r="BY112" s="237"/>
      <c r="BZ112" s="237"/>
      <c r="CA112" s="237"/>
      <c r="CB112" s="237"/>
      <c r="CC112" s="237"/>
      <c r="CD112" s="237"/>
      <c r="CE112" s="237"/>
      <c r="CF112" s="237"/>
      <c r="CG112" s="237"/>
    </row>
    <row r="113" spans="46:85">
      <c r="AT113" s="237"/>
      <c r="AU113" s="237"/>
      <c r="AV113" s="237"/>
      <c r="AW113" s="237"/>
      <c r="AX113" s="237"/>
      <c r="AY113" s="237"/>
      <c r="AZ113" s="237"/>
      <c r="BA113" s="237"/>
      <c r="BB113" s="237"/>
      <c r="BC113" s="237"/>
      <c r="BD113" s="237"/>
      <c r="BE113" s="237"/>
      <c r="BF113" s="237"/>
      <c r="BG113" s="237"/>
      <c r="BH113" s="237"/>
      <c r="BI113" s="237"/>
      <c r="BJ113" s="237"/>
      <c r="BK113" s="237"/>
      <c r="BL113" s="237"/>
      <c r="BM113" s="237"/>
      <c r="BN113" s="237"/>
      <c r="BO113" s="237"/>
      <c r="BP113" s="237"/>
      <c r="BQ113" s="237"/>
      <c r="BR113" s="237"/>
      <c r="BS113" s="237"/>
      <c r="BT113" s="237"/>
      <c r="BU113" s="237"/>
      <c r="BV113" s="237"/>
      <c r="BW113" s="237"/>
      <c r="BX113" s="237"/>
      <c r="BY113" s="237"/>
      <c r="BZ113" s="237"/>
      <c r="CA113" s="237"/>
      <c r="CB113" s="237"/>
      <c r="CC113" s="237"/>
      <c r="CD113" s="237"/>
      <c r="CE113" s="237"/>
      <c r="CF113" s="237"/>
      <c r="CG113" s="237"/>
    </row>
    <row r="114" spans="46:85">
      <c r="AT114" s="237"/>
      <c r="AU114" s="237"/>
      <c r="AV114" s="237"/>
      <c r="AW114" s="237"/>
      <c r="AX114" s="237"/>
      <c r="AY114" s="237"/>
      <c r="AZ114" s="237"/>
      <c r="BA114" s="237"/>
      <c r="BB114" s="237"/>
      <c r="BC114" s="237"/>
      <c r="BD114" s="237"/>
      <c r="BE114" s="237"/>
      <c r="BF114" s="237"/>
      <c r="BG114" s="237"/>
      <c r="BH114" s="237"/>
      <c r="BI114" s="237"/>
      <c r="BJ114" s="237"/>
      <c r="BK114" s="237"/>
      <c r="BL114" s="237"/>
      <c r="BM114" s="237"/>
      <c r="BN114" s="237"/>
      <c r="BO114" s="237"/>
      <c r="BP114" s="237"/>
      <c r="BQ114" s="237"/>
      <c r="BR114" s="237"/>
      <c r="BS114" s="237"/>
      <c r="BT114" s="237"/>
      <c r="BU114" s="237"/>
      <c r="BV114" s="237"/>
      <c r="BW114" s="237"/>
      <c r="BX114" s="237"/>
      <c r="BY114" s="237"/>
      <c r="BZ114" s="237"/>
      <c r="CA114" s="237"/>
      <c r="CB114" s="237"/>
      <c r="CC114" s="237"/>
      <c r="CD114" s="237"/>
      <c r="CE114" s="237"/>
      <c r="CF114" s="237"/>
      <c r="CG114" s="237"/>
    </row>
    <row r="115" spans="46:85">
      <c r="BB115" s="405"/>
      <c r="BC115" s="406"/>
      <c r="BD115" s="406"/>
    </row>
  </sheetData>
  <sortState xmlns:xlrd2="http://schemas.microsoft.com/office/spreadsheetml/2017/richdata2" ref="BU35:BX53">
    <sortCondition ref="BX35:BX53"/>
  </sortState>
  <mergeCells count="51">
    <mergeCell ref="C10:W10"/>
    <mergeCell ref="Y10:AS10"/>
    <mergeCell ref="C9:AS9"/>
    <mergeCell ref="AU9:BM9"/>
    <mergeCell ref="BO9:CG9"/>
    <mergeCell ref="CI9:CN9"/>
    <mergeCell ref="AU5:AV5"/>
    <mergeCell ref="AW5:AY5"/>
    <mergeCell ref="BO5:BP5"/>
    <mergeCell ref="BQ5:BS5"/>
    <mergeCell ref="CI5:CJ5"/>
    <mergeCell ref="CK5:CM5"/>
    <mergeCell ref="C5:D5"/>
    <mergeCell ref="E5:G5"/>
    <mergeCell ref="Y5:Z5"/>
    <mergeCell ref="AA5:AC5"/>
    <mergeCell ref="AU4:AV4"/>
    <mergeCell ref="C4:D4"/>
    <mergeCell ref="E4:G4"/>
    <mergeCell ref="Y4:Z4"/>
    <mergeCell ref="AA4:AC4"/>
    <mergeCell ref="AW4:AY4"/>
    <mergeCell ref="BO4:BP4"/>
    <mergeCell ref="BQ4:BS4"/>
    <mergeCell ref="CI4:CJ4"/>
    <mergeCell ref="CK4:CM4"/>
    <mergeCell ref="BO3:BP3"/>
    <mergeCell ref="BQ3:BS3"/>
    <mergeCell ref="CI3:CJ3"/>
    <mergeCell ref="CK3:CM3"/>
    <mergeCell ref="C3:D3"/>
    <mergeCell ref="E3:G3"/>
    <mergeCell ref="Y3:Z3"/>
    <mergeCell ref="AA3:AC3"/>
    <mergeCell ref="AU3:AV3"/>
    <mergeCell ref="AW3:AY3"/>
    <mergeCell ref="C2:D2"/>
    <mergeCell ref="E2:G2"/>
    <mergeCell ref="CI1:CM1"/>
    <mergeCell ref="C1:G1"/>
    <mergeCell ref="Y1:AC1"/>
    <mergeCell ref="AU1:AY1"/>
    <mergeCell ref="BO1:BS1"/>
    <mergeCell ref="CI2:CJ2"/>
    <mergeCell ref="CK2:CM2"/>
    <mergeCell ref="Y2:Z2"/>
    <mergeCell ref="AA2:AC2"/>
    <mergeCell ref="AU2:AV2"/>
    <mergeCell ref="AW2:AY2"/>
    <mergeCell ref="BO2:BP2"/>
    <mergeCell ref="BQ2:BS2"/>
  </mergeCells>
  <hyperlinks>
    <hyperlink ref="E5" location="References!A31" display="References!A31" xr:uid="{00000000-0004-0000-0600-000000000000}"/>
    <hyperlink ref="E5:G5" location="References!A36" display="References!A36" xr:uid="{00000000-0004-0000-0600-000001000000}"/>
    <hyperlink ref="AA5" location="References!A31" display="References!A31" xr:uid="{00000000-0004-0000-0600-000002000000}"/>
    <hyperlink ref="AA5:AC5" location="References!A36" display="References!A36" xr:uid="{00000000-0004-0000-0600-000003000000}"/>
    <hyperlink ref="AW5" location="References!A31" display="References!A31" xr:uid="{00000000-0004-0000-0600-000004000000}"/>
    <hyperlink ref="AW5:AY5" location="References!A36" display="References!A36" xr:uid="{00000000-0004-0000-0600-000005000000}"/>
    <hyperlink ref="BQ5" location="References!A31" display="References!A31" xr:uid="{00000000-0004-0000-0600-000006000000}"/>
    <hyperlink ref="BQ5:BS5" location="References!A36" display="References!A36" xr:uid="{00000000-0004-0000-0600-000007000000}"/>
    <hyperlink ref="CK5" location="References!A31" display="References!A31" xr:uid="{00000000-0004-0000-0600-000008000000}"/>
    <hyperlink ref="CK5:CM5" location="References!A36" display="References!A36" xr:uid="{00000000-0004-0000-0600-000009000000}"/>
  </hyperlinks>
  <pageMargins left="0.7" right="0.7" top="0.75" bottom="0.75" header="0.3" footer="0.3"/>
  <pageSetup paperSize="9" scale="9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92D050"/>
  </sheetPr>
  <dimension ref="A1:CJ324"/>
  <sheetViews>
    <sheetView zoomScale="87" zoomScaleNormal="87" workbookViewId="0">
      <pane xSplit="1" ySplit="10" topLeftCell="B14" activePane="bottomRight" state="frozen"/>
      <selection pane="topRight" activeCell="B1" sqref="B1"/>
      <selection pane="bottomLeft" activeCell="A11" sqref="A11"/>
      <selection pane="bottomRight" sqref="A1:XFD1048576"/>
    </sheetView>
  </sheetViews>
  <sheetFormatPr defaultColWidth="9.1796875" defaultRowHeight="14.5"/>
  <cols>
    <col min="1" max="1" width="9.1796875" style="71"/>
    <col min="2" max="4" width="14.7265625" style="71" customWidth="1"/>
    <col min="5" max="5" width="2.7265625" style="71" customWidth="1"/>
    <col min="6" max="11" width="14.7265625" style="71" customWidth="1"/>
    <col min="12" max="12" width="2.7265625" style="71" customWidth="1"/>
    <col min="13" max="18" width="14.7265625" style="71" customWidth="1"/>
    <col min="19" max="19" width="2.7265625" style="71" customWidth="1"/>
    <col min="20" max="25" width="14.7265625" style="71" customWidth="1"/>
    <col min="26" max="26" width="2.7265625" style="71" customWidth="1"/>
    <col min="27" max="32" width="14.7265625" style="71" customWidth="1"/>
    <col min="33" max="33" width="2.7265625" style="71" customWidth="1"/>
    <col min="34" max="39" width="14.7265625" style="71" customWidth="1"/>
    <col min="40" max="40" width="2.7265625" style="71" customWidth="1"/>
    <col min="41" max="46" width="14.7265625" style="71" customWidth="1"/>
    <col min="47" max="47" width="2.7265625" style="71" customWidth="1"/>
    <col min="48" max="53" width="14.7265625" style="71" customWidth="1"/>
    <col min="54" max="54" width="2.7265625" style="71" customWidth="1"/>
    <col min="55" max="60" width="14.7265625" style="71" customWidth="1"/>
    <col min="61" max="61" width="2.7265625" style="71" customWidth="1"/>
    <col min="62" max="67" width="14.7265625" style="71" customWidth="1"/>
    <col min="68" max="68" width="2.7265625" style="71" customWidth="1"/>
    <col min="69" max="74" width="14.7265625" style="71" customWidth="1"/>
    <col min="75" max="75" width="2.7265625" style="71" customWidth="1"/>
    <col min="76" max="78" width="14.7265625" style="71" customWidth="1"/>
    <col min="79" max="79" width="2.7265625" style="71" customWidth="1"/>
    <col min="80" max="82" width="14.7265625" style="71" customWidth="1"/>
    <col min="83" max="83" width="2.7265625" style="71" customWidth="1"/>
    <col min="84" max="87" width="14.7265625" style="71" customWidth="1"/>
    <col min="88" max="88" width="2.7265625" style="71" customWidth="1"/>
    <col min="89" max="16384" width="9.1796875" style="71"/>
  </cols>
  <sheetData>
    <row r="1" spans="1:88">
      <c r="A1" s="29"/>
      <c r="B1" s="770" t="s">
        <v>380</v>
      </c>
      <c r="C1" s="770"/>
      <c r="D1" s="770"/>
      <c r="E1" s="42"/>
      <c r="F1" s="770" t="s">
        <v>380</v>
      </c>
      <c r="G1" s="770"/>
      <c r="H1" s="770"/>
      <c r="I1" s="72"/>
      <c r="J1" s="72"/>
      <c r="K1" s="72"/>
      <c r="L1" s="42"/>
      <c r="M1" s="770" t="s">
        <v>380</v>
      </c>
      <c r="N1" s="770"/>
      <c r="O1" s="770"/>
      <c r="P1" s="72"/>
      <c r="Q1" s="72"/>
      <c r="R1" s="72"/>
      <c r="S1" s="42"/>
      <c r="T1" s="770" t="s">
        <v>380</v>
      </c>
      <c r="U1" s="770"/>
      <c r="V1" s="770"/>
      <c r="W1" s="72"/>
      <c r="X1" s="72"/>
      <c r="Y1" s="72"/>
      <c r="Z1" s="42"/>
      <c r="AA1" s="770" t="s">
        <v>380</v>
      </c>
      <c r="AB1" s="770"/>
      <c r="AC1" s="770"/>
      <c r="AD1" s="72"/>
      <c r="AE1" s="72"/>
      <c r="AF1" s="72"/>
      <c r="AG1" s="42"/>
      <c r="AH1" s="770" t="s">
        <v>380</v>
      </c>
      <c r="AI1" s="770"/>
      <c r="AJ1" s="770"/>
      <c r="AK1" s="72"/>
      <c r="AL1" s="72"/>
      <c r="AM1" s="72"/>
      <c r="AN1" s="42"/>
      <c r="AO1" s="770" t="s">
        <v>380</v>
      </c>
      <c r="AP1" s="770"/>
      <c r="AQ1" s="770"/>
      <c r="AR1" s="72"/>
      <c r="AS1" s="72"/>
      <c r="AT1" s="72"/>
      <c r="AU1" s="42"/>
      <c r="AV1" s="770" t="s">
        <v>380</v>
      </c>
      <c r="AW1" s="770"/>
      <c r="AX1" s="770"/>
      <c r="AY1" s="72"/>
      <c r="AZ1" s="72"/>
      <c r="BA1" s="72"/>
      <c r="BB1" s="42"/>
      <c r="BC1" s="770" t="s">
        <v>392</v>
      </c>
      <c r="BD1" s="770"/>
      <c r="BE1" s="770"/>
      <c r="BF1" s="72"/>
      <c r="BG1" s="72"/>
      <c r="BH1" s="72"/>
      <c r="BI1" s="42"/>
      <c r="BJ1" s="770" t="s">
        <v>392</v>
      </c>
      <c r="BK1" s="770"/>
      <c r="BL1" s="770"/>
      <c r="BM1" s="72"/>
      <c r="BN1" s="72"/>
      <c r="BO1" s="72"/>
      <c r="BP1" s="42"/>
      <c r="BQ1" s="770" t="s">
        <v>392</v>
      </c>
      <c r="BR1" s="770"/>
      <c r="BS1" s="770"/>
      <c r="BT1" s="72"/>
      <c r="BU1" s="72"/>
      <c r="BV1" s="72"/>
      <c r="BW1" s="42"/>
      <c r="BX1" s="770" t="s">
        <v>392</v>
      </c>
      <c r="BY1" s="770"/>
      <c r="BZ1" s="770"/>
      <c r="CA1" s="42"/>
      <c r="CB1" s="770" t="s">
        <v>392</v>
      </c>
      <c r="CC1" s="770"/>
      <c r="CD1" s="770"/>
      <c r="CE1" s="42"/>
      <c r="CF1" s="183"/>
      <c r="CG1" s="183"/>
      <c r="CH1" s="183"/>
      <c r="CI1" s="183"/>
      <c r="CJ1" s="183"/>
    </row>
    <row r="2" spans="1:88" ht="47.25" customHeight="1">
      <c r="A2" s="29"/>
      <c r="B2" s="263" t="s">
        <v>381</v>
      </c>
      <c r="C2" s="777" t="s">
        <v>387</v>
      </c>
      <c r="D2" s="777"/>
      <c r="E2" s="42"/>
      <c r="F2" s="263" t="s">
        <v>381</v>
      </c>
      <c r="G2" s="777" t="s">
        <v>387</v>
      </c>
      <c r="H2" s="777"/>
      <c r="I2" s="343" t="s">
        <v>561</v>
      </c>
      <c r="J2" s="72"/>
      <c r="K2" s="72"/>
      <c r="L2" s="42"/>
      <c r="M2" s="263" t="s">
        <v>381</v>
      </c>
      <c r="N2" s="777" t="s">
        <v>387</v>
      </c>
      <c r="O2" s="777"/>
      <c r="P2" s="343" t="s">
        <v>561</v>
      </c>
      <c r="Q2" s="72"/>
      <c r="R2" s="72"/>
      <c r="S2" s="42"/>
      <c r="T2" s="263" t="s">
        <v>381</v>
      </c>
      <c r="U2" s="777" t="s">
        <v>387</v>
      </c>
      <c r="V2" s="777"/>
      <c r="W2" s="343" t="s">
        <v>561</v>
      </c>
      <c r="X2" s="72"/>
      <c r="Y2" s="72"/>
      <c r="Z2" s="42"/>
      <c r="AA2" s="263" t="s">
        <v>381</v>
      </c>
      <c r="AB2" s="777" t="s">
        <v>387</v>
      </c>
      <c r="AC2" s="777"/>
      <c r="AD2" s="343" t="s">
        <v>561</v>
      </c>
      <c r="AE2" s="72"/>
      <c r="AF2" s="72"/>
      <c r="AG2" s="42"/>
      <c r="AH2" s="263" t="s">
        <v>381</v>
      </c>
      <c r="AI2" s="777" t="s">
        <v>387</v>
      </c>
      <c r="AJ2" s="777"/>
      <c r="AK2" s="343" t="s">
        <v>561</v>
      </c>
      <c r="AL2" s="72"/>
      <c r="AM2" s="72"/>
      <c r="AN2" s="42"/>
      <c r="AO2" s="263" t="s">
        <v>381</v>
      </c>
      <c r="AP2" s="777" t="s">
        <v>387</v>
      </c>
      <c r="AQ2" s="777"/>
      <c r="AR2" s="343" t="s">
        <v>561</v>
      </c>
      <c r="AS2" s="72"/>
      <c r="AT2" s="72"/>
      <c r="AU2" s="42"/>
      <c r="AV2" s="263" t="s">
        <v>381</v>
      </c>
      <c r="AW2" s="777" t="s">
        <v>387</v>
      </c>
      <c r="AX2" s="777"/>
      <c r="AY2" s="343" t="s">
        <v>561</v>
      </c>
      <c r="AZ2" s="72"/>
      <c r="BA2" s="72"/>
      <c r="BB2" s="42"/>
      <c r="BC2" s="263" t="s">
        <v>381</v>
      </c>
      <c r="BD2" s="777" t="s">
        <v>387</v>
      </c>
      <c r="BE2" s="777"/>
      <c r="BF2" s="343" t="s">
        <v>561</v>
      </c>
      <c r="BG2" s="72"/>
      <c r="BH2" s="72"/>
      <c r="BI2" s="42"/>
      <c r="BJ2" s="263" t="s">
        <v>381</v>
      </c>
      <c r="BK2" s="777" t="s">
        <v>387</v>
      </c>
      <c r="BL2" s="777"/>
      <c r="BM2" s="343" t="s">
        <v>561</v>
      </c>
      <c r="BN2" s="72"/>
      <c r="BO2" s="72"/>
      <c r="BP2" s="42"/>
      <c r="BQ2" s="263" t="s">
        <v>381</v>
      </c>
      <c r="BR2" s="777" t="s">
        <v>387</v>
      </c>
      <c r="BS2" s="777"/>
      <c r="BT2" s="343" t="s">
        <v>561</v>
      </c>
      <c r="BU2" s="72"/>
      <c r="BV2" s="72"/>
      <c r="BW2" s="42"/>
      <c r="BX2" s="308" t="s">
        <v>381</v>
      </c>
      <c r="BY2" s="777" t="s">
        <v>387</v>
      </c>
      <c r="BZ2" s="777"/>
      <c r="CA2" s="42"/>
      <c r="CB2" s="392" t="s">
        <v>381</v>
      </c>
      <c r="CC2" s="777" t="s">
        <v>387</v>
      </c>
      <c r="CD2" s="777"/>
      <c r="CE2" s="42"/>
      <c r="CF2" s="507" t="s">
        <v>381</v>
      </c>
      <c r="CG2" s="777" t="s">
        <v>746</v>
      </c>
      <c r="CH2" s="777"/>
      <c r="CI2" s="777"/>
      <c r="CJ2" s="183"/>
    </row>
    <row r="3" spans="1:88">
      <c r="A3" s="29"/>
      <c r="B3" s="263" t="s">
        <v>382</v>
      </c>
      <c r="C3" s="773">
        <v>44663</v>
      </c>
      <c r="D3" s="774"/>
      <c r="E3" s="42"/>
      <c r="F3" s="263" t="s">
        <v>382</v>
      </c>
      <c r="G3" s="773">
        <v>44663</v>
      </c>
      <c r="H3" s="774"/>
      <c r="I3" s="72"/>
      <c r="J3" s="72"/>
      <c r="K3" s="72"/>
      <c r="L3" s="42"/>
      <c r="M3" s="263" t="s">
        <v>382</v>
      </c>
      <c r="N3" s="773">
        <v>44663</v>
      </c>
      <c r="O3" s="774"/>
      <c r="P3" s="343"/>
      <c r="Q3" s="72"/>
      <c r="R3" s="72"/>
      <c r="S3" s="42"/>
      <c r="T3" s="263" t="s">
        <v>382</v>
      </c>
      <c r="U3" s="773">
        <v>44663</v>
      </c>
      <c r="V3" s="774"/>
      <c r="W3" s="343"/>
      <c r="X3" s="72"/>
      <c r="Y3" s="72"/>
      <c r="Z3" s="42"/>
      <c r="AA3" s="263" t="s">
        <v>382</v>
      </c>
      <c r="AB3" s="773">
        <v>44663</v>
      </c>
      <c r="AC3" s="774"/>
      <c r="AD3" s="343"/>
      <c r="AE3" s="72"/>
      <c r="AF3" s="72"/>
      <c r="AG3" s="42"/>
      <c r="AH3" s="263" t="s">
        <v>382</v>
      </c>
      <c r="AI3" s="773">
        <v>44663</v>
      </c>
      <c r="AJ3" s="774"/>
      <c r="AK3" s="343"/>
      <c r="AL3" s="72"/>
      <c r="AM3" s="72"/>
      <c r="AN3" s="42"/>
      <c r="AO3" s="263" t="s">
        <v>382</v>
      </c>
      <c r="AP3" s="773">
        <v>44663</v>
      </c>
      <c r="AQ3" s="774"/>
      <c r="AR3" s="343"/>
      <c r="AS3" s="72"/>
      <c r="AT3" s="72"/>
      <c r="AU3" s="42"/>
      <c r="AV3" s="263" t="s">
        <v>382</v>
      </c>
      <c r="AW3" s="773">
        <v>44663</v>
      </c>
      <c r="AX3" s="774"/>
      <c r="AY3" s="343"/>
      <c r="AZ3" s="72"/>
      <c r="BA3" s="72"/>
      <c r="BB3" s="42"/>
      <c r="BC3" s="263" t="s">
        <v>382</v>
      </c>
      <c r="BD3" s="773">
        <v>44663</v>
      </c>
      <c r="BE3" s="774"/>
      <c r="BF3" s="343"/>
      <c r="BG3" s="72"/>
      <c r="BH3" s="72"/>
      <c r="BI3" s="42"/>
      <c r="BJ3" s="263" t="s">
        <v>382</v>
      </c>
      <c r="BK3" s="773">
        <v>44663</v>
      </c>
      <c r="BL3" s="774"/>
      <c r="BM3" s="343"/>
      <c r="BN3" s="72"/>
      <c r="BO3" s="72"/>
      <c r="BP3" s="42"/>
      <c r="BQ3" s="263" t="s">
        <v>382</v>
      </c>
      <c r="BR3" s="773">
        <v>44663</v>
      </c>
      <c r="BS3" s="774"/>
      <c r="BT3" s="343"/>
      <c r="BU3" s="72"/>
      <c r="BV3" s="72"/>
      <c r="BW3" s="42"/>
      <c r="BX3" s="308" t="s">
        <v>382</v>
      </c>
      <c r="BY3" s="773">
        <v>44663</v>
      </c>
      <c r="BZ3" s="774"/>
      <c r="CA3" s="42"/>
      <c r="CB3" s="392" t="s">
        <v>382</v>
      </c>
      <c r="CC3" s="773">
        <v>44663</v>
      </c>
      <c r="CD3" s="774"/>
      <c r="CE3" s="42"/>
      <c r="CF3" s="507" t="s">
        <v>382</v>
      </c>
      <c r="CG3" s="779">
        <v>44649</v>
      </c>
      <c r="CH3" s="779"/>
      <c r="CI3" s="780"/>
      <c r="CJ3" s="183"/>
    </row>
    <row r="4" spans="1:88" ht="29">
      <c r="A4" s="29"/>
      <c r="B4" s="264" t="s">
        <v>383</v>
      </c>
      <c r="C4" s="773">
        <v>44756</v>
      </c>
      <c r="D4" s="774"/>
      <c r="E4" s="42"/>
      <c r="F4" s="264" t="s">
        <v>383</v>
      </c>
      <c r="G4" s="773">
        <v>44756</v>
      </c>
      <c r="H4" s="774"/>
      <c r="I4" s="72"/>
      <c r="J4" s="72"/>
      <c r="K4" s="72"/>
      <c r="L4" s="42"/>
      <c r="M4" s="264" t="s">
        <v>383</v>
      </c>
      <c r="N4" s="773">
        <v>44756</v>
      </c>
      <c r="O4" s="774"/>
      <c r="P4" s="343"/>
      <c r="Q4" s="72"/>
      <c r="R4" s="72"/>
      <c r="S4" s="42"/>
      <c r="T4" s="264" t="s">
        <v>383</v>
      </c>
      <c r="U4" s="773">
        <v>44756</v>
      </c>
      <c r="V4" s="774"/>
      <c r="W4" s="343"/>
      <c r="X4" s="72"/>
      <c r="Y4" s="72"/>
      <c r="Z4" s="42"/>
      <c r="AA4" s="264" t="s">
        <v>383</v>
      </c>
      <c r="AB4" s="773">
        <v>44756</v>
      </c>
      <c r="AC4" s="774"/>
      <c r="AD4" s="343"/>
      <c r="AE4" s="72"/>
      <c r="AF4" s="72"/>
      <c r="AG4" s="42"/>
      <c r="AH4" s="264" t="s">
        <v>383</v>
      </c>
      <c r="AI4" s="773">
        <v>44756</v>
      </c>
      <c r="AJ4" s="774"/>
      <c r="AK4" s="343"/>
      <c r="AL4" s="72"/>
      <c r="AM4" s="72"/>
      <c r="AN4" s="42"/>
      <c r="AO4" s="264" t="s">
        <v>383</v>
      </c>
      <c r="AP4" s="773">
        <v>44756</v>
      </c>
      <c r="AQ4" s="774"/>
      <c r="AR4" s="343"/>
      <c r="AS4" s="72"/>
      <c r="AT4" s="72"/>
      <c r="AU4" s="42"/>
      <c r="AV4" s="264" t="s">
        <v>383</v>
      </c>
      <c r="AW4" s="773">
        <v>44756</v>
      </c>
      <c r="AX4" s="774"/>
      <c r="AY4" s="343"/>
      <c r="AZ4" s="72"/>
      <c r="BA4" s="72"/>
      <c r="BB4" s="42"/>
      <c r="BC4" s="264" t="s">
        <v>383</v>
      </c>
      <c r="BD4" s="773">
        <v>44756</v>
      </c>
      <c r="BE4" s="774"/>
      <c r="BF4" s="343"/>
      <c r="BG4" s="72"/>
      <c r="BH4" s="72"/>
      <c r="BI4" s="42"/>
      <c r="BJ4" s="264" t="s">
        <v>383</v>
      </c>
      <c r="BK4" s="773">
        <v>44756</v>
      </c>
      <c r="BL4" s="774"/>
      <c r="BM4" s="343"/>
      <c r="BN4" s="72"/>
      <c r="BO4" s="72"/>
      <c r="BP4" s="42"/>
      <c r="BQ4" s="264" t="s">
        <v>383</v>
      </c>
      <c r="BR4" s="773">
        <v>44756</v>
      </c>
      <c r="BS4" s="774"/>
      <c r="BT4" s="343"/>
      <c r="BU4" s="72"/>
      <c r="BV4" s="72"/>
      <c r="BW4" s="42"/>
      <c r="BX4" s="309" t="s">
        <v>383</v>
      </c>
      <c r="BY4" s="773">
        <v>44756</v>
      </c>
      <c r="BZ4" s="774"/>
      <c r="CA4" s="42"/>
      <c r="CB4" s="391" t="s">
        <v>383</v>
      </c>
      <c r="CC4" s="773">
        <v>44756</v>
      </c>
      <c r="CD4" s="774"/>
      <c r="CE4" s="42"/>
      <c r="CF4" s="508" t="s">
        <v>383</v>
      </c>
      <c r="CG4" s="779">
        <v>44734</v>
      </c>
      <c r="CH4" s="779"/>
      <c r="CI4" s="780"/>
      <c r="CJ4" s="183"/>
    </row>
    <row r="5" spans="1:88">
      <c r="A5" s="29"/>
      <c r="B5" s="265" t="s">
        <v>384</v>
      </c>
      <c r="C5" s="778">
        <v>9</v>
      </c>
      <c r="D5" s="778"/>
      <c r="E5" s="42"/>
      <c r="F5" s="265" t="s">
        <v>384</v>
      </c>
      <c r="G5" s="778">
        <v>9</v>
      </c>
      <c r="H5" s="778"/>
      <c r="I5" s="593" t="s">
        <v>593</v>
      </c>
      <c r="J5" s="72"/>
      <c r="K5" s="72"/>
      <c r="L5" s="42"/>
      <c r="M5" s="265" t="s">
        <v>384</v>
      </c>
      <c r="N5" s="778">
        <v>9</v>
      </c>
      <c r="O5" s="778"/>
      <c r="P5" s="427" t="s">
        <v>593</v>
      </c>
      <c r="Q5" s="72"/>
      <c r="R5" s="72"/>
      <c r="S5" s="42"/>
      <c r="T5" s="265" t="s">
        <v>384</v>
      </c>
      <c r="U5" s="778">
        <v>9</v>
      </c>
      <c r="V5" s="778"/>
      <c r="W5" s="427" t="s">
        <v>593</v>
      </c>
      <c r="X5" s="72"/>
      <c r="Y5" s="72"/>
      <c r="Z5" s="42"/>
      <c r="AA5" s="265" t="s">
        <v>384</v>
      </c>
      <c r="AB5" s="778">
        <v>9</v>
      </c>
      <c r="AC5" s="778"/>
      <c r="AD5" s="427" t="s">
        <v>593</v>
      </c>
      <c r="AE5" s="72"/>
      <c r="AF5" s="72"/>
      <c r="AG5" s="42"/>
      <c r="AH5" s="265" t="s">
        <v>384</v>
      </c>
      <c r="AI5" s="778">
        <v>9</v>
      </c>
      <c r="AJ5" s="778"/>
      <c r="AK5" s="427" t="s">
        <v>593</v>
      </c>
      <c r="AL5" s="72"/>
      <c r="AM5" s="72"/>
      <c r="AN5" s="42"/>
      <c r="AO5" s="265" t="s">
        <v>384</v>
      </c>
      <c r="AP5" s="778">
        <v>9</v>
      </c>
      <c r="AQ5" s="778"/>
      <c r="AR5" s="427" t="s">
        <v>593</v>
      </c>
      <c r="AS5" s="72"/>
      <c r="AT5" s="72"/>
      <c r="AU5" s="42"/>
      <c r="AV5" s="265" t="s">
        <v>384</v>
      </c>
      <c r="AW5" s="778">
        <v>9</v>
      </c>
      <c r="AX5" s="778"/>
      <c r="AY5" s="427" t="s">
        <v>593</v>
      </c>
      <c r="AZ5" s="72"/>
      <c r="BA5" s="72"/>
      <c r="BB5" s="42"/>
      <c r="BC5" s="265" t="s">
        <v>384</v>
      </c>
      <c r="BD5" s="778">
        <v>9</v>
      </c>
      <c r="BE5" s="778"/>
      <c r="BF5" s="427" t="s">
        <v>593</v>
      </c>
      <c r="BG5" s="72"/>
      <c r="BH5" s="72"/>
      <c r="BI5" s="42"/>
      <c r="BJ5" s="265" t="s">
        <v>384</v>
      </c>
      <c r="BK5" s="778">
        <v>9</v>
      </c>
      <c r="BL5" s="778"/>
      <c r="BM5" s="427" t="s">
        <v>593</v>
      </c>
      <c r="BN5" s="72"/>
      <c r="BO5" s="72"/>
      <c r="BP5" s="42"/>
      <c r="BQ5" s="265" t="s">
        <v>384</v>
      </c>
      <c r="BR5" s="778">
        <v>9</v>
      </c>
      <c r="BS5" s="778"/>
      <c r="BT5" s="427" t="s">
        <v>593</v>
      </c>
      <c r="BU5" s="72"/>
      <c r="BV5" s="72"/>
      <c r="BW5" s="42"/>
      <c r="BX5" s="265" t="s">
        <v>384</v>
      </c>
      <c r="BY5" s="778">
        <v>9</v>
      </c>
      <c r="BZ5" s="778"/>
      <c r="CA5" s="42"/>
      <c r="CB5" s="265" t="s">
        <v>384</v>
      </c>
      <c r="CC5" s="778">
        <v>9</v>
      </c>
      <c r="CD5" s="778"/>
      <c r="CE5" s="42"/>
      <c r="CF5" s="265" t="s">
        <v>384</v>
      </c>
      <c r="CG5" s="778"/>
      <c r="CH5" s="778"/>
      <c r="CI5" s="778"/>
      <c r="CJ5" s="183"/>
    </row>
    <row r="6" spans="1:88" ht="17.149999999999999" customHeight="1">
      <c r="A6" s="29"/>
      <c r="B6" s="811" t="s">
        <v>585</v>
      </c>
      <c r="C6" s="811"/>
      <c r="D6" s="811"/>
      <c r="E6" s="42"/>
      <c r="F6" s="811" t="s">
        <v>585</v>
      </c>
      <c r="G6" s="811"/>
      <c r="H6" s="811"/>
      <c r="I6" s="72"/>
      <c r="J6" s="72"/>
      <c r="K6" s="72"/>
      <c r="L6" s="42"/>
      <c r="M6" s="811" t="s">
        <v>585</v>
      </c>
      <c r="N6" s="811"/>
      <c r="O6" s="811"/>
      <c r="P6" s="72"/>
      <c r="Q6" s="72"/>
      <c r="R6" s="72"/>
      <c r="S6" s="42"/>
      <c r="T6" s="811" t="s">
        <v>585</v>
      </c>
      <c r="U6" s="811"/>
      <c r="V6" s="811"/>
      <c r="W6" s="72"/>
      <c r="X6" s="72"/>
      <c r="Y6" s="72"/>
      <c r="Z6" s="42"/>
      <c r="AA6" s="811" t="s">
        <v>585</v>
      </c>
      <c r="AB6" s="811"/>
      <c r="AC6" s="811"/>
      <c r="AD6" s="72"/>
      <c r="AE6" s="72"/>
      <c r="AF6" s="72"/>
      <c r="AG6" s="42"/>
      <c r="AH6" s="811" t="s">
        <v>585</v>
      </c>
      <c r="AI6" s="811"/>
      <c r="AJ6" s="811"/>
      <c r="AK6" s="72"/>
      <c r="AL6" s="72"/>
      <c r="AM6" s="72"/>
      <c r="AN6" s="42"/>
      <c r="AO6" s="811" t="s">
        <v>585</v>
      </c>
      <c r="AP6" s="811"/>
      <c r="AQ6" s="811"/>
      <c r="AR6" s="72"/>
      <c r="AS6" s="72"/>
      <c r="AT6" s="72"/>
      <c r="AU6" s="42"/>
      <c r="AV6" s="811" t="s">
        <v>585</v>
      </c>
      <c r="AW6" s="811"/>
      <c r="AX6" s="811"/>
      <c r="AY6" s="72"/>
      <c r="AZ6" s="72"/>
      <c r="BA6" s="72"/>
      <c r="BB6" s="42"/>
      <c r="BC6" s="811" t="s">
        <v>585</v>
      </c>
      <c r="BD6" s="811"/>
      <c r="BE6" s="811"/>
      <c r="BF6" s="72"/>
      <c r="BG6" s="72"/>
      <c r="BH6" s="72"/>
      <c r="BI6" s="42"/>
      <c r="BJ6" s="811" t="s">
        <v>585</v>
      </c>
      <c r="BK6" s="811"/>
      <c r="BL6" s="811"/>
      <c r="BM6" s="72"/>
      <c r="BN6" s="72"/>
      <c r="BO6" s="72"/>
      <c r="BP6" s="42"/>
      <c r="BQ6" s="811" t="s">
        <v>585</v>
      </c>
      <c r="BR6" s="811"/>
      <c r="BS6" s="811"/>
      <c r="BT6" s="72"/>
      <c r="BU6" s="72"/>
      <c r="BV6" s="72"/>
      <c r="BW6" s="42"/>
      <c r="BX6" s="811" t="s">
        <v>585</v>
      </c>
      <c r="BY6" s="811"/>
      <c r="BZ6" s="811"/>
      <c r="CA6" s="42"/>
      <c r="CB6" s="811" t="s">
        <v>745</v>
      </c>
      <c r="CC6" s="811"/>
      <c r="CD6" s="811"/>
      <c r="CE6" s="42"/>
      <c r="CF6" s="811" t="s">
        <v>748</v>
      </c>
      <c r="CG6" s="811"/>
      <c r="CH6" s="811"/>
      <c r="CI6" s="811"/>
      <c r="CJ6" s="183"/>
    </row>
    <row r="7" spans="1:88">
      <c r="A7" s="29"/>
      <c r="B7" s="46" t="s">
        <v>90</v>
      </c>
      <c r="C7" s="52"/>
      <c r="D7" s="52"/>
      <c r="E7" s="53"/>
      <c r="F7" s="53"/>
      <c r="G7" s="53"/>
      <c r="H7" s="53"/>
      <c r="I7" s="53"/>
      <c r="J7" s="53"/>
      <c r="K7" s="53"/>
      <c r="L7" s="53"/>
      <c r="M7" s="53"/>
      <c r="N7" s="46"/>
      <c r="O7" s="46"/>
      <c r="P7" s="46"/>
      <c r="Q7" s="46"/>
      <c r="R7" s="47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46"/>
      <c r="AI7" s="46"/>
      <c r="AJ7" s="46"/>
      <c r="AK7" s="46"/>
      <c r="AL7" s="46"/>
      <c r="AM7" s="47"/>
      <c r="AN7" s="53"/>
      <c r="AO7" s="46"/>
      <c r="AP7" s="46"/>
      <c r="AQ7" s="46"/>
      <c r="AR7" s="46"/>
      <c r="AS7" s="46"/>
      <c r="AT7" s="47"/>
      <c r="AU7" s="53"/>
      <c r="AV7" s="46"/>
      <c r="AW7" s="46"/>
      <c r="AX7" s="46"/>
      <c r="AY7" s="46"/>
      <c r="AZ7" s="46"/>
      <c r="BA7" s="47"/>
      <c r="BB7" s="53"/>
      <c r="BC7" s="46"/>
      <c r="BD7" s="46"/>
      <c r="BE7" s="46"/>
      <c r="BF7" s="46"/>
      <c r="BG7" s="47"/>
      <c r="BH7" s="46"/>
      <c r="BI7" s="53"/>
      <c r="BJ7" s="46"/>
      <c r="BK7" s="46"/>
      <c r="BL7" s="46"/>
      <c r="BM7" s="46"/>
      <c r="BN7" s="47"/>
      <c r="BO7" s="46"/>
      <c r="BP7" s="53"/>
      <c r="BQ7" s="46"/>
      <c r="BR7" s="46"/>
      <c r="BS7" s="46"/>
      <c r="BT7" s="46"/>
      <c r="BU7" s="47"/>
      <c r="BV7" s="46"/>
      <c r="BW7" s="53"/>
      <c r="BX7" s="46"/>
      <c r="BY7" s="46"/>
      <c r="BZ7" s="47"/>
      <c r="CA7" s="53"/>
      <c r="CB7" s="46"/>
      <c r="CC7" s="46"/>
      <c r="CD7" s="47"/>
      <c r="CE7" s="53"/>
      <c r="CF7" s="183"/>
      <c r="CG7" s="183"/>
      <c r="CH7" s="183"/>
      <c r="CI7" s="183"/>
      <c r="CJ7" s="183"/>
    </row>
    <row r="8" spans="1:88">
      <c r="A8" s="29"/>
      <c r="B8" s="812" t="s">
        <v>91</v>
      </c>
      <c r="C8" s="812"/>
      <c r="D8" s="807"/>
      <c r="E8" s="42"/>
      <c r="F8" s="768" t="s">
        <v>92</v>
      </c>
      <c r="G8" s="768"/>
      <c r="H8" s="768"/>
      <c r="I8" s="768"/>
      <c r="J8" s="768"/>
      <c r="K8" s="768"/>
      <c r="L8" s="42"/>
      <c r="M8" s="807" t="s">
        <v>93</v>
      </c>
      <c r="N8" s="812"/>
      <c r="O8" s="812"/>
      <c r="P8" s="812"/>
      <c r="Q8" s="812"/>
      <c r="R8" s="812"/>
      <c r="S8" s="42"/>
      <c r="T8" s="768" t="s">
        <v>94</v>
      </c>
      <c r="U8" s="768"/>
      <c r="V8" s="768"/>
      <c r="W8" s="768"/>
      <c r="X8" s="768"/>
      <c r="Y8" s="768"/>
      <c r="Z8" s="42"/>
      <c r="AA8" s="768" t="s">
        <v>94</v>
      </c>
      <c r="AB8" s="768"/>
      <c r="AC8" s="768"/>
      <c r="AD8" s="768"/>
      <c r="AE8" s="768"/>
      <c r="AF8" s="768"/>
      <c r="AG8" s="42"/>
      <c r="AH8" s="812" t="s">
        <v>95</v>
      </c>
      <c r="AI8" s="812"/>
      <c r="AJ8" s="812"/>
      <c r="AK8" s="812"/>
      <c r="AL8" s="812"/>
      <c r="AM8" s="812"/>
      <c r="AN8" s="42"/>
      <c r="AO8" s="812" t="s">
        <v>96</v>
      </c>
      <c r="AP8" s="812"/>
      <c r="AQ8" s="812"/>
      <c r="AR8" s="812"/>
      <c r="AS8" s="812"/>
      <c r="AT8" s="812"/>
      <c r="AU8" s="42"/>
      <c r="AV8" s="812" t="s">
        <v>97</v>
      </c>
      <c r="AW8" s="812"/>
      <c r="AX8" s="812"/>
      <c r="AY8" s="812"/>
      <c r="AZ8" s="812"/>
      <c r="BA8" s="812"/>
      <c r="BB8" s="42"/>
      <c r="BC8" s="768" t="s">
        <v>98</v>
      </c>
      <c r="BD8" s="768"/>
      <c r="BE8" s="768"/>
      <c r="BF8" s="768"/>
      <c r="BG8" s="768"/>
      <c r="BH8" s="768"/>
      <c r="BI8" s="42"/>
      <c r="BJ8" s="768" t="s">
        <v>99</v>
      </c>
      <c r="BK8" s="768"/>
      <c r="BL8" s="768"/>
      <c r="BM8" s="768"/>
      <c r="BN8" s="768"/>
      <c r="BO8" s="768"/>
      <c r="BP8" s="42"/>
      <c r="BQ8" s="768" t="s">
        <v>100</v>
      </c>
      <c r="BR8" s="768"/>
      <c r="BS8" s="768"/>
      <c r="BT8" s="768"/>
      <c r="BU8" s="768"/>
      <c r="BV8" s="768"/>
      <c r="BW8" s="42"/>
      <c r="BX8" s="768" t="s">
        <v>419</v>
      </c>
      <c r="BY8" s="768"/>
      <c r="BZ8" s="768"/>
      <c r="CA8" s="42"/>
      <c r="CB8" s="768" t="s">
        <v>522</v>
      </c>
      <c r="CC8" s="768"/>
      <c r="CD8" s="768"/>
      <c r="CE8" s="42"/>
      <c r="CF8" s="768" t="s">
        <v>747</v>
      </c>
      <c r="CG8" s="768"/>
      <c r="CH8" s="769"/>
      <c r="CI8" s="768"/>
      <c r="CJ8" s="183"/>
    </row>
    <row r="9" spans="1:88">
      <c r="A9" s="29"/>
      <c r="B9" s="66"/>
      <c r="C9" s="48"/>
      <c r="D9" s="48"/>
      <c r="E9" s="49"/>
      <c r="F9" s="758" t="s">
        <v>26</v>
      </c>
      <c r="G9" s="758"/>
      <c r="H9" s="758" t="s">
        <v>523</v>
      </c>
      <c r="I9" s="758"/>
      <c r="J9" s="758" t="s">
        <v>27</v>
      </c>
      <c r="K9" s="758"/>
      <c r="L9" s="42"/>
      <c r="M9" s="67" t="s">
        <v>26</v>
      </c>
      <c r="N9" s="67" t="s">
        <v>523</v>
      </c>
      <c r="O9" s="67" t="s">
        <v>27</v>
      </c>
      <c r="P9" s="67" t="s">
        <v>26</v>
      </c>
      <c r="Q9" s="67" t="s">
        <v>523</v>
      </c>
      <c r="R9" s="67" t="s">
        <v>27</v>
      </c>
      <c r="S9" s="49"/>
      <c r="T9" s="758" t="s">
        <v>26</v>
      </c>
      <c r="U9" s="758"/>
      <c r="V9" s="758"/>
      <c r="W9" s="758"/>
      <c r="X9" s="758"/>
      <c r="Y9" s="758"/>
      <c r="Z9" s="49"/>
      <c r="AA9" s="813" t="s">
        <v>27</v>
      </c>
      <c r="AB9" s="813"/>
      <c r="AC9" s="813"/>
      <c r="AD9" s="813"/>
      <c r="AE9" s="813"/>
      <c r="AF9" s="813"/>
      <c r="AH9" s="67" t="s">
        <v>26</v>
      </c>
      <c r="AI9" s="67" t="s">
        <v>757</v>
      </c>
      <c r="AJ9" s="67" t="s">
        <v>161</v>
      </c>
      <c r="AK9" s="67" t="s">
        <v>26</v>
      </c>
      <c r="AL9" s="67" t="s">
        <v>692</v>
      </c>
      <c r="AM9" s="67" t="s">
        <v>161</v>
      </c>
      <c r="AO9" s="67" t="s">
        <v>26</v>
      </c>
      <c r="AP9" s="67" t="s">
        <v>757</v>
      </c>
      <c r="AQ9" s="67" t="s">
        <v>161</v>
      </c>
      <c r="AR9" s="67" t="s">
        <v>26</v>
      </c>
      <c r="AS9" s="67" t="s">
        <v>757</v>
      </c>
      <c r="AT9" s="67" t="s">
        <v>161</v>
      </c>
      <c r="AV9" s="67" t="s">
        <v>26</v>
      </c>
      <c r="AW9" s="67" t="s">
        <v>757</v>
      </c>
      <c r="AX9" s="67" t="s">
        <v>161</v>
      </c>
      <c r="AY9" s="67" t="s">
        <v>26</v>
      </c>
      <c r="AZ9" s="67" t="s">
        <v>757</v>
      </c>
      <c r="BA9" s="67" t="s">
        <v>161</v>
      </c>
      <c r="BC9" s="67" t="s">
        <v>26</v>
      </c>
      <c r="BD9" s="67" t="s">
        <v>757</v>
      </c>
      <c r="BE9" s="67" t="s">
        <v>161</v>
      </c>
      <c r="BF9" s="67" t="s">
        <v>26</v>
      </c>
      <c r="BG9" s="67" t="s">
        <v>757</v>
      </c>
      <c r="BH9" s="67" t="s">
        <v>161</v>
      </c>
      <c r="BJ9" s="67" t="s">
        <v>26</v>
      </c>
      <c r="BK9" s="67" t="s">
        <v>757</v>
      </c>
      <c r="BL9" s="67" t="s">
        <v>161</v>
      </c>
      <c r="BM9" s="67" t="s">
        <v>26</v>
      </c>
      <c r="BN9" s="67" t="s">
        <v>757</v>
      </c>
      <c r="BO9" s="67" t="s">
        <v>161</v>
      </c>
      <c r="BQ9" s="67" t="s">
        <v>26</v>
      </c>
      <c r="BR9" s="67" t="s">
        <v>757</v>
      </c>
      <c r="BS9" s="67" t="s">
        <v>161</v>
      </c>
      <c r="BT9" s="67" t="s">
        <v>26</v>
      </c>
      <c r="BU9" s="67" t="s">
        <v>757</v>
      </c>
      <c r="BV9" s="67" t="s">
        <v>161</v>
      </c>
      <c r="BW9" s="49"/>
      <c r="BX9" s="310" t="s">
        <v>26</v>
      </c>
      <c r="BY9" s="395" t="s">
        <v>28</v>
      </c>
      <c r="BZ9" s="347" t="s">
        <v>27</v>
      </c>
      <c r="CA9" s="49"/>
      <c r="CB9" s="393" t="s">
        <v>26</v>
      </c>
      <c r="CC9" s="395" t="s">
        <v>28</v>
      </c>
      <c r="CD9" s="394" t="s">
        <v>27</v>
      </c>
      <c r="CE9" s="49"/>
      <c r="CF9" s="506" t="s">
        <v>26</v>
      </c>
      <c r="CG9" s="506" t="s">
        <v>26</v>
      </c>
      <c r="CH9" s="753" t="s">
        <v>27</v>
      </c>
      <c r="CI9" s="753" t="s">
        <v>27</v>
      </c>
      <c r="CJ9" s="183"/>
    </row>
    <row r="10" spans="1:88">
      <c r="A10" s="29"/>
      <c r="B10" s="67" t="s">
        <v>26</v>
      </c>
      <c r="C10" s="396" t="s">
        <v>523</v>
      </c>
      <c r="D10" s="50" t="s">
        <v>27</v>
      </c>
      <c r="E10" s="51"/>
      <c r="F10" s="67" t="s">
        <v>503</v>
      </c>
      <c r="G10" s="67" t="s">
        <v>504</v>
      </c>
      <c r="H10" s="67" t="s">
        <v>524</v>
      </c>
      <c r="I10" s="67" t="s">
        <v>525</v>
      </c>
      <c r="J10" s="67" t="s">
        <v>505</v>
      </c>
      <c r="K10" s="67" t="s">
        <v>506</v>
      </c>
      <c r="L10" s="42"/>
      <c r="M10" s="50" t="s">
        <v>101</v>
      </c>
      <c r="N10" s="50" t="s">
        <v>101</v>
      </c>
      <c r="O10" s="50" t="s">
        <v>101</v>
      </c>
      <c r="P10" s="50" t="s">
        <v>102</v>
      </c>
      <c r="Q10" s="50" t="s">
        <v>102</v>
      </c>
      <c r="R10" s="50" t="s">
        <v>102</v>
      </c>
      <c r="S10" s="51"/>
      <c r="T10" s="50" t="s">
        <v>103</v>
      </c>
      <c r="U10" s="50" t="s">
        <v>104</v>
      </c>
      <c r="V10" s="50" t="s">
        <v>105</v>
      </c>
      <c r="W10" s="50" t="s">
        <v>1</v>
      </c>
      <c r="X10" s="50" t="s">
        <v>106</v>
      </c>
      <c r="Y10" s="50" t="s">
        <v>107</v>
      </c>
      <c r="Z10" s="51"/>
      <c r="AA10" s="639" t="s">
        <v>103</v>
      </c>
      <c r="AB10" s="639" t="s">
        <v>104</v>
      </c>
      <c r="AC10" s="639" t="s">
        <v>105</v>
      </c>
      <c r="AD10" s="639" t="s">
        <v>1</v>
      </c>
      <c r="AE10" s="639" t="s">
        <v>106</v>
      </c>
      <c r="AF10" s="639" t="s">
        <v>107</v>
      </c>
      <c r="AH10" s="50" t="s">
        <v>101</v>
      </c>
      <c r="AI10" s="50" t="s">
        <v>101</v>
      </c>
      <c r="AJ10" s="50" t="s">
        <v>101</v>
      </c>
      <c r="AK10" s="67" t="s">
        <v>287</v>
      </c>
      <c r="AL10" s="50" t="s">
        <v>692</v>
      </c>
      <c r="AM10" s="50" t="s">
        <v>102</v>
      </c>
      <c r="AO10" s="67" t="s">
        <v>101</v>
      </c>
      <c r="AP10" s="67" t="s">
        <v>101</v>
      </c>
      <c r="AQ10" s="50" t="s">
        <v>101</v>
      </c>
      <c r="AR10" s="67" t="s">
        <v>287</v>
      </c>
      <c r="AS10" s="67" t="s">
        <v>692</v>
      </c>
      <c r="AT10" s="50" t="s">
        <v>102</v>
      </c>
      <c r="AV10" s="67" t="s">
        <v>101</v>
      </c>
      <c r="AW10" s="67" t="s">
        <v>1034</v>
      </c>
      <c r="AX10" s="50" t="s">
        <v>101</v>
      </c>
      <c r="AY10" s="67" t="s">
        <v>287</v>
      </c>
      <c r="AZ10" s="67" t="s">
        <v>692</v>
      </c>
      <c r="BA10" s="50" t="s">
        <v>102</v>
      </c>
      <c r="BC10" s="67" t="s">
        <v>101</v>
      </c>
      <c r="BD10" s="67" t="s">
        <v>101</v>
      </c>
      <c r="BE10" s="50" t="s">
        <v>101</v>
      </c>
      <c r="BF10" s="67" t="s">
        <v>287</v>
      </c>
      <c r="BG10" s="67" t="s">
        <v>692</v>
      </c>
      <c r="BH10" s="50" t="s">
        <v>102</v>
      </c>
      <c r="BJ10" s="67" t="s">
        <v>1032</v>
      </c>
      <c r="BK10" s="67" t="s">
        <v>1034</v>
      </c>
      <c r="BL10" s="50" t="s">
        <v>101</v>
      </c>
      <c r="BM10" s="67" t="s">
        <v>1033</v>
      </c>
      <c r="BN10" s="67" t="s">
        <v>692</v>
      </c>
      <c r="BO10" s="50" t="s">
        <v>102</v>
      </c>
      <c r="BQ10" s="67" t="s">
        <v>101</v>
      </c>
      <c r="BR10" s="67" t="s">
        <v>101</v>
      </c>
      <c r="BS10" s="50" t="s">
        <v>101</v>
      </c>
      <c r="BT10" s="67" t="s">
        <v>287</v>
      </c>
      <c r="BU10" s="67" t="s">
        <v>692</v>
      </c>
      <c r="BV10" s="50" t="s">
        <v>102</v>
      </c>
      <c r="BW10" s="51"/>
      <c r="BX10" s="67" t="s">
        <v>102</v>
      </c>
      <c r="BY10" s="67" t="s">
        <v>102</v>
      </c>
      <c r="BZ10" s="67" t="s">
        <v>102</v>
      </c>
      <c r="CA10" s="51"/>
      <c r="CB10" s="67" t="s">
        <v>102</v>
      </c>
      <c r="CC10" s="67" t="s">
        <v>102</v>
      </c>
      <c r="CD10" s="67" t="s">
        <v>102</v>
      </c>
      <c r="CE10" s="51"/>
      <c r="CF10" s="67" t="s">
        <v>749</v>
      </c>
      <c r="CG10" s="67" t="s">
        <v>750</v>
      </c>
      <c r="CH10" s="67" t="s">
        <v>749</v>
      </c>
      <c r="CI10" s="67" t="s">
        <v>750</v>
      </c>
      <c r="CJ10" s="183"/>
    </row>
    <row r="11" spans="1:88">
      <c r="A11" s="61">
        <v>31837</v>
      </c>
      <c r="B11" s="428">
        <v>-0.20499999999999999</v>
      </c>
      <c r="C11" s="428">
        <v>-0.30730000000000002</v>
      </c>
      <c r="D11" s="428">
        <v>-0.26719999999999999</v>
      </c>
      <c r="E11" s="42"/>
      <c r="F11" s="428">
        <v>-0.34100000000000003</v>
      </c>
      <c r="G11" s="428">
        <v>0.1336</v>
      </c>
      <c r="H11" s="428">
        <v>-0.22289999999999999</v>
      </c>
      <c r="I11" s="428">
        <v>0.31780000000000003</v>
      </c>
      <c r="J11" s="428">
        <v>-0.26960000000000001</v>
      </c>
      <c r="K11" s="428">
        <v>0.24350000000000002</v>
      </c>
      <c r="L11" s="42"/>
      <c r="M11" s="428">
        <v>-9.5799999999999996E-2</v>
      </c>
      <c r="N11" s="428">
        <v>-0.1371</v>
      </c>
      <c r="O11" s="428">
        <v>-0.12089999999999999</v>
      </c>
      <c r="P11" s="428">
        <v>-0.1013</v>
      </c>
      <c r="Q11" s="428">
        <v>-0.14560000000000001</v>
      </c>
      <c r="R11" s="428">
        <v>-0.1283</v>
      </c>
      <c r="S11" s="42"/>
      <c r="T11" s="428">
        <v>0.66090000000000004</v>
      </c>
      <c r="U11" s="428">
        <v>2.58E-2</v>
      </c>
      <c r="V11" s="428">
        <v>7.2999999999999995E-2</v>
      </c>
      <c r="W11" s="428">
        <v>8.1500000000000003E-2</v>
      </c>
      <c r="X11" s="428">
        <v>8.1500000000000003E-2</v>
      </c>
      <c r="Y11" s="428">
        <v>7.7300000000000008E-2</v>
      </c>
      <c r="Z11" s="42"/>
      <c r="AA11" s="428">
        <v>0.66780000000000006</v>
      </c>
      <c r="AB11" s="428">
        <v>3.3599999999999998E-2</v>
      </c>
      <c r="AC11" s="428">
        <v>8.72E-2</v>
      </c>
      <c r="AD11" s="428">
        <v>7.2099999999999997E-2</v>
      </c>
      <c r="AE11" s="428">
        <v>8.0500000000000002E-2</v>
      </c>
      <c r="AF11" s="428">
        <v>5.8700000000000002E-2</v>
      </c>
      <c r="AG11" s="755"/>
      <c r="AH11" s="428">
        <v>-7.9399999999999998E-2</v>
      </c>
      <c r="AI11" s="428">
        <v>-0.14760000000000001</v>
      </c>
      <c r="AJ11" s="428">
        <v>-0.12089999999999999</v>
      </c>
      <c r="AK11" s="428">
        <v>-0.25819999999999999</v>
      </c>
      <c r="AL11" s="428">
        <v>-0.18429999999999999</v>
      </c>
      <c r="AM11" s="428">
        <v>-0.2132</v>
      </c>
      <c r="AN11" s="42"/>
      <c r="AO11" s="428">
        <v>6.9599999999999995E-2</v>
      </c>
      <c r="AP11" s="428">
        <v>1.1599999999999999E-2</v>
      </c>
      <c r="AQ11" s="428">
        <v>3.4700000000000002E-2</v>
      </c>
      <c r="AR11" s="428">
        <v>-3.0600000000000002E-2</v>
      </c>
      <c r="AS11" s="428">
        <v>-0.13470000000000001</v>
      </c>
      <c r="AT11" s="428">
        <v>-9.3399999999999997E-2</v>
      </c>
      <c r="AU11" s="42"/>
      <c r="AV11" s="428">
        <v>0.69200000000000006</v>
      </c>
      <c r="AW11" s="428">
        <v>0.70680000000000009</v>
      </c>
      <c r="AX11" s="428">
        <v>0.70099999999999996</v>
      </c>
      <c r="AY11" s="428">
        <v>0.65810000000000002</v>
      </c>
      <c r="AZ11" s="428">
        <v>0.64560000000000006</v>
      </c>
      <c r="BA11" s="428">
        <v>0.65049999999999997</v>
      </c>
      <c r="BB11" s="42"/>
      <c r="BC11" s="428">
        <v>0.43459999999999999</v>
      </c>
      <c r="BD11" s="428">
        <v>0.59329999999999994</v>
      </c>
      <c r="BE11" s="428">
        <v>0.5302</v>
      </c>
      <c r="BF11" s="428">
        <v>0.50429999999999997</v>
      </c>
      <c r="BG11" s="428">
        <v>0.54039999999999999</v>
      </c>
      <c r="BH11" s="428">
        <v>0.5262</v>
      </c>
      <c r="BI11" s="42"/>
      <c r="BJ11" s="428">
        <v>-0.28270000000000001</v>
      </c>
      <c r="BK11" s="428">
        <v>-0.13390000000000002</v>
      </c>
      <c r="BL11" s="428">
        <v>-0.19239999999999999</v>
      </c>
      <c r="BM11" s="428">
        <v>-0.03</v>
      </c>
      <c r="BN11" s="428">
        <v>-8.4499999999999992E-2</v>
      </c>
      <c r="BO11" s="428">
        <v>-6.3299999999999995E-2</v>
      </c>
      <c r="BP11" s="42"/>
      <c r="BQ11" s="428">
        <v>5.4600000000000003E-2</v>
      </c>
      <c r="BR11" s="428">
        <v>4.7199999999999999E-2</v>
      </c>
      <c r="BS11" s="428">
        <v>4.53E-2</v>
      </c>
      <c r="BT11" s="428">
        <v>0.1515</v>
      </c>
      <c r="BU11" s="428">
        <v>3.9199999999999999E-2</v>
      </c>
      <c r="BV11" s="428">
        <v>8.2100000000000006E-2</v>
      </c>
      <c r="BW11" s="42"/>
      <c r="BX11" s="428">
        <v>-0.14050000000000001</v>
      </c>
      <c r="BY11" s="428">
        <v>-0.22</v>
      </c>
      <c r="BZ11" s="428">
        <v>-0.18969999999999998</v>
      </c>
      <c r="CA11" s="42"/>
      <c r="CB11" s="428">
        <v>3.6699999999999997E-2</v>
      </c>
      <c r="CC11" s="428">
        <v>-0.1085</v>
      </c>
      <c r="CD11" s="428">
        <v>-5.1900000000000002E-2</v>
      </c>
      <c r="CE11" s="42"/>
      <c r="CF11" s="441"/>
      <c r="CG11" s="514"/>
      <c r="CH11" s="514"/>
      <c r="CI11" s="441"/>
      <c r="CJ11" s="183"/>
    </row>
    <row r="12" spans="1:88">
      <c r="A12" s="61">
        <v>31929</v>
      </c>
      <c r="B12" s="428">
        <v>-0.14980000000000002</v>
      </c>
      <c r="C12" s="428">
        <v>-6.4100000000000004E-2</v>
      </c>
      <c r="D12" s="428">
        <v>-9.64E-2</v>
      </c>
      <c r="E12" s="42"/>
      <c r="F12" s="428">
        <v>-0.2737</v>
      </c>
      <c r="G12" s="428">
        <v>0.1452</v>
      </c>
      <c r="H12" s="428">
        <v>-0.25480000000000003</v>
      </c>
      <c r="I12" s="428">
        <v>0.21660000000000001</v>
      </c>
      <c r="J12" s="428">
        <v>-0.26190000000000002</v>
      </c>
      <c r="K12" s="428">
        <v>0.19</v>
      </c>
      <c r="L12" s="42"/>
      <c r="M12" s="428">
        <v>-0.1346</v>
      </c>
      <c r="N12" s="428">
        <v>-0.121</v>
      </c>
      <c r="O12" s="428">
        <v>-0.12609999999999999</v>
      </c>
      <c r="P12" s="428">
        <v>-6.3099999999999989E-2</v>
      </c>
      <c r="Q12" s="428">
        <v>-0.1043</v>
      </c>
      <c r="R12" s="428">
        <v>-8.8900000000000007E-2</v>
      </c>
      <c r="S12" s="42"/>
      <c r="T12" s="428">
        <v>0.73760000000000003</v>
      </c>
      <c r="U12" s="428">
        <v>2.4799999999999999E-2</v>
      </c>
      <c r="V12" s="428">
        <v>5.9400000000000001E-2</v>
      </c>
      <c r="W12" s="428">
        <v>7.4299999999999991E-2</v>
      </c>
      <c r="X12" s="428">
        <v>7.4299999999999991E-2</v>
      </c>
      <c r="Y12" s="428">
        <v>2.9700000000000001E-2</v>
      </c>
      <c r="Z12" s="42"/>
      <c r="AA12" s="428">
        <v>0.70109999999999995</v>
      </c>
      <c r="AB12" s="428">
        <v>2.7699999999999999E-2</v>
      </c>
      <c r="AC12" s="428">
        <v>7.9299999999999995E-2</v>
      </c>
      <c r="AD12" s="428">
        <v>7.2000000000000008E-2</v>
      </c>
      <c r="AE12" s="428">
        <v>8.1199999999999994E-2</v>
      </c>
      <c r="AF12" s="428">
        <v>3.8699999999999998E-2</v>
      </c>
      <c r="AG12" s="755"/>
      <c r="AH12" s="428">
        <v>-0.17550000000000002</v>
      </c>
      <c r="AI12" s="428">
        <v>-0.1812</v>
      </c>
      <c r="AJ12" s="428">
        <v>-0.17910000000000001</v>
      </c>
      <c r="AK12" s="428">
        <v>-0.17800000000000002</v>
      </c>
      <c r="AL12" s="428">
        <v>-0.1981</v>
      </c>
      <c r="AM12" s="428">
        <v>-0.19039999999999999</v>
      </c>
      <c r="AN12" s="42"/>
      <c r="AO12" s="428">
        <v>-7.9600000000000004E-2</v>
      </c>
      <c r="AP12" s="428">
        <v>-2.4500000000000001E-2</v>
      </c>
      <c r="AQ12" s="428">
        <v>-4.5499999999999999E-2</v>
      </c>
      <c r="AR12" s="428">
        <v>-8.9099999999999999E-2</v>
      </c>
      <c r="AS12" s="428">
        <v>-0.13039999999999999</v>
      </c>
      <c r="AT12" s="428">
        <v>-0.11449999999999999</v>
      </c>
      <c r="AU12" s="42"/>
      <c r="AV12" s="428">
        <v>0.57769999999999999</v>
      </c>
      <c r="AW12" s="428">
        <v>0.59530000000000005</v>
      </c>
      <c r="AX12" s="428">
        <v>0.5887</v>
      </c>
      <c r="AY12" s="428">
        <v>0.53689999999999993</v>
      </c>
      <c r="AZ12" s="428">
        <v>0.50740000000000007</v>
      </c>
      <c r="BA12" s="428">
        <v>0.51849999999999996</v>
      </c>
      <c r="BB12" s="42"/>
      <c r="BC12" s="428">
        <v>0.29609999999999997</v>
      </c>
      <c r="BD12" s="428">
        <v>0.40789999999999998</v>
      </c>
      <c r="BE12" s="428">
        <v>0.36499999999999999</v>
      </c>
      <c r="BF12" s="428">
        <v>0.34630000000000005</v>
      </c>
      <c r="BG12" s="428">
        <v>0.34029999999999999</v>
      </c>
      <c r="BH12" s="428">
        <v>0.34259999999999996</v>
      </c>
      <c r="BI12" s="42"/>
      <c r="BJ12" s="428">
        <v>-0.32369999999999999</v>
      </c>
      <c r="BK12" s="428">
        <v>-0.2515</v>
      </c>
      <c r="BL12" s="428">
        <v>-0.27889999999999998</v>
      </c>
      <c r="BM12" s="428">
        <v>-8.7400000000000005E-2</v>
      </c>
      <c r="BN12" s="428">
        <v>-9.4700000000000006E-2</v>
      </c>
      <c r="BO12" s="428">
        <v>-9.1899999999999996E-2</v>
      </c>
      <c r="BP12" s="42"/>
      <c r="BQ12" s="428">
        <v>-9.0500000000000011E-2</v>
      </c>
      <c r="BR12" s="428">
        <v>-1.1299999999999999E-2</v>
      </c>
      <c r="BS12" s="428">
        <v>-3.9E-2</v>
      </c>
      <c r="BT12" s="428">
        <v>0.12659999999999999</v>
      </c>
      <c r="BU12" s="428">
        <v>0.14599999999999999</v>
      </c>
      <c r="BV12" s="428">
        <v>0.14169999999999999</v>
      </c>
      <c r="BW12" s="42"/>
      <c r="BX12" s="428">
        <v>-0.28129999999999999</v>
      </c>
      <c r="BY12" s="428">
        <v>-0.17469999999999999</v>
      </c>
      <c r="BZ12" s="428">
        <v>-0.2145</v>
      </c>
      <c r="CA12" s="42"/>
      <c r="CB12" s="428">
        <v>-0.10550000000000001</v>
      </c>
      <c r="CC12" s="428">
        <v>-6.0999999999999995E-3</v>
      </c>
      <c r="CD12" s="428">
        <v>-4.3799999999999999E-2</v>
      </c>
      <c r="CE12" s="42"/>
      <c r="CF12" s="441"/>
      <c r="CG12" s="514"/>
      <c r="CH12" s="514"/>
      <c r="CI12" s="441"/>
      <c r="CJ12" s="183"/>
    </row>
    <row r="13" spans="1:88">
      <c r="A13" s="61">
        <v>32021</v>
      </c>
      <c r="B13" s="428">
        <v>-0.1144</v>
      </c>
      <c r="C13" s="428">
        <v>-0.1246</v>
      </c>
      <c r="D13" s="428">
        <v>-0.1208</v>
      </c>
      <c r="E13" s="42"/>
      <c r="F13" s="428">
        <v>-0.26739999999999997</v>
      </c>
      <c r="G13" s="428">
        <v>0.1492</v>
      </c>
      <c r="H13" s="428">
        <v>-0.17739999999999997</v>
      </c>
      <c r="I13" s="428">
        <v>0.30159999999999998</v>
      </c>
      <c r="J13" s="428">
        <v>-0.20949999999999999</v>
      </c>
      <c r="K13" s="428">
        <v>0.24489999999999998</v>
      </c>
      <c r="L13" s="42"/>
      <c r="M13" s="428">
        <v>-0.20199999999999999</v>
      </c>
      <c r="N13" s="428">
        <v>-0.16420000000000001</v>
      </c>
      <c r="O13" s="428">
        <v>-0.17829999999999999</v>
      </c>
      <c r="P13" s="428">
        <v>-8.5000000000000006E-2</v>
      </c>
      <c r="Q13" s="428">
        <v>-0.1173</v>
      </c>
      <c r="R13" s="428">
        <v>-0.10539999999999999</v>
      </c>
      <c r="S13" s="42"/>
      <c r="T13" s="428">
        <v>0.73470000000000002</v>
      </c>
      <c r="U13" s="428">
        <v>2.0400000000000001E-2</v>
      </c>
      <c r="V13" s="428">
        <v>6.6299999999999998E-2</v>
      </c>
      <c r="W13" s="428">
        <v>7.1399999999999991E-2</v>
      </c>
      <c r="X13" s="428">
        <v>5.0999999999999997E-2</v>
      </c>
      <c r="Y13" s="428">
        <v>5.6100000000000004E-2</v>
      </c>
      <c r="Z13" s="42"/>
      <c r="AA13" s="428">
        <v>0.72489999999999999</v>
      </c>
      <c r="AB13" s="428">
        <v>2.0899999999999998E-2</v>
      </c>
      <c r="AC13" s="428">
        <v>8.9200000000000002E-2</v>
      </c>
      <c r="AD13" s="428">
        <v>5.8799999999999998E-2</v>
      </c>
      <c r="AE13" s="428">
        <v>6.0700000000000004E-2</v>
      </c>
      <c r="AF13" s="428">
        <v>4.5499999999999999E-2</v>
      </c>
      <c r="AG13" s="755"/>
      <c r="AH13" s="428">
        <v>-0.3115</v>
      </c>
      <c r="AI13" s="428">
        <v>-0.19539999999999999</v>
      </c>
      <c r="AJ13" s="428">
        <v>-0.23879999999999998</v>
      </c>
      <c r="AK13" s="428">
        <v>-0.23079999999999998</v>
      </c>
      <c r="AL13" s="428">
        <v>-0.1396</v>
      </c>
      <c r="AM13" s="428">
        <v>-0.17350000000000002</v>
      </c>
      <c r="AN13" s="42"/>
      <c r="AO13" s="428">
        <v>-4.7100000000000003E-2</v>
      </c>
      <c r="AP13" s="428">
        <v>-4.2900000000000001E-2</v>
      </c>
      <c r="AQ13" s="428">
        <v>-4.4500000000000005E-2</v>
      </c>
      <c r="AR13" s="428">
        <v>-0.17370000000000002</v>
      </c>
      <c r="AS13" s="428">
        <v>-0.1273</v>
      </c>
      <c r="AT13" s="428">
        <v>-0.14449999999999999</v>
      </c>
      <c r="AU13" s="42"/>
      <c r="AV13" s="428">
        <v>0.4975</v>
      </c>
      <c r="AW13" s="428">
        <v>0.6</v>
      </c>
      <c r="AX13" s="428">
        <v>0.56179999999999997</v>
      </c>
      <c r="AY13" s="428">
        <v>0.51519999999999999</v>
      </c>
      <c r="AZ13" s="428">
        <v>0.56159999999999999</v>
      </c>
      <c r="BA13" s="428">
        <v>0.54430000000000001</v>
      </c>
      <c r="BB13" s="42"/>
      <c r="BC13" s="428">
        <v>0.20100000000000001</v>
      </c>
      <c r="BD13" s="428">
        <v>0.3503</v>
      </c>
      <c r="BE13" s="428">
        <v>0.29460000000000003</v>
      </c>
      <c r="BF13" s="428">
        <v>0.38</v>
      </c>
      <c r="BG13" s="428">
        <v>0.36229999999999996</v>
      </c>
      <c r="BH13" s="428">
        <v>0.36890000000000001</v>
      </c>
      <c r="BI13" s="42"/>
      <c r="BJ13" s="428">
        <v>-0.245</v>
      </c>
      <c r="BK13" s="428">
        <v>-0.23120000000000002</v>
      </c>
      <c r="BL13" s="428">
        <v>-0.2364</v>
      </c>
      <c r="BM13" s="428">
        <v>-0.01</v>
      </c>
      <c r="BN13" s="428">
        <v>-8.6599999999999996E-2</v>
      </c>
      <c r="BO13" s="428">
        <v>-5.7800000000000004E-2</v>
      </c>
      <c r="BP13" s="42"/>
      <c r="BQ13" s="428">
        <v>-3.9E-2</v>
      </c>
      <c r="BR13" s="428">
        <v>-2.1000000000000001E-2</v>
      </c>
      <c r="BS13" s="428">
        <v>-2.7999999999999997E-2</v>
      </c>
      <c r="BT13" s="428">
        <v>8.8800000000000004E-2</v>
      </c>
      <c r="BU13" s="428">
        <v>0.191</v>
      </c>
      <c r="BV13" s="428">
        <v>0.15460000000000002</v>
      </c>
      <c r="BW13" s="42"/>
      <c r="BX13" s="428">
        <v>-0.23530000000000001</v>
      </c>
      <c r="BY13" s="428">
        <v>-0.24909999999999999</v>
      </c>
      <c r="BZ13" s="428">
        <v>-0.24399999999999999</v>
      </c>
      <c r="CA13" s="42"/>
      <c r="CB13" s="428">
        <v>-5.3200000000000004E-2</v>
      </c>
      <c r="CC13" s="428">
        <v>-8.539999999999999E-2</v>
      </c>
      <c r="CD13" s="428">
        <v>-7.3399999999999993E-2</v>
      </c>
      <c r="CE13" s="42"/>
      <c r="CF13" s="441"/>
      <c r="CG13" s="514"/>
      <c r="CH13" s="514"/>
      <c r="CI13" s="441"/>
      <c r="CJ13" s="183"/>
    </row>
    <row r="14" spans="1:88">
      <c r="A14" s="61">
        <v>32112</v>
      </c>
      <c r="B14" s="428">
        <v>-0.5978</v>
      </c>
      <c r="C14" s="428">
        <v>-0.55789999999999995</v>
      </c>
      <c r="D14" s="428">
        <v>-0.5736</v>
      </c>
      <c r="E14" s="42"/>
      <c r="F14" s="428">
        <v>-4.6199999999999998E-2</v>
      </c>
      <c r="G14" s="428">
        <v>0.32159999999999994</v>
      </c>
      <c r="H14" s="428">
        <v>-0.10490000000000001</v>
      </c>
      <c r="I14" s="428">
        <v>0.32429999999999998</v>
      </c>
      <c r="J14" s="428">
        <v>-8.1799999999999998E-2</v>
      </c>
      <c r="K14" s="428">
        <v>0.32329999999999998</v>
      </c>
      <c r="L14" s="42"/>
      <c r="M14" s="428">
        <v>-0.24729999999999999</v>
      </c>
      <c r="N14" s="428">
        <v>-0.23430000000000001</v>
      </c>
      <c r="O14" s="428">
        <v>-0.23929999999999998</v>
      </c>
      <c r="P14" s="428">
        <v>-0.26519999999999999</v>
      </c>
      <c r="Q14" s="428">
        <v>-0.3004</v>
      </c>
      <c r="R14" s="428">
        <v>-0.28660000000000002</v>
      </c>
      <c r="S14" s="42"/>
      <c r="T14" s="428">
        <v>0.82120000000000004</v>
      </c>
      <c r="U14" s="428">
        <v>2.23E-2</v>
      </c>
      <c r="V14" s="428">
        <v>2.23E-2</v>
      </c>
      <c r="W14" s="428">
        <v>6.1500000000000006E-2</v>
      </c>
      <c r="X14" s="428">
        <v>3.3500000000000002E-2</v>
      </c>
      <c r="Y14" s="428">
        <v>3.9100000000000003E-2</v>
      </c>
      <c r="Z14" s="42"/>
      <c r="AA14" s="428">
        <v>0.78430000000000011</v>
      </c>
      <c r="AB14" s="428">
        <v>1.7399999999999999E-2</v>
      </c>
      <c r="AC14" s="428">
        <v>6.54E-2</v>
      </c>
      <c r="AD14" s="428">
        <v>5.2300000000000006E-2</v>
      </c>
      <c r="AE14" s="428">
        <v>3.7000000000000005E-2</v>
      </c>
      <c r="AF14" s="428">
        <v>4.36E-2</v>
      </c>
      <c r="AG14" s="755"/>
      <c r="AH14" s="428">
        <v>-0.21429999999999999</v>
      </c>
      <c r="AI14" s="428">
        <v>-8.9800000000000005E-2</v>
      </c>
      <c r="AJ14" s="428">
        <v>-0.13919999999999999</v>
      </c>
      <c r="AK14" s="428">
        <v>-0.4</v>
      </c>
      <c r="AL14" s="428">
        <v>-0.42630000000000001</v>
      </c>
      <c r="AM14" s="428">
        <v>-0.41590000000000005</v>
      </c>
      <c r="AN14" s="42"/>
      <c r="AO14" s="428">
        <v>-0.19320000000000001</v>
      </c>
      <c r="AP14" s="428">
        <v>-0.1066</v>
      </c>
      <c r="AQ14" s="428">
        <v>-0.1406</v>
      </c>
      <c r="AR14" s="428">
        <v>-0.2079</v>
      </c>
      <c r="AS14" s="428">
        <v>-0.2082</v>
      </c>
      <c r="AT14" s="428">
        <v>-0.20809999999999998</v>
      </c>
      <c r="AU14" s="42"/>
      <c r="AV14" s="428">
        <v>0.46149999999999997</v>
      </c>
      <c r="AW14" s="428">
        <v>0.46950000000000003</v>
      </c>
      <c r="AX14" s="428">
        <v>0.46639999999999998</v>
      </c>
      <c r="AY14" s="428">
        <v>0.49719999999999998</v>
      </c>
      <c r="AZ14" s="428">
        <v>0.46009999999999995</v>
      </c>
      <c r="BA14" s="428">
        <v>0.47479999999999994</v>
      </c>
      <c r="BB14" s="42"/>
      <c r="BC14" s="428">
        <v>0.15380000000000002</v>
      </c>
      <c r="BD14" s="428">
        <v>0.1971</v>
      </c>
      <c r="BE14" s="428">
        <v>0.17980000000000002</v>
      </c>
      <c r="BF14" s="428">
        <v>0.26369999999999999</v>
      </c>
      <c r="BG14" s="428">
        <v>0.223</v>
      </c>
      <c r="BH14" s="428">
        <v>0.23949999999999999</v>
      </c>
      <c r="BI14" s="42"/>
      <c r="BJ14" s="428">
        <v>-0.26369999999999999</v>
      </c>
      <c r="BK14" s="428">
        <v>-0.3478</v>
      </c>
      <c r="BL14" s="428">
        <v>-0.31440000000000001</v>
      </c>
      <c r="BM14" s="428">
        <v>-0.25819999999999999</v>
      </c>
      <c r="BN14" s="428">
        <v>-0.26640000000000003</v>
      </c>
      <c r="BO14" s="428">
        <v>-0.26319999999999999</v>
      </c>
      <c r="BP14" s="42"/>
      <c r="BQ14" s="428">
        <v>-0.10779999999999999</v>
      </c>
      <c r="BR14" s="428">
        <v>-2.0199999999999999E-2</v>
      </c>
      <c r="BS14" s="428">
        <v>-5.04E-2</v>
      </c>
      <c r="BT14" s="428">
        <v>-0.1457</v>
      </c>
      <c r="BU14" s="428">
        <v>-0.21660000000000001</v>
      </c>
      <c r="BV14" s="428">
        <v>-0.18640000000000001</v>
      </c>
      <c r="BW14" s="42"/>
      <c r="BX14" s="428">
        <v>-0.38780000000000003</v>
      </c>
      <c r="BY14" s="428">
        <v>-0.38219999999999998</v>
      </c>
      <c r="BZ14" s="428">
        <v>-0.38439999999999996</v>
      </c>
      <c r="CA14" s="42"/>
      <c r="CB14" s="428">
        <v>-0.34860000000000002</v>
      </c>
      <c r="CC14" s="428">
        <v>-0.29809999999999998</v>
      </c>
      <c r="CD14" s="428">
        <v>-0.31819999999999998</v>
      </c>
      <c r="CE14" s="42"/>
      <c r="CF14" s="441"/>
      <c r="CG14" s="514"/>
      <c r="CH14" s="514"/>
      <c r="CI14" s="441"/>
      <c r="CJ14" s="183"/>
    </row>
    <row r="15" spans="1:88">
      <c r="A15" s="61">
        <v>32203</v>
      </c>
      <c r="B15" s="428">
        <v>-0.46189999999999998</v>
      </c>
      <c r="C15" s="428">
        <v>-0.48729999999999996</v>
      </c>
      <c r="D15" s="428">
        <v>-0.47720000000000001</v>
      </c>
      <c r="E15" s="42"/>
      <c r="F15" s="428">
        <v>0.25129999999999997</v>
      </c>
      <c r="G15" s="428">
        <v>0.47850000000000004</v>
      </c>
      <c r="H15" s="428">
        <v>3.1800000000000002E-2</v>
      </c>
      <c r="I15" s="428">
        <v>0.44729999999999998</v>
      </c>
      <c r="J15" s="428">
        <v>0.12029999999999999</v>
      </c>
      <c r="K15" s="428">
        <v>0.45990000000000003</v>
      </c>
      <c r="L15" s="42"/>
      <c r="M15" s="428">
        <v>-0.2802</v>
      </c>
      <c r="N15" s="428">
        <v>-0.27129999999999999</v>
      </c>
      <c r="O15" s="428">
        <v>-0.27479999999999999</v>
      </c>
      <c r="P15" s="428">
        <v>-0.29270000000000002</v>
      </c>
      <c r="Q15" s="428">
        <v>-0.33860000000000001</v>
      </c>
      <c r="R15" s="428">
        <v>-0.32049999999999995</v>
      </c>
      <c r="S15" s="42"/>
      <c r="T15" s="428">
        <v>0.83329999999999993</v>
      </c>
      <c r="U15" s="428">
        <v>4.8999999999999998E-3</v>
      </c>
      <c r="V15" s="428">
        <v>4.41E-2</v>
      </c>
      <c r="W15" s="428">
        <v>1.47E-2</v>
      </c>
      <c r="X15" s="428">
        <v>5.8799999999999998E-2</v>
      </c>
      <c r="Y15" s="428">
        <v>4.41E-2</v>
      </c>
      <c r="Z15" s="42"/>
      <c r="AA15" s="428">
        <v>0.80730000000000002</v>
      </c>
      <c r="AB15" s="428">
        <v>2.3099999999999999E-2</v>
      </c>
      <c r="AC15" s="428">
        <v>5.7800000000000004E-2</v>
      </c>
      <c r="AD15" s="428">
        <v>1.3500000000000002E-2</v>
      </c>
      <c r="AE15" s="428">
        <v>5.2000000000000005E-2</v>
      </c>
      <c r="AF15" s="428">
        <v>4.6199999999999998E-2</v>
      </c>
      <c r="AG15" s="755"/>
      <c r="AH15" s="428">
        <v>-0.28420000000000001</v>
      </c>
      <c r="AI15" s="428">
        <v>-0.32869999999999999</v>
      </c>
      <c r="AJ15" s="428">
        <v>-0.31109999999999999</v>
      </c>
      <c r="AK15" s="428">
        <v>-0.36170000000000002</v>
      </c>
      <c r="AL15" s="428">
        <v>-0.4083</v>
      </c>
      <c r="AM15" s="428">
        <v>-0.38990000000000002</v>
      </c>
      <c r="AN15" s="42"/>
      <c r="AO15" s="428">
        <v>-0.255</v>
      </c>
      <c r="AP15" s="428">
        <v>-0.1986</v>
      </c>
      <c r="AQ15" s="428">
        <v>-0.22149999999999997</v>
      </c>
      <c r="AR15" s="428">
        <v>-0.30459999999999998</v>
      </c>
      <c r="AS15" s="428">
        <v>-0.25840000000000002</v>
      </c>
      <c r="AT15" s="428">
        <v>-0.27679999999999999</v>
      </c>
      <c r="AU15" s="42"/>
      <c r="AV15" s="428">
        <v>0.39020000000000005</v>
      </c>
      <c r="AW15" s="428">
        <v>0.43409999999999999</v>
      </c>
      <c r="AX15" s="428">
        <v>0.41670000000000001</v>
      </c>
      <c r="AY15" s="428">
        <v>0.33659999999999995</v>
      </c>
      <c r="AZ15" s="428">
        <v>0.3987</v>
      </c>
      <c r="BA15" s="428">
        <v>0.374</v>
      </c>
      <c r="BB15" s="42"/>
      <c r="BC15" s="428">
        <v>9.4499999999999987E-2</v>
      </c>
      <c r="BD15" s="428">
        <v>7.4900000000000008E-2</v>
      </c>
      <c r="BE15" s="428">
        <v>8.2699999999999996E-2</v>
      </c>
      <c r="BF15" s="428">
        <v>7.5399999999999995E-2</v>
      </c>
      <c r="BG15" s="428">
        <v>9.4200000000000006E-2</v>
      </c>
      <c r="BH15" s="428">
        <v>8.6800000000000002E-2</v>
      </c>
      <c r="BI15" s="42"/>
      <c r="BJ15" s="428">
        <v>-0.36450000000000005</v>
      </c>
      <c r="BK15" s="428">
        <v>-0.42259999999999998</v>
      </c>
      <c r="BL15" s="428">
        <v>-0.39960000000000001</v>
      </c>
      <c r="BM15" s="428">
        <v>-0.2079</v>
      </c>
      <c r="BN15" s="428">
        <v>-0.29260000000000003</v>
      </c>
      <c r="BO15" s="428">
        <v>-0.25929999999999997</v>
      </c>
      <c r="BP15" s="42"/>
      <c r="BQ15" s="428">
        <v>-0.24809999999999999</v>
      </c>
      <c r="BR15" s="428">
        <v>-0.2</v>
      </c>
      <c r="BS15" s="428">
        <v>-0.22329999999999997</v>
      </c>
      <c r="BT15" s="428">
        <v>-8.7499999999999994E-2</v>
      </c>
      <c r="BU15" s="428">
        <v>-0.1888</v>
      </c>
      <c r="BV15" s="428">
        <v>-0.1573</v>
      </c>
      <c r="BW15" s="42"/>
      <c r="BX15" s="428">
        <v>-0.28399999999999997</v>
      </c>
      <c r="BY15" s="428">
        <v>-0.40329999999999999</v>
      </c>
      <c r="BZ15" s="428">
        <v>-0.35439999999999999</v>
      </c>
      <c r="CA15" s="42"/>
      <c r="CB15" s="428">
        <v>-0.2475</v>
      </c>
      <c r="CC15" s="428">
        <v>-0.35619999999999996</v>
      </c>
      <c r="CD15" s="428">
        <v>-0.31219999999999998</v>
      </c>
      <c r="CE15" s="42"/>
      <c r="CF15" s="441"/>
      <c r="CG15" s="514"/>
      <c r="CH15" s="514"/>
      <c r="CI15" s="441"/>
      <c r="CJ15" s="183"/>
    </row>
    <row r="16" spans="1:88">
      <c r="A16" s="61">
        <v>32295</v>
      </c>
      <c r="B16" s="428">
        <v>-0.22440000000000002</v>
      </c>
      <c r="C16" s="428">
        <v>-0.3831</v>
      </c>
      <c r="D16" s="428">
        <v>-0.3256</v>
      </c>
      <c r="E16" s="42"/>
      <c r="F16" s="428">
        <v>0.2394</v>
      </c>
      <c r="G16" s="428">
        <v>0.48649999999999999</v>
      </c>
      <c r="H16" s="428">
        <v>0.17989999999999998</v>
      </c>
      <c r="I16" s="428">
        <v>0.46750000000000003</v>
      </c>
      <c r="J16" s="428">
        <v>0.20190000000000002</v>
      </c>
      <c r="K16" s="428">
        <v>0.47560000000000002</v>
      </c>
      <c r="L16" s="42"/>
      <c r="M16" s="428">
        <v>-0.40289999999999998</v>
      </c>
      <c r="N16" s="428">
        <v>-0.32869999999999999</v>
      </c>
      <c r="O16" s="428">
        <v>-0.35560000000000003</v>
      </c>
      <c r="P16" s="428">
        <v>-0.24379999999999999</v>
      </c>
      <c r="Q16" s="428">
        <v>-0.27500000000000002</v>
      </c>
      <c r="R16" s="428">
        <v>-0.26379999999999998</v>
      </c>
      <c r="S16" s="42"/>
      <c r="T16" s="428">
        <v>0.8528</v>
      </c>
      <c r="U16" s="428">
        <v>1.52E-2</v>
      </c>
      <c r="V16" s="428">
        <v>4.0599999999999997E-2</v>
      </c>
      <c r="W16" s="428">
        <v>3.0499999999999999E-2</v>
      </c>
      <c r="X16" s="428">
        <v>2.0299999999999999E-2</v>
      </c>
      <c r="Y16" s="428">
        <v>4.0599999999999997E-2</v>
      </c>
      <c r="Z16" s="42"/>
      <c r="AA16" s="428">
        <v>0.82459999999999989</v>
      </c>
      <c r="AB16" s="428">
        <v>1.4499999999999999E-2</v>
      </c>
      <c r="AC16" s="428">
        <v>5.4199999999999998E-2</v>
      </c>
      <c r="AD16" s="428">
        <v>3.0699999999999998E-2</v>
      </c>
      <c r="AE16" s="428">
        <v>2.53E-2</v>
      </c>
      <c r="AF16" s="428">
        <v>5.0599999999999999E-2</v>
      </c>
      <c r="AG16" s="755"/>
      <c r="AH16" s="428">
        <v>-0.371</v>
      </c>
      <c r="AI16" s="428">
        <v>-0.32819999999999999</v>
      </c>
      <c r="AJ16" s="428">
        <v>-0.34380000000000005</v>
      </c>
      <c r="AK16" s="428">
        <v>-0.33700000000000002</v>
      </c>
      <c r="AL16" s="428">
        <v>-0.3538</v>
      </c>
      <c r="AM16" s="428">
        <v>-0.34770000000000001</v>
      </c>
      <c r="AN16" s="42"/>
      <c r="AO16" s="428">
        <v>-0.34539999999999998</v>
      </c>
      <c r="AP16" s="428">
        <v>-0.21149999999999999</v>
      </c>
      <c r="AQ16" s="428">
        <v>-0.26100000000000001</v>
      </c>
      <c r="AR16" s="428">
        <v>-0.28800000000000003</v>
      </c>
      <c r="AS16" s="428">
        <v>-0.2145</v>
      </c>
      <c r="AT16" s="428">
        <v>-0.2414</v>
      </c>
      <c r="AU16" s="42"/>
      <c r="AV16" s="428">
        <v>0.31190000000000001</v>
      </c>
      <c r="AW16" s="428">
        <v>0.36829999999999996</v>
      </c>
      <c r="AX16" s="428">
        <v>0.34770000000000001</v>
      </c>
      <c r="AY16" s="428">
        <v>0.16159999999999999</v>
      </c>
      <c r="AZ16" s="428">
        <v>0.31430000000000002</v>
      </c>
      <c r="BA16" s="428">
        <v>0.2591</v>
      </c>
      <c r="BB16" s="42"/>
      <c r="BC16" s="428">
        <v>-3.9599999999999996E-2</v>
      </c>
      <c r="BD16" s="428">
        <v>-4.6900000000000004E-2</v>
      </c>
      <c r="BE16" s="428">
        <v>-4.4199999999999996E-2</v>
      </c>
      <c r="BF16" s="428">
        <v>-4.5700000000000005E-2</v>
      </c>
      <c r="BG16" s="428">
        <v>-2.06E-2</v>
      </c>
      <c r="BH16" s="428">
        <v>-2.98E-2</v>
      </c>
      <c r="BI16" s="42"/>
      <c r="BJ16" s="428">
        <v>-0.41950000000000004</v>
      </c>
      <c r="BK16" s="428">
        <v>-0.4874</v>
      </c>
      <c r="BL16" s="428">
        <v>-0.46259999999999996</v>
      </c>
      <c r="BM16" s="428">
        <v>-0.17910000000000001</v>
      </c>
      <c r="BN16" s="428">
        <v>-0.31269999999999998</v>
      </c>
      <c r="BO16" s="428">
        <v>-0.26440000000000002</v>
      </c>
      <c r="BP16" s="42"/>
      <c r="BQ16" s="428">
        <v>-0.24629999999999999</v>
      </c>
      <c r="BR16" s="428">
        <v>-0.2873</v>
      </c>
      <c r="BS16" s="428">
        <v>-0.26890000000000003</v>
      </c>
      <c r="BT16" s="428">
        <v>2.2099999999999998E-2</v>
      </c>
      <c r="BU16" s="428">
        <v>-0.1358</v>
      </c>
      <c r="BV16" s="428">
        <v>-7.9500000000000001E-2</v>
      </c>
      <c r="BW16" s="42"/>
      <c r="BX16" s="428">
        <v>-0.3019</v>
      </c>
      <c r="BY16" s="428">
        <v>-0.43119999999999997</v>
      </c>
      <c r="BZ16" s="428">
        <v>-0.3871</v>
      </c>
      <c r="CA16" s="42"/>
      <c r="CB16" s="428">
        <v>-0.22649999999999998</v>
      </c>
      <c r="CC16" s="428">
        <v>-0.311</v>
      </c>
      <c r="CD16" s="428">
        <v>-0.28089999999999998</v>
      </c>
      <c r="CE16" s="42"/>
      <c r="CF16" s="441"/>
      <c r="CG16" s="514"/>
      <c r="CH16" s="514"/>
      <c r="CI16" s="441"/>
      <c r="CJ16" s="183"/>
    </row>
    <row r="17" spans="1:88">
      <c r="A17" s="61">
        <v>32387</v>
      </c>
      <c r="B17" s="428">
        <v>5.8600000000000006E-2</v>
      </c>
      <c r="C17" s="428">
        <v>9.9199999999999997E-2</v>
      </c>
      <c r="D17" s="428">
        <v>8.3499999999999991E-2</v>
      </c>
      <c r="E17" s="42"/>
      <c r="F17" s="428">
        <v>0.17730000000000001</v>
      </c>
      <c r="G17" s="428">
        <v>0.47549999999999998</v>
      </c>
      <c r="H17" s="428">
        <v>0.1905</v>
      </c>
      <c r="I17" s="428">
        <v>0.49009999999999998</v>
      </c>
      <c r="J17" s="428">
        <v>0.18530000000000002</v>
      </c>
      <c r="K17" s="428">
        <v>0.48420000000000002</v>
      </c>
      <c r="L17" s="42"/>
      <c r="M17" s="428">
        <v>-0.42219999999999996</v>
      </c>
      <c r="N17" s="428">
        <v>-0.37959999999999999</v>
      </c>
      <c r="O17" s="428">
        <v>-0.3962</v>
      </c>
      <c r="P17" s="428">
        <v>-0.21879999999999999</v>
      </c>
      <c r="Q17" s="428">
        <v>-0.26419999999999999</v>
      </c>
      <c r="R17" s="428">
        <v>-0.2465</v>
      </c>
      <c r="S17" s="42"/>
      <c r="T17" s="428">
        <v>0.83109999999999995</v>
      </c>
      <c r="U17" s="428">
        <v>2.7400000000000001E-2</v>
      </c>
      <c r="V17" s="428">
        <v>4.1100000000000005E-2</v>
      </c>
      <c r="W17" s="428">
        <v>2.2799999999999997E-2</v>
      </c>
      <c r="X17" s="428">
        <v>2.2799999999999997E-2</v>
      </c>
      <c r="Y17" s="428">
        <v>5.4800000000000001E-2</v>
      </c>
      <c r="Z17" s="42"/>
      <c r="AA17" s="428">
        <v>0.81499999999999995</v>
      </c>
      <c r="AB17" s="428">
        <v>2.9700000000000001E-2</v>
      </c>
      <c r="AC17" s="428">
        <v>5.7599999999999998E-2</v>
      </c>
      <c r="AD17" s="428">
        <v>1.5700000000000002E-2</v>
      </c>
      <c r="AE17" s="428">
        <v>3.32E-2</v>
      </c>
      <c r="AF17" s="428">
        <v>4.8899999999999999E-2</v>
      </c>
      <c r="AG17" s="755"/>
      <c r="AH17" s="428">
        <v>-0.5</v>
      </c>
      <c r="AI17" s="428">
        <v>-0.3387</v>
      </c>
      <c r="AJ17" s="428">
        <v>-0.4012</v>
      </c>
      <c r="AK17" s="428">
        <v>-0.26150000000000001</v>
      </c>
      <c r="AL17" s="428">
        <v>-0.23719999999999999</v>
      </c>
      <c r="AM17" s="428">
        <v>-0.2465</v>
      </c>
      <c r="AN17" s="42"/>
      <c r="AO17" s="428">
        <v>-0.31579999999999997</v>
      </c>
      <c r="AP17" s="428">
        <v>-0.28610000000000002</v>
      </c>
      <c r="AQ17" s="428">
        <v>-0.29760000000000003</v>
      </c>
      <c r="AR17" s="428">
        <v>-0.28499999999999998</v>
      </c>
      <c r="AS17" s="428">
        <v>-0.23260000000000003</v>
      </c>
      <c r="AT17" s="428">
        <v>-0.25280000000000002</v>
      </c>
      <c r="AU17" s="42"/>
      <c r="AV17" s="428">
        <v>0.29730000000000001</v>
      </c>
      <c r="AW17" s="428">
        <v>0.2321</v>
      </c>
      <c r="AX17" s="428">
        <v>0.25739999999999996</v>
      </c>
      <c r="AY17" s="428">
        <v>0.2409</v>
      </c>
      <c r="AZ17" s="428">
        <v>0.2011</v>
      </c>
      <c r="BA17" s="428">
        <v>0.2165</v>
      </c>
      <c r="BB17" s="42"/>
      <c r="BC17" s="428">
        <v>-3.6400000000000002E-2</v>
      </c>
      <c r="BD17" s="428">
        <v>-0.1091</v>
      </c>
      <c r="BE17" s="428">
        <v>-8.0500000000000002E-2</v>
      </c>
      <c r="BF17" s="428">
        <v>-4.5999999999999999E-3</v>
      </c>
      <c r="BG17" s="428">
        <v>-3.8599999999999995E-2</v>
      </c>
      <c r="BH17" s="428">
        <v>-2.52E-2</v>
      </c>
      <c r="BI17" s="42"/>
      <c r="BJ17" s="428">
        <v>-0.47979999999999995</v>
      </c>
      <c r="BK17" s="428">
        <v>-0.4425</v>
      </c>
      <c r="BL17" s="428">
        <v>-0.45710000000000001</v>
      </c>
      <c r="BM17" s="428">
        <v>-0.11359999999999999</v>
      </c>
      <c r="BN17" s="428">
        <v>-0.12210000000000001</v>
      </c>
      <c r="BO17" s="428">
        <v>-0.1188</v>
      </c>
      <c r="BP17" s="42"/>
      <c r="BQ17" s="428">
        <v>-0.2364</v>
      </c>
      <c r="BR17" s="428">
        <v>-0.2636</v>
      </c>
      <c r="BS17" s="428">
        <v>-0.25719999999999998</v>
      </c>
      <c r="BT17" s="428">
        <v>0.12300000000000001</v>
      </c>
      <c r="BU17" s="428">
        <v>8.2400000000000001E-2</v>
      </c>
      <c r="BV17" s="428">
        <v>9.3599999999999989E-2</v>
      </c>
      <c r="BW17" s="42"/>
      <c r="BX17" s="428">
        <v>-0.31819999999999998</v>
      </c>
      <c r="BY17" s="428">
        <v>-0.3251</v>
      </c>
      <c r="BZ17" s="428">
        <v>-0.32240000000000002</v>
      </c>
      <c r="CA17" s="42"/>
      <c r="CB17" s="428">
        <v>-0.2286</v>
      </c>
      <c r="CC17" s="428">
        <v>-0.22020000000000001</v>
      </c>
      <c r="CD17" s="428">
        <v>-0.2235</v>
      </c>
      <c r="CE17" s="42"/>
      <c r="CF17" s="441"/>
      <c r="CG17" s="514"/>
      <c r="CH17" s="514"/>
      <c r="CI17" s="441"/>
      <c r="CJ17" s="183"/>
    </row>
    <row r="18" spans="1:88">
      <c r="A18" s="61">
        <v>32478</v>
      </c>
      <c r="B18" s="428">
        <v>5.1799999999999999E-2</v>
      </c>
      <c r="C18" s="428">
        <v>-1.8100000000000002E-2</v>
      </c>
      <c r="D18" s="428">
        <v>7.6E-3</v>
      </c>
      <c r="E18" s="42"/>
      <c r="F18" s="428">
        <v>0.16289999999999999</v>
      </c>
      <c r="G18" s="428">
        <v>0.52300000000000002</v>
      </c>
      <c r="H18" s="428">
        <v>0.1368</v>
      </c>
      <c r="I18" s="428">
        <v>0.50690000000000002</v>
      </c>
      <c r="J18" s="428">
        <v>0.1464</v>
      </c>
      <c r="K18" s="428">
        <v>0.51290000000000002</v>
      </c>
      <c r="L18" s="42"/>
      <c r="M18" s="428">
        <v>-0.41969999999999996</v>
      </c>
      <c r="N18" s="428">
        <v>-0.28309999999999996</v>
      </c>
      <c r="O18" s="428">
        <v>-0.33329999999999999</v>
      </c>
      <c r="P18" s="428">
        <v>-0.22870000000000001</v>
      </c>
      <c r="Q18" s="428">
        <v>-0.24460000000000001</v>
      </c>
      <c r="R18" s="428">
        <v>-0.23870000000000002</v>
      </c>
      <c r="S18" s="42"/>
      <c r="T18" s="428">
        <v>0.80530000000000002</v>
      </c>
      <c r="U18" s="428">
        <v>1.5800000000000002E-2</v>
      </c>
      <c r="V18" s="428">
        <v>5.2600000000000001E-2</v>
      </c>
      <c r="W18" s="428">
        <v>2.63E-2</v>
      </c>
      <c r="X18" s="428">
        <v>5.79E-2</v>
      </c>
      <c r="Y18" s="428">
        <v>4.2099999999999999E-2</v>
      </c>
      <c r="Z18" s="42"/>
      <c r="AA18" s="428">
        <v>0.77029999999999998</v>
      </c>
      <c r="AB18" s="428">
        <v>2.7000000000000003E-2</v>
      </c>
      <c r="AC18" s="428">
        <v>8.6899999999999991E-2</v>
      </c>
      <c r="AD18" s="428">
        <v>2.3199999999999998E-2</v>
      </c>
      <c r="AE18" s="428">
        <v>5.0199999999999995E-2</v>
      </c>
      <c r="AF18" s="428">
        <v>4.2500000000000003E-2</v>
      </c>
      <c r="AG18" s="755"/>
      <c r="AH18" s="428">
        <v>-0.29049999999999998</v>
      </c>
      <c r="AI18" s="428">
        <v>-0.22920000000000001</v>
      </c>
      <c r="AJ18" s="428">
        <v>-0.25209999999999999</v>
      </c>
      <c r="AK18" s="428">
        <v>-0.2611</v>
      </c>
      <c r="AL18" s="428">
        <v>-0.16500000000000001</v>
      </c>
      <c r="AM18" s="428">
        <v>-0.20129999999999998</v>
      </c>
      <c r="AN18" s="42"/>
      <c r="AO18" s="428">
        <v>-0.29189999999999999</v>
      </c>
      <c r="AP18" s="428">
        <v>-0.2341</v>
      </c>
      <c r="AQ18" s="428">
        <v>-0.25619999999999998</v>
      </c>
      <c r="AR18" s="428">
        <v>-0.12570000000000001</v>
      </c>
      <c r="AS18" s="428">
        <v>-0.13489999999999999</v>
      </c>
      <c r="AT18" s="428">
        <v>-0.13140000000000002</v>
      </c>
      <c r="AU18" s="42"/>
      <c r="AV18" s="428">
        <v>0.1406</v>
      </c>
      <c r="AW18" s="428">
        <v>0.27910000000000001</v>
      </c>
      <c r="AX18" s="428">
        <v>0.2278</v>
      </c>
      <c r="AY18" s="428">
        <v>0.20530000000000001</v>
      </c>
      <c r="AZ18" s="428">
        <v>0.25230000000000002</v>
      </c>
      <c r="BA18" s="428">
        <v>0.23480000000000001</v>
      </c>
      <c r="BB18" s="42"/>
      <c r="BC18" s="428">
        <v>-8.9499999999999996E-2</v>
      </c>
      <c r="BD18" s="428">
        <v>-4.6600000000000003E-2</v>
      </c>
      <c r="BE18" s="428">
        <v>-6.25E-2</v>
      </c>
      <c r="BF18" s="428">
        <v>2.63E-2</v>
      </c>
      <c r="BG18" s="428">
        <v>-9.300000000000001E-3</v>
      </c>
      <c r="BH18" s="428">
        <v>3.9000000000000003E-3</v>
      </c>
      <c r="BI18" s="42"/>
      <c r="BJ18" s="428">
        <v>-0.33159999999999995</v>
      </c>
      <c r="BK18" s="428">
        <v>-0.31909999999999999</v>
      </c>
      <c r="BL18" s="428">
        <v>-0.32369999999999999</v>
      </c>
      <c r="BM18" s="428">
        <v>-0.13739999999999999</v>
      </c>
      <c r="BN18" s="428">
        <v>-0.17420000000000002</v>
      </c>
      <c r="BO18" s="428">
        <v>-0.16059999999999999</v>
      </c>
      <c r="BP18" s="42"/>
      <c r="BQ18" s="428">
        <v>-0.1348</v>
      </c>
      <c r="BR18" s="428">
        <v>-9.7899999999999987E-2</v>
      </c>
      <c r="BS18" s="428">
        <v>-0.11710000000000001</v>
      </c>
      <c r="BT18" s="428">
        <v>0.15060000000000001</v>
      </c>
      <c r="BU18" s="428">
        <v>8.8900000000000007E-2</v>
      </c>
      <c r="BV18" s="428">
        <v>0.1115</v>
      </c>
      <c r="BW18" s="42"/>
      <c r="BX18" s="428">
        <v>-0.32880000000000004</v>
      </c>
      <c r="BY18" s="428">
        <v>-0.3831</v>
      </c>
      <c r="BZ18" s="428">
        <v>-0.36359999999999998</v>
      </c>
      <c r="CA18" s="42"/>
      <c r="CB18" s="428">
        <v>-0.1366</v>
      </c>
      <c r="CC18" s="428">
        <v>-0.22190000000000001</v>
      </c>
      <c r="CD18" s="428">
        <v>-0.18969999999999998</v>
      </c>
      <c r="CE18" s="42"/>
      <c r="CF18" s="441"/>
      <c r="CG18" s="514"/>
      <c r="CH18" s="514"/>
      <c r="CI18" s="441"/>
      <c r="CJ18" s="183"/>
    </row>
    <row r="19" spans="1:88">
      <c r="A19" s="61">
        <v>32568</v>
      </c>
      <c r="B19" s="428">
        <v>-0.10890000000000001</v>
      </c>
      <c r="C19" s="428">
        <v>-6.3E-3</v>
      </c>
      <c r="D19" s="428">
        <v>-4.6100000000000002E-2</v>
      </c>
      <c r="E19" s="42"/>
      <c r="F19" s="428">
        <v>0.14529999999999998</v>
      </c>
      <c r="G19" s="428">
        <v>0.50570000000000004</v>
      </c>
      <c r="H19" s="428">
        <v>0.11900000000000001</v>
      </c>
      <c r="I19" s="428">
        <v>0.40639999999999998</v>
      </c>
      <c r="J19" s="428">
        <v>0.129</v>
      </c>
      <c r="K19" s="428">
        <v>0.44439999999999996</v>
      </c>
      <c r="L19" s="42"/>
      <c r="M19" s="428">
        <v>-0.34329999999999999</v>
      </c>
      <c r="N19" s="428">
        <v>-0.217</v>
      </c>
      <c r="O19" s="428">
        <v>-0.26590000000000003</v>
      </c>
      <c r="P19" s="428">
        <v>-0.19699999999999998</v>
      </c>
      <c r="Q19" s="428">
        <v>-0.2281</v>
      </c>
      <c r="R19" s="428">
        <v>-0.2162</v>
      </c>
      <c r="S19" s="42"/>
      <c r="T19" s="428">
        <v>0.84420000000000006</v>
      </c>
      <c r="U19" s="428">
        <v>2.0099999999999996E-2</v>
      </c>
      <c r="V19" s="428">
        <v>5.5300000000000002E-2</v>
      </c>
      <c r="W19" s="428">
        <v>2.0099999999999996E-2</v>
      </c>
      <c r="X19" s="428">
        <v>3.5200000000000002E-2</v>
      </c>
      <c r="Y19" s="428">
        <v>2.5099999999999997E-2</v>
      </c>
      <c r="Z19" s="42"/>
      <c r="AA19" s="428">
        <v>0.79689999999999994</v>
      </c>
      <c r="AB19" s="428">
        <v>3.2899999999999999E-2</v>
      </c>
      <c r="AC19" s="428">
        <v>7.7399999999999997E-2</v>
      </c>
      <c r="AD19" s="428">
        <v>1.55E-2</v>
      </c>
      <c r="AE19" s="428">
        <v>4.4500000000000005E-2</v>
      </c>
      <c r="AF19" s="428">
        <v>3.2899999999999999E-2</v>
      </c>
      <c r="AG19" s="755"/>
      <c r="AH19" s="428">
        <v>-0.2079</v>
      </c>
      <c r="AI19" s="428">
        <v>-0.13009999999999999</v>
      </c>
      <c r="AJ19" s="428">
        <v>-0.15960000000000002</v>
      </c>
      <c r="AK19" s="428">
        <v>-0.25140000000000001</v>
      </c>
      <c r="AL19" s="428">
        <v>-0.2389</v>
      </c>
      <c r="AM19" s="428">
        <v>-0.24359999999999998</v>
      </c>
      <c r="AN19" s="42"/>
      <c r="AO19" s="428">
        <v>-0.27079999999999999</v>
      </c>
      <c r="AP19" s="428">
        <v>-0.24239999999999998</v>
      </c>
      <c r="AQ19" s="428">
        <v>-0.25359999999999999</v>
      </c>
      <c r="AR19" s="428">
        <v>-0.27460000000000001</v>
      </c>
      <c r="AS19" s="428">
        <v>-0.22870000000000001</v>
      </c>
      <c r="AT19" s="428">
        <v>-0.24690000000000001</v>
      </c>
      <c r="AU19" s="42"/>
      <c r="AV19" s="428">
        <v>0.2792</v>
      </c>
      <c r="AW19" s="428">
        <v>0.32270000000000004</v>
      </c>
      <c r="AX19" s="428">
        <v>0.30590000000000001</v>
      </c>
      <c r="AY19" s="428">
        <v>0.25640000000000002</v>
      </c>
      <c r="AZ19" s="428">
        <v>0.30159999999999998</v>
      </c>
      <c r="BA19" s="428">
        <v>0.2843</v>
      </c>
      <c r="BB19" s="42"/>
      <c r="BC19" s="428">
        <v>2.53E-2</v>
      </c>
      <c r="BD19" s="428">
        <v>8.7100000000000011E-2</v>
      </c>
      <c r="BE19" s="428">
        <v>6.3E-2</v>
      </c>
      <c r="BF19" s="428">
        <v>0.19899999999999998</v>
      </c>
      <c r="BG19" s="428">
        <v>0.13269999999999998</v>
      </c>
      <c r="BH19" s="428">
        <v>0.15839999999999999</v>
      </c>
      <c r="BI19" s="42"/>
      <c r="BJ19" s="428">
        <v>-0.33169999999999999</v>
      </c>
      <c r="BK19" s="428">
        <v>-0.27850000000000003</v>
      </c>
      <c r="BL19" s="428">
        <v>-0.29899999999999999</v>
      </c>
      <c r="BM19" s="428">
        <v>-5.0499999999999996E-2</v>
      </c>
      <c r="BN19" s="428">
        <v>-8.8900000000000007E-2</v>
      </c>
      <c r="BO19" s="428">
        <v>-7.4099999999999999E-2</v>
      </c>
      <c r="BP19" s="42"/>
      <c r="BQ19" s="428">
        <v>-0.16690000000000002</v>
      </c>
      <c r="BR19" s="428">
        <v>-1.61E-2</v>
      </c>
      <c r="BS19" s="428">
        <v>-8.0199999999999994E-2</v>
      </c>
      <c r="BT19" s="428">
        <v>3.9E-2</v>
      </c>
      <c r="BU19" s="428">
        <v>7.6299999999999993E-2</v>
      </c>
      <c r="BV19" s="428">
        <v>6.2300000000000001E-2</v>
      </c>
      <c r="BW19" s="42"/>
      <c r="BX19" s="428">
        <v>-0.40270000000000006</v>
      </c>
      <c r="BY19" s="428">
        <v>-0.3004</v>
      </c>
      <c r="BZ19" s="428">
        <v>-0.33829999999999999</v>
      </c>
      <c r="CA19" s="42"/>
      <c r="CB19" s="428">
        <v>-0.20860000000000001</v>
      </c>
      <c r="CC19" s="428">
        <v>-0.1033</v>
      </c>
      <c r="CD19" s="428">
        <v>-0.14369999999999999</v>
      </c>
      <c r="CE19" s="42"/>
      <c r="CF19" s="514">
        <v>107.5</v>
      </c>
      <c r="CG19" s="514"/>
      <c r="CH19" s="754" t="s">
        <v>1115</v>
      </c>
      <c r="CI19" s="754" t="s">
        <v>1115</v>
      </c>
      <c r="CJ19" s="183"/>
    </row>
    <row r="20" spans="1:88">
      <c r="A20" s="61">
        <v>32660</v>
      </c>
      <c r="B20" s="428">
        <v>0.2165</v>
      </c>
      <c r="C20" s="428">
        <v>0.1424</v>
      </c>
      <c r="D20" s="428">
        <v>0.17100000000000001</v>
      </c>
      <c r="E20" s="42"/>
      <c r="F20" s="428">
        <v>5.0599999999999999E-2</v>
      </c>
      <c r="G20" s="428">
        <v>0.28489999999999999</v>
      </c>
      <c r="H20" s="428">
        <v>3.5799999999999998E-2</v>
      </c>
      <c r="I20" s="428">
        <v>0.36570000000000003</v>
      </c>
      <c r="J20" s="428">
        <v>4.1599999999999998E-2</v>
      </c>
      <c r="K20" s="428">
        <v>0.33409999999999995</v>
      </c>
      <c r="L20" s="42"/>
      <c r="M20" s="428">
        <v>-0.31409999999999999</v>
      </c>
      <c r="N20" s="428">
        <v>-0.27329999999999999</v>
      </c>
      <c r="O20" s="428">
        <v>-0.2888</v>
      </c>
      <c r="P20" s="428">
        <v>-0.1152</v>
      </c>
      <c r="Q20" s="428">
        <v>-0.1065</v>
      </c>
      <c r="R20" s="428">
        <v>-0.10980000000000001</v>
      </c>
      <c r="S20" s="42"/>
      <c r="T20" s="428">
        <v>0.83849999999999991</v>
      </c>
      <c r="U20" s="428">
        <v>1.5600000000000001E-2</v>
      </c>
      <c r="V20" s="428">
        <v>4.6900000000000004E-2</v>
      </c>
      <c r="W20" s="428">
        <v>2.6000000000000002E-2</v>
      </c>
      <c r="X20" s="428">
        <v>4.1700000000000001E-2</v>
      </c>
      <c r="Y20" s="428">
        <v>3.1300000000000001E-2</v>
      </c>
      <c r="Z20" s="42"/>
      <c r="AA20" s="428">
        <v>0.79069999999999996</v>
      </c>
      <c r="AB20" s="428">
        <v>2.41E-2</v>
      </c>
      <c r="AC20" s="428">
        <v>7.6499999999999999E-2</v>
      </c>
      <c r="AD20" s="428">
        <v>2.2099999999999998E-2</v>
      </c>
      <c r="AE20" s="428">
        <v>4.2300000000000004E-2</v>
      </c>
      <c r="AF20" s="428">
        <v>4.4299999999999999E-2</v>
      </c>
      <c r="AG20" s="755"/>
      <c r="AH20" s="428">
        <v>-0.13789999999999999</v>
      </c>
      <c r="AI20" s="428">
        <v>-0.15490000000000001</v>
      </c>
      <c r="AJ20" s="428">
        <v>-0.14849999999999999</v>
      </c>
      <c r="AK20" s="428">
        <v>-0.23559999999999998</v>
      </c>
      <c r="AL20" s="428">
        <v>-0.17960000000000001</v>
      </c>
      <c r="AM20" s="428">
        <v>-0.2009</v>
      </c>
      <c r="AN20" s="42"/>
      <c r="AO20" s="428">
        <v>-0.19570000000000001</v>
      </c>
      <c r="AP20" s="428">
        <v>-0.12710000000000002</v>
      </c>
      <c r="AQ20" s="428">
        <v>-0.1537</v>
      </c>
      <c r="AR20" s="428">
        <v>-0.1946</v>
      </c>
      <c r="AS20" s="428">
        <v>-0.1787</v>
      </c>
      <c r="AT20" s="428">
        <v>-0.18489999999999998</v>
      </c>
      <c r="AU20" s="42"/>
      <c r="AV20" s="428">
        <v>0.30690000000000001</v>
      </c>
      <c r="AW20" s="428">
        <v>0.3725</v>
      </c>
      <c r="AX20" s="428">
        <v>0.34749999999999998</v>
      </c>
      <c r="AY20" s="428">
        <v>0.40960000000000002</v>
      </c>
      <c r="AZ20" s="428">
        <v>0.3639</v>
      </c>
      <c r="BA20" s="428">
        <v>0.38130000000000003</v>
      </c>
      <c r="BB20" s="42"/>
      <c r="BC20" s="428">
        <v>0.1158</v>
      </c>
      <c r="BD20" s="428">
        <v>9.6000000000000002E-2</v>
      </c>
      <c r="BE20" s="428">
        <v>0.10369999999999999</v>
      </c>
      <c r="BF20" s="428">
        <v>0.2646</v>
      </c>
      <c r="BG20" s="428">
        <v>0.29239999999999999</v>
      </c>
      <c r="BH20" s="428">
        <v>0.28160000000000002</v>
      </c>
      <c r="BI20" s="42"/>
      <c r="BJ20" s="428">
        <v>-0.23440000000000003</v>
      </c>
      <c r="BK20" s="428">
        <v>-0.18710000000000002</v>
      </c>
      <c r="BL20" s="428">
        <v>-0.20519999999999999</v>
      </c>
      <c r="BM20" s="428">
        <v>0.1099</v>
      </c>
      <c r="BN20" s="428">
        <v>3.2000000000000002E-3</v>
      </c>
      <c r="BO20" s="428">
        <v>4.41E-2</v>
      </c>
      <c r="BP20" s="42"/>
      <c r="BQ20" s="428">
        <v>3.2899999999999999E-2</v>
      </c>
      <c r="BR20" s="428">
        <v>2.63E-2</v>
      </c>
      <c r="BS20" s="428">
        <v>3.1699999999999999E-2</v>
      </c>
      <c r="BT20" s="428">
        <v>0.24350000000000002</v>
      </c>
      <c r="BU20" s="428">
        <v>0.15439999999999998</v>
      </c>
      <c r="BV20" s="428">
        <v>0.1865</v>
      </c>
      <c r="BW20" s="42"/>
      <c r="BX20" s="428">
        <v>-0.27329999999999999</v>
      </c>
      <c r="BY20" s="428">
        <v>-0.30709999999999998</v>
      </c>
      <c r="BZ20" s="428">
        <v>-0.29410000000000003</v>
      </c>
      <c r="CA20" s="42"/>
      <c r="CB20" s="428">
        <v>-0.17780000000000001</v>
      </c>
      <c r="CC20" s="428">
        <v>-2.8500000000000001E-2</v>
      </c>
      <c r="CD20" s="428">
        <v>-8.6800000000000002E-2</v>
      </c>
      <c r="CE20" s="42"/>
      <c r="CF20" s="514">
        <v>106.5</v>
      </c>
      <c r="CG20" s="514">
        <v>-1</v>
      </c>
      <c r="CH20" s="754" t="s">
        <v>1115</v>
      </c>
      <c r="CI20" s="754" t="s">
        <v>1115</v>
      </c>
      <c r="CJ20" s="183"/>
    </row>
    <row r="21" spans="1:88">
      <c r="A21" s="61">
        <v>32752</v>
      </c>
      <c r="B21" s="428">
        <v>0.63190000000000002</v>
      </c>
      <c r="C21" s="428">
        <v>0.52450000000000008</v>
      </c>
      <c r="D21" s="428">
        <v>0.56619999999999993</v>
      </c>
      <c r="E21" s="42"/>
      <c r="F21" s="428">
        <v>-9.7599999999999992E-2</v>
      </c>
      <c r="G21" s="428">
        <v>9.8699999999999996E-2</v>
      </c>
      <c r="H21" s="428">
        <v>-6.4600000000000005E-2</v>
      </c>
      <c r="I21" s="428">
        <v>0.2351</v>
      </c>
      <c r="J21" s="428">
        <v>-7.7300000000000008E-2</v>
      </c>
      <c r="K21" s="428">
        <v>0.18359999999999999</v>
      </c>
      <c r="L21" s="42"/>
      <c r="M21" s="428">
        <v>-0.25679999999999997</v>
      </c>
      <c r="N21" s="428">
        <v>-0.13780000000000001</v>
      </c>
      <c r="O21" s="428">
        <v>-0.1845</v>
      </c>
      <c r="P21" s="428">
        <v>6.0400000000000002E-2</v>
      </c>
      <c r="Q21" s="428">
        <v>-4.6300000000000001E-2</v>
      </c>
      <c r="R21" s="428">
        <v>-4.3E-3</v>
      </c>
      <c r="S21" s="42"/>
      <c r="T21" s="428">
        <v>0.78689999999999993</v>
      </c>
      <c r="U21" s="428">
        <v>4.3700000000000003E-2</v>
      </c>
      <c r="V21" s="428">
        <v>3.2799999999999996E-2</v>
      </c>
      <c r="W21" s="428">
        <v>4.3700000000000003E-2</v>
      </c>
      <c r="X21" s="428">
        <v>6.0100000000000001E-2</v>
      </c>
      <c r="Y21" s="428">
        <v>3.2799999999999996E-2</v>
      </c>
      <c r="Z21" s="42"/>
      <c r="AA21" s="428">
        <v>0.75</v>
      </c>
      <c r="AB21" s="428">
        <v>4.7800000000000002E-2</v>
      </c>
      <c r="AC21" s="428">
        <v>6.9599999999999995E-2</v>
      </c>
      <c r="AD21" s="428">
        <v>3.2599999999999997E-2</v>
      </c>
      <c r="AE21" s="428">
        <v>0.05</v>
      </c>
      <c r="AF21" s="428">
        <v>0.05</v>
      </c>
      <c r="AG21" s="755"/>
      <c r="AH21" s="428">
        <v>-7.3599999999999999E-2</v>
      </c>
      <c r="AI21" s="428">
        <v>-3.9100000000000003E-2</v>
      </c>
      <c r="AJ21" s="428">
        <v>-5.2499999999999998E-2</v>
      </c>
      <c r="AK21" s="428">
        <v>5.4900000000000004E-2</v>
      </c>
      <c r="AL21" s="428">
        <v>-7.0599999999999996E-2</v>
      </c>
      <c r="AM21" s="428">
        <v>-2.1499999999999998E-2</v>
      </c>
      <c r="AN21" s="42"/>
      <c r="AO21" s="428">
        <v>-0.15289999999999998</v>
      </c>
      <c r="AP21" s="428">
        <v>-0.10550000000000001</v>
      </c>
      <c r="AQ21" s="428">
        <v>-0.1244</v>
      </c>
      <c r="AR21" s="428">
        <v>-0.1235</v>
      </c>
      <c r="AS21" s="428">
        <v>-7.3399999999999993E-2</v>
      </c>
      <c r="AT21" s="428">
        <v>-9.3200000000000005E-2</v>
      </c>
      <c r="AU21" s="42"/>
      <c r="AV21" s="428">
        <v>0.28489999999999999</v>
      </c>
      <c r="AW21" s="428">
        <v>0.29859999999999998</v>
      </c>
      <c r="AX21" s="428">
        <v>0.29320000000000002</v>
      </c>
      <c r="AY21" s="428">
        <v>0.28889999999999999</v>
      </c>
      <c r="AZ21" s="428">
        <v>0.27899999999999997</v>
      </c>
      <c r="BA21" s="428">
        <v>0.28289999999999998</v>
      </c>
      <c r="BB21" s="42"/>
      <c r="BC21" s="428">
        <v>7.1800000000000003E-2</v>
      </c>
      <c r="BD21" s="428">
        <v>6.9900000000000004E-2</v>
      </c>
      <c r="BE21" s="428">
        <v>7.0599999999999996E-2</v>
      </c>
      <c r="BF21" s="428">
        <v>0.1593</v>
      </c>
      <c r="BG21" s="428">
        <v>0.1661</v>
      </c>
      <c r="BH21" s="428">
        <v>0.16339999999999999</v>
      </c>
      <c r="BI21" s="42"/>
      <c r="BJ21" s="428">
        <v>-0.12710000000000002</v>
      </c>
      <c r="BK21" s="428">
        <v>-5.4000000000000006E-2</v>
      </c>
      <c r="BL21" s="428">
        <v>-8.2799999999999999E-2</v>
      </c>
      <c r="BM21" s="428">
        <v>0.18890000000000001</v>
      </c>
      <c r="BN21" s="428">
        <v>0.15939999999999999</v>
      </c>
      <c r="BO21" s="428">
        <v>0.1711</v>
      </c>
      <c r="BP21" s="42"/>
      <c r="BQ21" s="428">
        <v>7.3300000000000004E-2</v>
      </c>
      <c r="BR21" s="428">
        <v>0.2</v>
      </c>
      <c r="BS21" s="428">
        <v>0.1542</v>
      </c>
      <c r="BT21" s="428">
        <v>0.376</v>
      </c>
      <c r="BU21" s="428">
        <v>0.34139999999999998</v>
      </c>
      <c r="BV21" s="428">
        <v>0.35549999999999998</v>
      </c>
      <c r="BW21" s="42"/>
      <c r="BX21" s="428">
        <v>-0.1739</v>
      </c>
      <c r="BY21" s="428">
        <v>-0.1789</v>
      </c>
      <c r="BZ21" s="428">
        <v>-0.17699999999999999</v>
      </c>
      <c r="CA21" s="42"/>
      <c r="CB21" s="428">
        <v>4.6799999999999994E-2</v>
      </c>
      <c r="CC21" s="428">
        <v>4.2000000000000003E-2</v>
      </c>
      <c r="CD21" s="428">
        <v>4.3899999999999995E-2</v>
      </c>
      <c r="CE21" s="42"/>
      <c r="CF21" s="514">
        <v>117.7</v>
      </c>
      <c r="CG21" s="514">
        <v>11.200000000000003</v>
      </c>
      <c r="CH21" s="754" t="s">
        <v>1115</v>
      </c>
      <c r="CI21" s="754" t="s">
        <v>1115</v>
      </c>
      <c r="CJ21" s="183"/>
    </row>
    <row r="22" spans="1:88">
      <c r="A22" s="61">
        <v>32843</v>
      </c>
      <c r="B22" s="428">
        <v>7.2900000000000006E-2</v>
      </c>
      <c r="C22" s="428">
        <v>9.1799999999999993E-2</v>
      </c>
      <c r="D22" s="428">
        <v>8.4600000000000009E-2</v>
      </c>
      <c r="E22" s="42"/>
      <c r="F22" s="428">
        <v>-2.3799999999999998E-2</v>
      </c>
      <c r="G22" s="428">
        <v>0.20899999999999999</v>
      </c>
      <c r="H22" s="428">
        <v>-7.3000000000000001E-3</v>
      </c>
      <c r="I22" s="428">
        <v>0.2878</v>
      </c>
      <c r="J22" s="428">
        <v>-1.3600000000000001E-2</v>
      </c>
      <c r="K22" s="428">
        <v>0.25670000000000004</v>
      </c>
      <c r="L22" s="42"/>
      <c r="M22" s="428">
        <v>-9.2799999999999994E-2</v>
      </c>
      <c r="N22" s="428">
        <v>-0.1197</v>
      </c>
      <c r="O22" s="428">
        <v>-0.10929999999999999</v>
      </c>
      <c r="P22" s="428">
        <v>-0.18129999999999999</v>
      </c>
      <c r="Q22" s="428">
        <v>-0.12179999999999999</v>
      </c>
      <c r="R22" s="428">
        <v>-0.14460000000000001</v>
      </c>
      <c r="S22" s="42"/>
      <c r="T22" s="428">
        <v>0.80730000000000002</v>
      </c>
      <c r="U22" s="428">
        <v>3.6499999999999998E-2</v>
      </c>
      <c r="V22" s="428">
        <v>3.6499999999999998E-2</v>
      </c>
      <c r="W22" s="428">
        <v>2.6000000000000002E-2</v>
      </c>
      <c r="X22" s="428">
        <v>5.7300000000000004E-2</v>
      </c>
      <c r="Y22" s="428">
        <v>3.6499999999999998E-2</v>
      </c>
      <c r="Z22" s="42"/>
      <c r="AA22" s="428">
        <v>0.78870000000000007</v>
      </c>
      <c r="AB22" s="428">
        <v>3.0200000000000001E-2</v>
      </c>
      <c r="AC22" s="428">
        <v>6.6400000000000001E-2</v>
      </c>
      <c r="AD22" s="428">
        <v>2.2099999999999998E-2</v>
      </c>
      <c r="AE22" s="428">
        <v>4.8300000000000003E-2</v>
      </c>
      <c r="AF22" s="428">
        <v>4.4299999999999999E-2</v>
      </c>
      <c r="AG22" s="755"/>
      <c r="AH22" s="428">
        <v>-5.5199999999999999E-2</v>
      </c>
      <c r="AI22" s="428">
        <v>6.3799999999999996E-2</v>
      </c>
      <c r="AJ22" s="428">
        <v>1.7299999999999999E-2</v>
      </c>
      <c r="AK22" s="428">
        <v>-0.31840000000000002</v>
      </c>
      <c r="AL22" s="428">
        <v>-0.18090000000000001</v>
      </c>
      <c r="AM22" s="428">
        <v>-0.23430000000000001</v>
      </c>
      <c r="AN22" s="42"/>
      <c r="AO22" s="428">
        <v>-0.16300000000000001</v>
      </c>
      <c r="AP22" s="428">
        <v>-0.10800000000000001</v>
      </c>
      <c r="AQ22" s="428">
        <v>-0.1295</v>
      </c>
      <c r="AR22" s="428">
        <v>-0.2077</v>
      </c>
      <c r="AS22" s="428">
        <v>-0.16719999999999999</v>
      </c>
      <c r="AT22" s="428">
        <v>-0.18280000000000002</v>
      </c>
      <c r="AU22" s="42"/>
      <c r="AV22" s="428">
        <v>0.22109999999999999</v>
      </c>
      <c r="AW22" s="428">
        <v>0.33439999999999998</v>
      </c>
      <c r="AX22" s="428">
        <v>0.29089999999999999</v>
      </c>
      <c r="AY22" s="428">
        <v>0.27889999999999998</v>
      </c>
      <c r="AZ22" s="428">
        <v>0.41039999999999999</v>
      </c>
      <c r="BA22" s="428">
        <v>0.36020000000000002</v>
      </c>
      <c r="BB22" s="42"/>
      <c r="BC22" s="428">
        <v>2.6000000000000002E-2</v>
      </c>
      <c r="BD22" s="428">
        <v>0.15789999999999998</v>
      </c>
      <c r="BE22" s="428">
        <v>0.1069</v>
      </c>
      <c r="BF22" s="428">
        <v>0.19469999999999998</v>
      </c>
      <c r="BG22" s="428">
        <v>0.25170000000000003</v>
      </c>
      <c r="BH22" s="428">
        <v>0.22969999999999999</v>
      </c>
      <c r="BI22" s="42"/>
      <c r="BJ22" s="428">
        <v>-0.14660000000000001</v>
      </c>
      <c r="BK22" s="428">
        <v>-0.12619999999999998</v>
      </c>
      <c r="BL22" s="428">
        <v>-0.13400000000000001</v>
      </c>
      <c r="BM22" s="428">
        <v>6.7699999999999996E-2</v>
      </c>
      <c r="BN22" s="428">
        <v>-1.29E-2</v>
      </c>
      <c r="BO22" s="428">
        <v>1.7899999999999999E-2</v>
      </c>
      <c r="BP22" s="42"/>
      <c r="BQ22" s="428">
        <v>8.3400000000000002E-2</v>
      </c>
      <c r="BR22" s="428">
        <v>0.1512</v>
      </c>
      <c r="BS22" s="428">
        <v>0.1234</v>
      </c>
      <c r="BT22" s="428">
        <v>0.12279999999999999</v>
      </c>
      <c r="BU22" s="428">
        <v>7.4400000000000008E-2</v>
      </c>
      <c r="BV22" s="428">
        <v>8.6699999999999999E-2</v>
      </c>
      <c r="BW22" s="42"/>
      <c r="BX22" s="428">
        <v>-0.32189999999999996</v>
      </c>
      <c r="BY22" s="428">
        <v>-0.2059</v>
      </c>
      <c r="BZ22" s="428">
        <v>-0.25</v>
      </c>
      <c r="CA22" s="42"/>
      <c r="CB22" s="428">
        <v>-0.13300000000000001</v>
      </c>
      <c r="CC22" s="428">
        <v>-2.5000000000000001E-2</v>
      </c>
      <c r="CD22" s="428">
        <v>-6.8400000000000002E-2</v>
      </c>
      <c r="CE22" s="42"/>
      <c r="CF22" s="514">
        <v>103.2</v>
      </c>
      <c r="CG22" s="514">
        <v>-14.5</v>
      </c>
      <c r="CH22" s="754" t="s">
        <v>1115</v>
      </c>
      <c r="CI22" s="754" t="s">
        <v>1115</v>
      </c>
      <c r="CJ22" s="183"/>
    </row>
    <row r="23" spans="1:88">
      <c r="A23" s="61">
        <v>32933</v>
      </c>
      <c r="B23" s="428">
        <v>-5.4699999999999999E-2</v>
      </c>
      <c r="C23" s="428">
        <v>-8.2799999999999999E-2</v>
      </c>
      <c r="D23" s="428">
        <v>-7.5399999999999995E-2</v>
      </c>
      <c r="E23" s="42"/>
      <c r="F23" s="428">
        <v>0</v>
      </c>
      <c r="G23" s="428">
        <v>0.29480000000000001</v>
      </c>
      <c r="H23" s="428">
        <v>-4.1700000000000001E-2</v>
      </c>
      <c r="I23" s="428">
        <v>0.29520000000000002</v>
      </c>
      <c r="J23" s="428">
        <v>-2.8300000000000002E-2</v>
      </c>
      <c r="K23" s="428">
        <v>0.29199999999999998</v>
      </c>
      <c r="L23" s="42"/>
      <c r="M23" s="428">
        <v>-0.22219999999999998</v>
      </c>
      <c r="N23" s="428">
        <v>-0.10060000000000001</v>
      </c>
      <c r="O23" s="428">
        <v>-0.14649999999999999</v>
      </c>
      <c r="P23" s="428">
        <v>-0.20920000000000002</v>
      </c>
      <c r="Q23" s="428">
        <v>-0.17199999999999999</v>
      </c>
      <c r="R23" s="428">
        <v>-0.18239999999999998</v>
      </c>
      <c r="S23" s="42"/>
      <c r="T23" s="428">
        <v>0.84770000000000001</v>
      </c>
      <c r="U23" s="428">
        <v>1.0200000000000001E-2</v>
      </c>
      <c r="V23" s="428">
        <v>3.5499999999999997E-2</v>
      </c>
      <c r="W23" s="428">
        <v>2.5399999999999999E-2</v>
      </c>
      <c r="X23" s="428">
        <v>5.5800000000000002E-2</v>
      </c>
      <c r="Y23" s="428">
        <v>2.5399999999999999E-2</v>
      </c>
      <c r="Z23" s="42"/>
      <c r="AA23" s="428">
        <v>0.81489999999999996</v>
      </c>
      <c r="AB23" s="428">
        <v>1.21E-2</v>
      </c>
      <c r="AC23" s="428">
        <v>7.0400000000000004E-2</v>
      </c>
      <c r="AD23" s="428">
        <v>1.61E-2</v>
      </c>
      <c r="AE23" s="428">
        <v>4.8300000000000003E-2</v>
      </c>
      <c r="AF23" s="428">
        <v>3.8199999999999998E-2</v>
      </c>
      <c r="AG23" s="755"/>
      <c r="AH23" s="428">
        <v>-0.13189999999999999</v>
      </c>
      <c r="AI23" s="428">
        <v>-6.1900000000000004E-2</v>
      </c>
      <c r="AJ23" s="428">
        <v>-9.3100000000000002E-2</v>
      </c>
      <c r="AK23" s="428">
        <v>-0.2747</v>
      </c>
      <c r="AL23" s="428">
        <v>-0.24739999999999998</v>
      </c>
      <c r="AM23" s="428">
        <v>-0.25489999999999996</v>
      </c>
      <c r="AN23" s="42"/>
      <c r="AO23" s="428">
        <v>-0.12230000000000001</v>
      </c>
      <c r="AP23" s="428">
        <v>-7.7399999999999997E-2</v>
      </c>
      <c r="AQ23" s="428">
        <v>-9.2399999999999996E-2</v>
      </c>
      <c r="AR23" s="428">
        <v>-0.16930000000000001</v>
      </c>
      <c r="AS23" s="428">
        <v>-0.1477</v>
      </c>
      <c r="AT23" s="428">
        <v>-0.15060000000000001</v>
      </c>
      <c r="AU23" s="42"/>
      <c r="AV23" s="428">
        <v>0.23860000000000001</v>
      </c>
      <c r="AW23" s="428">
        <v>0.43450000000000005</v>
      </c>
      <c r="AX23" s="428">
        <v>0.35670000000000002</v>
      </c>
      <c r="AY23" s="428">
        <v>0.26400000000000001</v>
      </c>
      <c r="AZ23" s="428">
        <v>0.36009999999999998</v>
      </c>
      <c r="BA23" s="428">
        <v>0.32189999999999996</v>
      </c>
      <c r="BB23" s="42"/>
      <c r="BC23" s="428">
        <v>0.1134</v>
      </c>
      <c r="BD23" s="428">
        <v>0.17149999999999999</v>
      </c>
      <c r="BE23" s="428">
        <v>0.15039999999999998</v>
      </c>
      <c r="BF23" s="428">
        <v>0.21129999999999999</v>
      </c>
      <c r="BG23" s="428">
        <v>0.27539999999999998</v>
      </c>
      <c r="BH23" s="428">
        <v>0.252</v>
      </c>
      <c r="BI23" s="42"/>
      <c r="BJ23" s="428">
        <v>-0.20710000000000001</v>
      </c>
      <c r="BK23" s="428">
        <v>-0.16089999999999999</v>
      </c>
      <c r="BL23" s="428">
        <v>-0.17859999999999998</v>
      </c>
      <c r="BM23" s="428">
        <v>3.5499999999999997E-2</v>
      </c>
      <c r="BN23" s="428">
        <v>-6.4000000000000003E-3</v>
      </c>
      <c r="BO23" s="428">
        <v>1.2E-2</v>
      </c>
      <c r="BP23" s="42"/>
      <c r="BQ23" s="428">
        <v>-3.4000000000000002E-2</v>
      </c>
      <c r="BR23" s="428">
        <v>3.0899999999999997E-2</v>
      </c>
      <c r="BS23" s="428">
        <v>2.5000000000000001E-3</v>
      </c>
      <c r="BT23" s="428">
        <v>9.69E-2</v>
      </c>
      <c r="BU23" s="428">
        <v>4.9000000000000002E-2</v>
      </c>
      <c r="BV23" s="428">
        <v>6.9900000000000004E-2</v>
      </c>
      <c r="BW23" s="42"/>
      <c r="BX23" s="428">
        <v>-0.27500000000000002</v>
      </c>
      <c r="BY23" s="428">
        <v>-0.23829999999999998</v>
      </c>
      <c r="BZ23" s="428">
        <v>-0.2457</v>
      </c>
      <c r="CA23" s="42"/>
      <c r="CB23" s="428">
        <v>-0.1283</v>
      </c>
      <c r="CC23" s="428">
        <v>-0.15439999999999998</v>
      </c>
      <c r="CD23" s="428">
        <v>-0.14069999999999999</v>
      </c>
      <c r="CE23" s="42"/>
      <c r="CF23" s="514">
        <v>101.7</v>
      </c>
      <c r="CG23" s="514">
        <v>-1.5</v>
      </c>
      <c r="CH23" s="754" t="s">
        <v>1115</v>
      </c>
      <c r="CI23" s="754" t="s">
        <v>1115</v>
      </c>
      <c r="CJ23" s="183"/>
    </row>
    <row r="24" spans="1:88">
      <c r="A24" s="61">
        <v>33025</v>
      </c>
      <c r="B24" s="428">
        <v>-6.0899999999999996E-2</v>
      </c>
      <c r="C24" s="428">
        <v>9.7999999999999997E-3</v>
      </c>
      <c r="D24" s="428">
        <v>-1.61E-2</v>
      </c>
      <c r="E24" s="42"/>
      <c r="F24" s="428">
        <v>0.04</v>
      </c>
      <c r="G24" s="428">
        <v>0.2616</v>
      </c>
      <c r="H24" s="428">
        <v>-2.9600000000000001E-2</v>
      </c>
      <c r="I24" s="428">
        <v>0.21719999999999998</v>
      </c>
      <c r="J24" s="428">
        <v>2.3E-3</v>
      </c>
      <c r="K24" s="428">
        <v>0.23329999999999998</v>
      </c>
      <c r="L24" s="42"/>
      <c r="M24" s="428">
        <v>-0.2893</v>
      </c>
      <c r="N24" s="428">
        <v>-0.18359999999999999</v>
      </c>
      <c r="O24" s="428">
        <v>-0.22059999999999999</v>
      </c>
      <c r="P24" s="428">
        <v>-0.19489999999999999</v>
      </c>
      <c r="Q24" s="428">
        <v>-0.13730000000000001</v>
      </c>
      <c r="R24" s="428">
        <v>-0.15620000000000001</v>
      </c>
      <c r="S24" s="42"/>
      <c r="T24" s="428">
        <v>0.88080000000000003</v>
      </c>
      <c r="U24" s="428">
        <v>5.1999999999999998E-3</v>
      </c>
      <c r="V24" s="428">
        <v>4.1500000000000002E-2</v>
      </c>
      <c r="W24" s="428">
        <v>2.5899999999999999E-2</v>
      </c>
      <c r="X24" s="428">
        <v>1.55E-2</v>
      </c>
      <c r="Y24" s="428">
        <v>3.1099999999999999E-2</v>
      </c>
      <c r="Z24" s="42"/>
      <c r="AA24" s="428">
        <v>0.82620000000000005</v>
      </c>
      <c r="AB24" s="428">
        <v>1.23E-2</v>
      </c>
      <c r="AC24" s="428">
        <v>7.7699999999999991E-2</v>
      </c>
      <c r="AD24" s="428">
        <v>1.84E-2</v>
      </c>
      <c r="AE24" s="428">
        <v>2.86E-2</v>
      </c>
      <c r="AF24" s="428">
        <v>3.6799999999999999E-2</v>
      </c>
      <c r="AG24" s="755"/>
      <c r="AH24" s="428">
        <v>-0.2737</v>
      </c>
      <c r="AI24" s="428">
        <v>-0.1444</v>
      </c>
      <c r="AJ24" s="428">
        <v>-0.1905</v>
      </c>
      <c r="AK24" s="428">
        <v>-0.25700000000000001</v>
      </c>
      <c r="AL24" s="428">
        <v>-0.21530000000000002</v>
      </c>
      <c r="AM24" s="428">
        <v>-0.23370000000000002</v>
      </c>
      <c r="AN24" s="42"/>
      <c r="AO24" s="428">
        <v>-0.20430000000000001</v>
      </c>
      <c r="AP24" s="428">
        <v>-0.13170000000000001</v>
      </c>
      <c r="AQ24" s="428">
        <v>-0.16120000000000001</v>
      </c>
      <c r="AR24" s="428">
        <v>-0.17739999999999997</v>
      </c>
      <c r="AS24" s="428">
        <v>-0.1268</v>
      </c>
      <c r="AT24" s="428">
        <v>-0.14499999999999999</v>
      </c>
      <c r="AU24" s="42"/>
      <c r="AV24" s="428">
        <v>0.27550000000000002</v>
      </c>
      <c r="AW24" s="428">
        <v>0.29799999999999999</v>
      </c>
      <c r="AX24" s="428">
        <v>0.2898</v>
      </c>
      <c r="AY24" s="428">
        <v>0.20620000000000002</v>
      </c>
      <c r="AZ24" s="428">
        <v>0.29469999999999996</v>
      </c>
      <c r="BA24" s="428">
        <v>0.26429999999999998</v>
      </c>
      <c r="BB24" s="42"/>
      <c r="BC24" s="428">
        <v>2.0499999999999997E-2</v>
      </c>
      <c r="BD24" s="428">
        <v>0.1429</v>
      </c>
      <c r="BE24" s="428">
        <v>0.1017</v>
      </c>
      <c r="BF24" s="428">
        <v>0.1399</v>
      </c>
      <c r="BG24" s="428">
        <v>0.17350000000000002</v>
      </c>
      <c r="BH24" s="428">
        <v>0.16879999999999998</v>
      </c>
      <c r="BI24" s="42"/>
      <c r="BJ24" s="428">
        <v>-0.3604</v>
      </c>
      <c r="BK24" s="428">
        <v>-0.12960000000000002</v>
      </c>
      <c r="BL24" s="428">
        <v>-0.21429999999999999</v>
      </c>
      <c r="BM24" s="428">
        <v>-7.690000000000001E-2</v>
      </c>
      <c r="BN24" s="428">
        <v>2.64E-2</v>
      </c>
      <c r="BO24" s="428">
        <v>-4.0999999999999995E-3</v>
      </c>
      <c r="BP24" s="42"/>
      <c r="BQ24" s="428">
        <v>-0.22550000000000001</v>
      </c>
      <c r="BR24" s="428">
        <v>4.6799999999999994E-2</v>
      </c>
      <c r="BS24" s="428">
        <v>-5.7699999999999994E-2</v>
      </c>
      <c r="BT24" s="428">
        <v>-1.1299999999999999E-2</v>
      </c>
      <c r="BU24" s="428">
        <v>0.15509999999999999</v>
      </c>
      <c r="BV24" s="428">
        <v>9.2600000000000002E-2</v>
      </c>
      <c r="BW24" s="42"/>
      <c r="BX24" s="428">
        <v>-0.36499999999999999</v>
      </c>
      <c r="BY24" s="428">
        <v>-0.26890000000000003</v>
      </c>
      <c r="BZ24" s="428">
        <v>-0.29809999999999998</v>
      </c>
      <c r="CA24" s="42"/>
      <c r="CB24" s="428">
        <v>-0.18280000000000002</v>
      </c>
      <c r="CC24" s="428">
        <v>-0.16370000000000001</v>
      </c>
      <c r="CD24" s="428">
        <v>-0.16699999999999998</v>
      </c>
      <c r="CE24" s="42"/>
      <c r="CF24" s="514">
        <v>104.1</v>
      </c>
      <c r="CG24" s="514">
        <v>2.3999999999999915</v>
      </c>
      <c r="CH24" s="754" t="s">
        <v>1115</v>
      </c>
      <c r="CI24" s="754" t="s">
        <v>1115</v>
      </c>
      <c r="CJ24" s="183"/>
    </row>
    <row r="25" spans="1:88">
      <c r="A25" s="61">
        <v>33117</v>
      </c>
      <c r="B25" s="428">
        <v>-0.2447</v>
      </c>
      <c r="C25" s="428">
        <v>-0.29930000000000001</v>
      </c>
      <c r="D25" s="428">
        <v>-0.28300000000000003</v>
      </c>
      <c r="E25" s="42"/>
      <c r="F25" s="428">
        <v>0.16070000000000001</v>
      </c>
      <c r="G25" s="428">
        <v>0.41880000000000001</v>
      </c>
      <c r="H25" s="428">
        <v>5.3399999999999996E-2</v>
      </c>
      <c r="I25" s="428">
        <v>0.32420000000000004</v>
      </c>
      <c r="J25" s="428">
        <v>9.1499999999999998E-2</v>
      </c>
      <c r="K25" s="428">
        <v>0.36249999999999999</v>
      </c>
      <c r="L25" s="42"/>
      <c r="M25" s="428">
        <v>-0.32969999999999999</v>
      </c>
      <c r="N25" s="428">
        <v>-0.28570000000000001</v>
      </c>
      <c r="O25" s="428">
        <v>-0.29960000000000003</v>
      </c>
      <c r="P25" s="428">
        <v>-0.2324</v>
      </c>
      <c r="Q25" s="428">
        <v>-0.19800000000000001</v>
      </c>
      <c r="R25" s="428">
        <v>-0.21559999999999999</v>
      </c>
      <c r="S25" s="42"/>
      <c r="T25" s="428">
        <v>0.9194</v>
      </c>
      <c r="U25" s="428">
        <v>1.0800000000000001E-2</v>
      </c>
      <c r="V25" s="428">
        <v>1.61E-2</v>
      </c>
      <c r="W25" s="428">
        <v>2.1499999999999998E-2</v>
      </c>
      <c r="X25" s="428">
        <v>1.0800000000000001E-2</v>
      </c>
      <c r="Y25" s="428">
        <v>2.1499999999999998E-2</v>
      </c>
      <c r="Z25" s="42"/>
      <c r="AA25" s="428">
        <v>0.85959999999999992</v>
      </c>
      <c r="AB25" s="428">
        <v>1.49E-2</v>
      </c>
      <c r="AC25" s="428">
        <v>5.5300000000000002E-2</v>
      </c>
      <c r="AD25" s="428">
        <v>1.2800000000000001E-2</v>
      </c>
      <c r="AE25" s="428">
        <v>2.1299999999999999E-2</v>
      </c>
      <c r="AF25" s="428">
        <v>3.6200000000000003E-2</v>
      </c>
      <c r="AG25" s="755"/>
      <c r="AH25" s="428">
        <v>-0.28649999999999998</v>
      </c>
      <c r="AI25" s="428">
        <v>-0.2697</v>
      </c>
      <c r="AJ25" s="428">
        <v>-0.27649999999999997</v>
      </c>
      <c r="AK25" s="428">
        <v>-0.22219999999999998</v>
      </c>
      <c r="AL25" s="428">
        <v>-0.23680000000000001</v>
      </c>
      <c r="AM25" s="428">
        <v>-0.2379</v>
      </c>
      <c r="AN25" s="42"/>
      <c r="AO25" s="428">
        <v>-0.28410000000000002</v>
      </c>
      <c r="AP25" s="428">
        <v>-0.17280000000000001</v>
      </c>
      <c r="AQ25" s="428">
        <v>-0.2162</v>
      </c>
      <c r="AR25" s="428">
        <v>-0.2273</v>
      </c>
      <c r="AS25" s="428">
        <v>-0.19489999999999999</v>
      </c>
      <c r="AT25" s="428">
        <v>-0.2054</v>
      </c>
      <c r="AU25" s="42"/>
      <c r="AV25" s="428">
        <v>0.2432</v>
      </c>
      <c r="AW25" s="428">
        <v>0.19579999999999997</v>
      </c>
      <c r="AX25" s="428">
        <v>0.2167</v>
      </c>
      <c r="AY25" s="428">
        <v>0.33700000000000002</v>
      </c>
      <c r="AZ25" s="428">
        <v>0.34029999999999999</v>
      </c>
      <c r="BA25" s="428">
        <v>0.33829999999999999</v>
      </c>
      <c r="BB25" s="42"/>
      <c r="BC25" s="428">
        <v>2.2099999999999998E-2</v>
      </c>
      <c r="BD25" s="428">
        <v>9.9299999999999999E-2</v>
      </c>
      <c r="BE25" s="428">
        <v>6.7699999999999996E-2</v>
      </c>
      <c r="BF25" s="428">
        <v>0.1038</v>
      </c>
      <c r="BG25" s="428">
        <v>0.18789999999999998</v>
      </c>
      <c r="BH25" s="428">
        <v>0.1522</v>
      </c>
      <c r="BI25" s="42"/>
      <c r="BJ25" s="428">
        <v>-0.31690000000000002</v>
      </c>
      <c r="BK25" s="428">
        <v>-0.34470000000000001</v>
      </c>
      <c r="BL25" s="428">
        <v>-0.33549999999999996</v>
      </c>
      <c r="BM25" s="428">
        <v>-7.5700000000000003E-2</v>
      </c>
      <c r="BN25" s="428">
        <v>-0.21840000000000001</v>
      </c>
      <c r="BO25" s="428">
        <v>-0.16489999999999999</v>
      </c>
      <c r="BP25" s="42"/>
      <c r="BQ25" s="428">
        <v>-0.16800000000000001</v>
      </c>
      <c r="BR25" s="428">
        <v>-0.21579999999999999</v>
      </c>
      <c r="BS25" s="428">
        <v>-0.20010000000000003</v>
      </c>
      <c r="BT25" s="428">
        <v>3.44E-2</v>
      </c>
      <c r="BU25" s="428">
        <v>-3.8199999999999998E-2</v>
      </c>
      <c r="BV25" s="428">
        <v>-1.2699999999999999E-2</v>
      </c>
      <c r="BW25" s="42"/>
      <c r="BX25" s="428">
        <v>-0.35880000000000001</v>
      </c>
      <c r="BY25" s="428">
        <v>-0.36</v>
      </c>
      <c r="BZ25" s="428">
        <v>-0.36259999999999998</v>
      </c>
      <c r="CA25" s="42"/>
      <c r="CB25" s="428">
        <v>-0.26590000000000003</v>
      </c>
      <c r="CC25" s="428">
        <v>-0.22640000000000002</v>
      </c>
      <c r="CD25" s="428">
        <v>-0.23960000000000001</v>
      </c>
      <c r="CE25" s="42"/>
      <c r="CF25" s="514">
        <v>101.3</v>
      </c>
      <c r="CG25" s="514">
        <v>-2.7999999999999972</v>
      </c>
      <c r="CH25" s="754" t="s">
        <v>1115</v>
      </c>
      <c r="CI25" s="754" t="s">
        <v>1115</v>
      </c>
      <c r="CJ25" s="183"/>
    </row>
    <row r="26" spans="1:88">
      <c r="A26" s="61">
        <v>33208</v>
      </c>
      <c r="B26" s="428">
        <v>-0.43680000000000002</v>
      </c>
      <c r="C26" s="428">
        <v>-0.45799999999999996</v>
      </c>
      <c r="D26" s="428">
        <v>-0.44840000000000002</v>
      </c>
      <c r="E26" s="42"/>
      <c r="F26" s="428">
        <v>0.3533</v>
      </c>
      <c r="G26" s="428">
        <v>0.50680000000000003</v>
      </c>
      <c r="H26" s="428">
        <v>0.16670000000000001</v>
      </c>
      <c r="I26" s="428">
        <v>0.47950000000000004</v>
      </c>
      <c r="J26" s="428">
        <v>0.23569999999999999</v>
      </c>
      <c r="K26" s="428">
        <v>0.49349999999999999</v>
      </c>
      <c r="L26" s="42"/>
      <c r="M26" s="428">
        <v>-0.28410000000000002</v>
      </c>
      <c r="N26" s="428">
        <v>-0.31579999999999997</v>
      </c>
      <c r="O26" s="428">
        <v>-0.30109999999999998</v>
      </c>
      <c r="P26" s="428">
        <v>-0.36990000000000001</v>
      </c>
      <c r="Q26" s="428">
        <v>-0.4</v>
      </c>
      <c r="R26" s="428">
        <v>-0.39159999999999995</v>
      </c>
      <c r="S26" s="42"/>
      <c r="T26" s="428">
        <v>0.92530000000000001</v>
      </c>
      <c r="U26" s="428">
        <v>5.6999999999999993E-3</v>
      </c>
      <c r="V26" s="428">
        <v>2.87E-2</v>
      </c>
      <c r="W26" s="428">
        <v>0</v>
      </c>
      <c r="X26" s="428">
        <v>1.15E-2</v>
      </c>
      <c r="Y26" s="428">
        <v>2.87E-2</v>
      </c>
      <c r="Z26" s="42"/>
      <c r="AA26" s="428">
        <v>0.87529999999999997</v>
      </c>
      <c r="AB26" s="428">
        <v>8.8000000000000005E-3</v>
      </c>
      <c r="AC26" s="428">
        <v>6.13E-2</v>
      </c>
      <c r="AD26" s="428">
        <v>0</v>
      </c>
      <c r="AE26" s="428">
        <v>2.1899999999999999E-2</v>
      </c>
      <c r="AF26" s="428">
        <v>3.2799999999999996E-2</v>
      </c>
      <c r="AG26" s="755"/>
      <c r="AH26" s="428">
        <v>-0.2949</v>
      </c>
      <c r="AI26" s="428">
        <v>-0.16219999999999998</v>
      </c>
      <c r="AJ26" s="428">
        <v>-0.2127</v>
      </c>
      <c r="AK26" s="428">
        <v>-0.40130000000000005</v>
      </c>
      <c r="AL26" s="428">
        <v>-0.3538</v>
      </c>
      <c r="AM26" s="428">
        <v>-0.37439999999999996</v>
      </c>
      <c r="AN26" s="42"/>
      <c r="AO26" s="428">
        <v>-0.38179999999999997</v>
      </c>
      <c r="AP26" s="428">
        <v>-0.23260000000000003</v>
      </c>
      <c r="AQ26" s="428">
        <v>-0.29260000000000003</v>
      </c>
      <c r="AR26" s="428">
        <v>-0.27329999999999999</v>
      </c>
      <c r="AS26" s="428">
        <v>-0.18179999999999999</v>
      </c>
      <c r="AT26" s="428">
        <v>-0.21719999999999998</v>
      </c>
      <c r="AU26" s="42"/>
      <c r="AV26" s="428">
        <v>0.18969999999999998</v>
      </c>
      <c r="AW26" s="428">
        <v>0.25170000000000003</v>
      </c>
      <c r="AX26" s="428">
        <v>0.22690000000000002</v>
      </c>
      <c r="AY26" s="428">
        <v>0.25579999999999997</v>
      </c>
      <c r="AZ26" s="428">
        <v>0.29620000000000002</v>
      </c>
      <c r="BA26" s="428">
        <v>0.28039999999999998</v>
      </c>
      <c r="BB26" s="42"/>
      <c r="BC26" s="428">
        <v>-1.2E-2</v>
      </c>
      <c r="BD26" s="428">
        <v>5.04E-2</v>
      </c>
      <c r="BE26" s="428">
        <v>2.9600000000000001E-2</v>
      </c>
      <c r="BF26" s="428">
        <v>0.1024</v>
      </c>
      <c r="BG26" s="428">
        <v>8.900000000000001E-2</v>
      </c>
      <c r="BH26" s="428">
        <v>9.3000000000000013E-2</v>
      </c>
      <c r="BI26" s="42"/>
      <c r="BJ26" s="428">
        <v>-0.40460000000000002</v>
      </c>
      <c r="BK26" s="428">
        <v>-0.27179999999999999</v>
      </c>
      <c r="BL26" s="428">
        <v>-0.31940000000000002</v>
      </c>
      <c r="BM26" s="428">
        <v>-0.27489999999999998</v>
      </c>
      <c r="BN26" s="428">
        <v>-0.23260000000000003</v>
      </c>
      <c r="BO26" s="428">
        <v>-0.24940000000000001</v>
      </c>
      <c r="BP26" s="42"/>
      <c r="BQ26" s="428">
        <v>-0.25309999999999999</v>
      </c>
      <c r="BR26" s="428">
        <v>-0.16320000000000001</v>
      </c>
      <c r="BS26" s="428">
        <v>-0.20079999999999998</v>
      </c>
      <c r="BT26" s="428">
        <v>-0.23829999999999998</v>
      </c>
      <c r="BU26" s="428">
        <v>-0.24079999999999999</v>
      </c>
      <c r="BV26" s="428">
        <v>-0.2414</v>
      </c>
      <c r="BW26" s="42"/>
      <c r="BX26" s="428">
        <v>-0.48479999999999995</v>
      </c>
      <c r="BY26" s="428">
        <v>-0.27160000000000001</v>
      </c>
      <c r="BZ26" s="428">
        <v>-0.34630000000000005</v>
      </c>
      <c r="CA26" s="42"/>
      <c r="CB26" s="428">
        <v>-0.3533</v>
      </c>
      <c r="CC26" s="428">
        <v>-0.2727</v>
      </c>
      <c r="CD26" s="428">
        <v>-0.29980000000000001</v>
      </c>
      <c r="CE26" s="42"/>
      <c r="CF26" s="514">
        <v>84.3</v>
      </c>
      <c r="CG26" s="514">
        <v>-17</v>
      </c>
      <c r="CH26" s="754" t="s">
        <v>1115</v>
      </c>
      <c r="CI26" s="754" t="s">
        <v>1115</v>
      </c>
      <c r="CJ26" s="183"/>
    </row>
    <row r="27" spans="1:88">
      <c r="A27" s="61">
        <v>33298</v>
      </c>
      <c r="B27" s="428">
        <v>-0.49209999999999998</v>
      </c>
      <c r="C27" s="428">
        <v>-0.51719999999999999</v>
      </c>
      <c r="D27" s="428">
        <v>-0.50800000000000001</v>
      </c>
      <c r="E27" s="42"/>
      <c r="F27" s="428">
        <v>0.39759999999999995</v>
      </c>
      <c r="G27" s="428">
        <v>0.59760000000000002</v>
      </c>
      <c r="H27" s="428">
        <v>0.26669999999999999</v>
      </c>
      <c r="I27" s="428">
        <v>0.5464</v>
      </c>
      <c r="J27" s="428">
        <v>0.31530000000000002</v>
      </c>
      <c r="K27" s="428">
        <v>0.5665</v>
      </c>
      <c r="L27" s="42"/>
      <c r="M27" s="428">
        <v>-0.39360000000000001</v>
      </c>
      <c r="N27" s="428">
        <v>-0.35310000000000002</v>
      </c>
      <c r="O27" s="428">
        <v>-0.36200000000000004</v>
      </c>
      <c r="P27" s="428">
        <v>-0.38829999999999998</v>
      </c>
      <c r="Q27" s="428">
        <v>-0.31969999999999998</v>
      </c>
      <c r="R27" s="428">
        <v>-0.3427</v>
      </c>
      <c r="S27" s="42"/>
      <c r="T27" s="428">
        <v>0.91849999999999998</v>
      </c>
      <c r="U27" s="428">
        <v>1.09E-2</v>
      </c>
      <c r="V27" s="428">
        <v>2.1700000000000001E-2</v>
      </c>
      <c r="W27" s="428">
        <v>5.4000000000000003E-3</v>
      </c>
      <c r="X27" s="428">
        <v>0</v>
      </c>
      <c r="Y27" s="428">
        <v>4.3499999999999997E-2</v>
      </c>
      <c r="Z27" s="42"/>
      <c r="AA27" s="428">
        <v>0.87749999999999995</v>
      </c>
      <c r="AB27" s="428">
        <v>8.0000000000000002E-3</v>
      </c>
      <c r="AC27" s="428">
        <v>5.2199999999999996E-2</v>
      </c>
      <c r="AD27" s="428">
        <v>0.01</v>
      </c>
      <c r="AE27" s="428">
        <v>0.01</v>
      </c>
      <c r="AF27" s="428">
        <v>4.2199999999999994E-2</v>
      </c>
      <c r="AG27" s="755"/>
      <c r="AH27" s="428">
        <v>-0.45090000000000002</v>
      </c>
      <c r="AI27" s="428">
        <v>-0.32289999999999996</v>
      </c>
      <c r="AJ27" s="428">
        <v>-0.36780000000000002</v>
      </c>
      <c r="AK27" s="428">
        <v>-0.50580000000000003</v>
      </c>
      <c r="AL27" s="428">
        <v>-0.42409999999999998</v>
      </c>
      <c r="AM27" s="428">
        <v>-0.45049999999999996</v>
      </c>
      <c r="AN27" s="42"/>
      <c r="AO27" s="428">
        <v>-0.43259999999999998</v>
      </c>
      <c r="AP27" s="428">
        <v>-0.26690000000000003</v>
      </c>
      <c r="AQ27" s="428">
        <v>-0.32619999999999999</v>
      </c>
      <c r="AR27" s="428">
        <v>-0.4022</v>
      </c>
      <c r="AS27" s="428">
        <v>-0.25670000000000004</v>
      </c>
      <c r="AT27" s="428">
        <v>-0.31209999999999999</v>
      </c>
      <c r="AU27" s="42"/>
      <c r="AV27" s="428">
        <v>0.20860000000000001</v>
      </c>
      <c r="AW27" s="428">
        <v>0.22329999999999997</v>
      </c>
      <c r="AX27" s="428">
        <v>0.21929999999999999</v>
      </c>
      <c r="AY27" s="428">
        <v>5.4600000000000003E-2</v>
      </c>
      <c r="AZ27" s="428">
        <v>0.1487</v>
      </c>
      <c r="BA27" s="428">
        <v>0.11609999999999999</v>
      </c>
      <c r="BB27" s="42"/>
      <c r="BC27" s="428">
        <v>-7.1399999999999991E-2</v>
      </c>
      <c r="BD27" s="428">
        <v>-8.8900000000000007E-2</v>
      </c>
      <c r="BE27" s="428">
        <v>-7.5700000000000003E-2</v>
      </c>
      <c r="BF27" s="428">
        <v>-0.1038</v>
      </c>
      <c r="BG27" s="428">
        <v>-4.4900000000000002E-2</v>
      </c>
      <c r="BH27" s="428">
        <v>-5.9500000000000004E-2</v>
      </c>
      <c r="BI27" s="42"/>
      <c r="BJ27" s="428">
        <v>-0.4894</v>
      </c>
      <c r="BK27" s="428">
        <v>-0.40570000000000001</v>
      </c>
      <c r="BL27" s="428">
        <v>-0.43170000000000003</v>
      </c>
      <c r="BM27" s="428">
        <v>-0.2606</v>
      </c>
      <c r="BN27" s="428">
        <v>-0.29430000000000001</v>
      </c>
      <c r="BO27" s="428">
        <v>-0.2742</v>
      </c>
      <c r="BP27" s="42"/>
      <c r="BQ27" s="428">
        <v>-0.38479999999999998</v>
      </c>
      <c r="BR27" s="428">
        <v>-0.33460000000000001</v>
      </c>
      <c r="BS27" s="428">
        <v>-0.35359999999999997</v>
      </c>
      <c r="BT27" s="428">
        <v>-0.22739999999999999</v>
      </c>
      <c r="BU27" s="428">
        <v>-0.22219999999999998</v>
      </c>
      <c r="BV27" s="428">
        <v>-0.2266</v>
      </c>
      <c r="BW27" s="42"/>
      <c r="BX27" s="428">
        <v>-0.5615</v>
      </c>
      <c r="BY27" s="428">
        <v>-0.3725</v>
      </c>
      <c r="BZ27" s="428">
        <v>-0.43119999999999997</v>
      </c>
      <c r="CA27" s="42"/>
      <c r="CB27" s="428">
        <v>-0.34860000000000002</v>
      </c>
      <c r="CC27" s="428">
        <v>-0.2838</v>
      </c>
      <c r="CD27" s="428">
        <v>-0.3024</v>
      </c>
      <c r="CE27" s="42"/>
      <c r="CF27" s="514">
        <v>83.8</v>
      </c>
      <c r="CG27" s="514">
        <v>-0.5</v>
      </c>
      <c r="CH27" s="754" t="s">
        <v>1115</v>
      </c>
      <c r="CI27" s="754" t="s">
        <v>1115</v>
      </c>
      <c r="CJ27" s="183"/>
    </row>
    <row r="28" spans="1:88">
      <c r="A28" s="61">
        <v>33390</v>
      </c>
      <c r="B28" s="428">
        <v>-9.4999999999999998E-3</v>
      </c>
      <c r="C28" s="428">
        <v>-6.7000000000000002E-3</v>
      </c>
      <c r="D28" s="428">
        <v>-1.21E-2</v>
      </c>
      <c r="E28" s="42"/>
      <c r="F28" s="428">
        <v>0.4632</v>
      </c>
      <c r="G28" s="428">
        <v>0.60659999999999992</v>
      </c>
      <c r="H28" s="428">
        <v>0.33840000000000003</v>
      </c>
      <c r="I28" s="428">
        <v>0.56920000000000004</v>
      </c>
      <c r="J28" s="428">
        <v>0.39140000000000003</v>
      </c>
      <c r="K28" s="428">
        <v>0.58799999999999997</v>
      </c>
      <c r="L28" s="42"/>
      <c r="M28" s="428">
        <v>-0.42920000000000003</v>
      </c>
      <c r="N28" s="428">
        <v>-0.37040000000000001</v>
      </c>
      <c r="O28" s="428">
        <v>-0.38590000000000002</v>
      </c>
      <c r="P28" s="428">
        <v>-0.3493</v>
      </c>
      <c r="Q28" s="428">
        <v>-0.23910000000000001</v>
      </c>
      <c r="R28" s="428">
        <v>-0.28249999999999997</v>
      </c>
      <c r="S28" s="42"/>
      <c r="T28" s="428">
        <v>0.92790000000000006</v>
      </c>
      <c r="U28" s="428">
        <v>9.5999999999999992E-3</v>
      </c>
      <c r="V28" s="428">
        <v>1.9199999999999998E-2</v>
      </c>
      <c r="W28" s="428">
        <v>4.7999999999999996E-3</v>
      </c>
      <c r="X28" s="428">
        <v>2.4E-2</v>
      </c>
      <c r="Y28" s="428">
        <v>1.44E-2</v>
      </c>
      <c r="Z28" s="42"/>
      <c r="AA28" s="428">
        <v>0.88040000000000007</v>
      </c>
      <c r="AB28" s="428">
        <v>1.6500000000000001E-2</v>
      </c>
      <c r="AC28" s="428">
        <v>4.1200000000000001E-2</v>
      </c>
      <c r="AD28" s="428">
        <v>6.1999999999999998E-3</v>
      </c>
      <c r="AE28" s="428">
        <v>2.4700000000000003E-2</v>
      </c>
      <c r="AF28" s="428">
        <v>3.0899999999999997E-2</v>
      </c>
      <c r="AG28" s="755"/>
      <c r="AH28" s="428">
        <v>-0.45880000000000004</v>
      </c>
      <c r="AI28" s="428">
        <v>-0.33460000000000001</v>
      </c>
      <c r="AJ28" s="428">
        <v>-0.3775</v>
      </c>
      <c r="AK28" s="428">
        <v>-0.35450000000000004</v>
      </c>
      <c r="AL28" s="428">
        <v>-0.25</v>
      </c>
      <c r="AM28" s="428">
        <v>-0.29239999999999999</v>
      </c>
      <c r="AN28" s="42"/>
      <c r="AO28" s="428">
        <v>-0.33659999999999995</v>
      </c>
      <c r="AP28" s="428">
        <v>-0.31</v>
      </c>
      <c r="AQ28" s="428">
        <v>-0.31809999999999999</v>
      </c>
      <c r="AR28" s="428">
        <v>-0.28639999999999999</v>
      </c>
      <c r="AS28" s="428">
        <v>-0.22219999999999998</v>
      </c>
      <c r="AT28" s="428">
        <v>-0.25269999999999998</v>
      </c>
      <c r="AU28" s="42"/>
      <c r="AV28" s="428">
        <v>-2.4E-2</v>
      </c>
      <c r="AW28" s="428">
        <v>7.1399999999999991E-2</v>
      </c>
      <c r="AX28" s="428">
        <v>3.4799999999999998E-2</v>
      </c>
      <c r="AY28" s="428">
        <v>-1.47E-2</v>
      </c>
      <c r="AZ28" s="428">
        <v>4.0500000000000001E-2</v>
      </c>
      <c r="BA28" s="428">
        <v>1.23E-2</v>
      </c>
      <c r="BB28" s="42"/>
      <c r="BC28" s="428">
        <v>-0.13300000000000001</v>
      </c>
      <c r="BD28" s="428">
        <v>-0.14980000000000002</v>
      </c>
      <c r="BE28" s="428">
        <v>-0.14080000000000001</v>
      </c>
      <c r="BF28" s="428">
        <v>-8.0399999999999985E-2</v>
      </c>
      <c r="BG28" s="428">
        <v>-5.8799999999999998E-2</v>
      </c>
      <c r="BH28" s="428">
        <v>-7.17E-2</v>
      </c>
      <c r="BI28" s="42"/>
      <c r="BJ28" s="428">
        <v>-0.4163</v>
      </c>
      <c r="BK28" s="428">
        <v>-0.37799999999999995</v>
      </c>
      <c r="BL28" s="428">
        <v>-0.3901</v>
      </c>
      <c r="BM28" s="428">
        <v>-0.14150000000000001</v>
      </c>
      <c r="BN28" s="428">
        <v>-0.16889999999999999</v>
      </c>
      <c r="BO28" s="428">
        <v>-0.152</v>
      </c>
      <c r="BP28" s="42"/>
      <c r="BQ28" s="428">
        <v>-0.31809999999999999</v>
      </c>
      <c r="BR28" s="428">
        <v>-0.28070000000000001</v>
      </c>
      <c r="BS28" s="428">
        <v>-0.29609999999999997</v>
      </c>
      <c r="BT28" s="428">
        <v>-0.1106</v>
      </c>
      <c r="BU28" s="428">
        <v>-4.6999999999999993E-3</v>
      </c>
      <c r="BV28" s="428">
        <v>-4.9299999999999997E-2</v>
      </c>
      <c r="BW28" s="42"/>
      <c r="BX28" s="428">
        <v>-0.32899999999999996</v>
      </c>
      <c r="BY28" s="428">
        <v>-0.2361</v>
      </c>
      <c r="BZ28" s="428">
        <v>-0.27440000000000003</v>
      </c>
      <c r="CA28" s="42"/>
      <c r="CB28" s="428">
        <v>-0.2273</v>
      </c>
      <c r="CC28" s="428">
        <v>-0.10289999999999999</v>
      </c>
      <c r="CD28" s="428">
        <v>-0.1547</v>
      </c>
      <c r="CE28" s="42"/>
      <c r="CF28" s="514">
        <v>89.2</v>
      </c>
      <c r="CG28" s="514">
        <v>5.4000000000000057</v>
      </c>
      <c r="CH28" s="754" t="s">
        <v>1115</v>
      </c>
      <c r="CI28" s="754" t="s">
        <v>1115</v>
      </c>
      <c r="CJ28" s="183"/>
    </row>
    <row r="29" spans="1:88">
      <c r="A29" s="61">
        <v>33482</v>
      </c>
      <c r="B29" s="428">
        <v>-5.7500000000000002E-2</v>
      </c>
      <c r="C29" s="428">
        <v>-5.9800000000000006E-2</v>
      </c>
      <c r="D29" s="428">
        <v>-5.6600000000000004E-2</v>
      </c>
      <c r="E29" s="42"/>
      <c r="F29" s="428">
        <v>0.44540000000000002</v>
      </c>
      <c r="G29" s="428">
        <v>0.59570000000000001</v>
      </c>
      <c r="H29" s="428">
        <v>0.31</v>
      </c>
      <c r="I29" s="428">
        <v>0.54390000000000005</v>
      </c>
      <c r="J29" s="428">
        <v>0.36099999999999999</v>
      </c>
      <c r="K29" s="428">
        <v>0.56059999999999999</v>
      </c>
      <c r="L29" s="42"/>
      <c r="M29" s="428">
        <v>-0.38170000000000004</v>
      </c>
      <c r="N29" s="428">
        <v>-0.38060000000000005</v>
      </c>
      <c r="O29" s="428">
        <v>-0.38040000000000002</v>
      </c>
      <c r="P29" s="428">
        <v>-0.2414</v>
      </c>
      <c r="Q29" s="428">
        <v>-0.2918</v>
      </c>
      <c r="R29" s="428">
        <v>-0.27289999999999998</v>
      </c>
      <c r="S29" s="42"/>
      <c r="T29" s="428">
        <v>0.88120000000000009</v>
      </c>
      <c r="U29" s="428">
        <v>3.8E-3</v>
      </c>
      <c r="V29" s="428">
        <v>4.9800000000000004E-2</v>
      </c>
      <c r="W29" s="428">
        <v>3.8E-3</v>
      </c>
      <c r="X29" s="428">
        <v>1.9199999999999998E-2</v>
      </c>
      <c r="Y29" s="428">
        <v>4.2099999999999999E-2</v>
      </c>
      <c r="Z29" s="42"/>
      <c r="AA29" s="428">
        <v>0.82869999999999999</v>
      </c>
      <c r="AB29" s="428">
        <v>1.8000000000000002E-2</v>
      </c>
      <c r="AC29" s="428">
        <v>6.6299999999999998E-2</v>
      </c>
      <c r="AD29" s="428">
        <v>5.5000000000000005E-3</v>
      </c>
      <c r="AE29" s="428">
        <v>3.5900000000000001E-2</v>
      </c>
      <c r="AF29" s="428">
        <v>4.5599999999999995E-2</v>
      </c>
      <c r="AG29" s="755"/>
      <c r="AH29" s="428">
        <v>-0.4052</v>
      </c>
      <c r="AI29" s="428">
        <v>-0.37709999999999999</v>
      </c>
      <c r="AJ29" s="428">
        <v>-0.3881</v>
      </c>
      <c r="AK29" s="428">
        <v>-0.3362</v>
      </c>
      <c r="AL29" s="428">
        <v>-0.253</v>
      </c>
      <c r="AM29" s="428">
        <v>-0.28170000000000001</v>
      </c>
      <c r="AN29" s="42"/>
      <c r="AO29" s="428">
        <v>-0.41389999999999999</v>
      </c>
      <c r="AP29" s="428">
        <v>-0.3286</v>
      </c>
      <c r="AQ29" s="428">
        <v>-0.3624</v>
      </c>
      <c r="AR29" s="428">
        <v>-0.31969999999999998</v>
      </c>
      <c r="AS29" s="428">
        <v>-0.26619999999999999</v>
      </c>
      <c r="AT29" s="428">
        <v>-0.28760000000000002</v>
      </c>
      <c r="AU29" s="42"/>
      <c r="AV29" s="428">
        <v>-4.2599999999999999E-2</v>
      </c>
      <c r="AW29" s="428">
        <v>-2.4199999999999999E-2</v>
      </c>
      <c r="AX29" s="428">
        <v>-3.1099999999999999E-2</v>
      </c>
      <c r="AY29" s="428">
        <v>-3.49E-2</v>
      </c>
      <c r="AZ29" s="428">
        <v>-4.3799999999999999E-2</v>
      </c>
      <c r="BA29" s="428">
        <v>-3.9399999999999998E-2</v>
      </c>
      <c r="BB29" s="42"/>
      <c r="BC29" s="428">
        <v>-0.29299999999999998</v>
      </c>
      <c r="BD29" s="428">
        <v>-0.27910000000000001</v>
      </c>
      <c r="BE29" s="428">
        <v>-0.2833</v>
      </c>
      <c r="BF29" s="428">
        <v>-0.19219999999999998</v>
      </c>
      <c r="BG29" s="428">
        <v>-0.16120000000000001</v>
      </c>
      <c r="BH29" s="428">
        <v>-0.1721</v>
      </c>
      <c r="BI29" s="42"/>
      <c r="BJ29" s="428">
        <v>-0.36049999999999999</v>
      </c>
      <c r="BK29" s="428">
        <v>-0.38060000000000005</v>
      </c>
      <c r="BL29" s="428">
        <v>-0.37189999999999995</v>
      </c>
      <c r="BM29" s="428">
        <v>-0.18149999999999999</v>
      </c>
      <c r="BN29" s="428">
        <v>-0.1585</v>
      </c>
      <c r="BO29" s="428">
        <v>-0.16639999999999999</v>
      </c>
      <c r="BP29" s="42"/>
      <c r="BQ29" s="428">
        <v>-0.30730000000000002</v>
      </c>
      <c r="BR29" s="428">
        <v>-0.25489999999999996</v>
      </c>
      <c r="BS29" s="428">
        <v>-0.27279999999999999</v>
      </c>
      <c r="BT29" s="428">
        <v>-2.64E-2</v>
      </c>
      <c r="BU29" s="428">
        <v>-2.5899999999999999E-2</v>
      </c>
      <c r="BV29" s="428">
        <v>-2.76E-2</v>
      </c>
      <c r="BW29" s="42"/>
      <c r="BX29" s="428">
        <v>-0.35109999999999997</v>
      </c>
      <c r="BY29" s="428">
        <v>-0.34350000000000003</v>
      </c>
      <c r="BZ29" s="428">
        <v>-0.34560000000000002</v>
      </c>
      <c r="CA29" s="42"/>
      <c r="CB29" s="428">
        <v>-0.1855</v>
      </c>
      <c r="CC29" s="428">
        <v>-0.1754</v>
      </c>
      <c r="CD29" s="428">
        <v>-0.1789</v>
      </c>
      <c r="CE29" s="42"/>
      <c r="CF29" s="514">
        <v>87.5</v>
      </c>
      <c r="CG29" s="514">
        <v>-1.7000000000000028</v>
      </c>
      <c r="CH29" s="754" t="s">
        <v>1115</v>
      </c>
      <c r="CI29" s="754" t="s">
        <v>1115</v>
      </c>
      <c r="CJ29" s="183"/>
    </row>
    <row r="30" spans="1:88">
      <c r="A30" s="61">
        <v>33573</v>
      </c>
      <c r="B30" s="428">
        <v>-5.4900000000000004E-2</v>
      </c>
      <c r="C30" s="428">
        <v>3.9000000000000003E-3</v>
      </c>
      <c r="D30" s="428">
        <v>-1.9699999999999999E-2</v>
      </c>
      <c r="E30" s="42"/>
      <c r="F30" s="428">
        <v>0.44719999999999999</v>
      </c>
      <c r="G30" s="428">
        <v>0.54239999999999999</v>
      </c>
      <c r="H30" s="428">
        <v>0.32600000000000001</v>
      </c>
      <c r="I30" s="428">
        <v>0.50900000000000001</v>
      </c>
      <c r="J30" s="428">
        <v>0.36020000000000002</v>
      </c>
      <c r="K30" s="428">
        <v>0.51439999999999997</v>
      </c>
      <c r="L30" s="42"/>
      <c r="M30" s="428">
        <v>-0.32100000000000001</v>
      </c>
      <c r="N30" s="428">
        <v>-0.248</v>
      </c>
      <c r="O30" s="428">
        <v>-0.2702</v>
      </c>
      <c r="P30" s="428">
        <v>-0.2407</v>
      </c>
      <c r="Q30" s="428">
        <v>-0.22440000000000002</v>
      </c>
      <c r="R30" s="428">
        <v>-0.22559999999999999</v>
      </c>
      <c r="S30" s="42"/>
      <c r="T30" s="428">
        <v>0.89670000000000005</v>
      </c>
      <c r="U30" s="428">
        <v>3.7000000000000002E-3</v>
      </c>
      <c r="V30" s="428">
        <v>4.8000000000000001E-2</v>
      </c>
      <c r="W30" s="428">
        <v>0</v>
      </c>
      <c r="X30" s="428">
        <v>3.32E-2</v>
      </c>
      <c r="Y30" s="428">
        <v>1.8500000000000003E-2</v>
      </c>
      <c r="Z30" s="42"/>
      <c r="AA30" s="428">
        <v>0.84450000000000003</v>
      </c>
      <c r="AB30" s="428">
        <v>1.7399999999999999E-2</v>
      </c>
      <c r="AC30" s="428">
        <v>6.4299999999999996E-2</v>
      </c>
      <c r="AD30" s="428">
        <v>2.7000000000000001E-3</v>
      </c>
      <c r="AE30" s="428">
        <v>3.6200000000000003E-2</v>
      </c>
      <c r="AF30" s="428">
        <v>3.49E-2</v>
      </c>
      <c r="AG30" s="755"/>
      <c r="AH30" s="428">
        <v>-0.23199999999999998</v>
      </c>
      <c r="AI30" s="428">
        <v>-0.24559999999999998</v>
      </c>
      <c r="AJ30" s="428">
        <v>-0.2445</v>
      </c>
      <c r="AK30" s="428">
        <v>-0.32650000000000001</v>
      </c>
      <c r="AL30" s="428">
        <v>-0.2873</v>
      </c>
      <c r="AM30" s="428">
        <v>-0.3024</v>
      </c>
      <c r="AN30" s="42"/>
      <c r="AO30" s="428">
        <v>-0.35320000000000001</v>
      </c>
      <c r="AP30" s="428">
        <v>-0.27779999999999999</v>
      </c>
      <c r="AQ30" s="428">
        <v>-0.30730000000000002</v>
      </c>
      <c r="AR30" s="428">
        <v>-0.2727</v>
      </c>
      <c r="AS30" s="428">
        <v>-0.217</v>
      </c>
      <c r="AT30" s="428">
        <v>-0.23550000000000001</v>
      </c>
      <c r="AU30" s="42"/>
      <c r="AV30" s="428">
        <v>-7.0900000000000005E-2</v>
      </c>
      <c r="AW30" s="428">
        <v>-7.4400000000000008E-2</v>
      </c>
      <c r="AX30" s="428">
        <v>-7.3800000000000004E-2</v>
      </c>
      <c r="AY30" s="428">
        <v>-1.8600000000000002E-2</v>
      </c>
      <c r="AZ30" s="428">
        <v>-8.9099999999999999E-2</v>
      </c>
      <c r="BA30" s="428">
        <v>-6.7299999999999999E-2</v>
      </c>
      <c r="BB30" s="42"/>
      <c r="BC30" s="428">
        <v>-0.25559999999999999</v>
      </c>
      <c r="BD30" s="428">
        <v>-0.25359999999999999</v>
      </c>
      <c r="BE30" s="428">
        <v>-0.25370000000000004</v>
      </c>
      <c r="BF30" s="428">
        <v>-6.6900000000000001E-2</v>
      </c>
      <c r="BG30" s="428">
        <v>-0.1263</v>
      </c>
      <c r="BH30" s="428">
        <v>-0.10630000000000001</v>
      </c>
      <c r="BI30" s="42"/>
      <c r="BJ30" s="428">
        <v>-0.23219999999999999</v>
      </c>
      <c r="BK30" s="428">
        <v>-0.25900000000000001</v>
      </c>
      <c r="BL30" s="428">
        <v>-0.25069999999999998</v>
      </c>
      <c r="BM30" s="428">
        <v>-8.6099999999999996E-2</v>
      </c>
      <c r="BN30" s="428">
        <v>-6.8699999999999997E-2</v>
      </c>
      <c r="BO30" s="428">
        <v>-7.400000000000001E-2</v>
      </c>
      <c r="BP30" s="42"/>
      <c r="BQ30" s="428">
        <v>-0.10679999999999999</v>
      </c>
      <c r="BR30" s="428">
        <v>-7.5199999999999989E-2</v>
      </c>
      <c r="BS30" s="428">
        <v>-8.5600000000000009E-2</v>
      </c>
      <c r="BT30" s="428">
        <v>-5.3200000000000004E-2</v>
      </c>
      <c r="BU30" s="428">
        <v>1.1399999999999999E-2</v>
      </c>
      <c r="BV30" s="428">
        <v>-1.1000000000000001E-2</v>
      </c>
      <c r="BW30" s="42"/>
      <c r="BX30" s="428">
        <v>-0.3</v>
      </c>
      <c r="BY30" s="428">
        <v>-0.2737</v>
      </c>
      <c r="BZ30" s="428">
        <v>-0.27699999999999997</v>
      </c>
      <c r="CA30" s="42"/>
      <c r="CB30" s="428">
        <v>-0.13769999999999999</v>
      </c>
      <c r="CC30" s="428">
        <v>-0.1013</v>
      </c>
      <c r="CD30" s="428">
        <v>-0.1105</v>
      </c>
      <c r="CE30" s="42"/>
      <c r="CF30" s="514">
        <v>90.6</v>
      </c>
      <c r="CG30" s="514">
        <v>3.0999999999999943</v>
      </c>
      <c r="CH30" s="754" t="s">
        <v>1115</v>
      </c>
      <c r="CI30" s="754" t="s">
        <v>1115</v>
      </c>
      <c r="CJ30" s="183"/>
    </row>
    <row r="31" spans="1:88">
      <c r="A31" s="61">
        <v>33664</v>
      </c>
      <c r="B31" s="428">
        <v>0.42859999999999998</v>
      </c>
      <c r="C31" s="428">
        <v>0.4874</v>
      </c>
      <c r="D31" s="428">
        <v>0.46579999999999999</v>
      </c>
      <c r="E31" s="42"/>
      <c r="F31" s="428">
        <v>0.28029999999999999</v>
      </c>
      <c r="G31" s="428">
        <v>0.36479999999999996</v>
      </c>
      <c r="H31" s="428">
        <v>0.21329999999999999</v>
      </c>
      <c r="I31" s="428">
        <v>0.41710000000000003</v>
      </c>
      <c r="J31" s="428">
        <v>0.23569999999999999</v>
      </c>
      <c r="K31" s="428">
        <v>0.39380000000000004</v>
      </c>
      <c r="L31" s="42"/>
      <c r="M31" s="428">
        <v>-0.23699999999999999</v>
      </c>
      <c r="N31" s="428">
        <v>-0.20420000000000002</v>
      </c>
      <c r="O31" s="428">
        <v>-0.2162</v>
      </c>
      <c r="P31" s="428">
        <v>-7.0400000000000004E-2</v>
      </c>
      <c r="Q31" s="428">
        <v>-9.01E-2</v>
      </c>
      <c r="R31" s="428">
        <v>-8.6800000000000002E-2</v>
      </c>
      <c r="S31" s="42"/>
      <c r="T31" s="428">
        <v>0.84290000000000009</v>
      </c>
      <c r="U31" s="428">
        <v>7.7000000000000002E-3</v>
      </c>
      <c r="V31" s="428">
        <v>6.13E-2</v>
      </c>
      <c r="W31" s="428">
        <v>7.7000000000000002E-3</v>
      </c>
      <c r="X31" s="428">
        <v>5.7500000000000002E-2</v>
      </c>
      <c r="Y31" s="428">
        <v>2.3E-2</v>
      </c>
      <c r="Z31" s="42"/>
      <c r="AA31" s="428">
        <v>0.80969999999999998</v>
      </c>
      <c r="AB31" s="428">
        <v>2.3599999999999999E-2</v>
      </c>
      <c r="AC31" s="428">
        <v>7.9199999999999993E-2</v>
      </c>
      <c r="AD31" s="428">
        <v>4.1999999999999997E-3</v>
      </c>
      <c r="AE31" s="428">
        <v>5.5599999999999997E-2</v>
      </c>
      <c r="AF31" s="428">
        <v>2.7799999999999998E-2</v>
      </c>
      <c r="AG31" s="755"/>
      <c r="AH31" s="428">
        <v>-8.8200000000000001E-2</v>
      </c>
      <c r="AI31" s="428">
        <v>-9.4100000000000003E-2</v>
      </c>
      <c r="AJ31" s="428">
        <v>-9.3399999999999997E-2</v>
      </c>
      <c r="AK31" s="428">
        <v>-0.1875</v>
      </c>
      <c r="AL31" s="428">
        <v>-8.3699999999999997E-2</v>
      </c>
      <c r="AM31" s="428">
        <v>-0.125</v>
      </c>
      <c r="AN31" s="42"/>
      <c r="AO31" s="428">
        <v>-0.15939999999999999</v>
      </c>
      <c r="AP31" s="428">
        <v>-0.2009</v>
      </c>
      <c r="AQ31" s="428">
        <v>-0.18690000000000001</v>
      </c>
      <c r="AR31" s="428">
        <v>-0.16930000000000001</v>
      </c>
      <c r="AS31" s="428">
        <v>-0.1333</v>
      </c>
      <c r="AT31" s="428">
        <v>-0.14580000000000001</v>
      </c>
      <c r="AU31" s="42"/>
      <c r="AV31" s="428">
        <v>-5.5800000000000002E-2</v>
      </c>
      <c r="AW31" s="428">
        <v>-1.5100000000000001E-2</v>
      </c>
      <c r="AX31" s="428">
        <v>-2.8999999999999998E-2</v>
      </c>
      <c r="AY31" s="428">
        <v>-2.5899999999999999E-2</v>
      </c>
      <c r="AZ31" s="428">
        <v>2.1600000000000001E-2</v>
      </c>
      <c r="BA31" s="428">
        <v>5.5000000000000005E-3</v>
      </c>
      <c r="BB31" s="42"/>
      <c r="BC31" s="428">
        <v>-0.17559999999999998</v>
      </c>
      <c r="BD31" s="428">
        <v>-0.1065</v>
      </c>
      <c r="BE31" s="428">
        <v>-0.12640000000000001</v>
      </c>
      <c r="BF31" s="428">
        <v>-3.4099999999999998E-2</v>
      </c>
      <c r="BG31" s="428">
        <v>1.5300000000000001E-2</v>
      </c>
      <c r="BH31" s="428">
        <v>0</v>
      </c>
      <c r="BI31" s="42"/>
      <c r="BJ31" s="428">
        <v>-0.1716</v>
      </c>
      <c r="BK31" s="428">
        <v>-8.2799999999999999E-2</v>
      </c>
      <c r="BL31" s="428">
        <v>-0.11800000000000001</v>
      </c>
      <c r="BM31" s="428">
        <v>9.6999999999999989E-2</v>
      </c>
      <c r="BN31" s="428">
        <v>0.1613</v>
      </c>
      <c r="BO31" s="428">
        <v>0.1328</v>
      </c>
      <c r="BP31" s="42"/>
      <c r="BQ31" s="428">
        <v>1.7299999999999999E-2</v>
      </c>
      <c r="BR31" s="428">
        <v>0.11699999999999999</v>
      </c>
      <c r="BS31" s="428">
        <v>8.2299999999999998E-2</v>
      </c>
      <c r="BT31" s="428">
        <v>0.21940000000000001</v>
      </c>
      <c r="BU31" s="428">
        <v>0.30070000000000002</v>
      </c>
      <c r="BV31" s="428">
        <v>0.27</v>
      </c>
      <c r="BW31" s="42"/>
      <c r="BX31" s="428">
        <v>-0.1469</v>
      </c>
      <c r="BY31" s="428">
        <v>-0.19510000000000002</v>
      </c>
      <c r="BZ31" s="428">
        <v>-0.17960000000000001</v>
      </c>
      <c r="CA31" s="42"/>
      <c r="CB31" s="428">
        <v>5.74E-2</v>
      </c>
      <c r="CC31" s="428">
        <v>5.8600000000000006E-2</v>
      </c>
      <c r="CD31" s="428">
        <v>5.4600000000000003E-2</v>
      </c>
      <c r="CE31" s="42"/>
      <c r="CF31" s="514">
        <v>112</v>
      </c>
      <c r="CG31" s="514">
        <v>21.400000000000006</v>
      </c>
      <c r="CH31" s="754" t="s">
        <v>1115</v>
      </c>
      <c r="CI31" s="754" t="s">
        <v>1115</v>
      </c>
      <c r="CJ31" s="183"/>
    </row>
    <row r="32" spans="1:88">
      <c r="A32" s="61">
        <v>33756</v>
      </c>
      <c r="B32" s="428">
        <v>0.50549999999999995</v>
      </c>
      <c r="C32" s="428">
        <v>0.46810000000000002</v>
      </c>
      <c r="D32" s="428">
        <v>0.48430000000000001</v>
      </c>
      <c r="E32" s="42"/>
      <c r="F32" s="428">
        <v>0.1502</v>
      </c>
      <c r="G32" s="428">
        <v>0.27899999999999997</v>
      </c>
      <c r="H32" s="428">
        <v>8.8599999999999998E-2</v>
      </c>
      <c r="I32" s="428">
        <v>0.313</v>
      </c>
      <c r="J32" s="428">
        <v>0.10890000000000001</v>
      </c>
      <c r="K32" s="428">
        <v>0.30020000000000002</v>
      </c>
      <c r="L32" s="42"/>
      <c r="M32" s="428">
        <v>-0.11609999999999999</v>
      </c>
      <c r="N32" s="428">
        <v>-0.11699999999999999</v>
      </c>
      <c r="O32" s="428">
        <v>-0.11550000000000001</v>
      </c>
      <c r="P32" s="428">
        <v>-3.73E-2</v>
      </c>
      <c r="Q32" s="428">
        <v>-4.9100000000000005E-2</v>
      </c>
      <c r="R32" s="428">
        <v>-4.1299999999999996E-2</v>
      </c>
      <c r="S32" s="42"/>
      <c r="T32" s="428">
        <v>0.82819999999999994</v>
      </c>
      <c r="U32" s="428">
        <v>1.15E-2</v>
      </c>
      <c r="V32" s="428">
        <v>5.7300000000000004E-2</v>
      </c>
      <c r="W32" s="428">
        <v>0</v>
      </c>
      <c r="X32" s="428">
        <v>6.8699999999999997E-2</v>
      </c>
      <c r="Y32" s="428">
        <v>3.44E-2</v>
      </c>
      <c r="Z32" s="42"/>
      <c r="AA32" s="428">
        <v>0.79409999999999992</v>
      </c>
      <c r="AB32" s="428">
        <v>3.5000000000000003E-2</v>
      </c>
      <c r="AC32" s="428">
        <v>6.0199999999999997E-2</v>
      </c>
      <c r="AD32" s="428">
        <v>2.8000000000000004E-3</v>
      </c>
      <c r="AE32" s="428">
        <v>6.8600000000000008E-2</v>
      </c>
      <c r="AF32" s="428">
        <v>3.9199999999999999E-2</v>
      </c>
      <c r="AG32" s="755"/>
      <c r="AH32" s="428">
        <v>-0.1489</v>
      </c>
      <c r="AI32" s="428">
        <v>-0.10730000000000001</v>
      </c>
      <c r="AJ32" s="428">
        <v>-0.1258</v>
      </c>
      <c r="AK32" s="428">
        <v>-0.10920000000000001</v>
      </c>
      <c r="AL32" s="428">
        <v>-0.16219999999999998</v>
      </c>
      <c r="AM32" s="428">
        <v>-0.14019999999999999</v>
      </c>
      <c r="AN32" s="42"/>
      <c r="AO32" s="428">
        <v>-0.14859999999999998</v>
      </c>
      <c r="AP32" s="428">
        <v>-0.14660000000000001</v>
      </c>
      <c r="AQ32" s="428">
        <v>-0.14499999999999999</v>
      </c>
      <c r="AR32" s="428">
        <v>-0.14800000000000002</v>
      </c>
      <c r="AS32" s="428">
        <v>-0.15439999999999998</v>
      </c>
      <c r="AT32" s="428">
        <v>-0.14829999999999999</v>
      </c>
      <c r="AU32" s="42"/>
      <c r="AV32" s="428">
        <v>-2.2599999999999999E-2</v>
      </c>
      <c r="AW32" s="428">
        <v>-4.1700000000000001E-2</v>
      </c>
      <c r="AX32" s="428">
        <v>-3.9399999999999998E-2</v>
      </c>
      <c r="AY32" s="428">
        <v>0</v>
      </c>
      <c r="AZ32" s="428">
        <v>0</v>
      </c>
      <c r="BA32" s="428">
        <v>-1.4000000000000002E-3</v>
      </c>
      <c r="BB32" s="42"/>
      <c r="BC32" s="428">
        <v>-9.0899999999999995E-2</v>
      </c>
      <c r="BD32" s="428">
        <v>-0.1341</v>
      </c>
      <c r="BE32" s="428">
        <v>-0.11710000000000001</v>
      </c>
      <c r="BF32" s="428">
        <v>-1.52E-2</v>
      </c>
      <c r="BG32" s="428">
        <v>2.8500000000000001E-2</v>
      </c>
      <c r="BH32" s="428">
        <v>1.1299999999999999E-2</v>
      </c>
      <c r="BI32" s="42"/>
      <c r="BJ32" s="428">
        <v>-7.4999999999999997E-3</v>
      </c>
      <c r="BK32" s="428">
        <v>-4.3E-3</v>
      </c>
      <c r="BL32" s="428">
        <v>-2.8000000000000004E-3</v>
      </c>
      <c r="BM32" s="428">
        <v>0.14929999999999999</v>
      </c>
      <c r="BN32" s="428">
        <v>0.16120000000000001</v>
      </c>
      <c r="BO32" s="428">
        <v>0.16039999999999999</v>
      </c>
      <c r="BP32" s="42"/>
      <c r="BQ32" s="428">
        <v>8.199999999999999E-2</v>
      </c>
      <c r="BR32" s="428">
        <v>7.0400000000000004E-2</v>
      </c>
      <c r="BS32" s="428">
        <v>7.4400000000000008E-2</v>
      </c>
      <c r="BT32" s="428">
        <v>0.31519999999999998</v>
      </c>
      <c r="BU32" s="428">
        <v>0.28899999999999998</v>
      </c>
      <c r="BV32" s="428">
        <v>0.29730000000000001</v>
      </c>
      <c r="BW32" s="42"/>
      <c r="BX32" s="428">
        <v>-0.1497</v>
      </c>
      <c r="BY32" s="428">
        <v>-0.1048</v>
      </c>
      <c r="BZ32" s="428">
        <v>-0.11470000000000001</v>
      </c>
      <c r="CA32" s="42"/>
      <c r="CB32" s="428">
        <v>0.1406</v>
      </c>
      <c r="CC32" s="428">
        <v>0.1326</v>
      </c>
      <c r="CD32" s="428">
        <v>0.1343</v>
      </c>
      <c r="CE32" s="42"/>
      <c r="CF32" s="514">
        <v>108.1</v>
      </c>
      <c r="CG32" s="514">
        <v>-3.9000000000000057</v>
      </c>
      <c r="CH32" s="754" t="s">
        <v>1115</v>
      </c>
      <c r="CI32" s="754" t="s">
        <v>1115</v>
      </c>
      <c r="CJ32" s="183"/>
    </row>
    <row r="33" spans="1:88">
      <c r="A33" s="61">
        <v>33848</v>
      </c>
      <c r="B33" s="428">
        <v>0.49420000000000003</v>
      </c>
      <c r="C33" s="428">
        <v>0.52400000000000002</v>
      </c>
      <c r="D33" s="428">
        <v>0.51479999999999992</v>
      </c>
      <c r="E33" s="42"/>
      <c r="F33" s="428">
        <v>5.7300000000000004E-2</v>
      </c>
      <c r="G33" s="428">
        <v>0.215</v>
      </c>
      <c r="H33" s="428">
        <v>6.9699999999999998E-2</v>
      </c>
      <c r="I33" s="428">
        <v>0.28179999999999999</v>
      </c>
      <c r="J33" s="428">
        <v>6.1399999999999996E-2</v>
      </c>
      <c r="K33" s="428">
        <v>0.25540000000000002</v>
      </c>
      <c r="L33" s="42"/>
      <c r="M33" s="428">
        <v>-0.1255</v>
      </c>
      <c r="N33" s="428">
        <v>-0.17579999999999998</v>
      </c>
      <c r="O33" s="428">
        <v>-0.15240000000000001</v>
      </c>
      <c r="P33" s="428">
        <v>-7.9000000000000008E-3</v>
      </c>
      <c r="Q33" s="428">
        <v>3.73E-2</v>
      </c>
      <c r="R33" s="428">
        <v>2.2799999999999997E-2</v>
      </c>
      <c r="S33" s="42"/>
      <c r="T33" s="428">
        <v>0.87599999999999989</v>
      </c>
      <c r="U33" s="428">
        <v>0.02</v>
      </c>
      <c r="V33" s="428">
        <v>3.6000000000000004E-2</v>
      </c>
      <c r="W33" s="428">
        <v>1.2E-2</v>
      </c>
      <c r="X33" s="428">
        <v>2.7999999999999997E-2</v>
      </c>
      <c r="Y33" s="428">
        <v>2.7999999999999997E-2</v>
      </c>
      <c r="Z33" s="42"/>
      <c r="AA33" s="428">
        <v>0.78969999999999996</v>
      </c>
      <c r="AB33" s="428">
        <v>3.2899999999999999E-2</v>
      </c>
      <c r="AC33" s="428">
        <v>7.0099999999999996E-2</v>
      </c>
      <c r="AD33" s="428">
        <v>8.6E-3</v>
      </c>
      <c r="AE33" s="428">
        <v>6.1500000000000006E-2</v>
      </c>
      <c r="AF33" s="428">
        <v>3.7200000000000004E-2</v>
      </c>
      <c r="AG33" s="755"/>
      <c r="AH33" s="428">
        <v>-0.10390000000000001</v>
      </c>
      <c r="AI33" s="428">
        <v>-9.2499999999999999E-2</v>
      </c>
      <c r="AJ33" s="428">
        <v>-9.4700000000000006E-2</v>
      </c>
      <c r="AK33" s="428">
        <v>0</v>
      </c>
      <c r="AL33" s="428">
        <v>-1.9900000000000001E-2</v>
      </c>
      <c r="AM33" s="428">
        <v>-9.5999999999999992E-3</v>
      </c>
      <c r="AN33" s="42"/>
      <c r="AO33" s="428">
        <v>-0.12179999999999999</v>
      </c>
      <c r="AP33" s="428">
        <v>-0.1014</v>
      </c>
      <c r="AQ33" s="428">
        <v>-0.10859999999999999</v>
      </c>
      <c r="AR33" s="428">
        <v>-7.5899999999999995E-2</v>
      </c>
      <c r="AS33" s="428">
        <v>-0.1235</v>
      </c>
      <c r="AT33" s="428">
        <v>-0.1108</v>
      </c>
      <c r="AU33" s="42"/>
      <c r="AV33" s="428">
        <v>-3.1600000000000003E-2</v>
      </c>
      <c r="AW33" s="428">
        <v>-2.6600000000000002E-2</v>
      </c>
      <c r="AX33" s="428">
        <v>-2.7300000000000001E-2</v>
      </c>
      <c r="AY33" s="428">
        <v>4.0000000000000001E-3</v>
      </c>
      <c r="AZ33" s="428">
        <v>3.1400000000000004E-2</v>
      </c>
      <c r="BA33" s="428">
        <v>2.3199999999999998E-2</v>
      </c>
      <c r="BB33" s="42"/>
      <c r="BC33" s="428">
        <v>-7.1399999999999991E-2</v>
      </c>
      <c r="BD33" s="428">
        <v>-9.8699999999999996E-2</v>
      </c>
      <c r="BE33" s="428">
        <v>-8.6999999999999994E-2</v>
      </c>
      <c r="BF33" s="428">
        <v>1.5900000000000001E-2</v>
      </c>
      <c r="BG33" s="428">
        <v>3.6200000000000003E-2</v>
      </c>
      <c r="BH33" s="428">
        <v>3.0699999999999998E-2</v>
      </c>
      <c r="BI33" s="42"/>
      <c r="BJ33" s="428">
        <v>3.5400000000000001E-2</v>
      </c>
      <c r="BK33" s="428">
        <v>-3.9900000000000005E-2</v>
      </c>
      <c r="BL33" s="428">
        <v>-1.29E-2</v>
      </c>
      <c r="BM33" s="428">
        <v>0.18579999999999999</v>
      </c>
      <c r="BN33" s="428">
        <v>0.16930000000000001</v>
      </c>
      <c r="BO33" s="428">
        <v>0.1744</v>
      </c>
      <c r="BP33" s="42"/>
      <c r="BQ33" s="428">
        <v>0.11720000000000001</v>
      </c>
      <c r="BR33" s="428">
        <v>8.7499999999999994E-2</v>
      </c>
      <c r="BS33" s="428">
        <v>9.8299999999999998E-2</v>
      </c>
      <c r="BT33" s="428">
        <v>0.40060000000000001</v>
      </c>
      <c r="BU33" s="428">
        <v>0.35659999999999997</v>
      </c>
      <c r="BV33" s="428">
        <v>0.37200000000000005</v>
      </c>
      <c r="BW33" s="42"/>
      <c r="BX33" s="428">
        <v>-7.4700000000000003E-2</v>
      </c>
      <c r="BY33" s="428">
        <v>-3.15E-2</v>
      </c>
      <c r="BZ33" s="428">
        <v>-4.4699999999999997E-2</v>
      </c>
      <c r="CA33" s="42"/>
      <c r="CB33" s="428">
        <v>0.24890000000000001</v>
      </c>
      <c r="CC33" s="428">
        <v>0.14249999999999999</v>
      </c>
      <c r="CD33" s="428">
        <v>0.18109999999999998</v>
      </c>
      <c r="CE33" s="42"/>
      <c r="CF33" s="514">
        <v>109.8</v>
      </c>
      <c r="CG33" s="514">
        <v>1.7000000000000028</v>
      </c>
      <c r="CH33" s="754" t="s">
        <v>1115</v>
      </c>
      <c r="CI33" s="754" t="s">
        <v>1115</v>
      </c>
      <c r="CJ33" s="183"/>
    </row>
    <row r="34" spans="1:88">
      <c r="A34" s="61">
        <v>33939</v>
      </c>
      <c r="B34" s="428">
        <v>0.6542</v>
      </c>
      <c r="C34" s="428">
        <v>0.59350000000000003</v>
      </c>
      <c r="D34" s="428">
        <v>0.61280000000000001</v>
      </c>
      <c r="E34" s="42"/>
      <c r="F34" s="428">
        <v>2.3300000000000001E-2</v>
      </c>
      <c r="G34" s="428">
        <v>0.185</v>
      </c>
      <c r="H34" s="428">
        <v>1.8700000000000001E-2</v>
      </c>
      <c r="I34" s="428">
        <v>0.24440000000000001</v>
      </c>
      <c r="J34" s="428">
        <v>1.7399999999999999E-2</v>
      </c>
      <c r="K34" s="428">
        <v>0.223</v>
      </c>
      <c r="L34" s="42"/>
      <c r="M34" s="428">
        <v>2.1000000000000001E-2</v>
      </c>
      <c r="N34" s="428">
        <v>4.4000000000000003E-3</v>
      </c>
      <c r="O34" s="428">
        <v>1.18E-2</v>
      </c>
      <c r="P34" s="428">
        <v>5.9800000000000006E-2</v>
      </c>
      <c r="Q34" s="428">
        <v>2.2000000000000001E-3</v>
      </c>
      <c r="R34" s="428">
        <v>2.2200000000000001E-2</v>
      </c>
      <c r="S34" s="42"/>
      <c r="T34" s="428">
        <v>0.79220000000000002</v>
      </c>
      <c r="U34" s="428">
        <v>2.1600000000000001E-2</v>
      </c>
      <c r="V34" s="428">
        <v>5.6299999999999996E-2</v>
      </c>
      <c r="W34" s="428">
        <v>4.3E-3</v>
      </c>
      <c r="X34" s="428">
        <v>6.0599999999999994E-2</v>
      </c>
      <c r="Y34" s="428">
        <v>6.4899999999999999E-2</v>
      </c>
      <c r="Z34" s="42"/>
      <c r="AA34" s="428">
        <v>0.76049999999999995</v>
      </c>
      <c r="AB34" s="428">
        <v>3.4599999999999999E-2</v>
      </c>
      <c r="AC34" s="428">
        <v>8.43E-2</v>
      </c>
      <c r="AD34" s="428">
        <v>7.4999999999999997E-3</v>
      </c>
      <c r="AE34" s="428">
        <v>6.480000000000001E-2</v>
      </c>
      <c r="AF34" s="428">
        <v>4.82E-2</v>
      </c>
      <c r="AG34" s="755"/>
      <c r="AH34" s="428">
        <v>0.17670000000000002</v>
      </c>
      <c r="AI34" s="428">
        <v>0.1042</v>
      </c>
      <c r="AJ34" s="428">
        <v>0.12050000000000001</v>
      </c>
      <c r="AK34" s="428">
        <v>-7.5499999999999998E-2</v>
      </c>
      <c r="AL34" s="428">
        <v>-9.6799999999999997E-2</v>
      </c>
      <c r="AM34" s="428">
        <v>-8.4700000000000011E-2</v>
      </c>
      <c r="AN34" s="42"/>
      <c r="AO34" s="428">
        <v>-9.2200000000000004E-2</v>
      </c>
      <c r="AP34" s="428">
        <v>-0.13639999999999999</v>
      </c>
      <c r="AQ34" s="428">
        <v>-0.12179999999999999</v>
      </c>
      <c r="AR34" s="428">
        <v>-0.12210000000000001</v>
      </c>
      <c r="AS34" s="428">
        <v>-0.1575</v>
      </c>
      <c r="AT34" s="428">
        <v>-0.1452</v>
      </c>
      <c r="AU34" s="42"/>
      <c r="AV34" s="428">
        <v>5.0799999999999998E-2</v>
      </c>
      <c r="AW34" s="428">
        <v>2.8999999999999998E-2</v>
      </c>
      <c r="AX34" s="428">
        <v>3.8699999999999998E-2</v>
      </c>
      <c r="AY34" s="428">
        <v>0.10390000000000001</v>
      </c>
      <c r="AZ34" s="428">
        <v>7.1599999999999997E-2</v>
      </c>
      <c r="BA34" s="428">
        <v>8.5600000000000009E-2</v>
      </c>
      <c r="BB34" s="42"/>
      <c r="BC34" s="428">
        <v>-1.7100000000000001E-2</v>
      </c>
      <c r="BD34" s="428">
        <v>-2.4799999999999999E-2</v>
      </c>
      <c r="BE34" s="428">
        <v>-1.95E-2</v>
      </c>
      <c r="BF34" s="428">
        <v>7.8600000000000003E-2</v>
      </c>
      <c r="BG34" s="428">
        <v>9.4600000000000004E-2</v>
      </c>
      <c r="BH34" s="428">
        <v>8.929999999999999E-2</v>
      </c>
      <c r="BI34" s="42"/>
      <c r="BJ34" s="428">
        <v>0.1787</v>
      </c>
      <c r="BK34" s="428">
        <v>9.5100000000000004E-2</v>
      </c>
      <c r="BL34" s="428">
        <v>0.12740000000000001</v>
      </c>
      <c r="BM34" s="428">
        <v>0.2069</v>
      </c>
      <c r="BN34" s="428">
        <v>0.19120000000000001</v>
      </c>
      <c r="BO34" s="428">
        <v>0.19579999999999997</v>
      </c>
      <c r="BP34" s="42"/>
      <c r="BQ34" s="428">
        <v>0.29210000000000003</v>
      </c>
      <c r="BR34" s="428">
        <v>0.30260000000000004</v>
      </c>
      <c r="BS34" s="428">
        <v>0.3</v>
      </c>
      <c r="BT34" s="428">
        <v>0.315</v>
      </c>
      <c r="BU34" s="428">
        <v>0.31230000000000002</v>
      </c>
      <c r="BV34" s="428">
        <v>0.31440000000000001</v>
      </c>
      <c r="BW34" s="42"/>
      <c r="BX34" s="428">
        <v>5.4900000000000004E-2</v>
      </c>
      <c r="BY34" s="428">
        <v>3.1300000000000001E-2</v>
      </c>
      <c r="BZ34" s="428">
        <v>4.5400000000000003E-2</v>
      </c>
      <c r="CA34" s="42"/>
      <c r="CB34" s="428">
        <v>0.21820000000000001</v>
      </c>
      <c r="CC34" s="428">
        <v>0.18329999999999999</v>
      </c>
      <c r="CD34" s="428">
        <v>0.2016</v>
      </c>
      <c r="CE34" s="42"/>
      <c r="CF34" s="514">
        <v>110.6</v>
      </c>
      <c r="CG34" s="514">
        <v>0.79999999999999716</v>
      </c>
      <c r="CH34" s="754" t="s">
        <v>1115</v>
      </c>
      <c r="CI34" s="754" t="s">
        <v>1115</v>
      </c>
      <c r="CJ34" s="183"/>
    </row>
    <row r="35" spans="1:88">
      <c r="A35" s="61">
        <v>34029</v>
      </c>
      <c r="B35" s="428">
        <v>0.5373</v>
      </c>
      <c r="C35" s="428">
        <v>0.51819999999999999</v>
      </c>
      <c r="D35" s="428">
        <v>0.5262</v>
      </c>
      <c r="E35" s="42"/>
      <c r="F35" s="428">
        <v>-2.5899999999999999E-2</v>
      </c>
      <c r="G35" s="428">
        <v>0.2152</v>
      </c>
      <c r="H35" s="428">
        <v>-8.7100000000000011E-2</v>
      </c>
      <c r="I35" s="428">
        <v>0.24929999999999999</v>
      </c>
      <c r="J35" s="428">
        <v>-6.2400000000000004E-2</v>
      </c>
      <c r="K35" s="428">
        <v>0.24030000000000001</v>
      </c>
      <c r="L35" s="42"/>
      <c r="M35" s="428">
        <v>0.1024</v>
      </c>
      <c r="N35" s="428">
        <v>2.98E-2</v>
      </c>
      <c r="O35" s="428">
        <v>5.1399999999999994E-2</v>
      </c>
      <c r="P35" s="428">
        <v>3.1600000000000003E-2</v>
      </c>
      <c r="Q35" s="428">
        <v>6.8999999999999999E-3</v>
      </c>
      <c r="R35" s="428">
        <v>1.47E-2</v>
      </c>
      <c r="S35" s="42"/>
      <c r="T35" s="428">
        <v>0.80159999999999998</v>
      </c>
      <c r="U35" s="428">
        <v>3.5699999999999996E-2</v>
      </c>
      <c r="V35" s="428">
        <v>6.7500000000000004E-2</v>
      </c>
      <c r="W35" s="428">
        <v>2.3799999999999998E-2</v>
      </c>
      <c r="X35" s="428">
        <v>3.5699999999999996E-2</v>
      </c>
      <c r="Y35" s="428">
        <v>3.5699999999999996E-2</v>
      </c>
      <c r="Z35" s="42"/>
      <c r="AA35" s="428">
        <v>0.76219999999999999</v>
      </c>
      <c r="AB35" s="428">
        <v>3.9900000000000005E-2</v>
      </c>
      <c r="AC35" s="428">
        <v>7.6799999999999993E-2</v>
      </c>
      <c r="AD35" s="428">
        <v>2.2200000000000001E-2</v>
      </c>
      <c r="AE35" s="428">
        <v>5.4699999999999999E-2</v>
      </c>
      <c r="AF35" s="428">
        <v>4.4299999999999999E-2</v>
      </c>
      <c r="AG35" s="755"/>
      <c r="AH35" s="428">
        <v>0.1467</v>
      </c>
      <c r="AI35" s="428">
        <v>6.5299999999999997E-2</v>
      </c>
      <c r="AJ35" s="428">
        <v>9.2799999999999994E-2</v>
      </c>
      <c r="AK35" s="428">
        <v>-0.12050000000000001</v>
      </c>
      <c r="AL35" s="428">
        <v>-0.12470000000000001</v>
      </c>
      <c r="AM35" s="428">
        <v>-0.1201</v>
      </c>
      <c r="AN35" s="42"/>
      <c r="AO35" s="428">
        <v>-7.7600000000000002E-2</v>
      </c>
      <c r="AP35" s="428">
        <v>-2.7000000000000003E-2</v>
      </c>
      <c r="AQ35" s="428">
        <v>-4.5999999999999999E-2</v>
      </c>
      <c r="AR35" s="428">
        <v>-9.01E-2</v>
      </c>
      <c r="AS35" s="428">
        <v>-8.0299999999999996E-2</v>
      </c>
      <c r="AT35" s="428">
        <v>-8.5000000000000006E-2</v>
      </c>
      <c r="AU35" s="42"/>
      <c r="AV35" s="428">
        <v>5.5999999999999994E-2</v>
      </c>
      <c r="AW35" s="428">
        <v>7.6600000000000001E-2</v>
      </c>
      <c r="AX35" s="428">
        <v>6.9900000000000004E-2</v>
      </c>
      <c r="AY35" s="428">
        <v>0.11650000000000001</v>
      </c>
      <c r="AZ35" s="428">
        <v>8.8200000000000001E-2</v>
      </c>
      <c r="BA35" s="428">
        <v>9.5399999999999985E-2</v>
      </c>
      <c r="BB35" s="42"/>
      <c r="BC35" s="428">
        <v>5.6900000000000006E-2</v>
      </c>
      <c r="BD35" s="428">
        <v>5.8299999999999998E-2</v>
      </c>
      <c r="BE35" s="428">
        <v>6.1600000000000002E-2</v>
      </c>
      <c r="BF35" s="428">
        <v>0.13059999999999999</v>
      </c>
      <c r="BG35" s="428">
        <v>0.14249999999999999</v>
      </c>
      <c r="BH35" s="428">
        <v>0.1401</v>
      </c>
      <c r="BI35" s="42"/>
      <c r="BJ35" s="428">
        <v>0.15259999999999999</v>
      </c>
      <c r="BK35" s="428">
        <v>9.7200000000000009E-2</v>
      </c>
      <c r="BL35" s="428">
        <v>0.12050000000000001</v>
      </c>
      <c r="BM35" s="428">
        <v>0.22670000000000001</v>
      </c>
      <c r="BN35" s="428">
        <v>0.20420000000000002</v>
      </c>
      <c r="BO35" s="428">
        <v>0.2152</v>
      </c>
      <c r="BP35" s="42"/>
      <c r="BQ35" s="428">
        <v>0.32409999999999994</v>
      </c>
      <c r="BR35" s="428">
        <v>0.2646</v>
      </c>
      <c r="BS35" s="428">
        <v>0.28710000000000002</v>
      </c>
      <c r="BT35" s="428">
        <v>0.3574</v>
      </c>
      <c r="BU35" s="428">
        <v>0.312</v>
      </c>
      <c r="BV35" s="428">
        <v>0.32840000000000003</v>
      </c>
      <c r="BW35" s="42"/>
      <c r="BX35" s="428">
        <v>-5.6000000000000008E-3</v>
      </c>
      <c r="BY35" s="428">
        <v>-2.35E-2</v>
      </c>
      <c r="BZ35" s="428">
        <v>-1.9599999999999999E-2</v>
      </c>
      <c r="CA35" s="42"/>
      <c r="CB35" s="428">
        <v>0.2336</v>
      </c>
      <c r="CC35" s="428">
        <v>0.16420000000000001</v>
      </c>
      <c r="CD35" s="428">
        <v>0.18820000000000001</v>
      </c>
      <c r="CE35" s="42"/>
      <c r="CF35" s="514">
        <v>112.2</v>
      </c>
      <c r="CG35" s="514">
        <v>1.6000000000000085</v>
      </c>
      <c r="CH35" s="754" t="s">
        <v>1115</v>
      </c>
      <c r="CI35" s="754" t="s">
        <v>1115</v>
      </c>
      <c r="CJ35" s="183"/>
    </row>
    <row r="36" spans="1:88">
      <c r="A36" s="61">
        <v>34121</v>
      </c>
      <c r="B36" s="428">
        <v>0.57789999999999997</v>
      </c>
      <c r="C36" s="428">
        <v>0.48280000000000001</v>
      </c>
      <c r="D36" s="428">
        <v>0.51859999999999995</v>
      </c>
      <c r="E36" s="42"/>
      <c r="F36" s="428">
        <v>-0.12960000000000002</v>
      </c>
      <c r="G36" s="428">
        <v>0.1174</v>
      </c>
      <c r="H36" s="428">
        <v>-0.11650000000000001</v>
      </c>
      <c r="I36" s="428">
        <v>0.1862</v>
      </c>
      <c r="J36" s="428">
        <v>-0.1211</v>
      </c>
      <c r="K36" s="428">
        <v>0.16010000000000002</v>
      </c>
      <c r="L36" s="42"/>
      <c r="M36" s="428">
        <v>6.5299999999999997E-2</v>
      </c>
      <c r="N36" s="428">
        <v>-2.3E-3</v>
      </c>
      <c r="O36" s="428">
        <v>2.3799999999999998E-2</v>
      </c>
      <c r="P36" s="428">
        <v>9.7599999999999992E-2</v>
      </c>
      <c r="Q36" s="428">
        <v>0.106</v>
      </c>
      <c r="R36" s="428">
        <v>0.1075</v>
      </c>
      <c r="S36" s="42"/>
      <c r="T36" s="428">
        <v>0.76049999999999995</v>
      </c>
      <c r="U36" s="428">
        <v>5.4600000000000003E-2</v>
      </c>
      <c r="V36" s="428">
        <v>5.4600000000000003E-2</v>
      </c>
      <c r="W36" s="428">
        <v>2.52E-2</v>
      </c>
      <c r="X36" s="428">
        <v>7.5600000000000001E-2</v>
      </c>
      <c r="Y36" s="428">
        <v>2.9399999999999999E-2</v>
      </c>
      <c r="Z36" s="42"/>
      <c r="AA36" s="428">
        <v>0.73599999999999999</v>
      </c>
      <c r="AB36" s="428">
        <v>5.0099999999999999E-2</v>
      </c>
      <c r="AC36" s="428">
        <v>7.7399999999999997E-2</v>
      </c>
      <c r="AD36" s="428">
        <v>2.2799999999999997E-2</v>
      </c>
      <c r="AE36" s="428">
        <v>6.9800000000000001E-2</v>
      </c>
      <c r="AF36" s="428">
        <v>4.4000000000000004E-2</v>
      </c>
      <c r="AG36" s="755"/>
      <c r="AH36" s="428">
        <v>6.2800000000000009E-2</v>
      </c>
      <c r="AI36" s="428">
        <v>3.73E-2</v>
      </c>
      <c r="AJ36" s="428">
        <v>5.0999999999999997E-2</v>
      </c>
      <c r="AK36" s="428">
        <v>-8.14E-2</v>
      </c>
      <c r="AL36" s="428">
        <v>-4.2599999999999999E-2</v>
      </c>
      <c r="AM36" s="428">
        <v>-5.62E-2</v>
      </c>
      <c r="AN36" s="42"/>
      <c r="AO36" s="428">
        <v>-6.7000000000000004E-2</v>
      </c>
      <c r="AP36" s="428">
        <v>-4.2300000000000004E-2</v>
      </c>
      <c r="AQ36" s="428">
        <v>-4.87E-2</v>
      </c>
      <c r="AR36" s="428">
        <v>-4.8499999999999995E-2</v>
      </c>
      <c r="AS36" s="428">
        <v>-9.5799999999999996E-2</v>
      </c>
      <c r="AT36" s="428">
        <v>-7.85E-2</v>
      </c>
      <c r="AU36" s="42"/>
      <c r="AV36" s="428">
        <v>0.11890000000000001</v>
      </c>
      <c r="AW36" s="428">
        <v>9.6699999999999994E-2</v>
      </c>
      <c r="AX36" s="428">
        <v>0.1018</v>
      </c>
      <c r="AY36" s="428">
        <v>0.1434</v>
      </c>
      <c r="AZ36" s="428">
        <v>0.1321</v>
      </c>
      <c r="BA36" s="428">
        <v>0.13830000000000001</v>
      </c>
      <c r="BB36" s="42"/>
      <c r="BC36" s="428">
        <v>-3.7499999999999999E-2</v>
      </c>
      <c r="BD36" s="428">
        <v>4.2800000000000005E-2</v>
      </c>
      <c r="BE36" s="428">
        <v>1.0800000000000001E-2</v>
      </c>
      <c r="BF36" s="428">
        <v>0.1042</v>
      </c>
      <c r="BG36" s="428">
        <v>0.11609999999999999</v>
      </c>
      <c r="BH36" s="428">
        <v>0.1118</v>
      </c>
      <c r="BI36" s="42"/>
      <c r="BJ36" s="428">
        <v>8.539999999999999E-2</v>
      </c>
      <c r="BK36" s="428">
        <v>-2.3E-3</v>
      </c>
      <c r="BL36" s="428">
        <v>2.7200000000000002E-2</v>
      </c>
      <c r="BM36" s="428">
        <v>0.19260000000000002</v>
      </c>
      <c r="BN36" s="428">
        <v>0.1925</v>
      </c>
      <c r="BO36" s="428">
        <v>0.19239999999999999</v>
      </c>
      <c r="BP36" s="42"/>
      <c r="BQ36" s="428">
        <v>0.29100000000000004</v>
      </c>
      <c r="BR36" s="428">
        <v>0.21359999999999998</v>
      </c>
      <c r="BS36" s="428">
        <v>0.24510000000000001</v>
      </c>
      <c r="BT36" s="428">
        <v>0.39090000000000003</v>
      </c>
      <c r="BU36" s="428">
        <v>0.30959999999999999</v>
      </c>
      <c r="BV36" s="428">
        <v>0.34020000000000006</v>
      </c>
      <c r="BW36" s="42"/>
      <c r="BX36" s="428">
        <v>2.2000000000000002E-2</v>
      </c>
      <c r="BY36" s="428">
        <v>-0.1003</v>
      </c>
      <c r="BZ36" s="428">
        <v>-5.5800000000000002E-2</v>
      </c>
      <c r="CA36" s="42"/>
      <c r="CB36" s="428">
        <v>0.26289999999999997</v>
      </c>
      <c r="CC36" s="428">
        <v>0.15620000000000001</v>
      </c>
      <c r="CD36" s="428">
        <v>0.18870000000000001</v>
      </c>
      <c r="CE36" s="42"/>
      <c r="CF36" s="514">
        <v>121.4</v>
      </c>
      <c r="CG36" s="514">
        <v>9.2000000000000028</v>
      </c>
      <c r="CH36" s="754" t="s">
        <v>1115</v>
      </c>
      <c r="CI36" s="754" t="s">
        <v>1115</v>
      </c>
      <c r="CJ36" s="183"/>
    </row>
    <row r="37" spans="1:88">
      <c r="A37" s="61">
        <v>34213</v>
      </c>
      <c r="B37" s="428">
        <v>0.68180000000000007</v>
      </c>
      <c r="C37" s="428">
        <v>0.58040000000000003</v>
      </c>
      <c r="D37" s="428">
        <v>0.6179</v>
      </c>
      <c r="E37" s="42"/>
      <c r="F37" s="428">
        <v>-0.19670000000000001</v>
      </c>
      <c r="G37" s="428">
        <v>6.3299999999999995E-2</v>
      </c>
      <c r="H37" s="428">
        <v>-0.15789999999999998</v>
      </c>
      <c r="I37" s="428">
        <v>0.12470000000000001</v>
      </c>
      <c r="J37" s="428">
        <v>-0.16820000000000002</v>
      </c>
      <c r="K37" s="428">
        <v>9.8100000000000007E-2</v>
      </c>
      <c r="L37" s="42"/>
      <c r="M37" s="428">
        <v>5.3600000000000002E-2</v>
      </c>
      <c r="N37" s="428">
        <v>7.9500000000000001E-2</v>
      </c>
      <c r="O37" s="428">
        <v>6.9599999999999995E-2</v>
      </c>
      <c r="P37" s="428">
        <v>0.19539999999999999</v>
      </c>
      <c r="Q37" s="428">
        <v>0.1467</v>
      </c>
      <c r="R37" s="428">
        <v>0.16550000000000001</v>
      </c>
      <c r="S37" s="42"/>
      <c r="T37" s="428">
        <v>0.71599999999999997</v>
      </c>
      <c r="U37" s="428">
        <v>4.6699999999999998E-2</v>
      </c>
      <c r="V37" s="428">
        <v>6.2300000000000001E-2</v>
      </c>
      <c r="W37" s="428">
        <v>3.5000000000000003E-2</v>
      </c>
      <c r="X37" s="428">
        <v>8.9499999999999996E-2</v>
      </c>
      <c r="Y37" s="428">
        <v>5.0599999999999999E-2</v>
      </c>
      <c r="Z37" s="42"/>
      <c r="AA37" s="428">
        <v>0.70579999999999998</v>
      </c>
      <c r="AB37" s="428">
        <v>4.3499999999999997E-2</v>
      </c>
      <c r="AC37" s="428">
        <v>7.2499999999999995E-2</v>
      </c>
      <c r="AD37" s="428">
        <v>2.75E-2</v>
      </c>
      <c r="AE37" s="428">
        <v>0.1014</v>
      </c>
      <c r="AF37" s="428">
        <v>4.9299999999999997E-2</v>
      </c>
      <c r="AG37" s="755"/>
      <c r="AH37" s="428">
        <v>2.9399999999999999E-2</v>
      </c>
      <c r="AI37" s="428">
        <v>6.7199999999999996E-2</v>
      </c>
      <c r="AJ37" s="428">
        <v>5.5599999999999997E-2</v>
      </c>
      <c r="AK37" s="428">
        <v>2.9500000000000002E-2</v>
      </c>
      <c r="AL37" s="428">
        <v>3.2300000000000002E-2</v>
      </c>
      <c r="AM37" s="428">
        <v>3.8199999999999998E-2</v>
      </c>
      <c r="AN37" s="42"/>
      <c r="AO37" s="428">
        <v>3.3099999999999997E-2</v>
      </c>
      <c r="AP37" s="428">
        <v>-6.6799999999999998E-2</v>
      </c>
      <c r="AQ37" s="428">
        <v>-3.2300000000000002E-2</v>
      </c>
      <c r="AR37" s="428">
        <v>-5.2400000000000002E-2</v>
      </c>
      <c r="AS37" s="428">
        <v>-4.7599999999999996E-2</v>
      </c>
      <c r="AT37" s="428">
        <v>-4.8600000000000004E-2</v>
      </c>
      <c r="AU37" s="42"/>
      <c r="AV37" s="428">
        <v>-4.6199999999999998E-2</v>
      </c>
      <c r="AW37" s="428">
        <v>3.7900000000000003E-2</v>
      </c>
      <c r="AX37" s="428">
        <v>7.1999999999999998E-3</v>
      </c>
      <c r="AY37" s="428">
        <v>-1.5300000000000001E-2</v>
      </c>
      <c r="AZ37" s="428">
        <v>3.8199999999999998E-2</v>
      </c>
      <c r="BA37" s="428">
        <v>2.3E-2</v>
      </c>
      <c r="BB37" s="42"/>
      <c r="BC37" s="428">
        <v>-0.1115</v>
      </c>
      <c r="BD37" s="428">
        <v>-7.3800000000000004E-2</v>
      </c>
      <c r="BE37" s="428">
        <v>-8.7499999999999994E-2</v>
      </c>
      <c r="BF37" s="428">
        <v>7.7000000000000002E-3</v>
      </c>
      <c r="BG37" s="428">
        <v>0</v>
      </c>
      <c r="BH37" s="428">
        <v>4.3E-3</v>
      </c>
      <c r="BI37" s="42"/>
      <c r="BJ37" s="428">
        <v>0.20079999999999998</v>
      </c>
      <c r="BK37" s="428">
        <v>6.4699999999999994E-2</v>
      </c>
      <c r="BL37" s="428">
        <v>0.1148</v>
      </c>
      <c r="BM37" s="428">
        <v>0.39</v>
      </c>
      <c r="BN37" s="428">
        <v>0.21870000000000001</v>
      </c>
      <c r="BO37" s="428">
        <v>0.28410000000000002</v>
      </c>
      <c r="BP37" s="42"/>
      <c r="BQ37" s="428">
        <v>0.36570000000000003</v>
      </c>
      <c r="BR37" s="428">
        <v>0.28120000000000001</v>
      </c>
      <c r="BS37" s="428">
        <v>0.31040000000000001</v>
      </c>
      <c r="BT37" s="428">
        <v>0.5393</v>
      </c>
      <c r="BU37" s="428">
        <v>0.40710000000000002</v>
      </c>
      <c r="BV37" s="428">
        <v>0.45710000000000001</v>
      </c>
      <c r="BW37" s="42"/>
      <c r="BX37" s="428">
        <v>0</v>
      </c>
      <c r="BY37" s="428">
        <v>6.5299999999999997E-2</v>
      </c>
      <c r="BZ37" s="428">
        <v>3.8800000000000001E-2</v>
      </c>
      <c r="CA37" s="42"/>
      <c r="CB37" s="428">
        <v>0.32929999999999998</v>
      </c>
      <c r="CC37" s="428">
        <v>0.24760000000000001</v>
      </c>
      <c r="CD37" s="428">
        <v>0.28010000000000002</v>
      </c>
      <c r="CE37" s="42"/>
      <c r="CF37" s="514">
        <v>131.80000000000001</v>
      </c>
      <c r="CG37" s="514">
        <v>10.400000000000006</v>
      </c>
      <c r="CH37" s="754" t="s">
        <v>1115</v>
      </c>
      <c r="CI37" s="754" t="s">
        <v>1115</v>
      </c>
      <c r="CJ37" s="183"/>
    </row>
    <row r="38" spans="1:88">
      <c r="A38" s="61">
        <v>34304</v>
      </c>
      <c r="B38" s="428">
        <v>0.58040000000000003</v>
      </c>
      <c r="C38" s="428">
        <v>0.55449999999999999</v>
      </c>
      <c r="D38" s="428">
        <v>0.56490000000000007</v>
      </c>
      <c r="E38" s="42"/>
      <c r="F38" s="428">
        <v>-0.28639999999999999</v>
      </c>
      <c r="G38" s="428">
        <v>7.85E-2</v>
      </c>
      <c r="H38" s="428">
        <v>-0.25129999999999997</v>
      </c>
      <c r="I38" s="428">
        <v>9.9199999999999997E-2</v>
      </c>
      <c r="J38" s="428">
        <v>-0.26400000000000001</v>
      </c>
      <c r="K38" s="428">
        <v>9.0899999999999995E-2</v>
      </c>
      <c r="L38" s="42"/>
      <c r="M38" s="428">
        <v>0.17269999999999999</v>
      </c>
      <c r="N38" s="428">
        <v>6.0999999999999999E-2</v>
      </c>
      <c r="O38" s="428">
        <v>0.1024</v>
      </c>
      <c r="P38" s="428">
        <v>0.1598</v>
      </c>
      <c r="Q38" s="428">
        <v>0.16339999999999999</v>
      </c>
      <c r="R38" s="428">
        <v>0.16190000000000002</v>
      </c>
      <c r="S38" s="42"/>
      <c r="T38" s="428">
        <v>0.68840000000000001</v>
      </c>
      <c r="U38" s="428">
        <v>3.7200000000000004E-2</v>
      </c>
      <c r="V38" s="428">
        <v>5.1200000000000002E-2</v>
      </c>
      <c r="W38" s="428">
        <v>3.7200000000000004E-2</v>
      </c>
      <c r="X38" s="428">
        <v>0.13949999999999999</v>
      </c>
      <c r="Y38" s="428">
        <v>4.6500000000000007E-2</v>
      </c>
      <c r="Z38" s="42"/>
      <c r="AA38" s="428">
        <v>0.67989999999999995</v>
      </c>
      <c r="AB38" s="428">
        <v>2.9700000000000001E-2</v>
      </c>
      <c r="AC38" s="428">
        <v>6.4399999999999999E-2</v>
      </c>
      <c r="AD38" s="428">
        <v>3.3000000000000002E-2</v>
      </c>
      <c r="AE38" s="428">
        <v>0.13039999999999999</v>
      </c>
      <c r="AF38" s="428">
        <v>6.2699999999999992E-2</v>
      </c>
      <c r="AG38" s="755"/>
      <c r="AH38" s="428">
        <v>0.2462</v>
      </c>
      <c r="AI38" s="428">
        <v>0.20170000000000002</v>
      </c>
      <c r="AJ38" s="428">
        <v>0.21739999999999998</v>
      </c>
      <c r="AK38" s="428">
        <v>-5.1000000000000004E-3</v>
      </c>
      <c r="AL38" s="428">
        <v>-1.6500000000000001E-2</v>
      </c>
      <c r="AM38" s="428">
        <v>-1.44E-2</v>
      </c>
      <c r="AN38" s="42"/>
      <c r="AO38" s="428">
        <v>2.8799999999999999E-2</v>
      </c>
      <c r="AP38" s="428">
        <v>1.5800000000000002E-2</v>
      </c>
      <c r="AQ38" s="428">
        <v>2.23E-2</v>
      </c>
      <c r="AR38" s="428">
        <v>-9.4999999999999998E-3</v>
      </c>
      <c r="AS38" s="428">
        <v>-8.0500000000000002E-2</v>
      </c>
      <c r="AT38" s="428">
        <v>-5.7599999999999998E-2</v>
      </c>
      <c r="AU38" s="42"/>
      <c r="AV38" s="428">
        <v>4.1299999999999996E-2</v>
      </c>
      <c r="AW38" s="428">
        <v>6.2699999999999992E-2</v>
      </c>
      <c r="AX38" s="428">
        <v>5.5599999999999997E-2</v>
      </c>
      <c r="AY38" s="428">
        <v>8.1799999999999998E-2</v>
      </c>
      <c r="AZ38" s="428">
        <v>5.4900000000000004E-2</v>
      </c>
      <c r="BA38" s="428">
        <v>6.4899999999999999E-2</v>
      </c>
      <c r="BB38" s="42"/>
      <c r="BC38" s="428">
        <v>0</v>
      </c>
      <c r="BD38" s="428">
        <v>-3.5000000000000003E-2</v>
      </c>
      <c r="BE38" s="428">
        <v>-2.2799999999999997E-2</v>
      </c>
      <c r="BF38" s="428">
        <v>7.8E-2</v>
      </c>
      <c r="BG38" s="428">
        <v>5.2600000000000001E-2</v>
      </c>
      <c r="BH38" s="428">
        <v>6.2E-2</v>
      </c>
      <c r="BI38" s="42"/>
      <c r="BJ38" s="428">
        <v>0.2455</v>
      </c>
      <c r="BK38" s="428">
        <v>5.6900000000000006E-2</v>
      </c>
      <c r="BL38" s="428">
        <v>0.126</v>
      </c>
      <c r="BM38" s="428">
        <v>0.38009999999999999</v>
      </c>
      <c r="BN38" s="428">
        <v>0.26100000000000001</v>
      </c>
      <c r="BO38" s="428">
        <v>0.30030000000000001</v>
      </c>
      <c r="BP38" s="42"/>
      <c r="BQ38" s="428">
        <v>0.38329999999999997</v>
      </c>
      <c r="BR38" s="428">
        <v>0.31840000000000002</v>
      </c>
      <c r="BS38" s="428">
        <v>0.34259999999999996</v>
      </c>
      <c r="BT38" s="428">
        <v>0.45520000000000005</v>
      </c>
      <c r="BU38" s="428">
        <v>0.36560000000000004</v>
      </c>
      <c r="BV38" s="428">
        <v>0.39759999999999995</v>
      </c>
      <c r="BW38" s="42"/>
      <c r="BX38" s="428">
        <v>3.27E-2</v>
      </c>
      <c r="BY38" s="428">
        <v>2.53E-2</v>
      </c>
      <c r="BZ38" s="428">
        <v>3.0099999999999998E-2</v>
      </c>
      <c r="CA38" s="42"/>
      <c r="CB38" s="428">
        <v>0.32689999999999997</v>
      </c>
      <c r="CC38" s="428">
        <v>0.27079999999999999</v>
      </c>
      <c r="CD38" s="428">
        <v>0.2964</v>
      </c>
      <c r="CE38" s="42"/>
      <c r="CF38" s="514">
        <v>130.30000000000001</v>
      </c>
      <c r="CG38" s="514">
        <v>-1.5</v>
      </c>
      <c r="CH38" s="754" t="s">
        <v>1115</v>
      </c>
      <c r="CI38" s="754" t="s">
        <v>1115</v>
      </c>
      <c r="CJ38" s="183"/>
    </row>
    <row r="39" spans="1:88">
      <c r="A39" s="61">
        <v>34394</v>
      </c>
      <c r="B39" s="428">
        <v>0.71930000000000005</v>
      </c>
      <c r="C39" s="428">
        <v>0.6099</v>
      </c>
      <c r="D39" s="428">
        <v>0.64690000000000003</v>
      </c>
      <c r="E39" s="42"/>
      <c r="F39" s="428">
        <v>-0.39520000000000005</v>
      </c>
      <c r="G39" s="428">
        <v>-2.9700000000000001E-2</v>
      </c>
      <c r="H39" s="428">
        <v>-0.34840000000000004</v>
      </c>
      <c r="I39" s="428">
        <v>7.7100000000000002E-2</v>
      </c>
      <c r="J39" s="428">
        <v>-0.36520000000000002</v>
      </c>
      <c r="K39" s="428">
        <v>3.8800000000000001E-2</v>
      </c>
      <c r="L39" s="42"/>
      <c r="M39" s="428">
        <v>0.14599999999999999</v>
      </c>
      <c r="N39" s="428">
        <v>0.15439999999999998</v>
      </c>
      <c r="O39" s="428">
        <v>0.14940000000000001</v>
      </c>
      <c r="P39" s="428">
        <v>0.2026</v>
      </c>
      <c r="Q39" s="428">
        <v>7.1399999999999991E-2</v>
      </c>
      <c r="R39" s="428">
        <v>0.1101</v>
      </c>
      <c r="S39" s="42"/>
      <c r="T39" s="428">
        <v>0.63470000000000004</v>
      </c>
      <c r="U39" s="428">
        <v>5.4800000000000001E-2</v>
      </c>
      <c r="V39" s="428">
        <v>5.9400000000000001E-2</v>
      </c>
      <c r="W39" s="428">
        <v>6.3899999999999998E-2</v>
      </c>
      <c r="X39" s="428">
        <v>0.13699999999999998</v>
      </c>
      <c r="Y39" s="428">
        <v>5.0199999999999995E-2</v>
      </c>
      <c r="Z39" s="42"/>
      <c r="AA39" s="428">
        <v>0.6401</v>
      </c>
      <c r="AB39" s="428">
        <v>5.3699999999999998E-2</v>
      </c>
      <c r="AC39" s="428">
        <v>8.14E-2</v>
      </c>
      <c r="AD39" s="428">
        <v>4.2300000000000004E-2</v>
      </c>
      <c r="AE39" s="428">
        <v>0.1173</v>
      </c>
      <c r="AF39" s="428">
        <v>6.5099999999999991E-2</v>
      </c>
      <c r="AG39" s="755"/>
      <c r="AH39" s="428">
        <v>0.21050000000000002</v>
      </c>
      <c r="AI39" s="428">
        <v>0.1578</v>
      </c>
      <c r="AJ39" s="428">
        <v>0.17309999999999998</v>
      </c>
      <c r="AK39" s="428">
        <v>5.7699999999999994E-2</v>
      </c>
      <c r="AL39" s="428">
        <v>-1.61E-2</v>
      </c>
      <c r="AM39" s="428">
        <v>8.8000000000000005E-3</v>
      </c>
      <c r="AN39" s="42"/>
      <c r="AO39" s="428">
        <v>4.2699999999999995E-2</v>
      </c>
      <c r="AP39" s="428">
        <v>5.04E-2</v>
      </c>
      <c r="AQ39" s="428">
        <v>5.1900000000000002E-2</v>
      </c>
      <c r="AR39" s="428">
        <v>3.3000000000000002E-2</v>
      </c>
      <c r="AS39" s="428">
        <v>-5.5399999999999998E-2</v>
      </c>
      <c r="AT39" s="428">
        <v>-2.3399999999999997E-2</v>
      </c>
      <c r="AU39" s="42"/>
      <c r="AV39" s="428">
        <v>8.8999999999999999E-3</v>
      </c>
      <c r="AW39" s="428">
        <v>5.0199999999999995E-2</v>
      </c>
      <c r="AX39" s="428">
        <v>3.32E-2</v>
      </c>
      <c r="AY39" s="428">
        <v>5.3600000000000002E-2</v>
      </c>
      <c r="AZ39" s="428">
        <v>5.8099999999999999E-2</v>
      </c>
      <c r="BA39" s="428">
        <v>5.4199999999999998E-2</v>
      </c>
      <c r="BB39" s="42"/>
      <c r="BC39" s="428">
        <v>-4.4600000000000001E-2</v>
      </c>
      <c r="BD39" s="428">
        <v>-3.1400000000000004E-2</v>
      </c>
      <c r="BE39" s="428">
        <v>-4.4699999999999997E-2</v>
      </c>
      <c r="BF39" s="428">
        <v>9.3800000000000008E-2</v>
      </c>
      <c r="BG39" s="428">
        <v>7.7699999999999991E-2</v>
      </c>
      <c r="BH39" s="428">
        <v>7.8399999999999997E-2</v>
      </c>
      <c r="BI39" s="42"/>
      <c r="BJ39" s="428">
        <v>0.2281</v>
      </c>
      <c r="BK39" s="428">
        <v>0.15990000000000001</v>
      </c>
      <c r="BL39" s="428">
        <v>0.17920000000000003</v>
      </c>
      <c r="BM39" s="428">
        <v>0.35240000000000005</v>
      </c>
      <c r="BN39" s="428">
        <v>0.30070000000000002</v>
      </c>
      <c r="BO39" s="428">
        <v>0.31180000000000002</v>
      </c>
      <c r="BP39" s="42"/>
      <c r="BQ39" s="428">
        <v>0.47889999999999999</v>
      </c>
      <c r="BR39" s="428">
        <v>0.3271</v>
      </c>
      <c r="BS39" s="428">
        <v>0.38130000000000003</v>
      </c>
      <c r="BT39" s="428">
        <v>0.52810000000000001</v>
      </c>
      <c r="BU39" s="428">
        <v>0.40649999999999997</v>
      </c>
      <c r="BV39" s="428">
        <v>0.44850000000000001</v>
      </c>
      <c r="BW39" s="42"/>
      <c r="BX39" s="428">
        <v>9.2600000000000002E-2</v>
      </c>
      <c r="BY39" s="428">
        <v>7.3599999999999999E-2</v>
      </c>
      <c r="BZ39" s="428">
        <v>7.9299999999999995E-2</v>
      </c>
      <c r="CA39" s="42"/>
      <c r="CB39" s="428">
        <v>0.37670000000000003</v>
      </c>
      <c r="CC39" s="428">
        <v>0.2762</v>
      </c>
      <c r="CD39" s="428">
        <v>0.31259999999999999</v>
      </c>
      <c r="CE39" s="42"/>
      <c r="CF39" s="514">
        <v>135.80000000000001</v>
      </c>
      <c r="CG39" s="514">
        <v>5.5</v>
      </c>
      <c r="CH39" s="754" t="s">
        <v>1115</v>
      </c>
      <c r="CI39" s="754" t="s">
        <v>1115</v>
      </c>
      <c r="CJ39" s="183"/>
    </row>
    <row r="40" spans="1:88">
      <c r="A40" s="61">
        <v>34486</v>
      </c>
      <c r="B40" s="428">
        <v>0.64260000000000006</v>
      </c>
      <c r="C40" s="428">
        <v>0.55249999999999999</v>
      </c>
      <c r="D40" s="428">
        <v>0.58650000000000002</v>
      </c>
      <c r="E40" s="42"/>
      <c r="F40" s="428">
        <v>-0.50429999999999997</v>
      </c>
      <c r="G40" s="428">
        <v>-0.15570000000000001</v>
      </c>
      <c r="H40" s="428">
        <v>-0.39069999999999999</v>
      </c>
      <c r="I40" s="428">
        <v>-8.1000000000000013E-3</v>
      </c>
      <c r="J40" s="428">
        <v>-0.4304</v>
      </c>
      <c r="K40" s="428">
        <v>-6.0400000000000002E-2</v>
      </c>
      <c r="L40" s="42"/>
      <c r="M40" s="428">
        <v>0.1807</v>
      </c>
      <c r="N40" s="428">
        <v>0.1195</v>
      </c>
      <c r="O40" s="428">
        <v>0.1429</v>
      </c>
      <c r="P40" s="428">
        <v>0.25700000000000001</v>
      </c>
      <c r="Q40" s="428">
        <v>0.1109</v>
      </c>
      <c r="R40" s="428">
        <v>0.16399999999999998</v>
      </c>
      <c r="S40" s="42"/>
      <c r="T40" s="428">
        <v>0.62180000000000002</v>
      </c>
      <c r="U40" s="428">
        <v>5.8799999999999998E-2</v>
      </c>
      <c r="V40" s="428">
        <v>7.5600000000000001E-2</v>
      </c>
      <c r="W40" s="428">
        <v>6.3E-2</v>
      </c>
      <c r="X40" s="428">
        <v>0.15130000000000002</v>
      </c>
      <c r="Y40" s="428">
        <v>2.9399999999999999E-2</v>
      </c>
      <c r="Z40" s="42"/>
      <c r="AA40" s="428">
        <v>0.63549999999999995</v>
      </c>
      <c r="AB40" s="428">
        <v>4.9000000000000002E-2</v>
      </c>
      <c r="AC40" s="428">
        <v>8.2699999999999996E-2</v>
      </c>
      <c r="AD40" s="428">
        <v>5.21E-2</v>
      </c>
      <c r="AE40" s="428">
        <v>0.12710000000000002</v>
      </c>
      <c r="AF40" s="428">
        <v>5.3600000000000002E-2</v>
      </c>
      <c r="AG40" s="755"/>
      <c r="AH40" s="428">
        <v>0.22940000000000002</v>
      </c>
      <c r="AI40" s="428">
        <v>0.1263</v>
      </c>
      <c r="AJ40" s="428">
        <v>0.16289999999999999</v>
      </c>
      <c r="AK40" s="428">
        <v>6.8699999999999997E-2</v>
      </c>
      <c r="AL40" s="428">
        <v>2.5999999999999999E-3</v>
      </c>
      <c r="AM40" s="428">
        <v>2.4300000000000002E-2</v>
      </c>
      <c r="AN40" s="42"/>
      <c r="AO40" s="428">
        <v>0.15130000000000002</v>
      </c>
      <c r="AP40" s="428">
        <v>4.6500000000000007E-2</v>
      </c>
      <c r="AQ40" s="428">
        <v>8.5699999999999998E-2</v>
      </c>
      <c r="AR40" s="428">
        <v>3.7499999999999999E-2</v>
      </c>
      <c r="AS40" s="428">
        <v>-2.5000000000000001E-3</v>
      </c>
      <c r="AT40" s="428">
        <v>1.09E-2</v>
      </c>
      <c r="AU40" s="42"/>
      <c r="AV40" s="428">
        <v>-1.6399999999999998E-2</v>
      </c>
      <c r="AW40" s="428">
        <v>5.5599999999999997E-2</v>
      </c>
      <c r="AX40" s="428">
        <v>2.98E-2</v>
      </c>
      <c r="AY40" s="428">
        <v>8.539999999999999E-2</v>
      </c>
      <c r="AZ40" s="428">
        <v>2.0899999999999998E-2</v>
      </c>
      <c r="BA40" s="428">
        <v>4.3200000000000002E-2</v>
      </c>
      <c r="BB40" s="42"/>
      <c r="BC40" s="428">
        <v>1.6299999999999999E-2</v>
      </c>
      <c r="BD40" s="428">
        <v>3.2899999999999999E-2</v>
      </c>
      <c r="BE40" s="428">
        <v>2.5499999999999998E-2</v>
      </c>
      <c r="BF40" s="428">
        <v>9.35E-2</v>
      </c>
      <c r="BG40" s="428">
        <v>7.2400000000000006E-2</v>
      </c>
      <c r="BH40" s="428">
        <v>8.2200000000000009E-2</v>
      </c>
      <c r="BI40" s="42"/>
      <c r="BJ40" s="428">
        <v>0.26940000000000003</v>
      </c>
      <c r="BK40" s="428">
        <v>0.12960000000000002</v>
      </c>
      <c r="BL40" s="428">
        <v>0.17710000000000001</v>
      </c>
      <c r="BM40" s="428">
        <v>0.37799999999999995</v>
      </c>
      <c r="BN40" s="428">
        <v>0.26899999999999996</v>
      </c>
      <c r="BO40" s="428">
        <v>0.31069999999999998</v>
      </c>
      <c r="BP40" s="42"/>
      <c r="BQ40" s="428">
        <v>0.46829999999999999</v>
      </c>
      <c r="BR40" s="428">
        <v>0.307</v>
      </c>
      <c r="BS40" s="428">
        <v>0.36479999999999996</v>
      </c>
      <c r="BT40" s="428">
        <v>0.55049999999999999</v>
      </c>
      <c r="BU40" s="428">
        <v>0.3826</v>
      </c>
      <c r="BV40" s="428">
        <v>0.44400000000000001</v>
      </c>
      <c r="BW40" s="42"/>
      <c r="BX40" s="428">
        <v>0.14660000000000001</v>
      </c>
      <c r="BY40" s="428">
        <v>5.3399999999999996E-2</v>
      </c>
      <c r="BZ40" s="428">
        <v>8.4100000000000008E-2</v>
      </c>
      <c r="CA40" s="42"/>
      <c r="CB40" s="428">
        <v>0.4204</v>
      </c>
      <c r="CC40" s="428">
        <v>0.29309999999999997</v>
      </c>
      <c r="CD40" s="428">
        <v>0.33759999999999996</v>
      </c>
      <c r="CE40" s="42"/>
      <c r="CF40" s="514">
        <v>136.9</v>
      </c>
      <c r="CG40" s="514">
        <v>1.0999999999999943</v>
      </c>
      <c r="CH40" s="754" t="s">
        <v>1115</v>
      </c>
      <c r="CI40" s="754" t="s">
        <v>1115</v>
      </c>
      <c r="CJ40" s="183"/>
    </row>
    <row r="41" spans="1:88">
      <c r="A41" s="61">
        <v>34578</v>
      </c>
      <c r="B41" s="428">
        <v>0.48259999999999997</v>
      </c>
      <c r="C41" s="428">
        <v>0.45030000000000003</v>
      </c>
      <c r="D41" s="428">
        <v>0.46240000000000003</v>
      </c>
      <c r="E41" s="42"/>
      <c r="F41" s="428">
        <v>-0.63719999999999999</v>
      </c>
      <c r="G41" s="428">
        <v>-0.20100000000000001</v>
      </c>
      <c r="H41" s="428">
        <v>-0.42710000000000004</v>
      </c>
      <c r="I41" s="428">
        <v>-5.9299999999999999E-2</v>
      </c>
      <c r="J41" s="428">
        <v>-0.49829999999999997</v>
      </c>
      <c r="K41" s="428">
        <v>-0.1091</v>
      </c>
      <c r="L41" s="42"/>
      <c r="M41" s="428">
        <v>0.17749999999999999</v>
      </c>
      <c r="N41" s="428">
        <v>0.1167</v>
      </c>
      <c r="O41" s="428">
        <v>0.13869999999999999</v>
      </c>
      <c r="P41" s="428">
        <v>0.27390000000000003</v>
      </c>
      <c r="Q41" s="428">
        <v>0.1678</v>
      </c>
      <c r="R41" s="428">
        <v>0.20519999999999999</v>
      </c>
      <c r="S41" s="42"/>
      <c r="T41" s="428">
        <v>0.61399999999999999</v>
      </c>
      <c r="U41" s="428">
        <v>5.7000000000000002E-2</v>
      </c>
      <c r="V41" s="428">
        <v>8.3299999999999999E-2</v>
      </c>
      <c r="W41" s="428">
        <v>7.8899999999999998E-2</v>
      </c>
      <c r="X41" s="428">
        <v>9.6500000000000002E-2</v>
      </c>
      <c r="Y41" s="428">
        <v>7.0199999999999999E-2</v>
      </c>
      <c r="Z41" s="42"/>
      <c r="AA41" s="428">
        <v>0.61870000000000003</v>
      </c>
      <c r="AB41" s="428">
        <v>5.3800000000000001E-2</v>
      </c>
      <c r="AC41" s="428">
        <v>9.1799999999999993E-2</v>
      </c>
      <c r="AD41" s="428">
        <v>6.1699999999999998E-2</v>
      </c>
      <c r="AE41" s="428">
        <v>0.1108</v>
      </c>
      <c r="AF41" s="428">
        <v>6.3299999999999995E-2</v>
      </c>
      <c r="AG41" s="755"/>
      <c r="AH41" s="428">
        <v>0.20190000000000002</v>
      </c>
      <c r="AI41" s="428">
        <v>0.11539999999999999</v>
      </c>
      <c r="AJ41" s="428">
        <v>0.13970000000000002</v>
      </c>
      <c r="AK41" s="428">
        <v>0.15049999999999999</v>
      </c>
      <c r="AL41" s="428">
        <v>7.7100000000000002E-2</v>
      </c>
      <c r="AM41" s="428">
        <v>0.1027</v>
      </c>
      <c r="AN41" s="42"/>
      <c r="AO41" s="428">
        <v>0.1429</v>
      </c>
      <c r="AP41" s="428">
        <v>0.1057</v>
      </c>
      <c r="AQ41" s="428">
        <v>0.12089999999999999</v>
      </c>
      <c r="AR41" s="428">
        <v>6.88E-2</v>
      </c>
      <c r="AS41" s="428">
        <v>2.7099999999999999E-2</v>
      </c>
      <c r="AT41" s="428">
        <v>4.0800000000000003E-2</v>
      </c>
      <c r="AU41" s="42"/>
      <c r="AV41" s="428">
        <v>8.7300000000000003E-2</v>
      </c>
      <c r="AW41" s="428">
        <v>0.1137</v>
      </c>
      <c r="AX41" s="428">
        <v>0.10339999999999999</v>
      </c>
      <c r="AY41" s="428">
        <v>0.14910000000000001</v>
      </c>
      <c r="AZ41" s="428">
        <v>0.1101</v>
      </c>
      <c r="BA41" s="428">
        <v>0.1198</v>
      </c>
      <c r="BB41" s="42"/>
      <c r="BC41" s="428">
        <v>0.18420000000000003</v>
      </c>
      <c r="BD41" s="428">
        <v>9.5799999999999996E-2</v>
      </c>
      <c r="BE41" s="428">
        <v>0.12890000000000001</v>
      </c>
      <c r="BF41" s="428">
        <v>0.30840000000000001</v>
      </c>
      <c r="BG41" s="428">
        <v>0.26229999999999998</v>
      </c>
      <c r="BH41" s="428">
        <v>0.2757</v>
      </c>
      <c r="BI41" s="42"/>
      <c r="BJ41" s="428">
        <v>0.2402</v>
      </c>
      <c r="BK41" s="428">
        <v>0.1206</v>
      </c>
      <c r="BL41" s="428">
        <v>0.16200000000000001</v>
      </c>
      <c r="BM41" s="428">
        <v>0.37119999999999997</v>
      </c>
      <c r="BN41" s="428">
        <v>0.28139999999999998</v>
      </c>
      <c r="BO41" s="428">
        <v>0.31069999999999998</v>
      </c>
      <c r="BP41" s="42"/>
      <c r="BQ41" s="428">
        <v>0.45229999999999998</v>
      </c>
      <c r="BR41" s="428">
        <v>0.31230000000000002</v>
      </c>
      <c r="BS41" s="428">
        <v>0.3599</v>
      </c>
      <c r="BT41" s="428">
        <v>0.56440000000000001</v>
      </c>
      <c r="BU41" s="428">
        <v>0.46579999999999999</v>
      </c>
      <c r="BV41" s="428">
        <v>0.49990000000000001</v>
      </c>
      <c r="BW41" s="42"/>
      <c r="BX41" s="428">
        <v>0.13449999999999998</v>
      </c>
      <c r="BY41" s="428">
        <v>0.1009</v>
      </c>
      <c r="BZ41" s="428">
        <v>0.1109</v>
      </c>
      <c r="CA41" s="42"/>
      <c r="CB41" s="428">
        <v>0.3256</v>
      </c>
      <c r="CC41" s="428">
        <v>0.2782</v>
      </c>
      <c r="CD41" s="428">
        <v>0.29070000000000001</v>
      </c>
      <c r="CE41" s="42"/>
      <c r="CF41" s="514">
        <v>136.1</v>
      </c>
      <c r="CG41" s="514">
        <v>-0.80000000000001137</v>
      </c>
      <c r="CH41" s="754" t="s">
        <v>1115</v>
      </c>
      <c r="CI41" s="754" t="s">
        <v>1115</v>
      </c>
      <c r="CJ41" s="183"/>
    </row>
    <row r="42" spans="1:88">
      <c r="A42" s="61">
        <v>34669</v>
      </c>
      <c r="B42" s="428">
        <v>0.2727</v>
      </c>
      <c r="C42" s="428">
        <v>0.18329999999999999</v>
      </c>
      <c r="D42" s="428">
        <v>0.2175</v>
      </c>
      <c r="E42" s="42"/>
      <c r="F42" s="428">
        <v>-0.61399999999999999</v>
      </c>
      <c r="G42" s="428">
        <v>-0.20100000000000001</v>
      </c>
      <c r="H42" s="428">
        <v>-0.48700000000000004</v>
      </c>
      <c r="I42" s="428">
        <v>-8.4700000000000011E-2</v>
      </c>
      <c r="J42" s="428">
        <v>-0.52549999999999997</v>
      </c>
      <c r="K42" s="428">
        <v>-0.1201</v>
      </c>
      <c r="L42" s="42"/>
      <c r="M42" s="428">
        <v>0.33329999999999999</v>
      </c>
      <c r="N42" s="428">
        <v>0.2321</v>
      </c>
      <c r="O42" s="428">
        <v>0.26890000000000003</v>
      </c>
      <c r="P42" s="428">
        <v>0.1293</v>
      </c>
      <c r="Q42" s="428">
        <v>7.8600000000000003E-2</v>
      </c>
      <c r="R42" s="428">
        <v>9.3900000000000011E-2</v>
      </c>
      <c r="S42" s="42"/>
      <c r="T42" s="428">
        <v>0.59379999999999999</v>
      </c>
      <c r="U42" s="428">
        <v>2.23E-2</v>
      </c>
      <c r="V42" s="428">
        <v>7.1399999999999991E-2</v>
      </c>
      <c r="W42" s="428">
        <v>0.1116</v>
      </c>
      <c r="X42" s="428">
        <v>0.16070000000000001</v>
      </c>
      <c r="Y42" s="428">
        <v>4.0199999999999993E-2</v>
      </c>
      <c r="Z42" s="42"/>
      <c r="AA42" s="428">
        <v>0.5877</v>
      </c>
      <c r="AB42" s="428">
        <v>3.5699999999999996E-2</v>
      </c>
      <c r="AC42" s="428">
        <v>9.0899999999999995E-2</v>
      </c>
      <c r="AD42" s="428">
        <v>8.4399999999999989E-2</v>
      </c>
      <c r="AE42" s="428">
        <v>0.14940000000000001</v>
      </c>
      <c r="AF42" s="428">
        <v>5.1900000000000002E-2</v>
      </c>
      <c r="AG42" s="755"/>
      <c r="AH42" s="428">
        <v>0.42579999999999996</v>
      </c>
      <c r="AI42" s="428">
        <v>0.26739999999999997</v>
      </c>
      <c r="AJ42" s="428">
        <v>0.32280000000000003</v>
      </c>
      <c r="AK42" s="428">
        <v>4.7999999999999996E-3</v>
      </c>
      <c r="AL42" s="428">
        <v>-6.6799999999999998E-2</v>
      </c>
      <c r="AM42" s="428">
        <v>-4.3899999999999995E-2</v>
      </c>
      <c r="AN42" s="42"/>
      <c r="AO42" s="428">
        <v>0.13639999999999999</v>
      </c>
      <c r="AP42" s="428">
        <v>0.1305</v>
      </c>
      <c r="AQ42" s="428">
        <v>0.1356</v>
      </c>
      <c r="AR42" s="428">
        <v>5.9400000000000001E-2</v>
      </c>
      <c r="AS42" s="428">
        <v>1.8100000000000002E-2</v>
      </c>
      <c r="AT42" s="428">
        <v>2.87E-2</v>
      </c>
      <c r="AU42" s="42"/>
      <c r="AV42" s="428">
        <v>0.22370000000000001</v>
      </c>
      <c r="AW42" s="428">
        <v>0.18</v>
      </c>
      <c r="AX42" s="428">
        <v>0.19329999999999997</v>
      </c>
      <c r="AY42" s="428">
        <v>0.26960000000000001</v>
      </c>
      <c r="AZ42" s="428">
        <v>0.23600000000000002</v>
      </c>
      <c r="BA42" s="428">
        <v>0.2452</v>
      </c>
      <c r="BB42" s="42"/>
      <c r="BC42" s="428">
        <v>0.23010000000000003</v>
      </c>
      <c r="BD42" s="428">
        <v>0.1787</v>
      </c>
      <c r="BE42" s="428">
        <v>0.20100000000000001</v>
      </c>
      <c r="BF42" s="428">
        <v>0.32890000000000003</v>
      </c>
      <c r="BG42" s="428">
        <v>0.2712</v>
      </c>
      <c r="BH42" s="428">
        <v>0.2994</v>
      </c>
      <c r="BI42" s="42"/>
      <c r="BJ42" s="428">
        <v>0.2281</v>
      </c>
      <c r="BK42" s="428">
        <v>0.13009999999999999</v>
      </c>
      <c r="BL42" s="428">
        <v>0.16829999999999998</v>
      </c>
      <c r="BM42" s="428">
        <v>0.2026</v>
      </c>
      <c r="BN42" s="428">
        <v>0.1439</v>
      </c>
      <c r="BO42" s="428">
        <v>0.1696</v>
      </c>
      <c r="BP42" s="42"/>
      <c r="BQ42" s="428">
        <v>0.46939999999999998</v>
      </c>
      <c r="BR42" s="428">
        <v>0.34610000000000002</v>
      </c>
      <c r="BS42" s="428">
        <v>0.38890000000000002</v>
      </c>
      <c r="BT42" s="428">
        <v>0.33450000000000002</v>
      </c>
      <c r="BU42" s="428">
        <v>0.29059999999999997</v>
      </c>
      <c r="BV42" s="428">
        <v>0.30519999999999997</v>
      </c>
      <c r="BW42" s="42"/>
      <c r="BX42" s="428">
        <v>7.5600000000000001E-2</v>
      </c>
      <c r="BY42" s="428">
        <v>2.46E-2</v>
      </c>
      <c r="BZ42" s="428">
        <v>4.1100000000000005E-2</v>
      </c>
      <c r="CA42" s="42"/>
      <c r="CB42" s="428">
        <v>0.21920000000000001</v>
      </c>
      <c r="CC42" s="428">
        <v>0.21390000000000001</v>
      </c>
      <c r="CD42" s="428">
        <v>0.21679999999999999</v>
      </c>
      <c r="CE42" s="42"/>
      <c r="CF42" s="514">
        <v>137.9</v>
      </c>
      <c r="CG42" s="514">
        <v>1.8000000000000114</v>
      </c>
      <c r="CH42" s="754" t="s">
        <v>1115</v>
      </c>
      <c r="CI42" s="754" t="s">
        <v>1115</v>
      </c>
      <c r="CJ42" s="183"/>
    </row>
    <row r="43" spans="1:88">
      <c r="A43" s="61">
        <v>34759</v>
      </c>
      <c r="B43" s="428">
        <v>1.78E-2</v>
      </c>
      <c r="C43" s="428">
        <v>-2.6800000000000001E-2</v>
      </c>
      <c r="D43" s="428">
        <v>-1.4800000000000001E-2</v>
      </c>
      <c r="E43" s="42"/>
      <c r="F43" s="428">
        <v>-0.50729999999999997</v>
      </c>
      <c r="G43" s="428">
        <v>-0.15579999999999999</v>
      </c>
      <c r="H43" s="428">
        <v>-0.43859999999999999</v>
      </c>
      <c r="I43" s="428">
        <v>-5.8499999999999996E-2</v>
      </c>
      <c r="J43" s="428">
        <v>-0.45649999999999996</v>
      </c>
      <c r="K43" s="428">
        <v>-8.6099999999999996E-2</v>
      </c>
      <c r="L43" s="42"/>
      <c r="M43" s="428">
        <v>0.26989999999999997</v>
      </c>
      <c r="N43" s="428">
        <v>0.11599999999999999</v>
      </c>
      <c r="O43" s="428">
        <v>0.17019999999999999</v>
      </c>
      <c r="P43" s="428">
        <v>0.1057</v>
      </c>
      <c r="Q43" s="428">
        <v>5.16E-2</v>
      </c>
      <c r="R43" s="428">
        <v>6.9199999999999998E-2</v>
      </c>
      <c r="S43" s="42"/>
      <c r="T43" s="428">
        <v>0.60189999999999999</v>
      </c>
      <c r="U43" s="428">
        <v>3.7900000000000003E-2</v>
      </c>
      <c r="V43" s="428">
        <v>8.5299999999999987E-2</v>
      </c>
      <c r="W43" s="428">
        <v>8.0600000000000005E-2</v>
      </c>
      <c r="X43" s="428">
        <v>0.1469</v>
      </c>
      <c r="Y43" s="428">
        <v>4.7400000000000005E-2</v>
      </c>
      <c r="Z43" s="42"/>
      <c r="AA43" s="428">
        <v>0.6351</v>
      </c>
      <c r="AB43" s="428">
        <v>3.44E-2</v>
      </c>
      <c r="AC43" s="428">
        <v>8.7799999999999989E-2</v>
      </c>
      <c r="AD43" s="428">
        <v>4.99E-2</v>
      </c>
      <c r="AE43" s="428">
        <v>0.12909999999999999</v>
      </c>
      <c r="AF43" s="428">
        <v>6.3700000000000007E-2</v>
      </c>
      <c r="AG43" s="755"/>
      <c r="AH43" s="428">
        <v>0.18539999999999998</v>
      </c>
      <c r="AI43" s="428">
        <v>0.13570000000000002</v>
      </c>
      <c r="AJ43" s="428">
        <v>0.15190000000000001</v>
      </c>
      <c r="AK43" s="428">
        <v>-0.14710000000000001</v>
      </c>
      <c r="AL43" s="428">
        <v>-9.64E-2</v>
      </c>
      <c r="AM43" s="428">
        <v>-0.12039999999999999</v>
      </c>
      <c r="AN43" s="42"/>
      <c r="AO43" s="428">
        <v>0.13819999999999999</v>
      </c>
      <c r="AP43" s="428">
        <v>0.1376</v>
      </c>
      <c r="AQ43" s="428">
        <v>0.1336</v>
      </c>
      <c r="AR43" s="428">
        <v>-1.37E-2</v>
      </c>
      <c r="AS43" s="428">
        <v>-2.3399999999999997E-2</v>
      </c>
      <c r="AT43" s="428">
        <v>-2.2599999999999999E-2</v>
      </c>
      <c r="AU43" s="42"/>
      <c r="AV43" s="428">
        <v>0.26429999999999998</v>
      </c>
      <c r="AW43" s="428">
        <v>0.2296</v>
      </c>
      <c r="AX43" s="428">
        <v>0.23760000000000001</v>
      </c>
      <c r="AY43" s="428">
        <v>0.24</v>
      </c>
      <c r="AZ43" s="428">
        <v>0.21530000000000002</v>
      </c>
      <c r="BA43" s="428">
        <v>0.21890000000000001</v>
      </c>
      <c r="BB43" s="42"/>
      <c r="BC43" s="428">
        <v>0.19820000000000002</v>
      </c>
      <c r="BD43" s="428">
        <v>0.13720000000000002</v>
      </c>
      <c r="BE43" s="428">
        <v>0.16079999999999997</v>
      </c>
      <c r="BF43" s="428">
        <v>0.26910000000000001</v>
      </c>
      <c r="BG43" s="428">
        <v>0.19059999999999999</v>
      </c>
      <c r="BH43" s="428">
        <v>0.2167</v>
      </c>
      <c r="BI43" s="42"/>
      <c r="BJ43" s="428">
        <v>4.87E-2</v>
      </c>
      <c r="BK43" s="428">
        <v>-3.6900000000000002E-2</v>
      </c>
      <c r="BL43" s="428">
        <v>-6.6E-3</v>
      </c>
      <c r="BM43" s="428">
        <v>5.33E-2</v>
      </c>
      <c r="BN43" s="428">
        <v>5.8700000000000002E-2</v>
      </c>
      <c r="BO43" s="428">
        <v>5.2699999999999997E-2</v>
      </c>
      <c r="BP43" s="42"/>
      <c r="BQ43" s="428">
        <v>0.35359999999999997</v>
      </c>
      <c r="BR43" s="428">
        <v>0.13750000000000001</v>
      </c>
      <c r="BS43" s="428">
        <v>0.21920000000000001</v>
      </c>
      <c r="BT43" s="428">
        <v>0.22969999999999999</v>
      </c>
      <c r="BU43" s="428">
        <v>0.14029999999999998</v>
      </c>
      <c r="BV43" s="428">
        <v>0.17129999999999998</v>
      </c>
      <c r="BW43" s="42"/>
      <c r="BX43" s="428">
        <v>1.78E-2</v>
      </c>
      <c r="BY43" s="428">
        <v>-5.5399999999999998E-2</v>
      </c>
      <c r="BZ43" s="428">
        <v>-2.18E-2</v>
      </c>
      <c r="CA43" s="42"/>
      <c r="CB43" s="428">
        <v>0.30620000000000003</v>
      </c>
      <c r="CC43" s="428">
        <v>7.8700000000000006E-2</v>
      </c>
      <c r="CD43" s="428">
        <v>0.15720000000000001</v>
      </c>
      <c r="CE43" s="42"/>
      <c r="CF43" s="514">
        <v>126.6</v>
      </c>
      <c r="CG43" s="514">
        <v>-11.300000000000011</v>
      </c>
      <c r="CH43" s="754" t="s">
        <v>1115</v>
      </c>
      <c r="CI43" s="754" t="s">
        <v>1115</v>
      </c>
      <c r="CJ43" s="183"/>
    </row>
    <row r="44" spans="1:88">
      <c r="A44" s="61">
        <v>34851</v>
      </c>
      <c r="B44" s="428">
        <v>-3.0600000000000002E-2</v>
      </c>
      <c r="C44" s="428">
        <v>-5.91E-2</v>
      </c>
      <c r="D44" s="428">
        <v>-4.8000000000000001E-2</v>
      </c>
      <c r="E44" s="42"/>
      <c r="F44" s="428">
        <v>-0.54289999999999994</v>
      </c>
      <c r="G44" s="428">
        <v>-0.20899999999999999</v>
      </c>
      <c r="H44" s="428">
        <v>-0.4244</v>
      </c>
      <c r="I44" s="428">
        <v>-1.9699999999999999E-2</v>
      </c>
      <c r="J44" s="428">
        <v>-0.46039999999999998</v>
      </c>
      <c r="K44" s="428">
        <v>-8.4900000000000003E-2</v>
      </c>
      <c r="L44" s="42"/>
      <c r="M44" s="428">
        <v>0.20960000000000001</v>
      </c>
      <c r="N44" s="428">
        <v>9.8999999999999991E-3</v>
      </c>
      <c r="O44" s="428">
        <v>6.6400000000000001E-2</v>
      </c>
      <c r="P44" s="428">
        <v>0.214</v>
      </c>
      <c r="Q44" s="428">
        <v>5.2600000000000001E-2</v>
      </c>
      <c r="R44" s="428">
        <v>0.1052</v>
      </c>
      <c r="S44" s="42"/>
      <c r="T44" s="428">
        <v>0.62780000000000002</v>
      </c>
      <c r="U44" s="428">
        <v>2.69E-2</v>
      </c>
      <c r="V44" s="428">
        <v>5.3800000000000001E-2</v>
      </c>
      <c r="W44" s="428">
        <v>0.10310000000000001</v>
      </c>
      <c r="X44" s="428">
        <v>0.13900000000000001</v>
      </c>
      <c r="Y44" s="428">
        <v>4.9299999999999997E-2</v>
      </c>
      <c r="Z44" s="42"/>
      <c r="AA44" s="428">
        <v>0.66839999999999999</v>
      </c>
      <c r="AB44" s="428">
        <v>2.2200000000000001E-2</v>
      </c>
      <c r="AC44" s="428">
        <v>7.1800000000000003E-2</v>
      </c>
      <c r="AD44" s="428">
        <v>7.5199999999999989E-2</v>
      </c>
      <c r="AE44" s="428">
        <v>0.10769999999999999</v>
      </c>
      <c r="AF44" s="428">
        <v>5.4699999999999999E-2</v>
      </c>
      <c r="AG44" s="755"/>
      <c r="AH44" s="428">
        <v>0.1716</v>
      </c>
      <c r="AI44" s="428">
        <v>3.2899999999999999E-2</v>
      </c>
      <c r="AJ44" s="428">
        <v>7.9299999999999995E-2</v>
      </c>
      <c r="AK44" s="428">
        <v>-0.11220000000000001</v>
      </c>
      <c r="AL44" s="428">
        <v>-0.1014</v>
      </c>
      <c r="AM44" s="428">
        <v>-0.10679999999999999</v>
      </c>
      <c r="AN44" s="42"/>
      <c r="AO44" s="428">
        <v>0.1142</v>
      </c>
      <c r="AP44" s="428">
        <v>0.15079999999999999</v>
      </c>
      <c r="AQ44" s="428">
        <v>0.1268</v>
      </c>
      <c r="AR44" s="428">
        <v>4.5000000000000005E-3</v>
      </c>
      <c r="AS44" s="428">
        <v>-3.1400000000000004E-2</v>
      </c>
      <c r="AT44" s="428">
        <v>-1.5700000000000002E-2</v>
      </c>
      <c r="AU44" s="42"/>
      <c r="AV44" s="428">
        <v>0.2412</v>
      </c>
      <c r="AW44" s="428">
        <v>0.2437</v>
      </c>
      <c r="AX44" s="428">
        <v>0.2462</v>
      </c>
      <c r="AY44" s="428">
        <v>0.20180000000000001</v>
      </c>
      <c r="AZ44" s="428">
        <v>0.10349999999999999</v>
      </c>
      <c r="BA44" s="428">
        <v>0.14119999999999999</v>
      </c>
      <c r="BB44" s="42"/>
      <c r="BC44" s="428">
        <v>7.5600000000000001E-2</v>
      </c>
      <c r="BD44" s="428">
        <v>0.1275</v>
      </c>
      <c r="BE44" s="428">
        <v>0.11259999999999999</v>
      </c>
      <c r="BF44" s="428">
        <v>9.3299999999999994E-2</v>
      </c>
      <c r="BG44" s="428">
        <v>6.5700000000000008E-2</v>
      </c>
      <c r="BH44" s="428">
        <v>8.2899999999999988E-2</v>
      </c>
      <c r="BI44" s="42"/>
      <c r="BJ44" s="428">
        <v>0</v>
      </c>
      <c r="BK44" s="428">
        <v>-0.12720000000000001</v>
      </c>
      <c r="BL44" s="428">
        <v>-9.3800000000000008E-2</v>
      </c>
      <c r="BM44" s="428">
        <v>2.2099999999999998E-2</v>
      </c>
      <c r="BN44" s="428">
        <v>-7.4999999999999997E-3</v>
      </c>
      <c r="BO44" s="428">
        <v>-3.4000000000000002E-3</v>
      </c>
      <c r="BP44" s="42"/>
      <c r="BQ44" s="428">
        <v>0.29530000000000001</v>
      </c>
      <c r="BR44" s="428">
        <v>0.105</v>
      </c>
      <c r="BS44" s="428">
        <v>0.1736</v>
      </c>
      <c r="BT44" s="428">
        <v>0.2787</v>
      </c>
      <c r="BU44" s="428">
        <v>0.17620000000000002</v>
      </c>
      <c r="BV44" s="428">
        <v>0.21230000000000002</v>
      </c>
      <c r="BW44" s="42"/>
      <c r="BX44" s="428">
        <v>-6.4299999999999996E-2</v>
      </c>
      <c r="BY44" s="428">
        <v>-9.35E-2</v>
      </c>
      <c r="BZ44" s="428">
        <v>-8.0799999999999997E-2</v>
      </c>
      <c r="CA44" s="42"/>
      <c r="CB44" s="428">
        <v>9.6799999999999997E-2</v>
      </c>
      <c r="CC44" s="428">
        <v>8.7300000000000003E-2</v>
      </c>
      <c r="CD44" s="428">
        <v>9.5600000000000004E-2</v>
      </c>
      <c r="CE44" s="42"/>
      <c r="CF44" s="514">
        <v>133.5</v>
      </c>
      <c r="CG44" s="514">
        <v>6.9000000000000057</v>
      </c>
      <c r="CH44" s="754" t="s">
        <v>1115</v>
      </c>
      <c r="CI44" s="754" t="s">
        <v>1115</v>
      </c>
      <c r="CJ44" s="183"/>
    </row>
    <row r="45" spans="1:88">
      <c r="A45" s="61">
        <v>34943</v>
      </c>
      <c r="B45" s="428">
        <v>0.10339999999999999</v>
      </c>
      <c r="C45" s="428">
        <v>6.6699999999999995E-2</v>
      </c>
      <c r="D45" s="428">
        <v>8.0500000000000002E-2</v>
      </c>
      <c r="E45" s="42"/>
      <c r="F45" s="428">
        <v>-0.50919999999999999</v>
      </c>
      <c r="G45" s="428">
        <v>-0.20489999999999997</v>
      </c>
      <c r="H45" s="428">
        <v>-0.39429999999999998</v>
      </c>
      <c r="I45" s="428">
        <v>-8.3299999999999999E-2</v>
      </c>
      <c r="J45" s="428">
        <v>-0.43219999999999997</v>
      </c>
      <c r="K45" s="428">
        <v>-0.13159999999999999</v>
      </c>
      <c r="L45" s="42"/>
      <c r="M45" s="428">
        <v>0.1043</v>
      </c>
      <c r="N45" s="428">
        <v>5.3200000000000004E-2</v>
      </c>
      <c r="O45" s="428">
        <v>7.8899999999999998E-2</v>
      </c>
      <c r="P45" s="428">
        <v>0.1</v>
      </c>
      <c r="Q45" s="428">
        <v>8.0600000000000005E-2</v>
      </c>
      <c r="R45" s="428">
        <v>8.2899999999999988E-2</v>
      </c>
      <c r="S45" s="42"/>
      <c r="T45" s="428">
        <v>0.65629999999999999</v>
      </c>
      <c r="U45" s="428">
        <v>5.7999999999999996E-2</v>
      </c>
      <c r="V45" s="428">
        <v>7.1399999999999991E-2</v>
      </c>
      <c r="W45" s="428">
        <v>5.3600000000000002E-2</v>
      </c>
      <c r="X45" s="428">
        <v>0.1116</v>
      </c>
      <c r="Y45" s="428">
        <v>4.9100000000000005E-2</v>
      </c>
      <c r="Z45" s="42"/>
      <c r="AA45" s="428">
        <v>0.7</v>
      </c>
      <c r="AB45" s="428">
        <v>4.2099999999999999E-2</v>
      </c>
      <c r="AC45" s="428">
        <v>7.1900000000000006E-2</v>
      </c>
      <c r="AD45" s="428">
        <v>4.9100000000000005E-2</v>
      </c>
      <c r="AE45" s="428">
        <v>9.1199999999999989E-2</v>
      </c>
      <c r="AF45" s="428">
        <v>4.5599999999999995E-2</v>
      </c>
      <c r="AG45" s="755"/>
      <c r="AH45" s="428">
        <v>1.9099999999999999E-2</v>
      </c>
      <c r="AI45" s="428">
        <v>-3.5099999999999999E-2</v>
      </c>
      <c r="AJ45" s="428">
        <v>-9.3999999999999986E-3</v>
      </c>
      <c r="AK45" s="428">
        <v>4.7999999999999996E-3</v>
      </c>
      <c r="AL45" s="428">
        <v>-2.9100000000000001E-2</v>
      </c>
      <c r="AM45" s="428">
        <v>-1.6899999999999998E-2</v>
      </c>
      <c r="AN45" s="42"/>
      <c r="AO45" s="428">
        <v>0.10050000000000001</v>
      </c>
      <c r="AP45" s="428">
        <v>0.14649999999999999</v>
      </c>
      <c r="AQ45" s="428">
        <v>0.13589999999999999</v>
      </c>
      <c r="AR45" s="428">
        <v>-5.0199999999999995E-2</v>
      </c>
      <c r="AS45" s="428">
        <v>2.8000000000000004E-3</v>
      </c>
      <c r="AT45" s="428">
        <v>-1.4499999999999999E-2</v>
      </c>
      <c r="AU45" s="42"/>
      <c r="AV45" s="428">
        <v>0.20980000000000001</v>
      </c>
      <c r="AW45" s="428">
        <v>0.22399999999999998</v>
      </c>
      <c r="AX45" s="428">
        <v>0.22739999999999999</v>
      </c>
      <c r="AY45" s="428">
        <v>0.1166</v>
      </c>
      <c r="AZ45" s="428">
        <v>0.16039999999999999</v>
      </c>
      <c r="BA45" s="428">
        <v>0.15160000000000001</v>
      </c>
      <c r="BB45" s="42"/>
      <c r="BC45" s="428">
        <v>9.2899999999999996E-2</v>
      </c>
      <c r="BD45" s="428">
        <v>8.8200000000000001E-2</v>
      </c>
      <c r="BE45" s="428">
        <v>0.10050000000000001</v>
      </c>
      <c r="BF45" s="428">
        <v>5.7999999999999996E-2</v>
      </c>
      <c r="BG45" s="428">
        <v>0.16579999999999998</v>
      </c>
      <c r="BH45" s="428">
        <v>0.13570000000000002</v>
      </c>
      <c r="BI45" s="42"/>
      <c r="BJ45" s="428">
        <v>-0.1057</v>
      </c>
      <c r="BK45" s="428">
        <v>-0.1729</v>
      </c>
      <c r="BL45" s="428">
        <v>-0.14660000000000001</v>
      </c>
      <c r="BM45" s="428">
        <v>9.3299999999999994E-2</v>
      </c>
      <c r="BN45" s="428">
        <v>0.10369999999999999</v>
      </c>
      <c r="BO45" s="428">
        <v>0.1003</v>
      </c>
      <c r="BP45" s="42"/>
      <c r="BQ45" s="428">
        <v>0.11800000000000001</v>
      </c>
      <c r="BR45" s="428">
        <v>3.2400000000000005E-2</v>
      </c>
      <c r="BS45" s="428">
        <v>6.4500000000000002E-2</v>
      </c>
      <c r="BT45" s="428">
        <v>0.26850000000000002</v>
      </c>
      <c r="BU45" s="428">
        <v>0.28809999999999997</v>
      </c>
      <c r="BV45" s="428">
        <v>0.27899999999999997</v>
      </c>
      <c r="BW45" s="42"/>
      <c r="BX45" s="428">
        <v>0.10710000000000001</v>
      </c>
      <c r="BY45" s="428">
        <v>-0.10039999999999999</v>
      </c>
      <c r="BZ45" s="428">
        <v>-2.3099999999999999E-2</v>
      </c>
      <c r="CA45" s="42"/>
      <c r="CB45" s="428">
        <v>0.23039999999999999</v>
      </c>
      <c r="CC45" s="428">
        <v>6.480000000000001E-2</v>
      </c>
      <c r="CD45" s="428">
        <v>0.12770000000000001</v>
      </c>
      <c r="CE45" s="42"/>
      <c r="CF45" s="514">
        <v>134.5</v>
      </c>
      <c r="CG45" s="514">
        <v>1</v>
      </c>
      <c r="CH45" s="754" t="s">
        <v>1115</v>
      </c>
      <c r="CI45" s="754" t="s">
        <v>1115</v>
      </c>
      <c r="CJ45" s="183"/>
    </row>
    <row r="46" spans="1:88">
      <c r="A46" s="61">
        <v>35034</v>
      </c>
      <c r="B46" s="428">
        <v>0.20280000000000001</v>
      </c>
      <c r="C46" s="428">
        <v>0.15240000000000001</v>
      </c>
      <c r="D46" s="428">
        <v>0.15909999999999999</v>
      </c>
      <c r="E46" s="42"/>
      <c r="F46" s="428">
        <v>-0.45350000000000001</v>
      </c>
      <c r="G46" s="428">
        <v>-0.17730000000000001</v>
      </c>
      <c r="H46" s="428">
        <v>-0.42020000000000002</v>
      </c>
      <c r="I46" s="428">
        <v>-5.6299999999999996E-2</v>
      </c>
      <c r="J46" s="428">
        <v>-0.41909999999999997</v>
      </c>
      <c r="K46" s="428">
        <v>-7.3300000000000004E-2</v>
      </c>
      <c r="L46" s="42"/>
      <c r="M46" s="428">
        <v>0.2384</v>
      </c>
      <c r="N46" s="428">
        <v>0.15060000000000001</v>
      </c>
      <c r="O46" s="428">
        <v>0.1646</v>
      </c>
      <c r="P46" s="428">
        <v>1.5600000000000001E-2</v>
      </c>
      <c r="Q46" s="428">
        <v>-7.3000000000000001E-3</v>
      </c>
      <c r="R46" s="428">
        <v>-9.7999999999999997E-3</v>
      </c>
      <c r="S46" s="42"/>
      <c r="T46" s="428">
        <v>0.61729999999999996</v>
      </c>
      <c r="U46" s="428">
        <v>3.2199999999999999E-2</v>
      </c>
      <c r="V46" s="428">
        <v>1.1899999999999999E-2</v>
      </c>
      <c r="W46" s="428">
        <v>7.8600000000000003E-2</v>
      </c>
      <c r="X46" s="428">
        <v>0.16639999999999999</v>
      </c>
      <c r="Y46" s="428">
        <v>9.35E-2</v>
      </c>
      <c r="Z46" s="42"/>
      <c r="AA46" s="428">
        <v>0.68180000000000007</v>
      </c>
      <c r="AB46" s="428">
        <v>3.8699999999999998E-2</v>
      </c>
      <c r="AC46" s="428">
        <v>7.980000000000001E-2</v>
      </c>
      <c r="AD46" s="428">
        <v>6.5799999999999997E-2</v>
      </c>
      <c r="AE46" s="428">
        <v>9.5799999999999996E-2</v>
      </c>
      <c r="AF46" s="428">
        <v>3.8199999999999998E-2</v>
      </c>
      <c r="AG46" s="755"/>
      <c r="AH46" s="428">
        <v>0.26379999999999998</v>
      </c>
      <c r="AI46" s="428">
        <v>0.10619999999999999</v>
      </c>
      <c r="AJ46" s="428">
        <v>0.1278</v>
      </c>
      <c r="AK46" s="428">
        <v>-0.21909999999999999</v>
      </c>
      <c r="AL46" s="428">
        <v>-0.1653</v>
      </c>
      <c r="AM46" s="428">
        <v>-0.17010000000000003</v>
      </c>
      <c r="AN46" s="42"/>
      <c r="AO46" s="428">
        <v>0.2364</v>
      </c>
      <c r="AP46" s="428">
        <v>1.4499999999999999E-2</v>
      </c>
      <c r="AQ46" s="428">
        <v>4.2800000000000005E-2</v>
      </c>
      <c r="AR46" s="428">
        <v>-0.1376</v>
      </c>
      <c r="AS46" s="428">
        <v>-5.7699999999999994E-2</v>
      </c>
      <c r="AT46" s="428">
        <v>-6.4699999999999994E-2</v>
      </c>
      <c r="AU46" s="42"/>
      <c r="AV46" s="428">
        <v>0.1018</v>
      </c>
      <c r="AW46" s="428">
        <v>0.18659999999999999</v>
      </c>
      <c r="AX46" s="428">
        <v>0.18</v>
      </c>
      <c r="AY46" s="428">
        <v>0.1108</v>
      </c>
      <c r="AZ46" s="428">
        <v>0.15179999999999999</v>
      </c>
      <c r="BA46" s="428">
        <v>0.14710000000000001</v>
      </c>
      <c r="BB46" s="42"/>
      <c r="BC46" s="428">
        <v>-6.0999999999999995E-3</v>
      </c>
      <c r="BD46" s="428">
        <v>1.2E-2</v>
      </c>
      <c r="BE46" s="428">
        <v>1.4499999999999999E-2</v>
      </c>
      <c r="BF46" s="428">
        <v>5.0300000000000004E-2</v>
      </c>
      <c r="BG46" s="428">
        <v>6.93E-2</v>
      </c>
      <c r="BH46" s="428">
        <v>6.7500000000000004E-2</v>
      </c>
      <c r="BI46" s="42"/>
      <c r="BJ46" s="428">
        <v>-2.6699999999999998E-2</v>
      </c>
      <c r="BK46" s="428">
        <v>-8.4600000000000009E-2</v>
      </c>
      <c r="BL46" s="428">
        <v>-7.980000000000001E-2</v>
      </c>
      <c r="BM46" s="428">
        <v>0.1143</v>
      </c>
      <c r="BN46" s="428">
        <v>5.6100000000000004E-2</v>
      </c>
      <c r="BO46" s="428">
        <v>6.3299999999999995E-2</v>
      </c>
      <c r="BP46" s="42"/>
      <c r="BQ46" s="428">
        <v>0.27639999999999998</v>
      </c>
      <c r="BR46" s="428">
        <v>0.14380000000000001</v>
      </c>
      <c r="BS46" s="428">
        <v>0.1575</v>
      </c>
      <c r="BT46" s="428">
        <v>0.21789999999999998</v>
      </c>
      <c r="BU46" s="428">
        <v>0.17300000000000001</v>
      </c>
      <c r="BV46" s="428">
        <v>0.1784</v>
      </c>
      <c r="BW46" s="42"/>
      <c r="BX46" s="428">
        <v>7.000000000000001E-4</v>
      </c>
      <c r="BY46" s="428">
        <v>-7.2999999999999995E-2</v>
      </c>
      <c r="BZ46" s="428">
        <v>-6.7799999999999999E-2</v>
      </c>
      <c r="CA46" s="42"/>
      <c r="CB46" s="428">
        <v>-7.1500000000000008E-2</v>
      </c>
      <c r="CC46" s="428">
        <v>8.4700000000000011E-2</v>
      </c>
      <c r="CD46" s="428">
        <v>5.5300000000000002E-2</v>
      </c>
      <c r="CE46" s="42"/>
      <c r="CF46" s="514">
        <v>129.19999999999999</v>
      </c>
      <c r="CG46" s="514">
        <v>-5.3000000000000114</v>
      </c>
      <c r="CH46" s="754" t="s">
        <v>1115</v>
      </c>
      <c r="CI46" s="754" t="s">
        <v>1115</v>
      </c>
      <c r="CJ46" s="183"/>
    </row>
    <row r="47" spans="1:88">
      <c r="A47" s="61">
        <v>35125</v>
      </c>
      <c r="B47" s="428">
        <v>-3.8E-3</v>
      </c>
      <c r="C47" s="428">
        <v>4.9699999999999994E-2</v>
      </c>
      <c r="D47" s="428">
        <v>3.3599999999999998E-2</v>
      </c>
      <c r="E47" s="42"/>
      <c r="F47" s="428">
        <v>-0.39189999999999997</v>
      </c>
      <c r="G47" s="428">
        <v>-6.6500000000000004E-2</v>
      </c>
      <c r="H47" s="428">
        <v>-0.38890000000000002</v>
      </c>
      <c r="I47" s="428">
        <v>-5.0700000000000002E-2</v>
      </c>
      <c r="J47" s="428">
        <v>-0.39200000000000002</v>
      </c>
      <c r="K47" s="428">
        <v>-4.8000000000000001E-2</v>
      </c>
      <c r="L47" s="42"/>
      <c r="M47" s="428">
        <v>4.7800000000000002E-2</v>
      </c>
      <c r="N47" s="428">
        <v>3.1600000000000003E-2</v>
      </c>
      <c r="O47" s="428">
        <v>2.6099999999999998E-2</v>
      </c>
      <c r="P47" s="428">
        <v>1.0500000000000001E-2</v>
      </c>
      <c r="Q47" s="428">
        <v>6.1500000000000006E-2</v>
      </c>
      <c r="R47" s="428">
        <v>4.8000000000000001E-2</v>
      </c>
      <c r="S47" s="42"/>
      <c r="T47" s="428">
        <v>0.71310000000000007</v>
      </c>
      <c r="U47" s="428">
        <v>5.6399999999999999E-2</v>
      </c>
      <c r="V47" s="428">
        <v>3.7499999999999999E-2</v>
      </c>
      <c r="W47" s="428">
        <v>8.8599999999999998E-2</v>
      </c>
      <c r="X47" s="428">
        <v>8.3000000000000004E-2</v>
      </c>
      <c r="Y47" s="428">
        <v>2.1400000000000002E-2</v>
      </c>
      <c r="Z47" s="42"/>
      <c r="AA47" s="428">
        <v>0.67579999999999996</v>
      </c>
      <c r="AB47" s="428">
        <v>4.36E-2</v>
      </c>
      <c r="AC47" s="428">
        <v>8.0399999999999985E-2</v>
      </c>
      <c r="AD47" s="428">
        <v>6.8600000000000008E-2</v>
      </c>
      <c r="AE47" s="428">
        <v>8.5099999999999995E-2</v>
      </c>
      <c r="AF47" s="428">
        <v>4.6500000000000007E-2</v>
      </c>
      <c r="AG47" s="755"/>
      <c r="AH47" s="428">
        <v>-0.1454</v>
      </c>
      <c r="AI47" s="428">
        <v>8.8999999999999999E-3</v>
      </c>
      <c r="AJ47" s="428">
        <v>-1.4199999999999999E-2</v>
      </c>
      <c r="AK47" s="428">
        <v>-0.115</v>
      </c>
      <c r="AL47" s="428">
        <v>-0.11800000000000001</v>
      </c>
      <c r="AM47" s="428">
        <v>-0.1174</v>
      </c>
      <c r="AN47" s="42"/>
      <c r="AO47" s="428">
        <v>0.1867</v>
      </c>
      <c r="AP47" s="428">
        <v>0.10710000000000001</v>
      </c>
      <c r="AQ47" s="428">
        <v>0.11710000000000001</v>
      </c>
      <c r="AR47" s="428">
        <v>-5.3699999999999998E-2</v>
      </c>
      <c r="AS47" s="428">
        <v>-5.4400000000000004E-2</v>
      </c>
      <c r="AT47" s="428">
        <v>-4.9500000000000002E-2</v>
      </c>
      <c r="AU47" s="42"/>
      <c r="AV47" s="428">
        <v>0.13970000000000002</v>
      </c>
      <c r="AW47" s="428">
        <v>0.12210000000000001</v>
      </c>
      <c r="AX47" s="428">
        <v>0.12179999999999999</v>
      </c>
      <c r="AY47" s="428">
        <v>0.1143</v>
      </c>
      <c r="AZ47" s="428">
        <v>0.10640000000000001</v>
      </c>
      <c r="BA47" s="428">
        <v>0.1013</v>
      </c>
      <c r="BB47" s="42"/>
      <c r="BC47" s="428">
        <v>8.5199999999999998E-2</v>
      </c>
      <c r="BD47" s="428">
        <v>6.9999999999999993E-3</v>
      </c>
      <c r="BE47" s="428">
        <v>1.7899999999999999E-2</v>
      </c>
      <c r="BF47" s="428">
        <v>9.2799999999999994E-2</v>
      </c>
      <c r="BG47" s="428">
        <v>7.6100000000000001E-2</v>
      </c>
      <c r="BH47" s="428">
        <v>7.7399999999999997E-2</v>
      </c>
      <c r="BI47" s="42"/>
      <c r="BJ47" s="428">
        <v>5.1799999999999999E-2</v>
      </c>
      <c r="BK47" s="428">
        <v>-0.14029999999999998</v>
      </c>
      <c r="BL47" s="428">
        <v>-0.1099</v>
      </c>
      <c r="BM47" s="428">
        <v>7.0999999999999994E-2</v>
      </c>
      <c r="BN47" s="428">
        <v>4.4000000000000004E-2</v>
      </c>
      <c r="BO47" s="428">
        <v>4.6100000000000002E-2</v>
      </c>
      <c r="BP47" s="42"/>
      <c r="BQ47" s="428">
        <v>0.15439999999999998</v>
      </c>
      <c r="BR47" s="428">
        <v>0.1216</v>
      </c>
      <c r="BS47" s="428">
        <v>0.12640000000000001</v>
      </c>
      <c r="BT47" s="428">
        <v>0.16850000000000001</v>
      </c>
      <c r="BU47" s="428">
        <v>0.17460000000000001</v>
      </c>
      <c r="BV47" s="428">
        <v>0.17499999999999999</v>
      </c>
      <c r="BW47" s="42"/>
      <c r="BX47" s="428">
        <v>-0.10050000000000001</v>
      </c>
      <c r="BY47" s="428">
        <v>-0.1133</v>
      </c>
      <c r="BZ47" s="428">
        <v>-0.10439999999999999</v>
      </c>
      <c r="CA47" s="42"/>
      <c r="CB47" s="428">
        <v>6.1999999999999998E-3</v>
      </c>
      <c r="CC47" s="428">
        <v>6.5799999999999997E-2</v>
      </c>
      <c r="CD47" s="428">
        <v>5.8299999999999998E-2</v>
      </c>
      <c r="CE47" s="42"/>
      <c r="CF47" s="514">
        <v>140.1</v>
      </c>
      <c r="CG47" s="514">
        <v>10.900000000000006</v>
      </c>
      <c r="CH47" s="754" t="s">
        <v>1115</v>
      </c>
      <c r="CI47" s="754" t="s">
        <v>1115</v>
      </c>
      <c r="CJ47" s="183"/>
    </row>
    <row r="48" spans="1:88">
      <c r="A48" s="61">
        <v>35217</v>
      </c>
      <c r="B48" s="428">
        <v>-0.29710000000000003</v>
      </c>
      <c r="C48" s="428">
        <v>-0.34649999999999997</v>
      </c>
      <c r="D48" s="428">
        <v>-0.33140000000000003</v>
      </c>
      <c r="E48" s="42"/>
      <c r="F48" s="428">
        <v>-0.31430000000000002</v>
      </c>
      <c r="G48" s="428">
        <v>3.6799999999999999E-2</v>
      </c>
      <c r="H48" s="428">
        <v>-0.29469999999999996</v>
      </c>
      <c r="I48" s="428">
        <v>5.6999999999999993E-3</v>
      </c>
      <c r="J48" s="428">
        <v>-0.29659999999999997</v>
      </c>
      <c r="K48" s="428">
        <v>1.2800000000000001E-2</v>
      </c>
      <c r="L48" s="42"/>
      <c r="M48" s="428">
        <v>-0.11449999999999999</v>
      </c>
      <c r="N48" s="428">
        <v>-1.9299999999999998E-2</v>
      </c>
      <c r="O48" s="428">
        <v>-3.7100000000000001E-2</v>
      </c>
      <c r="P48" s="428">
        <v>-8.0799999999999997E-2</v>
      </c>
      <c r="Q48" s="428">
        <v>-4.41E-2</v>
      </c>
      <c r="R48" s="428">
        <v>-4.6900000000000004E-2</v>
      </c>
      <c r="S48" s="42"/>
      <c r="T48" s="428">
        <v>0.6905</v>
      </c>
      <c r="U48" s="428">
        <v>2.5899999999999999E-2</v>
      </c>
      <c r="V48" s="428">
        <v>4.8300000000000003E-2</v>
      </c>
      <c r="W48" s="428">
        <v>0.1401</v>
      </c>
      <c r="X48" s="428">
        <v>5.1900000000000002E-2</v>
      </c>
      <c r="Y48" s="428">
        <v>4.3400000000000001E-2</v>
      </c>
      <c r="Z48" s="42"/>
      <c r="AA48" s="428">
        <v>0.70979999999999999</v>
      </c>
      <c r="AB48" s="428">
        <v>1.4999999999999999E-2</v>
      </c>
      <c r="AC48" s="428">
        <v>5.57E-2</v>
      </c>
      <c r="AD48" s="428">
        <v>7.0900000000000005E-2</v>
      </c>
      <c r="AE48" s="428">
        <v>8.9399999999999993E-2</v>
      </c>
      <c r="AF48" s="428">
        <v>5.91E-2</v>
      </c>
      <c r="AG48" s="755"/>
      <c r="AH48" s="428">
        <v>-0.1081</v>
      </c>
      <c r="AI48" s="428">
        <v>-7.9199999999999993E-2</v>
      </c>
      <c r="AJ48" s="428">
        <v>-8.77E-2</v>
      </c>
      <c r="AK48" s="428">
        <v>-9.7899999999999987E-2</v>
      </c>
      <c r="AL48" s="428">
        <v>-0.21359999999999998</v>
      </c>
      <c r="AM48" s="428">
        <v>-0.18899999999999997</v>
      </c>
      <c r="AN48" s="42"/>
      <c r="AO48" s="428">
        <v>9.1899999999999996E-2</v>
      </c>
      <c r="AP48" s="428">
        <v>3.8800000000000001E-2</v>
      </c>
      <c r="AQ48" s="428">
        <v>4.07E-2</v>
      </c>
      <c r="AR48" s="428">
        <v>-0.1012</v>
      </c>
      <c r="AS48" s="428">
        <v>-0.1148</v>
      </c>
      <c r="AT48" s="428">
        <v>-0.109</v>
      </c>
      <c r="AU48" s="42"/>
      <c r="AV48" s="428">
        <v>6.8400000000000002E-2</v>
      </c>
      <c r="AW48" s="428">
        <v>0.1225</v>
      </c>
      <c r="AX48" s="428">
        <v>0.1249</v>
      </c>
      <c r="AY48" s="428">
        <v>3.4500000000000003E-2</v>
      </c>
      <c r="AZ48" s="428">
        <v>9.1600000000000001E-2</v>
      </c>
      <c r="BA48" s="428">
        <v>9.1600000000000001E-2</v>
      </c>
      <c r="BB48" s="42"/>
      <c r="BC48" s="428">
        <v>-4.3799999999999999E-2</v>
      </c>
      <c r="BD48" s="428">
        <v>2.5600000000000001E-2</v>
      </c>
      <c r="BE48" s="428">
        <v>1.54E-2</v>
      </c>
      <c r="BF48" s="428">
        <v>0.13019999999999998</v>
      </c>
      <c r="BG48" s="428">
        <v>5.0700000000000002E-2</v>
      </c>
      <c r="BH48" s="428">
        <v>6.0899999999999996E-2</v>
      </c>
      <c r="BI48" s="42"/>
      <c r="BJ48" s="428">
        <v>-7.9399999999999998E-2</v>
      </c>
      <c r="BK48" s="428">
        <v>-0.18530000000000002</v>
      </c>
      <c r="BL48" s="428">
        <v>-0.16760000000000003</v>
      </c>
      <c r="BM48" s="428">
        <v>4.6799999999999994E-2</v>
      </c>
      <c r="BN48" s="428">
        <v>-0.1125</v>
      </c>
      <c r="BO48" s="428">
        <v>-8.6599999999999996E-2</v>
      </c>
      <c r="BP48" s="42"/>
      <c r="BQ48" s="428">
        <v>4.5999999999999999E-3</v>
      </c>
      <c r="BR48" s="428">
        <v>-5.1000000000000004E-3</v>
      </c>
      <c r="BS48" s="428">
        <v>-4.5999999999999999E-3</v>
      </c>
      <c r="BT48" s="428">
        <v>0.1134</v>
      </c>
      <c r="BU48" s="428">
        <v>2.76E-2</v>
      </c>
      <c r="BV48" s="428">
        <v>3.7599999999999995E-2</v>
      </c>
      <c r="BW48" s="42"/>
      <c r="BX48" s="428">
        <v>-0.2964</v>
      </c>
      <c r="BY48" s="428">
        <v>-0.18739999999999998</v>
      </c>
      <c r="BZ48" s="428">
        <v>-0.20980000000000001</v>
      </c>
      <c r="CA48" s="42"/>
      <c r="CB48" s="428">
        <v>-0.1235</v>
      </c>
      <c r="CC48" s="428">
        <v>8.6999999999999994E-3</v>
      </c>
      <c r="CD48" s="428">
        <v>-4.1999999999999997E-3</v>
      </c>
      <c r="CE48" s="42"/>
      <c r="CF48" s="514">
        <v>116.4</v>
      </c>
      <c r="CG48" s="514">
        <v>-23.699999999999989</v>
      </c>
      <c r="CH48" s="754" t="s">
        <v>1115</v>
      </c>
      <c r="CI48" s="754" t="s">
        <v>1115</v>
      </c>
      <c r="CJ48" s="183"/>
    </row>
    <row r="49" spans="1:88">
      <c r="A49" s="61">
        <v>35309</v>
      </c>
      <c r="B49" s="428">
        <v>5.9299999999999999E-2</v>
      </c>
      <c r="C49" s="428">
        <v>-1.5800000000000002E-2</v>
      </c>
      <c r="D49" s="428">
        <v>-8.0000000000000004E-4</v>
      </c>
      <c r="E49" s="42"/>
      <c r="F49" s="428">
        <v>-0.27910000000000001</v>
      </c>
      <c r="G49" s="428">
        <v>4.2999999999999997E-2</v>
      </c>
      <c r="H49" s="428">
        <v>-0.2296</v>
      </c>
      <c r="I49" s="428">
        <v>6.6100000000000006E-2</v>
      </c>
      <c r="J49" s="428">
        <v>-0.2235</v>
      </c>
      <c r="K49" s="428">
        <v>7.6600000000000001E-2</v>
      </c>
      <c r="L49" s="42"/>
      <c r="M49" s="428">
        <v>-0.1201</v>
      </c>
      <c r="N49" s="428">
        <v>-6.2800000000000009E-2</v>
      </c>
      <c r="O49" s="428">
        <v>-7.7300000000000008E-2</v>
      </c>
      <c r="P49" s="428">
        <v>1.1399999999999999E-2</v>
      </c>
      <c r="Q49" s="428">
        <v>-7.6E-3</v>
      </c>
      <c r="R49" s="428">
        <v>-2.8000000000000004E-3</v>
      </c>
      <c r="S49" s="42"/>
      <c r="T49" s="428">
        <v>0.76619999999999999</v>
      </c>
      <c r="U49" s="428">
        <v>3.0499999999999999E-2</v>
      </c>
      <c r="V49" s="428">
        <v>2.9100000000000001E-2</v>
      </c>
      <c r="W49" s="428">
        <v>4.4600000000000001E-2</v>
      </c>
      <c r="X49" s="428">
        <v>6.8499999999999991E-2</v>
      </c>
      <c r="Y49" s="428">
        <v>6.1200000000000004E-2</v>
      </c>
      <c r="Z49" s="42"/>
      <c r="AA49" s="428">
        <v>0.73709999999999998</v>
      </c>
      <c r="AB49" s="428">
        <v>2.1000000000000001E-2</v>
      </c>
      <c r="AC49" s="428">
        <v>7.2999999999999995E-2</v>
      </c>
      <c r="AD49" s="428">
        <v>5.3200000000000004E-2</v>
      </c>
      <c r="AE49" s="428">
        <v>7.8799999999999995E-2</v>
      </c>
      <c r="AF49" s="428">
        <v>3.7000000000000005E-2</v>
      </c>
      <c r="AG49" s="755"/>
      <c r="AH49" s="428">
        <v>-0.31579999999999997</v>
      </c>
      <c r="AI49" s="428">
        <v>-0.15539999999999998</v>
      </c>
      <c r="AJ49" s="428">
        <v>-0.1802</v>
      </c>
      <c r="AK49" s="428">
        <v>-6.5199999999999994E-2</v>
      </c>
      <c r="AL49" s="428">
        <v>-5.4699999999999999E-2</v>
      </c>
      <c r="AM49" s="428">
        <v>-4.7300000000000002E-2</v>
      </c>
      <c r="AN49" s="42"/>
      <c r="AO49" s="428">
        <v>6.9000000000000006E-2</v>
      </c>
      <c r="AP49" s="428">
        <v>-3.6400000000000002E-2</v>
      </c>
      <c r="AQ49" s="428">
        <v>-2.87E-2</v>
      </c>
      <c r="AR49" s="428">
        <v>-5.9400000000000001E-2</v>
      </c>
      <c r="AS49" s="428">
        <v>-0.12089999999999999</v>
      </c>
      <c r="AT49" s="428">
        <v>-0.10550000000000001</v>
      </c>
      <c r="AU49" s="42"/>
      <c r="AV49" s="428">
        <v>0.13089999999999999</v>
      </c>
      <c r="AW49" s="428">
        <v>9.8400000000000001E-2</v>
      </c>
      <c r="AX49" s="428">
        <v>0.10210000000000001</v>
      </c>
      <c r="AY49" s="428">
        <v>9.4E-2</v>
      </c>
      <c r="AZ49" s="428">
        <v>0.08</v>
      </c>
      <c r="BA49" s="428">
        <v>8.3699999999999997E-2</v>
      </c>
      <c r="BB49" s="42"/>
      <c r="BC49" s="428">
        <v>2.4500000000000001E-2</v>
      </c>
      <c r="BD49" s="428">
        <v>1.04E-2</v>
      </c>
      <c r="BE49" s="428">
        <v>1.1599999999999999E-2</v>
      </c>
      <c r="BF49" s="428">
        <v>2.0400000000000001E-2</v>
      </c>
      <c r="BG49" s="428">
        <v>2.76E-2</v>
      </c>
      <c r="BH49" s="428">
        <v>3.5099999999999999E-2</v>
      </c>
      <c r="BI49" s="42"/>
      <c r="BJ49" s="428">
        <v>-3.5799999999999998E-2</v>
      </c>
      <c r="BK49" s="428">
        <v>-0.19450000000000001</v>
      </c>
      <c r="BL49" s="428">
        <v>-0.17300000000000001</v>
      </c>
      <c r="BM49" s="428">
        <v>6.9500000000000006E-2</v>
      </c>
      <c r="BN49" s="428">
        <v>7.1800000000000003E-2</v>
      </c>
      <c r="BO49" s="428">
        <v>8.4100000000000008E-2</v>
      </c>
      <c r="BP49" s="42"/>
      <c r="BQ49" s="428">
        <v>-0.19399999999999998</v>
      </c>
      <c r="BR49" s="428">
        <v>-4.4699999999999997E-2</v>
      </c>
      <c r="BS49" s="428">
        <v>-6.5700000000000008E-2</v>
      </c>
      <c r="BT49" s="428">
        <v>0.2316</v>
      </c>
      <c r="BU49" s="428">
        <v>0.25730000000000003</v>
      </c>
      <c r="BV49" s="428">
        <v>0.25429999999999997</v>
      </c>
      <c r="BW49" s="42"/>
      <c r="BX49" s="428">
        <v>-0.27510000000000001</v>
      </c>
      <c r="BY49" s="428">
        <v>-0.1208</v>
      </c>
      <c r="BZ49" s="428">
        <v>-0.13780000000000001</v>
      </c>
      <c r="CA49" s="42"/>
      <c r="CB49" s="428">
        <v>-7.8E-2</v>
      </c>
      <c r="CC49" s="428">
        <v>4.87E-2</v>
      </c>
      <c r="CD49" s="428">
        <v>4.41E-2</v>
      </c>
      <c r="CE49" s="42"/>
      <c r="CF49" s="514">
        <v>127.4</v>
      </c>
      <c r="CG49" s="514">
        <v>11</v>
      </c>
      <c r="CH49" s="754" t="s">
        <v>1115</v>
      </c>
      <c r="CI49" s="754" t="s">
        <v>1115</v>
      </c>
      <c r="CJ49" s="183"/>
    </row>
    <row r="50" spans="1:88">
      <c r="A50" s="61">
        <v>35400</v>
      </c>
      <c r="B50" s="428">
        <v>5.9800000000000006E-2</v>
      </c>
      <c r="C50" s="428">
        <v>8.1699999999999995E-2</v>
      </c>
      <c r="D50" s="428">
        <v>7.8899999999999998E-2</v>
      </c>
      <c r="E50" s="42"/>
      <c r="F50" s="428">
        <v>-0.17170000000000002</v>
      </c>
      <c r="G50" s="428">
        <v>5.5399999999999998E-2</v>
      </c>
      <c r="H50" s="428">
        <v>-0.2429</v>
      </c>
      <c r="I50" s="428">
        <v>4.4999999999999998E-2</v>
      </c>
      <c r="J50" s="428">
        <v>-0.23440000000000003</v>
      </c>
      <c r="K50" s="428">
        <v>4.5700000000000005E-2</v>
      </c>
      <c r="L50" s="42"/>
      <c r="M50" s="428">
        <v>1.9799999999999998E-2</v>
      </c>
      <c r="N50" s="428">
        <v>-5.57E-2</v>
      </c>
      <c r="O50" s="428">
        <v>-4.1299999999999996E-2</v>
      </c>
      <c r="P50" s="428">
        <v>-7.0499999999999993E-2</v>
      </c>
      <c r="Q50" s="428">
        <v>-6.9800000000000001E-2</v>
      </c>
      <c r="R50" s="428">
        <v>-7.3599999999999999E-2</v>
      </c>
      <c r="S50" s="42"/>
      <c r="T50" s="428">
        <v>0.77200000000000002</v>
      </c>
      <c r="U50" s="428">
        <v>9.3999999999999986E-3</v>
      </c>
      <c r="V50" s="428">
        <v>5.3399999999999996E-2</v>
      </c>
      <c r="W50" s="428">
        <v>2.98E-2</v>
      </c>
      <c r="X50" s="428">
        <v>0.10630000000000001</v>
      </c>
      <c r="Y50" s="428">
        <v>2.9100000000000001E-2</v>
      </c>
      <c r="Z50" s="42"/>
      <c r="AA50" s="428">
        <v>0.72299999999999998</v>
      </c>
      <c r="AB50" s="428">
        <v>2.3599999999999999E-2</v>
      </c>
      <c r="AC50" s="428">
        <v>6.6000000000000003E-2</v>
      </c>
      <c r="AD50" s="428">
        <v>4.0800000000000003E-2</v>
      </c>
      <c r="AE50" s="428">
        <v>0.1133</v>
      </c>
      <c r="AF50" s="428">
        <v>3.3399999999999999E-2</v>
      </c>
      <c r="AG50" s="755"/>
      <c r="AH50" s="428">
        <v>3.8599999999999995E-2</v>
      </c>
      <c r="AI50" s="428">
        <v>-8.1699999999999995E-2</v>
      </c>
      <c r="AJ50" s="428">
        <v>-6.4399999999999999E-2</v>
      </c>
      <c r="AK50" s="428">
        <v>-0.16309999999999999</v>
      </c>
      <c r="AL50" s="428">
        <v>-0.16500000000000001</v>
      </c>
      <c r="AM50" s="428">
        <v>-0.16850000000000001</v>
      </c>
      <c r="AN50" s="42"/>
      <c r="AO50" s="428">
        <v>9.1899999999999996E-2</v>
      </c>
      <c r="AP50" s="428">
        <v>9.3999999999999986E-3</v>
      </c>
      <c r="AQ50" s="428">
        <v>2.3399999999999997E-2</v>
      </c>
      <c r="AR50" s="428">
        <v>-0.15029999999999999</v>
      </c>
      <c r="AS50" s="428">
        <v>-9.1899999999999996E-2</v>
      </c>
      <c r="AT50" s="428">
        <v>-9.8599999999999993E-2</v>
      </c>
      <c r="AU50" s="42"/>
      <c r="AV50" s="428">
        <v>9.8400000000000001E-2</v>
      </c>
      <c r="AW50" s="428">
        <v>9.7500000000000003E-2</v>
      </c>
      <c r="AX50" s="428">
        <v>0.1009</v>
      </c>
      <c r="AY50" s="428">
        <v>6.8900000000000003E-2</v>
      </c>
      <c r="AZ50" s="428">
        <v>5.8899999999999994E-2</v>
      </c>
      <c r="BA50" s="428">
        <v>6.4000000000000001E-2</v>
      </c>
      <c r="BB50" s="42"/>
      <c r="BC50" s="428">
        <v>-0.1208</v>
      </c>
      <c r="BD50" s="428">
        <v>-5.9699999999999996E-2</v>
      </c>
      <c r="BE50" s="428">
        <v>-6.6900000000000001E-2</v>
      </c>
      <c r="BF50" s="428">
        <v>1.7500000000000002E-2</v>
      </c>
      <c r="BG50" s="428">
        <v>-1.67E-2</v>
      </c>
      <c r="BH50" s="428">
        <v>-1.1899999999999999E-2</v>
      </c>
      <c r="BI50" s="42"/>
      <c r="BJ50" s="428">
        <v>-0.16870000000000002</v>
      </c>
      <c r="BK50" s="428">
        <v>-0.17430000000000001</v>
      </c>
      <c r="BL50" s="428">
        <v>-0.1691</v>
      </c>
      <c r="BM50" s="428">
        <v>1.84E-2</v>
      </c>
      <c r="BN50" s="428">
        <v>2.5999999999999999E-3</v>
      </c>
      <c r="BO50" s="428">
        <v>5.1999999999999998E-3</v>
      </c>
      <c r="BP50" s="42"/>
      <c r="BQ50" s="428">
        <v>0.1429</v>
      </c>
      <c r="BR50" s="428">
        <v>1.8500000000000003E-2</v>
      </c>
      <c r="BS50" s="428">
        <v>3.8199999999999998E-2</v>
      </c>
      <c r="BT50" s="428">
        <v>9.4899999999999998E-2</v>
      </c>
      <c r="BU50" s="428">
        <v>0.13019999999999998</v>
      </c>
      <c r="BV50" s="428">
        <v>0.1245</v>
      </c>
      <c r="BW50" s="42"/>
      <c r="BX50" s="428">
        <v>-3.8800000000000001E-2</v>
      </c>
      <c r="BY50" s="428">
        <v>-0.1883</v>
      </c>
      <c r="BZ50" s="428">
        <v>-0.1716</v>
      </c>
      <c r="CA50" s="42"/>
      <c r="CB50" s="428">
        <v>-3.0999999999999999E-3</v>
      </c>
      <c r="CC50" s="428">
        <v>1.47E-2</v>
      </c>
      <c r="CD50" s="428">
        <v>9.4999999999999998E-3</v>
      </c>
      <c r="CE50" s="42"/>
      <c r="CF50" s="514">
        <v>130.6</v>
      </c>
      <c r="CG50" s="514">
        <v>3.1999999999999886</v>
      </c>
      <c r="CH50" s="754" t="s">
        <v>1115</v>
      </c>
      <c r="CI50" s="754" t="s">
        <v>1115</v>
      </c>
      <c r="CJ50" s="183"/>
    </row>
    <row r="51" spans="1:88">
      <c r="A51" s="61">
        <v>35490</v>
      </c>
      <c r="B51" s="428">
        <v>-5.0000000000000001E-3</v>
      </c>
      <c r="C51" s="428">
        <v>-0.1091</v>
      </c>
      <c r="D51" s="428">
        <v>-9.3200000000000005E-2</v>
      </c>
      <c r="E51" s="42"/>
      <c r="F51" s="428">
        <v>-0.1246</v>
      </c>
      <c r="G51" s="428">
        <v>2.5999999999999999E-3</v>
      </c>
      <c r="H51" s="428">
        <v>-0.14929999999999999</v>
      </c>
      <c r="I51" s="428">
        <v>9.8100000000000007E-2</v>
      </c>
      <c r="J51" s="428">
        <v>-0.14480000000000001</v>
      </c>
      <c r="K51" s="428">
        <v>7.9500000000000001E-2</v>
      </c>
      <c r="L51" s="42"/>
      <c r="M51" s="428">
        <v>-2.5600000000000001E-2</v>
      </c>
      <c r="N51" s="428">
        <v>-6.3E-2</v>
      </c>
      <c r="O51" s="428">
        <v>-5.4299999999999994E-2</v>
      </c>
      <c r="P51" s="428">
        <v>-6.9099999999999995E-2</v>
      </c>
      <c r="Q51" s="428">
        <v>-0.15140000000000001</v>
      </c>
      <c r="R51" s="428">
        <v>-0.1454</v>
      </c>
      <c r="S51" s="42"/>
      <c r="T51" s="428">
        <v>0.7548999999999999</v>
      </c>
      <c r="U51" s="428">
        <v>1.0200000000000001E-2</v>
      </c>
      <c r="V51" s="428">
        <v>5.0499999999999996E-2</v>
      </c>
      <c r="W51" s="428">
        <v>6.2899999999999998E-2</v>
      </c>
      <c r="X51" s="428">
        <v>9.6199999999999994E-2</v>
      </c>
      <c r="Y51" s="428">
        <v>2.53E-2</v>
      </c>
      <c r="Z51" s="42"/>
      <c r="AA51" s="428">
        <v>0.72420000000000007</v>
      </c>
      <c r="AB51" s="428">
        <v>2.6000000000000002E-2</v>
      </c>
      <c r="AC51" s="428">
        <v>6.2E-2</v>
      </c>
      <c r="AD51" s="428">
        <v>4.4699999999999997E-2</v>
      </c>
      <c r="AE51" s="428">
        <v>8.6899999999999991E-2</v>
      </c>
      <c r="AF51" s="428">
        <v>5.6100000000000004E-2</v>
      </c>
      <c r="AG51" s="755"/>
      <c r="AH51" s="428">
        <v>2.1299999999999999E-2</v>
      </c>
      <c r="AI51" s="428">
        <v>-0.10589999999999999</v>
      </c>
      <c r="AJ51" s="428">
        <v>-8.3499999999999991E-2</v>
      </c>
      <c r="AK51" s="428">
        <v>-0.23809999999999998</v>
      </c>
      <c r="AL51" s="428">
        <v>-0.29730000000000001</v>
      </c>
      <c r="AM51" s="428">
        <v>-0.2863</v>
      </c>
      <c r="AN51" s="42"/>
      <c r="AO51" s="428">
        <v>-7.7000000000000002E-3</v>
      </c>
      <c r="AP51" s="428">
        <v>1.4199999999999999E-2</v>
      </c>
      <c r="AQ51" s="428">
        <v>1.26E-2</v>
      </c>
      <c r="AR51" s="428">
        <v>-7.0400000000000004E-2</v>
      </c>
      <c r="AS51" s="428">
        <v>-9.2799999999999994E-2</v>
      </c>
      <c r="AT51" s="428">
        <v>-8.48E-2</v>
      </c>
      <c r="AU51" s="42"/>
      <c r="AV51" s="428">
        <v>0.1623</v>
      </c>
      <c r="AW51" s="428">
        <v>0.12390000000000001</v>
      </c>
      <c r="AX51" s="428">
        <v>0.1308</v>
      </c>
      <c r="AY51" s="428">
        <v>-3.2400000000000005E-2</v>
      </c>
      <c r="AZ51" s="428">
        <v>8.6500000000000007E-2</v>
      </c>
      <c r="BA51" s="428">
        <v>7.3099999999999998E-2</v>
      </c>
      <c r="BB51" s="42"/>
      <c r="BC51" s="428">
        <v>-8.4199999999999997E-2</v>
      </c>
      <c r="BD51" s="428">
        <v>-0.121</v>
      </c>
      <c r="BE51" s="428">
        <v>-0.11960000000000001</v>
      </c>
      <c r="BF51" s="428">
        <v>2.9999999999999997E-4</v>
      </c>
      <c r="BG51" s="428">
        <v>-2.3199999999999998E-2</v>
      </c>
      <c r="BH51" s="428">
        <v>-2.3900000000000001E-2</v>
      </c>
      <c r="BI51" s="42"/>
      <c r="BJ51" s="428">
        <v>-0.2198</v>
      </c>
      <c r="BK51" s="428">
        <v>-0.22370000000000001</v>
      </c>
      <c r="BL51" s="428">
        <v>-0.23089999999999999</v>
      </c>
      <c r="BM51" s="428">
        <v>-4.0899999999999999E-2</v>
      </c>
      <c r="BN51" s="428">
        <v>-8.199999999999999E-2</v>
      </c>
      <c r="BO51" s="428">
        <v>-8.1300000000000011E-2</v>
      </c>
      <c r="BP51" s="42"/>
      <c r="BQ51" s="428">
        <v>-1.9599999999999999E-2</v>
      </c>
      <c r="BR51" s="428">
        <v>-7.1199999999999999E-2</v>
      </c>
      <c r="BS51" s="428">
        <v>-6.6699999999999995E-2</v>
      </c>
      <c r="BT51" s="428">
        <v>1.8E-3</v>
      </c>
      <c r="BU51" s="428">
        <v>2.92E-2</v>
      </c>
      <c r="BV51" s="428">
        <v>2.8500000000000001E-2</v>
      </c>
      <c r="BW51" s="42"/>
      <c r="BX51" s="428">
        <v>-0.1318</v>
      </c>
      <c r="BY51" s="428">
        <v>-0.20120000000000002</v>
      </c>
      <c r="BZ51" s="428">
        <v>-0.20480000000000001</v>
      </c>
      <c r="CA51" s="42"/>
      <c r="CB51" s="428">
        <v>-8.199999999999999E-2</v>
      </c>
      <c r="CC51" s="428">
        <v>-3.9800000000000002E-2</v>
      </c>
      <c r="CD51" s="428">
        <v>-5.2999999999999999E-2</v>
      </c>
      <c r="CE51" s="42"/>
      <c r="CF51" s="514">
        <v>125.3</v>
      </c>
      <c r="CG51" s="514">
        <v>-5.2999999999999972</v>
      </c>
      <c r="CH51" s="754" t="s">
        <v>1115</v>
      </c>
      <c r="CI51" s="754" t="s">
        <v>1115</v>
      </c>
      <c r="CJ51" s="183"/>
    </row>
    <row r="52" spans="1:88">
      <c r="A52" s="61">
        <v>35582</v>
      </c>
      <c r="B52" s="428">
        <v>-0.27779999999999999</v>
      </c>
      <c r="C52" s="428">
        <v>-0.14849999999999999</v>
      </c>
      <c r="D52" s="428">
        <v>-0.16690000000000002</v>
      </c>
      <c r="E52" s="42"/>
      <c r="F52" s="428">
        <v>-4.1900000000000007E-2</v>
      </c>
      <c r="G52" s="428">
        <v>0.1953</v>
      </c>
      <c r="H52" s="428">
        <v>-9.4600000000000004E-2</v>
      </c>
      <c r="I52" s="428">
        <v>0.1472</v>
      </c>
      <c r="J52" s="428">
        <v>-8.6899999999999991E-2</v>
      </c>
      <c r="K52" s="428">
        <v>0.15479999999999999</v>
      </c>
      <c r="L52" s="42"/>
      <c r="M52" s="428">
        <v>-0.27190000000000003</v>
      </c>
      <c r="N52" s="428">
        <v>-0.115</v>
      </c>
      <c r="O52" s="428">
        <v>-0.1356</v>
      </c>
      <c r="P52" s="428">
        <v>-0.13019999999999998</v>
      </c>
      <c r="Q52" s="428">
        <v>-0.15079999999999999</v>
      </c>
      <c r="R52" s="428">
        <v>-0.14899999999999999</v>
      </c>
      <c r="S52" s="42"/>
      <c r="T52" s="428">
        <v>0.78930000000000011</v>
      </c>
      <c r="U52" s="428">
        <v>4.9000000000000002E-2</v>
      </c>
      <c r="V52" s="428">
        <v>3.9699999999999999E-2</v>
      </c>
      <c r="W52" s="428">
        <v>5.2600000000000001E-2</v>
      </c>
      <c r="X52" s="428">
        <v>4.2599999999999999E-2</v>
      </c>
      <c r="Y52" s="428">
        <v>2.6800000000000001E-2</v>
      </c>
      <c r="Z52" s="42"/>
      <c r="AA52" s="428">
        <v>0.7742</v>
      </c>
      <c r="AB52" s="428">
        <v>3.1800000000000002E-2</v>
      </c>
      <c r="AC52" s="428">
        <v>5.6900000000000006E-2</v>
      </c>
      <c r="AD52" s="428">
        <v>3.9E-2</v>
      </c>
      <c r="AE52" s="428">
        <v>6.2899999999999998E-2</v>
      </c>
      <c r="AF52" s="428">
        <v>3.5200000000000002E-2</v>
      </c>
      <c r="AG52" s="755"/>
      <c r="AH52" s="428">
        <v>-0.10439999999999999</v>
      </c>
      <c r="AI52" s="428">
        <v>-0.15659999999999999</v>
      </c>
      <c r="AJ52" s="428">
        <v>-0.14829999999999999</v>
      </c>
      <c r="AK52" s="428">
        <v>-0.31670000000000004</v>
      </c>
      <c r="AL52" s="428">
        <v>-0.22589999999999999</v>
      </c>
      <c r="AM52" s="428">
        <v>-0.23920000000000002</v>
      </c>
      <c r="AN52" s="42"/>
      <c r="AO52" s="428">
        <v>7.2999999999999995E-2</v>
      </c>
      <c r="AP52" s="428">
        <v>-1.7600000000000001E-2</v>
      </c>
      <c r="AQ52" s="428">
        <v>-3.0000000000000001E-3</v>
      </c>
      <c r="AR52" s="428">
        <v>-9.1700000000000004E-2</v>
      </c>
      <c r="AS52" s="428">
        <v>-0.11560000000000001</v>
      </c>
      <c r="AT52" s="428">
        <v>-0.1091</v>
      </c>
      <c r="AU52" s="42"/>
      <c r="AV52" s="428">
        <v>-2.1899999999999999E-2</v>
      </c>
      <c r="AW52" s="428">
        <v>0.1119</v>
      </c>
      <c r="AX52" s="428">
        <v>9.5500000000000002E-2</v>
      </c>
      <c r="AY52" s="428">
        <v>2.64E-2</v>
      </c>
      <c r="AZ52" s="428">
        <v>5.5099999999999996E-2</v>
      </c>
      <c r="BA52" s="428">
        <v>5.4100000000000002E-2</v>
      </c>
      <c r="BB52" s="42"/>
      <c r="BC52" s="428">
        <v>-0.19339999999999999</v>
      </c>
      <c r="BD52" s="428">
        <v>-0.19059999999999999</v>
      </c>
      <c r="BE52" s="428">
        <v>-0.1885</v>
      </c>
      <c r="BF52" s="428">
        <v>-5.8899999999999994E-2</v>
      </c>
      <c r="BG52" s="428">
        <v>-7.2999999999999995E-2</v>
      </c>
      <c r="BH52" s="428">
        <v>-6.5099999999999991E-2</v>
      </c>
      <c r="BI52" s="42"/>
      <c r="BJ52" s="428">
        <v>-0.27589999999999998</v>
      </c>
      <c r="BK52" s="428">
        <v>-0.28660000000000002</v>
      </c>
      <c r="BL52" s="428">
        <v>-0.28449999999999998</v>
      </c>
      <c r="BM52" s="428">
        <v>-0.18600000000000003</v>
      </c>
      <c r="BN52" s="428">
        <v>-0.10880000000000001</v>
      </c>
      <c r="BO52" s="428">
        <v>-0.11890000000000001</v>
      </c>
      <c r="BP52" s="42"/>
      <c r="BQ52" s="428">
        <v>-6.2600000000000003E-2</v>
      </c>
      <c r="BR52" s="428">
        <v>-0.13289999999999999</v>
      </c>
      <c r="BS52" s="428">
        <v>-0.12380000000000001</v>
      </c>
      <c r="BT52" s="428">
        <v>3.0800000000000001E-2</v>
      </c>
      <c r="BU52" s="428">
        <v>1.3899999999999999E-2</v>
      </c>
      <c r="BV52" s="428">
        <v>1.6200000000000003E-2</v>
      </c>
      <c r="BW52" s="42"/>
      <c r="BX52" s="428">
        <v>-0.13250000000000001</v>
      </c>
      <c r="BY52" s="428">
        <v>-0.15679999999999999</v>
      </c>
      <c r="BZ52" s="428">
        <v>-0.15529999999999999</v>
      </c>
      <c r="CA52" s="42"/>
      <c r="CB52" s="428">
        <v>-0.29930000000000001</v>
      </c>
      <c r="CC52" s="428">
        <v>-2.98E-2</v>
      </c>
      <c r="CD52" s="428">
        <v>-6.6699999999999995E-2</v>
      </c>
      <c r="CE52" s="42"/>
      <c r="CF52" s="514">
        <v>117.5</v>
      </c>
      <c r="CG52" s="514">
        <v>-7.7999999999999972</v>
      </c>
      <c r="CH52" s="754" t="s">
        <v>1115</v>
      </c>
      <c r="CI52" s="754" t="s">
        <v>1115</v>
      </c>
      <c r="CJ52" s="183"/>
    </row>
    <row r="53" spans="1:88">
      <c r="A53" s="61">
        <v>35674</v>
      </c>
      <c r="B53" s="428">
        <v>0.1368</v>
      </c>
      <c r="C53" s="428">
        <v>5.96E-2</v>
      </c>
      <c r="D53" s="428">
        <v>7.0800000000000002E-2</v>
      </c>
      <c r="E53" s="42"/>
      <c r="F53" s="428">
        <v>1.66E-2</v>
      </c>
      <c r="G53" s="428">
        <v>0.18989999999999999</v>
      </c>
      <c r="H53" s="428">
        <v>-0.1104</v>
      </c>
      <c r="I53" s="428">
        <v>0.1618</v>
      </c>
      <c r="J53" s="428">
        <v>-9.3000000000000013E-2</v>
      </c>
      <c r="K53" s="428">
        <v>0.16639999999999999</v>
      </c>
      <c r="L53" s="42"/>
      <c r="M53" s="428">
        <v>-0.13699999999999998</v>
      </c>
      <c r="N53" s="428">
        <v>-0.21010000000000001</v>
      </c>
      <c r="O53" s="428">
        <v>-0.1978</v>
      </c>
      <c r="P53" s="428">
        <v>7.8799999999999995E-2</v>
      </c>
      <c r="Q53" s="428">
        <v>-9.5799999999999996E-2</v>
      </c>
      <c r="R53" s="428">
        <v>-7.3200000000000001E-2</v>
      </c>
      <c r="S53" s="42"/>
      <c r="T53" s="428">
        <v>0.78339999999999999</v>
      </c>
      <c r="U53" s="428">
        <v>4.1100000000000005E-2</v>
      </c>
      <c r="V53" s="428">
        <v>6.2899999999999998E-2</v>
      </c>
      <c r="W53" s="428">
        <v>9.2200000000000004E-2</v>
      </c>
      <c r="X53" s="428">
        <v>0</v>
      </c>
      <c r="Y53" s="428">
        <v>2.0499999999999997E-2</v>
      </c>
      <c r="Z53" s="42"/>
      <c r="AA53" s="428">
        <v>0.81879999999999997</v>
      </c>
      <c r="AB53" s="428">
        <v>2.5000000000000001E-2</v>
      </c>
      <c r="AC53" s="428">
        <v>4.4800000000000006E-2</v>
      </c>
      <c r="AD53" s="428">
        <v>4.2300000000000004E-2</v>
      </c>
      <c r="AE53" s="428">
        <v>4.0500000000000001E-2</v>
      </c>
      <c r="AF53" s="428">
        <v>2.86E-2</v>
      </c>
      <c r="AG53" s="755"/>
      <c r="AH53" s="428">
        <v>-0.17850000000000002</v>
      </c>
      <c r="AI53" s="428">
        <v>-0.25019999999999998</v>
      </c>
      <c r="AJ53" s="428">
        <v>-0.2407</v>
      </c>
      <c r="AK53" s="428">
        <v>-7.6499999999999999E-2</v>
      </c>
      <c r="AL53" s="428">
        <v>-0.1946</v>
      </c>
      <c r="AM53" s="428">
        <v>-0.1784</v>
      </c>
      <c r="AN53" s="42"/>
      <c r="AO53" s="428">
        <v>0.12230000000000001</v>
      </c>
      <c r="AP53" s="428">
        <v>-8.77E-2</v>
      </c>
      <c r="AQ53" s="428">
        <v>-0.06</v>
      </c>
      <c r="AR53" s="428">
        <v>-0.10300000000000001</v>
      </c>
      <c r="AS53" s="428">
        <v>-7.17E-2</v>
      </c>
      <c r="AT53" s="428">
        <v>-7.400000000000001E-2</v>
      </c>
      <c r="AU53" s="42"/>
      <c r="AV53" s="428">
        <v>0.24440000000000001</v>
      </c>
      <c r="AW53" s="428">
        <v>0.1174</v>
      </c>
      <c r="AX53" s="428">
        <v>0.13350000000000001</v>
      </c>
      <c r="AY53" s="428">
        <v>0.22589999999999999</v>
      </c>
      <c r="AZ53" s="428">
        <v>4.58E-2</v>
      </c>
      <c r="BA53" s="428">
        <v>6.9199999999999998E-2</v>
      </c>
      <c r="BB53" s="42"/>
      <c r="BC53" s="428">
        <v>5.2900000000000003E-2</v>
      </c>
      <c r="BD53" s="428">
        <v>-8.9800000000000005E-2</v>
      </c>
      <c r="BE53" s="428">
        <v>-6.9599999999999995E-2</v>
      </c>
      <c r="BF53" s="428">
        <v>0.17059999999999997</v>
      </c>
      <c r="BG53" s="428">
        <v>-1.4199999999999999E-2</v>
      </c>
      <c r="BH53" s="428">
        <v>1.26E-2</v>
      </c>
      <c r="BI53" s="42"/>
      <c r="BJ53" s="428">
        <v>-0.28610000000000002</v>
      </c>
      <c r="BK53" s="428">
        <v>-0.38140000000000002</v>
      </c>
      <c r="BL53" s="428">
        <v>-0.36619999999999997</v>
      </c>
      <c r="BM53" s="428">
        <v>7.5199999999999989E-2</v>
      </c>
      <c r="BN53" s="428">
        <v>7.0999999999999995E-3</v>
      </c>
      <c r="BO53" s="428">
        <v>1.46E-2</v>
      </c>
      <c r="BP53" s="42"/>
      <c r="BQ53" s="428">
        <v>-0.20980000000000001</v>
      </c>
      <c r="BR53" s="428">
        <v>-0.15839999999999999</v>
      </c>
      <c r="BS53" s="428">
        <v>-0.16550000000000001</v>
      </c>
      <c r="BT53" s="428">
        <v>0.30079999999999996</v>
      </c>
      <c r="BU53" s="428">
        <v>0.13089999999999999</v>
      </c>
      <c r="BV53" s="428">
        <v>0.15570000000000001</v>
      </c>
      <c r="BW53" s="42"/>
      <c r="BX53" s="428">
        <v>-0.21929999999999999</v>
      </c>
      <c r="BY53" s="428">
        <v>-0.2339</v>
      </c>
      <c r="BZ53" s="428">
        <v>-0.23190000000000002</v>
      </c>
      <c r="CA53" s="42"/>
      <c r="CB53" s="428">
        <v>-4.4000000000000004E-2</v>
      </c>
      <c r="CC53" s="428">
        <v>-7.9699999999999993E-2</v>
      </c>
      <c r="CD53" s="428">
        <v>-7.4900000000000008E-2</v>
      </c>
      <c r="CE53" s="42"/>
      <c r="CF53" s="514">
        <v>115.9</v>
      </c>
      <c r="CG53" s="514">
        <v>-1.5999999999999943</v>
      </c>
      <c r="CH53" s="754" t="s">
        <v>1115</v>
      </c>
      <c r="CI53" s="754" t="s">
        <v>1115</v>
      </c>
      <c r="CJ53" s="183"/>
    </row>
    <row r="54" spans="1:88">
      <c r="A54" s="61">
        <v>35765</v>
      </c>
      <c r="B54" s="428">
        <v>-0.27710000000000001</v>
      </c>
      <c r="C54" s="428">
        <v>-0.18510000000000001</v>
      </c>
      <c r="D54" s="428">
        <v>-0.1971</v>
      </c>
      <c r="E54" s="42"/>
      <c r="F54" s="428">
        <v>2.52E-2</v>
      </c>
      <c r="G54" s="428">
        <v>0.20660000000000001</v>
      </c>
      <c r="H54" s="428">
        <v>-9.64E-2</v>
      </c>
      <c r="I54" s="428">
        <v>0.19210000000000002</v>
      </c>
      <c r="J54" s="428">
        <v>-7.8E-2</v>
      </c>
      <c r="K54" s="428">
        <v>0.19450000000000001</v>
      </c>
      <c r="L54" s="42"/>
      <c r="M54" s="428">
        <v>-0.10490000000000001</v>
      </c>
      <c r="N54" s="428">
        <v>-2.76E-2</v>
      </c>
      <c r="O54" s="428">
        <v>-3.9300000000000002E-2</v>
      </c>
      <c r="P54" s="428">
        <v>-0.17929999999999999</v>
      </c>
      <c r="Q54" s="428">
        <v>-0.1411</v>
      </c>
      <c r="R54" s="428">
        <v>-0.14699999999999999</v>
      </c>
      <c r="S54" s="42"/>
      <c r="T54" s="428">
        <v>0.78209999999999991</v>
      </c>
      <c r="U54" s="428">
        <v>8.6E-3</v>
      </c>
      <c r="V54" s="428">
        <v>6.08E-2</v>
      </c>
      <c r="W54" s="428">
        <v>9.6999999999999989E-2</v>
      </c>
      <c r="X54" s="428">
        <v>2.1000000000000001E-2</v>
      </c>
      <c r="Y54" s="428">
        <v>3.04E-2</v>
      </c>
      <c r="Z54" s="42"/>
      <c r="AA54" s="428">
        <v>0.74269999999999992</v>
      </c>
      <c r="AB54" s="428">
        <v>1.8700000000000001E-2</v>
      </c>
      <c r="AC54" s="428">
        <v>7.3300000000000004E-2</v>
      </c>
      <c r="AD54" s="428">
        <v>3.5299999999999998E-2</v>
      </c>
      <c r="AE54" s="428">
        <v>6.9900000000000004E-2</v>
      </c>
      <c r="AF54" s="428">
        <v>6.0100000000000001E-2</v>
      </c>
      <c r="AG54" s="755"/>
      <c r="AH54" s="428">
        <v>-2.5699999999999997E-2</v>
      </c>
      <c r="AI54" s="428">
        <v>-8.5199999999999998E-2</v>
      </c>
      <c r="AJ54" s="428">
        <v>-7.6499999999999999E-2</v>
      </c>
      <c r="AK54" s="428">
        <v>-0.3528</v>
      </c>
      <c r="AL54" s="428">
        <v>-0.21920000000000001</v>
      </c>
      <c r="AM54" s="428">
        <v>-0.23870000000000002</v>
      </c>
      <c r="AN54" s="42"/>
      <c r="AO54" s="428">
        <v>-9.5999999999999992E-3</v>
      </c>
      <c r="AP54" s="428">
        <v>-2.2099999999999998E-2</v>
      </c>
      <c r="AQ54" s="428">
        <v>-2.0199999999999999E-2</v>
      </c>
      <c r="AR54" s="428">
        <v>-0.24129999999999999</v>
      </c>
      <c r="AS54" s="428">
        <v>-0.10970000000000001</v>
      </c>
      <c r="AT54" s="428">
        <v>-0.13</v>
      </c>
      <c r="AU54" s="42"/>
      <c r="AV54" s="428">
        <v>0.24739999999999998</v>
      </c>
      <c r="AW54" s="428">
        <v>0.1173</v>
      </c>
      <c r="AX54" s="428">
        <v>0.13689999999999999</v>
      </c>
      <c r="AY54" s="428">
        <v>0.17460000000000001</v>
      </c>
      <c r="AZ54" s="428">
        <v>0.1351</v>
      </c>
      <c r="BA54" s="428">
        <v>0.14119999999999999</v>
      </c>
      <c r="BB54" s="42"/>
      <c r="BC54" s="428">
        <v>-3.2099999999999997E-2</v>
      </c>
      <c r="BD54" s="428">
        <v>-7.7899999999999997E-2</v>
      </c>
      <c r="BE54" s="428">
        <v>-7.0999999999999994E-2</v>
      </c>
      <c r="BF54" s="428">
        <v>0.1167</v>
      </c>
      <c r="BG54" s="428">
        <v>0.10779999999999999</v>
      </c>
      <c r="BH54" s="428">
        <v>0.10920000000000001</v>
      </c>
      <c r="BI54" s="42"/>
      <c r="BJ54" s="428">
        <v>-0.1618</v>
      </c>
      <c r="BK54" s="428">
        <v>-0.1946</v>
      </c>
      <c r="BL54" s="428">
        <v>-0.18960000000000002</v>
      </c>
      <c r="BM54" s="428">
        <v>-0.2379</v>
      </c>
      <c r="BN54" s="428">
        <v>-4.24E-2</v>
      </c>
      <c r="BO54" s="428">
        <v>-7.2700000000000001E-2</v>
      </c>
      <c r="BP54" s="42"/>
      <c r="BQ54" s="428">
        <v>-0.1318</v>
      </c>
      <c r="BR54" s="428">
        <v>-2.07E-2</v>
      </c>
      <c r="BS54" s="428">
        <v>-3.6900000000000002E-2</v>
      </c>
      <c r="BT54" s="428">
        <v>-0.15970000000000001</v>
      </c>
      <c r="BU54" s="428">
        <v>6.6100000000000006E-2</v>
      </c>
      <c r="BV54" s="428">
        <v>2.9399999999999999E-2</v>
      </c>
      <c r="BW54" s="42"/>
      <c r="BX54" s="428">
        <v>-0.30559999999999998</v>
      </c>
      <c r="BY54" s="428">
        <v>-0.21909999999999999</v>
      </c>
      <c r="BZ54" s="428">
        <v>-0.22889999999999999</v>
      </c>
      <c r="CA54" s="42"/>
      <c r="CB54" s="428">
        <v>-0.12369999999999999</v>
      </c>
      <c r="CC54" s="428">
        <v>-0.11509999999999999</v>
      </c>
      <c r="CD54" s="428">
        <v>-0.1166</v>
      </c>
      <c r="CE54" s="42"/>
      <c r="CF54" s="514">
        <v>112.1</v>
      </c>
      <c r="CG54" s="514">
        <v>-3.8000000000000114</v>
      </c>
      <c r="CH54" s="754" t="s">
        <v>1115</v>
      </c>
      <c r="CI54" s="754" t="s">
        <v>1115</v>
      </c>
      <c r="CJ54" s="183"/>
    </row>
    <row r="55" spans="1:88">
      <c r="A55" s="61">
        <v>35855</v>
      </c>
      <c r="B55" s="428">
        <v>-0.39960000000000001</v>
      </c>
      <c r="C55" s="428">
        <v>-0.34799999999999998</v>
      </c>
      <c r="D55" s="428">
        <v>-0.35590000000000005</v>
      </c>
      <c r="E55" s="42"/>
      <c r="F55" s="428">
        <v>9.1799999999999993E-2</v>
      </c>
      <c r="G55" s="428">
        <v>0.22589999999999999</v>
      </c>
      <c r="H55" s="428">
        <v>-7.8600000000000003E-2</v>
      </c>
      <c r="I55" s="428">
        <v>0.18440000000000001</v>
      </c>
      <c r="J55" s="428">
        <v>-5.33E-2</v>
      </c>
      <c r="K55" s="428">
        <v>0.19030000000000002</v>
      </c>
      <c r="L55" s="42"/>
      <c r="M55" s="428">
        <v>-0.22949999999999998</v>
      </c>
      <c r="N55" s="428">
        <v>-0.16219999999999998</v>
      </c>
      <c r="O55" s="428">
        <v>-0.17249999999999999</v>
      </c>
      <c r="P55" s="428">
        <v>-0.14710000000000001</v>
      </c>
      <c r="Q55" s="428">
        <v>-0.19510000000000002</v>
      </c>
      <c r="R55" s="428">
        <v>-0.18780000000000002</v>
      </c>
      <c r="S55" s="42"/>
      <c r="T55" s="428">
        <v>0.81989999999999996</v>
      </c>
      <c r="U55" s="428">
        <v>2.0899999999999998E-2</v>
      </c>
      <c r="V55" s="428">
        <v>5.3600000000000002E-2</v>
      </c>
      <c r="W55" s="428">
        <v>3.4799999999999998E-2</v>
      </c>
      <c r="X55" s="428">
        <v>5.2199999999999996E-2</v>
      </c>
      <c r="Y55" s="428">
        <v>1.8500000000000003E-2</v>
      </c>
      <c r="Z55" s="42"/>
      <c r="AA55" s="428">
        <v>0.79879999999999995</v>
      </c>
      <c r="AB55" s="428">
        <v>2.1700000000000001E-2</v>
      </c>
      <c r="AC55" s="428">
        <v>5.67E-2</v>
      </c>
      <c r="AD55" s="428">
        <v>3.0499999999999999E-2</v>
      </c>
      <c r="AE55" s="428">
        <v>5.79E-2</v>
      </c>
      <c r="AF55" s="428">
        <v>3.4300000000000004E-2</v>
      </c>
      <c r="AG55" s="755"/>
      <c r="AH55" s="428">
        <v>-0.10439999999999999</v>
      </c>
      <c r="AI55" s="428">
        <v>-0.11800000000000001</v>
      </c>
      <c r="AJ55" s="428">
        <v>-0.1158</v>
      </c>
      <c r="AK55" s="428">
        <v>-0.24030000000000001</v>
      </c>
      <c r="AL55" s="428">
        <v>-0.28839999999999999</v>
      </c>
      <c r="AM55" s="428">
        <v>-0.28079999999999999</v>
      </c>
      <c r="AN55" s="42"/>
      <c r="AO55" s="428">
        <v>-4.0800000000000003E-2</v>
      </c>
      <c r="AP55" s="428">
        <v>-4.0800000000000003E-2</v>
      </c>
      <c r="AQ55" s="428">
        <v>-4.0800000000000003E-2</v>
      </c>
      <c r="AR55" s="428">
        <v>-4.8899999999999999E-2</v>
      </c>
      <c r="AS55" s="428">
        <v>-0.1192</v>
      </c>
      <c r="AT55" s="428">
        <v>-0.10830000000000001</v>
      </c>
      <c r="AU55" s="42"/>
      <c r="AV55" s="428">
        <v>0.27899999999999997</v>
      </c>
      <c r="AW55" s="428">
        <v>0.11609999999999999</v>
      </c>
      <c r="AX55" s="428">
        <v>0.14080000000000001</v>
      </c>
      <c r="AY55" s="428">
        <v>0.24579999999999999</v>
      </c>
      <c r="AZ55" s="428">
        <v>9.06E-2</v>
      </c>
      <c r="BA55" s="428">
        <v>0.11410000000000001</v>
      </c>
      <c r="BB55" s="42"/>
      <c r="BC55" s="428">
        <v>3.3700000000000001E-2</v>
      </c>
      <c r="BD55" s="428">
        <v>-5.0199999999999995E-2</v>
      </c>
      <c r="BE55" s="428">
        <v>-3.7699999999999997E-2</v>
      </c>
      <c r="BF55" s="428">
        <v>1.4199999999999999E-2</v>
      </c>
      <c r="BG55" s="428">
        <v>-3.7100000000000001E-2</v>
      </c>
      <c r="BH55" s="428">
        <v>-2.9399999999999999E-2</v>
      </c>
      <c r="BI55" s="42"/>
      <c r="BJ55" s="428">
        <v>-0.34340000000000004</v>
      </c>
      <c r="BK55" s="428">
        <v>-0.26100000000000001</v>
      </c>
      <c r="BL55" s="428">
        <v>-0.2737</v>
      </c>
      <c r="BM55" s="428">
        <v>-0.39789999999999998</v>
      </c>
      <c r="BN55" s="428">
        <v>-0.15289999999999998</v>
      </c>
      <c r="BO55" s="428">
        <v>-0.19089999999999999</v>
      </c>
      <c r="BP55" s="42"/>
      <c r="BQ55" s="428">
        <v>-0.28089999999999998</v>
      </c>
      <c r="BR55" s="428">
        <v>-0.12710000000000002</v>
      </c>
      <c r="BS55" s="428">
        <v>-0.15049999999999999</v>
      </c>
      <c r="BT55" s="428">
        <v>-0.24359999999999998</v>
      </c>
      <c r="BU55" s="428">
        <v>-6.3600000000000004E-2</v>
      </c>
      <c r="BV55" s="428">
        <v>-9.0700000000000003E-2</v>
      </c>
      <c r="BW55" s="42"/>
      <c r="BX55" s="428">
        <v>-0.20489999999999997</v>
      </c>
      <c r="BY55" s="428">
        <v>-0.2702</v>
      </c>
      <c r="BZ55" s="428">
        <v>-0.26069999999999999</v>
      </c>
      <c r="CA55" s="42"/>
      <c r="CB55" s="428">
        <v>-0.23480000000000001</v>
      </c>
      <c r="CC55" s="428">
        <v>-0.19450000000000001</v>
      </c>
      <c r="CD55" s="428">
        <v>-0.20069999999999999</v>
      </c>
      <c r="CE55" s="42"/>
      <c r="CF55" s="514">
        <v>107.6</v>
      </c>
      <c r="CG55" s="514">
        <v>-4.5</v>
      </c>
      <c r="CH55" s="754" t="s">
        <v>1115</v>
      </c>
      <c r="CI55" s="754" t="s">
        <v>1115</v>
      </c>
      <c r="CJ55" s="183"/>
    </row>
    <row r="56" spans="1:88">
      <c r="A56" s="61">
        <v>35947</v>
      </c>
      <c r="B56" s="428">
        <v>-0.48430000000000001</v>
      </c>
      <c r="C56" s="428">
        <v>-0.51849999999999996</v>
      </c>
      <c r="D56" s="428">
        <v>-0.51219999999999999</v>
      </c>
      <c r="E56" s="42"/>
      <c r="F56" s="428">
        <v>8.1600000000000006E-2</v>
      </c>
      <c r="G56" s="428">
        <v>0.36149999999999999</v>
      </c>
      <c r="H56" s="428">
        <v>3.6299999999999999E-2</v>
      </c>
      <c r="I56" s="428">
        <v>0.31809999999999999</v>
      </c>
      <c r="J56" s="428">
        <v>4.3200000000000002E-2</v>
      </c>
      <c r="K56" s="428">
        <v>0.32490000000000002</v>
      </c>
      <c r="L56" s="42"/>
      <c r="M56" s="428">
        <v>-0.17300000000000001</v>
      </c>
      <c r="N56" s="428">
        <v>-0.27940000000000004</v>
      </c>
      <c r="O56" s="428">
        <v>-0.26250000000000001</v>
      </c>
      <c r="P56" s="428">
        <v>-0.23569999999999999</v>
      </c>
      <c r="Q56" s="428">
        <v>-0.2571</v>
      </c>
      <c r="R56" s="428">
        <v>-0.25370000000000004</v>
      </c>
      <c r="S56" s="42"/>
      <c r="T56" s="428">
        <v>0.8506999999999999</v>
      </c>
      <c r="U56" s="428">
        <v>2.7900000000000001E-2</v>
      </c>
      <c r="V56" s="428">
        <v>3.9900000000000005E-2</v>
      </c>
      <c r="W56" s="428">
        <v>4.1599999999999998E-2</v>
      </c>
      <c r="X56" s="428">
        <v>3.3000000000000002E-2</v>
      </c>
      <c r="Y56" s="428">
        <v>6.9999999999999993E-3</v>
      </c>
      <c r="Z56" s="42"/>
      <c r="AA56" s="428">
        <v>0.84699999999999998</v>
      </c>
      <c r="AB56" s="428">
        <v>1.23E-2</v>
      </c>
      <c r="AC56" s="428">
        <v>5.2300000000000006E-2</v>
      </c>
      <c r="AD56" s="428">
        <v>2.3399999999999997E-2</v>
      </c>
      <c r="AE56" s="428">
        <v>3.1699999999999999E-2</v>
      </c>
      <c r="AF56" s="428">
        <v>3.3300000000000003E-2</v>
      </c>
      <c r="AG56" s="755"/>
      <c r="AH56" s="428">
        <v>-0.3362</v>
      </c>
      <c r="AI56" s="428">
        <v>-0.26369999999999999</v>
      </c>
      <c r="AJ56" s="428">
        <v>-0.27479999999999999</v>
      </c>
      <c r="AK56" s="428">
        <v>-0.33889999999999998</v>
      </c>
      <c r="AL56" s="428">
        <v>-0.31780000000000003</v>
      </c>
      <c r="AM56" s="428">
        <v>-0.32100000000000001</v>
      </c>
      <c r="AN56" s="42"/>
      <c r="AO56" s="428">
        <v>-3.04E-2</v>
      </c>
      <c r="AP56" s="428">
        <v>-0.1041</v>
      </c>
      <c r="AQ56" s="428">
        <v>-9.3200000000000005E-2</v>
      </c>
      <c r="AR56" s="428">
        <v>-0.14349999999999999</v>
      </c>
      <c r="AS56" s="428">
        <v>-0.20649999999999999</v>
      </c>
      <c r="AT56" s="428">
        <v>-0.1971</v>
      </c>
      <c r="AU56" s="42"/>
      <c r="AV56" s="428">
        <v>0.17300000000000001</v>
      </c>
      <c r="AW56" s="428">
        <v>9.1400000000000009E-2</v>
      </c>
      <c r="AX56" s="428">
        <v>0.1042</v>
      </c>
      <c r="AY56" s="428">
        <v>0.14019999999999999</v>
      </c>
      <c r="AZ56" s="428">
        <v>0.12590000000000001</v>
      </c>
      <c r="BA56" s="428">
        <v>0.12820000000000001</v>
      </c>
      <c r="BB56" s="42"/>
      <c r="BC56" s="428">
        <v>2.4799999999999999E-2</v>
      </c>
      <c r="BD56" s="428">
        <v>-7.9899999999999999E-2</v>
      </c>
      <c r="BE56" s="428">
        <v>-6.3299999999999995E-2</v>
      </c>
      <c r="BF56" s="428">
        <v>0.19059999999999999</v>
      </c>
      <c r="BG56" s="428">
        <v>8.0500000000000002E-2</v>
      </c>
      <c r="BH56" s="428">
        <v>9.7799999999999998E-2</v>
      </c>
      <c r="BI56" s="42"/>
      <c r="BJ56" s="428">
        <v>-0.34409999999999996</v>
      </c>
      <c r="BK56" s="428">
        <v>-0.3458</v>
      </c>
      <c r="BL56" s="428">
        <v>-0.34549999999999997</v>
      </c>
      <c r="BM56" s="428">
        <v>-0.31469999999999998</v>
      </c>
      <c r="BN56" s="428">
        <v>-0.24340000000000001</v>
      </c>
      <c r="BO56" s="428">
        <v>-0.25469999999999998</v>
      </c>
      <c r="BP56" s="42"/>
      <c r="BQ56" s="428">
        <v>-0.26500000000000001</v>
      </c>
      <c r="BR56" s="428">
        <v>-0.27200000000000002</v>
      </c>
      <c r="BS56" s="428">
        <v>-0.27140000000000003</v>
      </c>
      <c r="BT56" s="428">
        <v>-0.1573</v>
      </c>
      <c r="BU56" s="428">
        <v>-0.1822</v>
      </c>
      <c r="BV56" s="428">
        <v>-0.18479999999999999</v>
      </c>
      <c r="BW56" s="42"/>
      <c r="BX56" s="428">
        <v>-0.19980000000000001</v>
      </c>
      <c r="BY56" s="428">
        <v>-0.29600000000000004</v>
      </c>
      <c r="BZ56" s="428">
        <v>-0.28129999999999999</v>
      </c>
      <c r="CA56" s="42"/>
      <c r="CB56" s="428">
        <v>-0.13189999999999999</v>
      </c>
      <c r="CC56" s="428">
        <v>-0.1739</v>
      </c>
      <c r="CD56" s="428">
        <v>-0.1653</v>
      </c>
      <c r="CE56" s="42"/>
      <c r="CF56" s="514">
        <v>98.5</v>
      </c>
      <c r="CG56" s="514">
        <v>-9.0999999999999943</v>
      </c>
      <c r="CH56" s="754" t="s">
        <v>1115</v>
      </c>
      <c r="CI56" s="754" t="s">
        <v>1115</v>
      </c>
      <c r="CJ56" s="183"/>
    </row>
    <row r="57" spans="1:88">
      <c r="A57" s="61">
        <v>36039</v>
      </c>
      <c r="B57" s="428">
        <v>-0.22030000000000002</v>
      </c>
      <c r="C57" s="428">
        <v>-0.1973</v>
      </c>
      <c r="D57" s="428">
        <v>-0.20079999999999998</v>
      </c>
      <c r="E57" s="42"/>
      <c r="F57" s="428">
        <v>0.23379999999999998</v>
      </c>
      <c r="G57" s="428">
        <v>0.4294</v>
      </c>
      <c r="H57" s="428">
        <v>0.1011</v>
      </c>
      <c r="I57" s="428">
        <v>0.3594</v>
      </c>
      <c r="J57" s="428">
        <v>0.1215</v>
      </c>
      <c r="K57" s="428">
        <v>0.36950000000000005</v>
      </c>
      <c r="L57" s="42"/>
      <c r="M57" s="428">
        <v>-0.2266</v>
      </c>
      <c r="N57" s="428">
        <v>-0.25940000000000002</v>
      </c>
      <c r="O57" s="428">
        <v>-0.25429999999999997</v>
      </c>
      <c r="P57" s="428">
        <v>-8.3400000000000002E-2</v>
      </c>
      <c r="Q57" s="428">
        <v>-0.15970000000000001</v>
      </c>
      <c r="R57" s="428">
        <v>-0.14779999999999999</v>
      </c>
      <c r="S57" s="42"/>
      <c r="T57" s="428">
        <v>0.88969999999999994</v>
      </c>
      <c r="U57" s="428">
        <v>1.7500000000000002E-2</v>
      </c>
      <c r="V57" s="428">
        <v>2.6499999999999999E-2</v>
      </c>
      <c r="W57" s="428">
        <v>5.0700000000000002E-2</v>
      </c>
      <c r="X57" s="428">
        <v>0</v>
      </c>
      <c r="Y57" s="428">
        <v>1.5600000000000001E-2</v>
      </c>
      <c r="Z57" s="42"/>
      <c r="AA57" s="428">
        <v>0.82040000000000002</v>
      </c>
      <c r="AB57" s="428">
        <v>1.24E-2</v>
      </c>
      <c r="AC57" s="428">
        <v>6.6400000000000001E-2</v>
      </c>
      <c r="AD57" s="428">
        <v>2.23E-2</v>
      </c>
      <c r="AE57" s="428">
        <v>4.2599999999999999E-2</v>
      </c>
      <c r="AF57" s="428">
        <v>3.5900000000000001E-2</v>
      </c>
      <c r="AG57" s="755"/>
      <c r="AH57" s="428">
        <v>-0.43959999999999999</v>
      </c>
      <c r="AI57" s="428">
        <v>-0.29070000000000001</v>
      </c>
      <c r="AJ57" s="428">
        <v>-0.314</v>
      </c>
      <c r="AK57" s="428">
        <v>-0.19320000000000001</v>
      </c>
      <c r="AL57" s="428">
        <v>-0.23329999999999998</v>
      </c>
      <c r="AM57" s="428">
        <v>-0.2268</v>
      </c>
      <c r="AN57" s="42"/>
      <c r="AO57" s="428">
        <v>-0.1133</v>
      </c>
      <c r="AP57" s="428">
        <v>-7.5499999999999998E-2</v>
      </c>
      <c r="AQ57" s="428">
        <v>-8.1199999999999994E-2</v>
      </c>
      <c r="AR57" s="428">
        <v>-3.2099999999999997E-2</v>
      </c>
      <c r="AS57" s="428">
        <v>-0.13739999999999999</v>
      </c>
      <c r="AT57" s="428">
        <v>-0.12119999999999999</v>
      </c>
      <c r="AU57" s="42"/>
      <c r="AV57" s="428">
        <v>0.22149999999999997</v>
      </c>
      <c r="AW57" s="428">
        <v>9.8100000000000007E-2</v>
      </c>
      <c r="AX57" s="428">
        <v>0.1168</v>
      </c>
      <c r="AY57" s="428">
        <v>0.1094</v>
      </c>
      <c r="AZ57" s="428">
        <v>7.2099999999999997E-2</v>
      </c>
      <c r="BA57" s="428">
        <v>7.7800000000000008E-2</v>
      </c>
      <c r="BB57" s="42"/>
      <c r="BC57" s="428">
        <v>-4.6100000000000002E-2</v>
      </c>
      <c r="BD57" s="428">
        <v>-0.17300000000000001</v>
      </c>
      <c r="BE57" s="428">
        <v>-0.15380000000000002</v>
      </c>
      <c r="BF57" s="428">
        <v>4.2000000000000003E-2</v>
      </c>
      <c r="BG57" s="428">
        <v>-7.22E-2</v>
      </c>
      <c r="BH57" s="428">
        <v>-5.4600000000000003E-2</v>
      </c>
      <c r="BI57" s="42"/>
      <c r="BJ57" s="428">
        <v>-0.40159999999999996</v>
      </c>
      <c r="BK57" s="428">
        <v>-0.33130000000000004</v>
      </c>
      <c r="BL57" s="428">
        <v>-0.34210000000000002</v>
      </c>
      <c r="BM57" s="428">
        <v>-0.1384</v>
      </c>
      <c r="BN57" s="428">
        <v>-0.1241</v>
      </c>
      <c r="BO57" s="428">
        <v>-0.1263</v>
      </c>
      <c r="BP57" s="42"/>
      <c r="BQ57" s="428">
        <v>-0.28910000000000002</v>
      </c>
      <c r="BR57" s="428">
        <v>-0.2039</v>
      </c>
      <c r="BS57" s="428">
        <v>-0.215</v>
      </c>
      <c r="BT57" s="428">
        <v>5.3800000000000001E-2</v>
      </c>
      <c r="BU57" s="428">
        <v>1.03E-2</v>
      </c>
      <c r="BV57" s="428">
        <v>1.5800000000000002E-2</v>
      </c>
      <c r="BW57" s="42"/>
      <c r="BX57" s="428">
        <v>-0.19159999999999999</v>
      </c>
      <c r="BY57" s="428">
        <v>-0.30280000000000001</v>
      </c>
      <c r="BZ57" s="428">
        <v>-0.28550000000000003</v>
      </c>
      <c r="CA57" s="42"/>
      <c r="CB57" s="428">
        <v>-8.4199999999999997E-2</v>
      </c>
      <c r="CC57" s="428">
        <v>-0.1996</v>
      </c>
      <c r="CD57" s="428">
        <v>-0.18059999999999998</v>
      </c>
      <c r="CE57" s="42"/>
      <c r="CF57" s="514">
        <v>105.2</v>
      </c>
      <c r="CG57" s="514">
        <v>6.7000000000000028</v>
      </c>
      <c r="CH57" s="754" t="s">
        <v>1115</v>
      </c>
      <c r="CI57" s="754" t="s">
        <v>1115</v>
      </c>
      <c r="CJ57" s="183"/>
    </row>
    <row r="58" spans="1:88">
      <c r="A58" s="61">
        <v>36130</v>
      </c>
      <c r="B58" s="428">
        <v>0.40289999999999998</v>
      </c>
      <c r="C58" s="428">
        <v>0.1545</v>
      </c>
      <c r="D58" s="428">
        <v>0.192</v>
      </c>
      <c r="E58" s="42"/>
      <c r="F58" s="428">
        <v>-8.1300000000000011E-2</v>
      </c>
      <c r="G58" s="428">
        <v>0.14829999999999999</v>
      </c>
      <c r="H58" s="428">
        <v>-4.7500000000000001E-2</v>
      </c>
      <c r="I58" s="428">
        <v>0.28399999999999997</v>
      </c>
      <c r="J58" s="428">
        <v>-5.2300000000000006E-2</v>
      </c>
      <c r="K58" s="428">
        <v>0.26500000000000001</v>
      </c>
      <c r="L58" s="42"/>
      <c r="M58" s="428">
        <v>-0.12470000000000001</v>
      </c>
      <c r="N58" s="428">
        <v>-0.13009999999999999</v>
      </c>
      <c r="O58" s="428">
        <v>-0.1293</v>
      </c>
      <c r="P58" s="428">
        <v>-5.2699999999999997E-2</v>
      </c>
      <c r="Q58" s="428">
        <v>-0.1343</v>
      </c>
      <c r="R58" s="428">
        <v>-0.1217</v>
      </c>
      <c r="S58" s="42"/>
      <c r="T58" s="428">
        <v>0.8206</v>
      </c>
      <c r="U58" s="428">
        <v>2.6800000000000001E-2</v>
      </c>
      <c r="V58" s="428">
        <v>5.1299999999999998E-2</v>
      </c>
      <c r="W58" s="428">
        <v>0.02</v>
      </c>
      <c r="X58" s="428">
        <v>5.2199999999999996E-2</v>
      </c>
      <c r="Y58" s="428">
        <v>2.9100000000000001E-2</v>
      </c>
      <c r="Z58" s="42"/>
      <c r="AA58" s="428">
        <v>0.79489999999999994</v>
      </c>
      <c r="AB58" s="428">
        <v>2.6800000000000001E-2</v>
      </c>
      <c r="AC58" s="428">
        <v>6.8499999999999991E-2</v>
      </c>
      <c r="AD58" s="428">
        <v>2.1400000000000002E-2</v>
      </c>
      <c r="AE58" s="428">
        <v>5.3699999999999998E-2</v>
      </c>
      <c r="AF58" s="428">
        <v>3.4799999999999998E-2</v>
      </c>
      <c r="AG58" s="755"/>
      <c r="AH58" s="428">
        <v>-1.47E-2</v>
      </c>
      <c r="AI58" s="428">
        <v>-9.6799999999999997E-2</v>
      </c>
      <c r="AJ58" s="428">
        <v>-8.4900000000000003E-2</v>
      </c>
      <c r="AK58" s="428">
        <v>-0.15970000000000001</v>
      </c>
      <c r="AL58" s="428">
        <v>-0.1961</v>
      </c>
      <c r="AM58" s="428">
        <v>-0.19079999999999997</v>
      </c>
      <c r="AN58" s="42"/>
      <c r="AO58" s="428">
        <v>2.2799999999999997E-2</v>
      </c>
      <c r="AP58" s="428">
        <v>-0.11560000000000001</v>
      </c>
      <c r="AQ58" s="428">
        <v>-9.3900000000000011E-2</v>
      </c>
      <c r="AR58" s="428">
        <v>-0.10539999999999999</v>
      </c>
      <c r="AS58" s="428">
        <v>-0.11310000000000001</v>
      </c>
      <c r="AT58" s="428">
        <v>-0.1119</v>
      </c>
      <c r="AU58" s="42"/>
      <c r="AV58" s="428">
        <v>0.19879999999999998</v>
      </c>
      <c r="AW58" s="428">
        <v>5.5800000000000002E-2</v>
      </c>
      <c r="AX58" s="428">
        <v>7.7699999999999991E-2</v>
      </c>
      <c r="AY58" s="428">
        <v>4.4699999999999997E-2</v>
      </c>
      <c r="AZ58" s="428">
        <v>2.9300000000000003E-2</v>
      </c>
      <c r="BA58" s="428">
        <v>3.1600000000000003E-2</v>
      </c>
      <c r="BB58" s="42"/>
      <c r="BC58" s="428">
        <v>5.0000000000000001E-3</v>
      </c>
      <c r="BD58" s="428">
        <v>-0.19600000000000001</v>
      </c>
      <c r="BE58" s="428">
        <v>-0.16519999999999999</v>
      </c>
      <c r="BF58" s="428">
        <v>4.9299999999999997E-2</v>
      </c>
      <c r="BG58" s="428">
        <v>-5.21E-2</v>
      </c>
      <c r="BH58" s="428">
        <v>-3.6600000000000001E-2</v>
      </c>
      <c r="BI58" s="42"/>
      <c r="BJ58" s="428">
        <v>-0.28170000000000001</v>
      </c>
      <c r="BK58" s="428">
        <v>-0.2273</v>
      </c>
      <c r="BL58" s="428">
        <v>-0.23569999999999999</v>
      </c>
      <c r="BM58" s="428">
        <v>-4.1500000000000002E-2</v>
      </c>
      <c r="BN58" s="428">
        <v>5.5599999999999997E-2</v>
      </c>
      <c r="BO58" s="428">
        <v>4.0500000000000001E-2</v>
      </c>
      <c r="BP58" s="42"/>
      <c r="BQ58" s="428">
        <v>-0.15960000000000002</v>
      </c>
      <c r="BR58" s="428">
        <v>-1.2699999999999999E-2</v>
      </c>
      <c r="BS58" s="428">
        <v>-3.4799999999999998E-2</v>
      </c>
      <c r="BT58" s="428">
        <v>0.19649999999999998</v>
      </c>
      <c r="BU58" s="428">
        <v>0.17499999999999999</v>
      </c>
      <c r="BV58" s="428">
        <v>0.1782</v>
      </c>
      <c r="BW58" s="42"/>
      <c r="BX58" s="428">
        <v>-0.1082</v>
      </c>
      <c r="BY58" s="428">
        <v>-0.15539999999999998</v>
      </c>
      <c r="BZ58" s="428">
        <v>-0.14810000000000001</v>
      </c>
      <c r="CA58" s="42"/>
      <c r="CB58" s="428">
        <v>8.6E-3</v>
      </c>
      <c r="CC58" s="428">
        <v>-1.5100000000000001E-2</v>
      </c>
      <c r="CD58" s="428">
        <v>-1.1299999999999999E-2</v>
      </c>
      <c r="CE58" s="42"/>
      <c r="CF58" s="514">
        <v>112.2</v>
      </c>
      <c r="CG58" s="514">
        <v>7</v>
      </c>
      <c r="CH58" s="754" t="s">
        <v>1115</v>
      </c>
      <c r="CI58" s="754" t="s">
        <v>1115</v>
      </c>
      <c r="CJ58" s="183"/>
    </row>
    <row r="59" spans="1:88">
      <c r="A59" s="61">
        <v>36220</v>
      </c>
      <c r="B59" s="428">
        <v>0.54469999999999996</v>
      </c>
      <c r="C59" s="428">
        <v>0.45840000000000003</v>
      </c>
      <c r="D59" s="428">
        <v>0.47350000000000003</v>
      </c>
      <c r="E59" s="42"/>
      <c r="F59" s="428">
        <v>-0.14749999999999999</v>
      </c>
      <c r="G59" s="428">
        <v>0.11119999999999999</v>
      </c>
      <c r="H59" s="428">
        <v>-0.1348</v>
      </c>
      <c r="I59" s="428">
        <v>9.6000000000000002E-2</v>
      </c>
      <c r="J59" s="428">
        <v>-0.13699999999999998</v>
      </c>
      <c r="K59" s="428">
        <v>9.849999999999999E-2</v>
      </c>
      <c r="L59" s="42"/>
      <c r="M59" s="428">
        <v>-8.8000000000000009E-2</v>
      </c>
      <c r="N59" s="428">
        <v>-0.12890000000000001</v>
      </c>
      <c r="O59" s="428">
        <v>-0.1217</v>
      </c>
      <c r="P59" s="428">
        <v>5.2699999999999997E-2</v>
      </c>
      <c r="Q59" s="428">
        <v>-4.0999999999999995E-2</v>
      </c>
      <c r="R59" s="428">
        <v>-2.4399999999999998E-2</v>
      </c>
      <c r="S59" s="42"/>
      <c r="T59" s="428">
        <v>0.79819999999999991</v>
      </c>
      <c r="U59" s="428">
        <v>4.2900000000000001E-2</v>
      </c>
      <c r="V59" s="428">
        <v>4.5700000000000005E-2</v>
      </c>
      <c r="W59" s="428">
        <v>2.46E-2</v>
      </c>
      <c r="X59" s="428">
        <v>6.9800000000000001E-2</v>
      </c>
      <c r="Y59" s="428">
        <v>1.8799999999999997E-2</v>
      </c>
      <c r="Z59" s="42"/>
      <c r="AA59" s="428">
        <v>0.73829999999999996</v>
      </c>
      <c r="AB59" s="428">
        <v>2.7799999999999998E-2</v>
      </c>
      <c r="AC59" s="428">
        <v>7.6499999999999999E-2</v>
      </c>
      <c r="AD59" s="428">
        <v>4.8499999999999995E-2</v>
      </c>
      <c r="AE59" s="428">
        <v>7.5800000000000006E-2</v>
      </c>
      <c r="AF59" s="428">
        <v>3.3000000000000002E-2</v>
      </c>
      <c r="AG59" s="755"/>
      <c r="AH59" s="428">
        <v>-3.9399999999999998E-2</v>
      </c>
      <c r="AI59" s="428">
        <v>-4.6300000000000001E-2</v>
      </c>
      <c r="AJ59" s="428">
        <v>-4.5100000000000001E-2</v>
      </c>
      <c r="AK59" s="428">
        <v>-3.8699999999999998E-2</v>
      </c>
      <c r="AL59" s="428">
        <v>-9.11E-2</v>
      </c>
      <c r="AM59" s="428">
        <v>-8.1699999999999995E-2</v>
      </c>
      <c r="AN59" s="42"/>
      <c r="AO59" s="428">
        <v>-8.7599999999999997E-2</v>
      </c>
      <c r="AP59" s="428">
        <v>4.3499999999999997E-2</v>
      </c>
      <c r="AQ59" s="428">
        <v>2.1000000000000001E-2</v>
      </c>
      <c r="AR59" s="428">
        <v>-6.5599999999999992E-2</v>
      </c>
      <c r="AS59" s="428">
        <v>-6.1200000000000004E-2</v>
      </c>
      <c r="AT59" s="428">
        <v>-6.2E-2</v>
      </c>
      <c r="AU59" s="42"/>
      <c r="AV59" s="428">
        <v>7.4499999999999997E-2</v>
      </c>
      <c r="AW59" s="428">
        <v>-2.0899999999999998E-2</v>
      </c>
      <c r="AX59" s="428">
        <v>-4.1999999999999997E-3</v>
      </c>
      <c r="AY59" s="428">
        <v>2.6600000000000002E-2</v>
      </c>
      <c r="AZ59" s="428">
        <v>-3.2300000000000002E-2</v>
      </c>
      <c r="BA59" s="428">
        <v>-2.1899999999999999E-2</v>
      </c>
      <c r="BB59" s="42"/>
      <c r="BC59" s="428">
        <v>-8.900000000000001E-2</v>
      </c>
      <c r="BD59" s="428">
        <v>-0.11900000000000001</v>
      </c>
      <c r="BE59" s="428">
        <v>-0.1137</v>
      </c>
      <c r="BF59" s="428">
        <v>9.3800000000000008E-2</v>
      </c>
      <c r="BG59" s="428">
        <v>3.3599999999999998E-2</v>
      </c>
      <c r="BH59" s="428">
        <v>4.4199999999999996E-2</v>
      </c>
      <c r="BI59" s="42"/>
      <c r="BJ59" s="428">
        <v>-1.8799999999999997E-2</v>
      </c>
      <c r="BK59" s="428">
        <v>-0.1067</v>
      </c>
      <c r="BL59" s="428">
        <v>-9.1300000000000006E-2</v>
      </c>
      <c r="BM59" s="428">
        <v>0.12189999999999999</v>
      </c>
      <c r="BN59" s="428">
        <v>0.17430000000000001</v>
      </c>
      <c r="BO59" s="428">
        <v>0.16500000000000001</v>
      </c>
      <c r="BP59" s="42"/>
      <c r="BQ59" s="428">
        <v>0.18420000000000003</v>
      </c>
      <c r="BR59" s="428">
        <v>0.1108</v>
      </c>
      <c r="BS59" s="428">
        <v>0.12089999999999999</v>
      </c>
      <c r="BT59" s="428">
        <v>0.312</v>
      </c>
      <c r="BU59" s="428">
        <v>0.3397</v>
      </c>
      <c r="BV59" s="428">
        <v>0.33529999999999999</v>
      </c>
      <c r="BW59" s="42"/>
      <c r="BX59" s="428">
        <v>-0.1812</v>
      </c>
      <c r="BY59" s="428">
        <v>-0.1416</v>
      </c>
      <c r="BZ59" s="428">
        <v>-0.1484</v>
      </c>
      <c r="CA59" s="42"/>
      <c r="CB59" s="428">
        <v>0.10769999999999999</v>
      </c>
      <c r="CC59" s="428">
        <v>9.5500000000000002E-2</v>
      </c>
      <c r="CD59" s="428">
        <v>9.7799999999999998E-2</v>
      </c>
      <c r="CE59" s="42"/>
      <c r="CF59" s="514">
        <v>121.6</v>
      </c>
      <c r="CG59" s="514">
        <v>9.3999999999999915</v>
      </c>
      <c r="CH59" s="754" t="s">
        <v>1115</v>
      </c>
      <c r="CI59" s="754" t="s">
        <v>1115</v>
      </c>
      <c r="CJ59" s="183"/>
    </row>
    <row r="60" spans="1:88">
      <c r="A60" s="61">
        <v>36312</v>
      </c>
      <c r="B60" s="428">
        <v>0.45069999999999999</v>
      </c>
      <c r="C60" s="428">
        <v>0.26150000000000001</v>
      </c>
      <c r="D60" s="428">
        <v>0.29570000000000002</v>
      </c>
      <c r="E60" s="42"/>
      <c r="F60" s="428">
        <v>-0.14019999999999999</v>
      </c>
      <c r="G60" s="428">
        <v>2.35E-2</v>
      </c>
      <c r="H60" s="428">
        <v>-0.2054</v>
      </c>
      <c r="I60" s="428">
        <v>0.1234</v>
      </c>
      <c r="J60" s="428">
        <v>-0.19399999999999998</v>
      </c>
      <c r="K60" s="428">
        <v>0.1065</v>
      </c>
      <c r="L60" s="42"/>
      <c r="M60" s="428">
        <v>-2.8000000000000004E-3</v>
      </c>
      <c r="N60" s="428">
        <v>-0.1106</v>
      </c>
      <c r="O60" s="428">
        <v>-9.3000000000000013E-2</v>
      </c>
      <c r="P60" s="428">
        <v>7.9000000000000001E-2</v>
      </c>
      <c r="Q60" s="428">
        <v>-7.4400000000000008E-2</v>
      </c>
      <c r="R60" s="428">
        <v>-4.7199999999999999E-2</v>
      </c>
      <c r="S60" s="42"/>
      <c r="T60" s="428">
        <v>0.76760000000000006</v>
      </c>
      <c r="U60" s="428">
        <v>3.5299999999999998E-2</v>
      </c>
      <c r="V60" s="428">
        <v>3.6799999999999999E-2</v>
      </c>
      <c r="W60" s="428">
        <v>4.9500000000000002E-2</v>
      </c>
      <c r="X60" s="428">
        <v>3.5400000000000001E-2</v>
      </c>
      <c r="Y60" s="428">
        <v>7.5300000000000006E-2</v>
      </c>
      <c r="Z60" s="42"/>
      <c r="AA60" s="428">
        <v>0.76200000000000001</v>
      </c>
      <c r="AB60" s="428">
        <v>2.63E-2</v>
      </c>
      <c r="AC60" s="428">
        <v>6.3799999999999996E-2</v>
      </c>
      <c r="AD60" s="428">
        <v>3.1200000000000002E-2</v>
      </c>
      <c r="AE60" s="428">
        <v>6.1900000000000004E-2</v>
      </c>
      <c r="AF60" s="428">
        <v>5.4800000000000001E-2</v>
      </c>
      <c r="AG60" s="755"/>
      <c r="AH60" s="428">
        <v>8.9800000000000005E-2</v>
      </c>
      <c r="AI60" s="428">
        <v>-4.6399999999999997E-2</v>
      </c>
      <c r="AJ60" s="428">
        <v>-2.2700000000000001E-2</v>
      </c>
      <c r="AK60" s="428">
        <v>3.9E-2</v>
      </c>
      <c r="AL60" s="428">
        <v>-0.15439999999999998</v>
      </c>
      <c r="AM60" s="428">
        <v>-0.1206</v>
      </c>
      <c r="AN60" s="42"/>
      <c r="AO60" s="428">
        <v>6.5599999999999992E-2</v>
      </c>
      <c r="AP60" s="428">
        <v>-9.7999999999999997E-3</v>
      </c>
      <c r="AQ60" s="428">
        <v>3.0000000000000001E-3</v>
      </c>
      <c r="AR60" s="428">
        <v>-6.7400000000000002E-2</v>
      </c>
      <c r="AS60" s="428">
        <v>-9.35E-2</v>
      </c>
      <c r="AT60" s="428">
        <v>-8.900000000000001E-2</v>
      </c>
      <c r="AU60" s="42"/>
      <c r="AV60" s="428">
        <v>9.3100000000000002E-2</v>
      </c>
      <c r="AW60" s="428">
        <v>3.8199999999999998E-2</v>
      </c>
      <c r="AX60" s="428">
        <v>4.6799999999999994E-2</v>
      </c>
      <c r="AY60" s="428">
        <v>4.7300000000000002E-2</v>
      </c>
      <c r="AZ60" s="428">
        <v>-1.1899999999999999E-2</v>
      </c>
      <c r="BA60" s="428">
        <v>-1.2999999999999999E-3</v>
      </c>
      <c r="BB60" s="42"/>
      <c r="BC60" s="428">
        <v>-4.2999999999999997E-2</v>
      </c>
      <c r="BD60" s="428">
        <v>-9.4700000000000006E-2</v>
      </c>
      <c r="BE60" s="428">
        <v>-8.539999999999999E-2</v>
      </c>
      <c r="BF60" s="428">
        <v>-2.87E-2</v>
      </c>
      <c r="BG60" s="428">
        <v>4.4900000000000002E-2</v>
      </c>
      <c r="BH60" s="428">
        <v>3.1600000000000003E-2</v>
      </c>
      <c r="BI60" s="42"/>
      <c r="BJ60" s="428">
        <v>-5.5999999999999994E-2</v>
      </c>
      <c r="BK60" s="428">
        <v>-0.11359999999999999</v>
      </c>
      <c r="BL60" s="428">
        <v>-0.10339999999999999</v>
      </c>
      <c r="BM60" s="428">
        <v>0.1167</v>
      </c>
      <c r="BN60" s="428">
        <v>0.12859999999999999</v>
      </c>
      <c r="BO60" s="428">
        <v>0.12659999999999999</v>
      </c>
      <c r="BP60" s="42"/>
      <c r="BQ60" s="428">
        <v>0.1585</v>
      </c>
      <c r="BR60" s="428">
        <v>0.11609999999999999</v>
      </c>
      <c r="BS60" s="428">
        <v>0.12570000000000001</v>
      </c>
      <c r="BT60" s="428">
        <v>0.36430000000000001</v>
      </c>
      <c r="BU60" s="428">
        <v>0.27229999999999999</v>
      </c>
      <c r="BV60" s="428">
        <v>0.28939999999999999</v>
      </c>
      <c r="BW60" s="42"/>
      <c r="BX60" s="428">
        <v>-0.1711</v>
      </c>
      <c r="BY60" s="428">
        <v>-0.11070000000000001</v>
      </c>
      <c r="BZ60" s="428">
        <v>-0.1208</v>
      </c>
      <c r="CA60" s="42"/>
      <c r="CB60" s="428">
        <v>0.11960000000000001</v>
      </c>
      <c r="CC60" s="428">
        <v>1.1899999999999999E-2</v>
      </c>
      <c r="CD60" s="428">
        <v>3.1200000000000002E-2</v>
      </c>
      <c r="CE60" s="42"/>
      <c r="CF60" s="514">
        <v>118.2</v>
      </c>
      <c r="CG60" s="514">
        <v>-3.3999999999999915</v>
      </c>
      <c r="CH60" s="754" t="s">
        <v>1115</v>
      </c>
      <c r="CI60" s="754" t="s">
        <v>1115</v>
      </c>
      <c r="CJ60" s="183"/>
    </row>
    <row r="61" spans="1:88">
      <c r="A61" s="61">
        <v>36404</v>
      </c>
      <c r="B61" s="428">
        <v>0.1888</v>
      </c>
      <c r="C61" s="428">
        <v>0.18100000000000002</v>
      </c>
      <c r="D61" s="428">
        <v>0.18239999999999998</v>
      </c>
      <c r="E61" s="42"/>
      <c r="F61" s="428">
        <v>-0.22190000000000001</v>
      </c>
      <c r="G61" s="428">
        <v>-1.7000000000000001E-2</v>
      </c>
      <c r="H61" s="428">
        <v>-0.23879999999999998</v>
      </c>
      <c r="I61" s="428">
        <v>8.6199999999999999E-2</v>
      </c>
      <c r="J61" s="428">
        <v>-0.23579999999999998</v>
      </c>
      <c r="K61" s="428">
        <v>6.9699999999999998E-2</v>
      </c>
      <c r="L61" s="42"/>
      <c r="M61" s="428">
        <v>-2.7000000000000001E-3</v>
      </c>
      <c r="N61" s="428">
        <v>-1.1200000000000002E-2</v>
      </c>
      <c r="O61" s="428">
        <v>-9.7000000000000003E-3</v>
      </c>
      <c r="P61" s="428">
        <v>0.17610000000000001</v>
      </c>
      <c r="Q61" s="428">
        <v>1.49E-2</v>
      </c>
      <c r="R61" s="428">
        <v>4.3700000000000003E-2</v>
      </c>
      <c r="S61" s="42"/>
      <c r="T61" s="428">
        <v>0.7831999999999999</v>
      </c>
      <c r="U61" s="428">
        <v>2.1000000000000001E-2</v>
      </c>
      <c r="V61" s="428">
        <v>7.22E-2</v>
      </c>
      <c r="W61" s="428">
        <v>4.1799999999999997E-2</v>
      </c>
      <c r="X61" s="428">
        <v>2.8399999999999998E-2</v>
      </c>
      <c r="Y61" s="428">
        <v>5.33E-2</v>
      </c>
      <c r="Z61" s="42"/>
      <c r="AA61" s="428">
        <v>0.72019999999999995</v>
      </c>
      <c r="AB61" s="428">
        <v>2.7300000000000001E-2</v>
      </c>
      <c r="AC61" s="428">
        <v>6.480000000000001E-2</v>
      </c>
      <c r="AD61" s="428">
        <v>4.41E-2</v>
      </c>
      <c r="AE61" s="428">
        <v>8.8300000000000003E-2</v>
      </c>
      <c r="AF61" s="428">
        <v>5.5399999999999998E-2</v>
      </c>
      <c r="AG61" s="755"/>
      <c r="AH61" s="428">
        <v>4.2199999999999994E-2</v>
      </c>
      <c r="AI61" s="428">
        <v>-3.49E-2</v>
      </c>
      <c r="AJ61" s="428">
        <v>-2.1400000000000002E-2</v>
      </c>
      <c r="AK61" s="428">
        <v>0.10220000000000001</v>
      </c>
      <c r="AL61" s="428">
        <v>-8.8999999999999999E-3</v>
      </c>
      <c r="AM61" s="428">
        <v>1.0700000000000001E-2</v>
      </c>
      <c r="AN61" s="42"/>
      <c r="AO61" s="428">
        <v>-0.04</v>
      </c>
      <c r="AP61" s="428">
        <v>-2.0999999999999999E-3</v>
      </c>
      <c r="AQ61" s="428">
        <v>-8.8000000000000005E-3</v>
      </c>
      <c r="AR61" s="428">
        <v>-2.0000000000000001E-4</v>
      </c>
      <c r="AS61" s="428">
        <v>-7.5399999999999995E-2</v>
      </c>
      <c r="AT61" s="428">
        <v>-6.2E-2</v>
      </c>
      <c r="AU61" s="42"/>
      <c r="AV61" s="428">
        <v>6.9900000000000004E-2</v>
      </c>
      <c r="AW61" s="428">
        <v>6.6199999999999995E-2</v>
      </c>
      <c r="AX61" s="428">
        <v>6.6900000000000001E-2</v>
      </c>
      <c r="AY61" s="428">
        <v>0.13750000000000001</v>
      </c>
      <c r="AZ61" s="428">
        <v>7.3499999999999996E-2</v>
      </c>
      <c r="BA61" s="428">
        <v>8.4900000000000003E-2</v>
      </c>
      <c r="BB61" s="42"/>
      <c r="BC61" s="428">
        <v>6.1699999999999998E-2</v>
      </c>
      <c r="BD61" s="428">
        <v>1.78E-2</v>
      </c>
      <c r="BE61" s="428">
        <v>2.5600000000000001E-2</v>
      </c>
      <c r="BF61" s="428">
        <v>0.18690000000000001</v>
      </c>
      <c r="BG61" s="428">
        <v>0.23600000000000002</v>
      </c>
      <c r="BH61" s="428">
        <v>0.22719999999999999</v>
      </c>
      <c r="BI61" s="42"/>
      <c r="BJ61" s="428">
        <v>1.04E-2</v>
      </c>
      <c r="BK61" s="428">
        <v>-2.8300000000000002E-2</v>
      </c>
      <c r="BL61" s="428">
        <v>-2.1400000000000002E-2</v>
      </c>
      <c r="BM61" s="428">
        <v>0.1103</v>
      </c>
      <c r="BN61" s="428">
        <v>0.17510000000000001</v>
      </c>
      <c r="BO61" s="428">
        <v>0.16350000000000001</v>
      </c>
      <c r="BP61" s="42"/>
      <c r="BQ61" s="428">
        <v>0.19789999999999999</v>
      </c>
      <c r="BR61" s="428">
        <v>0.15329999999999999</v>
      </c>
      <c r="BS61" s="428">
        <v>0.16190000000000002</v>
      </c>
      <c r="BT61" s="428">
        <v>0.309</v>
      </c>
      <c r="BU61" s="428">
        <v>0.33020000000000005</v>
      </c>
      <c r="BV61" s="428">
        <v>0.32729999999999998</v>
      </c>
      <c r="BW61" s="42"/>
      <c r="BX61" s="428">
        <v>-9.7500000000000003E-2</v>
      </c>
      <c r="BY61" s="428">
        <v>-8.7899999999999992E-2</v>
      </c>
      <c r="BZ61" s="428">
        <v>-8.9600000000000013E-2</v>
      </c>
      <c r="CA61" s="42"/>
      <c r="CB61" s="428">
        <v>9.7599999999999992E-2</v>
      </c>
      <c r="CC61" s="428">
        <v>3.8599999999999995E-2</v>
      </c>
      <c r="CD61" s="428">
        <v>4.9100000000000005E-2</v>
      </c>
      <c r="CE61" s="42"/>
      <c r="CF61" s="514">
        <v>125.3</v>
      </c>
      <c r="CG61" s="514">
        <v>7.0999999999999943</v>
      </c>
      <c r="CH61" s="754" t="s">
        <v>1115</v>
      </c>
      <c r="CI61" s="754" t="s">
        <v>1115</v>
      </c>
      <c r="CJ61" s="183"/>
    </row>
    <row r="62" spans="1:88">
      <c r="A62" s="61">
        <v>36495</v>
      </c>
      <c r="B62" s="428">
        <v>0.31209999999999999</v>
      </c>
      <c r="C62" s="428">
        <v>0.19140000000000001</v>
      </c>
      <c r="D62" s="428">
        <v>0.21260000000000001</v>
      </c>
      <c r="E62" s="42"/>
      <c r="F62" s="428">
        <v>-0.32500000000000001</v>
      </c>
      <c r="G62" s="428">
        <v>-6.2800000000000009E-2</v>
      </c>
      <c r="H62" s="428">
        <v>-0.31059999999999999</v>
      </c>
      <c r="I62" s="428">
        <v>-3.3399999999999999E-2</v>
      </c>
      <c r="J62" s="428">
        <v>-0.31309999999999999</v>
      </c>
      <c r="K62" s="428">
        <v>-3.8300000000000001E-2</v>
      </c>
      <c r="L62" s="42"/>
      <c r="M62" s="428">
        <v>0.15049999999999999</v>
      </c>
      <c r="N62" s="428">
        <v>5.5500000000000001E-2</v>
      </c>
      <c r="O62" s="428">
        <v>7.2000000000000008E-2</v>
      </c>
      <c r="P62" s="428">
        <v>3.6200000000000003E-2</v>
      </c>
      <c r="Q62" s="428">
        <v>2.3999999999999998E-3</v>
      </c>
      <c r="R62" s="428">
        <v>8.3000000000000001E-3</v>
      </c>
      <c r="S62" s="42"/>
      <c r="T62" s="428">
        <v>0.61130000000000007</v>
      </c>
      <c r="U62" s="428">
        <v>1.7100000000000001E-2</v>
      </c>
      <c r="V62" s="428">
        <v>8.3900000000000002E-2</v>
      </c>
      <c r="W62" s="428">
        <v>0.13439999999999999</v>
      </c>
      <c r="X62" s="428">
        <v>0.13350000000000001</v>
      </c>
      <c r="Y62" s="428">
        <v>1.9900000000000001E-2</v>
      </c>
      <c r="Z62" s="42"/>
      <c r="AA62" s="428">
        <v>0.68379999999999996</v>
      </c>
      <c r="AB62" s="428">
        <v>3.8199999999999998E-2</v>
      </c>
      <c r="AC62" s="428">
        <v>5.4100000000000002E-2</v>
      </c>
      <c r="AD62" s="428">
        <v>6.1100000000000002E-2</v>
      </c>
      <c r="AE62" s="428">
        <v>0.1149</v>
      </c>
      <c r="AF62" s="428">
        <v>4.7800000000000002E-2</v>
      </c>
      <c r="AG62" s="755"/>
      <c r="AH62" s="428">
        <v>0.3246</v>
      </c>
      <c r="AI62" s="428">
        <v>0.15869999999999998</v>
      </c>
      <c r="AJ62" s="428">
        <v>0.188</v>
      </c>
      <c r="AK62" s="428">
        <v>0.02</v>
      </c>
      <c r="AL62" s="428">
        <v>-0.1464</v>
      </c>
      <c r="AM62" s="428">
        <v>-0.11710000000000001</v>
      </c>
      <c r="AN62" s="42"/>
      <c r="AO62" s="428">
        <v>9.9299999999999999E-2</v>
      </c>
      <c r="AP62" s="428">
        <v>3.4099999999999998E-2</v>
      </c>
      <c r="AQ62" s="428">
        <v>4.5499999999999999E-2</v>
      </c>
      <c r="AR62" s="428">
        <v>2E-3</v>
      </c>
      <c r="AS62" s="428">
        <v>-3.3799999999999997E-2</v>
      </c>
      <c r="AT62" s="428">
        <v>-2.7400000000000001E-2</v>
      </c>
      <c r="AU62" s="42"/>
      <c r="AV62" s="428">
        <v>0.1381</v>
      </c>
      <c r="AW62" s="428">
        <v>0.16789999999999999</v>
      </c>
      <c r="AX62" s="428">
        <v>0.16269999999999998</v>
      </c>
      <c r="AY62" s="428">
        <v>0.1613</v>
      </c>
      <c r="AZ62" s="428">
        <v>0.23730000000000001</v>
      </c>
      <c r="BA62" s="428">
        <v>0.22409999999999999</v>
      </c>
      <c r="BB62" s="42"/>
      <c r="BC62" s="428">
        <v>8.2799999999999999E-2</v>
      </c>
      <c r="BD62" s="428">
        <v>0.12859999999999999</v>
      </c>
      <c r="BE62" s="428">
        <v>0.1208</v>
      </c>
      <c r="BF62" s="428">
        <v>0.27310000000000001</v>
      </c>
      <c r="BG62" s="428">
        <v>0.26879999999999998</v>
      </c>
      <c r="BH62" s="428">
        <v>0.26950000000000002</v>
      </c>
      <c r="BI62" s="42"/>
      <c r="BJ62" s="428">
        <v>4.07E-2</v>
      </c>
      <c r="BK62" s="428">
        <v>0.1225</v>
      </c>
      <c r="BL62" s="428">
        <v>0.10800000000000001</v>
      </c>
      <c r="BM62" s="428">
        <v>9.820000000000001E-2</v>
      </c>
      <c r="BN62" s="428">
        <v>0.10580000000000001</v>
      </c>
      <c r="BO62" s="428">
        <v>0.10439999999999999</v>
      </c>
      <c r="BP62" s="42"/>
      <c r="BQ62" s="428">
        <v>0.31240000000000001</v>
      </c>
      <c r="BR62" s="428">
        <v>0.3281</v>
      </c>
      <c r="BS62" s="428">
        <v>0.32479999999999998</v>
      </c>
      <c r="BT62" s="428">
        <v>0.23280000000000001</v>
      </c>
      <c r="BU62" s="428">
        <v>0.23139999999999999</v>
      </c>
      <c r="BV62" s="428">
        <v>0.2339</v>
      </c>
      <c r="BW62" s="42"/>
      <c r="BX62" s="428">
        <v>4.1599999999999998E-2</v>
      </c>
      <c r="BY62" s="428">
        <v>-0.13489999999999999</v>
      </c>
      <c r="BZ62" s="428">
        <v>-0.1047</v>
      </c>
      <c r="CA62" s="42"/>
      <c r="CB62" s="428">
        <v>0.19579999999999997</v>
      </c>
      <c r="CC62" s="428">
        <v>-1.5100000000000001E-2</v>
      </c>
      <c r="CD62" s="428">
        <v>2.18E-2</v>
      </c>
      <c r="CE62" s="42"/>
      <c r="CF62" s="514">
        <v>124.1</v>
      </c>
      <c r="CG62" s="514">
        <v>-1.2000000000000028</v>
      </c>
      <c r="CH62" s="754" t="s">
        <v>1115</v>
      </c>
      <c r="CI62" s="754" t="s">
        <v>1115</v>
      </c>
      <c r="CJ62" s="183"/>
    </row>
    <row r="63" spans="1:88">
      <c r="A63" s="61">
        <v>36586</v>
      </c>
      <c r="B63" s="428">
        <v>9.1999999999999998E-2</v>
      </c>
      <c r="C63" s="428">
        <v>5.5E-2</v>
      </c>
      <c r="D63" s="428">
        <v>6.25E-2</v>
      </c>
      <c r="E63" s="42"/>
      <c r="F63" s="428">
        <v>-0.31489999999999996</v>
      </c>
      <c r="G63" s="428">
        <v>-0.1363</v>
      </c>
      <c r="H63" s="428">
        <v>-0.38200000000000001</v>
      </c>
      <c r="I63" s="428">
        <v>-8.3299999999999999E-2</v>
      </c>
      <c r="J63" s="428">
        <v>-0.36840000000000006</v>
      </c>
      <c r="K63" s="428">
        <v>-9.3699999999999992E-2</v>
      </c>
      <c r="L63" s="42"/>
      <c r="M63" s="428">
        <v>0.16260000000000002</v>
      </c>
      <c r="N63" s="428">
        <v>5.9299999999999999E-2</v>
      </c>
      <c r="O63" s="428">
        <v>8.0100000000000005E-2</v>
      </c>
      <c r="P63" s="428">
        <v>2.41E-2</v>
      </c>
      <c r="Q63" s="428">
        <v>-8.3000000000000001E-3</v>
      </c>
      <c r="R63" s="428">
        <v>-1.8E-3</v>
      </c>
      <c r="S63" s="42"/>
      <c r="T63" s="428">
        <v>0.69220000000000004</v>
      </c>
      <c r="U63" s="428">
        <v>2.0899999999999998E-2</v>
      </c>
      <c r="V63" s="428">
        <v>7.1500000000000008E-2</v>
      </c>
      <c r="W63" s="428">
        <v>7.2000000000000008E-2</v>
      </c>
      <c r="X63" s="428">
        <v>8.43E-2</v>
      </c>
      <c r="Y63" s="428">
        <v>5.91E-2</v>
      </c>
      <c r="Z63" s="42"/>
      <c r="AA63" s="428">
        <v>0.6543000000000001</v>
      </c>
      <c r="AB63" s="428">
        <v>2.7099999999999999E-2</v>
      </c>
      <c r="AC63" s="428">
        <v>8.0399999999999985E-2</v>
      </c>
      <c r="AD63" s="428">
        <v>7.5499999999999998E-2</v>
      </c>
      <c r="AE63" s="428">
        <v>0.1036</v>
      </c>
      <c r="AF63" s="428">
        <v>5.91E-2</v>
      </c>
      <c r="AG63" s="755"/>
      <c r="AH63" s="428">
        <v>0.1103</v>
      </c>
      <c r="AI63" s="428">
        <v>4.8000000000000001E-2</v>
      </c>
      <c r="AJ63" s="428">
        <v>6.08E-2</v>
      </c>
      <c r="AK63" s="428">
        <v>-0.10679999999999999</v>
      </c>
      <c r="AL63" s="428">
        <v>-0.12720000000000001</v>
      </c>
      <c r="AM63" s="428">
        <v>-0.12300000000000001</v>
      </c>
      <c r="AN63" s="42"/>
      <c r="AO63" s="428">
        <v>5.8799999999999998E-2</v>
      </c>
      <c r="AP63" s="428">
        <v>6.1100000000000002E-2</v>
      </c>
      <c r="AQ63" s="428">
        <v>6.0599999999999994E-2</v>
      </c>
      <c r="AR63" s="428">
        <v>-3.2099999999999997E-2</v>
      </c>
      <c r="AS63" s="428">
        <v>-3.0600000000000002E-2</v>
      </c>
      <c r="AT63" s="428">
        <v>-3.0899999999999997E-2</v>
      </c>
      <c r="AU63" s="42"/>
      <c r="AV63" s="428">
        <v>0.21170000000000003</v>
      </c>
      <c r="AW63" s="428">
        <v>0.24109999999999998</v>
      </c>
      <c r="AX63" s="428">
        <v>0.2351</v>
      </c>
      <c r="AY63" s="428">
        <v>0.27979999999999999</v>
      </c>
      <c r="AZ63" s="428">
        <v>0.31730000000000003</v>
      </c>
      <c r="BA63" s="428">
        <v>0.30969999999999998</v>
      </c>
      <c r="BB63" s="42"/>
      <c r="BC63" s="428">
        <v>0.2097</v>
      </c>
      <c r="BD63" s="428">
        <v>0.21170000000000003</v>
      </c>
      <c r="BE63" s="428">
        <v>0.21129999999999999</v>
      </c>
      <c r="BF63" s="428">
        <v>0.32630000000000003</v>
      </c>
      <c r="BG63" s="428">
        <v>0.35670000000000002</v>
      </c>
      <c r="BH63" s="428">
        <v>0.35060000000000002</v>
      </c>
      <c r="BI63" s="42"/>
      <c r="BJ63" s="428">
        <v>-3.9699999999999999E-2</v>
      </c>
      <c r="BK63" s="428">
        <v>1.8E-3</v>
      </c>
      <c r="BL63" s="428">
        <v>-6.6E-3</v>
      </c>
      <c r="BM63" s="428">
        <v>1.3100000000000001E-2</v>
      </c>
      <c r="BN63" s="428">
        <v>0.12960000000000002</v>
      </c>
      <c r="BO63" s="428">
        <v>0.10589999999999999</v>
      </c>
      <c r="BP63" s="42"/>
      <c r="BQ63" s="428">
        <v>0.23300000000000001</v>
      </c>
      <c r="BR63" s="428">
        <v>0.25739999999999996</v>
      </c>
      <c r="BS63" s="428">
        <v>0.25739999999999996</v>
      </c>
      <c r="BT63" s="428">
        <v>0.22649999999999998</v>
      </c>
      <c r="BU63" s="428">
        <v>0.184</v>
      </c>
      <c r="BV63" s="428">
        <v>0.18899999999999997</v>
      </c>
      <c r="BW63" s="42"/>
      <c r="BX63" s="428">
        <v>-5.0199999999999995E-2</v>
      </c>
      <c r="BY63" s="428">
        <v>-7.4099999999999999E-2</v>
      </c>
      <c r="BZ63" s="428">
        <v>-6.9400000000000003E-2</v>
      </c>
      <c r="CA63" s="42"/>
      <c r="CB63" s="428">
        <v>6.0299999999999999E-2</v>
      </c>
      <c r="CC63" s="428">
        <v>0.1176</v>
      </c>
      <c r="CD63" s="428">
        <v>0.10640000000000001</v>
      </c>
      <c r="CE63" s="42"/>
      <c r="CF63" s="514">
        <v>127.7</v>
      </c>
      <c r="CG63" s="514">
        <v>3.6000000000000085</v>
      </c>
      <c r="CH63" s="754" t="s">
        <v>1115</v>
      </c>
      <c r="CI63" s="754" t="s">
        <v>1115</v>
      </c>
      <c r="CJ63" s="183"/>
    </row>
    <row r="64" spans="1:88">
      <c r="A64" s="61">
        <v>36678</v>
      </c>
      <c r="B64" s="428">
        <v>-0.45150000000000001</v>
      </c>
      <c r="C64" s="428">
        <v>-0.41420000000000001</v>
      </c>
      <c r="D64" s="428">
        <v>-0.42080000000000001</v>
      </c>
      <c r="E64" s="42"/>
      <c r="F64" s="428">
        <v>-0.435</v>
      </c>
      <c r="G64" s="428">
        <v>-7.4499999999999997E-2</v>
      </c>
      <c r="H64" s="428">
        <v>-0.31030000000000002</v>
      </c>
      <c r="I64" s="428">
        <v>1.1299999999999999E-2</v>
      </c>
      <c r="J64" s="428">
        <v>-0.3332</v>
      </c>
      <c r="K64" s="428">
        <v>-3.9000000000000003E-3</v>
      </c>
      <c r="L64" s="42"/>
      <c r="M64" s="428">
        <v>4.5000000000000005E-3</v>
      </c>
      <c r="N64" s="428">
        <v>-0.106</v>
      </c>
      <c r="O64" s="428">
        <v>-8.5999999999999993E-2</v>
      </c>
      <c r="P64" s="428">
        <v>-8.9800000000000005E-2</v>
      </c>
      <c r="Q64" s="428">
        <v>-0.11869999999999999</v>
      </c>
      <c r="R64" s="428">
        <v>-0.1134</v>
      </c>
      <c r="S64" s="42"/>
      <c r="T64" s="428">
        <v>0.627</v>
      </c>
      <c r="U64" s="428">
        <v>5.7999999999999996E-3</v>
      </c>
      <c r="V64" s="428">
        <v>5.5999999999999994E-2</v>
      </c>
      <c r="W64" s="428">
        <v>0.12960000000000002</v>
      </c>
      <c r="X64" s="428">
        <v>9.5199999999999993E-2</v>
      </c>
      <c r="Y64" s="428">
        <v>8.6500000000000007E-2</v>
      </c>
      <c r="Z64" s="42"/>
      <c r="AA64" s="428">
        <v>0.69379999999999997</v>
      </c>
      <c r="AB64" s="428">
        <v>2.4399999999999998E-2</v>
      </c>
      <c r="AC64" s="428">
        <v>7.46E-2</v>
      </c>
      <c r="AD64" s="428">
        <v>5.0199999999999995E-2</v>
      </c>
      <c r="AE64" s="428">
        <v>7.9100000000000004E-2</v>
      </c>
      <c r="AF64" s="428">
        <v>7.8E-2</v>
      </c>
      <c r="AG64" s="755"/>
      <c r="AH64" s="428">
        <v>-2.8399999999999998E-2</v>
      </c>
      <c r="AI64" s="428">
        <v>-0.1091</v>
      </c>
      <c r="AJ64" s="428">
        <v>-9.4899999999999998E-2</v>
      </c>
      <c r="AK64" s="428">
        <v>-0.26170000000000004</v>
      </c>
      <c r="AL64" s="428">
        <v>-0.26819999999999999</v>
      </c>
      <c r="AM64" s="428">
        <v>-0.2671</v>
      </c>
      <c r="AN64" s="42"/>
      <c r="AO64" s="428">
        <v>7.0400000000000004E-2</v>
      </c>
      <c r="AP64" s="428">
        <v>6.3600000000000004E-2</v>
      </c>
      <c r="AQ64" s="428">
        <v>6.4899999999999999E-2</v>
      </c>
      <c r="AR64" s="428">
        <v>-4.8000000000000001E-2</v>
      </c>
      <c r="AS64" s="428">
        <v>-5.2900000000000003E-2</v>
      </c>
      <c r="AT64" s="428">
        <v>-5.2000000000000005E-2</v>
      </c>
      <c r="AU64" s="42"/>
      <c r="AV64" s="428">
        <v>0.25190000000000001</v>
      </c>
      <c r="AW64" s="428">
        <v>0.34759999999999996</v>
      </c>
      <c r="AX64" s="428">
        <v>0.33</v>
      </c>
      <c r="AY64" s="428">
        <v>0.39049999999999996</v>
      </c>
      <c r="AZ64" s="428">
        <v>0.36709999999999998</v>
      </c>
      <c r="BA64" s="428">
        <v>0.37140000000000001</v>
      </c>
      <c r="BB64" s="42"/>
      <c r="BC64" s="428">
        <v>0.2737</v>
      </c>
      <c r="BD64" s="428">
        <v>0.23219999999999999</v>
      </c>
      <c r="BE64" s="428">
        <v>0.2397</v>
      </c>
      <c r="BF64" s="428">
        <v>0.30059999999999998</v>
      </c>
      <c r="BG64" s="428">
        <v>0.30820000000000003</v>
      </c>
      <c r="BH64" s="428">
        <v>0.30690000000000001</v>
      </c>
      <c r="BI64" s="42"/>
      <c r="BJ64" s="428">
        <v>-0.16449999999999998</v>
      </c>
      <c r="BK64" s="428">
        <v>-0.2253</v>
      </c>
      <c r="BL64" s="428">
        <v>-0.21410000000000001</v>
      </c>
      <c r="BM64" s="428">
        <v>-0.32950000000000002</v>
      </c>
      <c r="BN64" s="428">
        <v>-0.24160000000000001</v>
      </c>
      <c r="BO64" s="428">
        <v>-0.2576</v>
      </c>
      <c r="BP64" s="42"/>
      <c r="BQ64" s="428">
        <v>-1.84E-2</v>
      </c>
      <c r="BR64" s="428">
        <v>-2.6499999999999999E-2</v>
      </c>
      <c r="BS64" s="428">
        <v>-1.8600000000000002E-2</v>
      </c>
      <c r="BT64" s="428">
        <v>-0.1245</v>
      </c>
      <c r="BU64" s="428">
        <v>-8.3499999999999991E-2</v>
      </c>
      <c r="BV64" s="428">
        <v>-9.1700000000000004E-2</v>
      </c>
      <c r="BW64" s="42"/>
      <c r="BX64" s="428">
        <v>-0.1948</v>
      </c>
      <c r="BY64" s="428">
        <v>-0.22850000000000001</v>
      </c>
      <c r="BZ64" s="428">
        <v>-0.22239999999999999</v>
      </c>
      <c r="CA64" s="42"/>
      <c r="CB64" s="428">
        <v>-0.11800000000000001</v>
      </c>
      <c r="CC64" s="428">
        <v>-0.1318</v>
      </c>
      <c r="CD64" s="428">
        <v>-0.1293</v>
      </c>
      <c r="CE64" s="42"/>
      <c r="CF64" s="514">
        <v>98.3</v>
      </c>
      <c r="CG64" s="514">
        <v>-29.400000000000006</v>
      </c>
      <c r="CH64" s="754" t="s">
        <v>1115</v>
      </c>
      <c r="CI64" s="754" t="s">
        <v>1115</v>
      </c>
      <c r="CJ64" s="183"/>
    </row>
    <row r="65" spans="1:88">
      <c r="A65" s="61">
        <v>36770</v>
      </c>
      <c r="B65" s="428">
        <v>-0.42899999999999999</v>
      </c>
      <c r="C65" s="428">
        <v>-0.44969999999999999</v>
      </c>
      <c r="D65" s="428">
        <v>-0.44600000000000001</v>
      </c>
      <c r="E65" s="42"/>
      <c r="F65" s="428">
        <v>-0.31430000000000002</v>
      </c>
      <c r="G65" s="428">
        <v>-9.7899999999999987E-2</v>
      </c>
      <c r="H65" s="428">
        <v>-0.3826</v>
      </c>
      <c r="I65" s="428">
        <v>-1.37E-2</v>
      </c>
      <c r="J65" s="428">
        <v>-0.37009999999999998</v>
      </c>
      <c r="K65" s="428">
        <v>-2.8199999999999999E-2</v>
      </c>
      <c r="L65" s="42"/>
      <c r="M65" s="428">
        <v>6.0400000000000002E-2</v>
      </c>
      <c r="N65" s="428">
        <v>-6.9500000000000006E-2</v>
      </c>
      <c r="O65" s="428">
        <v>-4.5999999999999999E-2</v>
      </c>
      <c r="P65" s="428">
        <v>-1.06E-2</v>
      </c>
      <c r="Q65" s="428">
        <v>-3.4300000000000004E-2</v>
      </c>
      <c r="R65" s="428">
        <v>-0.03</v>
      </c>
      <c r="S65" s="42"/>
      <c r="T65" s="428">
        <v>0.70120000000000005</v>
      </c>
      <c r="U65" s="428">
        <v>2.3199999999999998E-2</v>
      </c>
      <c r="V65" s="428">
        <v>3.2799999999999996E-2</v>
      </c>
      <c r="W65" s="428">
        <v>0.121</v>
      </c>
      <c r="X65" s="428">
        <v>7.6399999999999996E-2</v>
      </c>
      <c r="Y65" s="428">
        <v>4.5499999999999999E-2</v>
      </c>
      <c r="Z65" s="42"/>
      <c r="AA65" s="428">
        <v>0.69090000000000007</v>
      </c>
      <c r="AB65" s="428">
        <v>1.9299999999999998E-2</v>
      </c>
      <c r="AC65" s="428">
        <v>6.5700000000000008E-2</v>
      </c>
      <c r="AD65" s="428">
        <v>5.7500000000000002E-2</v>
      </c>
      <c r="AE65" s="428">
        <v>8.5299999999999987E-2</v>
      </c>
      <c r="AF65" s="428">
        <v>8.14E-2</v>
      </c>
      <c r="AG65" s="755"/>
      <c r="AH65" s="428">
        <v>-2.8000000000000004E-3</v>
      </c>
      <c r="AI65" s="428">
        <v>-0.1628</v>
      </c>
      <c r="AJ65" s="428">
        <v>-0.1343</v>
      </c>
      <c r="AK65" s="428">
        <v>-4.8399999999999999E-2</v>
      </c>
      <c r="AL65" s="428">
        <v>-0.15529999999999999</v>
      </c>
      <c r="AM65" s="428">
        <v>-0.13600000000000001</v>
      </c>
      <c r="AN65" s="42"/>
      <c r="AO65" s="428">
        <v>9.4200000000000006E-2</v>
      </c>
      <c r="AP65" s="428">
        <v>3.61E-2</v>
      </c>
      <c r="AQ65" s="428">
        <v>4.6500000000000007E-2</v>
      </c>
      <c r="AR65" s="428">
        <v>1.2699999999999999E-2</v>
      </c>
      <c r="AS65" s="428">
        <v>-4.9800000000000004E-2</v>
      </c>
      <c r="AT65" s="428">
        <v>-3.8800000000000001E-2</v>
      </c>
      <c r="AU65" s="42"/>
      <c r="AV65" s="428">
        <v>0.47970000000000002</v>
      </c>
      <c r="AW65" s="428">
        <v>0.44520000000000004</v>
      </c>
      <c r="AX65" s="428">
        <v>0.45140000000000002</v>
      </c>
      <c r="AY65" s="428">
        <v>0.5252</v>
      </c>
      <c r="AZ65" s="428">
        <v>0.51719999999999999</v>
      </c>
      <c r="BA65" s="428">
        <v>0.51869999999999994</v>
      </c>
      <c r="BB65" s="42"/>
      <c r="BC65" s="428">
        <v>0.21079999999999999</v>
      </c>
      <c r="BD65" s="428">
        <v>0.26879999999999998</v>
      </c>
      <c r="BE65" s="428">
        <v>0.25819999999999999</v>
      </c>
      <c r="BF65" s="428">
        <v>0.39860000000000001</v>
      </c>
      <c r="BG65" s="428">
        <v>0.41020000000000001</v>
      </c>
      <c r="BH65" s="428">
        <v>0.40799999999999997</v>
      </c>
      <c r="BI65" s="42"/>
      <c r="BJ65" s="428">
        <v>-0.32439999999999997</v>
      </c>
      <c r="BK65" s="428">
        <v>-0.27690000000000003</v>
      </c>
      <c r="BL65" s="428">
        <v>-0.28550000000000003</v>
      </c>
      <c r="BM65" s="428">
        <v>-0.33689999999999998</v>
      </c>
      <c r="BN65" s="428">
        <v>-0.20550000000000002</v>
      </c>
      <c r="BO65" s="428">
        <v>-0.22940000000000002</v>
      </c>
      <c r="BP65" s="42"/>
      <c r="BQ65" s="428">
        <v>-7.0199999999999999E-2</v>
      </c>
      <c r="BR65" s="428">
        <v>-8.3499999999999991E-2</v>
      </c>
      <c r="BS65" s="428">
        <v>-8.3100000000000007E-2</v>
      </c>
      <c r="BT65" s="428">
        <v>0.10490000000000001</v>
      </c>
      <c r="BU65" s="428">
        <v>2.2799999999999997E-2</v>
      </c>
      <c r="BV65" s="428">
        <v>3.4300000000000004E-2</v>
      </c>
      <c r="BW65" s="42"/>
      <c r="BX65" s="428">
        <v>-0.16020000000000001</v>
      </c>
      <c r="BY65" s="428">
        <v>-0.23829999999999998</v>
      </c>
      <c r="BZ65" s="428">
        <v>-0.22420000000000001</v>
      </c>
      <c r="CA65" s="42"/>
      <c r="CB65" s="428">
        <v>-0.1474</v>
      </c>
      <c r="CC65" s="428">
        <v>-0.09</v>
      </c>
      <c r="CD65" s="428">
        <v>-0.1007</v>
      </c>
      <c r="CE65" s="42"/>
      <c r="CF65" s="514">
        <v>96.7</v>
      </c>
      <c r="CG65" s="514">
        <v>-1.5999999999999943</v>
      </c>
      <c r="CH65" s="754" t="s">
        <v>1115</v>
      </c>
      <c r="CI65" s="754" t="s">
        <v>1115</v>
      </c>
      <c r="CJ65" s="183"/>
    </row>
    <row r="66" spans="1:88">
      <c r="A66" s="61">
        <v>36861</v>
      </c>
      <c r="B66" s="428">
        <v>0.39759999999999995</v>
      </c>
      <c r="C66" s="428">
        <v>0.28809999999999997</v>
      </c>
      <c r="D66" s="428">
        <v>0.31159999999999999</v>
      </c>
      <c r="E66" s="42"/>
      <c r="F66" s="428">
        <v>-0.34179999999999999</v>
      </c>
      <c r="G66" s="428">
        <v>-0.13780000000000001</v>
      </c>
      <c r="H66" s="428">
        <v>-0.43450000000000005</v>
      </c>
      <c r="I66" s="428">
        <v>-7.2300000000000003E-2</v>
      </c>
      <c r="J66" s="428">
        <v>-0.41670000000000001</v>
      </c>
      <c r="K66" s="428">
        <v>-8.4000000000000005E-2</v>
      </c>
      <c r="L66" s="42"/>
      <c r="M66" s="428">
        <v>6.2899999999999998E-2</v>
      </c>
      <c r="N66" s="428">
        <v>1.9599999999999999E-2</v>
      </c>
      <c r="O66" s="428">
        <v>2.76E-2</v>
      </c>
      <c r="P66" s="428">
        <v>7.9500000000000001E-2</v>
      </c>
      <c r="Q66" s="428">
        <v>5.0300000000000004E-2</v>
      </c>
      <c r="R66" s="428">
        <v>5.8299999999999998E-2</v>
      </c>
      <c r="S66" s="42"/>
      <c r="T66" s="428">
        <v>0.74129999999999996</v>
      </c>
      <c r="U66" s="428">
        <v>1.44E-2</v>
      </c>
      <c r="V66" s="428">
        <v>6.54E-2</v>
      </c>
      <c r="W66" s="428">
        <v>6.7699999999999996E-2</v>
      </c>
      <c r="X66" s="428">
        <v>5.3499999999999999E-2</v>
      </c>
      <c r="Y66" s="428">
        <v>5.7800000000000004E-2</v>
      </c>
      <c r="Z66" s="42"/>
      <c r="AA66" s="428">
        <v>0.65310000000000001</v>
      </c>
      <c r="AB66" s="428">
        <v>3.39E-2</v>
      </c>
      <c r="AC66" s="428">
        <v>8.3100000000000007E-2</v>
      </c>
      <c r="AD66" s="428">
        <v>6.8000000000000005E-2</v>
      </c>
      <c r="AE66" s="428">
        <v>8.900000000000001E-2</v>
      </c>
      <c r="AF66" s="428">
        <v>7.2900000000000006E-2</v>
      </c>
      <c r="AG66" s="755"/>
      <c r="AH66" s="428">
        <v>9.6699999999999994E-2</v>
      </c>
      <c r="AI66" s="428">
        <v>0.1125</v>
      </c>
      <c r="AJ66" s="428">
        <v>0.1072</v>
      </c>
      <c r="AK66" s="428">
        <v>-2.46E-2</v>
      </c>
      <c r="AL66" s="428">
        <v>-0.11269999999999999</v>
      </c>
      <c r="AM66" s="428">
        <v>-0.10009999999999999</v>
      </c>
      <c r="AN66" s="42"/>
      <c r="AO66" s="428">
        <v>3.9599999999999996E-2</v>
      </c>
      <c r="AP66" s="428">
        <v>8.0299999999999996E-2</v>
      </c>
      <c r="AQ66" s="428">
        <v>7.3099999999999998E-2</v>
      </c>
      <c r="AR66" s="428">
        <v>-0.13780000000000001</v>
      </c>
      <c r="AS66" s="428">
        <v>-4.7E-2</v>
      </c>
      <c r="AT66" s="428">
        <v>-6.3899999999999998E-2</v>
      </c>
      <c r="AU66" s="42"/>
      <c r="AV66" s="428">
        <v>0.56090000000000007</v>
      </c>
      <c r="AW66" s="428">
        <v>0.40600000000000003</v>
      </c>
      <c r="AX66" s="428">
        <v>0.43579999999999997</v>
      </c>
      <c r="AY66" s="428">
        <v>0.26750000000000002</v>
      </c>
      <c r="AZ66" s="428">
        <v>0.35960000000000003</v>
      </c>
      <c r="BA66" s="428">
        <v>0.34590000000000004</v>
      </c>
      <c r="BB66" s="42"/>
      <c r="BC66" s="428">
        <v>0.3448</v>
      </c>
      <c r="BD66" s="428">
        <v>0.33270000000000005</v>
      </c>
      <c r="BE66" s="428">
        <v>0.33329999999999999</v>
      </c>
      <c r="BF66" s="428">
        <v>0.45799999999999996</v>
      </c>
      <c r="BG66" s="428">
        <v>0.31170000000000003</v>
      </c>
      <c r="BH66" s="428">
        <v>0.3372</v>
      </c>
      <c r="BI66" s="42"/>
      <c r="BJ66" s="428">
        <v>-0.21840000000000001</v>
      </c>
      <c r="BK66" s="428">
        <v>-0.1105</v>
      </c>
      <c r="BL66" s="428">
        <v>-0.1333</v>
      </c>
      <c r="BM66" s="428">
        <v>9.0500000000000011E-2</v>
      </c>
      <c r="BN66" s="428">
        <v>0.05</v>
      </c>
      <c r="BO66" s="428">
        <v>5.5099999999999996E-2</v>
      </c>
      <c r="BP66" s="42"/>
      <c r="BQ66" s="428">
        <v>0.2379</v>
      </c>
      <c r="BR66" s="428">
        <v>0.17679999999999998</v>
      </c>
      <c r="BS66" s="428">
        <v>0.18210000000000001</v>
      </c>
      <c r="BT66" s="428">
        <v>0.27110000000000001</v>
      </c>
      <c r="BU66" s="428">
        <v>0.309</v>
      </c>
      <c r="BV66" s="428">
        <v>0.3019</v>
      </c>
      <c r="BW66" s="42"/>
      <c r="BX66" s="428">
        <v>6.6799999999999998E-2</v>
      </c>
      <c r="BY66" s="428">
        <v>-0.1051</v>
      </c>
      <c r="BZ66" s="428">
        <v>-7.4900000000000008E-2</v>
      </c>
      <c r="CA66" s="42"/>
      <c r="CB66" s="428">
        <v>0.1043</v>
      </c>
      <c r="CC66" s="428">
        <v>7.9899999999999999E-2</v>
      </c>
      <c r="CD66" s="428">
        <v>8.7300000000000003E-2</v>
      </c>
      <c r="CE66" s="42"/>
      <c r="CF66" s="514">
        <v>119.4</v>
      </c>
      <c r="CG66" s="514">
        <v>22.700000000000003</v>
      </c>
      <c r="CH66" s="754" t="s">
        <v>1115</v>
      </c>
      <c r="CI66" s="754" t="s">
        <v>1115</v>
      </c>
      <c r="CJ66" s="183"/>
    </row>
    <row r="67" spans="1:88">
      <c r="A67" s="61">
        <v>36951</v>
      </c>
      <c r="B67" s="428">
        <v>-9.7999999999999997E-3</v>
      </c>
      <c r="C67" s="428">
        <v>-1.66E-2</v>
      </c>
      <c r="D67" s="428">
        <v>-1.5300000000000001E-2</v>
      </c>
      <c r="E67" s="42"/>
      <c r="F67" s="428">
        <v>-0.3029</v>
      </c>
      <c r="G67" s="428">
        <v>-0.1265</v>
      </c>
      <c r="H67" s="428">
        <v>-0.47360000000000002</v>
      </c>
      <c r="I67" s="428">
        <v>-0.1069</v>
      </c>
      <c r="J67" s="428">
        <v>-0.44040000000000001</v>
      </c>
      <c r="K67" s="428">
        <v>-0.1105</v>
      </c>
      <c r="L67" s="42"/>
      <c r="M67" s="428">
        <v>-5.96E-2</v>
      </c>
      <c r="N67" s="428">
        <v>3.5799999999999998E-2</v>
      </c>
      <c r="O67" s="428">
        <v>1.7299999999999999E-2</v>
      </c>
      <c r="P67" s="428">
        <v>7.4299999999999991E-2</v>
      </c>
      <c r="Q67" s="428">
        <v>5.91E-2</v>
      </c>
      <c r="R67" s="428">
        <v>6.2E-2</v>
      </c>
      <c r="S67" s="42"/>
      <c r="T67" s="428">
        <v>0.67220000000000002</v>
      </c>
      <c r="U67" s="428">
        <v>2.7300000000000001E-2</v>
      </c>
      <c r="V67" s="428">
        <v>4.4999999999999998E-2</v>
      </c>
      <c r="W67" s="428">
        <v>0.1159</v>
      </c>
      <c r="X67" s="428">
        <v>5.0799999999999998E-2</v>
      </c>
      <c r="Y67" s="428">
        <v>8.8900000000000007E-2</v>
      </c>
      <c r="Z67" s="42"/>
      <c r="AA67" s="428">
        <v>0.62719999999999998</v>
      </c>
      <c r="AB67" s="428">
        <v>4.24E-2</v>
      </c>
      <c r="AC67" s="428">
        <v>8.2500000000000004E-2</v>
      </c>
      <c r="AD67" s="428">
        <v>9.3100000000000002E-2</v>
      </c>
      <c r="AE67" s="428">
        <v>0.1047</v>
      </c>
      <c r="AF67" s="428">
        <v>5.0199999999999995E-2</v>
      </c>
      <c r="AG67" s="755"/>
      <c r="AH67" s="428">
        <v>7.3800000000000004E-2</v>
      </c>
      <c r="AI67" s="428">
        <v>1.4800000000000001E-2</v>
      </c>
      <c r="AJ67" s="428">
        <v>2.6600000000000002E-2</v>
      </c>
      <c r="AK67" s="428">
        <v>-0.1101</v>
      </c>
      <c r="AL67" s="428">
        <v>-7.3899999999999993E-2</v>
      </c>
      <c r="AM67" s="428">
        <v>-8.1000000000000003E-2</v>
      </c>
      <c r="AN67" s="42"/>
      <c r="AO67" s="428">
        <v>4.6799999999999994E-2</v>
      </c>
      <c r="AP67" s="428">
        <v>0.1368</v>
      </c>
      <c r="AQ67" s="428">
        <v>0.1197</v>
      </c>
      <c r="AR67" s="428">
        <v>1.03E-2</v>
      </c>
      <c r="AS67" s="428">
        <v>-4.24E-2</v>
      </c>
      <c r="AT67" s="428">
        <v>-3.2300000000000002E-2</v>
      </c>
      <c r="AU67" s="42"/>
      <c r="AV67" s="428">
        <v>0.30879999999999996</v>
      </c>
      <c r="AW67" s="428">
        <v>0.37969999999999998</v>
      </c>
      <c r="AX67" s="428">
        <v>0.36579999999999996</v>
      </c>
      <c r="AY67" s="428">
        <v>0.2389</v>
      </c>
      <c r="AZ67" s="428">
        <v>0.2611</v>
      </c>
      <c r="BA67" s="428">
        <v>0.25679999999999997</v>
      </c>
      <c r="BB67" s="42"/>
      <c r="BC67" s="428">
        <v>0.13800000000000001</v>
      </c>
      <c r="BD67" s="428">
        <v>0.16940000000000002</v>
      </c>
      <c r="BE67" s="428">
        <v>0.16320000000000001</v>
      </c>
      <c r="BF67" s="428">
        <v>6.8499999999999991E-2</v>
      </c>
      <c r="BG67" s="428">
        <v>0.14949999999999999</v>
      </c>
      <c r="BH67" s="428">
        <v>0.13369999999999999</v>
      </c>
      <c r="BI67" s="42"/>
      <c r="BJ67" s="428">
        <v>-2.1899999999999999E-2</v>
      </c>
      <c r="BK67" s="428">
        <v>-0.13669999999999999</v>
      </c>
      <c r="BL67" s="428">
        <v>-0.11449999999999999</v>
      </c>
      <c r="BM67" s="428">
        <v>3.4599999999999999E-2</v>
      </c>
      <c r="BN67" s="428">
        <v>8.7899999999999992E-2</v>
      </c>
      <c r="BO67" s="428">
        <v>7.7499999999999999E-2</v>
      </c>
      <c r="BP67" s="42"/>
      <c r="BQ67" s="428">
        <v>0.16329999999999997</v>
      </c>
      <c r="BR67" s="428">
        <v>0.1229</v>
      </c>
      <c r="BS67" s="428">
        <v>0.12890000000000001</v>
      </c>
      <c r="BT67" s="428">
        <v>0.22940000000000002</v>
      </c>
      <c r="BU67" s="428">
        <v>0.18690000000000001</v>
      </c>
      <c r="BV67" s="428">
        <v>0.19210000000000002</v>
      </c>
      <c r="BW67" s="42"/>
      <c r="BX67" s="428">
        <v>-0.2147</v>
      </c>
      <c r="BY67" s="428">
        <v>-7.6700000000000004E-2</v>
      </c>
      <c r="BZ67" s="428">
        <v>-0.1008</v>
      </c>
      <c r="CA67" s="42"/>
      <c r="CB67" s="428">
        <v>-8.5999999999999993E-2</v>
      </c>
      <c r="CC67" s="428">
        <v>9.9100000000000008E-2</v>
      </c>
      <c r="CD67" s="428">
        <v>6.2800000000000009E-2</v>
      </c>
      <c r="CE67" s="42"/>
      <c r="CF67" s="514">
        <v>123.2</v>
      </c>
      <c r="CG67" s="514">
        <v>3.7999999999999972</v>
      </c>
      <c r="CH67" s="754" t="s">
        <v>1115</v>
      </c>
      <c r="CI67" s="754" t="s">
        <v>1115</v>
      </c>
      <c r="CJ67" s="183"/>
    </row>
    <row r="68" spans="1:88">
      <c r="A68" s="61">
        <v>37043</v>
      </c>
      <c r="B68" s="428">
        <v>2.6800000000000001E-2</v>
      </c>
      <c r="C68" s="428">
        <v>5.9999999999999995E-4</v>
      </c>
      <c r="D68" s="428">
        <v>5.7999999999999996E-3</v>
      </c>
      <c r="E68" s="42"/>
      <c r="F68" s="428">
        <v>-0.33169999999999999</v>
      </c>
      <c r="G68" s="428">
        <v>-0.16820000000000002</v>
      </c>
      <c r="H68" s="428">
        <v>-0.44729999999999998</v>
      </c>
      <c r="I68" s="428">
        <v>-0.15529999999999999</v>
      </c>
      <c r="J68" s="428">
        <v>-0.42420000000000002</v>
      </c>
      <c r="K68" s="428">
        <v>-0.1578</v>
      </c>
      <c r="L68" s="42"/>
      <c r="M68" s="428">
        <v>-1.7000000000000001E-2</v>
      </c>
      <c r="N68" s="428">
        <v>3.7599999999999995E-2</v>
      </c>
      <c r="O68" s="428">
        <v>2.6800000000000001E-2</v>
      </c>
      <c r="P68" s="428">
        <v>7.3700000000000002E-2</v>
      </c>
      <c r="Q68" s="428">
        <v>8.5999999999999993E-2</v>
      </c>
      <c r="R68" s="428">
        <v>8.3499999999999991E-2</v>
      </c>
      <c r="S68" s="42"/>
      <c r="T68" s="428">
        <v>0.74129999999999996</v>
      </c>
      <c r="U68" s="428">
        <v>2.2700000000000001E-2</v>
      </c>
      <c r="V68" s="428">
        <v>4.2999999999999997E-2</v>
      </c>
      <c r="W68" s="428">
        <v>5.5899999999999998E-2</v>
      </c>
      <c r="X68" s="428">
        <v>0.10490000000000001</v>
      </c>
      <c r="Y68" s="428">
        <v>3.2199999999999999E-2</v>
      </c>
      <c r="Z68" s="42"/>
      <c r="AA68" s="428">
        <v>0.62960000000000005</v>
      </c>
      <c r="AB68" s="428">
        <v>4.1500000000000002E-2</v>
      </c>
      <c r="AC68" s="428">
        <v>7.9399999999999998E-2</v>
      </c>
      <c r="AD68" s="428">
        <v>9.2499999999999999E-2</v>
      </c>
      <c r="AE68" s="428">
        <v>0.1013</v>
      </c>
      <c r="AF68" s="428">
        <v>5.57E-2</v>
      </c>
      <c r="AG68" s="755"/>
      <c r="AH68" s="428">
        <v>7.1900000000000006E-2</v>
      </c>
      <c r="AI68" s="428">
        <v>2.2200000000000001E-2</v>
      </c>
      <c r="AJ68" s="428">
        <v>3.1800000000000002E-2</v>
      </c>
      <c r="AK68" s="428">
        <v>-0.10769999999999999</v>
      </c>
      <c r="AL68" s="428">
        <v>-6.0999999999999999E-2</v>
      </c>
      <c r="AM68" s="428">
        <v>-6.9900000000000004E-2</v>
      </c>
      <c r="AN68" s="42"/>
      <c r="AO68" s="428">
        <v>2.4700000000000003E-2</v>
      </c>
      <c r="AP68" s="428">
        <v>0.10390000000000001</v>
      </c>
      <c r="AQ68" s="428">
        <v>8.8300000000000003E-2</v>
      </c>
      <c r="AR68" s="428">
        <v>3.7000000000000002E-3</v>
      </c>
      <c r="AS68" s="428">
        <v>-5.8400000000000001E-2</v>
      </c>
      <c r="AT68" s="428">
        <v>-4.6199999999999998E-2</v>
      </c>
      <c r="AU68" s="42"/>
      <c r="AV68" s="428">
        <v>0.33189999999999997</v>
      </c>
      <c r="AW68" s="428">
        <v>0.34350000000000003</v>
      </c>
      <c r="AX68" s="428">
        <v>0.34119999999999995</v>
      </c>
      <c r="AY68" s="428">
        <v>0.2616</v>
      </c>
      <c r="AZ68" s="428">
        <v>0.249</v>
      </c>
      <c r="BA68" s="428">
        <v>0.2515</v>
      </c>
      <c r="BB68" s="42"/>
      <c r="BC68" s="428">
        <v>4.5400000000000003E-2</v>
      </c>
      <c r="BD68" s="428">
        <v>0.15329999999999999</v>
      </c>
      <c r="BE68" s="428">
        <v>0.13170000000000001</v>
      </c>
      <c r="BF68" s="428">
        <v>0.10800000000000001</v>
      </c>
      <c r="BG68" s="428">
        <v>0.1888</v>
      </c>
      <c r="BH68" s="428">
        <v>0.17280000000000001</v>
      </c>
      <c r="BI68" s="42"/>
      <c r="BJ68" s="428">
        <v>-0.11130000000000001</v>
      </c>
      <c r="BK68" s="428">
        <v>-7.51E-2</v>
      </c>
      <c r="BL68" s="428">
        <v>-8.2299999999999998E-2</v>
      </c>
      <c r="BM68" s="428">
        <v>-1.67E-2</v>
      </c>
      <c r="BN68" s="428">
        <v>6.8900000000000003E-2</v>
      </c>
      <c r="BO68" s="428">
        <v>5.21E-2</v>
      </c>
      <c r="BP68" s="42"/>
      <c r="BQ68" s="428">
        <v>0.33740000000000003</v>
      </c>
      <c r="BR68" s="428">
        <v>0.16719999999999999</v>
      </c>
      <c r="BS68" s="428">
        <v>0.19719999999999999</v>
      </c>
      <c r="BT68" s="428">
        <v>0.23569999999999999</v>
      </c>
      <c r="BU68" s="428">
        <v>0.25269999999999998</v>
      </c>
      <c r="BV68" s="428">
        <v>0.24559999999999998</v>
      </c>
      <c r="BW68" s="42"/>
      <c r="BX68" s="428">
        <v>-0.22969999999999999</v>
      </c>
      <c r="BY68" s="428">
        <v>-8.4900000000000003E-2</v>
      </c>
      <c r="BZ68" s="428">
        <v>-0.11310000000000001</v>
      </c>
      <c r="CA68" s="42"/>
      <c r="CB68" s="428">
        <v>-4.1700000000000001E-2</v>
      </c>
      <c r="CC68" s="428">
        <v>5.1799999999999999E-2</v>
      </c>
      <c r="CD68" s="428">
        <v>3.2899999999999999E-2</v>
      </c>
      <c r="CE68" s="42"/>
      <c r="CF68" s="514">
        <v>118.8</v>
      </c>
      <c r="CG68" s="514">
        <v>-4.4000000000000057</v>
      </c>
      <c r="CH68" s="754" t="s">
        <v>1115</v>
      </c>
      <c r="CI68" s="754" t="s">
        <v>1115</v>
      </c>
      <c r="CJ68" s="183"/>
    </row>
    <row r="69" spans="1:88">
      <c r="A69" s="61">
        <v>37135</v>
      </c>
      <c r="B69" s="428">
        <v>-0.3725</v>
      </c>
      <c r="C69" s="428">
        <v>-0.44240000000000002</v>
      </c>
      <c r="D69" s="428">
        <v>-0.42749999999999999</v>
      </c>
      <c r="E69" s="42"/>
      <c r="F69" s="428">
        <v>-0.23449999999999999</v>
      </c>
      <c r="G69" s="428">
        <v>-5.3800000000000001E-2</v>
      </c>
      <c r="H69" s="428">
        <v>-0.43180000000000002</v>
      </c>
      <c r="I69" s="428">
        <v>-0.13350000000000001</v>
      </c>
      <c r="J69" s="428">
        <v>-0.39049999999999996</v>
      </c>
      <c r="K69" s="428">
        <v>-0.11689999999999999</v>
      </c>
      <c r="L69" s="42"/>
      <c r="M69" s="428">
        <v>-2.3700000000000002E-2</v>
      </c>
      <c r="N69" s="428">
        <v>3.1600000000000003E-2</v>
      </c>
      <c r="O69" s="428">
        <v>0.02</v>
      </c>
      <c r="P69" s="428">
        <v>-6.2100000000000002E-2</v>
      </c>
      <c r="Q69" s="428">
        <v>3.2400000000000005E-2</v>
      </c>
      <c r="R69" s="428">
        <v>1.2500000000000001E-2</v>
      </c>
      <c r="S69" s="42"/>
      <c r="T69" s="428">
        <v>0.71010000000000006</v>
      </c>
      <c r="U69" s="428">
        <v>5.2999999999999999E-2</v>
      </c>
      <c r="V69" s="428">
        <v>2.7000000000000003E-2</v>
      </c>
      <c r="W69" s="428">
        <v>8.9499999999999996E-2</v>
      </c>
      <c r="X69" s="428">
        <v>7.5999999999999998E-2</v>
      </c>
      <c r="Y69" s="428">
        <v>4.4299999999999999E-2</v>
      </c>
      <c r="Z69" s="42"/>
      <c r="AA69" s="428">
        <v>0.66520000000000001</v>
      </c>
      <c r="AB69" s="428">
        <v>3.7100000000000001E-2</v>
      </c>
      <c r="AC69" s="428">
        <v>6.5799999999999997E-2</v>
      </c>
      <c r="AD69" s="428">
        <v>8.2599999999999993E-2</v>
      </c>
      <c r="AE69" s="428">
        <v>8.6599999999999996E-2</v>
      </c>
      <c r="AF69" s="428">
        <v>6.2800000000000009E-2</v>
      </c>
      <c r="AG69" s="755"/>
      <c r="AH69" s="428">
        <v>-0.16159999999999999</v>
      </c>
      <c r="AI69" s="428">
        <v>-1.3300000000000001E-2</v>
      </c>
      <c r="AJ69" s="428">
        <v>-4.36E-2</v>
      </c>
      <c r="AK69" s="428">
        <v>-0.13900000000000001</v>
      </c>
      <c r="AL69" s="428">
        <v>-0.1065</v>
      </c>
      <c r="AM69" s="428">
        <v>-0.11310000000000001</v>
      </c>
      <c r="AN69" s="42"/>
      <c r="AO69" s="428">
        <v>1.44E-2</v>
      </c>
      <c r="AP69" s="428">
        <v>3.8699999999999998E-2</v>
      </c>
      <c r="AQ69" s="428">
        <v>3.3500000000000002E-2</v>
      </c>
      <c r="AR69" s="428">
        <v>-0.10099999999999999</v>
      </c>
      <c r="AS69" s="428">
        <v>-8.43E-2</v>
      </c>
      <c r="AT69" s="428">
        <v>-8.7799999999999989E-2</v>
      </c>
      <c r="AU69" s="42"/>
      <c r="AV69" s="428">
        <v>0.20480000000000001</v>
      </c>
      <c r="AW69" s="428">
        <v>0.3145</v>
      </c>
      <c r="AX69" s="428">
        <v>0.29120000000000001</v>
      </c>
      <c r="AY69" s="428">
        <v>0.1623</v>
      </c>
      <c r="AZ69" s="428">
        <v>0.32659999999999995</v>
      </c>
      <c r="BA69" s="428">
        <v>0.29149999999999998</v>
      </c>
      <c r="BB69" s="42"/>
      <c r="BC69" s="428">
        <v>0.17760000000000001</v>
      </c>
      <c r="BD69" s="428">
        <v>0.1595</v>
      </c>
      <c r="BE69" s="428">
        <v>0.16329999999999997</v>
      </c>
      <c r="BF69" s="428">
        <v>0.1416</v>
      </c>
      <c r="BG69" s="428">
        <v>0.19940000000000002</v>
      </c>
      <c r="BH69" s="428">
        <v>0.18710000000000002</v>
      </c>
      <c r="BI69" s="42"/>
      <c r="BJ69" s="428">
        <v>-9.3200000000000005E-2</v>
      </c>
      <c r="BK69" s="428">
        <v>-0.11710000000000001</v>
      </c>
      <c r="BL69" s="428">
        <v>-0.11210000000000001</v>
      </c>
      <c r="BM69" s="428">
        <v>-4.82E-2</v>
      </c>
      <c r="BN69" s="428">
        <v>-8.48E-2</v>
      </c>
      <c r="BO69" s="428">
        <v>-7.6999999999999999E-2</v>
      </c>
      <c r="BP69" s="42"/>
      <c r="BQ69" s="428">
        <v>0.11869999999999999</v>
      </c>
      <c r="BR69" s="428">
        <v>0.11269999999999999</v>
      </c>
      <c r="BS69" s="428">
        <v>0.1128</v>
      </c>
      <c r="BT69" s="428">
        <v>0.1133</v>
      </c>
      <c r="BU69" s="428">
        <v>9.06E-2</v>
      </c>
      <c r="BV69" s="428">
        <v>9.3399999999999997E-2</v>
      </c>
      <c r="BW69" s="42"/>
      <c r="BX69" s="428">
        <v>-0.24960000000000002</v>
      </c>
      <c r="BY69" s="428">
        <v>-8.3000000000000004E-2</v>
      </c>
      <c r="BZ69" s="428">
        <v>-0.1148</v>
      </c>
      <c r="CA69" s="42"/>
      <c r="CB69" s="428">
        <v>-0.1002</v>
      </c>
      <c r="CC69" s="428">
        <v>1.7399999999999999E-2</v>
      </c>
      <c r="CD69" s="428">
        <v>-7.3000000000000001E-3</v>
      </c>
      <c r="CE69" s="42"/>
      <c r="CF69" s="514">
        <v>120.8</v>
      </c>
      <c r="CG69" s="514">
        <v>2</v>
      </c>
      <c r="CH69" s="754" t="s">
        <v>1115</v>
      </c>
      <c r="CI69" s="754" t="s">
        <v>1115</v>
      </c>
      <c r="CJ69" s="183"/>
    </row>
    <row r="70" spans="1:88">
      <c r="A70" s="61">
        <v>37226</v>
      </c>
      <c r="B70" s="428">
        <v>-9.9299999999999999E-2</v>
      </c>
      <c r="C70" s="428">
        <v>-9.4499999999999987E-2</v>
      </c>
      <c r="D70" s="428">
        <v>-9.5500000000000002E-2</v>
      </c>
      <c r="E70" s="42"/>
      <c r="F70" s="428">
        <v>-8.7300000000000003E-2</v>
      </c>
      <c r="G70" s="428">
        <v>-5.0700000000000002E-2</v>
      </c>
      <c r="H70" s="428">
        <v>-0.29760000000000003</v>
      </c>
      <c r="I70" s="428">
        <v>-8.5600000000000009E-2</v>
      </c>
      <c r="J70" s="428">
        <v>-0.25079999999999997</v>
      </c>
      <c r="K70" s="428">
        <v>-7.8100000000000003E-2</v>
      </c>
      <c r="L70" s="42"/>
      <c r="M70" s="428">
        <v>-1.55E-2</v>
      </c>
      <c r="N70" s="428">
        <v>3.2000000000000002E-3</v>
      </c>
      <c r="O70" s="428">
        <v>-1E-3</v>
      </c>
      <c r="P70" s="428">
        <v>0.1007</v>
      </c>
      <c r="Q70" s="428">
        <v>-1.8700000000000001E-2</v>
      </c>
      <c r="R70" s="428">
        <v>8.3000000000000001E-3</v>
      </c>
      <c r="S70" s="42"/>
      <c r="T70" s="428">
        <v>0.69590000000000007</v>
      </c>
      <c r="U70" s="428">
        <v>1.8000000000000002E-2</v>
      </c>
      <c r="V70" s="428">
        <v>6.7199999999999996E-2</v>
      </c>
      <c r="W70" s="428">
        <v>8.2100000000000006E-2</v>
      </c>
      <c r="X70" s="428">
        <v>6.5099999999999991E-2</v>
      </c>
      <c r="Y70" s="428">
        <v>7.17E-2</v>
      </c>
      <c r="Z70" s="42"/>
      <c r="AA70" s="428">
        <v>0.65680000000000005</v>
      </c>
      <c r="AB70" s="428">
        <v>2.8999999999999998E-2</v>
      </c>
      <c r="AC70" s="428">
        <v>7.5999999999999998E-2</v>
      </c>
      <c r="AD70" s="428">
        <v>7.1599999999999997E-2</v>
      </c>
      <c r="AE70" s="428">
        <v>0.107</v>
      </c>
      <c r="AF70" s="428">
        <v>5.9500000000000004E-2</v>
      </c>
      <c r="AG70" s="755"/>
      <c r="AH70" s="428">
        <v>-6.08E-2</v>
      </c>
      <c r="AI70" s="428">
        <v>6.5700000000000008E-2</v>
      </c>
      <c r="AJ70" s="428">
        <v>3.8100000000000002E-2</v>
      </c>
      <c r="AK70" s="428">
        <v>-0.1424</v>
      </c>
      <c r="AL70" s="428">
        <v>-0.16620000000000001</v>
      </c>
      <c r="AM70" s="428">
        <v>-0.16089999999999999</v>
      </c>
      <c r="AN70" s="42"/>
      <c r="AO70" s="428">
        <v>-0.1492</v>
      </c>
      <c r="AP70" s="428">
        <v>7.4400000000000008E-2</v>
      </c>
      <c r="AQ70" s="428">
        <v>2.4900000000000002E-2</v>
      </c>
      <c r="AR70" s="428">
        <v>-0.17550000000000002</v>
      </c>
      <c r="AS70" s="428">
        <v>-7.4999999999999997E-2</v>
      </c>
      <c r="AT70" s="428">
        <v>-9.7200000000000009E-2</v>
      </c>
      <c r="AU70" s="42"/>
      <c r="AV70" s="428">
        <v>0.18530000000000002</v>
      </c>
      <c r="AW70" s="428">
        <v>0.29089999999999999</v>
      </c>
      <c r="AX70" s="428">
        <v>0.26739999999999997</v>
      </c>
      <c r="AY70" s="428">
        <v>0.1857</v>
      </c>
      <c r="AZ70" s="428">
        <v>0.23019999999999999</v>
      </c>
      <c r="BA70" s="428">
        <v>0.22030000000000002</v>
      </c>
      <c r="BB70" s="42"/>
      <c r="BC70" s="428">
        <v>0.16269999999999998</v>
      </c>
      <c r="BD70" s="428">
        <v>0.1366</v>
      </c>
      <c r="BE70" s="428">
        <v>0.1424</v>
      </c>
      <c r="BF70" s="428">
        <v>0.16800000000000001</v>
      </c>
      <c r="BG70" s="428">
        <v>0.18729999999999999</v>
      </c>
      <c r="BH70" s="428">
        <v>0.183</v>
      </c>
      <c r="BI70" s="42"/>
      <c r="BJ70" s="428">
        <v>-1.6399999999999998E-2</v>
      </c>
      <c r="BK70" s="428">
        <v>-5.1299999999999998E-2</v>
      </c>
      <c r="BL70" s="428">
        <v>-4.3499999999999997E-2</v>
      </c>
      <c r="BM70" s="428">
        <v>9.9399999999999988E-2</v>
      </c>
      <c r="BN70" s="428">
        <v>7.0699999999999999E-2</v>
      </c>
      <c r="BO70" s="428">
        <v>7.7100000000000002E-2</v>
      </c>
      <c r="BP70" s="42"/>
      <c r="BQ70" s="428">
        <v>0.2152</v>
      </c>
      <c r="BR70" s="428">
        <v>0.2291</v>
      </c>
      <c r="BS70" s="428">
        <v>0.22440000000000002</v>
      </c>
      <c r="BT70" s="428">
        <v>5.0999999999999997E-2</v>
      </c>
      <c r="BU70" s="428">
        <v>0.19120000000000001</v>
      </c>
      <c r="BV70" s="428">
        <v>0.16089999999999999</v>
      </c>
      <c r="BW70" s="42"/>
      <c r="BX70" s="428">
        <v>-0.15820000000000001</v>
      </c>
      <c r="BY70" s="428">
        <v>-0.1167</v>
      </c>
      <c r="BZ70" s="428">
        <v>-0.12590000000000001</v>
      </c>
      <c r="CA70" s="42"/>
      <c r="CB70" s="428">
        <v>1.3000000000000001E-2</v>
      </c>
      <c r="CC70" s="428">
        <v>-1.9E-3</v>
      </c>
      <c r="CD70" s="428">
        <v>1.4000000000000002E-3</v>
      </c>
      <c r="CE70" s="42"/>
      <c r="CF70" s="514">
        <v>125.9</v>
      </c>
      <c r="CG70" s="514">
        <v>5.1000000000000085</v>
      </c>
      <c r="CH70" s="754" t="s">
        <v>1115</v>
      </c>
      <c r="CI70" s="754" t="s">
        <v>1115</v>
      </c>
      <c r="CJ70" s="183"/>
    </row>
    <row r="71" spans="1:88">
      <c r="A71" s="61">
        <v>37316</v>
      </c>
      <c r="B71" s="428">
        <v>0.34960000000000002</v>
      </c>
      <c r="C71" s="428">
        <v>0.19820000000000002</v>
      </c>
      <c r="D71" s="428">
        <v>0.22920000000000001</v>
      </c>
      <c r="E71" s="42"/>
      <c r="F71" s="428">
        <v>-0.17149999999999999</v>
      </c>
      <c r="G71" s="428">
        <v>-0.1153</v>
      </c>
      <c r="H71" s="428">
        <v>-0.36479999999999996</v>
      </c>
      <c r="I71" s="428">
        <v>-0.15109999999999998</v>
      </c>
      <c r="J71" s="428">
        <v>-0.32579999999999998</v>
      </c>
      <c r="K71" s="428">
        <v>-0.14360000000000001</v>
      </c>
      <c r="L71" s="42"/>
      <c r="M71" s="428">
        <v>1.32E-2</v>
      </c>
      <c r="N71" s="428">
        <v>3.0200000000000001E-2</v>
      </c>
      <c r="O71" s="428">
        <v>2.6800000000000001E-2</v>
      </c>
      <c r="P71" s="428">
        <v>0.19719999999999999</v>
      </c>
      <c r="Q71" s="428">
        <v>1.01E-2</v>
      </c>
      <c r="R71" s="428">
        <v>4.7699999999999992E-2</v>
      </c>
      <c r="S71" s="42"/>
      <c r="T71" s="428">
        <v>0.60199999999999998</v>
      </c>
      <c r="U71" s="428">
        <v>9.0999999999999998E-2</v>
      </c>
      <c r="V71" s="428">
        <v>6.93E-2</v>
      </c>
      <c r="W71" s="428">
        <v>7.9299999999999995E-2</v>
      </c>
      <c r="X71" s="428">
        <v>0.10539999999999999</v>
      </c>
      <c r="Y71" s="428">
        <v>5.3099999999999994E-2</v>
      </c>
      <c r="Z71" s="42"/>
      <c r="AA71" s="428">
        <v>0.5786</v>
      </c>
      <c r="AB71" s="428">
        <v>4.8899999999999999E-2</v>
      </c>
      <c r="AC71" s="428">
        <v>9.8599999999999993E-2</v>
      </c>
      <c r="AD71" s="428">
        <v>0.1099</v>
      </c>
      <c r="AE71" s="428">
        <v>0.10710000000000001</v>
      </c>
      <c r="AF71" s="428">
        <v>5.7000000000000002E-2</v>
      </c>
      <c r="AG71" s="755"/>
      <c r="AH71" s="428">
        <v>1.72E-2</v>
      </c>
      <c r="AI71" s="428">
        <v>1.2800000000000001E-2</v>
      </c>
      <c r="AJ71" s="428">
        <v>1.37E-2</v>
      </c>
      <c r="AK71" s="428">
        <v>2.8900000000000002E-2</v>
      </c>
      <c r="AL71" s="428">
        <v>-8.7499999999999994E-2</v>
      </c>
      <c r="AM71" s="428">
        <v>-6.3299999999999995E-2</v>
      </c>
      <c r="AN71" s="42"/>
      <c r="AO71" s="428">
        <v>2.12E-2</v>
      </c>
      <c r="AP71" s="428">
        <v>9.4700000000000006E-2</v>
      </c>
      <c r="AQ71" s="428">
        <v>7.9899999999999999E-2</v>
      </c>
      <c r="AR71" s="428">
        <v>-9.5799999999999996E-2</v>
      </c>
      <c r="AS71" s="428">
        <v>-6.3200000000000006E-2</v>
      </c>
      <c r="AT71" s="428">
        <v>-6.9800000000000001E-2</v>
      </c>
      <c r="AU71" s="42"/>
      <c r="AV71" s="428">
        <v>0.22440000000000002</v>
      </c>
      <c r="AW71" s="428">
        <v>0.24299999999999999</v>
      </c>
      <c r="AX71" s="428">
        <v>0.23920000000000002</v>
      </c>
      <c r="AY71" s="428">
        <v>0.15479999999999999</v>
      </c>
      <c r="AZ71" s="428">
        <v>0.2445</v>
      </c>
      <c r="BA71" s="428">
        <v>0.22620000000000001</v>
      </c>
      <c r="BB71" s="42"/>
      <c r="BC71" s="428">
        <v>0.21850000000000003</v>
      </c>
      <c r="BD71" s="428">
        <v>0.20980000000000001</v>
      </c>
      <c r="BE71" s="428">
        <v>0.21160000000000001</v>
      </c>
      <c r="BF71" s="428">
        <v>0.32909999999999995</v>
      </c>
      <c r="BG71" s="428">
        <v>0.31159999999999999</v>
      </c>
      <c r="BH71" s="428">
        <v>0.31509999999999999</v>
      </c>
      <c r="BI71" s="42"/>
      <c r="BJ71" s="428">
        <v>0.13089999999999999</v>
      </c>
      <c r="BK71" s="428">
        <v>1.52E-2</v>
      </c>
      <c r="BL71" s="428">
        <v>3.8599999999999995E-2</v>
      </c>
      <c r="BM71" s="428">
        <v>0.1598</v>
      </c>
      <c r="BN71" s="428">
        <v>0.12390000000000001</v>
      </c>
      <c r="BO71" s="428">
        <v>0.13119999999999998</v>
      </c>
      <c r="BP71" s="42"/>
      <c r="BQ71" s="428">
        <v>0.2787</v>
      </c>
      <c r="BR71" s="428">
        <v>0.21780000000000002</v>
      </c>
      <c r="BS71" s="428">
        <v>0.22559999999999999</v>
      </c>
      <c r="BT71" s="428">
        <v>0.41969999999999996</v>
      </c>
      <c r="BU71" s="428">
        <v>0.31989999999999996</v>
      </c>
      <c r="BV71" s="428">
        <v>0.33610000000000001</v>
      </c>
      <c r="BW71" s="42"/>
      <c r="BX71" s="428">
        <v>-0.1245</v>
      </c>
      <c r="BY71" s="428">
        <v>-0.13269999999999998</v>
      </c>
      <c r="BZ71" s="428">
        <v>-0.13109999999999999</v>
      </c>
      <c r="CA71" s="42"/>
      <c r="CB71" s="428">
        <v>0.1497</v>
      </c>
      <c r="CC71" s="428">
        <v>1.3899999999999999E-2</v>
      </c>
      <c r="CD71" s="428">
        <v>4.1799999999999997E-2</v>
      </c>
      <c r="CE71" s="42"/>
      <c r="CF71" s="514">
        <v>124.5</v>
      </c>
      <c r="CG71" s="514">
        <v>-1.4000000000000057</v>
      </c>
      <c r="CH71" s="754" t="s">
        <v>1115</v>
      </c>
      <c r="CI71" s="754" t="s">
        <v>1115</v>
      </c>
      <c r="CJ71" s="183"/>
    </row>
    <row r="72" spans="1:88">
      <c r="A72" s="61">
        <v>37408</v>
      </c>
      <c r="B72" s="428">
        <v>0.1177</v>
      </c>
      <c r="C72" s="428">
        <v>-6.7099999999999993E-2</v>
      </c>
      <c r="D72" s="428">
        <v>-2.23E-2</v>
      </c>
      <c r="E72" s="42"/>
      <c r="F72" s="428">
        <v>-0.32280000000000003</v>
      </c>
      <c r="G72" s="428">
        <v>-0.1845</v>
      </c>
      <c r="H72" s="428">
        <v>-0.42249999999999999</v>
      </c>
      <c r="I72" s="428">
        <v>-0.20120000000000002</v>
      </c>
      <c r="J72" s="428">
        <v>-0.39880000000000004</v>
      </c>
      <c r="K72" s="428">
        <v>-0.1973</v>
      </c>
      <c r="L72" s="42"/>
      <c r="M72" s="428">
        <v>4.5499999999999999E-2</v>
      </c>
      <c r="N72" s="428">
        <v>2.3399999999999997E-2</v>
      </c>
      <c r="O72" s="428">
        <v>2.86E-2</v>
      </c>
      <c r="P72" s="428">
        <v>0.21760000000000002</v>
      </c>
      <c r="Q72" s="428">
        <v>3.7100000000000001E-2</v>
      </c>
      <c r="R72" s="428">
        <v>8.0399999999999985E-2</v>
      </c>
      <c r="S72" s="42"/>
      <c r="T72" s="428">
        <v>0.64800000000000002</v>
      </c>
      <c r="U72" s="428">
        <v>5.1299999999999998E-2</v>
      </c>
      <c r="V72" s="428">
        <v>3.4099999999999998E-2</v>
      </c>
      <c r="W72" s="428">
        <v>0.1255</v>
      </c>
      <c r="X72" s="428">
        <v>0.12089999999999999</v>
      </c>
      <c r="Y72" s="428">
        <v>2.0199999999999999E-2</v>
      </c>
      <c r="Z72" s="42"/>
      <c r="AA72" s="428">
        <v>0.57989999999999997</v>
      </c>
      <c r="AB72" s="428">
        <v>4.2199999999999994E-2</v>
      </c>
      <c r="AC72" s="428">
        <v>8.1500000000000003E-2</v>
      </c>
      <c r="AD72" s="428">
        <v>0.11460000000000001</v>
      </c>
      <c r="AE72" s="428">
        <v>0.1076</v>
      </c>
      <c r="AF72" s="428">
        <v>7.4200000000000002E-2</v>
      </c>
      <c r="AG72" s="755"/>
      <c r="AH72" s="428">
        <v>7.3200000000000001E-2</v>
      </c>
      <c r="AI72" s="428">
        <v>3.1800000000000002E-2</v>
      </c>
      <c r="AJ72" s="428">
        <v>4.1200000000000001E-2</v>
      </c>
      <c r="AK72" s="428">
        <v>-9.2899999999999996E-2</v>
      </c>
      <c r="AL72" s="428">
        <v>-8.2599999999999993E-2</v>
      </c>
      <c r="AM72" s="428">
        <v>-8.5000000000000006E-2</v>
      </c>
      <c r="AN72" s="42"/>
      <c r="AO72" s="428">
        <v>-9.1199999999999989E-2</v>
      </c>
      <c r="AP72" s="428">
        <v>3.6600000000000001E-2</v>
      </c>
      <c r="AQ72" s="428">
        <v>6.5000000000000006E-3</v>
      </c>
      <c r="AR72" s="428">
        <v>-4.4500000000000005E-2</v>
      </c>
      <c r="AS72" s="428">
        <v>-5.62E-2</v>
      </c>
      <c r="AT72" s="428">
        <v>-5.3399999999999996E-2</v>
      </c>
      <c r="AU72" s="42"/>
      <c r="AV72" s="428">
        <v>0.1641</v>
      </c>
      <c r="AW72" s="428">
        <v>0.2457</v>
      </c>
      <c r="AX72" s="428">
        <v>0.2263</v>
      </c>
      <c r="AY72" s="428">
        <v>8.5600000000000009E-2</v>
      </c>
      <c r="AZ72" s="428">
        <v>0.14810000000000001</v>
      </c>
      <c r="BA72" s="428">
        <v>0.1331</v>
      </c>
      <c r="BB72" s="42"/>
      <c r="BC72" s="428">
        <v>0.22640000000000002</v>
      </c>
      <c r="BD72" s="428">
        <v>0.22559999999999999</v>
      </c>
      <c r="BE72" s="428">
        <v>0.22579999999999997</v>
      </c>
      <c r="BF72" s="428">
        <v>0.24809999999999999</v>
      </c>
      <c r="BG72" s="428">
        <v>0.26329999999999998</v>
      </c>
      <c r="BH72" s="428">
        <v>0.2596</v>
      </c>
      <c r="BI72" s="42"/>
      <c r="BJ72" s="428">
        <v>0.1754</v>
      </c>
      <c r="BK72" s="428">
        <v>6.8099999999999994E-2</v>
      </c>
      <c r="BL72" s="428">
        <v>9.3900000000000011E-2</v>
      </c>
      <c r="BM72" s="428">
        <v>0.22370000000000001</v>
      </c>
      <c r="BN72" s="428">
        <v>0.1134</v>
      </c>
      <c r="BO72" s="428">
        <v>0.14000000000000001</v>
      </c>
      <c r="BP72" s="42"/>
      <c r="BQ72" s="428">
        <v>0.35189999999999999</v>
      </c>
      <c r="BR72" s="428">
        <v>0.20989999999999998</v>
      </c>
      <c r="BS72" s="428">
        <v>0.23430000000000001</v>
      </c>
      <c r="BT72" s="428">
        <v>0.37859999999999999</v>
      </c>
      <c r="BU72" s="428">
        <v>0.21109999999999998</v>
      </c>
      <c r="BV72" s="428">
        <v>0.2447</v>
      </c>
      <c r="BW72" s="42"/>
      <c r="BX72" s="428">
        <v>1.7000000000000001E-3</v>
      </c>
      <c r="BY72" s="428">
        <v>-5.1100000000000007E-2</v>
      </c>
      <c r="BZ72" s="428">
        <v>-3.9199999999999999E-2</v>
      </c>
      <c r="CA72" s="42"/>
      <c r="CB72" s="428">
        <v>1.1599999999999999E-2</v>
      </c>
      <c r="CC72" s="428">
        <v>0.11800000000000001</v>
      </c>
      <c r="CD72" s="428">
        <v>9.3299999999999994E-2</v>
      </c>
      <c r="CE72" s="42"/>
      <c r="CF72" s="514">
        <v>123.9</v>
      </c>
      <c r="CG72" s="514">
        <v>-0.59999999999999432</v>
      </c>
      <c r="CH72" s="754" t="s">
        <v>1115</v>
      </c>
      <c r="CI72" s="754" t="s">
        <v>1115</v>
      </c>
      <c r="CJ72" s="183"/>
    </row>
    <row r="73" spans="1:88">
      <c r="A73" s="61">
        <v>37500</v>
      </c>
      <c r="B73" s="428">
        <v>-2.8999999999999998E-2</v>
      </c>
      <c r="C73" s="428">
        <v>-5.21E-2</v>
      </c>
      <c r="D73" s="428">
        <v>-4.7300000000000002E-2</v>
      </c>
      <c r="E73" s="42"/>
      <c r="F73" s="428">
        <v>-0.35880000000000001</v>
      </c>
      <c r="G73" s="428">
        <v>-0.1648</v>
      </c>
      <c r="H73" s="428">
        <v>-0.37</v>
      </c>
      <c r="I73" s="428">
        <v>-0.20079999999999998</v>
      </c>
      <c r="J73" s="428">
        <v>-0.36709999999999998</v>
      </c>
      <c r="K73" s="428">
        <v>-0.19390000000000002</v>
      </c>
      <c r="L73" s="42"/>
      <c r="M73" s="428">
        <v>8.3000000000000001E-3</v>
      </c>
      <c r="N73" s="428">
        <v>2.7999999999999997E-2</v>
      </c>
      <c r="O73" s="428">
        <v>2.3799999999999998E-2</v>
      </c>
      <c r="P73" s="428">
        <v>0.19030000000000002</v>
      </c>
      <c r="Q73" s="428">
        <v>8.5699999999999998E-2</v>
      </c>
      <c r="R73" s="428">
        <v>0.10920000000000001</v>
      </c>
      <c r="S73" s="42"/>
      <c r="T73" s="428">
        <v>0.65569999999999995</v>
      </c>
      <c r="U73" s="428">
        <v>3.3000000000000002E-2</v>
      </c>
      <c r="V73" s="428">
        <v>4.58E-2</v>
      </c>
      <c r="W73" s="428">
        <v>9.8100000000000007E-2</v>
      </c>
      <c r="X73" s="428">
        <v>0.13519999999999999</v>
      </c>
      <c r="Y73" s="428">
        <v>3.2300000000000002E-2</v>
      </c>
      <c r="Z73" s="42"/>
      <c r="AA73" s="428">
        <v>0.57320000000000004</v>
      </c>
      <c r="AB73" s="428">
        <v>3.78E-2</v>
      </c>
      <c r="AC73" s="428">
        <v>8.2799999999999999E-2</v>
      </c>
      <c r="AD73" s="428">
        <v>0.1258</v>
      </c>
      <c r="AE73" s="428">
        <v>0.124</v>
      </c>
      <c r="AF73" s="428">
        <v>5.6500000000000002E-2</v>
      </c>
      <c r="AG73" s="755"/>
      <c r="AH73" s="428">
        <v>0.127</v>
      </c>
      <c r="AI73" s="428">
        <v>1.4000000000000002E-3</v>
      </c>
      <c r="AJ73" s="428">
        <v>2.6499999999999999E-2</v>
      </c>
      <c r="AK73" s="428">
        <v>-1.1200000000000002E-2</v>
      </c>
      <c r="AL73" s="428">
        <v>3.7599999999999995E-2</v>
      </c>
      <c r="AM73" s="428">
        <v>2.8799999999999999E-2</v>
      </c>
      <c r="AN73" s="42"/>
      <c r="AO73" s="428">
        <v>9.3900000000000011E-2</v>
      </c>
      <c r="AP73" s="428">
        <v>3.4700000000000002E-2</v>
      </c>
      <c r="AQ73" s="428">
        <v>4.7800000000000002E-2</v>
      </c>
      <c r="AR73" s="428">
        <v>-8.6099999999999996E-2</v>
      </c>
      <c r="AS73" s="428">
        <v>-7.6600000000000001E-2</v>
      </c>
      <c r="AT73" s="428">
        <v>-7.7100000000000002E-2</v>
      </c>
      <c r="AU73" s="42"/>
      <c r="AV73" s="428">
        <v>0.18530000000000002</v>
      </c>
      <c r="AW73" s="428">
        <v>0.1721</v>
      </c>
      <c r="AX73" s="428">
        <v>0.17559999999999998</v>
      </c>
      <c r="AY73" s="428">
        <v>0.245</v>
      </c>
      <c r="AZ73" s="428">
        <v>0.12369999999999999</v>
      </c>
      <c r="BA73" s="428">
        <v>0.1472</v>
      </c>
      <c r="BB73" s="42"/>
      <c r="BC73" s="428">
        <v>0.1009</v>
      </c>
      <c r="BD73" s="428">
        <v>0.1535</v>
      </c>
      <c r="BE73" s="428">
        <v>0.14019999999999999</v>
      </c>
      <c r="BF73" s="428">
        <v>0.19260000000000002</v>
      </c>
      <c r="BG73" s="428">
        <v>0.21489999999999998</v>
      </c>
      <c r="BH73" s="428">
        <v>0.20850000000000002</v>
      </c>
      <c r="BI73" s="42"/>
      <c r="BJ73" s="428">
        <v>7.7199999999999991E-2</v>
      </c>
      <c r="BK73" s="428">
        <v>4.6799999999999994E-2</v>
      </c>
      <c r="BL73" s="428">
        <v>5.5500000000000001E-2</v>
      </c>
      <c r="BM73" s="428">
        <v>0.28960000000000002</v>
      </c>
      <c r="BN73" s="428">
        <v>0.15490000000000001</v>
      </c>
      <c r="BO73" s="428">
        <v>0.185</v>
      </c>
      <c r="BP73" s="42"/>
      <c r="BQ73" s="428">
        <v>0.28960000000000002</v>
      </c>
      <c r="BR73" s="428">
        <v>0.2177</v>
      </c>
      <c r="BS73" s="428">
        <v>0.23319999999999999</v>
      </c>
      <c r="BT73" s="428">
        <v>0.33689999999999998</v>
      </c>
      <c r="BU73" s="428">
        <v>0.24670000000000003</v>
      </c>
      <c r="BV73" s="428">
        <v>0.26629999999999998</v>
      </c>
      <c r="BW73" s="42"/>
      <c r="BX73" s="428">
        <v>0.18309999999999998</v>
      </c>
      <c r="BY73" s="428">
        <v>-4.3299999999999998E-2</v>
      </c>
      <c r="BZ73" s="428">
        <v>-2.9999999999999997E-4</v>
      </c>
      <c r="CA73" s="42"/>
      <c r="CB73" s="428">
        <v>0.16329999999999997</v>
      </c>
      <c r="CC73" s="428">
        <v>7.5499999999999998E-2</v>
      </c>
      <c r="CD73" s="428">
        <v>9.4399999999999998E-2</v>
      </c>
      <c r="CE73" s="42"/>
      <c r="CF73" s="514">
        <v>126.4</v>
      </c>
      <c r="CG73" s="514">
        <v>2.5</v>
      </c>
      <c r="CH73" s="754" t="s">
        <v>1115</v>
      </c>
      <c r="CI73" s="754" t="s">
        <v>1115</v>
      </c>
      <c r="CJ73" s="183"/>
    </row>
    <row r="74" spans="1:88">
      <c r="A74" s="61">
        <v>37591</v>
      </c>
      <c r="B74" s="428">
        <v>-9.1999999999999998E-3</v>
      </c>
      <c r="C74" s="428">
        <v>4.8499999999999995E-2</v>
      </c>
      <c r="D74" s="428">
        <v>3.5699999999999996E-2</v>
      </c>
      <c r="E74" s="42"/>
      <c r="F74" s="428">
        <v>-0.4325</v>
      </c>
      <c r="G74" s="428">
        <v>-0.2238</v>
      </c>
      <c r="H74" s="428">
        <v>-0.38020000000000004</v>
      </c>
      <c r="I74" s="428">
        <v>-0.17219999999999999</v>
      </c>
      <c r="J74" s="428">
        <v>-0.39169999999999999</v>
      </c>
      <c r="K74" s="428">
        <v>-0.184</v>
      </c>
      <c r="L74" s="42"/>
      <c r="M74" s="428">
        <v>0.1628</v>
      </c>
      <c r="N74" s="428">
        <v>0.1244</v>
      </c>
      <c r="O74" s="428">
        <v>0.13300000000000001</v>
      </c>
      <c r="P74" s="428">
        <v>6.7599999999999993E-2</v>
      </c>
      <c r="Q74" s="428">
        <v>0.1105</v>
      </c>
      <c r="R74" s="428">
        <v>0.1009</v>
      </c>
      <c r="S74" s="42"/>
      <c r="T74" s="428">
        <v>0.62080000000000002</v>
      </c>
      <c r="U74" s="428">
        <v>5.0700000000000002E-2</v>
      </c>
      <c r="V74" s="428">
        <v>3.5699999999999996E-2</v>
      </c>
      <c r="W74" s="428">
        <v>0.14630000000000001</v>
      </c>
      <c r="X74" s="428">
        <v>0.121</v>
      </c>
      <c r="Y74" s="428">
        <v>2.5499999999999998E-2</v>
      </c>
      <c r="Z74" s="42"/>
      <c r="AA74" s="428">
        <v>0.52780000000000005</v>
      </c>
      <c r="AB74" s="428">
        <v>4.3400000000000001E-2</v>
      </c>
      <c r="AC74" s="428">
        <v>6.7099999999999993E-2</v>
      </c>
      <c r="AD74" s="428">
        <v>0.161</v>
      </c>
      <c r="AE74" s="428">
        <v>0.13550000000000001</v>
      </c>
      <c r="AF74" s="428">
        <v>6.5299999999999997E-2</v>
      </c>
      <c r="AG74" s="755"/>
      <c r="AH74" s="428">
        <v>0.30159999999999998</v>
      </c>
      <c r="AI74" s="428">
        <v>0.1963</v>
      </c>
      <c r="AJ74" s="428">
        <v>0.21920000000000001</v>
      </c>
      <c r="AK74" s="428">
        <v>-9.4800000000000009E-2</v>
      </c>
      <c r="AL74" s="428">
        <v>-3.1E-2</v>
      </c>
      <c r="AM74" s="428">
        <v>-4.4600000000000001E-2</v>
      </c>
      <c r="AN74" s="42"/>
      <c r="AO74" s="428">
        <v>4.2000000000000003E-2</v>
      </c>
      <c r="AP74" s="428">
        <v>7.0999999999999994E-2</v>
      </c>
      <c r="AQ74" s="428">
        <v>6.4299999999999996E-2</v>
      </c>
      <c r="AR74" s="428">
        <v>-5.57E-2</v>
      </c>
      <c r="AS74" s="428">
        <v>-6.7699999999999996E-2</v>
      </c>
      <c r="AT74" s="428">
        <v>-6.5000000000000002E-2</v>
      </c>
      <c r="AU74" s="42"/>
      <c r="AV74" s="428">
        <v>0.1661</v>
      </c>
      <c r="AW74" s="428">
        <v>0.157</v>
      </c>
      <c r="AX74" s="428">
        <v>0.15909999999999999</v>
      </c>
      <c r="AY74" s="428">
        <v>0.106</v>
      </c>
      <c r="AZ74" s="428">
        <v>0.16320000000000001</v>
      </c>
      <c r="BA74" s="428">
        <v>0.15029999999999999</v>
      </c>
      <c r="BB74" s="42"/>
      <c r="BC74" s="428">
        <v>9.5799999999999996E-2</v>
      </c>
      <c r="BD74" s="428">
        <v>0.13600000000000001</v>
      </c>
      <c r="BE74" s="428">
        <v>0.12689999999999999</v>
      </c>
      <c r="BF74" s="428">
        <v>0.15740000000000001</v>
      </c>
      <c r="BG74" s="428">
        <v>0.16200000000000001</v>
      </c>
      <c r="BH74" s="428">
        <v>0.161</v>
      </c>
      <c r="BI74" s="42"/>
      <c r="BJ74" s="428">
        <v>0.1472</v>
      </c>
      <c r="BK74" s="428">
        <v>0.1222</v>
      </c>
      <c r="BL74" s="428">
        <v>0.12789999999999999</v>
      </c>
      <c r="BM74" s="428">
        <v>0.10589999999999999</v>
      </c>
      <c r="BN74" s="428">
        <v>0.17749999999999999</v>
      </c>
      <c r="BO74" s="428">
        <v>0.16140000000000002</v>
      </c>
      <c r="BP74" s="42"/>
      <c r="BQ74" s="428">
        <v>0.34520000000000001</v>
      </c>
      <c r="BR74" s="428">
        <v>0.3039</v>
      </c>
      <c r="BS74" s="428">
        <v>0.31430000000000002</v>
      </c>
      <c r="BT74" s="428">
        <v>0.14249999999999999</v>
      </c>
      <c r="BU74" s="428">
        <v>0.25269999999999998</v>
      </c>
      <c r="BV74" s="428">
        <v>0.2278</v>
      </c>
      <c r="BW74" s="42"/>
      <c r="BX74" s="428">
        <v>-1.1999999999999999E-3</v>
      </c>
      <c r="BY74" s="428">
        <v>5.0999999999999997E-2</v>
      </c>
      <c r="BZ74" s="428">
        <v>4.0599999999999997E-2</v>
      </c>
      <c r="CA74" s="42"/>
      <c r="CB74" s="428">
        <v>0.19789999999999999</v>
      </c>
      <c r="CC74" s="428">
        <v>8.6199999999999999E-2</v>
      </c>
      <c r="CD74" s="428">
        <v>0.1106</v>
      </c>
      <c r="CE74" s="42"/>
      <c r="CF74" s="514">
        <v>125.1</v>
      </c>
      <c r="CG74" s="514">
        <v>-1.3000000000000114</v>
      </c>
      <c r="CH74" s="754" t="s">
        <v>1115</v>
      </c>
      <c r="CI74" s="754" t="s">
        <v>1115</v>
      </c>
      <c r="CJ74" s="183"/>
    </row>
    <row r="75" spans="1:88">
      <c r="A75" s="61">
        <v>37681</v>
      </c>
      <c r="B75" s="428">
        <v>-0.3528</v>
      </c>
      <c r="C75" s="428">
        <v>-0.3674</v>
      </c>
      <c r="D75" s="428">
        <v>-0.3639</v>
      </c>
      <c r="E75" s="42"/>
      <c r="F75" s="428">
        <v>-0.40720000000000001</v>
      </c>
      <c r="G75" s="428">
        <v>-0.22469999999999998</v>
      </c>
      <c r="H75" s="428">
        <v>-0.44030000000000002</v>
      </c>
      <c r="I75" s="428">
        <v>-0.20739999999999997</v>
      </c>
      <c r="J75" s="428">
        <v>-0.43240000000000001</v>
      </c>
      <c r="K75" s="428">
        <v>-0.21149999999999999</v>
      </c>
      <c r="L75" s="42"/>
      <c r="M75" s="428">
        <v>0.15160000000000001</v>
      </c>
      <c r="N75" s="428">
        <v>7.8799999999999995E-2</v>
      </c>
      <c r="O75" s="428">
        <v>9.6600000000000005E-2</v>
      </c>
      <c r="P75" s="428">
        <v>-4.5000000000000005E-3</v>
      </c>
      <c r="Q75" s="428">
        <v>0.1032</v>
      </c>
      <c r="R75" s="428">
        <v>7.6700000000000004E-2</v>
      </c>
      <c r="S75" s="42"/>
      <c r="T75" s="428">
        <v>0.59689999999999999</v>
      </c>
      <c r="U75" s="428">
        <v>2.9399999999999999E-2</v>
      </c>
      <c r="V75" s="428">
        <v>4.7800000000000002E-2</v>
      </c>
      <c r="W75" s="428">
        <v>0.109</v>
      </c>
      <c r="X75" s="428">
        <v>0.1177</v>
      </c>
      <c r="Y75" s="428">
        <v>9.9199999999999997E-2</v>
      </c>
      <c r="Z75" s="42"/>
      <c r="AA75" s="428">
        <v>0.56459999999999999</v>
      </c>
      <c r="AB75" s="428">
        <v>3.6799999999999999E-2</v>
      </c>
      <c r="AC75" s="428">
        <v>5.7699999999999994E-2</v>
      </c>
      <c r="AD75" s="428">
        <v>0.13699999999999998</v>
      </c>
      <c r="AE75" s="428">
        <v>0.13419999999999999</v>
      </c>
      <c r="AF75" s="428">
        <v>6.9699999999999998E-2</v>
      </c>
      <c r="AG75" s="755"/>
      <c r="AH75" s="428">
        <v>8.3199999999999996E-2</v>
      </c>
      <c r="AI75" s="428">
        <v>8.4199999999999997E-2</v>
      </c>
      <c r="AJ75" s="428">
        <v>8.3900000000000002E-2</v>
      </c>
      <c r="AK75" s="428">
        <v>-0.19940000000000002</v>
      </c>
      <c r="AL75" s="428">
        <v>-9.3000000000000013E-2</v>
      </c>
      <c r="AM75" s="428">
        <v>-0.11869999999999999</v>
      </c>
      <c r="AN75" s="42"/>
      <c r="AO75" s="428">
        <v>6.3399999999999998E-2</v>
      </c>
      <c r="AP75" s="428">
        <v>4.3099999999999999E-2</v>
      </c>
      <c r="AQ75" s="428">
        <v>4.8099999999999997E-2</v>
      </c>
      <c r="AR75" s="428">
        <v>2.0099999999999996E-2</v>
      </c>
      <c r="AS75" s="428">
        <v>-7.1599999999999997E-2</v>
      </c>
      <c r="AT75" s="428">
        <v>-4.9400000000000006E-2</v>
      </c>
      <c r="AU75" s="42"/>
      <c r="AV75" s="428">
        <v>7.5199999999999989E-2</v>
      </c>
      <c r="AW75" s="428">
        <v>0.22899999999999998</v>
      </c>
      <c r="AX75" s="428">
        <v>0.1905</v>
      </c>
      <c r="AY75" s="428">
        <v>0.11</v>
      </c>
      <c r="AZ75" s="428">
        <v>0.23809999999999998</v>
      </c>
      <c r="BA75" s="428">
        <v>0.20620000000000002</v>
      </c>
      <c r="BB75" s="42"/>
      <c r="BC75" s="428">
        <v>0.11380000000000001</v>
      </c>
      <c r="BD75" s="428">
        <v>0.115</v>
      </c>
      <c r="BE75" s="428">
        <v>0.11470000000000001</v>
      </c>
      <c r="BF75" s="428">
        <v>7.8600000000000003E-2</v>
      </c>
      <c r="BG75" s="428">
        <v>0.17660000000000001</v>
      </c>
      <c r="BH75" s="428">
        <v>0.1525</v>
      </c>
      <c r="BI75" s="42"/>
      <c r="BJ75" s="428">
        <v>0.1389</v>
      </c>
      <c r="BK75" s="428">
        <v>4.0999999999999995E-3</v>
      </c>
      <c r="BL75" s="428">
        <v>3.7699999999999997E-2</v>
      </c>
      <c r="BM75" s="428">
        <v>1.0200000000000001E-2</v>
      </c>
      <c r="BN75" s="428">
        <v>-1.9E-2</v>
      </c>
      <c r="BO75" s="428">
        <v>-1.18E-2</v>
      </c>
      <c r="BP75" s="42"/>
      <c r="BQ75" s="428">
        <v>0.27390000000000003</v>
      </c>
      <c r="BR75" s="428">
        <v>0.15010000000000001</v>
      </c>
      <c r="BS75" s="428">
        <v>0.17809999999999998</v>
      </c>
      <c r="BT75" s="428">
        <v>0.1285</v>
      </c>
      <c r="BU75" s="428">
        <v>8.8699999999999987E-2</v>
      </c>
      <c r="BV75" s="428">
        <v>9.849999999999999E-2</v>
      </c>
      <c r="BW75" s="42"/>
      <c r="BX75" s="428">
        <v>-1.32E-2</v>
      </c>
      <c r="BY75" s="428">
        <v>-4.4000000000000003E-3</v>
      </c>
      <c r="BZ75" s="428">
        <v>-6.3E-3</v>
      </c>
      <c r="CA75" s="42"/>
      <c r="CB75" s="428">
        <v>4.2999999999999997E-2</v>
      </c>
      <c r="CC75" s="428">
        <v>7.5399999999999995E-2</v>
      </c>
      <c r="CD75" s="428">
        <v>6.7400000000000002E-2</v>
      </c>
      <c r="CE75" s="42"/>
      <c r="CF75" s="514">
        <v>112.5</v>
      </c>
      <c r="CG75" s="514">
        <v>-12.599999999999994</v>
      </c>
      <c r="CH75" s="754" t="s">
        <v>1115</v>
      </c>
      <c r="CI75" s="754" t="s">
        <v>1115</v>
      </c>
      <c r="CJ75" s="183"/>
    </row>
    <row r="76" spans="1:88">
      <c r="A76" s="61">
        <v>37773</v>
      </c>
      <c r="B76" s="428">
        <v>-0.1946</v>
      </c>
      <c r="C76" s="428">
        <v>-0.19539999999999999</v>
      </c>
      <c r="D76" s="428">
        <v>-0.19519999999999998</v>
      </c>
      <c r="E76" s="42"/>
      <c r="F76" s="428">
        <v>-0.3503</v>
      </c>
      <c r="G76" s="428">
        <v>-0.18170000000000003</v>
      </c>
      <c r="H76" s="428">
        <v>-0.32919999999999999</v>
      </c>
      <c r="I76" s="428">
        <v>-0.1331</v>
      </c>
      <c r="J76" s="428">
        <v>-0.33409999999999995</v>
      </c>
      <c r="K76" s="428">
        <v>-0.1444</v>
      </c>
      <c r="L76" s="42"/>
      <c r="M76" s="428">
        <v>7.3099999999999998E-2</v>
      </c>
      <c r="N76" s="428">
        <v>8.6400000000000005E-2</v>
      </c>
      <c r="O76" s="428">
        <v>8.3299999999999999E-2</v>
      </c>
      <c r="P76" s="428">
        <v>0.11890000000000001</v>
      </c>
      <c r="Q76" s="428">
        <v>4.8399999999999999E-2</v>
      </c>
      <c r="R76" s="428">
        <v>6.5099999999999991E-2</v>
      </c>
      <c r="S76" s="42"/>
      <c r="T76" s="428">
        <v>0.57940000000000003</v>
      </c>
      <c r="U76" s="428">
        <v>2.8999999999999998E-2</v>
      </c>
      <c r="V76" s="428">
        <v>3.3700000000000001E-2</v>
      </c>
      <c r="W76" s="428">
        <v>0.14330000000000001</v>
      </c>
      <c r="X76" s="428">
        <v>0.1502</v>
      </c>
      <c r="Y76" s="428">
        <v>6.4299999999999996E-2</v>
      </c>
      <c r="Z76" s="42"/>
      <c r="AA76" s="428">
        <v>0.54569999999999996</v>
      </c>
      <c r="AB76" s="428">
        <v>4.0199999999999993E-2</v>
      </c>
      <c r="AC76" s="428">
        <v>7.0900000000000005E-2</v>
      </c>
      <c r="AD76" s="428">
        <v>0.14910000000000001</v>
      </c>
      <c r="AE76" s="428">
        <v>0.13439999999999999</v>
      </c>
      <c r="AF76" s="428">
        <v>5.9699999999999996E-2</v>
      </c>
      <c r="AG76" s="755"/>
      <c r="AH76" s="428">
        <v>1.67E-2</v>
      </c>
      <c r="AI76" s="428">
        <v>-1.3300000000000001E-2</v>
      </c>
      <c r="AJ76" s="428">
        <v>-6.4000000000000003E-3</v>
      </c>
      <c r="AK76" s="428">
        <v>-0.1066</v>
      </c>
      <c r="AL76" s="428">
        <v>-0.13300000000000001</v>
      </c>
      <c r="AM76" s="428">
        <v>-0.12689999999999999</v>
      </c>
      <c r="AN76" s="42"/>
      <c r="AO76" s="428">
        <v>8.539999999999999E-2</v>
      </c>
      <c r="AP76" s="428">
        <v>2.7400000000000001E-2</v>
      </c>
      <c r="AQ76" s="428">
        <v>4.07E-2</v>
      </c>
      <c r="AR76" s="428">
        <v>-5.2600000000000001E-2</v>
      </c>
      <c r="AS76" s="428">
        <v>-6.2699999999999992E-2</v>
      </c>
      <c r="AT76" s="428">
        <v>-6.0299999999999999E-2</v>
      </c>
      <c r="AU76" s="42"/>
      <c r="AV76" s="428">
        <v>7.3899999999999993E-2</v>
      </c>
      <c r="AW76" s="428">
        <v>0.1426</v>
      </c>
      <c r="AX76" s="428">
        <v>0.1263</v>
      </c>
      <c r="AY76" s="428">
        <v>9.7200000000000009E-2</v>
      </c>
      <c r="AZ76" s="428">
        <v>0.13980000000000001</v>
      </c>
      <c r="BA76" s="428">
        <v>0.12960000000000002</v>
      </c>
      <c r="BB76" s="42"/>
      <c r="BC76" s="428">
        <v>0.11599999999999999</v>
      </c>
      <c r="BD76" s="428">
        <v>-1.84E-2</v>
      </c>
      <c r="BE76" s="428">
        <v>1.3500000000000002E-2</v>
      </c>
      <c r="BF76" s="428">
        <v>7.0699999999999999E-2</v>
      </c>
      <c r="BG76" s="428">
        <v>3.0800000000000001E-2</v>
      </c>
      <c r="BH76" s="428">
        <v>4.0399999999999998E-2</v>
      </c>
      <c r="BI76" s="42"/>
      <c r="BJ76" s="428">
        <v>0.20929999999999999</v>
      </c>
      <c r="BK76" s="428">
        <v>-2.5000000000000001E-3</v>
      </c>
      <c r="BL76" s="428">
        <v>4.7500000000000001E-2</v>
      </c>
      <c r="BM76" s="428">
        <v>7.1099999999999997E-2</v>
      </c>
      <c r="BN76" s="428">
        <v>3.61E-2</v>
      </c>
      <c r="BO76" s="428">
        <v>4.4400000000000002E-2</v>
      </c>
      <c r="BP76" s="42"/>
      <c r="BQ76" s="428">
        <v>0.30449999999999999</v>
      </c>
      <c r="BR76" s="428">
        <v>0.11550000000000001</v>
      </c>
      <c r="BS76" s="428">
        <v>0.1585</v>
      </c>
      <c r="BT76" s="428">
        <v>0.1166</v>
      </c>
      <c r="BU76" s="428">
        <v>0.13419999999999999</v>
      </c>
      <c r="BV76" s="428">
        <v>0.1293</v>
      </c>
      <c r="BW76" s="42"/>
      <c r="BX76" s="428">
        <v>-2.86E-2</v>
      </c>
      <c r="BY76" s="428">
        <v>-7.22E-2</v>
      </c>
      <c r="BZ76" s="428">
        <v>-6.2699999999999992E-2</v>
      </c>
      <c r="CA76" s="42"/>
      <c r="CB76" s="428">
        <v>0.1115</v>
      </c>
      <c r="CC76" s="428">
        <v>5.6299999999999996E-2</v>
      </c>
      <c r="CD76" s="428">
        <v>6.9000000000000006E-2</v>
      </c>
      <c r="CE76" s="42"/>
      <c r="CF76" s="514">
        <v>129.30000000000001</v>
      </c>
      <c r="CG76" s="514">
        <v>16.800000000000011</v>
      </c>
      <c r="CH76" s="754" t="s">
        <v>1115</v>
      </c>
      <c r="CI76" s="754" t="s">
        <v>1115</v>
      </c>
      <c r="CJ76" s="183"/>
    </row>
    <row r="77" spans="1:88">
      <c r="A77" s="61">
        <v>37865</v>
      </c>
      <c r="B77" s="428">
        <v>-1.29E-2</v>
      </c>
      <c r="C77" s="428">
        <v>-3.2899999999999999E-2</v>
      </c>
      <c r="D77" s="428">
        <v>-2.7999999999999997E-2</v>
      </c>
      <c r="E77" s="42"/>
      <c r="F77" s="428">
        <v>-0.4032</v>
      </c>
      <c r="G77" s="428">
        <v>-0.24429999999999999</v>
      </c>
      <c r="H77" s="428">
        <v>-0.39450000000000002</v>
      </c>
      <c r="I77" s="428">
        <v>-0.1862</v>
      </c>
      <c r="J77" s="428">
        <v>-0.3967</v>
      </c>
      <c r="K77" s="428">
        <v>-0.20129999999999998</v>
      </c>
      <c r="L77" s="42"/>
      <c r="M77" s="428">
        <v>0.17899999999999999</v>
      </c>
      <c r="N77" s="428">
        <v>7.1599999999999997E-2</v>
      </c>
      <c r="O77" s="428">
        <v>9.8699999999999996E-2</v>
      </c>
      <c r="P77" s="428">
        <v>0.24239999999999998</v>
      </c>
      <c r="Q77" s="428">
        <v>0.1668</v>
      </c>
      <c r="R77" s="428">
        <v>0.18590000000000001</v>
      </c>
      <c r="S77" s="42"/>
      <c r="T77" s="428">
        <v>0.72040000000000004</v>
      </c>
      <c r="U77" s="428">
        <v>1.6E-2</v>
      </c>
      <c r="V77" s="428">
        <v>3.2199999999999999E-2</v>
      </c>
      <c r="W77" s="428">
        <v>0.1275</v>
      </c>
      <c r="X77" s="428">
        <v>6.6500000000000004E-2</v>
      </c>
      <c r="Y77" s="428">
        <v>3.7400000000000003E-2</v>
      </c>
      <c r="Z77" s="42"/>
      <c r="AA77" s="428">
        <v>0.59760000000000002</v>
      </c>
      <c r="AB77" s="428">
        <v>2.64E-2</v>
      </c>
      <c r="AC77" s="428">
        <v>6.7400000000000002E-2</v>
      </c>
      <c r="AD77" s="428">
        <v>0.16149999999999998</v>
      </c>
      <c r="AE77" s="428">
        <v>8.7400000000000005E-2</v>
      </c>
      <c r="AF77" s="428">
        <v>5.9800000000000006E-2</v>
      </c>
      <c r="AG77" s="755"/>
      <c r="AH77" s="428">
        <v>3.6799999999999999E-2</v>
      </c>
      <c r="AI77" s="428">
        <v>1.1299999999999999E-2</v>
      </c>
      <c r="AJ77" s="428">
        <v>1.77E-2</v>
      </c>
      <c r="AK77" s="428">
        <v>3.2500000000000001E-2</v>
      </c>
      <c r="AL77" s="428">
        <v>1.3500000000000002E-2</v>
      </c>
      <c r="AM77" s="428">
        <v>1.83E-2</v>
      </c>
      <c r="AN77" s="42"/>
      <c r="AO77" s="428">
        <v>-3.9000000000000003E-3</v>
      </c>
      <c r="AP77" s="428">
        <v>7.2700000000000001E-2</v>
      </c>
      <c r="AQ77" s="428">
        <v>5.3200000000000004E-2</v>
      </c>
      <c r="AR77" s="428">
        <v>-0.1011</v>
      </c>
      <c r="AS77" s="428">
        <v>-4.24E-2</v>
      </c>
      <c r="AT77" s="428">
        <v>-5.74E-2</v>
      </c>
      <c r="AU77" s="42"/>
      <c r="AV77" s="428">
        <v>0.1389</v>
      </c>
      <c r="AW77" s="428">
        <v>0.15789999999999998</v>
      </c>
      <c r="AX77" s="428">
        <v>0.153</v>
      </c>
      <c r="AY77" s="428">
        <v>5.4199999999999998E-2</v>
      </c>
      <c r="AZ77" s="428">
        <v>0.17329999999999998</v>
      </c>
      <c r="BA77" s="428">
        <v>0.14249999999999999</v>
      </c>
      <c r="BB77" s="42"/>
      <c r="BC77" s="428">
        <v>0.15429999999999999</v>
      </c>
      <c r="BD77" s="428">
        <v>7.4999999999999997E-2</v>
      </c>
      <c r="BE77" s="428">
        <v>9.5299999999999996E-2</v>
      </c>
      <c r="BF77" s="428">
        <v>0.20379999999999998</v>
      </c>
      <c r="BG77" s="428">
        <v>0.13800000000000001</v>
      </c>
      <c r="BH77" s="428">
        <v>0.15490000000000001</v>
      </c>
      <c r="BI77" s="42"/>
      <c r="BJ77" s="428">
        <v>0.22510000000000002</v>
      </c>
      <c r="BK77" s="428">
        <v>-4.3E-3</v>
      </c>
      <c r="BL77" s="428">
        <v>5.4699999999999999E-2</v>
      </c>
      <c r="BM77" s="428">
        <v>0.11630000000000001</v>
      </c>
      <c r="BN77" s="428">
        <v>0.17230000000000001</v>
      </c>
      <c r="BO77" s="428">
        <v>0.15789999999999998</v>
      </c>
      <c r="BP77" s="42"/>
      <c r="BQ77" s="428">
        <v>0.32490000000000002</v>
      </c>
      <c r="BR77" s="428">
        <v>0.16309999999999999</v>
      </c>
      <c r="BS77" s="428">
        <v>0.20309999999999997</v>
      </c>
      <c r="BT77" s="428">
        <v>0.29399999999999998</v>
      </c>
      <c r="BU77" s="428">
        <v>0.3145</v>
      </c>
      <c r="BV77" s="428">
        <v>0.31019999999999998</v>
      </c>
      <c r="BW77" s="42"/>
      <c r="BX77" s="428">
        <v>7.4200000000000002E-2</v>
      </c>
      <c r="BY77" s="428">
        <v>-7.6499999999999999E-2</v>
      </c>
      <c r="BZ77" s="428">
        <v>-4.0199999999999993E-2</v>
      </c>
      <c r="CA77" s="42"/>
      <c r="CB77" s="428">
        <v>0.14510000000000001</v>
      </c>
      <c r="CC77" s="428">
        <v>7.22E-2</v>
      </c>
      <c r="CD77" s="428">
        <v>9.1300000000000006E-2</v>
      </c>
      <c r="CE77" s="42"/>
      <c r="CF77" s="514">
        <v>128</v>
      </c>
      <c r="CG77" s="514">
        <v>-1.3000000000000114</v>
      </c>
      <c r="CH77" s="754" t="s">
        <v>1115</v>
      </c>
      <c r="CI77" s="754" t="s">
        <v>1115</v>
      </c>
      <c r="CJ77" s="183"/>
    </row>
    <row r="78" spans="1:88">
      <c r="A78" s="61">
        <v>37956</v>
      </c>
      <c r="B78" s="428">
        <v>3.9300000000000002E-2</v>
      </c>
      <c r="C78" s="428">
        <v>-4.0099999999999997E-2</v>
      </c>
      <c r="D78" s="428">
        <v>-1.9599999999999999E-2</v>
      </c>
      <c r="E78" s="42"/>
      <c r="F78" s="428">
        <v>-0.53780000000000006</v>
      </c>
      <c r="G78" s="428">
        <v>-0.38350000000000001</v>
      </c>
      <c r="H78" s="428">
        <v>-0.48340000000000005</v>
      </c>
      <c r="I78" s="428">
        <v>-0.2296</v>
      </c>
      <c r="J78" s="428">
        <v>-0.49770000000000003</v>
      </c>
      <c r="K78" s="428">
        <v>-0.2697</v>
      </c>
      <c r="L78" s="42"/>
      <c r="M78" s="428">
        <v>0.28850000000000003</v>
      </c>
      <c r="N78" s="428">
        <v>0.15259999999999999</v>
      </c>
      <c r="O78" s="428">
        <v>0.18789999999999998</v>
      </c>
      <c r="P78" s="428">
        <v>0.28089999999999998</v>
      </c>
      <c r="Q78" s="428">
        <v>0.1245</v>
      </c>
      <c r="R78" s="428">
        <v>0.16510000000000002</v>
      </c>
      <c r="S78" s="42"/>
      <c r="T78" s="428">
        <v>0.54449999999999998</v>
      </c>
      <c r="U78" s="428">
        <v>4.7999999999999996E-3</v>
      </c>
      <c r="V78" s="428">
        <v>2.6600000000000002E-2</v>
      </c>
      <c r="W78" s="428">
        <v>0.2082</v>
      </c>
      <c r="X78" s="428">
        <v>0.1211</v>
      </c>
      <c r="Y78" s="428">
        <v>9.4899999999999998E-2</v>
      </c>
      <c r="Z78" s="42"/>
      <c r="AA78" s="428">
        <v>0.50259999999999994</v>
      </c>
      <c r="AB78" s="428">
        <v>2.2099999999999998E-2</v>
      </c>
      <c r="AC78" s="428">
        <v>6.7500000000000004E-2</v>
      </c>
      <c r="AD78" s="428">
        <v>0.19800000000000001</v>
      </c>
      <c r="AE78" s="428">
        <v>0.15560000000000002</v>
      </c>
      <c r="AF78" s="428">
        <v>5.4199999999999998E-2</v>
      </c>
      <c r="AG78" s="755"/>
      <c r="AH78" s="428">
        <v>0.23800000000000002</v>
      </c>
      <c r="AI78" s="428">
        <v>0.22690000000000002</v>
      </c>
      <c r="AJ78" s="428">
        <v>0.22969999999999999</v>
      </c>
      <c r="AK78" s="428">
        <v>-5.5199999999999999E-2</v>
      </c>
      <c r="AL78" s="428">
        <v>-9.6300000000000011E-2</v>
      </c>
      <c r="AM78" s="428">
        <v>-8.5999999999999993E-2</v>
      </c>
      <c r="AN78" s="42"/>
      <c r="AO78" s="428">
        <v>2.76E-2</v>
      </c>
      <c r="AP78" s="428">
        <v>7.3800000000000004E-2</v>
      </c>
      <c r="AQ78" s="428">
        <v>6.1699999999999998E-2</v>
      </c>
      <c r="AR78" s="428">
        <v>-2.5399999999999999E-2</v>
      </c>
      <c r="AS78" s="428">
        <v>3.5699999999999996E-2</v>
      </c>
      <c r="AT78" s="428">
        <v>1.9699999999999999E-2</v>
      </c>
      <c r="AU78" s="42"/>
      <c r="AV78" s="428">
        <v>0.19640000000000002</v>
      </c>
      <c r="AW78" s="428">
        <v>0.22409999999999999</v>
      </c>
      <c r="AX78" s="428">
        <v>0.21679999999999999</v>
      </c>
      <c r="AY78" s="428">
        <v>0.28089999999999998</v>
      </c>
      <c r="AZ78" s="428">
        <v>0.24309999999999998</v>
      </c>
      <c r="BA78" s="428">
        <v>0.25290000000000001</v>
      </c>
      <c r="BB78" s="42"/>
      <c r="BC78" s="428">
        <v>3.1200000000000002E-2</v>
      </c>
      <c r="BD78" s="428">
        <v>0.14150000000000001</v>
      </c>
      <c r="BE78" s="428">
        <v>0.11359999999999999</v>
      </c>
      <c r="BF78" s="428">
        <v>0.27</v>
      </c>
      <c r="BG78" s="428">
        <v>0.25989999999999996</v>
      </c>
      <c r="BH78" s="428">
        <v>0.26250000000000001</v>
      </c>
      <c r="BI78" s="42"/>
      <c r="BJ78" s="428">
        <v>0.20300000000000001</v>
      </c>
      <c r="BK78" s="428">
        <v>9.0800000000000006E-2</v>
      </c>
      <c r="BL78" s="428">
        <v>0.11990000000000001</v>
      </c>
      <c r="BM78" s="428">
        <v>0.19510000000000002</v>
      </c>
      <c r="BN78" s="428">
        <v>8.72E-2</v>
      </c>
      <c r="BO78" s="428">
        <v>0.11509999999999999</v>
      </c>
      <c r="BP78" s="42"/>
      <c r="BQ78" s="428">
        <v>0.3972</v>
      </c>
      <c r="BR78" s="428">
        <v>0.28129999999999999</v>
      </c>
      <c r="BS78" s="428">
        <v>0.30920000000000003</v>
      </c>
      <c r="BT78" s="428">
        <v>0.33549999999999996</v>
      </c>
      <c r="BU78" s="428">
        <v>0.18190000000000001</v>
      </c>
      <c r="BV78" s="428">
        <v>0.21859999999999999</v>
      </c>
      <c r="BW78" s="42"/>
      <c r="BX78" s="428">
        <v>5.16E-2</v>
      </c>
      <c r="BY78" s="428">
        <v>3.6699999999999997E-2</v>
      </c>
      <c r="BZ78" s="428">
        <v>4.0199999999999993E-2</v>
      </c>
      <c r="CA78" s="42"/>
      <c r="CB78" s="428">
        <v>0.17489999999999997</v>
      </c>
      <c r="CC78" s="428">
        <v>0.1056</v>
      </c>
      <c r="CD78" s="428">
        <v>0.1231</v>
      </c>
      <c r="CE78" s="42"/>
      <c r="CF78" s="514">
        <v>130.4</v>
      </c>
      <c r="CG78" s="514">
        <v>2.4000000000000057</v>
      </c>
      <c r="CH78" s="754" t="s">
        <v>1115</v>
      </c>
      <c r="CI78" s="754" t="s">
        <v>1115</v>
      </c>
      <c r="CJ78" s="183"/>
    </row>
    <row r="79" spans="1:88">
      <c r="A79" s="61">
        <v>38047</v>
      </c>
      <c r="B79" s="428">
        <v>-0.25309999999999999</v>
      </c>
      <c r="C79" s="428">
        <v>-0.29899999999999999</v>
      </c>
      <c r="D79" s="428">
        <v>-0.28809999999999997</v>
      </c>
      <c r="E79" s="42"/>
      <c r="F79" s="428">
        <v>-0.4803</v>
      </c>
      <c r="G79" s="428">
        <v>-0.29880000000000001</v>
      </c>
      <c r="H79" s="428">
        <v>-0.43770000000000003</v>
      </c>
      <c r="I79" s="428">
        <v>-0.23620000000000002</v>
      </c>
      <c r="J79" s="428">
        <v>-0.44780000000000003</v>
      </c>
      <c r="K79" s="428">
        <v>-0.2505</v>
      </c>
      <c r="L79" s="42"/>
      <c r="M79" s="428">
        <v>0.1663</v>
      </c>
      <c r="N79" s="428">
        <v>8.6699999999999999E-2</v>
      </c>
      <c r="O79" s="428">
        <v>0.1057</v>
      </c>
      <c r="P79" s="428">
        <v>0.15679999999999999</v>
      </c>
      <c r="Q79" s="428">
        <v>8.2500000000000004E-2</v>
      </c>
      <c r="R79" s="428">
        <v>0.1003</v>
      </c>
      <c r="S79" s="42"/>
      <c r="T79" s="428">
        <v>0.51500000000000001</v>
      </c>
      <c r="U79" s="428">
        <v>6.3200000000000006E-2</v>
      </c>
      <c r="V79" s="428">
        <v>2.2000000000000002E-2</v>
      </c>
      <c r="W79" s="428">
        <v>0.24420000000000003</v>
      </c>
      <c r="X79" s="428">
        <v>0.11410000000000001</v>
      </c>
      <c r="Y79" s="428">
        <v>4.1599999999999998E-2</v>
      </c>
      <c r="Z79" s="42"/>
      <c r="AA79" s="428">
        <v>0.48590000000000005</v>
      </c>
      <c r="AB79" s="428">
        <v>3.8100000000000002E-2</v>
      </c>
      <c r="AC79" s="428">
        <v>6.7599999999999993E-2</v>
      </c>
      <c r="AD79" s="428">
        <v>0.22949999999999998</v>
      </c>
      <c r="AE79" s="428">
        <v>0.1148</v>
      </c>
      <c r="AF79" s="428">
        <v>6.4199999999999993E-2</v>
      </c>
      <c r="AG79" s="755"/>
      <c r="AH79" s="428">
        <v>0.1215</v>
      </c>
      <c r="AI79" s="428">
        <v>7.5300000000000006E-2</v>
      </c>
      <c r="AJ79" s="428">
        <v>8.6199999999999999E-2</v>
      </c>
      <c r="AK79" s="428">
        <v>-8.09E-2</v>
      </c>
      <c r="AL79" s="428">
        <v>-0.1072</v>
      </c>
      <c r="AM79" s="428">
        <v>-0.10099999999999999</v>
      </c>
      <c r="AN79" s="42"/>
      <c r="AO79" s="428">
        <v>0.17430000000000001</v>
      </c>
      <c r="AP79" s="428">
        <v>0.1176</v>
      </c>
      <c r="AQ79" s="428">
        <v>0.13100000000000001</v>
      </c>
      <c r="AR79" s="428">
        <v>1.6E-2</v>
      </c>
      <c r="AS79" s="428">
        <v>-6.9699999999999998E-2</v>
      </c>
      <c r="AT79" s="428">
        <v>-4.9800000000000004E-2</v>
      </c>
      <c r="AU79" s="42"/>
      <c r="AV79" s="428">
        <v>0.24940000000000001</v>
      </c>
      <c r="AW79" s="428">
        <v>0.26729999999999998</v>
      </c>
      <c r="AX79" s="428">
        <v>0.26300000000000001</v>
      </c>
      <c r="AY79" s="428">
        <v>0.29880000000000001</v>
      </c>
      <c r="AZ79" s="428">
        <v>0.27789999999999998</v>
      </c>
      <c r="BA79" s="428">
        <v>0.28289999999999998</v>
      </c>
      <c r="BB79" s="42"/>
      <c r="BC79" s="428">
        <v>0.14529999999999998</v>
      </c>
      <c r="BD79" s="428">
        <v>0.1686</v>
      </c>
      <c r="BE79" s="428">
        <v>0.16300000000000001</v>
      </c>
      <c r="BF79" s="428">
        <v>0.23530000000000001</v>
      </c>
      <c r="BG79" s="428">
        <v>0.23769999999999999</v>
      </c>
      <c r="BH79" s="428">
        <v>0.23710000000000001</v>
      </c>
      <c r="BI79" s="42"/>
      <c r="BJ79" s="428">
        <v>-9.1999999999999998E-3</v>
      </c>
      <c r="BK79" s="428">
        <v>-1.1899999999999999E-2</v>
      </c>
      <c r="BL79" s="428">
        <v>-1.1200000000000002E-2</v>
      </c>
      <c r="BM79" s="428">
        <v>-1.7100000000000001E-2</v>
      </c>
      <c r="BN79" s="428">
        <v>-9.0000000000000011E-3</v>
      </c>
      <c r="BO79" s="428">
        <v>-1.09E-2</v>
      </c>
      <c r="BP79" s="42"/>
      <c r="BQ79" s="428">
        <v>0.2218</v>
      </c>
      <c r="BR79" s="428">
        <v>0.17559999999999998</v>
      </c>
      <c r="BS79" s="428">
        <v>0.18629999999999999</v>
      </c>
      <c r="BT79" s="428">
        <v>0.1575</v>
      </c>
      <c r="BU79" s="428">
        <v>8.8000000000000009E-2</v>
      </c>
      <c r="BV79" s="428">
        <v>0.1036</v>
      </c>
      <c r="BW79" s="42"/>
      <c r="BX79" s="428">
        <v>2.5000000000000001E-3</v>
      </c>
      <c r="BY79" s="428">
        <v>-7.3800000000000004E-2</v>
      </c>
      <c r="BZ79" s="428">
        <v>-5.7000000000000002E-2</v>
      </c>
      <c r="CA79" s="42"/>
      <c r="CB79" s="428">
        <v>0.1144</v>
      </c>
      <c r="CC79" s="428">
        <v>6.8400000000000002E-2</v>
      </c>
      <c r="CD79" s="428">
        <v>7.9000000000000001E-2</v>
      </c>
      <c r="CE79" s="42"/>
      <c r="CF79" s="514">
        <v>128.19999999999999</v>
      </c>
      <c r="CG79" s="514">
        <v>-2.2000000000000171</v>
      </c>
      <c r="CH79" s="754" t="s">
        <v>1115</v>
      </c>
      <c r="CI79" s="754" t="s">
        <v>1115</v>
      </c>
      <c r="CJ79" s="183"/>
    </row>
    <row r="80" spans="1:88">
      <c r="A80" s="61">
        <v>38139</v>
      </c>
      <c r="B80" s="428">
        <v>-0.21340000000000001</v>
      </c>
      <c r="C80" s="428">
        <v>-0.19820000000000002</v>
      </c>
      <c r="D80" s="428">
        <v>-0.20190000000000002</v>
      </c>
      <c r="E80" s="42"/>
      <c r="F80" s="428">
        <v>-0.52959999999999996</v>
      </c>
      <c r="G80" s="428">
        <v>-0.48249999999999998</v>
      </c>
      <c r="H80" s="428">
        <v>-0.46920000000000001</v>
      </c>
      <c r="I80" s="428">
        <v>-0.22329999999999997</v>
      </c>
      <c r="J80" s="428">
        <v>-0.48409999999999997</v>
      </c>
      <c r="K80" s="428">
        <v>-0.28550000000000003</v>
      </c>
      <c r="L80" s="42"/>
      <c r="M80" s="428">
        <v>0.16059999999999999</v>
      </c>
      <c r="N80" s="428">
        <v>9.4200000000000006E-2</v>
      </c>
      <c r="O80" s="428">
        <v>0.1105</v>
      </c>
      <c r="P80" s="428">
        <v>0.1784</v>
      </c>
      <c r="Q80" s="428">
        <v>0.1052</v>
      </c>
      <c r="R80" s="428">
        <v>0.1229</v>
      </c>
      <c r="S80" s="42"/>
      <c r="T80" s="428">
        <v>0.46649999999999997</v>
      </c>
      <c r="U80" s="428">
        <v>9.4E-2</v>
      </c>
      <c r="V80" s="428">
        <v>3.39E-2</v>
      </c>
      <c r="W80" s="428">
        <v>0.2298</v>
      </c>
      <c r="X80" s="428">
        <v>9.6799999999999997E-2</v>
      </c>
      <c r="Y80" s="428">
        <v>7.9000000000000001E-2</v>
      </c>
      <c r="Z80" s="42"/>
      <c r="AA80" s="428">
        <v>0.46889999999999998</v>
      </c>
      <c r="AB80" s="428">
        <v>4.6100000000000002E-2</v>
      </c>
      <c r="AC80" s="428">
        <v>8.8000000000000009E-2</v>
      </c>
      <c r="AD80" s="428">
        <v>0.20379999999999998</v>
      </c>
      <c r="AE80" s="428">
        <v>0.1386</v>
      </c>
      <c r="AF80" s="428">
        <v>5.45E-2</v>
      </c>
      <c r="AG80" s="755"/>
      <c r="AH80" s="428">
        <v>7.4499999999999997E-2</v>
      </c>
      <c r="AI80" s="428">
        <v>3.4200000000000001E-2</v>
      </c>
      <c r="AJ80" s="428">
        <v>4.4299999999999999E-2</v>
      </c>
      <c r="AK80" s="428">
        <v>-7.3200000000000001E-2</v>
      </c>
      <c r="AL80" s="428">
        <v>-0.1195</v>
      </c>
      <c r="AM80" s="428">
        <v>-0.1081</v>
      </c>
      <c r="AN80" s="42"/>
      <c r="AO80" s="428">
        <v>0.1081</v>
      </c>
      <c r="AP80" s="428">
        <v>0.13650000000000001</v>
      </c>
      <c r="AQ80" s="428">
        <v>0.1295</v>
      </c>
      <c r="AR80" s="428">
        <v>-7.7000000000000002E-3</v>
      </c>
      <c r="AS80" s="428">
        <v>-2.46E-2</v>
      </c>
      <c r="AT80" s="428">
        <v>-2.0499999999999997E-2</v>
      </c>
      <c r="AU80" s="42"/>
      <c r="AV80" s="428">
        <v>0.39829999999999999</v>
      </c>
      <c r="AW80" s="428">
        <v>0.4118</v>
      </c>
      <c r="AX80" s="428">
        <v>0.40860000000000002</v>
      </c>
      <c r="AY80" s="428">
        <v>0.3029</v>
      </c>
      <c r="AZ80" s="428">
        <v>0.36159999999999998</v>
      </c>
      <c r="BA80" s="428">
        <v>0.34740000000000004</v>
      </c>
      <c r="BB80" s="42"/>
      <c r="BC80" s="428">
        <v>0.27100000000000002</v>
      </c>
      <c r="BD80" s="428">
        <v>0.23149999999999998</v>
      </c>
      <c r="BE80" s="428">
        <v>0.24129999999999999</v>
      </c>
      <c r="BF80" s="428">
        <v>0.26719999999999999</v>
      </c>
      <c r="BG80" s="428">
        <v>0.36749999999999999</v>
      </c>
      <c r="BH80" s="428">
        <v>0.34259999999999996</v>
      </c>
      <c r="BI80" s="42"/>
      <c r="BJ80" s="428">
        <v>1.5700000000000002E-2</v>
      </c>
      <c r="BK80" s="428">
        <v>-0.04</v>
      </c>
      <c r="BL80" s="428">
        <v>-2.63E-2</v>
      </c>
      <c r="BM80" s="428">
        <v>5.8899999999999994E-2</v>
      </c>
      <c r="BN80" s="428">
        <v>-2.1099999999999997E-2</v>
      </c>
      <c r="BO80" s="428">
        <v>-1.5E-3</v>
      </c>
      <c r="BP80" s="42"/>
      <c r="BQ80" s="428">
        <v>0.15570000000000001</v>
      </c>
      <c r="BR80" s="428">
        <v>0.1744</v>
      </c>
      <c r="BS80" s="428">
        <v>0.17030000000000001</v>
      </c>
      <c r="BT80" s="428">
        <v>0.15970000000000001</v>
      </c>
      <c r="BU80" s="428">
        <v>0.12789999999999999</v>
      </c>
      <c r="BV80" s="428">
        <v>0.13369999999999999</v>
      </c>
      <c r="BW80" s="42"/>
      <c r="BX80" s="428">
        <v>-1.8700000000000001E-2</v>
      </c>
      <c r="BY80" s="428">
        <v>-5.3200000000000004E-2</v>
      </c>
      <c r="BZ80" s="428">
        <v>-4.5499999999999999E-2</v>
      </c>
      <c r="CA80" s="42"/>
      <c r="CB80" s="428">
        <v>7.2700000000000001E-2</v>
      </c>
      <c r="CC80" s="428">
        <v>6.0499999999999998E-2</v>
      </c>
      <c r="CD80" s="428">
        <v>6.3399999999999998E-2</v>
      </c>
      <c r="CE80" s="42"/>
      <c r="CF80" s="514">
        <v>125.3</v>
      </c>
      <c r="CG80" s="514">
        <v>-2.8999999999999915</v>
      </c>
      <c r="CH80" s="754" t="s">
        <v>1115</v>
      </c>
      <c r="CI80" s="754" t="s">
        <v>1115</v>
      </c>
      <c r="CJ80" s="183"/>
    </row>
    <row r="81" spans="1:88">
      <c r="A81" s="61">
        <v>38231</v>
      </c>
      <c r="B81" s="428">
        <v>-0.16690000000000002</v>
      </c>
      <c r="C81" s="428">
        <v>-0.16239999999999999</v>
      </c>
      <c r="D81" s="428">
        <v>-0.1636</v>
      </c>
      <c r="E81" s="42"/>
      <c r="F81" s="428">
        <v>-0.56520000000000004</v>
      </c>
      <c r="G81" s="428">
        <v>-0.39850000000000002</v>
      </c>
      <c r="H81" s="428">
        <v>-0.52700000000000002</v>
      </c>
      <c r="I81" s="428">
        <v>-0.32119999999999999</v>
      </c>
      <c r="J81" s="428">
        <v>-0.53710000000000002</v>
      </c>
      <c r="K81" s="428">
        <v>-0.34159999999999996</v>
      </c>
      <c r="L81" s="42"/>
      <c r="M81" s="428">
        <v>0.19030000000000002</v>
      </c>
      <c r="N81" s="428">
        <v>0.1116</v>
      </c>
      <c r="O81" s="428">
        <v>0.1321</v>
      </c>
      <c r="P81" s="428">
        <v>0.33189999999999997</v>
      </c>
      <c r="Q81" s="428">
        <v>0.16210000000000002</v>
      </c>
      <c r="R81" s="428">
        <v>0.20579999999999998</v>
      </c>
      <c r="S81" s="42"/>
      <c r="T81" s="428">
        <v>0.51280000000000003</v>
      </c>
      <c r="U81" s="428">
        <v>6.7900000000000002E-2</v>
      </c>
      <c r="V81" s="428">
        <v>3.61E-2</v>
      </c>
      <c r="W81" s="428">
        <v>0.22289999999999999</v>
      </c>
      <c r="X81" s="428">
        <v>0.1079</v>
      </c>
      <c r="Y81" s="428">
        <v>5.2400000000000002E-2</v>
      </c>
      <c r="Z81" s="42"/>
      <c r="AA81" s="428">
        <v>0.4763</v>
      </c>
      <c r="AB81" s="428">
        <v>4.5599999999999995E-2</v>
      </c>
      <c r="AC81" s="428">
        <v>6.25E-2</v>
      </c>
      <c r="AD81" s="428">
        <v>0.22460000000000002</v>
      </c>
      <c r="AE81" s="428">
        <v>0.12939999999999999</v>
      </c>
      <c r="AF81" s="428">
        <v>6.1600000000000002E-2</v>
      </c>
      <c r="AG81" s="755"/>
      <c r="AH81" s="428">
        <v>0.10060000000000001</v>
      </c>
      <c r="AI81" s="428">
        <v>5.8899999999999994E-2</v>
      </c>
      <c r="AJ81" s="428">
        <v>6.9699999999999998E-2</v>
      </c>
      <c r="AK81" s="428">
        <v>0.1532</v>
      </c>
      <c r="AL81" s="428">
        <v>1.04E-2</v>
      </c>
      <c r="AM81" s="428">
        <v>4.7E-2</v>
      </c>
      <c r="AN81" s="42"/>
      <c r="AO81" s="428">
        <v>0.17329999999999998</v>
      </c>
      <c r="AP81" s="428">
        <v>0.10589999999999999</v>
      </c>
      <c r="AQ81" s="428">
        <v>0.1235</v>
      </c>
      <c r="AR81" s="428">
        <v>-2.8999999999999998E-3</v>
      </c>
      <c r="AS81" s="428">
        <v>1.1899999999999999E-2</v>
      </c>
      <c r="AT81" s="428">
        <v>8.1000000000000013E-3</v>
      </c>
      <c r="AU81" s="42"/>
      <c r="AV81" s="428">
        <v>0.30510000000000004</v>
      </c>
      <c r="AW81" s="428">
        <v>0.41399999999999998</v>
      </c>
      <c r="AX81" s="428">
        <v>0.38549999999999995</v>
      </c>
      <c r="AY81" s="428">
        <v>0.37170000000000003</v>
      </c>
      <c r="AZ81" s="428">
        <v>0.41350000000000003</v>
      </c>
      <c r="BA81" s="428">
        <v>0.40270000000000006</v>
      </c>
      <c r="BB81" s="42"/>
      <c r="BC81" s="428">
        <v>0.20739999999999997</v>
      </c>
      <c r="BD81" s="428">
        <v>0.26739999999999997</v>
      </c>
      <c r="BE81" s="428">
        <v>0.25170000000000003</v>
      </c>
      <c r="BF81" s="428">
        <v>0.28139999999999998</v>
      </c>
      <c r="BG81" s="428">
        <v>0.35820000000000002</v>
      </c>
      <c r="BH81" s="428">
        <v>0.33829999999999999</v>
      </c>
      <c r="BI81" s="42"/>
      <c r="BJ81" s="428">
        <v>0.13159999999999999</v>
      </c>
      <c r="BK81" s="428">
        <v>-0.122</v>
      </c>
      <c r="BL81" s="428">
        <v>-5.57E-2</v>
      </c>
      <c r="BM81" s="428">
        <v>0.10189999999999999</v>
      </c>
      <c r="BN81" s="428">
        <v>-1.67E-2</v>
      </c>
      <c r="BO81" s="428">
        <v>1.3999999999999999E-2</v>
      </c>
      <c r="BP81" s="42"/>
      <c r="BQ81" s="428">
        <v>0.25269999999999998</v>
      </c>
      <c r="BR81" s="428">
        <v>0.11380000000000001</v>
      </c>
      <c r="BS81" s="428">
        <v>0.14929999999999999</v>
      </c>
      <c r="BT81" s="428">
        <v>0.26539999999999997</v>
      </c>
      <c r="BU81" s="428">
        <v>0.1867</v>
      </c>
      <c r="BV81" s="428">
        <v>0.2034</v>
      </c>
      <c r="BW81" s="42"/>
      <c r="BX81" s="428">
        <v>5.1900000000000002E-2</v>
      </c>
      <c r="BY81" s="428">
        <v>-1.67E-2</v>
      </c>
      <c r="BZ81" s="428">
        <v>1E-4</v>
      </c>
      <c r="CA81" s="42"/>
      <c r="CB81" s="428">
        <v>1.09E-2</v>
      </c>
      <c r="CC81" s="428">
        <v>6.5099999999999991E-2</v>
      </c>
      <c r="CD81" s="428">
        <v>5.0799999999999998E-2</v>
      </c>
      <c r="CE81" s="42"/>
      <c r="CF81" s="514">
        <v>124.8</v>
      </c>
      <c r="CG81" s="514">
        <v>-0.5</v>
      </c>
      <c r="CH81" s="754" t="s">
        <v>1115</v>
      </c>
      <c r="CI81" s="754" t="s">
        <v>1115</v>
      </c>
      <c r="CJ81" s="183"/>
    </row>
    <row r="82" spans="1:88">
      <c r="A82" s="61">
        <v>38322</v>
      </c>
      <c r="B82" s="428">
        <v>3.0800000000000001E-2</v>
      </c>
      <c r="C82" s="428">
        <v>-8.3900000000000002E-2</v>
      </c>
      <c r="D82" s="428">
        <v>-5.6299999999999996E-2</v>
      </c>
      <c r="E82" s="42"/>
      <c r="F82" s="428">
        <v>-0.67980000000000007</v>
      </c>
      <c r="G82" s="428">
        <v>-0.44380000000000003</v>
      </c>
      <c r="H82" s="428">
        <v>-0.59</v>
      </c>
      <c r="I82" s="428">
        <v>-0.38159999999999994</v>
      </c>
      <c r="J82" s="428">
        <v>-0.6119</v>
      </c>
      <c r="K82" s="428">
        <v>-0.3967</v>
      </c>
      <c r="L82" s="42"/>
      <c r="M82" s="428">
        <v>0.2661</v>
      </c>
      <c r="N82" s="428">
        <v>0.10039999999999999</v>
      </c>
      <c r="O82" s="428">
        <v>0.14080000000000001</v>
      </c>
      <c r="P82" s="428">
        <v>0.28960000000000002</v>
      </c>
      <c r="Q82" s="428">
        <v>0.18920000000000001</v>
      </c>
      <c r="R82" s="428">
        <v>0.2137</v>
      </c>
      <c r="S82" s="42"/>
      <c r="T82" s="428">
        <v>0.4042</v>
      </c>
      <c r="U82" s="428">
        <v>8.8200000000000001E-2</v>
      </c>
      <c r="V82" s="428">
        <v>1.5800000000000002E-2</v>
      </c>
      <c r="W82" s="428">
        <v>0.29370000000000002</v>
      </c>
      <c r="X82" s="428">
        <v>0.13059999999999999</v>
      </c>
      <c r="Y82" s="428">
        <v>6.7599999999999993E-2</v>
      </c>
      <c r="Z82" s="42"/>
      <c r="AA82" s="428">
        <v>0.4304</v>
      </c>
      <c r="AB82" s="428">
        <v>5.3600000000000002E-2</v>
      </c>
      <c r="AC82" s="428">
        <v>5.5399999999999998E-2</v>
      </c>
      <c r="AD82" s="428">
        <v>0.25040000000000001</v>
      </c>
      <c r="AE82" s="428">
        <v>0.13109999999999999</v>
      </c>
      <c r="AF82" s="428">
        <v>7.9199999999999993E-2</v>
      </c>
      <c r="AG82" s="755"/>
      <c r="AH82" s="428">
        <v>0.2223</v>
      </c>
      <c r="AI82" s="428">
        <v>0.14249999999999999</v>
      </c>
      <c r="AJ82" s="428">
        <v>0.1623</v>
      </c>
      <c r="AK82" s="428">
        <v>1.29E-2</v>
      </c>
      <c r="AL82" s="428">
        <v>4.8999999999999998E-3</v>
      </c>
      <c r="AM82" s="428">
        <v>6.8999999999999999E-3</v>
      </c>
      <c r="AN82" s="42"/>
      <c r="AO82" s="428">
        <v>0.1578</v>
      </c>
      <c r="AP82" s="428">
        <v>0.17910000000000001</v>
      </c>
      <c r="AQ82" s="428">
        <v>0.17399999999999999</v>
      </c>
      <c r="AR82" s="428">
        <v>-7.0599999999999996E-2</v>
      </c>
      <c r="AS82" s="428">
        <v>4.58E-2</v>
      </c>
      <c r="AT82" s="428">
        <v>1.7399999999999999E-2</v>
      </c>
      <c r="AU82" s="42"/>
      <c r="AV82" s="428">
        <v>0.36130000000000001</v>
      </c>
      <c r="AW82" s="428">
        <v>0.34799999999999998</v>
      </c>
      <c r="AX82" s="428">
        <v>0.35119999999999996</v>
      </c>
      <c r="AY82" s="428">
        <v>0.48280000000000001</v>
      </c>
      <c r="AZ82" s="428">
        <v>0.30380000000000001</v>
      </c>
      <c r="BA82" s="428">
        <v>0.34700000000000003</v>
      </c>
      <c r="BB82" s="42"/>
      <c r="BC82" s="428">
        <v>0.27699999999999997</v>
      </c>
      <c r="BD82" s="428">
        <v>0.22760000000000002</v>
      </c>
      <c r="BE82" s="428">
        <v>0.2397</v>
      </c>
      <c r="BF82" s="428">
        <v>0.26700000000000002</v>
      </c>
      <c r="BG82" s="428">
        <v>0.28220000000000001</v>
      </c>
      <c r="BH82" s="428">
        <v>0.27850000000000003</v>
      </c>
      <c r="BI82" s="42"/>
      <c r="BJ82" s="428">
        <v>0.17170000000000002</v>
      </c>
      <c r="BK82" s="428">
        <v>-1.4999999999999999E-2</v>
      </c>
      <c r="BL82" s="428">
        <v>3.04E-2</v>
      </c>
      <c r="BM82" s="428">
        <v>3.2300000000000002E-2</v>
      </c>
      <c r="BN82" s="428">
        <v>-4.5999999999999999E-3</v>
      </c>
      <c r="BO82" s="428">
        <v>4.4000000000000003E-3</v>
      </c>
      <c r="BP82" s="42"/>
      <c r="BQ82" s="428">
        <v>0.37670000000000003</v>
      </c>
      <c r="BR82" s="428">
        <v>0.1537</v>
      </c>
      <c r="BS82" s="428">
        <v>0.20879999999999999</v>
      </c>
      <c r="BT82" s="428">
        <v>0.34210000000000002</v>
      </c>
      <c r="BU82" s="428">
        <v>0.18579999999999999</v>
      </c>
      <c r="BV82" s="428">
        <v>0.2253</v>
      </c>
      <c r="BW82" s="42"/>
      <c r="BX82" s="428">
        <v>8.0399999999999985E-2</v>
      </c>
      <c r="BY82" s="428">
        <v>6.59E-2</v>
      </c>
      <c r="BZ82" s="428">
        <v>6.9400000000000003E-2</v>
      </c>
      <c r="CA82" s="42"/>
      <c r="CB82" s="428">
        <v>0.1198</v>
      </c>
      <c r="CC82" s="428">
        <v>0.10679999999999999</v>
      </c>
      <c r="CD82" s="428">
        <v>0.1099</v>
      </c>
      <c r="CE82" s="42"/>
      <c r="CF82" s="514">
        <v>134.30000000000001</v>
      </c>
      <c r="CG82" s="514">
        <v>9.5000000000000142</v>
      </c>
      <c r="CH82" s="754" t="s">
        <v>1115</v>
      </c>
      <c r="CI82" s="754" t="s">
        <v>1115</v>
      </c>
      <c r="CJ82" s="183"/>
    </row>
    <row r="83" spans="1:88">
      <c r="A83" s="61">
        <v>38412</v>
      </c>
      <c r="B83" s="428">
        <v>-0.26600000000000001</v>
      </c>
      <c r="C83" s="428">
        <v>-0.2873</v>
      </c>
      <c r="D83" s="428">
        <v>-0.28190000000000004</v>
      </c>
      <c r="E83" s="42"/>
      <c r="F83" s="428">
        <v>-0.67079999999999995</v>
      </c>
      <c r="G83" s="428">
        <v>-0.54689999999999994</v>
      </c>
      <c r="H83" s="428">
        <v>-0.57650000000000001</v>
      </c>
      <c r="I83" s="428">
        <v>-0.46229999999999999</v>
      </c>
      <c r="J83" s="428">
        <v>-0.60089999999999999</v>
      </c>
      <c r="K83" s="428">
        <v>-0.48369999999999996</v>
      </c>
      <c r="L83" s="42"/>
      <c r="M83" s="428">
        <v>0.15810000000000002</v>
      </c>
      <c r="N83" s="428">
        <v>4.3799999999999999E-2</v>
      </c>
      <c r="O83" s="428">
        <v>7.2099999999999997E-2</v>
      </c>
      <c r="P83" s="428">
        <v>0.183</v>
      </c>
      <c r="Q83" s="428">
        <v>0.1198</v>
      </c>
      <c r="R83" s="428">
        <v>0.1356</v>
      </c>
      <c r="S83" s="42"/>
      <c r="T83" s="428">
        <v>0.4289</v>
      </c>
      <c r="U83" s="428">
        <v>3.6600000000000001E-2</v>
      </c>
      <c r="V83" s="428">
        <v>2.9100000000000001E-2</v>
      </c>
      <c r="W83" s="428">
        <v>0.316</v>
      </c>
      <c r="X83" s="428">
        <v>0.12570000000000001</v>
      </c>
      <c r="Y83" s="428">
        <v>6.3700000000000007E-2</v>
      </c>
      <c r="Z83" s="42"/>
      <c r="AA83" s="428">
        <v>0.45799999999999996</v>
      </c>
      <c r="AB83" s="428">
        <v>3.0699999999999998E-2</v>
      </c>
      <c r="AC83" s="428">
        <v>5.8099999999999999E-2</v>
      </c>
      <c r="AD83" s="428">
        <v>0.2555</v>
      </c>
      <c r="AE83" s="428">
        <v>0.12820000000000001</v>
      </c>
      <c r="AF83" s="428">
        <v>6.9500000000000006E-2</v>
      </c>
      <c r="AG83" s="755"/>
      <c r="AH83" s="428">
        <v>0.21280000000000002</v>
      </c>
      <c r="AI83" s="428">
        <v>5.7800000000000004E-2</v>
      </c>
      <c r="AJ83" s="428">
        <v>9.5899999999999999E-2</v>
      </c>
      <c r="AK83" s="428">
        <v>6.25E-2</v>
      </c>
      <c r="AL83" s="428">
        <v>-0.14219999999999999</v>
      </c>
      <c r="AM83" s="428">
        <v>-9.1600000000000001E-2</v>
      </c>
      <c r="AN83" s="42"/>
      <c r="AO83" s="428">
        <v>0.17730000000000001</v>
      </c>
      <c r="AP83" s="428">
        <v>0.22159999999999999</v>
      </c>
      <c r="AQ83" s="428">
        <v>0.21050000000000002</v>
      </c>
      <c r="AR83" s="428">
        <v>6.7599999999999993E-2</v>
      </c>
      <c r="AS83" s="428">
        <v>1.5E-3</v>
      </c>
      <c r="AT83" s="428">
        <v>1.8200000000000001E-2</v>
      </c>
      <c r="AU83" s="42"/>
      <c r="AV83" s="428">
        <v>0.4052</v>
      </c>
      <c r="AW83" s="428">
        <v>0.39850000000000002</v>
      </c>
      <c r="AX83" s="428">
        <v>0.40020000000000006</v>
      </c>
      <c r="AY83" s="428">
        <v>0.46</v>
      </c>
      <c r="AZ83" s="428">
        <v>0.37719999999999998</v>
      </c>
      <c r="BA83" s="428">
        <v>0.39810000000000001</v>
      </c>
      <c r="BB83" s="42"/>
      <c r="BC83" s="428">
        <v>0.26429999999999998</v>
      </c>
      <c r="BD83" s="428">
        <v>0.21559999999999999</v>
      </c>
      <c r="BE83" s="428">
        <v>0.22760000000000002</v>
      </c>
      <c r="BF83" s="428">
        <v>0.33110000000000001</v>
      </c>
      <c r="BG83" s="428">
        <v>0.29289999999999999</v>
      </c>
      <c r="BH83" s="428">
        <v>0.30249999999999999</v>
      </c>
      <c r="BI83" s="42"/>
      <c r="BJ83" s="428">
        <v>7.2700000000000001E-2</v>
      </c>
      <c r="BK83" s="428">
        <v>-0.10150000000000001</v>
      </c>
      <c r="BL83" s="428">
        <v>-5.7999999999999996E-2</v>
      </c>
      <c r="BM83" s="428">
        <v>-3.1600000000000003E-2</v>
      </c>
      <c r="BN83" s="428">
        <v>-4.5899999999999996E-2</v>
      </c>
      <c r="BO83" s="428">
        <v>-4.2300000000000004E-2</v>
      </c>
      <c r="BP83" s="42"/>
      <c r="BQ83" s="428">
        <v>0.32270000000000004</v>
      </c>
      <c r="BR83" s="428">
        <v>0.12710000000000002</v>
      </c>
      <c r="BS83" s="428">
        <v>0.17600000000000002</v>
      </c>
      <c r="BT83" s="428">
        <v>0.18420000000000003</v>
      </c>
      <c r="BU83" s="428">
        <v>0.10390000000000001</v>
      </c>
      <c r="BV83" s="428">
        <v>0.12269999999999999</v>
      </c>
      <c r="BW83" s="42"/>
      <c r="BX83" s="428">
        <v>4.1200000000000001E-2</v>
      </c>
      <c r="BY83" s="428">
        <v>-1.8E-3</v>
      </c>
      <c r="BZ83" s="428">
        <v>9.0000000000000011E-3</v>
      </c>
      <c r="CA83" s="42"/>
      <c r="CB83" s="428">
        <v>6.7400000000000002E-2</v>
      </c>
      <c r="CC83" s="428">
        <v>5.45E-2</v>
      </c>
      <c r="CD83" s="428">
        <v>5.7800000000000004E-2</v>
      </c>
      <c r="CE83" s="42"/>
      <c r="CF83" s="514">
        <v>133.30000000000001</v>
      </c>
      <c r="CG83" s="514">
        <v>-1</v>
      </c>
      <c r="CH83" s="754" t="s">
        <v>1115</v>
      </c>
      <c r="CI83" s="754" t="s">
        <v>1115</v>
      </c>
      <c r="CJ83" s="183"/>
    </row>
    <row r="84" spans="1:88">
      <c r="A84" s="61">
        <v>38504</v>
      </c>
      <c r="B84" s="428">
        <v>-0.3553</v>
      </c>
      <c r="C84" s="428">
        <v>-0.33710000000000001</v>
      </c>
      <c r="D84" s="428">
        <v>-0.3422</v>
      </c>
      <c r="E84" s="42"/>
      <c r="F84" s="428">
        <v>-0.46799999999999997</v>
      </c>
      <c r="G84" s="428">
        <v>-0.33500000000000002</v>
      </c>
      <c r="H84" s="428">
        <v>-0.43810000000000004</v>
      </c>
      <c r="I84" s="428">
        <v>-0.22589999999999999</v>
      </c>
      <c r="J84" s="428">
        <v>-0.44650000000000001</v>
      </c>
      <c r="K84" s="428">
        <v>-0.25590000000000002</v>
      </c>
      <c r="L84" s="42"/>
      <c r="M84" s="428">
        <v>8.2299999999999998E-2</v>
      </c>
      <c r="N84" s="428">
        <v>3.0499999999999999E-2</v>
      </c>
      <c r="O84" s="428">
        <v>4.4999999999999998E-2</v>
      </c>
      <c r="P84" s="428">
        <v>9.6799999999999997E-2</v>
      </c>
      <c r="Q84" s="428">
        <v>9.1199999999999989E-2</v>
      </c>
      <c r="R84" s="428">
        <v>9.2699999999999991E-2</v>
      </c>
      <c r="S84" s="42"/>
      <c r="T84" s="428">
        <v>0.50790000000000002</v>
      </c>
      <c r="U84" s="428">
        <v>1.9099999999999999E-2</v>
      </c>
      <c r="V84" s="428">
        <v>2.7000000000000003E-2</v>
      </c>
      <c r="W84" s="428">
        <v>0.29120000000000001</v>
      </c>
      <c r="X84" s="428">
        <v>0.12380000000000001</v>
      </c>
      <c r="Y84" s="428">
        <v>3.1E-2</v>
      </c>
      <c r="Z84" s="42"/>
      <c r="AA84" s="428">
        <v>0.51170000000000004</v>
      </c>
      <c r="AB84" s="428">
        <v>2.0400000000000001E-2</v>
      </c>
      <c r="AC84" s="428">
        <v>6.0400000000000002E-2</v>
      </c>
      <c r="AD84" s="428">
        <v>0.2447</v>
      </c>
      <c r="AE84" s="428">
        <v>0.1208</v>
      </c>
      <c r="AF84" s="428">
        <v>4.2000000000000003E-2</v>
      </c>
      <c r="AG84" s="755"/>
      <c r="AH84" s="428">
        <v>0.1255</v>
      </c>
      <c r="AI84" s="428">
        <v>-1.32E-2</v>
      </c>
      <c r="AJ84" s="428">
        <v>2.4500000000000001E-2</v>
      </c>
      <c r="AK84" s="428">
        <v>-3.7999999999999999E-2</v>
      </c>
      <c r="AL84" s="428">
        <v>-9.2200000000000004E-2</v>
      </c>
      <c r="AM84" s="428">
        <v>-7.7399999999999997E-2</v>
      </c>
      <c r="AN84" s="42"/>
      <c r="AO84" s="428">
        <v>0.1391</v>
      </c>
      <c r="AP84" s="428">
        <v>0.17610000000000001</v>
      </c>
      <c r="AQ84" s="428">
        <v>0.16579999999999998</v>
      </c>
      <c r="AR84" s="428">
        <v>-6.0100000000000001E-2</v>
      </c>
      <c r="AS84" s="428">
        <v>-9.7999999999999997E-3</v>
      </c>
      <c r="AT84" s="428">
        <v>-2.3799999999999998E-2</v>
      </c>
      <c r="AU84" s="42"/>
      <c r="AV84" s="428">
        <v>0.38369999999999999</v>
      </c>
      <c r="AW84" s="428">
        <v>0.3306</v>
      </c>
      <c r="AX84" s="428">
        <v>0.34509999999999996</v>
      </c>
      <c r="AY84" s="428">
        <v>0.3947</v>
      </c>
      <c r="AZ84" s="428">
        <v>0.38130000000000003</v>
      </c>
      <c r="BA84" s="428">
        <v>0.38500000000000001</v>
      </c>
      <c r="BB84" s="42"/>
      <c r="BC84" s="428">
        <v>0.21309999999999998</v>
      </c>
      <c r="BD84" s="428">
        <v>0.24979999999999999</v>
      </c>
      <c r="BE84" s="428">
        <v>0.23980000000000001</v>
      </c>
      <c r="BF84" s="428">
        <v>0.218</v>
      </c>
      <c r="BG84" s="428">
        <v>0.2296</v>
      </c>
      <c r="BH84" s="428">
        <v>0.22640000000000002</v>
      </c>
      <c r="BI84" s="42"/>
      <c r="BJ84" s="428">
        <v>-6.59E-2</v>
      </c>
      <c r="BK84" s="428">
        <v>-0.12909999999999999</v>
      </c>
      <c r="BL84" s="428">
        <v>-0.11169999999999999</v>
      </c>
      <c r="BM84" s="428">
        <v>-0.1164</v>
      </c>
      <c r="BN84" s="428">
        <v>-0.10630000000000001</v>
      </c>
      <c r="BO84" s="428">
        <v>-0.109</v>
      </c>
      <c r="BP84" s="42"/>
      <c r="BQ84" s="428">
        <v>0.19699999999999998</v>
      </c>
      <c r="BR84" s="428">
        <v>-1.7600000000000001E-2</v>
      </c>
      <c r="BS84" s="428">
        <v>4.07E-2</v>
      </c>
      <c r="BT84" s="428">
        <v>9.5799999999999996E-2</v>
      </c>
      <c r="BU84" s="428">
        <v>6.25E-2</v>
      </c>
      <c r="BV84" s="428">
        <v>7.1099999999999997E-2</v>
      </c>
      <c r="BW84" s="42"/>
      <c r="BX84" s="428">
        <v>0.11</v>
      </c>
      <c r="BY84" s="428">
        <v>-6.0400000000000002E-2</v>
      </c>
      <c r="BZ84" s="428">
        <v>-1.5600000000000001E-2</v>
      </c>
      <c r="CA84" s="42"/>
      <c r="CB84" s="428">
        <v>0.13819999999999999</v>
      </c>
      <c r="CC84" s="428">
        <v>1.3899999999999999E-2</v>
      </c>
      <c r="CD84" s="428">
        <v>4.82E-2</v>
      </c>
      <c r="CE84" s="42"/>
      <c r="CF84" s="514">
        <v>118.2</v>
      </c>
      <c r="CG84" s="514">
        <v>-15.100000000000009</v>
      </c>
      <c r="CH84" s="754" t="s">
        <v>1115</v>
      </c>
      <c r="CI84" s="754" t="s">
        <v>1115</v>
      </c>
      <c r="CJ84" s="183"/>
    </row>
    <row r="85" spans="1:88">
      <c r="A85" s="61">
        <v>38596</v>
      </c>
      <c r="B85" s="428">
        <v>-0.3155</v>
      </c>
      <c r="C85" s="428">
        <v>-0.3211</v>
      </c>
      <c r="D85" s="428">
        <v>-0.31940000000000002</v>
      </c>
      <c r="E85" s="42"/>
      <c r="F85" s="428">
        <v>-0.41110000000000002</v>
      </c>
      <c r="G85" s="428">
        <v>-0.26219999999999999</v>
      </c>
      <c r="H85" s="428">
        <v>-0.43829999999999997</v>
      </c>
      <c r="I85" s="428">
        <v>-0.22159999999999999</v>
      </c>
      <c r="J85" s="428">
        <v>-0.43009999999999998</v>
      </c>
      <c r="K85" s="428">
        <v>-0.23420000000000002</v>
      </c>
      <c r="L85" s="42"/>
      <c r="M85" s="428">
        <v>6.9699999999999998E-2</v>
      </c>
      <c r="N85" s="428">
        <v>-2.2799999999999997E-2</v>
      </c>
      <c r="O85" s="428">
        <v>4.8999999999999998E-3</v>
      </c>
      <c r="P85" s="428">
        <v>7.6200000000000004E-2</v>
      </c>
      <c r="Q85" s="428">
        <v>5.8899999999999994E-2</v>
      </c>
      <c r="R85" s="428">
        <v>6.4100000000000004E-2</v>
      </c>
      <c r="S85" s="42"/>
      <c r="T85" s="428">
        <v>0.54880000000000007</v>
      </c>
      <c r="U85" s="428">
        <v>4.2500000000000003E-2</v>
      </c>
      <c r="V85" s="428">
        <v>3.2799999999999996E-2</v>
      </c>
      <c r="W85" s="428">
        <v>0.22440000000000002</v>
      </c>
      <c r="X85" s="428">
        <v>0.10060000000000001</v>
      </c>
      <c r="Y85" s="428">
        <v>5.0799999999999998E-2</v>
      </c>
      <c r="Z85" s="42"/>
      <c r="AA85" s="428">
        <v>0.5514</v>
      </c>
      <c r="AB85" s="428">
        <v>4.0300000000000002E-2</v>
      </c>
      <c r="AC85" s="428">
        <v>5.3899999999999997E-2</v>
      </c>
      <c r="AD85" s="428">
        <v>0.20350000000000001</v>
      </c>
      <c r="AE85" s="428">
        <v>8.3199999999999996E-2</v>
      </c>
      <c r="AF85" s="428">
        <v>6.7699999999999996E-2</v>
      </c>
      <c r="AG85" s="755"/>
      <c r="AH85" s="428">
        <v>6.8999999999999999E-3</v>
      </c>
      <c r="AI85" s="428">
        <v>-1.06E-2</v>
      </c>
      <c r="AJ85" s="428">
        <v>-5.4000000000000003E-3</v>
      </c>
      <c r="AK85" s="428">
        <v>-1.2199999999999999E-2</v>
      </c>
      <c r="AL85" s="428">
        <v>-8.1900000000000001E-2</v>
      </c>
      <c r="AM85" s="428">
        <v>-6.1200000000000004E-2</v>
      </c>
      <c r="AN85" s="42"/>
      <c r="AO85" s="428">
        <v>5.91E-2</v>
      </c>
      <c r="AP85" s="428">
        <v>7.8200000000000006E-2</v>
      </c>
      <c r="AQ85" s="428">
        <v>7.2400000000000006E-2</v>
      </c>
      <c r="AR85" s="428">
        <v>-6.7900000000000002E-2</v>
      </c>
      <c r="AS85" s="428">
        <v>-3.6699999999999997E-2</v>
      </c>
      <c r="AT85" s="428">
        <v>-4.6100000000000002E-2</v>
      </c>
      <c r="AU85" s="42"/>
      <c r="AV85" s="428">
        <v>0.53759999999999997</v>
      </c>
      <c r="AW85" s="428">
        <v>0.46600000000000003</v>
      </c>
      <c r="AX85" s="428">
        <v>0.48700000000000004</v>
      </c>
      <c r="AY85" s="428">
        <v>0.49950000000000006</v>
      </c>
      <c r="AZ85" s="428">
        <v>0.49359999999999998</v>
      </c>
      <c r="BA85" s="428">
        <v>0.49540000000000001</v>
      </c>
      <c r="BB85" s="42"/>
      <c r="BC85" s="428">
        <v>0.19640000000000002</v>
      </c>
      <c r="BD85" s="428">
        <v>0.17069999999999999</v>
      </c>
      <c r="BE85" s="428">
        <v>0.1784</v>
      </c>
      <c r="BF85" s="428">
        <v>0.21640000000000001</v>
      </c>
      <c r="BG85" s="428">
        <v>0.27579999999999999</v>
      </c>
      <c r="BH85" s="428">
        <v>0.2581</v>
      </c>
      <c r="BI85" s="42"/>
      <c r="BJ85" s="428">
        <v>-4.6100000000000002E-2</v>
      </c>
      <c r="BK85" s="428">
        <v>-0.28249999999999997</v>
      </c>
      <c r="BL85" s="428">
        <v>-0.21170000000000003</v>
      </c>
      <c r="BM85" s="428">
        <v>-5.7099999999999998E-2</v>
      </c>
      <c r="BN85" s="428">
        <v>-0.14360000000000001</v>
      </c>
      <c r="BO85" s="428">
        <v>-0.1176</v>
      </c>
      <c r="BP85" s="42"/>
      <c r="BQ85" s="428">
        <v>7.3899999999999993E-2</v>
      </c>
      <c r="BR85" s="428">
        <v>-1E-4</v>
      </c>
      <c r="BS85" s="428">
        <v>2.1600000000000001E-2</v>
      </c>
      <c r="BT85" s="428">
        <v>6.2800000000000009E-2</v>
      </c>
      <c r="BU85" s="428">
        <v>0.1051</v>
      </c>
      <c r="BV85" s="428">
        <v>9.2799999999999994E-2</v>
      </c>
      <c r="BW85" s="42"/>
      <c r="BX85" s="428">
        <v>4.6600000000000003E-2</v>
      </c>
      <c r="BY85" s="428">
        <v>-7.1800000000000003E-2</v>
      </c>
      <c r="BZ85" s="428">
        <v>-3.7200000000000004E-2</v>
      </c>
      <c r="CA85" s="42"/>
      <c r="CB85" s="428">
        <v>0.12179999999999999</v>
      </c>
      <c r="CC85" s="428">
        <v>-7.6E-3</v>
      </c>
      <c r="CD85" s="428">
        <v>3.1E-2</v>
      </c>
      <c r="CE85" s="42"/>
      <c r="CF85" s="514">
        <v>118.9</v>
      </c>
      <c r="CG85" s="514">
        <v>0.70000000000000284</v>
      </c>
      <c r="CH85" s="754" t="s">
        <v>1115</v>
      </c>
      <c r="CI85" s="754" t="s">
        <v>1115</v>
      </c>
      <c r="CJ85" s="183"/>
    </row>
    <row r="86" spans="1:88">
      <c r="A86" s="61">
        <v>38687</v>
      </c>
      <c r="B86" s="428">
        <v>-0.57579999999999998</v>
      </c>
      <c r="C86" s="428">
        <v>-0.62319999999999998</v>
      </c>
      <c r="D86" s="428">
        <v>-0.60960000000000003</v>
      </c>
      <c r="E86" s="42"/>
      <c r="F86" s="428">
        <v>-0.2268</v>
      </c>
      <c r="G86" s="428">
        <v>-0.12909999999999999</v>
      </c>
      <c r="H86" s="428">
        <v>-0.37770000000000004</v>
      </c>
      <c r="I86" s="428">
        <v>-0.18600000000000003</v>
      </c>
      <c r="J86" s="428">
        <v>-0.33380000000000004</v>
      </c>
      <c r="K86" s="428">
        <v>-0.17</v>
      </c>
      <c r="L86" s="42"/>
      <c r="M86" s="428">
        <v>0.15140000000000001</v>
      </c>
      <c r="N86" s="428">
        <v>7.3000000000000001E-3</v>
      </c>
      <c r="O86" s="428">
        <v>4.87E-2</v>
      </c>
      <c r="P86" s="428">
        <v>5.1100000000000007E-2</v>
      </c>
      <c r="Q86" s="428">
        <v>-7.9100000000000004E-2</v>
      </c>
      <c r="R86" s="428">
        <v>-4.1900000000000007E-2</v>
      </c>
      <c r="S86" s="42"/>
      <c r="T86" s="428">
        <v>0.56979999999999997</v>
      </c>
      <c r="U86" s="428">
        <v>2.1299999999999999E-2</v>
      </c>
      <c r="V86" s="428">
        <v>2.41E-2</v>
      </c>
      <c r="W86" s="428">
        <v>0.1978</v>
      </c>
      <c r="X86" s="428">
        <v>5.2499999999999998E-2</v>
      </c>
      <c r="Y86" s="428">
        <v>0.13449999999999998</v>
      </c>
      <c r="Z86" s="42"/>
      <c r="AA86" s="428">
        <v>0.56879999999999997</v>
      </c>
      <c r="AB86" s="428">
        <v>1.7600000000000001E-2</v>
      </c>
      <c r="AC86" s="428">
        <v>4.7699999999999992E-2</v>
      </c>
      <c r="AD86" s="428">
        <v>0.18940000000000001</v>
      </c>
      <c r="AE86" s="428">
        <v>0.1011</v>
      </c>
      <c r="AF86" s="428">
        <v>7.5399999999999995E-2</v>
      </c>
      <c r="AG86" s="755"/>
      <c r="AH86" s="428">
        <v>4.2500000000000003E-2</v>
      </c>
      <c r="AI86" s="428">
        <v>-2.2499999999999999E-2</v>
      </c>
      <c r="AJ86" s="428">
        <v>-4.5999999999999999E-3</v>
      </c>
      <c r="AK86" s="428">
        <v>-0.1784</v>
      </c>
      <c r="AL86" s="428">
        <v>-0.1966</v>
      </c>
      <c r="AM86" s="428">
        <v>-0.19149999999999998</v>
      </c>
      <c r="AN86" s="42"/>
      <c r="AO86" s="428">
        <v>1.1000000000000001E-2</v>
      </c>
      <c r="AP86" s="428">
        <v>0.10830000000000001</v>
      </c>
      <c r="AQ86" s="428">
        <v>8.0799999999999997E-2</v>
      </c>
      <c r="AR86" s="428">
        <v>2.0400000000000001E-2</v>
      </c>
      <c r="AS86" s="428">
        <v>-4.4900000000000002E-2</v>
      </c>
      <c r="AT86" s="428">
        <v>-2.64E-2</v>
      </c>
      <c r="AU86" s="42"/>
      <c r="AV86" s="428">
        <v>0.42820000000000003</v>
      </c>
      <c r="AW86" s="428">
        <v>0.40710000000000002</v>
      </c>
      <c r="AX86" s="428">
        <v>0.41320000000000001</v>
      </c>
      <c r="AY86" s="428">
        <v>0.42909999999999998</v>
      </c>
      <c r="AZ86" s="428">
        <v>0.41850000000000004</v>
      </c>
      <c r="BA86" s="428">
        <v>0.42159999999999997</v>
      </c>
      <c r="BB86" s="42"/>
      <c r="BC86" s="428">
        <v>0.26600000000000001</v>
      </c>
      <c r="BD86" s="428">
        <v>0.2195</v>
      </c>
      <c r="BE86" s="428">
        <v>0.23280000000000001</v>
      </c>
      <c r="BF86" s="428">
        <v>0.29980000000000001</v>
      </c>
      <c r="BG86" s="428">
        <v>0.33350000000000002</v>
      </c>
      <c r="BH86" s="428">
        <v>0.32390000000000002</v>
      </c>
      <c r="BI86" s="42"/>
      <c r="BJ86" s="428">
        <v>-0.191</v>
      </c>
      <c r="BK86" s="428">
        <v>-0.22309999999999999</v>
      </c>
      <c r="BL86" s="428">
        <v>-0.21379999999999999</v>
      </c>
      <c r="BM86" s="428">
        <v>-0.23219999999999999</v>
      </c>
      <c r="BN86" s="428">
        <v>-0.1298</v>
      </c>
      <c r="BO86" s="428">
        <v>-0.15909999999999999</v>
      </c>
      <c r="BP86" s="42"/>
      <c r="BQ86" s="428">
        <v>1.8500000000000003E-2</v>
      </c>
      <c r="BR86" s="428">
        <v>7.8000000000000005E-3</v>
      </c>
      <c r="BS86" s="428">
        <v>1.0500000000000001E-2</v>
      </c>
      <c r="BT86" s="428">
        <v>-0.1643</v>
      </c>
      <c r="BU86" s="428">
        <v>-1.6200000000000003E-2</v>
      </c>
      <c r="BV86" s="428">
        <v>-6.0299999999999999E-2</v>
      </c>
      <c r="BW86" s="42"/>
      <c r="BX86" s="428">
        <v>-0.13570000000000002</v>
      </c>
      <c r="BY86" s="428">
        <v>-0.12640000000000001</v>
      </c>
      <c r="BZ86" s="428">
        <v>-0.12890000000000001</v>
      </c>
      <c r="CA86" s="42"/>
      <c r="CB86" s="428">
        <v>-0.10249999999999999</v>
      </c>
      <c r="CC86" s="428">
        <v>-0.16320000000000001</v>
      </c>
      <c r="CD86" s="428">
        <v>-0.14649999999999999</v>
      </c>
      <c r="CE86" s="42"/>
      <c r="CF86" s="514">
        <v>110.6</v>
      </c>
      <c r="CG86" s="514">
        <v>-8.3000000000000114</v>
      </c>
      <c r="CH86" s="754" t="s">
        <v>1115</v>
      </c>
      <c r="CI86" s="754" t="s">
        <v>1115</v>
      </c>
      <c r="CJ86" s="183"/>
    </row>
    <row r="87" spans="1:88">
      <c r="A87" s="61">
        <v>38777</v>
      </c>
      <c r="B87" s="428">
        <v>-0.51900000000000002</v>
      </c>
      <c r="C87" s="428">
        <v>-0.47759999999999997</v>
      </c>
      <c r="D87" s="428">
        <v>-0.48969999999999997</v>
      </c>
      <c r="E87" s="42"/>
      <c r="F87" s="428">
        <v>-0.24640000000000001</v>
      </c>
      <c r="G87" s="428">
        <v>-0.11169999999999999</v>
      </c>
      <c r="H87" s="428">
        <v>-0.2707</v>
      </c>
      <c r="I87" s="428">
        <v>-8.1000000000000003E-2</v>
      </c>
      <c r="J87" s="428">
        <v>-0.2636</v>
      </c>
      <c r="K87" s="428">
        <v>-9.0200000000000002E-2</v>
      </c>
      <c r="L87" s="42"/>
      <c r="M87" s="428">
        <v>6.1999999999999998E-3</v>
      </c>
      <c r="N87" s="428">
        <v>-6.3899999999999998E-2</v>
      </c>
      <c r="O87" s="428">
        <v>-4.3200000000000002E-2</v>
      </c>
      <c r="P87" s="428">
        <v>2.07E-2</v>
      </c>
      <c r="Q87" s="428">
        <v>-3.6200000000000003E-2</v>
      </c>
      <c r="R87" s="428">
        <v>-1.9299999999999998E-2</v>
      </c>
      <c r="S87" s="42"/>
      <c r="T87" s="428">
        <v>0.53679999999999994</v>
      </c>
      <c r="U87" s="428">
        <v>2.2599999999999999E-2</v>
      </c>
      <c r="V87" s="428">
        <v>3.7100000000000001E-2</v>
      </c>
      <c r="W87" s="428">
        <v>0.2288</v>
      </c>
      <c r="X87" s="428">
        <v>9.3699999999999992E-2</v>
      </c>
      <c r="Y87" s="428">
        <v>8.1000000000000003E-2</v>
      </c>
      <c r="Z87" s="42"/>
      <c r="AA87" s="428">
        <v>0.55259999999999998</v>
      </c>
      <c r="AB87" s="428">
        <v>1.8600000000000002E-2</v>
      </c>
      <c r="AC87" s="428">
        <v>5.3800000000000001E-2</v>
      </c>
      <c r="AD87" s="428">
        <v>0.19089999999999999</v>
      </c>
      <c r="AE87" s="428">
        <v>0.1142</v>
      </c>
      <c r="AF87" s="428">
        <v>6.9900000000000004E-2</v>
      </c>
      <c r="AG87" s="755"/>
      <c r="AH87" s="428">
        <v>-4.2500000000000003E-2</v>
      </c>
      <c r="AI87" s="428">
        <v>-9.2100000000000015E-2</v>
      </c>
      <c r="AJ87" s="428">
        <v>-7.7399999999999997E-2</v>
      </c>
      <c r="AK87" s="428">
        <v>-0.2286</v>
      </c>
      <c r="AL87" s="428">
        <v>-0.21299999999999999</v>
      </c>
      <c r="AM87" s="428">
        <v>-0.2177</v>
      </c>
      <c r="AN87" s="42"/>
      <c r="AO87" s="428">
        <v>2.8199999999999999E-2</v>
      </c>
      <c r="AP87" s="428">
        <v>7.7199999999999991E-2</v>
      </c>
      <c r="AQ87" s="428">
        <v>6.2600000000000003E-2</v>
      </c>
      <c r="AR87" s="428">
        <v>-6.2600000000000003E-2</v>
      </c>
      <c r="AS87" s="428">
        <v>-5.5800000000000002E-2</v>
      </c>
      <c r="AT87" s="428">
        <v>-5.7800000000000004E-2</v>
      </c>
      <c r="AU87" s="42"/>
      <c r="AV87" s="428">
        <v>0.47090000000000004</v>
      </c>
      <c r="AW87" s="428">
        <v>0.40380000000000005</v>
      </c>
      <c r="AX87" s="428">
        <v>0.42330000000000001</v>
      </c>
      <c r="AY87" s="428">
        <v>0.43709999999999999</v>
      </c>
      <c r="AZ87" s="428">
        <v>0.42280000000000001</v>
      </c>
      <c r="BA87" s="428">
        <v>0.42700000000000005</v>
      </c>
      <c r="BB87" s="42"/>
      <c r="BC87" s="428">
        <v>0.27100000000000002</v>
      </c>
      <c r="BD87" s="428">
        <v>0.23629999999999998</v>
      </c>
      <c r="BE87" s="428">
        <v>0.24629999999999999</v>
      </c>
      <c r="BF87" s="428">
        <v>0.19039999999999999</v>
      </c>
      <c r="BG87" s="428">
        <v>0.28859999999999997</v>
      </c>
      <c r="BH87" s="428">
        <v>0.26</v>
      </c>
      <c r="BI87" s="42"/>
      <c r="BJ87" s="428">
        <v>-0.21629999999999999</v>
      </c>
      <c r="BK87" s="428">
        <v>-0.22969999999999999</v>
      </c>
      <c r="BL87" s="428">
        <v>-0.22570000000000001</v>
      </c>
      <c r="BM87" s="428">
        <v>-0.2021</v>
      </c>
      <c r="BN87" s="428">
        <v>-0.17989999999999998</v>
      </c>
      <c r="BO87" s="428">
        <v>-0.1865</v>
      </c>
      <c r="BP87" s="42"/>
      <c r="BQ87" s="428">
        <v>-7.3599999999999999E-2</v>
      </c>
      <c r="BR87" s="428">
        <v>-7.22E-2</v>
      </c>
      <c r="BS87" s="428">
        <v>-7.1399999999999991E-2</v>
      </c>
      <c r="BT87" s="428">
        <v>-2.75E-2</v>
      </c>
      <c r="BU87" s="428">
        <v>-1.15E-2</v>
      </c>
      <c r="BV87" s="428">
        <v>-1.5800000000000002E-2</v>
      </c>
      <c r="BW87" s="42"/>
      <c r="BX87" s="428">
        <v>-0.19089999999999999</v>
      </c>
      <c r="BY87" s="428">
        <v>-0.1782</v>
      </c>
      <c r="BZ87" s="428">
        <v>-0.18190000000000001</v>
      </c>
      <c r="CA87" s="42"/>
      <c r="CB87" s="428">
        <v>-0.1119</v>
      </c>
      <c r="CC87" s="428">
        <v>-6.5099999999999991E-2</v>
      </c>
      <c r="CD87" s="428">
        <v>-7.9000000000000001E-2</v>
      </c>
      <c r="CE87" s="42"/>
      <c r="CF87" s="514">
        <v>110.8</v>
      </c>
      <c r="CG87" s="514">
        <v>0.20000000000000284</v>
      </c>
      <c r="CH87" s="754" t="s">
        <v>1115</v>
      </c>
      <c r="CI87" s="754" t="s">
        <v>1115</v>
      </c>
      <c r="CJ87" s="183"/>
    </row>
    <row r="88" spans="1:88">
      <c r="A88" s="61">
        <v>38869</v>
      </c>
      <c r="B88" s="428">
        <v>-0.3639</v>
      </c>
      <c r="C88" s="428">
        <v>-0.46740000000000004</v>
      </c>
      <c r="D88" s="428">
        <v>-0.43840000000000001</v>
      </c>
      <c r="E88" s="42"/>
      <c r="F88" s="428">
        <v>-0.18420000000000003</v>
      </c>
      <c r="G88" s="428">
        <v>-1.3500000000000002E-2</v>
      </c>
      <c r="H88" s="428">
        <v>-0.27550000000000002</v>
      </c>
      <c r="I88" s="428">
        <v>-4.3700000000000003E-2</v>
      </c>
      <c r="J88" s="428">
        <v>-0.24969999999999998</v>
      </c>
      <c r="K88" s="428">
        <v>-3.5200000000000002E-2</v>
      </c>
      <c r="L88" s="42"/>
      <c r="M88" s="428">
        <v>-9.1400000000000009E-2</v>
      </c>
      <c r="N88" s="428">
        <v>-7.7199999999999991E-2</v>
      </c>
      <c r="O88" s="428">
        <v>-8.1199999999999994E-2</v>
      </c>
      <c r="P88" s="428">
        <v>4.2000000000000003E-2</v>
      </c>
      <c r="Q88" s="428">
        <v>4.4000000000000003E-3</v>
      </c>
      <c r="R88" s="428">
        <v>1.4999999999999999E-2</v>
      </c>
      <c r="S88" s="42"/>
      <c r="T88" s="428">
        <v>0.67709999999999992</v>
      </c>
      <c r="U88" s="428">
        <v>5.4900000000000004E-2</v>
      </c>
      <c r="V88" s="428">
        <v>3.95E-2</v>
      </c>
      <c r="W88" s="428">
        <v>0.10529999999999999</v>
      </c>
      <c r="X88" s="428">
        <v>8.09E-2</v>
      </c>
      <c r="Y88" s="428">
        <v>4.24E-2</v>
      </c>
      <c r="Z88" s="42"/>
      <c r="AA88" s="428">
        <v>0.59060000000000001</v>
      </c>
      <c r="AB88" s="428">
        <v>5.04E-2</v>
      </c>
      <c r="AC88" s="428">
        <v>6.0700000000000004E-2</v>
      </c>
      <c r="AD88" s="428">
        <v>0.15479999999999999</v>
      </c>
      <c r="AE88" s="428">
        <v>9.1999999999999998E-2</v>
      </c>
      <c r="AF88" s="428">
        <v>5.1500000000000004E-2</v>
      </c>
      <c r="AG88" s="755"/>
      <c r="AH88" s="428">
        <v>-0.15259999999999999</v>
      </c>
      <c r="AI88" s="428">
        <v>-0.12509999999999999</v>
      </c>
      <c r="AJ88" s="428">
        <v>-0.1326</v>
      </c>
      <c r="AK88" s="428">
        <v>-0.20749999999999999</v>
      </c>
      <c r="AL88" s="428">
        <v>-0.1416</v>
      </c>
      <c r="AM88" s="428">
        <v>-0.15960000000000002</v>
      </c>
      <c r="AN88" s="42"/>
      <c r="AO88" s="428">
        <v>-6.0499999999999998E-2</v>
      </c>
      <c r="AP88" s="428">
        <v>5.8299999999999998E-2</v>
      </c>
      <c r="AQ88" s="428">
        <v>2.5000000000000001E-2</v>
      </c>
      <c r="AR88" s="428">
        <v>-9.35E-2</v>
      </c>
      <c r="AS88" s="428">
        <v>-2.64E-2</v>
      </c>
      <c r="AT88" s="428">
        <v>-4.5100000000000001E-2</v>
      </c>
      <c r="AU88" s="42"/>
      <c r="AV88" s="428">
        <v>0.5907</v>
      </c>
      <c r="AW88" s="428">
        <v>0.50209999999999999</v>
      </c>
      <c r="AX88" s="428">
        <v>0.52700000000000002</v>
      </c>
      <c r="AY88" s="428">
        <v>0.62450000000000006</v>
      </c>
      <c r="AZ88" s="428">
        <v>0.54010000000000002</v>
      </c>
      <c r="BA88" s="428">
        <v>0.56380000000000008</v>
      </c>
      <c r="BB88" s="42"/>
      <c r="BC88" s="428">
        <v>0.31120000000000003</v>
      </c>
      <c r="BD88" s="428">
        <v>0.26369999999999999</v>
      </c>
      <c r="BE88" s="428">
        <v>0.27699999999999997</v>
      </c>
      <c r="BF88" s="428">
        <v>0.43109999999999998</v>
      </c>
      <c r="BG88" s="428">
        <v>0.3286</v>
      </c>
      <c r="BH88" s="428">
        <v>0.35759999999999997</v>
      </c>
      <c r="BI88" s="42"/>
      <c r="BJ88" s="428">
        <v>-0.37520000000000003</v>
      </c>
      <c r="BK88" s="428">
        <v>-0.2949</v>
      </c>
      <c r="BL88" s="428">
        <v>-0.3175</v>
      </c>
      <c r="BM88" s="428">
        <v>-0.21149999999999999</v>
      </c>
      <c r="BN88" s="428">
        <v>-0.23440000000000003</v>
      </c>
      <c r="BO88" s="428">
        <v>-0.22800000000000001</v>
      </c>
      <c r="BP88" s="42"/>
      <c r="BQ88" s="428">
        <v>-8.4900000000000003E-2</v>
      </c>
      <c r="BR88" s="428">
        <v>-8.6899999999999991E-2</v>
      </c>
      <c r="BS88" s="428">
        <v>-8.6599999999999996E-2</v>
      </c>
      <c r="BT88" s="428">
        <v>4.0099999999999997E-2</v>
      </c>
      <c r="BU88" s="428">
        <v>-2.7300000000000001E-2</v>
      </c>
      <c r="BV88" s="428">
        <v>-8.3000000000000001E-3</v>
      </c>
      <c r="BW88" s="42"/>
      <c r="BX88" s="428">
        <v>-9.3000000000000013E-2</v>
      </c>
      <c r="BY88" s="428">
        <v>-6.4199999999999993E-2</v>
      </c>
      <c r="BZ88" s="428">
        <v>-7.2000000000000008E-2</v>
      </c>
      <c r="CA88" s="42"/>
      <c r="CB88" s="428">
        <v>-5.1799999999999999E-2</v>
      </c>
      <c r="CC88" s="428">
        <v>-7.6E-3</v>
      </c>
      <c r="CD88" s="428">
        <v>-1.9900000000000001E-2</v>
      </c>
      <c r="CE88" s="42"/>
      <c r="CF88" s="514">
        <v>107.2</v>
      </c>
      <c r="CG88" s="514">
        <v>-3.5999999999999943</v>
      </c>
      <c r="CH88" s="754" t="s">
        <v>1115</v>
      </c>
      <c r="CI88" s="754" t="s">
        <v>1115</v>
      </c>
      <c r="CJ88" s="183"/>
    </row>
    <row r="89" spans="1:88">
      <c r="A89" s="61">
        <v>38961</v>
      </c>
      <c r="B89" s="428">
        <v>-0.20569999999999999</v>
      </c>
      <c r="C89" s="428">
        <v>-0.187</v>
      </c>
      <c r="D89" s="428">
        <v>-0.19260000000000002</v>
      </c>
      <c r="E89" s="42"/>
      <c r="F89" s="428">
        <v>-0.12759999999999999</v>
      </c>
      <c r="G89" s="428">
        <v>-1.47E-2</v>
      </c>
      <c r="H89" s="428">
        <v>-0.25239999999999996</v>
      </c>
      <c r="I89" s="428">
        <v>-0.10050000000000001</v>
      </c>
      <c r="J89" s="428">
        <v>-0.2152</v>
      </c>
      <c r="K89" s="428">
        <v>-7.5600000000000001E-2</v>
      </c>
      <c r="L89" s="42"/>
      <c r="M89" s="428">
        <v>2.7900000000000001E-2</v>
      </c>
      <c r="N89" s="428">
        <v>-5.5199999999999999E-2</v>
      </c>
      <c r="O89" s="428">
        <v>-3.04E-2</v>
      </c>
      <c r="P89" s="428">
        <v>4.5199999999999997E-2</v>
      </c>
      <c r="Q89" s="428">
        <v>7.1599999999999997E-2</v>
      </c>
      <c r="R89" s="428">
        <v>6.3700000000000007E-2</v>
      </c>
      <c r="S89" s="42"/>
      <c r="T89" s="428">
        <v>0.60950000000000004</v>
      </c>
      <c r="U89" s="428">
        <v>6.4600000000000005E-2</v>
      </c>
      <c r="V89" s="428">
        <v>3.8300000000000001E-2</v>
      </c>
      <c r="W89" s="428">
        <v>0.14180000000000001</v>
      </c>
      <c r="X89" s="428">
        <v>0.12390000000000001</v>
      </c>
      <c r="Y89" s="428">
        <v>2.1899999999999999E-2</v>
      </c>
      <c r="Z89" s="42"/>
      <c r="AA89" s="428">
        <v>0.59789999999999999</v>
      </c>
      <c r="AB89" s="428">
        <v>3.78E-2</v>
      </c>
      <c r="AC89" s="428">
        <v>5.62E-2</v>
      </c>
      <c r="AD89" s="428">
        <v>0.13930000000000001</v>
      </c>
      <c r="AE89" s="428">
        <v>0.115</v>
      </c>
      <c r="AF89" s="428">
        <v>5.3800000000000001E-2</v>
      </c>
      <c r="AG89" s="755"/>
      <c r="AH89" s="428">
        <v>-5.3E-3</v>
      </c>
      <c r="AI89" s="428">
        <v>-7.8100000000000003E-2</v>
      </c>
      <c r="AJ89" s="428">
        <v>-5.5399999999999998E-2</v>
      </c>
      <c r="AK89" s="428">
        <v>-0.1116</v>
      </c>
      <c r="AL89" s="428">
        <v>-5.3099999999999994E-2</v>
      </c>
      <c r="AM89" s="428">
        <v>-7.1199999999999999E-2</v>
      </c>
      <c r="AN89" s="42"/>
      <c r="AO89" s="428">
        <v>-6.0000000000000001E-3</v>
      </c>
      <c r="AP89" s="428">
        <v>8.4600000000000009E-2</v>
      </c>
      <c r="AQ89" s="428">
        <v>5.7500000000000002E-2</v>
      </c>
      <c r="AR89" s="428">
        <v>-0.1832</v>
      </c>
      <c r="AS89" s="428">
        <v>-2.0400000000000001E-2</v>
      </c>
      <c r="AT89" s="428">
        <v>-6.9000000000000006E-2</v>
      </c>
      <c r="AU89" s="42"/>
      <c r="AV89" s="428">
        <v>0.61170000000000002</v>
      </c>
      <c r="AW89" s="428">
        <v>0.50800000000000001</v>
      </c>
      <c r="AX89" s="428">
        <v>0.53839999999999999</v>
      </c>
      <c r="AY89" s="428">
        <v>0.42009999999999997</v>
      </c>
      <c r="AZ89" s="428">
        <v>0.43090000000000006</v>
      </c>
      <c r="BA89" s="428">
        <v>0.42770000000000002</v>
      </c>
      <c r="BB89" s="42"/>
      <c r="BC89" s="428">
        <v>0.25090000000000001</v>
      </c>
      <c r="BD89" s="428">
        <v>0.34090000000000004</v>
      </c>
      <c r="BE89" s="428">
        <v>0.31440000000000001</v>
      </c>
      <c r="BF89" s="428">
        <v>0.20069999999999999</v>
      </c>
      <c r="BG89" s="428">
        <v>0.31019999999999998</v>
      </c>
      <c r="BH89" s="428">
        <v>0.2777</v>
      </c>
      <c r="BI89" s="42"/>
      <c r="BJ89" s="428">
        <v>-0.29199999999999998</v>
      </c>
      <c r="BK89" s="428">
        <v>-0.26739999999999997</v>
      </c>
      <c r="BL89" s="428">
        <v>-0.27460000000000001</v>
      </c>
      <c r="BM89" s="428">
        <v>-9.2600000000000002E-2</v>
      </c>
      <c r="BN89" s="428">
        <v>-8.6400000000000005E-2</v>
      </c>
      <c r="BO89" s="428">
        <v>-8.8200000000000001E-2</v>
      </c>
      <c r="BP89" s="42"/>
      <c r="BQ89" s="428">
        <v>-3.4999999999999996E-3</v>
      </c>
      <c r="BR89" s="428">
        <v>-2.1600000000000001E-2</v>
      </c>
      <c r="BS89" s="428">
        <v>-1.2199999999999999E-2</v>
      </c>
      <c r="BT89" s="428">
        <v>5.0599999999999999E-2</v>
      </c>
      <c r="BU89" s="428">
        <v>0.13170000000000001</v>
      </c>
      <c r="BV89" s="428">
        <v>0.10869999999999999</v>
      </c>
      <c r="BW89" s="42"/>
      <c r="BX89" s="428">
        <v>-3.2400000000000005E-2</v>
      </c>
      <c r="BY89" s="428">
        <v>-9.69E-2</v>
      </c>
      <c r="BZ89" s="428">
        <v>-7.7899999999999997E-2</v>
      </c>
      <c r="CA89" s="42"/>
      <c r="CB89" s="428">
        <v>-3.9399999999999998E-2</v>
      </c>
      <c r="CC89" s="428">
        <v>4.4400000000000002E-2</v>
      </c>
      <c r="CD89" s="428">
        <v>1.9900000000000001E-2</v>
      </c>
      <c r="CE89" s="42"/>
      <c r="CF89" s="514">
        <v>109.9</v>
      </c>
      <c r="CG89" s="514">
        <v>2.7000000000000028</v>
      </c>
      <c r="CH89" s="754" t="s">
        <v>1115</v>
      </c>
      <c r="CI89" s="754" t="s">
        <v>1115</v>
      </c>
      <c r="CJ89" s="183"/>
    </row>
    <row r="90" spans="1:88">
      <c r="A90" s="61">
        <v>39052</v>
      </c>
      <c r="B90" s="428">
        <v>0.11550000000000001</v>
      </c>
      <c r="C90" s="428">
        <v>1E-3</v>
      </c>
      <c r="D90" s="428">
        <v>3.4700000000000002E-2</v>
      </c>
      <c r="E90" s="42"/>
      <c r="F90" s="428">
        <v>-0.23760000000000001</v>
      </c>
      <c r="G90" s="428">
        <v>-0.1061</v>
      </c>
      <c r="H90" s="428">
        <v>-0.31059999999999999</v>
      </c>
      <c r="I90" s="428">
        <v>-0.1072</v>
      </c>
      <c r="J90" s="428">
        <v>-0.28949999999999998</v>
      </c>
      <c r="K90" s="428">
        <v>-0.1069</v>
      </c>
      <c r="L90" s="42"/>
      <c r="M90" s="428">
        <v>0.13269999999999998</v>
      </c>
      <c r="N90" s="428">
        <v>8.5000000000000006E-2</v>
      </c>
      <c r="O90" s="428">
        <v>9.9100000000000008E-2</v>
      </c>
      <c r="P90" s="428">
        <v>0.22899999999999998</v>
      </c>
      <c r="Q90" s="428">
        <v>0.1042</v>
      </c>
      <c r="R90" s="428">
        <v>0.14130000000000001</v>
      </c>
      <c r="S90" s="42"/>
      <c r="T90" s="428">
        <v>0.60289999999999999</v>
      </c>
      <c r="U90" s="428">
        <v>4.4500000000000005E-2</v>
      </c>
      <c r="V90" s="428">
        <v>3.4200000000000001E-2</v>
      </c>
      <c r="W90" s="428">
        <v>0.1487</v>
      </c>
      <c r="X90" s="428">
        <v>0.1207</v>
      </c>
      <c r="Y90" s="428">
        <v>4.9000000000000002E-2</v>
      </c>
      <c r="Z90" s="42"/>
      <c r="AA90" s="428">
        <v>0.5726</v>
      </c>
      <c r="AB90" s="428">
        <v>3.2000000000000001E-2</v>
      </c>
      <c r="AC90" s="428">
        <v>4.2500000000000003E-2</v>
      </c>
      <c r="AD90" s="428">
        <v>0.18510000000000001</v>
      </c>
      <c r="AE90" s="428">
        <v>0.111</v>
      </c>
      <c r="AF90" s="428">
        <v>5.6900000000000006E-2</v>
      </c>
      <c r="AG90" s="755"/>
      <c r="AH90" s="428">
        <v>0.1391</v>
      </c>
      <c r="AI90" s="428">
        <v>7.0999999999999994E-2</v>
      </c>
      <c r="AJ90" s="428">
        <v>9.0700000000000003E-2</v>
      </c>
      <c r="AK90" s="428">
        <v>-6.7900000000000002E-2</v>
      </c>
      <c r="AL90" s="428">
        <v>-6.9000000000000006E-2</v>
      </c>
      <c r="AM90" s="428">
        <v>-6.8699999999999997E-2</v>
      </c>
      <c r="AN90" s="42"/>
      <c r="AO90" s="428">
        <v>7.8000000000000005E-3</v>
      </c>
      <c r="AP90" s="428">
        <v>5.1900000000000002E-2</v>
      </c>
      <c r="AQ90" s="428">
        <v>3.9100000000000003E-2</v>
      </c>
      <c r="AR90" s="428">
        <v>-2.29E-2</v>
      </c>
      <c r="AS90" s="428">
        <v>-1E-4</v>
      </c>
      <c r="AT90" s="428">
        <v>-6.7000000000000002E-3</v>
      </c>
      <c r="AU90" s="42"/>
      <c r="AV90" s="428">
        <v>0.36340000000000006</v>
      </c>
      <c r="AW90" s="428">
        <v>0.41350000000000003</v>
      </c>
      <c r="AX90" s="428">
        <v>0.39880000000000004</v>
      </c>
      <c r="AY90" s="428">
        <v>0.36950000000000005</v>
      </c>
      <c r="AZ90" s="428">
        <v>0.44290000000000002</v>
      </c>
      <c r="BA90" s="428">
        <v>0.4214</v>
      </c>
      <c r="BB90" s="42"/>
      <c r="BC90" s="428">
        <v>0.2631</v>
      </c>
      <c r="BD90" s="428">
        <v>0.1923</v>
      </c>
      <c r="BE90" s="428">
        <v>0.21329999999999999</v>
      </c>
      <c r="BF90" s="428">
        <v>0.27379999999999999</v>
      </c>
      <c r="BG90" s="428">
        <v>0.27839999999999998</v>
      </c>
      <c r="BH90" s="428">
        <v>0.27699999999999997</v>
      </c>
      <c r="BI90" s="42"/>
      <c r="BJ90" s="428">
        <v>3.4200000000000001E-2</v>
      </c>
      <c r="BK90" s="428">
        <v>-0.1777</v>
      </c>
      <c r="BL90" s="428">
        <v>-0.11509999999999999</v>
      </c>
      <c r="BM90" s="428">
        <v>7.6299999999999993E-2</v>
      </c>
      <c r="BN90" s="428">
        <v>-1.1299999999999999E-2</v>
      </c>
      <c r="BO90" s="428">
        <v>1.46E-2</v>
      </c>
      <c r="BP90" s="42"/>
      <c r="BQ90" s="428">
        <v>0.19390000000000002</v>
      </c>
      <c r="BR90" s="428">
        <v>7.1900000000000006E-2</v>
      </c>
      <c r="BS90" s="428">
        <v>0.10859999999999999</v>
      </c>
      <c r="BT90" s="428">
        <v>0.16750000000000001</v>
      </c>
      <c r="BU90" s="428">
        <v>0.1479</v>
      </c>
      <c r="BV90" s="428">
        <v>0.15029999999999999</v>
      </c>
      <c r="BW90" s="42"/>
      <c r="BX90" s="428">
        <v>1E-4</v>
      </c>
      <c r="BY90" s="428">
        <v>-5.7999999999999996E-3</v>
      </c>
      <c r="BZ90" s="428">
        <v>-4.0999999999999995E-3</v>
      </c>
      <c r="CA90" s="42"/>
      <c r="CB90" s="428">
        <v>0.1424</v>
      </c>
      <c r="CC90" s="428">
        <v>0.11900000000000001</v>
      </c>
      <c r="CD90" s="428">
        <v>0.126</v>
      </c>
      <c r="CE90" s="42"/>
      <c r="CF90" s="514">
        <v>124.8</v>
      </c>
      <c r="CG90" s="514">
        <v>14.899999999999991</v>
      </c>
      <c r="CH90" s="754" t="s">
        <v>1115</v>
      </c>
      <c r="CI90" s="754" t="s">
        <v>1115</v>
      </c>
      <c r="CJ90" s="183"/>
    </row>
    <row r="91" spans="1:88">
      <c r="A91" s="61">
        <v>39142</v>
      </c>
      <c r="B91" s="428">
        <v>-0.1047</v>
      </c>
      <c r="C91" s="428">
        <v>-0.17079999999999998</v>
      </c>
      <c r="D91" s="428">
        <v>-0.153</v>
      </c>
      <c r="E91" s="42"/>
      <c r="F91" s="428">
        <v>-0.34159999999999996</v>
      </c>
      <c r="G91" s="428">
        <v>-0.14449999999999999</v>
      </c>
      <c r="H91" s="428">
        <v>-0.43729999999999997</v>
      </c>
      <c r="I91" s="428">
        <v>-0.22750000000000001</v>
      </c>
      <c r="J91" s="428">
        <v>-0.41220000000000001</v>
      </c>
      <c r="K91" s="428">
        <v>-0.2051</v>
      </c>
      <c r="L91" s="42"/>
      <c r="M91" s="428">
        <v>7.8100000000000003E-2</v>
      </c>
      <c r="N91" s="428">
        <v>1.6500000000000001E-2</v>
      </c>
      <c r="O91" s="428">
        <v>3.3000000000000002E-2</v>
      </c>
      <c r="P91" s="428">
        <v>0.12240000000000001</v>
      </c>
      <c r="Q91" s="428">
        <v>0.1193</v>
      </c>
      <c r="R91" s="428">
        <v>0.1202</v>
      </c>
      <c r="S91" s="42"/>
      <c r="T91" s="428">
        <v>0.64549999999999996</v>
      </c>
      <c r="U91" s="428">
        <v>4.1799999999999997E-2</v>
      </c>
      <c r="V91" s="428">
        <v>2.29E-2</v>
      </c>
      <c r="W91" s="428">
        <v>0.1699</v>
      </c>
      <c r="X91" s="428">
        <v>8.3400000000000002E-2</v>
      </c>
      <c r="Y91" s="428">
        <v>3.6600000000000001E-2</v>
      </c>
      <c r="Z91" s="42"/>
      <c r="AA91" s="428">
        <v>0.52270000000000005</v>
      </c>
      <c r="AB91" s="428">
        <v>2.98E-2</v>
      </c>
      <c r="AC91" s="428">
        <v>4.07E-2</v>
      </c>
      <c r="AD91" s="428">
        <v>0.22219999999999998</v>
      </c>
      <c r="AE91" s="428">
        <v>0.1389</v>
      </c>
      <c r="AF91" s="428">
        <v>4.5700000000000005E-2</v>
      </c>
      <c r="AG91" s="755"/>
      <c r="AH91" s="428">
        <v>-1.4000000000000002E-3</v>
      </c>
      <c r="AI91" s="428">
        <v>5.8299999999999998E-2</v>
      </c>
      <c r="AJ91" s="428">
        <v>4.2000000000000003E-2</v>
      </c>
      <c r="AK91" s="428">
        <v>-0.1804</v>
      </c>
      <c r="AL91" s="428">
        <v>-6.54E-2</v>
      </c>
      <c r="AM91" s="428">
        <v>-9.6699999999999994E-2</v>
      </c>
      <c r="AN91" s="42"/>
      <c r="AO91" s="428">
        <v>3.3399999999999999E-2</v>
      </c>
      <c r="AP91" s="428">
        <v>0.1671</v>
      </c>
      <c r="AQ91" s="428">
        <v>0.13100000000000001</v>
      </c>
      <c r="AR91" s="428">
        <v>-1.3500000000000002E-2</v>
      </c>
      <c r="AS91" s="428">
        <v>3.5999999999999999E-3</v>
      </c>
      <c r="AT91" s="428">
        <v>-1E-3</v>
      </c>
      <c r="AU91" s="42"/>
      <c r="AV91" s="428">
        <v>0.50590000000000002</v>
      </c>
      <c r="AW91" s="428">
        <v>0.48049999999999998</v>
      </c>
      <c r="AX91" s="428">
        <v>0.48729999999999996</v>
      </c>
      <c r="AY91" s="428">
        <v>0.4672</v>
      </c>
      <c r="AZ91" s="428">
        <v>0.50560000000000005</v>
      </c>
      <c r="BA91" s="428">
        <v>0.49540000000000001</v>
      </c>
      <c r="BB91" s="42"/>
      <c r="BC91" s="428">
        <v>0.28739999999999999</v>
      </c>
      <c r="BD91" s="428">
        <v>0.25719999999999998</v>
      </c>
      <c r="BE91" s="428">
        <v>0.26519999999999999</v>
      </c>
      <c r="BF91" s="428">
        <v>0.43439999999999995</v>
      </c>
      <c r="BG91" s="428">
        <v>0.39119999999999999</v>
      </c>
      <c r="BH91" s="428">
        <v>0.40279999999999999</v>
      </c>
      <c r="BI91" s="42"/>
      <c r="BJ91" s="428">
        <v>-0.1038</v>
      </c>
      <c r="BK91" s="428">
        <v>-0.19539999999999999</v>
      </c>
      <c r="BL91" s="428">
        <v>-0.1714</v>
      </c>
      <c r="BM91" s="428">
        <v>-1.1000000000000001E-2</v>
      </c>
      <c r="BN91" s="428">
        <v>-5.21E-2</v>
      </c>
      <c r="BO91" s="428">
        <v>-4.1200000000000001E-2</v>
      </c>
      <c r="BP91" s="42"/>
      <c r="BQ91" s="428">
        <v>0.17149999999999999</v>
      </c>
      <c r="BR91" s="428">
        <v>8.7400000000000005E-2</v>
      </c>
      <c r="BS91" s="428">
        <v>0.1099</v>
      </c>
      <c r="BT91" s="428">
        <v>0.1739</v>
      </c>
      <c r="BU91" s="428">
        <v>0.15579999999999999</v>
      </c>
      <c r="BV91" s="428">
        <v>0.16140000000000002</v>
      </c>
      <c r="BW91" s="42"/>
      <c r="BX91" s="428">
        <v>-9.1199999999999989E-2</v>
      </c>
      <c r="BY91" s="428">
        <v>6.5199999999999994E-2</v>
      </c>
      <c r="BZ91" s="428">
        <v>2.46E-2</v>
      </c>
      <c r="CA91" s="42"/>
      <c r="CB91" s="428">
        <v>4.36E-2</v>
      </c>
      <c r="CC91" s="428">
        <v>7.51E-2</v>
      </c>
      <c r="CD91" s="428">
        <v>6.6900000000000001E-2</v>
      </c>
      <c r="CE91" s="42"/>
      <c r="CF91" s="514">
        <v>120.4</v>
      </c>
      <c r="CG91" s="514">
        <v>-4.3999999999999915</v>
      </c>
      <c r="CH91" s="754" t="s">
        <v>1115</v>
      </c>
      <c r="CI91" s="754" t="s">
        <v>1115</v>
      </c>
      <c r="CJ91" s="183"/>
    </row>
    <row r="92" spans="1:88">
      <c r="A92" s="61">
        <v>39234</v>
      </c>
      <c r="B92" s="428">
        <v>-0.23760000000000001</v>
      </c>
      <c r="C92" s="428">
        <v>-0.41229999999999994</v>
      </c>
      <c r="D92" s="428">
        <v>-0.36599999999999999</v>
      </c>
      <c r="E92" s="42"/>
      <c r="F92" s="428">
        <v>-0.37290000000000001</v>
      </c>
      <c r="G92" s="428">
        <v>-0.2404</v>
      </c>
      <c r="H92" s="428">
        <v>-0.43810000000000004</v>
      </c>
      <c r="I92" s="428">
        <v>-0.27190000000000003</v>
      </c>
      <c r="J92" s="428">
        <v>-0.42020000000000002</v>
      </c>
      <c r="K92" s="428">
        <v>-0.26350000000000001</v>
      </c>
      <c r="L92" s="42"/>
      <c r="M92" s="428">
        <v>6.5199999999999994E-2</v>
      </c>
      <c r="N92" s="428">
        <v>6.6E-3</v>
      </c>
      <c r="O92" s="428">
        <v>2.2599999999999999E-2</v>
      </c>
      <c r="P92" s="428">
        <v>0.15640000000000001</v>
      </c>
      <c r="Q92" s="428">
        <v>9.64E-2</v>
      </c>
      <c r="R92" s="428">
        <v>0.11269999999999999</v>
      </c>
      <c r="S92" s="42"/>
      <c r="T92" s="428">
        <v>0.56540000000000001</v>
      </c>
      <c r="U92" s="428">
        <v>4.87E-2</v>
      </c>
      <c r="V92" s="428">
        <v>3.5900000000000001E-2</v>
      </c>
      <c r="W92" s="428">
        <v>0.23670000000000002</v>
      </c>
      <c r="X92" s="428">
        <v>5.2499999999999998E-2</v>
      </c>
      <c r="Y92" s="428">
        <v>6.08E-2</v>
      </c>
      <c r="Z92" s="42"/>
      <c r="AA92" s="428">
        <v>0.5232</v>
      </c>
      <c r="AB92" s="428">
        <v>3.4700000000000002E-2</v>
      </c>
      <c r="AC92" s="428">
        <v>5.4800000000000001E-2</v>
      </c>
      <c r="AD92" s="428">
        <v>0.19390000000000002</v>
      </c>
      <c r="AE92" s="428">
        <v>0.10880000000000001</v>
      </c>
      <c r="AF92" s="428">
        <v>8.4499999999999992E-2</v>
      </c>
      <c r="AG92" s="755"/>
      <c r="AH92" s="428">
        <v>9.4200000000000006E-2</v>
      </c>
      <c r="AI92" s="428">
        <v>1.18E-2</v>
      </c>
      <c r="AJ92" s="428">
        <v>3.4300000000000004E-2</v>
      </c>
      <c r="AK92" s="428">
        <v>-0.1782</v>
      </c>
      <c r="AL92" s="428">
        <v>-0.10310000000000001</v>
      </c>
      <c r="AM92" s="428">
        <v>-0.12369999999999999</v>
      </c>
      <c r="AN92" s="42"/>
      <c r="AO92" s="428">
        <v>0.13400000000000001</v>
      </c>
      <c r="AP92" s="428">
        <v>0.13289999999999999</v>
      </c>
      <c r="AQ92" s="428">
        <v>0.13320000000000001</v>
      </c>
      <c r="AR92" s="428">
        <v>-4.7400000000000005E-2</v>
      </c>
      <c r="AS92" s="428">
        <v>1.11E-2</v>
      </c>
      <c r="AT92" s="428">
        <v>-4.5999999999999999E-3</v>
      </c>
      <c r="AU92" s="42"/>
      <c r="AV92" s="428">
        <v>0.46579999999999999</v>
      </c>
      <c r="AW92" s="428">
        <v>0.45630000000000004</v>
      </c>
      <c r="AX92" s="428">
        <v>0.45880000000000004</v>
      </c>
      <c r="AY92" s="428">
        <v>0.47470000000000001</v>
      </c>
      <c r="AZ92" s="428">
        <v>0.48560000000000003</v>
      </c>
      <c r="BA92" s="428">
        <v>0.48270000000000002</v>
      </c>
      <c r="BB92" s="42"/>
      <c r="BC92" s="428">
        <v>0.25009999999999999</v>
      </c>
      <c r="BD92" s="428">
        <v>0.24559999999999998</v>
      </c>
      <c r="BE92" s="428">
        <v>0.24679999999999999</v>
      </c>
      <c r="BF92" s="428">
        <v>0.36899999999999999</v>
      </c>
      <c r="BG92" s="428">
        <v>0.34749999999999998</v>
      </c>
      <c r="BH92" s="428">
        <v>0.3533</v>
      </c>
      <c r="BI92" s="42"/>
      <c r="BJ92" s="428">
        <v>-0.19870000000000002</v>
      </c>
      <c r="BK92" s="428">
        <v>-0.22010000000000002</v>
      </c>
      <c r="BL92" s="428">
        <v>-0.21429999999999999</v>
      </c>
      <c r="BM92" s="428">
        <v>-0.11130000000000001</v>
      </c>
      <c r="BN92" s="428">
        <v>-0.15359999999999999</v>
      </c>
      <c r="BO92" s="428">
        <v>-0.14219999999999999</v>
      </c>
      <c r="BP92" s="42"/>
      <c r="BQ92" s="428">
        <v>7.85E-2</v>
      </c>
      <c r="BR92" s="428">
        <v>8.5699999999999998E-2</v>
      </c>
      <c r="BS92" s="428">
        <v>8.4100000000000008E-2</v>
      </c>
      <c r="BT92" s="428">
        <v>0.11710000000000001</v>
      </c>
      <c r="BU92" s="428">
        <v>7.7199999999999991E-2</v>
      </c>
      <c r="BV92" s="428">
        <v>8.7899999999999992E-2</v>
      </c>
      <c r="BW92" s="42"/>
      <c r="BX92" s="428">
        <v>-6.6699999999999995E-2</v>
      </c>
      <c r="BY92" s="428">
        <v>-3.8399999999999997E-2</v>
      </c>
      <c r="BZ92" s="428">
        <v>-4.58E-2</v>
      </c>
      <c r="CA92" s="42"/>
      <c r="CB92" s="428">
        <v>5.4000000000000006E-2</v>
      </c>
      <c r="CC92" s="428">
        <v>1.54E-2</v>
      </c>
      <c r="CD92" s="428">
        <v>2.5699999999999997E-2</v>
      </c>
      <c r="CE92" s="42"/>
      <c r="CF92" s="514">
        <v>112.6</v>
      </c>
      <c r="CG92" s="514">
        <v>-7.8000000000000114</v>
      </c>
      <c r="CH92" s="754" t="s">
        <v>1115</v>
      </c>
      <c r="CI92" s="754" t="s">
        <v>1115</v>
      </c>
      <c r="CJ92" s="183"/>
    </row>
    <row r="93" spans="1:88">
      <c r="A93" s="61">
        <v>39326</v>
      </c>
      <c r="B93" s="428">
        <v>-0.2717</v>
      </c>
      <c r="C93" s="428">
        <v>-0.27350000000000002</v>
      </c>
      <c r="D93" s="428">
        <v>-0.27289999999999998</v>
      </c>
      <c r="E93" s="42"/>
      <c r="F93" s="428">
        <v>-0.38079999999999997</v>
      </c>
      <c r="G93" s="428">
        <v>-0.22690000000000002</v>
      </c>
      <c r="H93" s="428">
        <v>-0.42979999999999996</v>
      </c>
      <c r="I93" s="428">
        <v>-0.18190000000000001</v>
      </c>
      <c r="J93" s="428">
        <v>-0.41470000000000001</v>
      </c>
      <c r="K93" s="428">
        <v>-0.19489999999999999</v>
      </c>
      <c r="L93" s="42"/>
      <c r="M93" s="428">
        <v>0.14369999999999999</v>
      </c>
      <c r="N93" s="428">
        <v>3.7000000000000002E-3</v>
      </c>
      <c r="O93" s="428">
        <v>4.6799999999999994E-2</v>
      </c>
      <c r="P93" s="428">
        <v>0.1182</v>
      </c>
      <c r="Q93" s="428">
        <v>0.11650000000000001</v>
      </c>
      <c r="R93" s="428">
        <v>0.11710000000000001</v>
      </c>
      <c r="S93" s="42"/>
      <c r="T93" s="428">
        <v>0.58329999999999993</v>
      </c>
      <c r="U93" s="428">
        <v>3.2099999999999997E-2</v>
      </c>
      <c r="V93" s="428">
        <v>3.1400000000000004E-2</v>
      </c>
      <c r="W93" s="428">
        <v>0.20379999999999998</v>
      </c>
      <c r="X93" s="428">
        <v>7.51E-2</v>
      </c>
      <c r="Y93" s="428">
        <v>7.4299999999999991E-2</v>
      </c>
      <c r="Z93" s="42"/>
      <c r="AA93" s="428">
        <v>0.51200000000000001</v>
      </c>
      <c r="AB93" s="428">
        <v>4.1599999999999998E-2</v>
      </c>
      <c r="AC93" s="428">
        <v>5.8700000000000002E-2</v>
      </c>
      <c r="AD93" s="428">
        <v>0.2039</v>
      </c>
      <c r="AE93" s="428">
        <v>0.1231</v>
      </c>
      <c r="AF93" s="428">
        <v>6.0700000000000004E-2</v>
      </c>
      <c r="AG93" s="755"/>
      <c r="AH93" s="428">
        <v>-8.8300000000000003E-2</v>
      </c>
      <c r="AI93" s="428">
        <v>-2.9700000000000001E-2</v>
      </c>
      <c r="AJ93" s="428">
        <v>-4.8099999999999997E-2</v>
      </c>
      <c r="AK93" s="428">
        <v>3.0000000000000001E-3</v>
      </c>
      <c r="AL93" s="428">
        <v>-9.4999999999999998E-3</v>
      </c>
      <c r="AM93" s="428">
        <v>-5.6000000000000008E-3</v>
      </c>
      <c r="AN93" s="42"/>
      <c r="AO93" s="428">
        <v>3.8199999999999998E-2</v>
      </c>
      <c r="AP93" s="428">
        <v>0.13730000000000001</v>
      </c>
      <c r="AQ93" s="428">
        <v>0.10710000000000001</v>
      </c>
      <c r="AR93" s="428">
        <v>-2.06E-2</v>
      </c>
      <c r="AS93" s="428">
        <v>-2.9600000000000001E-2</v>
      </c>
      <c r="AT93" s="428">
        <v>-2.6800000000000001E-2</v>
      </c>
      <c r="AU93" s="42"/>
      <c r="AV93" s="428">
        <v>0.42530000000000001</v>
      </c>
      <c r="AW93" s="428">
        <v>0.46950000000000003</v>
      </c>
      <c r="AX93" s="428">
        <v>0.45590000000000003</v>
      </c>
      <c r="AY93" s="428">
        <v>0.40110000000000001</v>
      </c>
      <c r="AZ93" s="428">
        <v>0.45939999999999998</v>
      </c>
      <c r="BA93" s="428">
        <v>0.44159999999999999</v>
      </c>
      <c r="BB93" s="42"/>
      <c r="BC93" s="428">
        <v>0.31989999999999996</v>
      </c>
      <c r="BD93" s="428">
        <v>0.33490000000000003</v>
      </c>
      <c r="BE93" s="428">
        <v>0.33030000000000004</v>
      </c>
      <c r="BF93" s="428">
        <v>0.26600000000000001</v>
      </c>
      <c r="BG93" s="428">
        <v>0.36890000000000001</v>
      </c>
      <c r="BH93" s="428">
        <v>0.33750000000000002</v>
      </c>
      <c r="BI93" s="42"/>
      <c r="BJ93" s="428">
        <v>-0.1384</v>
      </c>
      <c r="BK93" s="428">
        <v>-0.21729999999999999</v>
      </c>
      <c r="BL93" s="428">
        <v>-0.193</v>
      </c>
      <c r="BM93" s="428">
        <v>-9.3100000000000002E-2</v>
      </c>
      <c r="BN93" s="428">
        <v>-4.2199999999999994E-2</v>
      </c>
      <c r="BO93" s="428">
        <v>-5.79E-2</v>
      </c>
      <c r="BP93" s="42"/>
      <c r="BQ93" s="428">
        <v>-5.57E-2</v>
      </c>
      <c r="BR93" s="428">
        <v>2.1899999999999999E-2</v>
      </c>
      <c r="BS93" s="428">
        <v>1.2999999999999999E-3</v>
      </c>
      <c r="BT93" s="428">
        <v>0.14319999999999999</v>
      </c>
      <c r="BU93" s="428">
        <v>0.15770000000000001</v>
      </c>
      <c r="BV93" s="428">
        <v>0.15410000000000001</v>
      </c>
      <c r="BW93" s="42"/>
      <c r="BX93" s="428">
        <v>-8.2599999999999993E-2</v>
      </c>
      <c r="BY93" s="428">
        <v>-4.5400000000000003E-2</v>
      </c>
      <c r="BZ93" s="428">
        <v>-5.7200000000000001E-2</v>
      </c>
      <c r="CA93" s="42"/>
      <c r="CB93" s="428">
        <v>-3.9000000000000003E-3</v>
      </c>
      <c r="CC93" s="428">
        <v>4.8399999999999999E-2</v>
      </c>
      <c r="CD93" s="428">
        <v>3.2500000000000001E-2</v>
      </c>
      <c r="CE93" s="42"/>
      <c r="CF93" s="514">
        <v>114.8</v>
      </c>
      <c r="CG93" s="514">
        <v>2.2000000000000028</v>
      </c>
      <c r="CH93" s="754" t="s">
        <v>1115</v>
      </c>
      <c r="CI93" s="754" t="s">
        <v>1115</v>
      </c>
      <c r="CJ93" s="183"/>
    </row>
    <row r="94" spans="1:88">
      <c r="A94" s="61">
        <v>39417</v>
      </c>
      <c r="B94" s="428">
        <v>-0.25819999999999999</v>
      </c>
      <c r="C94" s="428">
        <v>-0.26979999999999998</v>
      </c>
      <c r="D94" s="428">
        <v>-0.26679999999999998</v>
      </c>
      <c r="E94" s="42"/>
      <c r="F94" s="428">
        <v>-0.42299999999999999</v>
      </c>
      <c r="G94" s="428">
        <v>-0.26579999999999998</v>
      </c>
      <c r="H94" s="428">
        <v>-0.47479999999999994</v>
      </c>
      <c r="I94" s="428">
        <v>-0.35310000000000002</v>
      </c>
      <c r="J94" s="428">
        <v>-0.46149999999999997</v>
      </c>
      <c r="K94" s="428">
        <v>-0.33030000000000004</v>
      </c>
      <c r="L94" s="42"/>
      <c r="M94" s="428">
        <v>-4.0300000000000002E-2</v>
      </c>
      <c r="N94" s="428">
        <v>6.7000000000000004E-2</v>
      </c>
      <c r="O94" s="428">
        <v>3.8900000000000004E-2</v>
      </c>
      <c r="P94" s="428">
        <v>0.16739999999999999</v>
      </c>
      <c r="Q94" s="428">
        <v>0.1331</v>
      </c>
      <c r="R94" s="428">
        <v>0.1421</v>
      </c>
      <c r="S94" s="42"/>
      <c r="T94" s="428">
        <v>0.61</v>
      </c>
      <c r="U94" s="428">
        <v>6.1600000000000002E-2</v>
      </c>
      <c r="V94" s="428">
        <v>1.6200000000000003E-2</v>
      </c>
      <c r="W94" s="428">
        <v>0.15509999999999999</v>
      </c>
      <c r="X94" s="428">
        <v>0.1105</v>
      </c>
      <c r="Y94" s="428">
        <v>4.6600000000000003E-2</v>
      </c>
      <c r="Z94" s="42"/>
      <c r="AA94" s="428">
        <v>0.52510000000000001</v>
      </c>
      <c r="AB94" s="428">
        <v>4.1599999999999998E-2</v>
      </c>
      <c r="AC94" s="428">
        <v>2.4700000000000003E-2</v>
      </c>
      <c r="AD94" s="428">
        <v>0.2079</v>
      </c>
      <c r="AE94" s="428">
        <v>0.14480000000000001</v>
      </c>
      <c r="AF94" s="428">
        <v>5.5899999999999998E-2</v>
      </c>
      <c r="AG94" s="755"/>
      <c r="AH94" s="428">
        <v>3.5000000000000003E-2</v>
      </c>
      <c r="AI94" s="428">
        <v>0.16449999999999998</v>
      </c>
      <c r="AJ94" s="428">
        <v>0.13019999999999998</v>
      </c>
      <c r="AK94" s="428">
        <v>-0.13070000000000001</v>
      </c>
      <c r="AL94" s="428">
        <v>-2.53E-2</v>
      </c>
      <c r="AM94" s="428">
        <v>-5.3200000000000004E-2</v>
      </c>
      <c r="AN94" s="42"/>
      <c r="AO94" s="428">
        <v>-2.4E-2</v>
      </c>
      <c r="AP94" s="428">
        <v>0.17100000000000001</v>
      </c>
      <c r="AQ94" s="428">
        <v>0.12140000000000001</v>
      </c>
      <c r="AR94" s="428">
        <v>-5.7699999999999994E-2</v>
      </c>
      <c r="AS94" s="428">
        <v>2.2000000000000002E-2</v>
      </c>
      <c r="AT94" s="428">
        <v>1.1999999999999999E-3</v>
      </c>
      <c r="AU94" s="42"/>
      <c r="AV94" s="428">
        <v>0.3785</v>
      </c>
      <c r="AW94" s="428">
        <v>0.48460000000000003</v>
      </c>
      <c r="AX94" s="428">
        <v>0.45689999999999997</v>
      </c>
      <c r="AY94" s="428">
        <v>0.43070000000000003</v>
      </c>
      <c r="AZ94" s="428">
        <v>0.51460000000000006</v>
      </c>
      <c r="BA94" s="428">
        <v>0.49259999999999998</v>
      </c>
      <c r="BB94" s="42"/>
      <c r="BC94" s="428">
        <v>0.27729999999999999</v>
      </c>
      <c r="BD94" s="428">
        <v>0.27460000000000001</v>
      </c>
      <c r="BE94" s="428">
        <v>0.27529999999999999</v>
      </c>
      <c r="BF94" s="428">
        <v>0.35600000000000004</v>
      </c>
      <c r="BG94" s="428">
        <v>0.34759999999999996</v>
      </c>
      <c r="BH94" s="428">
        <v>0.34979999999999994</v>
      </c>
      <c r="BI94" s="42"/>
      <c r="BJ94" s="428">
        <v>-0.19570000000000001</v>
      </c>
      <c r="BK94" s="428">
        <v>-0.18870000000000001</v>
      </c>
      <c r="BL94" s="428">
        <v>-0.19059999999999999</v>
      </c>
      <c r="BM94" s="428">
        <v>-6.3200000000000006E-2</v>
      </c>
      <c r="BN94" s="428">
        <v>-0.1012</v>
      </c>
      <c r="BO94" s="428">
        <v>-9.1199999999999989E-2</v>
      </c>
      <c r="BP94" s="42"/>
      <c r="BQ94" s="428">
        <v>5.9800000000000006E-2</v>
      </c>
      <c r="BR94" s="428">
        <v>0.1293</v>
      </c>
      <c r="BS94" s="428">
        <v>0.11070000000000001</v>
      </c>
      <c r="BT94" s="428">
        <v>0.1075</v>
      </c>
      <c r="BU94" s="428">
        <v>0.1593</v>
      </c>
      <c r="BV94" s="428">
        <v>0.14550000000000002</v>
      </c>
      <c r="BW94" s="42"/>
      <c r="BX94" s="428">
        <v>-0.2051</v>
      </c>
      <c r="BY94" s="428">
        <v>-4.9400000000000006E-2</v>
      </c>
      <c r="BZ94" s="428">
        <v>-8.6699999999999999E-2</v>
      </c>
      <c r="CA94" s="42"/>
      <c r="CB94" s="428">
        <v>-0.12789999999999999</v>
      </c>
      <c r="CC94" s="428">
        <v>-1.2699999999999999E-2</v>
      </c>
      <c r="CD94" s="428">
        <v>-4.24E-2</v>
      </c>
      <c r="CE94" s="42"/>
      <c r="CF94" s="514">
        <v>110.3</v>
      </c>
      <c r="CG94" s="514">
        <v>-4.5</v>
      </c>
      <c r="CH94" s="754" t="s">
        <v>1115</v>
      </c>
      <c r="CI94" s="754" t="s">
        <v>1115</v>
      </c>
      <c r="CJ94" s="183"/>
    </row>
    <row r="95" spans="1:88">
      <c r="A95" s="61">
        <v>39508</v>
      </c>
      <c r="B95" s="428">
        <v>-0.79349999999999998</v>
      </c>
      <c r="C95" s="428">
        <v>-0.59950000000000003</v>
      </c>
      <c r="D95" s="428">
        <v>-0.64180000000000004</v>
      </c>
      <c r="E95" s="42"/>
      <c r="F95" s="428">
        <v>-0.25</v>
      </c>
      <c r="G95" s="428">
        <v>-0.18969999999999998</v>
      </c>
      <c r="H95" s="428">
        <v>-0.39289999999999997</v>
      </c>
      <c r="I95" s="428">
        <v>-0.2321</v>
      </c>
      <c r="J95" s="428">
        <v>-0.3614</v>
      </c>
      <c r="K95" s="428">
        <v>-0.22320000000000001</v>
      </c>
      <c r="L95" s="42"/>
      <c r="M95" s="428">
        <v>2.0799999999999999E-2</v>
      </c>
      <c r="N95" s="428">
        <v>4.8899999999999999E-2</v>
      </c>
      <c r="O95" s="428">
        <v>4.2999999999999997E-2</v>
      </c>
      <c r="P95" s="428">
        <v>-8.1000000000000013E-3</v>
      </c>
      <c r="Q95" s="428">
        <v>-1.1000000000000001E-3</v>
      </c>
      <c r="R95" s="428">
        <v>-2.5999999999999999E-3</v>
      </c>
      <c r="S95" s="42"/>
      <c r="T95" s="428">
        <v>0.6139</v>
      </c>
      <c r="U95" s="428">
        <v>2.1899999999999999E-2</v>
      </c>
      <c r="V95" s="428">
        <v>1.84E-2</v>
      </c>
      <c r="W95" s="428">
        <v>0.21410000000000001</v>
      </c>
      <c r="X95" s="428">
        <v>9.0399999999999994E-2</v>
      </c>
      <c r="Y95" s="428">
        <v>4.1200000000000001E-2</v>
      </c>
      <c r="Z95" s="42"/>
      <c r="AA95" s="428">
        <v>0.49099999999999999</v>
      </c>
      <c r="AB95" s="428">
        <v>3.3599999999999998E-2</v>
      </c>
      <c r="AC95" s="428">
        <v>5.79E-2</v>
      </c>
      <c r="AD95" s="428">
        <v>0.22489999999999999</v>
      </c>
      <c r="AE95" s="428">
        <v>0.1216</v>
      </c>
      <c r="AF95" s="428">
        <v>7.0999999999999994E-2</v>
      </c>
      <c r="AG95" s="755"/>
      <c r="AH95" s="428">
        <v>-1.04E-2</v>
      </c>
      <c r="AI95" s="428">
        <v>-1.3100000000000001E-2</v>
      </c>
      <c r="AJ95" s="428">
        <v>-1.2500000000000001E-2</v>
      </c>
      <c r="AK95" s="428">
        <v>-0.24609999999999999</v>
      </c>
      <c r="AL95" s="428">
        <v>-0.1585</v>
      </c>
      <c r="AM95" s="428">
        <v>-0.17749999999999999</v>
      </c>
      <c r="AN95" s="42"/>
      <c r="AO95" s="428">
        <v>4.2300000000000004E-2</v>
      </c>
      <c r="AP95" s="428">
        <v>0.11210000000000001</v>
      </c>
      <c r="AQ95" s="428">
        <v>9.7200000000000009E-2</v>
      </c>
      <c r="AR95" s="428">
        <v>-0.1363</v>
      </c>
      <c r="AS95" s="428">
        <v>-1.04E-2</v>
      </c>
      <c r="AT95" s="428">
        <v>-3.6900000000000002E-2</v>
      </c>
      <c r="AU95" s="42"/>
      <c r="AV95" s="428">
        <v>0.54069999999999996</v>
      </c>
      <c r="AW95" s="428">
        <v>0.60229999999999995</v>
      </c>
      <c r="AX95" s="428">
        <v>0.59009999999999996</v>
      </c>
      <c r="AY95" s="428">
        <v>0.57140000000000002</v>
      </c>
      <c r="AZ95" s="428">
        <v>0.63119999999999998</v>
      </c>
      <c r="BA95" s="428">
        <v>0.61960000000000004</v>
      </c>
      <c r="BB95" s="42"/>
      <c r="BC95" s="428">
        <v>0.32150000000000001</v>
      </c>
      <c r="BD95" s="428">
        <v>0.44950000000000001</v>
      </c>
      <c r="BE95" s="428">
        <v>0.4224</v>
      </c>
      <c r="BF95" s="428">
        <v>0.33439999999999998</v>
      </c>
      <c r="BG95" s="428">
        <v>0.4793</v>
      </c>
      <c r="BH95" s="428">
        <v>0.44850000000000001</v>
      </c>
      <c r="BI95" s="42"/>
      <c r="BJ95" s="428">
        <v>-0.26619999999999999</v>
      </c>
      <c r="BK95" s="428">
        <v>-0.31159999999999999</v>
      </c>
      <c r="BL95" s="428">
        <v>-0.30180000000000001</v>
      </c>
      <c r="BM95" s="428">
        <v>-0.31679999999999997</v>
      </c>
      <c r="BN95" s="428">
        <v>-0.3362</v>
      </c>
      <c r="BO95" s="428">
        <v>-0.33200000000000002</v>
      </c>
      <c r="BP95" s="42"/>
      <c r="BQ95" s="428">
        <v>-0.1421</v>
      </c>
      <c r="BR95" s="428">
        <v>-4.1399999999999999E-2</v>
      </c>
      <c r="BS95" s="428">
        <v>-6.5099999999999991E-2</v>
      </c>
      <c r="BT95" s="428">
        <v>-9.2499999999999999E-2</v>
      </c>
      <c r="BU95" s="428">
        <v>-0.1008</v>
      </c>
      <c r="BV95" s="428">
        <v>-9.6600000000000005E-2</v>
      </c>
      <c r="BW95" s="42"/>
      <c r="BX95" s="428">
        <v>-0.24179999999999999</v>
      </c>
      <c r="BY95" s="428">
        <v>-0.16399999999999998</v>
      </c>
      <c r="BZ95" s="428">
        <v>-0.17859999999999998</v>
      </c>
      <c r="CA95" s="42"/>
      <c r="CB95" s="428">
        <v>-0.14710000000000001</v>
      </c>
      <c r="CC95" s="428">
        <v>-0.14630000000000001</v>
      </c>
      <c r="CD95" s="428">
        <v>-0.1482</v>
      </c>
      <c r="CE95" s="42"/>
      <c r="CF95" s="514">
        <v>99.8</v>
      </c>
      <c r="CG95" s="514">
        <v>-10.5</v>
      </c>
      <c r="CH95" s="754" t="s">
        <v>1115</v>
      </c>
      <c r="CI95" s="754" t="s">
        <v>1115</v>
      </c>
      <c r="CJ95" s="183"/>
    </row>
    <row r="96" spans="1:88">
      <c r="A96" s="61">
        <v>39600</v>
      </c>
      <c r="B96" s="428">
        <v>-0.67390000000000005</v>
      </c>
      <c r="C96" s="428">
        <v>-0.62560000000000004</v>
      </c>
      <c r="D96" s="428">
        <v>-0.63659999999999994</v>
      </c>
      <c r="E96" s="42"/>
      <c r="F96" s="428">
        <v>-0.1072</v>
      </c>
      <c r="G96" s="428">
        <v>6.1699999999999998E-2</v>
      </c>
      <c r="H96" s="428">
        <v>-0.2104</v>
      </c>
      <c r="I96" s="428">
        <v>0.06</v>
      </c>
      <c r="J96" s="428">
        <v>-0.18729999999999999</v>
      </c>
      <c r="K96" s="428">
        <v>6.0299999999999999E-2</v>
      </c>
      <c r="L96" s="42"/>
      <c r="M96" s="428">
        <v>-5.7800000000000004E-2</v>
      </c>
      <c r="N96" s="428">
        <v>-1.5600000000000001E-2</v>
      </c>
      <c r="O96" s="428">
        <v>-2.52E-2</v>
      </c>
      <c r="P96" s="428">
        <v>-0.10640000000000001</v>
      </c>
      <c r="Q96" s="428">
        <v>-4.99E-2</v>
      </c>
      <c r="R96" s="428">
        <v>-6.2699999999999992E-2</v>
      </c>
      <c r="S96" s="42"/>
      <c r="T96" s="428">
        <v>0.70269999999999999</v>
      </c>
      <c r="U96" s="428">
        <v>1.8500000000000003E-2</v>
      </c>
      <c r="V96" s="428">
        <v>4.9599999999999998E-2</v>
      </c>
      <c r="W96" s="428">
        <v>0.15560000000000002</v>
      </c>
      <c r="X96" s="428">
        <v>3.2300000000000002E-2</v>
      </c>
      <c r="Y96" s="428">
        <v>4.1299999999999996E-2</v>
      </c>
      <c r="Z96" s="42"/>
      <c r="AA96" s="428">
        <v>0.5927</v>
      </c>
      <c r="AB96" s="428">
        <v>2.0899999999999998E-2</v>
      </c>
      <c r="AC96" s="428">
        <v>6.8000000000000005E-2</v>
      </c>
      <c r="AD96" s="428">
        <v>0.1837</v>
      </c>
      <c r="AE96" s="428">
        <v>7.0000000000000007E-2</v>
      </c>
      <c r="AF96" s="428">
        <v>6.4600000000000005E-2</v>
      </c>
      <c r="AG96" s="755"/>
      <c r="AH96" s="428">
        <v>-0.1249</v>
      </c>
      <c r="AI96" s="428">
        <v>-0.1338</v>
      </c>
      <c r="AJ96" s="428">
        <v>-0.13170000000000001</v>
      </c>
      <c r="AK96" s="428">
        <v>-0.30180000000000001</v>
      </c>
      <c r="AL96" s="428">
        <v>-0.24280000000000002</v>
      </c>
      <c r="AM96" s="428">
        <v>-0.25659999999999999</v>
      </c>
      <c r="AN96" s="42"/>
      <c r="AO96" s="428">
        <v>-2.86E-2</v>
      </c>
      <c r="AP96" s="428">
        <v>-1.95E-2</v>
      </c>
      <c r="AQ96" s="428">
        <v>-2.1499999999999998E-2</v>
      </c>
      <c r="AR96" s="428">
        <v>-0.14649999999999999</v>
      </c>
      <c r="AS96" s="428">
        <v>-0.1075</v>
      </c>
      <c r="AT96" s="428">
        <v>-0.11630000000000001</v>
      </c>
      <c r="AU96" s="42"/>
      <c r="AV96" s="428">
        <v>0.71860000000000002</v>
      </c>
      <c r="AW96" s="428">
        <v>0.6663</v>
      </c>
      <c r="AX96" s="428">
        <v>0.67830000000000001</v>
      </c>
      <c r="AY96" s="428">
        <v>0.77459999999999996</v>
      </c>
      <c r="AZ96" s="428">
        <v>0.69279999999999997</v>
      </c>
      <c r="BA96" s="428">
        <v>0.71140000000000003</v>
      </c>
      <c r="BB96" s="42"/>
      <c r="BC96" s="428">
        <v>0.44679999999999997</v>
      </c>
      <c r="BD96" s="428">
        <v>0.47939999999999999</v>
      </c>
      <c r="BE96" s="428">
        <v>0.47200000000000003</v>
      </c>
      <c r="BF96" s="428">
        <v>0.56940000000000002</v>
      </c>
      <c r="BG96" s="428">
        <v>0.47130000000000005</v>
      </c>
      <c r="BH96" s="428">
        <v>0.49349999999999999</v>
      </c>
      <c r="BI96" s="42"/>
      <c r="BJ96" s="428">
        <v>-0.5242</v>
      </c>
      <c r="BK96" s="428">
        <v>-0.43409999999999999</v>
      </c>
      <c r="BL96" s="428">
        <v>-0.45500000000000002</v>
      </c>
      <c r="BM96" s="428">
        <v>-0.43189999999999995</v>
      </c>
      <c r="BN96" s="428">
        <v>-0.38909999999999995</v>
      </c>
      <c r="BO96" s="428">
        <v>-0.39890000000000003</v>
      </c>
      <c r="BP96" s="42"/>
      <c r="BQ96" s="428">
        <v>-0.30840000000000001</v>
      </c>
      <c r="BR96" s="428">
        <v>-0.20010000000000003</v>
      </c>
      <c r="BS96" s="428">
        <v>-0.22359999999999999</v>
      </c>
      <c r="BT96" s="428">
        <v>-0.3453</v>
      </c>
      <c r="BU96" s="428">
        <v>-0.19149999999999998</v>
      </c>
      <c r="BV96" s="428">
        <v>-0.22920000000000001</v>
      </c>
      <c r="BW96" s="42"/>
      <c r="BX96" s="428">
        <v>-0.28770000000000001</v>
      </c>
      <c r="BY96" s="428">
        <v>-0.14269999999999999</v>
      </c>
      <c r="BZ96" s="428">
        <v>-0.17499999999999999</v>
      </c>
      <c r="CA96" s="42"/>
      <c r="CB96" s="428">
        <v>-0.26150000000000001</v>
      </c>
      <c r="CC96" s="428">
        <v>-0.14810000000000001</v>
      </c>
      <c r="CD96" s="428">
        <v>-0.1741</v>
      </c>
      <c r="CE96" s="42"/>
      <c r="CF96" s="514">
        <v>80.8</v>
      </c>
      <c r="CG96" s="514">
        <v>-19</v>
      </c>
      <c r="CH96" s="754" t="s">
        <v>1115</v>
      </c>
      <c r="CI96" s="754" t="s">
        <v>1115</v>
      </c>
      <c r="CJ96" s="183"/>
    </row>
    <row r="97" spans="1:88">
      <c r="A97" s="61">
        <v>39692</v>
      </c>
      <c r="B97" s="428">
        <v>-0.24170000000000003</v>
      </c>
      <c r="C97" s="428">
        <v>-0.1782</v>
      </c>
      <c r="D97" s="428">
        <v>-0.19339999999999999</v>
      </c>
      <c r="E97" s="42"/>
      <c r="F97" s="428">
        <v>-5.2999999999999999E-2</v>
      </c>
      <c r="G97" s="428">
        <v>0.21379999999999999</v>
      </c>
      <c r="H97" s="428">
        <v>-4.7800000000000002E-2</v>
      </c>
      <c r="I97" s="428">
        <v>0.1411</v>
      </c>
      <c r="J97" s="428">
        <v>-4.9000000000000002E-2</v>
      </c>
      <c r="K97" s="428">
        <v>0.158</v>
      </c>
      <c r="L97" s="42"/>
      <c r="M97" s="428">
        <v>-0.20280000000000001</v>
      </c>
      <c r="N97" s="428">
        <v>-7.5499999999999998E-2</v>
      </c>
      <c r="O97" s="428">
        <v>-0.10589999999999999</v>
      </c>
      <c r="P97" s="428">
        <v>-0.17170000000000002</v>
      </c>
      <c r="Q97" s="428">
        <v>-4.4400000000000002E-2</v>
      </c>
      <c r="R97" s="428">
        <v>-7.4800000000000005E-2</v>
      </c>
      <c r="S97" s="42"/>
      <c r="T97" s="428">
        <v>0.77729999999999999</v>
      </c>
      <c r="U97" s="428">
        <v>3.3000000000000002E-2</v>
      </c>
      <c r="V97" s="428">
        <v>5.67E-2</v>
      </c>
      <c r="W97" s="428">
        <v>5.4900000000000004E-2</v>
      </c>
      <c r="X97" s="428">
        <v>1.7399999999999999E-2</v>
      </c>
      <c r="Y97" s="428">
        <v>6.0700000000000004E-2</v>
      </c>
      <c r="Z97" s="42"/>
      <c r="AA97" s="428">
        <v>0.67700000000000005</v>
      </c>
      <c r="AB97" s="428">
        <v>2.4300000000000002E-2</v>
      </c>
      <c r="AC97" s="428">
        <v>6.7599999999999993E-2</v>
      </c>
      <c r="AD97" s="428">
        <v>0.10390000000000001</v>
      </c>
      <c r="AE97" s="428">
        <v>7.8899999999999998E-2</v>
      </c>
      <c r="AF97" s="428">
        <v>4.8399999999999999E-2</v>
      </c>
      <c r="AG97" s="755"/>
      <c r="AH97" s="428">
        <v>-0.35109999999999997</v>
      </c>
      <c r="AI97" s="428">
        <v>-0.22670000000000001</v>
      </c>
      <c r="AJ97" s="428">
        <v>-0.25629999999999997</v>
      </c>
      <c r="AK97" s="428">
        <v>-0.12369999999999999</v>
      </c>
      <c r="AL97" s="428">
        <v>-0.1406</v>
      </c>
      <c r="AM97" s="428">
        <v>-0.1366</v>
      </c>
      <c r="AN97" s="42"/>
      <c r="AO97" s="428">
        <v>-9.3699999999999992E-2</v>
      </c>
      <c r="AP97" s="428">
        <v>-4.1200000000000001E-2</v>
      </c>
      <c r="AQ97" s="428">
        <v>-5.33E-2</v>
      </c>
      <c r="AR97" s="428">
        <v>-0.2336</v>
      </c>
      <c r="AS97" s="428">
        <v>-0.15429999999999999</v>
      </c>
      <c r="AT97" s="428">
        <v>-0.1726</v>
      </c>
      <c r="AU97" s="42"/>
      <c r="AV97" s="428">
        <v>0.60770000000000002</v>
      </c>
      <c r="AW97" s="428">
        <v>0.59009999999999996</v>
      </c>
      <c r="AX97" s="428">
        <v>0.59430000000000005</v>
      </c>
      <c r="AY97" s="428">
        <v>0.51329999999999998</v>
      </c>
      <c r="AZ97" s="428">
        <v>0.52329999999999999</v>
      </c>
      <c r="BA97" s="428">
        <v>0.52090000000000003</v>
      </c>
      <c r="BB97" s="42"/>
      <c r="BC97" s="428">
        <v>0.26269999999999999</v>
      </c>
      <c r="BD97" s="428">
        <v>0.39240000000000003</v>
      </c>
      <c r="BE97" s="428">
        <v>0.36210000000000003</v>
      </c>
      <c r="BF97" s="428">
        <v>0.2742</v>
      </c>
      <c r="BG97" s="428">
        <v>0.28350000000000003</v>
      </c>
      <c r="BH97" s="428">
        <v>0.28129999999999999</v>
      </c>
      <c r="BI97" s="42"/>
      <c r="BJ97" s="428">
        <v>-0.57240000000000002</v>
      </c>
      <c r="BK97" s="428">
        <v>-0.39929999999999999</v>
      </c>
      <c r="BL97" s="428">
        <v>-0.44049999999999995</v>
      </c>
      <c r="BM97" s="428">
        <v>-0.2717</v>
      </c>
      <c r="BN97" s="428">
        <v>-0.21840000000000001</v>
      </c>
      <c r="BO97" s="428">
        <v>-0.2311</v>
      </c>
      <c r="BP97" s="42"/>
      <c r="BQ97" s="428">
        <v>-0.43189999999999995</v>
      </c>
      <c r="BR97" s="428">
        <v>-0.31579999999999997</v>
      </c>
      <c r="BS97" s="428">
        <v>-0.34090000000000004</v>
      </c>
      <c r="BT97" s="428">
        <v>-0.1011</v>
      </c>
      <c r="BU97" s="428">
        <v>-8.2699999999999996E-2</v>
      </c>
      <c r="BV97" s="428">
        <v>-8.2699999999999996E-2</v>
      </c>
      <c r="BW97" s="42"/>
      <c r="BX97" s="428">
        <v>-0.39030000000000004</v>
      </c>
      <c r="BY97" s="428">
        <v>-0.1522</v>
      </c>
      <c r="BZ97" s="428">
        <v>-0.20430000000000001</v>
      </c>
      <c r="CA97" s="42"/>
      <c r="CB97" s="428">
        <v>-0.24670000000000003</v>
      </c>
      <c r="CC97" s="428">
        <v>-0.129</v>
      </c>
      <c r="CD97" s="428">
        <v>-0.157</v>
      </c>
      <c r="CE97" s="42"/>
      <c r="CF97" s="514">
        <v>101.3</v>
      </c>
      <c r="CG97" s="514">
        <v>20.5</v>
      </c>
      <c r="CH97" s="754" t="s">
        <v>1115</v>
      </c>
      <c r="CI97" s="754" t="s">
        <v>1115</v>
      </c>
      <c r="CJ97" s="183"/>
    </row>
    <row r="98" spans="1:88">
      <c r="A98" s="61">
        <v>39783</v>
      </c>
      <c r="B98" s="428">
        <v>-0.70550000000000002</v>
      </c>
      <c r="C98" s="428">
        <v>-0.62560000000000004</v>
      </c>
      <c r="D98" s="428">
        <v>-0.64359999999999995</v>
      </c>
      <c r="E98" s="42"/>
      <c r="F98" s="428">
        <v>0.3286</v>
      </c>
      <c r="G98" s="428">
        <v>0.50149999999999995</v>
      </c>
      <c r="H98" s="428">
        <v>0.161</v>
      </c>
      <c r="I98" s="428">
        <v>0.41060000000000002</v>
      </c>
      <c r="J98" s="428">
        <v>0.19899999999999998</v>
      </c>
      <c r="K98" s="428">
        <v>0.43119999999999997</v>
      </c>
      <c r="L98" s="42"/>
      <c r="M98" s="428">
        <v>-0.29830000000000001</v>
      </c>
      <c r="N98" s="428">
        <v>-0.18710000000000002</v>
      </c>
      <c r="O98" s="428">
        <v>-0.21210000000000001</v>
      </c>
      <c r="P98" s="428">
        <v>-0.40619999999999995</v>
      </c>
      <c r="Q98" s="428">
        <v>-0.30010000000000003</v>
      </c>
      <c r="R98" s="428">
        <v>-0.32400000000000001</v>
      </c>
      <c r="S98" s="42"/>
      <c r="T98" s="428">
        <v>0.84360000000000002</v>
      </c>
      <c r="U98" s="428">
        <v>6.7000000000000002E-3</v>
      </c>
      <c r="V98" s="428">
        <v>5.6799999999999996E-2</v>
      </c>
      <c r="W98" s="428">
        <v>2.5699999999999997E-2</v>
      </c>
      <c r="X98" s="428">
        <v>3.8300000000000001E-2</v>
      </c>
      <c r="Y98" s="428">
        <v>2.8999999999999998E-2</v>
      </c>
      <c r="Z98" s="42"/>
      <c r="AA98" s="428">
        <v>0.75470000000000004</v>
      </c>
      <c r="AB98" s="428">
        <v>1.44E-2</v>
      </c>
      <c r="AC98" s="428">
        <v>7.0199999999999999E-2</v>
      </c>
      <c r="AD98" s="428">
        <v>5.3800000000000001E-2</v>
      </c>
      <c r="AE98" s="428">
        <v>6.3899999999999998E-2</v>
      </c>
      <c r="AF98" s="428">
        <v>4.2900000000000001E-2</v>
      </c>
      <c r="AG98" s="755"/>
      <c r="AH98" s="428">
        <v>-0.3831</v>
      </c>
      <c r="AI98" s="428">
        <v>-0.25739999999999996</v>
      </c>
      <c r="AJ98" s="428">
        <v>-0.28550000000000003</v>
      </c>
      <c r="AK98" s="428">
        <v>-0.57999999999999996</v>
      </c>
      <c r="AL98" s="428">
        <v>-0.39899999999999997</v>
      </c>
      <c r="AM98" s="428">
        <v>-0.43990000000000001</v>
      </c>
      <c r="AN98" s="42"/>
      <c r="AO98" s="428">
        <v>-0.30579999999999996</v>
      </c>
      <c r="AP98" s="428">
        <v>-0.14910000000000001</v>
      </c>
      <c r="AQ98" s="428">
        <v>-0.1852</v>
      </c>
      <c r="AR98" s="428">
        <v>-0.41389999999999999</v>
      </c>
      <c r="AS98" s="428">
        <v>-0.25280000000000002</v>
      </c>
      <c r="AT98" s="428">
        <v>-0.29010000000000002</v>
      </c>
      <c r="AU98" s="42"/>
      <c r="AV98" s="428">
        <v>0.35729999999999995</v>
      </c>
      <c r="AW98" s="428">
        <v>0.44130000000000003</v>
      </c>
      <c r="AX98" s="428">
        <v>0.42249999999999999</v>
      </c>
      <c r="AY98" s="428">
        <v>0.28999999999999998</v>
      </c>
      <c r="AZ98" s="428">
        <v>0.26489999999999997</v>
      </c>
      <c r="BA98" s="428">
        <v>0.27060000000000001</v>
      </c>
      <c r="BB98" s="42"/>
      <c r="BC98" s="428">
        <v>3.0200000000000001E-2</v>
      </c>
      <c r="BD98" s="428">
        <v>0.1033</v>
      </c>
      <c r="BE98" s="428">
        <v>8.6899999999999991E-2</v>
      </c>
      <c r="BF98" s="428">
        <v>-1.2699999999999999E-2</v>
      </c>
      <c r="BG98" s="428">
        <v>-3.78E-2</v>
      </c>
      <c r="BH98" s="428">
        <v>-3.2199999999999999E-2</v>
      </c>
      <c r="BI98" s="42"/>
      <c r="BJ98" s="428">
        <v>-0.61159999999999992</v>
      </c>
      <c r="BK98" s="428">
        <v>-0.46009999999999995</v>
      </c>
      <c r="BL98" s="428">
        <v>-0.49420000000000003</v>
      </c>
      <c r="BM98" s="428">
        <v>-0.55830000000000002</v>
      </c>
      <c r="BN98" s="428">
        <v>-0.43060000000000004</v>
      </c>
      <c r="BO98" s="428">
        <v>-0.45939999999999998</v>
      </c>
      <c r="BP98" s="42"/>
      <c r="BQ98" s="428">
        <v>-0.51929999999999998</v>
      </c>
      <c r="BR98" s="428">
        <v>-0.35580000000000001</v>
      </c>
      <c r="BS98" s="428">
        <v>-0.39130000000000004</v>
      </c>
      <c r="BT98" s="428">
        <v>-0.50869999999999993</v>
      </c>
      <c r="BU98" s="428">
        <v>-0.38219999999999998</v>
      </c>
      <c r="BV98" s="428">
        <v>-0.40889999999999999</v>
      </c>
      <c r="BW98" s="42"/>
      <c r="BX98" s="428">
        <v>-0.51869999999999994</v>
      </c>
      <c r="BY98" s="428">
        <v>-0.39399999999999996</v>
      </c>
      <c r="BZ98" s="428">
        <v>-0.42009999999999997</v>
      </c>
      <c r="CA98" s="42"/>
      <c r="CB98" s="428">
        <v>-0.53459999999999996</v>
      </c>
      <c r="CC98" s="428">
        <v>-0.34369999999999995</v>
      </c>
      <c r="CD98" s="428">
        <v>-0.38750000000000001</v>
      </c>
      <c r="CE98" s="42"/>
      <c r="CF98" s="514">
        <v>102.3</v>
      </c>
      <c r="CG98" s="514">
        <v>1</v>
      </c>
      <c r="CH98" s="754" t="s">
        <v>1115</v>
      </c>
      <c r="CI98" s="754" t="s">
        <v>1115</v>
      </c>
      <c r="CJ98" s="183"/>
    </row>
    <row r="99" spans="1:88">
      <c r="A99" s="61">
        <v>39873</v>
      </c>
      <c r="B99" s="428">
        <v>-0.57700000000000007</v>
      </c>
      <c r="C99" s="428">
        <v>-0.67049999999999998</v>
      </c>
      <c r="D99" s="428">
        <v>-0.64980000000000004</v>
      </c>
      <c r="E99" s="42"/>
      <c r="F99" s="428">
        <v>0.46590000000000004</v>
      </c>
      <c r="G99" s="428">
        <v>0.6875</v>
      </c>
      <c r="H99" s="428">
        <v>0.39899999999999997</v>
      </c>
      <c r="I99" s="428">
        <v>0.61199999999999999</v>
      </c>
      <c r="J99" s="428">
        <v>0.41039999999999999</v>
      </c>
      <c r="K99" s="428">
        <v>0.62880000000000003</v>
      </c>
      <c r="L99" s="42"/>
      <c r="M99" s="428">
        <v>-0.45159999999999995</v>
      </c>
      <c r="N99" s="428">
        <v>-0.30320000000000003</v>
      </c>
      <c r="O99" s="428">
        <v>-0.34289999999999998</v>
      </c>
      <c r="P99" s="428">
        <v>-0.45729999999999998</v>
      </c>
      <c r="Q99" s="428">
        <v>-0.32049999999999995</v>
      </c>
      <c r="R99" s="428">
        <v>-0.3553</v>
      </c>
      <c r="S99" s="42"/>
      <c r="T99" s="428">
        <v>0.83260000000000001</v>
      </c>
      <c r="U99" s="428">
        <v>2.3599999999999999E-2</v>
      </c>
      <c r="V99" s="428">
        <v>2.29E-2</v>
      </c>
      <c r="W99" s="428">
        <v>3.9199999999999999E-2</v>
      </c>
      <c r="X99" s="428">
        <v>2.64E-2</v>
      </c>
      <c r="Y99" s="428">
        <v>5.5300000000000002E-2</v>
      </c>
      <c r="Z99" s="42"/>
      <c r="AA99" s="428">
        <v>0.7720999999999999</v>
      </c>
      <c r="AB99" s="428">
        <v>1.6799999999999999E-2</v>
      </c>
      <c r="AC99" s="428">
        <v>7.1800000000000003E-2</v>
      </c>
      <c r="AD99" s="428">
        <v>3.5400000000000001E-2</v>
      </c>
      <c r="AE99" s="428">
        <v>5.4199999999999998E-2</v>
      </c>
      <c r="AF99" s="428">
        <v>4.9800000000000004E-2</v>
      </c>
      <c r="AG99" s="755"/>
      <c r="AH99" s="428">
        <v>-0.57320000000000004</v>
      </c>
      <c r="AI99" s="428">
        <v>-0.39520000000000005</v>
      </c>
      <c r="AJ99" s="428">
        <v>-0.44130000000000003</v>
      </c>
      <c r="AK99" s="428">
        <v>-0.57899999999999996</v>
      </c>
      <c r="AL99" s="428">
        <v>-0.46889999999999998</v>
      </c>
      <c r="AM99" s="428">
        <v>-0.49439999999999995</v>
      </c>
      <c r="AN99" s="42"/>
      <c r="AO99" s="428">
        <v>-0.3322</v>
      </c>
      <c r="AP99" s="428">
        <v>-0.30230000000000001</v>
      </c>
      <c r="AQ99" s="428">
        <v>-0.30829999999999996</v>
      </c>
      <c r="AR99" s="428">
        <v>-0.36210000000000003</v>
      </c>
      <c r="AS99" s="428">
        <v>-0.33610000000000001</v>
      </c>
      <c r="AT99" s="428">
        <v>-0.3407</v>
      </c>
      <c r="AU99" s="42"/>
      <c r="AV99" s="428">
        <v>0.21719999999999998</v>
      </c>
      <c r="AW99" s="428">
        <v>0.31509999999999999</v>
      </c>
      <c r="AX99" s="428">
        <v>0.29020000000000001</v>
      </c>
      <c r="AY99" s="428">
        <v>0.1235</v>
      </c>
      <c r="AZ99" s="428">
        <v>0.23519999999999999</v>
      </c>
      <c r="BA99" s="428">
        <v>0.20499999999999999</v>
      </c>
      <c r="BB99" s="42"/>
      <c r="BC99" s="428">
        <v>2.76E-2</v>
      </c>
      <c r="BD99" s="428">
        <v>-3.8900000000000004E-2</v>
      </c>
      <c r="BE99" s="428">
        <v>-2.4799999999999999E-2</v>
      </c>
      <c r="BF99" s="428">
        <v>-7.4499999999999997E-2</v>
      </c>
      <c r="BG99" s="428">
        <v>-6.5599999999999992E-2</v>
      </c>
      <c r="BH99" s="428">
        <v>-7.2300000000000003E-2</v>
      </c>
      <c r="BI99" s="42"/>
      <c r="BJ99" s="428">
        <v>-0.55420000000000003</v>
      </c>
      <c r="BK99" s="428">
        <v>-0.49659999999999999</v>
      </c>
      <c r="BL99" s="428">
        <v>-0.51280000000000003</v>
      </c>
      <c r="BM99" s="428">
        <v>-0.47770000000000001</v>
      </c>
      <c r="BN99" s="428">
        <v>-0.44819999999999999</v>
      </c>
      <c r="BO99" s="428">
        <v>-0.45779999999999998</v>
      </c>
      <c r="BP99" s="42"/>
      <c r="BQ99" s="428">
        <v>-0.4335</v>
      </c>
      <c r="BR99" s="428">
        <v>-0.47149999999999997</v>
      </c>
      <c r="BS99" s="428">
        <v>-0.4536</v>
      </c>
      <c r="BT99" s="428">
        <v>-0.37259999999999999</v>
      </c>
      <c r="BU99" s="428">
        <v>-0.40130000000000005</v>
      </c>
      <c r="BV99" s="428">
        <v>-0.38890000000000002</v>
      </c>
      <c r="BW99" s="42"/>
      <c r="BX99" s="428">
        <v>-0.4073</v>
      </c>
      <c r="BY99" s="428">
        <v>-0.47889999999999999</v>
      </c>
      <c r="BZ99" s="428">
        <v>-0.46450000000000002</v>
      </c>
      <c r="CA99" s="42"/>
      <c r="CB99" s="428">
        <v>-0.39030000000000004</v>
      </c>
      <c r="CC99" s="428">
        <v>-0.4486</v>
      </c>
      <c r="CD99" s="428">
        <v>-0.43680000000000002</v>
      </c>
      <c r="CE99" s="42"/>
      <c r="CF99" s="514">
        <v>95.4</v>
      </c>
      <c r="CG99" s="514">
        <v>-6.8999999999999915</v>
      </c>
      <c r="CH99" s="754" t="s">
        <v>1115</v>
      </c>
      <c r="CI99" s="754" t="s">
        <v>1115</v>
      </c>
      <c r="CJ99" s="183"/>
    </row>
    <row r="100" spans="1:88">
      <c r="A100" s="61">
        <v>39965</v>
      </c>
      <c r="B100" s="428">
        <v>-0.1406</v>
      </c>
      <c r="C100" s="428">
        <v>-0.27589999999999998</v>
      </c>
      <c r="D100" s="428">
        <v>-0.24230000000000002</v>
      </c>
      <c r="E100" s="42"/>
      <c r="F100" s="428">
        <v>0.57609999999999995</v>
      </c>
      <c r="G100" s="428">
        <v>0.77969999999999995</v>
      </c>
      <c r="H100" s="428">
        <v>0.375</v>
      </c>
      <c r="I100" s="428">
        <v>0.64790000000000003</v>
      </c>
      <c r="J100" s="428">
        <v>0.41969999999999996</v>
      </c>
      <c r="K100" s="428">
        <v>0.68129999999999991</v>
      </c>
      <c r="L100" s="42"/>
      <c r="M100" s="428">
        <v>-0.35580000000000001</v>
      </c>
      <c r="N100" s="428">
        <v>-0.29909999999999998</v>
      </c>
      <c r="O100" s="428">
        <v>-0.31059999999999999</v>
      </c>
      <c r="P100" s="428">
        <v>-0.1484</v>
      </c>
      <c r="Q100" s="428">
        <v>-0.20019999999999999</v>
      </c>
      <c r="R100" s="428">
        <v>-0.18870000000000001</v>
      </c>
      <c r="S100" s="42"/>
      <c r="T100" s="428">
        <v>0.80519999999999992</v>
      </c>
      <c r="U100" s="428">
        <v>6.4000000000000001E-2</v>
      </c>
      <c r="V100" s="428">
        <v>1.29E-2</v>
      </c>
      <c r="W100" s="428">
        <v>2.3999999999999998E-3</v>
      </c>
      <c r="X100" s="428">
        <v>5.9000000000000004E-2</v>
      </c>
      <c r="Y100" s="428">
        <v>5.6500000000000002E-2</v>
      </c>
      <c r="Z100" s="42"/>
      <c r="AA100" s="428">
        <v>0.75319999999999998</v>
      </c>
      <c r="AB100" s="428">
        <v>3.5400000000000001E-2</v>
      </c>
      <c r="AC100" s="428">
        <v>5.7599999999999998E-2</v>
      </c>
      <c r="AD100" s="428">
        <v>3.1200000000000002E-2</v>
      </c>
      <c r="AE100" s="428">
        <v>6.54E-2</v>
      </c>
      <c r="AF100" s="428">
        <v>5.7200000000000001E-2</v>
      </c>
      <c r="AG100" s="755"/>
      <c r="AH100" s="428">
        <v>-0.45679999999999998</v>
      </c>
      <c r="AI100" s="428">
        <v>-0.43609999999999999</v>
      </c>
      <c r="AJ100" s="428">
        <v>-0.43049999999999999</v>
      </c>
      <c r="AK100" s="428">
        <v>-0.3135</v>
      </c>
      <c r="AL100" s="428">
        <v>-0.34659999999999996</v>
      </c>
      <c r="AM100" s="428">
        <v>-0.33429999999999999</v>
      </c>
      <c r="AN100" s="42"/>
      <c r="AO100" s="428">
        <v>-0.49939999999999996</v>
      </c>
      <c r="AP100" s="428">
        <v>-0.34749999999999998</v>
      </c>
      <c r="AQ100" s="428">
        <v>-0.37329999999999997</v>
      </c>
      <c r="AR100" s="428">
        <v>-0.27449999999999997</v>
      </c>
      <c r="AS100" s="428">
        <v>-0.33119999999999999</v>
      </c>
      <c r="AT100" s="428">
        <v>-0.31140000000000001</v>
      </c>
      <c r="AU100" s="42"/>
      <c r="AV100" s="428">
        <v>0.255</v>
      </c>
      <c r="AW100" s="428">
        <v>0.24249999999999999</v>
      </c>
      <c r="AX100" s="428">
        <v>0.2445</v>
      </c>
      <c r="AY100" s="428">
        <v>0.18030000000000002</v>
      </c>
      <c r="AZ100" s="428">
        <v>0.1661</v>
      </c>
      <c r="BA100" s="428">
        <v>0.1686</v>
      </c>
      <c r="BB100" s="42"/>
      <c r="BC100" s="428">
        <v>-7.4499999999999997E-2</v>
      </c>
      <c r="BD100" s="428">
        <v>5.8999999999999999E-3</v>
      </c>
      <c r="BE100" s="428">
        <v>-5.1000000000000004E-3</v>
      </c>
      <c r="BF100" s="428">
        <v>5.3099999999999994E-2</v>
      </c>
      <c r="BG100" s="428">
        <v>7.5899999999999995E-2</v>
      </c>
      <c r="BH100" s="428">
        <v>7.1800000000000003E-2</v>
      </c>
      <c r="BI100" s="42"/>
      <c r="BJ100" s="428">
        <v>-0.45340000000000003</v>
      </c>
      <c r="BK100" s="428">
        <v>-0.43159999999999998</v>
      </c>
      <c r="BL100" s="428">
        <v>-0.42869999999999997</v>
      </c>
      <c r="BM100" s="428">
        <v>-0.16930000000000001</v>
      </c>
      <c r="BN100" s="428">
        <v>-0.2631</v>
      </c>
      <c r="BO100" s="428">
        <v>-0.23719999999999999</v>
      </c>
      <c r="BP100" s="42"/>
      <c r="BQ100" s="428">
        <v>-0.42509999999999998</v>
      </c>
      <c r="BR100" s="428">
        <v>-0.37560000000000004</v>
      </c>
      <c r="BS100" s="428">
        <v>-0.38060000000000005</v>
      </c>
      <c r="BT100" s="428">
        <v>-0.20230000000000001</v>
      </c>
      <c r="BU100" s="428">
        <v>-0.1</v>
      </c>
      <c r="BV100" s="428">
        <v>-0.13070000000000001</v>
      </c>
      <c r="BW100" s="42"/>
      <c r="BX100" s="428">
        <v>-0.2621</v>
      </c>
      <c r="BY100" s="428">
        <v>-0.29499999999999998</v>
      </c>
      <c r="BZ100" s="428">
        <v>-0.28160000000000002</v>
      </c>
      <c r="CA100" s="42"/>
      <c r="CB100" s="428">
        <v>-0.16289999999999999</v>
      </c>
      <c r="CC100" s="428">
        <v>-0.2457</v>
      </c>
      <c r="CD100" s="428">
        <v>-0.21870000000000001</v>
      </c>
      <c r="CE100" s="42"/>
      <c r="CF100" s="514">
        <v>108.6</v>
      </c>
      <c r="CG100" s="514">
        <v>13.199999999999989</v>
      </c>
      <c r="CH100" s="754" t="s">
        <v>1115</v>
      </c>
      <c r="CI100" s="754" t="s">
        <v>1115</v>
      </c>
      <c r="CJ100" s="183"/>
    </row>
    <row r="101" spans="1:88">
      <c r="A101" s="61">
        <v>40057</v>
      </c>
      <c r="B101" s="428">
        <v>0.44900000000000001</v>
      </c>
      <c r="C101" s="428">
        <v>0.33189999999999997</v>
      </c>
      <c r="D101" s="428">
        <v>0.35799999999999998</v>
      </c>
      <c r="E101" s="42"/>
      <c r="F101" s="428">
        <v>0.26269999999999999</v>
      </c>
      <c r="G101" s="428">
        <v>0.39729999999999999</v>
      </c>
      <c r="H101" s="428">
        <v>0.24969999999999998</v>
      </c>
      <c r="I101" s="428">
        <v>0.51229999999999998</v>
      </c>
      <c r="J101" s="428">
        <v>0.24979999999999999</v>
      </c>
      <c r="K101" s="428">
        <v>0.4854</v>
      </c>
      <c r="L101" s="42"/>
      <c r="M101" s="428">
        <v>-0.39880000000000004</v>
      </c>
      <c r="N101" s="428">
        <v>-0.25429999999999997</v>
      </c>
      <c r="O101" s="428">
        <v>-0.28999999999999998</v>
      </c>
      <c r="P101" s="428">
        <v>-8.3000000000000004E-2</v>
      </c>
      <c r="Q101" s="428">
        <v>1.89E-2</v>
      </c>
      <c r="R101" s="428">
        <v>-9.0000000000000011E-3</v>
      </c>
      <c r="S101" s="42"/>
      <c r="T101" s="428">
        <v>0.80530000000000002</v>
      </c>
      <c r="U101" s="428">
        <v>6.6699999999999995E-2</v>
      </c>
      <c r="V101" s="428">
        <v>7.9000000000000008E-3</v>
      </c>
      <c r="W101" s="428">
        <v>3.0499999999999999E-2</v>
      </c>
      <c r="X101" s="428">
        <v>3.1899999999999998E-2</v>
      </c>
      <c r="Y101" s="428">
        <v>5.7599999999999998E-2</v>
      </c>
      <c r="Z101" s="42"/>
      <c r="AA101" s="428">
        <v>0.74170000000000003</v>
      </c>
      <c r="AB101" s="428">
        <v>3.73E-2</v>
      </c>
      <c r="AC101" s="428">
        <v>9.3599999999999989E-2</v>
      </c>
      <c r="AD101" s="428">
        <v>2.87E-2</v>
      </c>
      <c r="AE101" s="428">
        <v>5.4299999999999994E-2</v>
      </c>
      <c r="AF101" s="428">
        <v>4.4400000000000002E-2</v>
      </c>
      <c r="AG101" s="755"/>
      <c r="AH101" s="428">
        <v>-0.36990000000000001</v>
      </c>
      <c r="AI101" s="428">
        <v>-0.34810000000000002</v>
      </c>
      <c r="AJ101" s="428">
        <v>-0.35139999999999999</v>
      </c>
      <c r="AK101" s="428">
        <v>-0.12720000000000001</v>
      </c>
      <c r="AL101" s="428">
        <v>-7.9199999999999993E-2</v>
      </c>
      <c r="AM101" s="428">
        <v>-9.1300000000000006E-2</v>
      </c>
      <c r="AN101" s="42"/>
      <c r="AO101" s="428">
        <v>-0.4118</v>
      </c>
      <c r="AP101" s="428">
        <v>-0.31280000000000002</v>
      </c>
      <c r="AQ101" s="428">
        <v>-0.33679999999999999</v>
      </c>
      <c r="AR101" s="428">
        <v>-0.2077</v>
      </c>
      <c r="AS101" s="428">
        <v>-0.1598</v>
      </c>
      <c r="AT101" s="428">
        <v>-0.1711</v>
      </c>
      <c r="AU101" s="42"/>
      <c r="AV101" s="428">
        <v>0.21149999999999999</v>
      </c>
      <c r="AW101" s="428">
        <v>0.17749999999999999</v>
      </c>
      <c r="AX101" s="428">
        <v>0.1875</v>
      </c>
      <c r="AY101" s="428">
        <v>0.10880000000000001</v>
      </c>
      <c r="AZ101" s="428">
        <v>0.17329999999999998</v>
      </c>
      <c r="BA101" s="428">
        <v>0.16109999999999999</v>
      </c>
      <c r="BB101" s="42"/>
      <c r="BC101" s="428">
        <v>-0.1024</v>
      </c>
      <c r="BD101" s="428">
        <v>-2.9600000000000001E-2</v>
      </c>
      <c r="BE101" s="428">
        <v>-4.4199999999999996E-2</v>
      </c>
      <c r="BF101" s="428">
        <v>3.6799999999999999E-2</v>
      </c>
      <c r="BG101" s="428">
        <v>0.15939999999999999</v>
      </c>
      <c r="BH101" s="428">
        <v>0.1313</v>
      </c>
      <c r="BI101" s="42"/>
      <c r="BJ101" s="428">
        <v>-0.39100000000000001</v>
      </c>
      <c r="BK101" s="428">
        <v>-0.38390000000000002</v>
      </c>
      <c r="BL101" s="428">
        <v>-0.38770000000000004</v>
      </c>
      <c r="BM101" s="428">
        <v>-6.5700000000000008E-2</v>
      </c>
      <c r="BN101" s="428">
        <v>-1.46E-2</v>
      </c>
      <c r="BO101" s="428">
        <v>-2.9900000000000003E-2</v>
      </c>
      <c r="BP101" s="42"/>
      <c r="BQ101" s="428">
        <v>-0.21</v>
      </c>
      <c r="BR101" s="428">
        <v>-0.2205</v>
      </c>
      <c r="BS101" s="428">
        <v>-0.21249999999999999</v>
      </c>
      <c r="BT101" s="428">
        <v>0.20920000000000002</v>
      </c>
      <c r="BU101" s="428">
        <v>0.2296</v>
      </c>
      <c r="BV101" s="428">
        <v>0.22920000000000001</v>
      </c>
      <c r="BW101" s="42"/>
      <c r="BX101" s="428">
        <v>-0.31079999999999997</v>
      </c>
      <c r="BY101" s="428">
        <v>-0.12539999999999998</v>
      </c>
      <c r="BZ101" s="428">
        <v>-0.16539999999999999</v>
      </c>
      <c r="CA101" s="42"/>
      <c r="CB101" s="428">
        <v>-0.17230000000000001</v>
      </c>
      <c r="CC101" s="428">
        <v>-4.7400000000000005E-2</v>
      </c>
      <c r="CD101" s="428">
        <v>-7.9199999999999993E-2</v>
      </c>
      <c r="CE101" s="42"/>
      <c r="CF101" s="514">
        <v>122.7</v>
      </c>
      <c r="CG101" s="514">
        <v>14.100000000000009</v>
      </c>
      <c r="CH101" s="754" t="s">
        <v>1115</v>
      </c>
      <c r="CI101" s="754" t="s">
        <v>1115</v>
      </c>
      <c r="CJ101" s="183"/>
    </row>
    <row r="102" spans="1:88">
      <c r="A102" s="61">
        <v>40148</v>
      </c>
      <c r="B102" s="428">
        <v>0.39219999999999999</v>
      </c>
      <c r="C102" s="428">
        <v>0.27560000000000001</v>
      </c>
      <c r="D102" s="428">
        <v>0.30790000000000001</v>
      </c>
      <c r="E102" s="42"/>
      <c r="F102" s="428">
        <v>0.1116</v>
      </c>
      <c r="G102" s="428">
        <v>0.30690000000000001</v>
      </c>
      <c r="H102" s="428">
        <v>0.1328</v>
      </c>
      <c r="I102" s="428">
        <v>0.39189999999999997</v>
      </c>
      <c r="J102" s="428">
        <v>0.12720000000000001</v>
      </c>
      <c r="K102" s="428">
        <v>0.37030000000000002</v>
      </c>
      <c r="L102" s="42"/>
      <c r="M102" s="428">
        <v>-0.22270000000000001</v>
      </c>
      <c r="N102" s="428">
        <v>-0.16510000000000002</v>
      </c>
      <c r="O102" s="428">
        <v>-0.18079999999999999</v>
      </c>
      <c r="P102" s="428">
        <v>-6.3E-3</v>
      </c>
      <c r="Q102" s="428">
        <v>1.3899999999999999E-2</v>
      </c>
      <c r="R102" s="428">
        <v>8.5000000000000006E-3</v>
      </c>
      <c r="S102" s="42"/>
      <c r="T102" s="428">
        <v>0.79559999999999997</v>
      </c>
      <c r="U102" s="428">
        <v>3.9100000000000003E-2</v>
      </c>
      <c r="V102" s="428">
        <v>3.2000000000000001E-2</v>
      </c>
      <c r="W102" s="428">
        <v>2.2799999999999997E-2</v>
      </c>
      <c r="X102" s="428">
        <v>5.9699999999999996E-2</v>
      </c>
      <c r="Y102" s="428">
        <v>5.0799999999999998E-2</v>
      </c>
      <c r="Z102" s="42"/>
      <c r="AA102" s="428">
        <v>0.75360000000000005</v>
      </c>
      <c r="AB102" s="428">
        <v>2.7799999999999998E-2</v>
      </c>
      <c r="AC102" s="428">
        <v>7.7600000000000002E-2</v>
      </c>
      <c r="AD102" s="428">
        <v>2.8199999999999999E-2</v>
      </c>
      <c r="AE102" s="428">
        <v>6.2E-2</v>
      </c>
      <c r="AF102" s="428">
        <v>5.0799999999999998E-2</v>
      </c>
      <c r="AG102" s="755"/>
      <c r="AH102" s="428">
        <v>-0.28570000000000001</v>
      </c>
      <c r="AI102" s="428">
        <v>-0.22850000000000001</v>
      </c>
      <c r="AJ102" s="428">
        <v>-0.24340000000000001</v>
      </c>
      <c r="AK102" s="428">
        <v>-0.1108</v>
      </c>
      <c r="AL102" s="428">
        <v>-0.10490000000000001</v>
      </c>
      <c r="AM102" s="428">
        <v>-0.10710000000000001</v>
      </c>
      <c r="AN102" s="42"/>
      <c r="AO102" s="428">
        <v>-0.32479999999999998</v>
      </c>
      <c r="AP102" s="428">
        <v>-0.27329999999999999</v>
      </c>
      <c r="AQ102" s="428">
        <v>-0.28720000000000001</v>
      </c>
      <c r="AR102" s="428">
        <v>-3.4200000000000001E-2</v>
      </c>
      <c r="AS102" s="428">
        <v>-7.9100000000000004E-2</v>
      </c>
      <c r="AT102" s="428">
        <v>-6.7500000000000004E-2</v>
      </c>
      <c r="AU102" s="42"/>
      <c r="AV102" s="428">
        <v>0.1484</v>
      </c>
      <c r="AW102" s="428">
        <v>0.1522</v>
      </c>
      <c r="AX102" s="428">
        <v>0.14980000000000002</v>
      </c>
      <c r="AY102" s="428">
        <v>0.23910000000000001</v>
      </c>
      <c r="AZ102" s="428">
        <v>0.19620000000000001</v>
      </c>
      <c r="BA102" s="428">
        <v>0.20829999999999999</v>
      </c>
      <c r="BB102" s="42"/>
      <c r="BC102" s="428">
        <v>-1.3600000000000001E-2</v>
      </c>
      <c r="BD102" s="428">
        <v>5.9000000000000004E-2</v>
      </c>
      <c r="BE102" s="428">
        <v>3.9800000000000002E-2</v>
      </c>
      <c r="BF102" s="428">
        <v>0.1593</v>
      </c>
      <c r="BG102" s="428">
        <v>0.26219999999999999</v>
      </c>
      <c r="BH102" s="428">
        <v>0.2364</v>
      </c>
      <c r="BI102" s="42"/>
      <c r="BJ102" s="428">
        <v>-0.12269999999999999</v>
      </c>
      <c r="BK102" s="428">
        <v>-0.15329999999999999</v>
      </c>
      <c r="BL102" s="428">
        <v>-0.14360000000000001</v>
      </c>
      <c r="BM102" s="428">
        <v>0.11560000000000001</v>
      </c>
      <c r="BN102" s="428">
        <v>-6.4899999999999999E-2</v>
      </c>
      <c r="BO102" s="428">
        <v>-1.6799999999999999E-2</v>
      </c>
      <c r="BP102" s="42"/>
      <c r="BQ102" s="428">
        <v>-2.9100000000000001E-2</v>
      </c>
      <c r="BR102" s="428">
        <v>-5.8799999999999998E-2</v>
      </c>
      <c r="BS102" s="428">
        <v>-4.9299999999999997E-2</v>
      </c>
      <c r="BT102" s="428">
        <v>0.11380000000000001</v>
      </c>
      <c r="BU102" s="428">
        <v>0.10949999999999999</v>
      </c>
      <c r="BV102" s="428">
        <v>0.1075</v>
      </c>
      <c r="BW102" s="42"/>
      <c r="BX102" s="428">
        <v>-0.19879999999999998</v>
      </c>
      <c r="BY102" s="428">
        <v>-0.13350000000000001</v>
      </c>
      <c r="BZ102" s="428">
        <v>-0.1502</v>
      </c>
      <c r="CA102" s="42"/>
      <c r="CB102" s="428">
        <v>-5.3499999999999999E-2</v>
      </c>
      <c r="CC102" s="428">
        <v>-5.6000000000000008E-3</v>
      </c>
      <c r="CD102" s="428">
        <v>-1.9099999999999999E-2</v>
      </c>
      <c r="CE102" s="42"/>
      <c r="CF102" s="514">
        <v>121.5</v>
      </c>
      <c r="CG102" s="514">
        <v>-1.2000000000000028</v>
      </c>
      <c r="CH102" s="754" t="s">
        <v>1115</v>
      </c>
      <c r="CI102" s="754" t="s">
        <v>1115</v>
      </c>
      <c r="CJ102" s="183"/>
    </row>
    <row r="103" spans="1:88">
      <c r="A103" s="61">
        <v>40238</v>
      </c>
      <c r="B103" s="428">
        <v>0.37040000000000001</v>
      </c>
      <c r="C103" s="428">
        <v>0.16159999999999999</v>
      </c>
      <c r="D103" s="428">
        <v>0.21890000000000001</v>
      </c>
      <c r="E103" s="42"/>
      <c r="F103" s="428">
        <v>2.7699999999999999E-2</v>
      </c>
      <c r="G103" s="428">
        <v>0.20679999999999998</v>
      </c>
      <c r="H103" s="428">
        <v>0.1149</v>
      </c>
      <c r="I103" s="428">
        <v>0.38090000000000002</v>
      </c>
      <c r="J103" s="428">
        <v>9.1499999999999998E-2</v>
      </c>
      <c r="K103" s="428">
        <v>0.33479999999999999</v>
      </c>
      <c r="L103" s="42"/>
      <c r="M103" s="428">
        <v>-6.9800000000000001E-2</v>
      </c>
      <c r="N103" s="428">
        <v>-0.1875</v>
      </c>
      <c r="O103" s="428">
        <v>-0.155</v>
      </c>
      <c r="P103" s="428">
        <v>1.89E-2</v>
      </c>
      <c r="Q103" s="428">
        <v>2.52E-2</v>
      </c>
      <c r="R103" s="428">
        <v>2.35E-2</v>
      </c>
      <c r="S103" s="42"/>
      <c r="T103" s="428">
        <v>0.76540000000000008</v>
      </c>
      <c r="U103" s="428">
        <v>1.5700000000000002E-2</v>
      </c>
      <c r="V103" s="428">
        <v>4.8799999999999996E-2</v>
      </c>
      <c r="W103" s="428">
        <v>6.5000000000000002E-2</v>
      </c>
      <c r="X103" s="428">
        <v>7.2599999999999998E-2</v>
      </c>
      <c r="Y103" s="428">
        <v>3.2400000000000005E-2</v>
      </c>
      <c r="Z103" s="42"/>
      <c r="AA103" s="428">
        <v>0.73769999999999991</v>
      </c>
      <c r="AB103" s="428">
        <v>2.3399999999999997E-2</v>
      </c>
      <c r="AC103" s="428">
        <v>7.2099999999999997E-2</v>
      </c>
      <c r="AD103" s="428">
        <v>5.5399999999999998E-2</v>
      </c>
      <c r="AE103" s="428">
        <v>5.16E-2</v>
      </c>
      <c r="AF103" s="428">
        <v>5.9800000000000006E-2</v>
      </c>
      <c r="AG103" s="755"/>
      <c r="AH103" s="428">
        <v>-0.14429999999999998</v>
      </c>
      <c r="AI103" s="428">
        <v>-0.14980000000000002</v>
      </c>
      <c r="AJ103" s="428">
        <v>-0.14829999999999999</v>
      </c>
      <c r="AK103" s="428">
        <v>-1.9E-3</v>
      </c>
      <c r="AL103" s="428">
        <v>-0.15560000000000002</v>
      </c>
      <c r="AM103" s="428">
        <v>-0.1124</v>
      </c>
      <c r="AN103" s="42"/>
      <c r="AO103" s="428">
        <v>-0.1532</v>
      </c>
      <c r="AP103" s="428">
        <v>-0.20449999999999999</v>
      </c>
      <c r="AQ103" s="428">
        <v>-0.19059999999999999</v>
      </c>
      <c r="AR103" s="428">
        <v>6.2699999999999992E-2</v>
      </c>
      <c r="AS103" s="428">
        <v>-0.11380000000000001</v>
      </c>
      <c r="AT103" s="428">
        <v>-6.6199999999999995E-2</v>
      </c>
      <c r="AU103" s="42"/>
      <c r="AV103" s="428">
        <v>0.14169999999999999</v>
      </c>
      <c r="AW103" s="428">
        <v>0.222</v>
      </c>
      <c r="AX103" s="428">
        <v>0.2</v>
      </c>
      <c r="AY103" s="428">
        <v>0.2195</v>
      </c>
      <c r="AZ103" s="428">
        <v>0.25700000000000001</v>
      </c>
      <c r="BA103" s="428">
        <v>0.24679999999999999</v>
      </c>
      <c r="BB103" s="42"/>
      <c r="BC103" s="428">
        <v>8.3199999999999996E-2</v>
      </c>
      <c r="BD103" s="428">
        <v>0.14960000000000001</v>
      </c>
      <c r="BE103" s="428">
        <v>0.13100000000000001</v>
      </c>
      <c r="BF103" s="428">
        <v>0.30280000000000001</v>
      </c>
      <c r="BG103" s="428">
        <v>0.25230000000000002</v>
      </c>
      <c r="BH103" s="428">
        <v>0.26640000000000003</v>
      </c>
      <c r="BI103" s="42"/>
      <c r="BJ103" s="428">
        <v>-0.17100000000000001</v>
      </c>
      <c r="BK103" s="428">
        <v>-0.20399999999999999</v>
      </c>
      <c r="BL103" s="428">
        <v>-0.1948</v>
      </c>
      <c r="BM103" s="428">
        <v>0.20710000000000001</v>
      </c>
      <c r="BN103" s="428">
        <v>-0.1042</v>
      </c>
      <c r="BO103" s="428">
        <v>-1.72E-2</v>
      </c>
      <c r="BP103" s="42"/>
      <c r="BQ103" s="428">
        <v>-8.2500000000000004E-2</v>
      </c>
      <c r="BR103" s="428">
        <v>-5.6399999999999999E-2</v>
      </c>
      <c r="BS103" s="428">
        <v>-6.5199999999999994E-2</v>
      </c>
      <c r="BT103" s="428">
        <v>0.30790000000000001</v>
      </c>
      <c r="BU103" s="428">
        <v>7.7100000000000002E-2</v>
      </c>
      <c r="BV103" s="428">
        <v>0.1452</v>
      </c>
      <c r="BW103" s="42"/>
      <c r="BX103" s="428">
        <v>-2.5000000000000001E-3</v>
      </c>
      <c r="BY103" s="428">
        <v>-6.1500000000000006E-2</v>
      </c>
      <c r="BZ103" s="428">
        <v>-4.6399999999999997E-2</v>
      </c>
      <c r="CA103" s="42"/>
      <c r="CB103" s="428">
        <v>0.10310000000000001</v>
      </c>
      <c r="CC103" s="428">
        <v>8.6999999999999994E-2</v>
      </c>
      <c r="CD103" s="428">
        <v>9.1499999999999998E-2</v>
      </c>
      <c r="CE103" s="42"/>
      <c r="CF103" s="514">
        <v>119.5</v>
      </c>
      <c r="CG103" s="514">
        <v>-2</v>
      </c>
      <c r="CH103" s="754" t="s">
        <v>1115</v>
      </c>
      <c r="CI103" s="754" t="s">
        <v>1115</v>
      </c>
      <c r="CJ103" s="183"/>
    </row>
    <row r="104" spans="1:88">
      <c r="A104" s="61">
        <v>40330</v>
      </c>
      <c r="B104" s="428">
        <v>0.3155</v>
      </c>
      <c r="C104" s="428">
        <v>0.12970000000000001</v>
      </c>
      <c r="D104" s="428">
        <v>0.17600000000000002</v>
      </c>
      <c r="E104" s="42"/>
      <c r="F104" s="428">
        <v>-8.9800000000000005E-2</v>
      </c>
      <c r="G104" s="428">
        <v>0.16980000000000001</v>
      </c>
      <c r="H104" s="428">
        <v>-4.0000000000000002E-4</v>
      </c>
      <c r="I104" s="428">
        <v>0.24979999999999999</v>
      </c>
      <c r="J104" s="428">
        <v>-2.2499999999999999E-2</v>
      </c>
      <c r="K104" s="428">
        <v>0.23039999999999999</v>
      </c>
      <c r="L104" s="42"/>
      <c r="M104" s="428">
        <v>-2.4E-2</v>
      </c>
      <c r="N104" s="428">
        <v>-7.690000000000001E-2</v>
      </c>
      <c r="O104" s="428">
        <v>-6.3700000000000007E-2</v>
      </c>
      <c r="P104" s="428">
        <v>0.14980000000000002</v>
      </c>
      <c r="Q104" s="428">
        <v>-3.7499999999999999E-2</v>
      </c>
      <c r="R104" s="428">
        <v>9.300000000000001E-3</v>
      </c>
      <c r="S104" s="42"/>
      <c r="T104" s="428">
        <v>0.75549999999999995</v>
      </c>
      <c r="U104" s="428">
        <v>2.87E-2</v>
      </c>
      <c r="V104" s="428">
        <v>8.3299999999999999E-2</v>
      </c>
      <c r="W104" s="428">
        <v>4.0099999999999997E-2</v>
      </c>
      <c r="X104" s="428">
        <v>4.4500000000000005E-2</v>
      </c>
      <c r="Y104" s="428">
        <v>4.7899999999999998E-2</v>
      </c>
      <c r="Z104" s="42"/>
      <c r="AA104" s="428">
        <v>0.73480000000000001</v>
      </c>
      <c r="AB104" s="428">
        <v>2.3099999999999999E-2</v>
      </c>
      <c r="AC104" s="428">
        <v>8.2100000000000006E-2</v>
      </c>
      <c r="AD104" s="428">
        <v>4.4400000000000002E-2</v>
      </c>
      <c r="AE104" s="428">
        <v>5.4699999999999999E-2</v>
      </c>
      <c r="AF104" s="428">
        <v>6.0899999999999996E-2</v>
      </c>
      <c r="AG104" s="755"/>
      <c r="AH104" s="428">
        <v>-0.1105</v>
      </c>
      <c r="AI104" s="428">
        <v>-0.12480000000000001</v>
      </c>
      <c r="AJ104" s="428">
        <v>-0.1206</v>
      </c>
      <c r="AK104" s="428">
        <v>-8.1000000000000013E-3</v>
      </c>
      <c r="AL104" s="428">
        <v>-0.1168</v>
      </c>
      <c r="AM104" s="428">
        <v>-8.8699999999999987E-2</v>
      </c>
      <c r="AN104" s="42"/>
      <c r="AO104" s="428">
        <v>-4.6799999999999994E-2</v>
      </c>
      <c r="AP104" s="428">
        <v>-0.11960000000000001</v>
      </c>
      <c r="AQ104" s="428">
        <v>-0.1017</v>
      </c>
      <c r="AR104" s="428">
        <v>-1.7500000000000002E-2</v>
      </c>
      <c r="AS104" s="428">
        <v>-5.9500000000000004E-2</v>
      </c>
      <c r="AT104" s="428">
        <v>-4.9299999999999997E-2</v>
      </c>
      <c r="AU104" s="42"/>
      <c r="AV104" s="428">
        <v>0.24050000000000002</v>
      </c>
      <c r="AW104" s="428">
        <v>0.23010000000000003</v>
      </c>
      <c r="AX104" s="428">
        <v>0.23219999999999999</v>
      </c>
      <c r="AY104" s="428">
        <v>0.3987</v>
      </c>
      <c r="AZ104" s="428">
        <v>0.33929999999999999</v>
      </c>
      <c r="BA104" s="428">
        <v>0.3538</v>
      </c>
      <c r="BB104" s="42"/>
      <c r="BC104" s="428">
        <v>9.4E-2</v>
      </c>
      <c r="BD104" s="428">
        <v>0.14499999999999999</v>
      </c>
      <c r="BE104" s="428">
        <v>0.1323</v>
      </c>
      <c r="BF104" s="428">
        <v>0.41499999999999998</v>
      </c>
      <c r="BG104" s="428">
        <v>0.39219999999999999</v>
      </c>
      <c r="BH104" s="428">
        <v>0.3982</v>
      </c>
      <c r="BI104" s="42"/>
      <c r="BJ104" s="428">
        <v>-4.6300000000000001E-2</v>
      </c>
      <c r="BK104" s="428">
        <v>-0.18890000000000001</v>
      </c>
      <c r="BL104" s="428">
        <v>-0.1527</v>
      </c>
      <c r="BM104" s="428">
        <v>3.4599999999999999E-2</v>
      </c>
      <c r="BN104" s="428">
        <v>-9.5100000000000004E-2</v>
      </c>
      <c r="BO104" s="428">
        <v>-6.2100000000000002E-2</v>
      </c>
      <c r="BP104" s="42"/>
      <c r="BQ104" s="428">
        <v>9.01E-2</v>
      </c>
      <c r="BR104" s="428">
        <v>-0.1099</v>
      </c>
      <c r="BS104" s="428">
        <v>-5.7500000000000002E-2</v>
      </c>
      <c r="BT104" s="428">
        <v>0.21539999999999998</v>
      </c>
      <c r="BU104" s="428">
        <v>7.5999999999999998E-2</v>
      </c>
      <c r="BV104" s="428">
        <v>0.11650000000000001</v>
      </c>
      <c r="BW104" s="42"/>
      <c r="BX104" s="428">
        <v>-7.4200000000000002E-2</v>
      </c>
      <c r="BY104" s="428">
        <v>-7.8E-2</v>
      </c>
      <c r="BZ104" s="428">
        <v>-7.7199999999999991E-2</v>
      </c>
      <c r="CA104" s="42"/>
      <c r="CB104" s="428">
        <v>0.1736</v>
      </c>
      <c r="CC104" s="428">
        <v>-4.4500000000000005E-2</v>
      </c>
      <c r="CD104" s="428">
        <v>8.3999999999999995E-3</v>
      </c>
      <c r="CE104" s="42"/>
      <c r="CF104" s="514">
        <v>126.8</v>
      </c>
      <c r="CG104" s="514">
        <v>7.2999999999999972</v>
      </c>
      <c r="CH104" s="754" t="s">
        <v>1115</v>
      </c>
      <c r="CI104" s="754" t="s">
        <v>1115</v>
      </c>
      <c r="CJ104" s="183"/>
    </row>
    <row r="105" spans="1:88">
      <c r="A105" s="61">
        <v>40422</v>
      </c>
      <c r="B105" s="428">
        <v>0.1452</v>
      </c>
      <c r="C105" s="428">
        <v>3.6499999999999998E-2</v>
      </c>
      <c r="D105" s="428">
        <v>6.4100000000000004E-2</v>
      </c>
      <c r="E105" s="42"/>
      <c r="F105" s="428">
        <v>-1.3999999999999999E-2</v>
      </c>
      <c r="G105" s="428">
        <v>8.6800000000000002E-2</v>
      </c>
      <c r="H105" s="428">
        <v>-5.33E-2</v>
      </c>
      <c r="I105" s="428">
        <v>0.223</v>
      </c>
      <c r="J105" s="428">
        <v>-4.3200000000000002E-2</v>
      </c>
      <c r="K105" s="428">
        <v>0.18920000000000001</v>
      </c>
      <c r="L105" s="42"/>
      <c r="M105" s="428">
        <v>-0.16190000000000002</v>
      </c>
      <c r="N105" s="428">
        <v>-0.1048</v>
      </c>
      <c r="O105" s="428">
        <v>-0.1193</v>
      </c>
      <c r="P105" s="428">
        <v>6.6500000000000004E-2</v>
      </c>
      <c r="Q105" s="428">
        <v>4.3200000000000002E-2</v>
      </c>
      <c r="R105" s="428">
        <v>4.82E-2</v>
      </c>
      <c r="S105" s="42"/>
      <c r="T105" s="428">
        <v>0.86439999999999995</v>
      </c>
      <c r="U105" s="428">
        <v>1.9099999999999999E-2</v>
      </c>
      <c r="V105" s="428">
        <v>2.3599999999999999E-2</v>
      </c>
      <c r="W105" s="428">
        <v>4.4400000000000002E-2</v>
      </c>
      <c r="X105" s="428">
        <v>3.8300000000000001E-2</v>
      </c>
      <c r="Y105" s="428">
        <v>1.0200000000000001E-2</v>
      </c>
      <c r="Z105" s="42"/>
      <c r="AA105" s="428">
        <v>0.77090000000000003</v>
      </c>
      <c r="AB105" s="428">
        <v>2.6499999999999999E-2</v>
      </c>
      <c r="AC105" s="428">
        <v>7.4099999999999999E-2</v>
      </c>
      <c r="AD105" s="428">
        <v>4.5100000000000001E-2</v>
      </c>
      <c r="AE105" s="428">
        <v>5.3200000000000004E-2</v>
      </c>
      <c r="AF105" s="428">
        <v>3.0200000000000001E-2</v>
      </c>
      <c r="AG105" s="755"/>
      <c r="AH105" s="428">
        <v>-0.10220000000000001</v>
      </c>
      <c r="AI105" s="428">
        <v>-0.19969999999999999</v>
      </c>
      <c r="AJ105" s="428">
        <v>-0.1739</v>
      </c>
      <c r="AK105" s="428">
        <v>3.5200000000000002E-2</v>
      </c>
      <c r="AL105" s="428">
        <v>-5.8499999999999996E-2</v>
      </c>
      <c r="AM105" s="428">
        <v>-3.3599999999999998E-2</v>
      </c>
      <c r="AN105" s="42"/>
      <c r="AO105" s="428">
        <v>9.7100000000000006E-2</v>
      </c>
      <c r="AP105" s="428">
        <v>-8.9200000000000002E-2</v>
      </c>
      <c r="AQ105" s="428">
        <v>-4.41E-2</v>
      </c>
      <c r="AR105" s="428">
        <v>8.6999999999999994E-3</v>
      </c>
      <c r="AS105" s="428">
        <v>-0.1128</v>
      </c>
      <c r="AT105" s="428">
        <v>-8.3499999999999991E-2</v>
      </c>
      <c r="AU105" s="42"/>
      <c r="AV105" s="428">
        <v>0.25209999999999999</v>
      </c>
      <c r="AW105" s="428">
        <v>0.3044</v>
      </c>
      <c r="AX105" s="428">
        <v>0.29049999999999998</v>
      </c>
      <c r="AY105" s="428">
        <v>0.27539999999999998</v>
      </c>
      <c r="AZ105" s="428">
        <v>0.41969999999999996</v>
      </c>
      <c r="BA105" s="428">
        <v>0.38500000000000001</v>
      </c>
      <c r="BB105" s="42"/>
      <c r="BC105" s="428">
        <v>0.1502</v>
      </c>
      <c r="BD105" s="428">
        <v>0.153</v>
      </c>
      <c r="BE105" s="428">
        <v>0.1515</v>
      </c>
      <c r="BF105" s="428">
        <v>0.1956</v>
      </c>
      <c r="BG105" s="428">
        <v>0.33439999999999998</v>
      </c>
      <c r="BH105" s="428">
        <v>0.30149999999999999</v>
      </c>
      <c r="BI105" s="42"/>
      <c r="BJ105" s="428">
        <v>-0.1338</v>
      </c>
      <c r="BK105" s="428">
        <v>-0.35780000000000001</v>
      </c>
      <c r="BL105" s="428">
        <v>-0.30170000000000002</v>
      </c>
      <c r="BM105" s="428">
        <v>0.14029999999999998</v>
      </c>
      <c r="BN105" s="428">
        <v>-0.23170000000000002</v>
      </c>
      <c r="BO105" s="428">
        <v>-0.14150000000000001</v>
      </c>
      <c r="BP105" s="42"/>
      <c r="BQ105" s="428">
        <v>-0.13250000000000001</v>
      </c>
      <c r="BR105" s="428">
        <v>-0.16940000000000002</v>
      </c>
      <c r="BS105" s="428">
        <v>-0.16149999999999998</v>
      </c>
      <c r="BT105" s="428">
        <v>0.28689999999999999</v>
      </c>
      <c r="BU105" s="428">
        <v>2.9399999999999999E-2</v>
      </c>
      <c r="BV105" s="428">
        <v>9.4499999999999987E-2</v>
      </c>
      <c r="BW105" s="42"/>
      <c r="BX105" s="428">
        <v>-0.11699999999999999</v>
      </c>
      <c r="BY105" s="428">
        <v>-9.0899999999999995E-2</v>
      </c>
      <c r="BZ105" s="428">
        <v>-9.6999999999999989E-2</v>
      </c>
      <c r="CA105" s="42"/>
      <c r="CB105" s="428">
        <v>4.0800000000000003E-2</v>
      </c>
      <c r="CC105" s="428">
        <v>-1.5800000000000002E-2</v>
      </c>
      <c r="CD105" s="428">
        <v>-1.9E-3</v>
      </c>
      <c r="CE105" s="42"/>
      <c r="CF105" s="514">
        <v>117.3</v>
      </c>
      <c r="CG105" s="514">
        <v>-9.5</v>
      </c>
      <c r="CH105" s="754" t="s">
        <v>1115</v>
      </c>
      <c r="CI105" s="754" t="s">
        <v>1115</v>
      </c>
      <c r="CJ105" s="183"/>
    </row>
    <row r="106" spans="1:88">
      <c r="A106" s="61">
        <v>40513</v>
      </c>
      <c r="B106" s="428">
        <v>0.2712</v>
      </c>
      <c r="C106" s="428">
        <v>2.92E-2</v>
      </c>
      <c r="D106" s="428">
        <v>8.6800000000000002E-2</v>
      </c>
      <c r="E106" s="42"/>
      <c r="F106" s="428">
        <v>-0.1537</v>
      </c>
      <c r="G106" s="428">
        <v>6.0100000000000001E-2</v>
      </c>
      <c r="H106" s="428">
        <v>-4.8899999999999999E-2</v>
      </c>
      <c r="I106" s="428">
        <v>0.22420000000000001</v>
      </c>
      <c r="J106" s="428">
        <v>-7.400000000000001E-2</v>
      </c>
      <c r="K106" s="428">
        <v>0.18420000000000003</v>
      </c>
      <c r="L106" s="42"/>
      <c r="M106" s="428">
        <v>9.4499999999999987E-2</v>
      </c>
      <c r="N106" s="428">
        <v>-6.5099999999999991E-2</v>
      </c>
      <c r="O106" s="428">
        <v>-2.6600000000000002E-2</v>
      </c>
      <c r="P106" s="428">
        <v>0.12240000000000001</v>
      </c>
      <c r="Q106" s="428">
        <v>1.23E-2</v>
      </c>
      <c r="R106" s="428">
        <v>3.8699999999999998E-2</v>
      </c>
      <c r="S106" s="42"/>
      <c r="T106" s="428">
        <v>0.77969999999999995</v>
      </c>
      <c r="U106" s="428">
        <v>2.9100000000000001E-2</v>
      </c>
      <c r="V106" s="428">
        <v>4.7400000000000005E-2</v>
      </c>
      <c r="W106" s="428">
        <v>3.4300000000000004E-2</v>
      </c>
      <c r="X106" s="428">
        <v>6.7400000000000002E-2</v>
      </c>
      <c r="Y106" s="428">
        <v>4.2000000000000003E-2</v>
      </c>
      <c r="Z106" s="42"/>
      <c r="AA106" s="428">
        <v>0.76219999999999999</v>
      </c>
      <c r="AB106" s="428">
        <v>1.7600000000000001E-2</v>
      </c>
      <c r="AC106" s="428">
        <v>6.5599999999999992E-2</v>
      </c>
      <c r="AD106" s="428">
        <v>4.0199999999999993E-2</v>
      </c>
      <c r="AE106" s="428">
        <v>4.6500000000000007E-2</v>
      </c>
      <c r="AF106" s="428">
        <v>6.7799999999999999E-2</v>
      </c>
      <c r="AG106" s="755"/>
      <c r="AH106" s="428">
        <v>0.1525</v>
      </c>
      <c r="AI106" s="428">
        <v>-7.4800000000000005E-2</v>
      </c>
      <c r="AJ106" s="428">
        <v>-1.7600000000000001E-2</v>
      </c>
      <c r="AK106" s="428">
        <v>-0.10880000000000001</v>
      </c>
      <c r="AL106" s="428">
        <v>-0.1343</v>
      </c>
      <c r="AM106" s="428">
        <v>-0.12789999999999999</v>
      </c>
      <c r="AN106" s="42"/>
      <c r="AO106" s="428">
        <v>-2.3599999999999999E-2</v>
      </c>
      <c r="AP106" s="428">
        <v>-9.98E-2</v>
      </c>
      <c r="AQ106" s="428">
        <v>-8.14E-2</v>
      </c>
      <c r="AR106" s="428">
        <v>-1.1299999999999999E-2</v>
      </c>
      <c r="AS106" s="428">
        <v>-6.25E-2</v>
      </c>
      <c r="AT106" s="428">
        <v>-5.0099999999999999E-2</v>
      </c>
      <c r="AU106" s="42"/>
      <c r="AV106" s="428">
        <v>0.16589999999999999</v>
      </c>
      <c r="AW106" s="428">
        <v>0.28470000000000001</v>
      </c>
      <c r="AX106" s="428">
        <v>0.25600000000000001</v>
      </c>
      <c r="AY106" s="428">
        <v>0.23300000000000001</v>
      </c>
      <c r="AZ106" s="428">
        <v>0.34409999999999996</v>
      </c>
      <c r="BA106" s="428">
        <v>0.31730000000000003</v>
      </c>
      <c r="BB106" s="42"/>
      <c r="BC106" s="428">
        <v>2.9900000000000003E-2</v>
      </c>
      <c r="BD106" s="428">
        <v>0.1515</v>
      </c>
      <c r="BE106" s="428">
        <v>0.1217</v>
      </c>
      <c r="BF106" s="428">
        <v>0.156</v>
      </c>
      <c r="BG106" s="428">
        <v>0.2369</v>
      </c>
      <c r="BH106" s="428">
        <v>0.21729999999999999</v>
      </c>
      <c r="BI106" s="42"/>
      <c r="BJ106" s="428">
        <v>-0.11169999999999999</v>
      </c>
      <c r="BK106" s="428">
        <v>-0.2382</v>
      </c>
      <c r="BL106" s="428">
        <v>-0.20749999999999999</v>
      </c>
      <c r="BM106" s="428">
        <v>9.2600000000000002E-2</v>
      </c>
      <c r="BN106" s="428">
        <v>-9.5899999999999999E-2</v>
      </c>
      <c r="BO106" s="428">
        <v>-5.0300000000000004E-2</v>
      </c>
      <c r="BP106" s="42"/>
      <c r="BQ106" s="428">
        <v>0.13589999999999999</v>
      </c>
      <c r="BR106" s="428">
        <v>-6.5000000000000006E-3</v>
      </c>
      <c r="BS106" s="428">
        <v>3.39E-2</v>
      </c>
      <c r="BT106" s="428">
        <v>0.16350000000000001</v>
      </c>
      <c r="BU106" s="428">
        <v>9.9499999999999991E-2</v>
      </c>
      <c r="BV106" s="428">
        <v>0.11699999999999999</v>
      </c>
      <c r="BW106" s="42"/>
      <c r="BX106" s="428">
        <v>-0.13550000000000001</v>
      </c>
      <c r="BY106" s="428">
        <v>-5.6799999999999996E-2</v>
      </c>
      <c r="BZ106" s="428">
        <v>-7.4900000000000008E-2</v>
      </c>
      <c r="CA106" s="42"/>
      <c r="CB106" s="428">
        <v>1.6799999999999999E-2</v>
      </c>
      <c r="CC106" s="428">
        <v>8.0000000000000002E-3</v>
      </c>
      <c r="CD106" s="428">
        <v>1.01E-2</v>
      </c>
      <c r="CE106" s="42"/>
      <c r="CF106" s="514">
        <v>109.5</v>
      </c>
      <c r="CG106" s="514">
        <v>-7.7999999999999972</v>
      </c>
      <c r="CH106" s="754" t="s">
        <v>1115</v>
      </c>
      <c r="CI106" s="754" t="s">
        <v>1115</v>
      </c>
      <c r="CJ106" s="183"/>
    </row>
    <row r="107" spans="1:88">
      <c r="A107" s="61">
        <v>40603</v>
      </c>
      <c r="B107" s="428">
        <v>-0.19219999999999998</v>
      </c>
      <c r="C107" s="428">
        <v>-0.30070000000000002</v>
      </c>
      <c r="D107" s="428">
        <v>-0.26839999999999997</v>
      </c>
      <c r="E107" s="42"/>
      <c r="F107" s="428">
        <v>-0.17530000000000001</v>
      </c>
      <c r="G107" s="428">
        <v>9.6099999999999991E-2</v>
      </c>
      <c r="H107" s="428">
        <v>-6.6799999999999998E-2</v>
      </c>
      <c r="I107" s="428">
        <v>0.17620000000000002</v>
      </c>
      <c r="J107" s="428">
        <v>-9.9299999999999999E-2</v>
      </c>
      <c r="K107" s="428">
        <v>0.15210000000000001</v>
      </c>
      <c r="L107" s="42"/>
      <c r="M107" s="428">
        <v>0.14679999999999999</v>
      </c>
      <c r="N107" s="428">
        <v>-2.6699999999999998E-2</v>
      </c>
      <c r="O107" s="428">
        <v>2.4900000000000002E-2</v>
      </c>
      <c r="P107" s="428">
        <v>0.15960000000000002</v>
      </c>
      <c r="Q107" s="428">
        <v>-6.08E-2</v>
      </c>
      <c r="R107" s="428">
        <v>4.6999999999999993E-3</v>
      </c>
      <c r="S107" s="42"/>
      <c r="T107" s="428">
        <v>0.76519999999999999</v>
      </c>
      <c r="U107" s="428">
        <v>3.2199999999999999E-2</v>
      </c>
      <c r="V107" s="428">
        <v>5.7099999999999998E-2</v>
      </c>
      <c r="W107" s="428">
        <v>4.5100000000000001E-2</v>
      </c>
      <c r="X107" s="428">
        <v>7.4999999999999997E-2</v>
      </c>
      <c r="Y107" s="428">
        <v>2.53E-2</v>
      </c>
      <c r="Z107" s="42"/>
      <c r="AA107" s="428">
        <v>0.73510000000000009</v>
      </c>
      <c r="AB107" s="428">
        <v>2.7699999999999999E-2</v>
      </c>
      <c r="AC107" s="428">
        <v>0.06</v>
      </c>
      <c r="AD107" s="428">
        <v>4.2900000000000001E-2</v>
      </c>
      <c r="AE107" s="428">
        <v>7.0300000000000001E-2</v>
      </c>
      <c r="AF107" s="428">
        <v>6.4000000000000001E-2</v>
      </c>
      <c r="AG107" s="755"/>
      <c r="AH107" s="428">
        <v>0.1061</v>
      </c>
      <c r="AI107" s="428">
        <v>-4.7699999999999992E-2</v>
      </c>
      <c r="AJ107" s="428">
        <v>-5.9999999999999995E-4</v>
      </c>
      <c r="AK107" s="428">
        <v>3.2199999999999999E-2</v>
      </c>
      <c r="AL107" s="428">
        <v>-0.18049999999999999</v>
      </c>
      <c r="AM107" s="428">
        <v>-0.1162</v>
      </c>
      <c r="AN107" s="42"/>
      <c r="AO107" s="428">
        <v>4.0599999999999997E-2</v>
      </c>
      <c r="AP107" s="428">
        <v>-4.2500000000000003E-2</v>
      </c>
      <c r="AQ107" s="428">
        <v>-1.7899999999999999E-2</v>
      </c>
      <c r="AR107" s="428">
        <v>4.6999999999999993E-3</v>
      </c>
      <c r="AS107" s="428">
        <v>-3.8199999999999998E-2</v>
      </c>
      <c r="AT107" s="428">
        <v>-2.5399999999999999E-2</v>
      </c>
      <c r="AU107" s="42"/>
      <c r="AV107" s="428">
        <v>0.38689999999999997</v>
      </c>
      <c r="AW107" s="428">
        <v>0.3846</v>
      </c>
      <c r="AX107" s="428">
        <v>0.38530000000000003</v>
      </c>
      <c r="AY107" s="428">
        <v>0.43259999999999998</v>
      </c>
      <c r="AZ107" s="428">
        <v>0.4496</v>
      </c>
      <c r="BA107" s="428">
        <v>0.4446</v>
      </c>
      <c r="BB107" s="42"/>
      <c r="BC107" s="428">
        <v>1.21E-2</v>
      </c>
      <c r="BD107" s="428">
        <v>0.15410000000000001</v>
      </c>
      <c r="BE107" s="428">
        <v>0.1118</v>
      </c>
      <c r="BF107" s="428">
        <v>0.1139</v>
      </c>
      <c r="BG107" s="428">
        <v>0.15770000000000001</v>
      </c>
      <c r="BH107" s="428">
        <v>0.1447</v>
      </c>
      <c r="BI107" s="42"/>
      <c r="BJ107" s="428">
        <v>-0.10279999999999999</v>
      </c>
      <c r="BK107" s="428">
        <v>-0.35880000000000001</v>
      </c>
      <c r="BL107" s="428">
        <v>-0.28139999999999998</v>
      </c>
      <c r="BM107" s="428">
        <v>-0.1026</v>
      </c>
      <c r="BN107" s="428">
        <v>-0.27289999999999998</v>
      </c>
      <c r="BO107" s="428">
        <v>-0.22170000000000001</v>
      </c>
      <c r="BP107" s="42"/>
      <c r="BQ107" s="428">
        <v>0.10189999999999999</v>
      </c>
      <c r="BR107" s="428">
        <v>-0.1341</v>
      </c>
      <c r="BS107" s="428">
        <v>-6.2400000000000004E-2</v>
      </c>
      <c r="BT107" s="428">
        <v>0.1406</v>
      </c>
      <c r="BU107" s="428">
        <v>-8.4900000000000003E-2</v>
      </c>
      <c r="BV107" s="428">
        <v>-1.5900000000000001E-2</v>
      </c>
      <c r="BW107" s="42"/>
      <c r="BX107" s="428">
        <v>-0.16930000000000001</v>
      </c>
      <c r="BY107" s="428">
        <v>-2.7699999999999999E-2</v>
      </c>
      <c r="BZ107" s="428">
        <v>-6.6500000000000004E-2</v>
      </c>
      <c r="CA107" s="42"/>
      <c r="CB107" s="428">
        <v>1.5300000000000001E-2</v>
      </c>
      <c r="CC107" s="428">
        <v>-8.8000000000000005E-3</v>
      </c>
      <c r="CD107" s="428">
        <v>-1.5E-3</v>
      </c>
      <c r="CE107" s="42"/>
      <c r="CF107" s="514">
        <v>101.6</v>
      </c>
      <c r="CG107" s="514">
        <v>-7.9000000000000057</v>
      </c>
      <c r="CH107" s="754" t="s">
        <v>1115</v>
      </c>
      <c r="CI107" s="754" t="s">
        <v>1115</v>
      </c>
      <c r="CJ107" s="183"/>
    </row>
    <row r="108" spans="1:88">
      <c r="A108" s="61">
        <v>40695</v>
      </c>
      <c r="B108" s="428">
        <v>0.4551</v>
      </c>
      <c r="C108" s="428">
        <v>0.19239999999999999</v>
      </c>
      <c r="D108" s="428">
        <v>0.26640000000000003</v>
      </c>
      <c r="E108" s="42"/>
      <c r="F108" s="428">
        <v>-0.2109</v>
      </c>
      <c r="G108" s="428">
        <v>-2.9399999999999999E-2</v>
      </c>
      <c r="H108" s="428">
        <v>-0.12640000000000001</v>
      </c>
      <c r="I108" s="428">
        <v>0.16260000000000002</v>
      </c>
      <c r="J108" s="428">
        <v>-0.1502</v>
      </c>
      <c r="K108" s="428">
        <v>0.106</v>
      </c>
      <c r="L108" s="42"/>
      <c r="M108" s="428">
        <v>-2.0299999999999999E-2</v>
      </c>
      <c r="N108" s="428">
        <v>-7.2599999999999998E-2</v>
      </c>
      <c r="O108" s="428">
        <v>-5.7699999999999994E-2</v>
      </c>
      <c r="P108" s="428">
        <v>0.15210000000000001</v>
      </c>
      <c r="Q108" s="428">
        <v>3.78E-2</v>
      </c>
      <c r="R108" s="428">
        <v>7.0699999999999999E-2</v>
      </c>
      <c r="S108" s="42"/>
      <c r="T108" s="428">
        <v>0.83400000000000007</v>
      </c>
      <c r="U108" s="428">
        <v>3.6000000000000004E-2</v>
      </c>
      <c r="V108" s="428">
        <v>1.0500000000000001E-2</v>
      </c>
      <c r="W108" s="428">
        <v>6.5299999999999997E-2</v>
      </c>
      <c r="X108" s="428">
        <v>3.3599999999999998E-2</v>
      </c>
      <c r="Y108" s="428">
        <v>2.06E-2</v>
      </c>
      <c r="Z108" s="42"/>
      <c r="AA108" s="428">
        <v>0.71150000000000002</v>
      </c>
      <c r="AB108" s="428">
        <v>4.3499999999999997E-2</v>
      </c>
      <c r="AC108" s="428">
        <v>7.1500000000000008E-2</v>
      </c>
      <c r="AD108" s="428">
        <v>5.4199999999999998E-2</v>
      </c>
      <c r="AE108" s="428">
        <v>5.9900000000000002E-2</v>
      </c>
      <c r="AF108" s="428">
        <v>5.9299999999999999E-2</v>
      </c>
      <c r="AG108" s="755"/>
      <c r="AH108" s="428">
        <v>3.2400000000000005E-2</v>
      </c>
      <c r="AI108" s="428">
        <v>-6.9099999999999995E-2</v>
      </c>
      <c r="AJ108" s="428">
        <v>-3.9300000000000002E-2</v>
      </c>
      <c r="AK108" s="428">
        <v>3.0499999999999999E-2</v>
      </c>
      <c r="AL108" s="428">
        <v>-0.10550000000000001</v>
      </c>
      <c r="AM108" s="428">
        <v>-6.5199999999999994E-2</v>
      </c>
      <c r="AN108" s="42"/>
      <c r="AO108" s="428">
        <v>-5.6000000000000008E-3</v>
      </c>
      <c r="AP108" s="428">
        <v>-9.1899999999999996E-2</v>
      </c>
      <c r="AQ108" s="428">
        <v>-6.7699999999999996E-2</v>
      </c>
      <c r="AR108" s="428">
        <v>0.04</v>
      </c>
      <c r="AS108" s="428">
        <v>-6.7599999999999993E-2</v>
      </c>
      <c r="AT108" s="428">
        <v>-3.6799999999999999E-2</v>
      </c>
      <c r="AU108" s="42"/>
      <c r="AV108" s="428">
        <v>0.31609999999999999</v>
      </c>
      <c r="AW108" s="428">
        <v>0.39169999999999999</v>
      </c>
      <c r="AX108" s="428">
        <v>0.37020000000000003</v>
      </c>
      <c r="AY108" s="428">
        <v>0.42180000000000001</v>
      </c>
      <c r="AZ108" s="428">
        <v>0.39270000000000005</v>
      </c>
      <c r="BA108" s="428">
        <v>0.40100000000000002</v>
      </c>
      <c r="BB108" s="42"/>
      <c r="BC108" s="428">
        <v>7.7899999999999997E-2</v>
      </c>
      <c r="BD108" s="428">
        <v>0.1923</v>
      </c>
      <c r="BE108" s="428">
        <v>0.16079999999999997</v>
      </c>
      <c r="BF108" s="428">
        <v>0.29520000000000002</v>
      </c>
      <c r="BG108" s="428">
        <v>0.31920000000000004</v>
      </c>
      <c r="BH108" s="428">
        <v>0.31259999999999999</v>
      </c>
      <c r="BI108" s="42"/>
      <c r="BJ108" s="428">
        <v>-9.2699999999999991E-2</v>
      </c>
      <c r="BK108" s="428">
        <v>-0.28820000000000001</v>
      </c>
      <c r="BL108" s="428">
        <v>-0.23199999999999998</v>
      </c>
      <c r="BM108" s="428">
        <v>0.17059999999999997</v>
      </c>
      <c r="BN108" s="428">
        <v>-8.2500000000000004E-2</v>
      </c>
      <c r="BO108" s="428">
        <v>-9.300000000000001E-3</v>
      </c>
      <c r="BP108" s="42"/>
      <c r="BQ108" s="428">
        <v>9.3100000000000002E-2</v>
      </c>
      <c r="BR108" s="428">
        <v>-1.06E-2</v>
      </c>
      <c r="BS108" s="428">
        <v>1.52E-2</v>
      </c>
      <c r="BT108" s="428">
        <v>0.36109999999999998</v>
      </c>
      <c r="BU108" s="428">
        <v>0.11380000000000001</v>
      </c>
      <c r="BV108" s="428">
        <v>0.1845</v>
      </c>
      <c r="BW108" s="42"/>
      <c r="BX108" s="428">
        <v>-5.1799999999999999E-2</v>
      </c>
      <c r="BY108" s="428">
        <v>-3.3799999999999997E-2</v>
      </c>
      <c r="BZ108" s="428">
        <v>-3.8399999999999997E-2</v>
      </c>
      <c r="CA108" s="42"/>
      <c r="CB108" s="428">
        <v>0.11990000000000001</v>
      </c>
      <c r="CC108" s="428">
        <v>8.1199999999999994E-2</v>
      </c>
      <c r="CD108" s="428">
        <v>9.2300000000000007E-2</v>
      </c>
      <c r="CE108" s="42"/>
      <c r="CF108" s="514">
        <v>115.4</v>
      </c>
      <c r="CG108" s="514">
        <v>13.800000000000011</v>
      </c>
      <c r="CH108" s="754" t="s">
        <v>1115</v>
      </c>
      <c r="CI108" s="754" t="s">
        <v>1115</v>
      </c>
      <c r="CJ108" s="183"/>
    </row>
    <row r="109" spans="1:88">
      <c r="A109" s="61">
        <v>40787</v>
      </c>
      <c r="B109" s="428">
        <v>0.3508</v>
      </c>
      <c r="C109" s="428">
        <v>0.2</v>
      </c>
      <c r="D109" s="428">
        <v>0.24640000000000001</v>
      </c>
      <c r="E109" s="42"/>
      <c r="F109" s="428">
        <v>-0.19370000000000001</v>
      </c>
      <c r="G109" s="428">
        <v>5.1399999999999994E-2</v>
      </c>
      <c r="H109" s="428">
        <v>-0.19829999999999998</v>
      </c>
      <c r="I109" s="428">
        <v>8.9700000000000002E-2</v>
      </c>
      <c r="J109" s="428">
        <v>-0.19690000000000002</v>
      </c>
      <c r="K109" s="428">
        <v>7.7800000000000008E-2</v>
      </c>
      <c r="L109" s="42"/>
      <c r="M109" s="428">
        <v>-2.6800000000000001E-2</v>
      </c>
      <c r="N109" s="428">
        <v>-4.9599999999999998E-2</v>
      </c>
      <c r="O109" s="428">
        <v>-4.2699999999999995E-2</v>
      </c>
      <c r="P109" s="428">
        <v>1.6899999999999998E-2</v>
      </c>
      <c r="Q109" s="428">
        <v>4.4400000000000002E-2</v>
      </c>
      <c r="R109" s="428">
        <v>3.6000000000000004E-2</v>
      </c>
      <c r="S109" s="42"/>
      <c r="T109" s="428">
        <v>0.79630000000000001</v>
      </c>
      <c r="U109" s="428">
        <v>2.2700000000000001E-2</v>
      </c>
      <c r="V109" s="428">
        <v>2.2700000000000001E-2</v>
      </c>
      <c r="W109" s="428">
        <v>5.91E-2</v>
      </c>
      <c r="X109" s="428">
        <v>7.0300000000000001E-2</v>
      </c>
      <c r="Y109" s="428">
        <v>2.8999999999999998E-2</v>
      </c>
      <c r="Z109" s="42"/>
      <c r="AA109" s="428">
        <v>0.73959999999999992</v>
      </c>
      <c r="AB109" s="428">
        <v>2.1000000000000001E-2</v>
      </c>
      <c r="AC109" s="428">
        <v>5.4900000000000004E-2</v>
      </c>
      <c r="AD109" s="428">
        <v>5.9299999999999999E-2</v>
      </c>
      <c r="AE109" s="428">
        <v>6.59E-2</v>
      </c>
      <c r="AF109" s="428">
        <v>5.9200000000000003E-2</v>
      </c>
      <c r="AG109" s="755"/>
      <c r="AH109" s="428">
        <v>2.8199999999999999E-2</v>
      </c>
      <c r="AI109" s="428">
        <v>-0.1104</v>
      </c>
      <c r="AJ109" s="428">
        <v>-6.8199999999999997E-2</v>
      </c>
      <c r="AK109" s="428">
        <v>-3.5099999999999999E-2</v>
      </c>
      <c r="AL109" s="428">
        <v>-6.4899999999999999E-2</v>
      </c>
      <c r="AM109" s="428">
        <v>-5.57E-2</v>
      </c>
      <c r="AN109" s="42"/>
      <c r="AO109" s="428">
        <v>9.6500000000000002E-2</v>
      </c>
      <c r="AP109" s="428">
        <v>-3.4200000000000001E-2</v>
      </c>
      <c r="AQ109" s="428">
        <v>4.0999999999999995E-3</v>
      </c>
      <c r="AR109" s="428">
        <v>4.1399999999999999E-2</v>
      </c>
      <c r="AS109" s="428">
        <v>2.3399999999999997E-2</v>
      </c>
      <c r="AT109" s="428">
        <v>2.8799999999999999E-2</v>
      </c>
      <c r="AU109" s="42"/>
      <c r="AV109" s="428">
        <v>0.32890000000000003</v>
      </c>
      <c r="AW109" s="428">
        <v>0.28300000000000003</v>
      </c>
      <c r="AX109" s="428">
        <v>0.29670000000000002</v>
      </c>
      <c r="AY109" s="428">
        <v>0.2858</v>
      </c>
      <c r="AZ109" s="428">
        <v>0.28149999999999997</v>
      </c>
      <c r="BA109" s="428">
        <v>0.2828</v>
      </c>
      <c r="BB109" s="42"/>
      <c r="BC109" s="428">
        <v>0.21199999999999999</v>
      </c>
      <c r="BD109" s="428">
        <v>0.17010000000000003</v>
      </c>
      <c r="BE109" s="428">
        <v>0.18239999999999998</v>
      </c>
      <c r="BF109" s="428">
        <v>0.22390000000000002</v>
      </c>
      <c r="BG109" s="428">
        <v>0.22370000000000001</v>
      </c>
      <c r="BH109" s="428">
        <v>0.22370000000000001</v>
      </c>
      <c r="BI109" s="42"/>
      <c r="BJ109" s="428">
        <v>-6.6000000000000003E-2</v>
      </c>
      <c r="BK109" s="428">
        <v>-0.17739999999999997</v>
      </c>
      <c r="BL109" s="428">
        <v>-0.1439</v>
      </c>
      <c r="BM109" s="428">
        <v>0.20319999999999999</v>
      </c>
      <c r="BN109" s="428">
        <v>5.8200000000000002E-2</v>
      </c>
      <c r="BO109" s="428">
        <v>0.1024</v>
      </c>
      <c r="BP109" s="42"/>
      <c r="BQ109" s="428">
        <v>8.5299999999999987E-2</v>
      </c>
      <c r="BR109" s="428">
        <v>-4.0099999999999997E-2</v>
      </c>
      <c r="BS109" s="428">
        <v>-3.0000000000000001E-3</v>
      </c>
      <c r="BT109" s="428">
        <v>0.4219</v>
      </c>
      <c r="BU109" s="428">
        <v>0.24719999999999998</v>
      </c>
      <c r="BV109" s="428">
        <v>0.29980000000000001</v>
      </c>
      <c r="BW109" s="42"/>
      <c r="BX109" s="428">
        <v>-8.0500000000000002E-2</v>
      </c>
      <c r="BY109" s="428">
        <v>-5.5800000000000002E-2</v>
      </c>
      <c r="BZ109" s="428">
        <v>-6.3E-2</v>
      </c>
      <c r="CA109" s="42"/>
      <c r="CB109" s="428">
        <v>3.5099999999999999E-2</v>
      </c>
      <c r="CC109" s="428">
        <v>6.9000000000000006E-2</v>
      </c>
      <c r="CD109" s="428">
        <v>5.8200000000000002E-2</v>
      </c>
      <c r="CE109" s="42"/>
      <c r="CF109" s="514">
        <v>111.4</v>
      </c>
      <c r="CG109" s="514">
        <v>-4</v>
      </c>
      <c r="CH109" s="754" t="s">
        <v>1115</v>
      </c>
      <c r="CI109" s="754" t="s">
        <v>1115</v>
      </c>
      <c r="CJ109" s="183"/>
    </row>
    <row r="110" spans="1:88">
      <c r="A110" s="61">
        <v>40878</v>
      </c>
      <c r="B110" s="428">
        <v>8.5699999999999998E-2</v>
      </c>
      <c r="C110" s="428">
        <v>-3.1699999999999999E-2</v>
      </c>
      <c r="D110" s="428">
        <v>1.5E-3</v>
      </c>
      <c r="E110" s="42"/>
      <c r="F110" s="428">
        <v>-0.155</v>
      </c>
      <c r="G110" s="428">
        <v>5.6799999999999996E-2</v>
      </c>
      <c r="H110" s="428">
        <v>-0.19769999999999999</v>
      </c>
      <c r="I110" s="428">
        <v>9.4E-2</v>
      </c>
      <c r="J110" s="428">
        <v>-0.1855</v>
      </c>
      <c r="K110" s="428">
        <v>8.3400000000000002E-2</v>
      </c>
      <c r="L110" s="42"/>
      <c r="M110" s="428">
        <v>0.1017</v>
      </c>
      <c r="N110" s="428">
        <v>-2.7200000000000002E-2</v>
      </c>
      <c r="O110" s="428">
        <v>9.4999999999999998E-3</v>
      </c>
      <c r="P110" s="428">
        <v>9.6699999999999994E-2</v>
      </c>
      <c r="Q110" s="428">
        <v>6.6199999999999995E-2</v>
      </c>
      <c r="R110" s="428">
        <v>7.4900000000000008E-2</v>
      </c>
      <c r="S110" s="42"/>
      <c r="T110" s="428">
        <v>0.82450000000000001</v>
      </c>
      <c r="U110" s="428">
        <v>3.2500000000000001E-2</v>
      </c>
      <c r="V110" s="428">
        <v>1.41E-2</v>
      </c>
      <c r="W110" s="428">
        <v>1.6799999999999999E-2</v>
      </c>
      <c r="X110" s="428">
        <v>7.4099999999999999E-2</v>
      </c>
      <c r="Y110" s="428">
        <v>3.7900000000000003E-2</v>
      </c>
      <c r="Z110" s="42"/>
      <c r="AA110" s="428">
        <v>0.73230000000000006</v>
      </c>
      <c r="AB110" s="428">
        <v>4.5199999999999997E-2</v>
      </c>
      <c r="AC110" s="428">
        <v>4.7E-2</v>
      </c>
      <c r="AD110" s="428">
        <v>4.7800000000000002E-2</v>
      </c>
      <c r="AE110" s="428">
        <v>9.0399999999999994E-2</v>
      </c>
      <c r="AF110" s="428">
        <v>3.73E-2</v>
      </c>
      <c r="AG110" s="755"/>
      <c r="AH110" s="428">
        <v>9.1199999999999989E-2</v>
      </c>
      <c r="AI110" s="428">
        <v>-7.8E-2</v>
      </c>
      <c r="AJ110" s="428">
        <v>-2.7799999999999998E-2</v>
      </c>
      <c r="AK110" s="428">
        <v>-0.1457</v>
      </c>
      <c r="AL110" s="428">
        <v>-4.9599999999999998E-2</v>
      </c>
      <c r="AM110" s="428">
        <v>-7.8E-2</v>
      </c>
      <c r="AN110" s="42"/>
      <c r="AO110" s="428">
        <v>-7.9699999999999993E-2</v>
      </c>
      <c r="AP110" s="428">
        <v>-6.8000000000000005E-3</v>
      </c>
      <c r="AQ110" s="428">
        <v>-2.7699999999999999E-2</v>
      </c>
      <c r="AR110" s="428">
        <v>-0.13550000000000001</v>
      </c>
      <c r="AS110" s="428">
        <v>-3.5099999999999999E-2</v>
      </c>
      <c r="AT110" s="428">
        <v>-6.3500000000000001E-2</v>
      </c>
      <c r="AU110" s="42"/>
      <c r="AV110" s="428">
        <v>0.25980000000000003</v>
      </c>
      <c r="AW110" s="428">
        <v>0.30940000000000001</v>
      </c>
      <c r="AX110" s="428">
        <v>0.2954</v>
      </c>
      <c r="AY110" s="428">
        <v>0.13750000000000001</v>
      </c>
      <c r="AZ110" s="428">
        <v>0.23680000000000001</v>
      </c>
      <c r="BA110" s="428">
        <v>0.20860000000000001</v>
      </c>
      <c r="BB110" s="42"/>
      <c r="BC110" s="428">
        <v>4.4400000000000002E-2</v>
      </c>
      <c r="BD110" s="428">
        <v>0.11810000000000001</v>
      </c>
      <c r="BE110" s="428">
        <v>9.74E-2</v>
      </c>
      <c r="BF110" s="428">
        <v>0.1467</v>
      </c>
      <c r="BG110" s="428">
        <v>0.17989999999999998</v>
      </c>
      <c r="BH110" s="428">
        <v>0.17059999999999997</v>
      </c>
      <c r="BI110" s="42"/>
      <c r="BJ110" s="428">
        <v>-3.8399999999999997E-2</v>
      </c>
      <c r="BK110" s="428">
        <v>-0.22570000000000001</v>
      </c>
      <c r="BL110" s="428">
        <v>-0.17190000000000003</v>
      </c>
      <c r="BM110" s="428">
        <v>0.1167</v>
      </c>
      <c r="BN110" s="428">
        <v>-5.0999999999999997E-2</v>
      </c>
      <c r="BO110" s="428">
        <v>-2.8999999999999998E-3</v>
      </c>
      <c r="BP110" s="42"/>
      <c r="BQ110" s="428">
        <v>0.1011</v>
      </c>
      <c r="BR110" s="428">
        <v>-3.95E-2</v>
      </c>
      <c r="BS110" s="428">
        <v>7.1999999999999998E-3</v>
      </c>
      <c r="BT110" s="428">
        <v>0.14269999999999999</v>
      </c>
      <c r="BU110" s="428">
        <v>7.8299999999999995E-2</v>
      </c>
      <c r="BV110" s="428">
        <v>9.9000000000000005E-2</v>
      </c>
      <c r="BW110" s="42"/>
      <c r="BX110" s="428">
        <v>-6.6699999999999995E-2</v>
      </c>
      <c r="BY110" s="428">
        <v>-5.8799999999999998E-2</v>
      </c>
      <c r="BZ110" s="428">
        <v>-6.0899999999999996E-2</v>
      </c>
      <c r="CA110" s="42"/>
      <c r="CB110" s="428">
        <v>1.15E-2</v>
      </c>
      <c r="CC110" s="428">
        <v>-2E-3</v>
      </c>
      <c r="CD110" s="428">
        <v>1.7000000000000001E-3</v>
      </c>
      <c r="CE110" s="42"/>
      <c r="CF110" s="514">
        <v>104</v>
      </c>
      <c r="CG110" s="514">
        <v>-7.4000000000000057</v>
      </c>
      <c r="CH110" s="754" t="s">
        <v>1115</v>
      </c>
      <c r="CI110" s="754" t="s">
        <v>1115</v>
      </c>
      <c r="CJ110" s="183"/>
    </row>
    <row r="111" spans="1:88">
      <c r="A111" s="61">
        <v>40969</v>
      </c>
      <c r="B111" s="428">
        <v>0.1467</v>
      </c>
      <c r="C111" s="428">
        <v>0.1215</v>
      </c>
      <c r="D111" s="428">
        <v>0.1295</v>
      </c>
      <c r="E111" s="42"/>
      <c r="F111" s="428">
        <v>-0.16649999999999998</v>
      </c>
      <c r="G111" s="428">
        <v>8.5099999999999995E-2</v>
      </c>
      <c r="H111" s="428">
        <v>-0.22489999999999999</v>
      </c>
      <c r="I111" s="428">
        <v>0.109</v>
      </c>
      <c r="J111" s="428">
        <v>-0.2064</v>
      </c>
      <c r="K111" s="428">
        <v>0.1012</v>
      </c>
      <c r="L111" s="42"/>
      <c r="M111" s="428">
        <v>-7.000000000000001E-4</v>
      </c>
      <c r="N111" s="428">
        <v>1.3999999999999999E-2</v>
      </c>
      <c r="O111" s="428">
        <v>9.3999999999999986E-3</v>
      </c>
      <c r="P111" s="428">
        <v>2.3099999999999999E-2</v>
      </c>
      <c r="Q111" s="428">
        <v>5.5399999999999998E-2</v>
      </c>
      <c r="R111" s="428">
        <v>4.53E-2</v>
      </c>
      <c r="S111" s="42"/>
      <c r="T111" s="428">
        <v>0.79290000000000005</v>
      </c>
      <c r="U111" s="428">
        <v>3.0499999999999999E-2</v>
      </c>
      <c r="V111" s="428">
        <v>1.21E-2</v>
      </c>
      <c r="W111" s="428">
        <v>3.2099999999999997E-2</v>
      </c>
      <c r="X111" s="428">
        <v>6.480000000000001E-2</v>
      </c>
      <c r="Y111" s="428">
        <v>6.7699999999999996E-2</v>
      </c>
      <c r="Z111" s="42"/>
      <c r="AA111" s="428">
        <v>0.68340000000000001</v>
      </c>
      <c r="AB111" s="428">
        <v>3.2500000000000001E-2</v>
      </c>
      <c r="AC111" s="428">
        <v>5.4699999999999999E-2</v>
      </c>
      <c r="AD111" s="428">
        <v>6.3700000000000007E-2</v>
      </c>
      <c r="AE111" s="428">
        <v>9.1199999999999989E-2</v>
      </c>
      <c r="AF111" s="428">
        <v>7.4499999999999997E-2</v>
      </c>
      <c r="AG111" s="755"/>
      <c r="AH111" s="428">
        <v>-8.6599999999999996E-2</v>
      </c>
      <c r="AI111" s="428">
        <v>-2.98E-2</v>
      </c>
      <c r="AJ111" s="428">
        <v>-4.8399999999999999E-2</v>
      </c>
      <c r="AK111" s="428">
        <v>-0.1024</v>
      </c>
      <c r="AL111" s="428">
        <v>-1.0200000000000001E-2</v>
      </c>
      <c r="AM111" s="428">
        <v>-4.0800000000000003E-2</v>
      </c>
      <c r="AN111" s="42"/>
      <c r="AO111" s="428">
        <v>3.1699999999999999E-2</v>
      </c>
      <c r="AP111" s="428">
        <v>4.2199999999999994E-2</v>
      </c>
      <c r="AQ111" s="428">
        <v>3.9E-2</v>
      </c>
      <c r="AR111" s="428">
        <v>9.1999999999999998E-3</v>
      </c>
      <c r="AS111" s="428">
        <v>1.46E-2</v>
      </c>
      <c r="AT111" s="428">
        <v>1.3000000000000001E-2</v>
      </c>
      <c r="AU111" s="42"/>
      <c r="AV111" s="428">
        <v>0.3201</v>
      </c>
      <c r="AW111" s="428">
        <v>0.31489999999999996</v>
      </c>
      <c r="AX111" s="428">
        <v>0.3165</v>
      </c>
      <c r="AY111" s="428">
        <v>0.27050000000000002</v>
      </c>
      <c r="AZ111" s="428">
        <v>0.34670000000000001</v>
      </c>
      <c r="BA111" s="428">
        <v>0.3231</v>
      </c>
      <c r="BB111" s="42"/>
      <c r="BC111" s="428">
        <v>8.09E-2</v>
      </c>
      <c r="BD111" s="428">
        <v>0.1241</v>
      </c>
      <c r="BE111" s="428">
        <v>0.1108</v>
      </c>
      <c r="BF111" s="428">
        <v>0.1472</v>
      </c>
      <c r="BG111" s="428">
        <v>0.26140000000000002</v>
      </c>
      <c r="BH111" s="428">
        <v>0.22600000000000001</v>
      </c>
      <c r="BI111" s="42"/>
      <c r="BJ111" s="428">
        <v>-7.690000000000001E-2</v>
      </c>
      <c r="BK111" s="428">
        <v>-0.1857</v>
      </c>
      <c r="BL111" s="428">
        <v>-0.15160000000000001</v>
      </c>
      <c r="BM111" s="428">
        <v>0.14019999999999999</v>
      </c>
      <c r="BN111" s="428">
        <v>-1.2500000000000001E-2</v>
      </c>
      <c r="BO111" s="428">
        <v>3.5900000000000001E-2</v>
      </c>
      <c r="BP111" s="42"/>
      <c r="BQ111" s="428">
        <v>-6.5000000000000006E-3</v>
      </c>
      <c r="BR111" s="428">
        <v>-2.53E-2</v>
      </c>
      <c r="BS111" s="428">
        <v>-2.06E-2</v>
      </c>
      <c r="BT111" s="428">
        <v>0.27329999999999999</v>
      </c>
      <c r="BU111" s="428">
        <v>0.12029999999999999</v>
      </c>
      <c r="BV111" s="428">
        <v>0.16930000000000001</v>
      </c>
      <c r="BW111" s="42"/>
      <c r="BX111" s="428">
        <v>-9.2799999999999994E-2</v>
      </c>
      <c r="BY111" s="428">
        <v>-1.5700000000000002E-2</v>
      </c>
      <c r="BZ111" s="428">
        <v>-3.9199999999999999E-2</v>
      </c>
      <c r="CA111" s="42"/>
      <c r="CB111" s="428">
        <v>-3.3500000000000002E-2</v>
      </c>
      <c r="CC111" s="428">
        <v>-1.83E-2</v>
      </c>
      <c r="CD111" s="428">
        <v>-2.3199999999999998E-2</v>
      </c>
      <c r="CE111" s="42"/>
      <c r="CF111" s="514">
        <v>104.7</v>
      </c>
      <c r="CG111" s="514">
        <v>0.70000000000000284</v>
      </c>
      <c r="CH111" s="754" t="s">
        <v>1115</v>
      </c>
      <c r="CI111" s="754" t="s">
        <v>1115</v>
      </c>
      <c r="CJ111" s="183"/>
    </row>
    <row r="112" spans="1:88">
      <c r="A112" s="61">
        <v>41061</v>
      </c>
      <c r="B112" s="428">
        <v>8.3499999999999991E-2</v>
      </c>
      <c r="C112" s="428">
        <v>-9.6000000000000002E-2</v>
      </c>
      <c r="D112" s="428">
        <v>-4.5499999999999999E-2</v>
      </c>
      <c r="E112" s="42"/>
      <c r="F112" s="428">
        <v>-0.2011</v>
      </c>
      <c r="G112" s="428">
        <v>5.5800000000000002E-2</v>
      </c>
      <c r="H112" s="428">
        <v>-0.28210000000000002</v>
      </c>
      <c r="I112" s="428">
        <v>7.0400000000000004E-2</v>
      </c>
      <c r="J112" s="428">
        <v>-0.25469999999999998</v>
      </c>
      <c r="K112" s="428">
        <v>6.0899999999999996E-2</v>
      </c>
      <c r="L112" s="42"/>
      <c r="M112" s="428">
        <v>-8.3900000000000002E-2</v>
      </c>
      <c r="N112" s="428">
        <v>-1.72E-2</v>
      </c>
      <c r="O112" s="428">
        <v>-3.6400000000000002E-2</v>
      </c>
      <c r="P112" s="428">
        <v>4.2800000000000005E-2</v>
      </c>
      <c r="Q112" s="428">
        <v>2.9700000000000001E-2</v>
      </c>
      <c r="R112" s="428">
        <v>3.7900000000000003E-2</v>
      </c>
      <c r="S112" s="42"/>
      <c r="T112" s="428">
        <v>0.79689999999999994</v>
      </c>
      <c r="U112" s="428">
        <v>2.76E-2</v>
      </c>
      <c r="V112" s="428">
        <v>4.0599999999999997E-2</v>
      </c>
      <c r="W112" s="428">
        <v>3.9399999999999998E-2</v>
      </c>
      <c r="X112" s="428">
        <v>4.9000000000000002E-2</v>
      </c>
      <c r="Y112" s="428">
        <v>4.6500000000000007E-2</v>
      </c>
      <c r="Z112" s="42"/>
      <c r="AA112" s="428">
        <v>0.71879999999999999</v>
      </c>
      <c r="AB112" s="428">
        <v>4.3899999999999995E-2</v>
      </c>
      <c r="AC112" s="428">
        <v>5.3800000000000001E-2</v>
      </c>
      <c r="AD112" s="428">
        <v>6.2199999999999998E-2</v>
      </c>
      <c r="AE112" s="428">
        <v>6.2899999999999998E-2</v>
      </c>
      <c r="AF112" s="428">
        <v>5.8499999999999996E-2</v>
      </c>
      <c r="AG112" s="755"/>
      <c r="AH112" s="428">
        <v>-8.9999999999999998E-4</v>
      </c>
      <c r="AI112" s="428">
        <v>-7.1599999999999997E-2</v>
      </c>
      <c r="AJ112" s="428">
        <v>-5.0799999999999998E-2</v>
      </c>
      <c r="AK112" s="428">
        <v>-0.10369999999999999</v>
      </c>
      <c r="AL112" s="428">
        <v>-0.15759999999999999</v>
      </c>
      <c r="AM112" s="428">
        <v>-0.1363</v>
      </c>
      <c r="AN112" s="42"/>
      <c r="AO112" s="428">
        <v>7.9500000000000001E-2</v>
      </c>
      <c r="AP112" s="428">
        <v>1.4800000000000001E-2</v>
      </c>
      <c r="AQ112" s="428">
        <v>3.8800000000000001E-2</v>
      </c>
      <c r="AR112" s="428">
        <v>3.6799999999999999E-2</v>
      </c>
      <c r="AS112" s="428">
        <v>-5.5E-2</v>
      </c>
      <c r="AT112" s="428">
        <v>-2.3700000000000002E-2</v>
      </c>
      <c r="AU112" s="42"/>
      <c r="AV112" s="428">
        <v>0.24739999999999998</v>
      </c>
      <c r="AW112" s="428">
        <v>0.26550000000000001</v>
      </c>
      <c r="AX112" s="428">
        <v>0.26200000000000001</v>
      </c>
      <c r="AY112" s="428">
        <v>0.24170000000000003</v>
      </c>
      <c r="AZ112" s="428">
        <v>0.2296</v>
      </c>
      <c r="BA112" s="428">
        <v>0.23519999999999999</v>
      </c>
      <c r="BB112" s="42"/>
      <c r="BC112" s="428">
        <v>-3.9699999999999999E-2</v>
      </c>
      <c r="BD112" s="428">
        <v>7.2900000000000006E-2</v>
      </c>
      <c r="BE112" s="428">
        <v>4.1200000000000001E-2</v>
      </c>
      <c r="BF112" s="428">
        <v>0.1366</v>
      </c>
      <c r="BG112" s="428">
        <v>7.7499999999999999E-2</v>
      </c>
      <c r="BH112" s="428">
        <v>9.5100000000000004E-2</v>
      </c>
      <c r="BI112" s="42"/>
      <c r="BJ112" s="428">
        <v>1.1899999999999999E-2</v>
      </c>
      <c r="BK112" s="428">
        <v>-0.17800000000000002</v>
      </c>
      <c r="BL112" s="428">
        <v>-0.12330000000000001</v>
      </c>
      <c r="BM112" s="428">
        <v>7.3399999999999993E-2</v>
      </c>
      <c r="BN112" s="428">
        <v>-6.2400000000000004E-2</v>
      </c>
      <c r="BO112" s="428">
        <v>-1.7500000000000002E-2</v>
      </c>
      <c r="BP112" s="42"/>
      <c r="BQ112" s="428">
        <v>9.1199999999999989E-2</v>
      </c>
      <c r="BR112" s="428">
        <v>-1.3999999999999999E-2</v>
      </c>
      <c r="BS112" s="428">
        <v>1.6799999999999999E-2</v>
      </c>
      <c r="BT112" s="428">
        <v>0.20559999999999998</v>
      </c>
      <c r="BU112" s="428">
        <v>4.3200000000000002E-2</v>
      </c>
      <c r="BV112" s="428">
        <v>8.3599999999999994E-2</v>
      </c>
      <c r="BW112" s="42"/>
      <c r="BX112" s="428">
        <v>-0.2165</v>
      </c>
      <c r="BY112" s="428">
        <v>6.7099999999999993E-2</v>
      </c>
      <c r="BZ112" s="428">
        <v>-1.1299999999999999E-2</v>
      </c>
      <c r="CA112" s="42"/>
      <c r="CB112" s="428">
        <v>-2.2000000000000001E-3</v>
      </c>
      <c r="CC112" s="428">
        <v>3.2199999999999999E-2</v>
      </c>
      <c r="CD112" s="428">
        <v>2.2499999999999999E-2</v>
      </c>
      <c r="CE112" s="42"/>
      <c r="CF112" s="514">
        <v>104.3</v>
      </c>
      <c r="CG112" s="514">
        <v>-0.40000000000000568</v>
      </c>
      <c r="CH112" s="754" t="s">
        <v>1115</v>
      </c>
      <c r="CI112" s="754" t="s">
        <v>1115</v>
      </c>
      <c r="CJ112" s="183"/>
    </row>
    <row r="113" spans="1:88">
      <c r="A113" s="61">
        <v>41153</v>
      </c>
      <c r="B113" s="428">
        <v>9.3200000000000005E-2</v>
      </c>
      <c r="C113" s="428">
        <v>7.3499999999999996E-2</v>
      </c>
      <c r="D113" s="428">
        <v>7.9399999999999998E-2</v>
      </c>
      <c r="E113" s="42"/>
      <c r="F113" s="428">
        <v>-0.19109999999999999</v>
      </c>
      <c r="G113" s="428">
        <v>2.6099999999999998E-2</v>
      </c>
      <c r="H113" s="428">
        <v>-0.21440000000000001</v>
      </c>
      <c r="I113" s="428">
        <v>4.41E-2</v>
      </c>
      <c r="J113" s="428">
        <v>-0.20739999999999997</v>
      </c>
      <c r="K113" s="428">
        <v>3.85E-2</v>
      </c>
      <c r="L113" s="42"/>
      <c r="M113" s="428">
        <v>-9.4899999999999998E-2</v>
      </c>
      <c r="N113" s="428">
        <v>-0.11119999999999999</v>
      </c>
      <c r="O113" s="428">
        <v>-0.10630000000000001</v>
      </c>
      <c r="P113" s="428">
        <v>6.1699999999999998E-2</v>
      </c>
      <c r="Q113" s="428">
        <v>3.0299999999999997E-2</v>
      </c>
      <c r="R113" s="428">
        <v>3.9800000000000002E-2</v>
      </c>
      <c r="S113" s="42"/>
      <c r="T113" s="428">
        <v>0.78920000000000001</v>
      </c>
      <c r="U113" s="428">
        <v>2.7400000000000001E-2</v>
      </c>
      <c r="V113" s="428">
        <v>1.1299999999999999E-2</v>
      </c>
      <c r="W113" s="428">
        <v>8.7300000000000003E-2</v>
      </c>
      <c r="X113" s="428">
        <v>3.6600000000000001E-2</v>
      </c>
      <c r="Y113" s="428">
        <v>4.8099999999999997E-2</v>
      </c>
      <c r="Z113" s="42"/>
      <c r="AA113" s="428">
        <v>0.72060000000000002</v>
      </c>
      <c r="AB113" s="428">
        <v>2.4399999999999998E-2</v>
      </c>
      <c r="AC113" s="428">
        <v>4.87E-2</v>
      </c>
      <c r="AD113" s="428">
        <v>6.6600000000000006E-2</v>
      </c>
      <c r="AE113" s="428">
        <v>8.5600000000000009E-2</v>
      </c>
      <c r="AF113" s="428">
        <v>5.4100000000000002E-2</v>
      </c>
      <c r="AG113" s="755"/>
      <c r="AH113" s="428">
        <v>-6.93E-2</v>
      </c>
      <c r="AI113" s="428">
        <v>-0.1474</v>
      </c>
      <c r="AJ113" s="428">
        <v>-0.1226</v>
      </c>
      <c r="AK113" s="428">
        <v>-2.0099999999999996E-2</v>
      </c>
      <c r="AL113" s="428">
        <v>-6.1100000000000002E-2</v>
      </c>
      <c r="AM113" s="428">
        <v>-4.7899999999999998E-2</v>
      </c>
      <c r="AN113" s="42"/>
      <c r="AO113" s="428">
        <v>-1.9400000000000001E-2</v>
      </c>
      <c r="AP113" s="428">
        <v>-2.92E-2</v>
      </c>
      <c r="AQ113" s="428">
        <v>-2.63E-2</v>
      </c>
      <c r="AR113" s="428">
        <v>-5.67E-2</v>
      </c>
      <c r="AS113" s="428">
        <v>-3.9E-2</v>
      </c>
      <c r="AT113" s="428">
        <v>-4.4400000000000002E-2</v>
      </c>
      <c r="AU113" s="42"/>
      <c r="AV113" s="428">
        <v>0.25409999999999999</v>
      </c>
      <c r="AW113" s="428">
        <v>0.24440000000000001</v>
      </c>
      <c r="AX113" s="428">
        <v>0.24719999999999998</v>
      </c>
      <c r="AY113" s="428">
        <v>0.22450000000000001</v>
      </c>
      <c r="AZ113" s="428">
        <v>0.25969999999999999</v>
      </c>
      <c r="BA113" s="428">
        <v>0.24929999999999999</v>
      </c>
      <c r="BB113" s="42"/>
      <c r="BC113" s="428">
        <v>0.1108</v>
      </c>
      <c r="BD113" s="428">
        <v>9.6699999999999994E-2</v>
      </c>
      <c r="BE113" s="428">
        <v>0.1008</v>
      </c>
      <c r="BF113" s="428">
        <v>0.1376</v>
      </c>
      <c r="BG113" s="428">
        <v>0.13019999999999998</v>
      </c>
      <c r="BH113" s="428">
        <v>0.1323</v>
      </c>
      <c r="BI113" s="42"/>
      <c r="BJ113" s="428">
        <v>-4.8899999999999999E-2</v>
      </c>
      <c r="BK113" s="428">
        <v>-0.26419999999999999</v>
      </c>
      <c r="BL113" s="428">
        <v>-0.19949999999999998</v>
      </c>
      <c r="BM113" s="428">
        <v>0.2311</v>
      </c>
      <c r="BN113" s="428">
        <v>-5.45E-2</v>
      </c>
      <c r="BO113" s="428">
        <v>3.1699999999999999E-2</v>
      </c>
      <c r="BP113" s="42"/>
      <c r="BQ113" s="428">
        <v>8.8000000000000009E-2</v>
      </c>
      <c r="BR113" s="428">
        <v>-0.17180000000000001</v>
      </c>
      <c r="BS113" s="428">
        <v>-8.1300000000000011E-2</v>
      </c>
      <c r="BT113" s="428">
        <v>0.25590000000000002</v>
      </c>
      <c r="BU113" s="428">
        <v>0.15289999999999998</v>
      </c>
      <c r="BV113" s="428">
        <v>0.18030000000000002</v>
      </c>
      <c r="BW113" s="42"/>
      <c r="BX113" s="428">
        <v>-0.10349999999999999</v>
      </c>
      <c r="BY113" s="428">
        <v>2.46E-2</v>
      </c>
      <c r="BZ113" s="428">
        <v>-1.6500000000000001E-2</v>
      </c>
      <c r="CA113" s="42"/>
      <c r="CB113" s="428">
        <v>4.07E-2</v>
      </c>
      <c r="CC113" s="428">
        <v>-3.3799999999999997E-2</v>
      </c>
      <c r="CD113" s="428">
        <v>-1.0500000000000001E-2</v>
      </c>
      <c r="CE113" s="42"/>
      <c r="CF113" s="514">
        <v>104.5</v>
      </c>
      <c r="CG113" s="514">
        <v>0.20000000000000284</v>
      </c>
      <c r="CH113" s="754" t="s">
        <v>1115</v>
      </c>
      <c r="CI113" s="754" t="s">
        <v>1115</v>
      </c>
      <c r="CJ113" s="183"/>
    </row>
    <row r="114" spans="1:88">
      <c r="A114" s="61">
        <v>41244</v>
      </c>
      <c r="B114" s="428">
        <v>0.32740000000000002</v>
      </c>
      <c r="C114" s="428">
        <v>0.12279999999999999</v>
      </c>
      <c r="D114" s="428">
        <v>0.18340000000000001</v>
      </c>
      <c r="E114" s="42"/>
      <c r="F114" s="428">
        <v>-6.6600000000000006E-2</v>
      </c>
      <c r="G114" s="428">
        <v>5.74E-2</v>
      </c>
      <c r="H114" s="428">
        <v>-0.2273</v>
      </c>
      <c r="I114" s="428">
        <v>7.2900000000000006E-2</v>
      </c>
      <c r="J114" s="428">
        <v>-0.17989999999999998</v>
      </c>
      <c r="K114" s="428">
        <v>6.8199999999999997E-2</v>
      </c>
      <c r="L114" s="42"/>
      <c r="M114" s="428">
        <v>-4.7300000000000002E-2</v>
      </c>
      <c r="N114" s="428">
        <v>-4.5700000000000005E-2</v>
      </c>
      <c r="O114" s="428">
        <v>-4.6199999999999998E-2</v>
      </c>
      <c r="P114" s="428">
        <v>7.5399999999999995E-2</v>
      </c>
      <c r="Q114" s="428">
        <v>-1.8E-3</v>
      </c>
      <c r="R114" s="428">
        <v>2.0799999999999999E-2</v>
      </c>
      <c r="S114" s="42"/>
      <c r="T114" s="428">
        <v>0.72719999999999996</v>
      </c>
      <c r="U114" s="428">
        <v>4.1700000000000001E-2</v>
      </c>
      <c r="V114" s="428">
        <v>6.0999999999999999E-2</v>
      </c>
      <c r="W114" s="428">
        <v>0.11789999999999999</v>
      </c>
      <c r="X114" s="428">
        <v>3.1600000000000003E-2</v>
      </c>
      <c r="Y114" s="428">
        <v>2.06E-2</v>
      </c>
      <c r="Z114" s="42"/>
      <c r="AA114" s="428">
        <v>0.71069999999999989</v>
      </c>
      <c r="AB114" s="428">
        <v>3.9599999999999996E-2</v>
      </c>
      <c r="AC114" s="428">
        <v>4.5700000000000005E-2</v>
      </c>
      <c r="AD114" s="428">
        <v>7.1500000000000008E-2</v>
      </c>
      <c r="AE114" s="428">
        <v>7.7399999999999997E-2</v>
      </c>
      <c r="AF114" s="428">
        <v>5.5E-2</v>
      </c>
      <c r="AG114" s="755"/>
      <c r="AH114" s="428">
        <v>8.3999999999999995E-3</v>
      </c>
      <c r="AI114" s="428">
        <v>-2.69E-2</v>
      </c>
      <c r="AJ114" s="428">
        <v>-1.6E-2</v>
      </c>
      <c r="AK114" s="428">
        <v>-4.9400000000000006E-2</v>
      </c>
      <c r="AL114" s="428">
        <v>-6.9400000000000003E-2</v>
      </c>
      <c r="AM114" s="428">
        <v>-6.3299999999999995E-2</v>
      </c>
      <c r="AN114" s="42"/>
      <c r="AO114" s="428">
        <v>-3.3500000000000002E-2</v>
      </c>
      <c r="AP114" s="428">
        <v>-9.2200000000000004E-2</v>
      </c>
      <c r="AQ114" s="428">
        <v>-7.4900000000000008E-2</v>
      </c>
      <c r="AR114" s="428">
        <v>1.23E-2</v>
      </c>
      <c r="AS114" s="428">
        <v>-6.3099999999999989E-2</v>
      </c>
      <c r="AT114" s="428">
        <v>-4.1299999999999996E-2</v>
      </c>
      <c r="AU114" s="42"/>
      <c r="AV114" s="428">
        <v>9.06E-2</v>
      </c>
      <c r="AW114" s="428">
        <v>0.21359999999999998</v>
      </c>
      <c r="AX114" s="428">
        <v>0.17780000000000001</v>
      </c>
      <c r="AY114" s="428">
        <v>6.6000000000000003E-2</v>
      </c>
      <c r="AZ114" s="428">
        <v>0.17800000000000002</v>
      </c>
      <c r="BA114" s="428">
        <v>0.1454</v>
      </c>
      <c r="BB114" s="42"/>
      <c r="BC114" s="428">
        <v>4.1100000000000005E-2</v>
      </c>
      <c r="BD114" s="428">
        <v>5.16E-2</v>
      </c>
      <c r="BE114" s="428">
        <v>4.8499999999999995E-2</v>
      </c>
      <c r="BF114" s="428">
        <v>9.6099999999999991E-2</v>
      </c>
      <c r="BG114" s="428">
        <v>8.2899999999999988E-2</v>
      </c>
      <c r="BH114" s="428">
        <v>8.6800000000000002E-2</v>
      </c>
      <c r="BI114" s="42"/>
      <c r="BJ114" s="428">
        <v>0.11199999999999999</v>
      </c>
      <c r="BK114" s="428">
        <v>-9.69E-2</v>
      </c>
      <c r="BL114" s="428">
        <v>-3.4599999999999999E-2</v>
      </c>
      <c r="BM114" s="428">
        <v>0.2039</v>
      </c>
      <c r="BN114" s="428">
        <v>-7.7199999999999991E-2</v>
      </c>
      <c r="BO114" s="428">
        <v>6.0000000000000001E-3</v>
      </c>
      <c r="BP114" s="42"/>
      <c r="BQ114" s="428">
        <v>0.33630000000000004</v>
      </c>
      <c r="BR114" s="428">
        <v>8.1699999999999995E-2</v>
      </c>
      <c r="BS114" s="428">
        <v>0.1585</v>
      </c>
      <c r="BT114" s="428">
        <v>0.33899999999999997</v>
      </c>
      <c r="BU114" s="428">
        <v>0.1027</v>
      </c>
      <c r="BV114" s="428">
        <v>0.17530000000000001</v>
      </c>
      <c r="BW114" s="42"/>
      <c r="BX114" s="428">
        <v>-8.6800000000000002E-2</v>
      </c>
      <c r="BY114" s="428">
        <v>-8.3999999999999995E-3</v>
      </c>
      <c r="BZ114" s="428">
        <v>-3.1899999999999998E-2</v>
      </c>
      <c r="CA114" s="42"/>
      <c r="CB114" s="428">
        <v>0.16800000000000001</v>
      </c>
      <c r="CC114" s="428">
        <v>1.03E-2</v>
      </c>
      <c r="CD114" s="428">
        <v>5.8299999999999998E-2</v>
      </c>
      <c r="CE114" s="42"/>
      <c r="CF114" s="514">
        <v>117.9</v>
      </c>
      <c r="CG114" s="514">
        <v>13.400000000000006</v>
      </c>
      <c r="CH114" s="754" t="s">
        <v>1115</v>
      </c>
      <c r="CI114" s="754" t="s">
        <v>1115</v>
      </c>
      <c r="CJ114" s="183"/>
    </row>
    <row r="115" spans="1:88">
      <c r="A115" s="61">
        <v>41334</v>
      </c>
      <c r="B115" s="428">
        <v>0.3221</v>
      </c>
      <c r="C115" s="428">
        <v>0.188</v>
      </c>
      <c r="D115" s="428">
        <v>0.22800000000000001</v>
      </c>
      <c r="E115" s="42"/>
      <c r="F115" s="428">
        <v>-0.2366</v>
      </c>
      <c r="G115" s="428">
        <v>3.7000000000000002E-3</v>
      </c>
      <c r="H115" s="428">
        <v>-0.2525</v>
      </c>
      <c r="I115" s="428">
        <v>4.5999999999999999E-3</v>
      </c>
      <c r="J115" s="428">
        <v>-0.24780000000000002</v>
      </c>
      <c r="K115" s="428">
        <v>4.3E-3</v>
      </c>
      <c r="L115" s="42"/>
      <c r="M115" s="428">
        <v>2.8399999999999998E-2</v>
      </c>
      <c r="N115" s="428">
        <v>5.8400000000000001E-2</v>
      </c>
      <c r="O115" s="428">
        <v>4.9599999999999998E-2</v>
      </c>
      <c r="P115" s="428">
        <v>4.3499999999999997E-2</v>
      </c>
      <c r="Q115" s="428">
        <v>2.7200000000000002E-2</v>
      </c>
      <c r="R115" s="428">
        <v>3.2000000000000001E-2</v>
      </c>
      <c r="S115" s="42"/>
      <c r="T115" s="428">
        <v>0.78839999999999999</v>
      </c>
      <c r="U115" s="428">
        <v>1.7100000000000001E-2</v>
      </c>
      <c r="V115" s="428">
        <v>4.0999999999999995E-2</v>
      </c>
      <c r="W115" s="428">
        <v>6.6000000000000003E-2</v>
      </c>
      <c r="X115" s="428">
        <v>3.9300000000000002E-2</v>
      </c>
      <c r="Y115" s="428">
        <v>4.8000000000000001E-2</v>
      </c>
      <c r="Z115" s="42"/>
      <c r="AA115" s="428">
        <v>0.68030000000000002</v>
      </c>
      <c r="AB115" s="428">
        <v>3.7100000000000001E-2</v>
      </c>
      <c r="AC115" s="428">
        <v>6.4000000000000001E-2</v>
      </c>
      <c r="AD115" s="428">
        <v>6.3899999999999998E-2</v>
      </c>
      <c r="AE115" s="428">
        <v>8.5000000000000006E-2</v>
      </c>
      <c r="AF115" s="428">
        <v>6.9599999999999995E-2</v>
      </c>
      <c r="AG115" s="755"/>
      <c r="AH115" s="428">
        <v>4.8999999999999998E-3</v>
      </c>
      <c r="AI115" s="428">
        <v>2.3900000000000001E-2</v>
      </c>
      <c r="AJ115" s="428">
        <v>1.8100000000000002E-2</v>
      </c>
      <c r="AK115" s="428">
        <v>-0.20749999999999999</v>
      </c>
      <c r="AL115" s="428">
        <v>-4.4299999999999999E-2</v>
      </c>
      <c r="AM115" s="428">
        <v>-9.3000000000000013E-2</v>
      </c>
      <c r="AN115" s="42"/>
      <c r="AO115" s="428">
        <v>-1.47E-2</v>
      </c>
      <c r="AP115" s="428">
        <v>4.3099999999999999E-2</v>
      </c>
      <c r="AQ115" s="428">
        <v>2.6200000000000001E-2</v>
      </c>
      <c r="AR115" s="428">
        <v>2.7200000000000002E-2</v>
      </c>
      <c r="AS115" s="428">
        <v>-1.6E-2</v>
      </c>
      <c r="AT115" s="428">
        <v>-3.4000000000000002E-3</v>
      </c>
      <c r="AU115" s="42"/>
      <c r="AV115" s="428">
        <v>5.3499999999999999E-2</v>
      </c>
      <c r="AW115" s="428">
        <v>0.22600000000000001</v>
      </c>
      <c r="AX115" s="428">
        <v>0.1754</v>
      </c>
      <c r="AY115" s="428">
        <v>-5.0599999999999999E-2</v>
      </c>
      <c r="AZ115" s="428">
        <v>0.20120000000000002</v>
      </c>
      <c r="BA115" s="428">
        <v>0.12640000000000001</v>
      </c>
      <c r="BB115" s="42"/>
      <c r="BC115" s="428">
        <v>-5.2400000000000002E-2</v>
      </c>
      <c r="BD115" s="428">
        <v>5.4100000000000002E-2</v>
      </c>
      <c r="BE115" s="428">
        <v>2.3199999999999998E-2</v>
      </c>
      <c r="BF115" s="428">
        <v>2.2400000000000003E-2</v>
      </c>
      <c r="BG115" s="428">
        <v>0.14069999999999999</v>
      </c>
      <c r="BH115" s="428">
        <v>0.1061</v>
      </c>
      <c r="BI115" s="42"/>
      <c r="BJ115" s="428">
        <v>-0.16210000000000002</v>
      </c>
      <c r="BK115" s="428">
        <v>-0.10710000000000001</v>
      </c>
      <c r="BL115" s="428">
        <v>-0.1235</v>
      </c>
      <c r="BM115" s="428">
        <v>0.2402</v>
      </c>
      <c r="BN115" s="428">
        <v>1.47E-2</v>
      </c>
      <c r="BO115" s="428">
        <v>8.14E-2</v>
      </c>
      <c r="BP115" s="42"/>
      <c r="BQ115" s="428">
        <v>7.7100000000000002E-2</v>
      </c>
      <c r="BR115" s="428">
        <v>0.08</v>
      </c>
      <c r="BS115" s="428">
        <v>7.9299999999999995E-2</v>
      </c>
      <c r="BT115" s="428">
        <v>0.31079999999999997</v>
      </c>
      <c r="BU115" s="428">
        <v>0.115</v>
      </c>
      <c r="BV115" s="428">
        <v>0.1865</v>
      </c>
      <c r="BW115" s="42"/>
      <c r="BX115" s="428">
        <v>1.1000000000000001E-2</v>
      </c>
      <c r="BY115" s="428">
        <v>4.6600000000000003E-2</v>
      </c>
      <c r="BZ115" s="428">
        <v>3.6799999999999999E-2</v>
      </c>
      <c r="CA115" s="42"/>
      <c r="CB115" s="428">
        <v>9.06E-2</v>
      </c>
      <c r="CC115" s="428">
        <v>7.2400000000000006E-2</v>
      </c>
      <c r="CD115" s="428">
        <v>7.8E-2</v>
      </c>
      <c r="CE115" s="42"/>
      <c r="CF115" s="514">
        <v>119</v>
      </c>
      <c r="CG115" s="514">
        <v>1.0999999999999943</v>
      </c>
      <c r="CH115" s="754" t="s">
        <v>1115</v>
      </c>
      <c r="CI115" s="754" t="s">
        <v>1115</v>
      </c>
      <c r="CJ115" s="183"/>
    </row>
    <row r="116" spans="1:88">
      <c r="A116" s="61">
        <v>41426</v>
      </c>
      <c r="B116" s="428">
        <v>0.36709999999999998</v>
      </c>
      <c r="C116" s="428">
        <v>0.30980000000000002</v>
      </c>
      <c r="D116" s="428">
        <v>0.32170000000000004</v>
      </c>
      <c r="E116" s="42"/>
      <c r="F116" s="428">
        <v>-0.2477</v>
      </c>
      <c r="G116" s="428">
        <v>-8.8000000000000005E-3</v>
      </c>
      <c r="H116" s="428">
        <v>-0.26340000000000002</v>
      </c>
      <c r="I116" s="428">
        <v>3.78E-2</v>
      </c>
      <c r="J116" s="428">
        <v>-0.26019999999999999</v>
      </c>
      <c r="K116" s="428">
        <v>2.87E-2</v>
      </c>
      <c r="L116" s="42"/>
      <c r="M116" s="428">
        <v>-3.4200000000000001E-2</v>
      </c>
      <c r="N116" s="428">
        <v>3.85E-2</v>
      </c>
      <c r="O116" s="428">
        <v>2.3300000000000001E-2</v>
      </c>
      <c r="P116" s="428">
        <v>2.8500000000000001E-2</v>
      </c>
      <c r="Q116" s="428">
        <v>0.1114</v>
      </c>
      <c r="R116" s="428">
        <v>9.4E-2</v>
      </c>
      <c r="S116" s="42"/>
      <c r="T116" s="428">
        <v>0.66049999999999998</v>
      </c>
      <c r="U116" s="428">
        <v>5.3899999999999997E-2</v>
      </c>
      <c r="V116" s="428">
        <v>4.4000000000000004E-2</v>
      </c>
      <c r="W116" s="428">
        <v>7.4999999999999997E-2</v>
      </c>
      <c r="X116" s="428">
        <v>9.2100000000000015E-2</v>
      </c>
      <c r="Y116" s="428">
        <v>7.4400000000000008E-2</v>
      </c>
      <c r="Z116" s="42"/>
      <c r="AA116" s="428">
        <v>0.62369999999999992</v>
      </c>
      <c r="AB116" s="428">
        <v>3.8699999999999998E-2</v>
      </c>
      <c r="AC116" s="428">
        <v>6.6699999999999995E-2</v>
      </c>
      <c r="AD116" s="428">
        <v>0.1003</v>
      </c>
      <c r="AE116" s="428">
        <v>0.10039999999999999</v>
      </c>
      <c r="AF116" s="428">
        <v>7.0199999999999999E-2</v>
      </c>
      <c r="AG116" s="755"/>
      <c r="AH116" s="428">
        <v>-5.8799999999999998E-2</v>
      </c>
      <c r="AI116" s="428">
        <v>-2.3E-3</v>
      </c>
      <c r="AJ116" s="428">
        <v>-1.4499999999999999E-2</v>
      </c>
      <c r="AK116" s="428">
        <v>-0.1547</v>
      </c>
      <c r="AL116" s="428">
        <v>-1.2E-2</v>
      </c>
      <c r="AM116" s="428">
        <v>-4.2999999999999997E-2</v>
      </c>
      <c r="AN116" s="42"/>
      <c r="AO116" s="428">
        <v>9.0399999999999994E-2</v>
      </c>
      <c r="AP116" s="428">
        <v>0.04</v>
      </c>
      <c r="AQ116" s="428">
        <v>5.0199999999999995E-2</v>
      </c>
      <c r="AR116" s="428">
        <v>-1.7299999999999999E-2</v>
      </c>
      <c r="AS116" s="428">
        <v>-3.8599999999999995E-2</v>
      </c>
      <c r="AT116" s="428">
        <v>-3.4200000000000001E-2</v>
      </c>
      <c r="AU116" s="42"/>
      <c r="AV116" s="428">
        <v>0.1963</v>
      </c>
      <c r="AW116" s="428">
        <v>0.29649999999999999</v>
      </c>
      <c r="AX116" s="428">
        <v>0.27560000000000001</v>
      </c>
      <c r="AY116" s="428">
        <v>0.26789999999999997</v>
      </c>
      <c r="AZ116" s="428">
        <v>0.30809999999999998</v>
      </c>
      <c r="BA116" s="428">
        <v>0.29969999999999997</v>
      </c>
      <c r="BB116" s="42"/>
      <c r="BC116" s="428">
        <v>6.54E-2</v>
      </c>
      <c r="BD116" s="428">
        <v>0.1137</v>
      </c>
      <c r="BE116" s="428">
        <v>0.10369999999999999</v>
      </c>
      <c r="BF116" s="428">
        <v>0.1527</v>
      </c>
      <c r="BG116" s="428">
        <v>0.2422</v>
      </c>
      <c r="BH116" s="428">
        <v>0.22339999999999999</v>
      </c>
      <c r="BI116" s="42"/>
      <c r="BJ116" s="428">
        <v>-0.1208</v>
      </c>
      <c r="BK116" s="428">
        <v>-0.1671</v>
      </c>
      <c r="BL116" s="428">
        <v>-0.1575</v>
      </c>
      <c r="BM116" s="428">
        <v>-1.6399999999999998E-2</v>
      </c>
      <c r="BN116" s="428">
        <v>1.5800000000000002E-2</v>
      </c>
      <c r="BO116" s="428">
        <v>9.1000000000000004E-3</v>
      </c>
      <c r="BP116" s="42"/>
      <c r="BQ116" s="428">
        <v>3.15E-2</v>
      </c>
      <c r="BR116" s="428">
        <v>2.5000000000000001E-2</v>
      </c>
      <c r="BS116" s="428">
        <v>2.4900000000000002E-2</v>
      </c>
      <c r="BT116" s="428">
        <v>0.14929999999999999</v>
      </c>
      <c r="BU116" s="428">
        <v>0.1646</v>
      </c>
      <c r="BV116" s="428">
        <v>0.1643</v>
      </c>
      <c r="BW116" s="42"/>
      <c r="BX116" s="428">
        <v>9.2799999999999994E-2</v>
      </c>
      <c r="BY116" s="428">
        <v>3.15E-2</v>
      </c>
      <c r="BZ116" s="428">
        <v>4.2800000000000005E-2</v>
      </c>
      <c r="CA116" s="42"/>
      <c r="CB116" s="428">
        <v>0.1235</v>
      </c>
      <c r="CC116" s="428">
        <v>7.8200000000000006E-2</v>
      </c>
      <c r="CD116" s="428">
        <v>8.6999999999999994E-2</v>
      </c>
      <c r="CE116" s="42"/>
      <c r="CF116" s="514">
        <v>119.4</v>
      </c>
      <c r="CG116" s="514">
        <v>0.40000000000000568</v>
      </c>
      <c r="CH116" s="754" t="s">
        <v>1115</v>
      </c>
      <c r="CI116" s="754" t="s">
        <v>1115</v>
      </c>
      <c r="CJ116" s="183"/>
    </row>
    <row r="117" spans="1:88">
      <c r="A117" s="61">
        <v>41518</v>
      </c>
      <c r="B117" s="428">
        <v>0.43869999999999998</v>
      </c>
      <c r="C117" s="428">
        <v>0.35020000000000001</v>
      </c>
      <c r="D117" s="428">
        <v>0.3775</v>
      </c>
      <c r="E117" s="42"/>
      <c r="F117" s="428">
        <v>-0.28899999999999998</v>
      </c>
      <c r="G117" s="428">
        <v>-1.3600000000000001E-2</v>
      </c>
      <c r="H117" s="428">
        <v>-0.29499999999999998</v>
      </c>
      <c r="I117" s="428">
        <v>-7.5399999999999995E-2</v>
      </c>
      <c r="J117" s="428">
        <v>-0.29320000000000002</v>
      </c>
      <c r="K117" s="428">
        <v>-5.5899999999999998E-2</v>
      </c>
      <c r="L117" s="42"/>
      <c r="M117" s="428">
        <v>-1.77E-2</v>
      </c>
      <c r="N117" s="428">
        <v>2.1700000000000001E-2</v>
      </c>
      <c r="O117" s="428">
        <v>9.5999999999999992E-3</v>
      </c>
      <c r="P117" s="428">
        <v>0.2109</v>
      </c>
      <c r="Q117" s="428">
        <v>0.14779999999999999</v>
      </c>
      <c r="R117" s="428">
        <v>0.16719999999999999</v>
      </c>
      <c r="S117" s="42"/>
      <c r="T117" s="428">
        <v>0.77890000000000004</v>
      </c>
      <c r="U117" s="428">
        <v>1.6299999999999999E-2</v>
      </c>
      <c r="V117" s="428">
        <v>1.5900000000000001E-2</v>
      </c>
      <c r="W117" s="428">
        <v>4.9500000000000002E-2</v>
      </c>
      <c r="X117" s="428">
        <v>9.3900000000000011E-2</v>
      </c>
      <c r="Y117" s="428">
        <v>4.5599999999999995E-2</v>
      </c>
      <c r="Z117" s="42"/>
      <c r="AA117" s="428">
        <v>0.66239999999999999</v>
      </c>
      <c r="AB117" s="428">
        <v>4.6600000000000003E-2</v>
      </c>
      <c r="AC117" s="428">
        <v>4.6199999999999998E-2</v>
      </c>
      <c r="AD117" s="428">
        <v>7.0900000000000005E-2</v>
      </c>
      <c r="AE117" s="428">
        <v>0.11</v>
      </c>
      <c r="AF117" s="428">
        <v>6.3899999999999998E-2</v>
      </c>
      <c r="AG117" s="755"/>
      <c r="AH117" s="428">
        <v>-7.7800000000000008E-2</v>
      </c>
      <c r="AI117" s="428">
        <v>2.4199999999999999E-2</v>
      </c>
      <c r="AJ117" s="428">
        <v>-8.3000000000000001E-3</v>
      </c>
      <c r="AK117" s="428">
        <v>-0.1231</v>
      </c>
      <c r="AL117" s="428">
        <v>3.6600000000000001E-2</v>
      </c>
      <c r="AM117" s="428">
        <v>-1.3999999999999999E-2</v>
      </c>
      <c r="AN117" s="42"/>
      <c r="AO117" s="428">
        <v>0.1716</v>
      </c>
      <c r="AP117" s="428">
        <v>6.0999999999999999E-2</v>
      </c>
      <c r="AQ117" s="428">
        <v>9.5199999999999993E-2</v>
      </c>
      <c r="AR117" s="428">
        <v>-5.7000000000000002E-2</v>
      </c>
      <c r="AS117" s="428">
        <v>-9.7000000000000003E-3</v>
      </c>
      <c r="AT117" s="428">
        <v>-2.4300000000000002E-2</v>
      </c>
      <c r="AU117" s="42"/>
      <c r="AV117" s="428">
        <v>8.5199999999999998E-2</v>
      </c>
      <c r="AW117" s="428">
        <v>0.27210000000000001</v>
      </c>
      <c r="AX117" s="428">
        <v>0.21510000000000001</v>
      </c>
      <c r="AY117" s="428">
        <v>7.4900000000000008E-2</v>
      </c>
      <c r="AZ117" s="428">
        <v>0.33030000000000004</v>
      </c>
      <c r="BA117" s="428">
        <v>0.2525</v>
      </c>
      <c r="BB117" s="42"/>
      <c r="BC117" s="428">
        <v>-0.10279999999999999</v>
      </c>
      <c r="BD117" s="428">
        <v>0.16920000000000002</v>
      </c>
      <c r="BE117" s="428">
        <v>8.6099999999999996E-2</v>
      </c>
      <c r="BF117" s="428">
        <v>0.1283</v>
      </c>
      <c r="BG117" s="428">
        <v>0.28870000000000001</v>
      </c>
      <c r="BH117" s="428">
        <v>0.2397</v>
      </c>
      <c r="BI117" s="42"/>
      <c r="BJ117" s="428">
        <v>1.3999999999999999E-2</v>
      </c>
      <c r="BK117" s="428">
        <v>-0.1142</v>
      </c>
      <c r="BL117" s="428">
        <v>-7.4299999999999991E-2</v>
      </c>
      <c r="BM117" s="428">
        <v>0.33490000000000003</v>
      </c>
      <c r="BN117" s="428">
        <v>2.0199999999999999E-2</v>
      </c>
      <c r="BO117" s="428">
        <v>0.11810000000000001</v>
      </c>
      <c r="BP117" s="42"/>
      <c r="BQ117" s="428">
        <v>0.15490000000000001</v>
      </c>
      <c r="BR117" s="428">
        <v>5.8499999999999996E-2</v>
      </c>
      <c r="BS117" s="428">
        <v>8.8599999999999998E-2</v>
      </c>
      <c r="BT117" s="428">
        <v>0.41840000000000005</v>
      </c>
      <c r="BU117" s="428">
        <v>0.23960000000000001</v>
      </c>
      <c r="BV117" s="428">
        <v>0.29980000000000001</v>
      </c>
      <c r="BW117" s="42"/>
      <c r="BX117" s="428">
        <v>2.5899999999999999E-2</v>
      </c>
      <c r="BY117" s="428">
        <v>4.6699999999999998E-2</v>
      </c>
      <c r="BZ117" s="428">
        <v>4.0199999999999993E-2</v>
      </c>
      <c r="CA117" s="42"/>
      <c r="CB117" s="428">
        <v>0.14560000000000001</v>
      </c>
      <c r="CC117" s="428">
        <v>6.4299999999999996E-2</v>
      </c>
      <c r="CD117" s="428">
        <v>8.9499999999999996E-2</v>
      </c>
      <c r="CE117" s="42"/>
      <c r="CF117" s="514">
        <v>115.1</v>
      </c>
      <c r="CG117" s="514">
        <v>-4.3000000000000114</v>
      </c>
      <c r="CH117" s="754" t="s">
        <v>1115</v>
      </c>
      <c r="CI117" s="754" t="s">
        <v>1115</v>
      </c>
      <c r="CJ117" s="183"/>
    </row>
    <row r="118" spans="1:88">
      <c r="A118" s="61">
        <v>41609</v>
      </c>
      <c r="B118" s="428">
        <v>0.60630000000000006</v>
      </c>
      <c r="C118" s="428">
        <v>0.49670000000000003</v>
      </c>
      <c r="D118" s="428">
        <v>0.52839999999999998</v>
      </c>
      <c r="E118" s="42"/>
      <c r="F118" s="428">
        <v>-0.28960000000000002</v>
      </c>
      <c r="G118" s="428">
        <v>-0.16620000000000001</v>
      </c>
      <c r="H118" s="428">
        <v>-0.29760000000000003</v>
      </c>
      <c r="I118" s="428">
        <v>-7.7800000000000008E-2</v>
      </c>
      <c r="J118" s="428">
        <v>-0.29530000000000001</v>
      </c>
      <c r="K118" s="428">
        <v>-0.10289999999999999</v>
      </c>
      <c r="L118" s="42"/>
      <c r="M118" s="428">
        <v>-9.4499999999999987E-2</v>
      </c>
      <c r="N118" s="428">
        <v>0.10970000000000001</v>
      </c>
      <c r="O118" s="428">
        <v>5.0799999999999998E-2</v>
      </c>
      <c r="P118" s="428">
        <v>6.7400000000000002E-2</v>
      </c>
      <c r="Q118" s="428">
        <v>0.13150000000000001</v>
      </c>
      <c r="R118" s="428">
        <v>0.11310000000000001</v>
      </c>
      <c r="S118" s="42"/>
      <c r="T118" s="428">
        <v>0.7168000000000001</v>
      </c>
      <c r="U118" s="428">
        <v>2.4700000000000003E-2</v>
      </c>
      <c r="V118" s="428">
        <v>2.8199999999999999E-2</v>
      </c>
      <c r="W118" s="428">
        <v>6.5599999999999992E-2</v>
      </c>
      <c r="X118" s="428">
        <v>9.0899999999999995E-2</v>
      </c>
      <c r="Y118" s="428">
        <v>7.3800000000000004E-2</v>
      </c>
      <c r="Z118" s="42"/>
      <c r="AA118" s="428">
        <v>0.61899999999999999</v>
      </c>
      <c r="AB118" s="428">
        <v>5.0499999999999996E-2</v>
      </c>
      <c r="AC118" s="428">
        <v>4.9400000000000006E-2</v>
      </c>
      <c r="AD118" s="428">
        <v>9.4700000000000006E-2</v>
      </c>
      <c r="AE118" s="428">
        <v>0.12869999999999998</v>
      </c>
      <c r="AF118" s="428">
        <v>5.7500000000000002E-2</v>
      </c>
      <c r="AG118" s="755"/>
      <c r="AH118" s="428">
        <v>0.188</v>
      </c>
      <c r="AI118" s="428">
        <v>0.11849999999999999</v>
      </c>
      <c r="AJ118" s="428">
        <v>0.13830000000000001</v>
      </c>
      <c r="AK118" s="428">
        <v>-8.1699999999999995E-2</v>
      </c>
      <c r="AL118" s="428">
        <v>3.5400000000000001E-2</v>
      </c>
      <c r="AM118" s="428">
        <v>1.9E-3</v>
      </c>
      <c r="AN118" s="42"/>
      <c r="AO118" s="428">
        <v>0.1401</v>
      </c>
      <c r="AP118" s="428">
        <v>6.1200000000000004E-2</v>
      </c>
      <c r="AQ118" s="428">
        <v>8.3699999999999997E-2</v>
      </c>
      <c r="AR118" s="428">
        <v>7.51E-2</v>
      </c>
      <c r="AS118" s="428">
        <v>-4.0999999999999995E-3</v>
      </c>
      <c r="AT118" s="428">
        <v>1.8700000000000001E-2</v>
      </c>
      <c r="AU118" s="42"/>
      <c r="AV118" s="428">
        <v>0.1125</v>
      </c>
      <c r="AW118" s="428">
        <v>0.22460000000000002</v>
      </c>
      <c r="AX118" s="428">
        <v>0.19190000000000002</v>
      </c>
      <c r="AY118" s="428">
        <v>4.5899999999999996E-2</v>
      </c>
      <c r="AZ118" s="428">
        <v>0.21109999999999998</v>
      </c>
      <c r="BA118" s="428">
        <v>0.16309999999999999</v>
      </c>
      <c r="BB118" s="42"/>
      <c r="BC118" s="428">
        <v>-2E-3</v>
      </c>
      <c r="BD118" s="428">
        <v>0.12909999999999999</v>
      </c>
      <c r="BE118" s="428">
        <v>9.0899999999999995E-2</v>
      </c>
      <c r="BF118" s="428">
        <v>0.20010000000000003</v>
      </c>
      <c r="BG118" s="428">
        <v>0.24660000000000001</v>
      </c>
      <c r="BH118" s="428">
        <v>0.23309999999999997</v>
      </c>
      <c r="BI118" s="42"/>
      <c r="BJ118" s="428">
        <v>0.1628</v>
      </c>
      <c r="BK118" s="428">
        <v>-3.95E-2</v>
      </c>
      <c r="BL118" s="428">
        <v>1.9699999999999999E-2</v>
      </c>
      <c r="BM118" s="428">
        <v>0.30370000000000003</v>
      </c>
      <c r="BN118" s="428">
        <v>9.5399999999999985E-2</v>
      </c>
      <c r="BO118" s="428">
        <v>0.15579999999999999</v>
      </c>
      <c r="BP118" s="42"/>
      <c r="BQ118" s="428">
        <v>0.25869999999999999</v>
      </c>
      <c r="BR118" s="428">
        <v>0.21840000000000001</v>
      </c>
      <c r="BS118" s="428">
        <v>0.2266</v>
      </c>
      <c r="BT118" s="428">
        <v>0.34570000000000001</v>
      </c>
      <c r="BU118" s="428">
        <v>0.29609999999999997</v>
      </c>
      <c r="BV118" s="428">
        <v>0.30780000000000002</v>
      </c>
      <c r="BW118" s="42"/>
      <c r="BX118" s="428">
        <v>9.3000000000000013E-2</v>
      </c>
      <c r="BY118" s="428">
        <v>7.2099999999999997E-2</v>
      </c>
      <c r="BZ118" s="428">
        <v>7.8100000000000003E-2</v>
      </c>
      <c r="CA118" s="42"/>
      <c r="CB118" s="428">
        <v>0.1673</v>
      </c>
      <c r="CC118" s="428">
        <v>0.2034</v>
      </c>
      <c r="CD118" s="428">
        <v>0.193</v>
      </c>
      <c r="CE118" s="42"/>
      <c r="CF118" s="514">
        <v>122.6</v>
      </c>
      <c r="CG118" s="514">
        <v>7.5</v>
      </c>
      <c r="CH118" s="754" t="s">
        <v>1115</v>
      </c>
      <c r="CI118" s="754" t="s">
        <v>1115</v>
      </c>
      <c r="CJ118" s="183"/>
    </row>
    <row r="119" spans="1:88">
      <c r="A119" s="61">
        <v>41699</v>
      </c>
      <c r="B119" s="428">
        <v>0.59279999999999999</v>
      </c>
      <c r="C119" s="428">
        <v>0.48170000000000002</v>
      </c>
      <c r="D119" s="428">
        <v>0.51700000000000002</v>
      </c>
      <c r="E119" s="42"/>
      <c r="F119" s="428">
        <v>-0.3468</v>
      </c>
      <c r="G119" s="428">
        <v>-0.11220000000000001</v>
      </c>
      <c r="H119" s="428">
        <v>-0.2606</v>
      </c>
      <c r="I119" s="428">
        <v>-7.6700000000000004E-2</v>
      </c>
      <c r="J119" s="428">
        <v>-0.2883</v>
      </c>
      <c r="K119" s="428">
        <v>-8.7400000000000005E-2</v>
      </c>
      <c r="L119" s="42"/>
      <c r="M119" s="428">
        <v>-6.0999999999999999E-2</v>
      </c>
      <c r="N119" s="428">
        <v>8.8200000000000001E-2</v>
      </c>
      <c r="O119" s="428">
        <v>4.07E-2</v>
      </c>
      <c r="P119" s="428">
        <v>8.1500000000000003E-2</v>
      </c>
      <c r="Q119" s="428">
        <v>9.2699999999999991E-2</v>
      </c>
      <c r="R119" s="428">
        <v>8.9099999999999999E-2</v>
      </c>
      <c r="S119" s="42"/>
      <c r="T119" s="428">
        <v>0.61480000000000001</v>
      </c>
      <c r="U119" s="428">
        <v>6.7699999999999996E-2</v>
      </c>
      <c r="V119" s="428">
        <v>4.7800000000000002E-2</v>
      </c>
      <c r="W119" s="428">
        <v>0.10730000000000001</v>
      </c>
      <c r="X119" s="428">
        <v>9.01E-2</v>
      </c>
      <c r="Y119" s="428">
        <v>7.2300000000000003E-2</v>
      </c>
      <c r="Z119" s="42"/>
      <c r="AA119" s="428">
        <v>0.57140000000000002</v>
      </c>
      <c r="AB119" s="428">
        <v>6.8000000000000005E-2</v>
      </c>
      <c r="AC119" s="428">
        <v>6.2899999999999998E-2</v>
      </c>
      <c r="AD119" s="428">
        <v>9.4E-2</v>
      </c>
      <c r="AE119" s="428">
        <v>0.13289999999999999</v>
      </c>
      <c r="AF119" s="428">
        <v>7.0800000000000002E-2</v>
      </c>
      <c r="AG119" s="755"/>
      <c r="AH119" s="428">
        <v>0.1353</v>
      </c>
      <c r="AI119" s="428">
        <v>6.7099999999999993E-2</v>
      </c>
      <c r="AJ119" s="428">
        <v>9.01E-2</v>
      </c>
      <c r="AK119" s="428">
        <v>-6.0100000000000001E-2</v>
      </c>
      <c r="AL119" s="428">
        <v>-7.4999999999999997E-3</v>
      </c>
      <c r="AM119" s="428">
        <v>-2.5099999999999997E-2</v>
      </c>
      <c r="AN119" s="42"/>
      <c r="AO119" s="428">
        <v>0.22</v>
      </c>
      <c r="AP119" s="428">
        <v>0.06</v>
      </c>
      <c r="AQ119" s="428">
        <v>0.11119999999999999</v>
      </c>
      <c r="AR119" s="428">
        <v>8.5000000000000006E-3</v>
      </c>
      <c r="AS119" s="428">
        <v>2.5999999999999999E-3</v>
      </c>
      <c r="AT119" s="428">
        <v>4.5000000000000005E-3</v>
      </c>
      <c r="AU119" s="42"/>
      <c r="AV119" s="428">
        <v>6.6699999999999995E-2</v>
      </c>
      <c r="AW119" s="428">
        <v>0.25170000000000003</v>
      </c>
      <c r="AX119" s="428">
        <v>0.19420000000000001</v>
      </c>
      <c r="AY119" s="428">
        <v>0.1032</v>
      </c>
      <c r="AZ119" s="428">
        <v>0.33350000000000002</v>
      </c>
      <c r="BA119" s="428">
        <v>0.26239999999999997</v>
      </c>
      <c r="BB119" s="42"/>
      <c r="BC119" s="428">
        <v>0.1376</v>
      </c>
      <c r="BD119" s="428">
        <v>0.16739999999999999</v>
      </c>
      <c r="BE119" s="428">
        <v>0.15820000000000001</v>
      </c>
      <c r="BF119" s="428">
        <v>0.28520000000000001</v>
      </c>
      <c r="BG119" s="428">
        <v>0.41070000000000001</v>
      </c>
      <c r="BH119" s="428">
        <v>0.3715</v>
      </c>
      <c r="BI119" s="42"/>
      <c r="BJ119" s="428">
        <v>0.1711</v>
      </c>
      <c r="BK119" s="428">
        <v>-2.9399999999999999E-2</v>
      </c>
      <c r="BL119" s="428">
        <v>3.4000000000000002E-2</v>
      </c>
      <c r="BM119" s="428">
        <v>0.37640000000000001</v>
      </c>
      <c r="BN119" s="428">
        <v>9.8000000000000004E-2</v>
      </c>
      <c r="BO119" s="428">
        <v>0.18640000000000001</v>
      </c>
      <c r="BP119" s="42"/>
      <c r="BQ119" s="428">
        <v>0.31120000000000003</v>
      </c>
      <c r="BR119" s="428">
        <v>0.20989999999999998</v>
      </c>
      <c r="BS119" s="428">
        <v>0.24760000000000001</v>
      </c>
      <c r="BT119" s="428">
        <v>0.4572</v>
      </c>
      <c r="BU119" s="428">
        <v>0.27779999999999999</v>
      </c>
      <c r="BV119" s="428">
        <v>0.33210000000000001</v>
      </c>
      <c r="BW119" s="42"/>
      <c r="BX119" s="428">
        <v>8.9200000000000002E-2</v>
      </c>
      <c r="BY119" s="428">
        <v>0.12480000000000001</v>
      </c>
      <c r="BZ119" s="428">
        <v>0.11359999999999999</v>
      </c>
      <c r="CA119" s="42"/>
      <c r="CB119" s="428">
        <v>0.2772</v>
      </c>
      <c r="CC119" s="428">
        <v>0.16850000000000001</v>
      </c>
      <c r="CD119" s="428">
        <v>0.20300000000000001</v>
      </c>
      <c r="CE119" s="42"/>
      <c r="CF119" s="514">
        <v>126.5</v>
      </c>
      <c r="CG119" s="514">
        <v>3.9000000000000057</v>
      </c>
      <c r="CH119" s="754" t="s">
        <v>1115</v>
      </c>
      <c r="CI119" s="754" t="s">
        <v>1115</v>
      </c>
      <c r="CJ119" s="183"/>
    </row>
    <row r="120" spans="1:88">
      <c r="A120" s="61">
        <v>41791</v>
      </c>
      <c r="B120" s="428">
        <v>0.33380000000000004</v>
      </c>
      <c r="C120" s="428">
        <v>0.30530000000000002</v>
      </c>
      <c r="D120" s="428">
        <v>0.31719999999999998</v>
      </c>
      <c r="E120" s="42"/>
      <c r="F120" s="428">
        <v>-0.3342</v>
      </c>
      <c r="G120" s="428">
        <v>-0.17660000000000001</v>
      </c>
      <c r="H120" s="428">
        <v>-0.31329999999999997</v>
      </c>
      <c r="I120" s="428">
        <v>-8.2599999999999993E-2</v>
      </c>
      <c r="J120" s="428">
        <v>-0.31929999999999997</v>
      </c>
      <c r="K120" s="428">
        <v>-0.1056</v>
      </c>
      <c r="L120" s="42"/>
      <c r="M120" s="428">
        <v>7.9000000000000001E-2</v>
      </c>
      <c r="N120" s="428">
        <v>5.28E-2</v>
      </c>
      <c r="O120" s="428">
        <v>5.8299999999999998E-2</v>
      </c>
      <c r="P120" s="428">
        <v>9.3399999999999997E-2</v>
      </c>
      <c r="Q120" s="428">
        <v>0.18410000000000001</v>
      </c>
      <c r="R120" s="428">
        <v>0.1454</v>
      </c>
      <c r="S120" s="42"/>
      <c r="T120" s="428">
        <v>0.60829999999999995</v>
      </c>
      <c r="U120" s="428">
        <v>4.1500000000000002E-2</v>
      </c>
      <c r="V120" s="428">
        <v>2.4900000000000002E-2</v>
      </c>
      <c r="W120" s="428">
        <v>0.1024</v>
      </c>
      <c r="X120" s="428">
        <v>0.13720000000000002</v>
      </c>
      <c r="Y120" s="428">
        <v>8.5699999999999998E-2</v>
      </c>
      <c r="Z120" s="42"/>
      <c r="AA120" s="428">
        <v>0.56020000000000003</v>
      </c>
      <c r="AB120" s="428">
        <v>3.3099999999999997E-2</v>
      </c>
      <c r="AC120" s="428">
        <v>6.2199999999999998E-2</v>
      </c>
      <c r="AD120" s="428">
        <v>0.1162</v>
      </c>
      <c r="AE120" s="428">
        <v>0.15049999999999999</v>
      </c>
      <c r="AF120" s="428">
        <v>7.7699999999999991E-2</v>
      </c>
      <c r="AG120" s="755"/>
      <c r="AH120" s="428">
        <v>5.5800000000000002E-2</v>
      </c>
      <c r="AI120" s="428">
        <v>8.8599999999999998E-2</v>
      </c>
      <c r="AJ120" s="428">
        <v>7.1199999999999999E-2</v>
      </c>
      <c r="AK120" s="428">
        <v>-1.01E-2</v>
      </c>
      <c r="AL120" s="428">
        <v>-5.1799999999999999E-2</v>
      </c>
      <c r="AM120" s="428">
        <v>-3.8699999999999998E-2</v>
      </c>
      <c r="AN120" s="42"/>
      <c r="AO120" s="428">
        <v>0.16190000000000002</v>
      </c>
      <c r="AP120" s="428">
        <v>6.7199999999999996E-2</v>
      </c>
      <c r="AQ120" s="428">
        <v>9.35E-2</v>
      </c>
      <c r="AR120" s="428">
        <v>6.83E-2</v>
      </c>
      <c r="AS120" s="428">
        <v>-2.1400000000000002E-2</v>
      </c>
      <c r="AT120" s="428">
        <v>5.0000000000000001E-3</v>
      </c>
      <c r="AU120" s="42"/>
      <c r="AV120" s="428">
        <v>0.124</v>
      </c>
      <c r="AW120" s="428">
        <v>0.245</v>
      </c>
      <c r="AX120" s="428">
        <v>0.2046</v>
      </c>
      <c r="AY120" s="428">
        <v>0.1782</v>
      </c>
      <c r="AZ120" s="428">
        <v>0.26039999999999996</v>
      </c>
      <c r="BA120" s="428">
        <v>0.22370000000000001</v>
      </c>
      <c r="BB120" s="42"/>
      <c r="BC120" s="428">
        <v>0.18590000000000001</v>
      </c>
      <c r="BD120" s="428">
        <v>0.25540000000000002</v>
      </c>
      <c r="BE120" s="428">
        <v>0.23010000000000003</v>
      </c>
      <c r="BF120" s="428">
        <v>0.2397</v>
      </c>
      <c r="BG120" s="428">
        <v>0.371</v>
      </c>
      <c r="BH120" s="428">
        <v>0.33279999999999998</v>
      </c>
      <c r="BI120" s="42"/>
      <c r="BJ120" s="428">
        <v>-5.28E-2</v>
      </c>
      <c r="BK120" s="428">
        <v>-3.32E-2</v>
      </c>
      <c r="BL120" s="428">
        <v>-4.2999999999999997E-2</v>
      </c>
      <c r="BM120" s="428">
        <v>0.1434</v>
      </c>
      <c r="BN120" s="428">
        <v>5.2300000000000006E-2</v>
      </c>
      <c r="BO120" s="428">
        <v>7.4700000000000003E-2</v>
      </c>
      <c r="BP120" s="42"/>
      <c r="BQ120" s="428">
        <v>0.1263</v>
      </c>
      <c r="BR120" s="428">
        <v>0.13849999999999998</v>
      </c>
      <c r="BS120" s="428">
        <v>0.1358</v>
      </c>
      <c r="BT120" s="428">
        <v>0.35409999999999997</v>
      </c>
      <c r="BU120" s="428">
        <v>0.26780000000000004</v>
      </c>
      <c r="BV120" s="428">
        <v>0.29649999999999999</v>
      </c>
      <c r="BW120" s="42"/>
      <c r="BX120" s="428">
        <v>-2.6099999999999998E-2</v>
      </c>
      <c r="BY120" s="428">
        <v>2.2700000000000001E-2</v>
      </c>
      <c r="BZ120" s="428">
        <v>1.2500000000000001E-2</v>
      </c>
      <c r="CA120" s="42"/>
      <c r="CB120" s="428">
        <v>0.28270000000000001</v>
      </c>
      <c r="CC120" s="428">
        <v>0.12570000000000001</v>
      </c>
      <c r="CD120" s="428">
        <v>0.188</v>
      </c>
      <c r="CE120" s="42"/>
      <c r="CF120" s="514">
        <v>128.30000000000001</v>
      </c>
      <c r="CG120" s="514">
        <v>1.8000000000000114</v>
      </c>
      <c r="CH120" s="754" t="s">
        <v>1115</v>
      </c>
      <c r="CI120" s="754" t="s">
        <v>1115</v>
      </c>
      <c r="CJ120" s="183"/>
    </row>
    <row r="121" spans="1:88">
      <c r="A121" s="61">
        <v>41883</v>
      </c>
      <c r="B121" s="428">
        <v>0.31940000000000002</v>
      </c>
      <c r="C121" s="428">
        <v>0.13519999999999999</v>
      </c>
      <c r="D121" s="428">
        <v>0.19030000000000002</v>
      </c>
      <c r="E121" s="42"/>
      <c r="F121" s="428">
        <v>-0.2984</v>
      </c>
      <c r="G121" s="428">
        <v>-5.9000000000000004E-2</v>
      </c>
      <c r="H121" s="428">
        <v>-0.26140000000000002</v>
      </c>
      <c r="I121" s="428">
        <v>-9.3200000000000005E-2</v>
      </c>
      <c r="J121" s="428">
        <v>-0.2646</v>
      </c>
      <c r="K121" s="428">
        <v>-7.17E-2</v>
      </c>
      <c r="L121" s="42"/>
      <c r="M121" s="428">
        <v>-3.8599999999999995E-2</v>
      </c>
      <c r="N121" s="428">
        <v>1.18E-2</v>
      </c>
      <c r="O121" s="428">
        <v>-9.1000000000000004E-3</v>
      </c>
      <c r="P121" s="428">
        <v>0.17960000000000001</v>
      </c>
      <c r="Q121" s="428">
        <v>0.1822</v>
      </c>
      <c r="R121" s="428">
        <v>0.18309999999999998</v>
      </c>
      <c r="S121" s="42"/>
      <c r="T121" s="428">
        <v>0.61009999999999998</v>
      </c>
      <c r="U121" s="428">
        <v>3.8800000000000001E-2</v>
      </c>
      <c r="V121" s="428">
        <v>3.9800000000000002E-2</v>
      </c>
      <c r="W121" s="428">
        <v>0.1164</v>
      </c>
      <c r="X121" s="428">
        <v>0.1018</v>
      </c>
      <c r="Y121" s="428">
        <v>9.3200000000000005E-2</v>
      </c>
      <c r="Z121" s="42"/>
      <c r="AA121" s="428">
        <v>0.62270000000000003</v>
      </c>
      <c r="AB121" s="428">
        <v>3.7000000000000005E-2</v>
      </c>
      <c r="AC121" s="428">
        <v>6.1100000000000002E-2</v>
      </c>
      <c r="AD121" s="428">
        <v>9.2699999999999991E-2</v>
      </c>
      <c r="AE121" s="428">
        <v>0.11710000000000001</v>
      </c>
      <c r="AF121" s="428">
        <v>6.9400000000000003E-2</v>
      </c>
      <c r="AG121" s="755"/>
      <c r="AH121" s="428">
        <v>4.9400000000000006E-2</v>
      </c>
      <c r="AI121" s="428">
        <v>-3.3300000000000003E-2</v>
      </c>
      <c r="AJ121" s="428">
        <v>-8.8999999999999999E-3</v>
      </c>
      <c r="AK121" s="428">
        <v>-3.0000000000000001E-3</v>
      </c>
      <c r="AL121" s="428">
        <v>7.6999999999999999E-2</v>
      </c>
      <c r="AM121" s="428">
        <v>5.45E-2</v>
      </c>
      <c r="AN121" s="42"/>
      <c r="AO121" s="428">
        <v>0.20929999999999999</v>
      </c>
      <c r="AP121" s="428">
        <v>6.08E-2</v>
      </c>
      <c r="AQ121" s="428">
        <v>0.105</v>
      </c>
      <c r="AR121" s="428">
        <v>-5.4299999999999994E-2</v>
      </c>
      <c r="AS121" s="428">
        <v>-1.15E-2</v>
      </c>
      <c r="AT121" s="428">
        <v>-2.6600000000000002E-2</v>
      </c>
      <c r="AU121" s="42"/>
      <c r="AV121" s="428">
        <v>0.17929999999999999</v>
      </c>
      <c r="AW121" s="428">
        <v>0.24350000000000002</v>
      </c>
      <c r="AX121" s="428">
        <v>0.22539999999999999</v>
      </c>
      <c r="AY121" s="428">
        <v>8.7799999999999989E-2</v>
      </c>
      <c r="AZ121" s="428">
        <v>0.25629999999999997</v>
      </c>
      <c r="BA121" s="428">
        <v>0.20780000000000001</v>
      </c>
      <c r="BB121" s="42"/>
      <c r="BC121" s="428">
        <v>0.19070000000000001</v>
      </c>
      <c r="BD121" s="428">
        <v>0.27639999999999998</v>
      </c>
      <c r="BE121" s="428">
        <v>0.25519999999999998</v>
      </c>
      <c r="BF121" s="428">
        <v>0.25670000000000004</v>
      </c>
      <c r="BG121" s="428">
        <v>0.30260000000000004</v>
      </c>
      <c r="BH121" s="428">
        <v>0.29469999999999996</v>
      </c>
      <c r="BI121" s="42"/>
      <c r="BJ121" s="428">
        <v>-0.1507</v>
      </c>
      <c r="BK121" s="428">
        <v>-0.1371</v>
      </c>
      <c r="BL121" s="428">
        <v>-0.1401</v>
      </c>
      <c r="BM121" s="428">
        <v>0.28910000000000002</v>
      </c>
      <c r="BN121" s="428">
        <v>6.0899999999999996E-2</v>
      </c>
      <c r="BO121" s="428">
        <v>0.13369999999999999</v>
      </c>
      <c r="BP121" s="42"/>
      <c r="BQ121" s="428">
        <v>0.1225</v>
      </c>
      <c r="BR121" s="428">
        <v>9.1400000000000009E-2</v>
      </c>
      <c r="BS121" s="428">
        <v>0.10220000000000001</v>
      </c>
      <c r="BT121" s="428">
        <v>0.435</v>
      </c>
      <c r="BU121" s="428">
        <v>0.29760000000000003</v>
      </c>
      <c r="BV121" s="428">
        <v>0.33860000000000001</v>
      </c>
      <c r="BW121" s="42"/>
      <c r="BX121" s="428">
        <v>-0.1285</v>
      </c>
      <c r="BY121" s="428">
        <v>0.1072</v>
      </c>
      <c r="BZ121" s="428">
        <v>4.6300000000000001E-2</v>
      </c>
      <c r="CA121" s="42"/>
      <c r="CB121" s="428">
        <v>9.3399999999999997E-2</v>
      </c>
      <c r="CC121" s="428">
        <v>0.18149999999999999</v>
      </c>
      <c r="CD121" s="428">
        <v>0.1598</v>
      </c>
      <c r="CE121" s="42"/>
      <c r="CF121" s="514">
        <v>120.2</v>
      </c>
      <c r="CG121" s="514">
        <v>-8.1000000000000085</v>
      </c>
      <c r="CH121" s="754" t="s">
        <v>1115</v>
      </c>
      <c r="CI121" s="754" t="s">
        <v>1115</v>
      </c>
      <c r="CJ121" s="183"/>
    </row>
    <row r="122" spans="1:88">
      <c r="A122" s="61">
        <v>41974</v>
      </c>
      <c r="B122" s="428">
        <v>0.3009</v>
      </c>
      <c r="C122" s="428">
        <v>0.20469999999999999</v>
      </c>
      <c r="D122" s="428">
        <v>0.23550000000000001</v>
      </c>
      <c r="E122" s="42"/>
      <c r="F122" s="428">
        <v>-0.3967</v>
      </c>
      <c r="G122" s="428">
        <v>-0.2787</v>
      </c>
      <c r="H122" s="428">
        <v>-0.28920000000000001</v>
      </c>
      <c r="I122" s="428">
        <v>-6.7799999999999999E-2</v>
      </c>
      <c r="J122" s="428">
        <v>-0.3281</v>
      </c>
      <c r="K122" s="428">
        <v>-0.1384</v>
      </c>
      <c r="L122" s="42"/>
      <c r="M122" s="428">
        <v>0.20760000000000001</v>
      </c>
      <c r="N122" s="428">
        <v>0.2051</v>
      </c>
      <c r="O122" s="428">
        <v>0.20579999999999998</v>
      </c>
      <c r="P122" s="428">
        <v>0.22109999999999999</v>
      </c>
      <c r="Q122" s="428">
        <v>0.20629999999999998</v>
      </c>
      <c r="R122" s="428">
        <v>0.21309999999999998</v>
      </c>
      <c r="S122" s="42"/>
      <c r="T122" s="428">
        <v>0.50309999999999999</v>
      </c>
      <c r="U122" s="428">
        <v>7.85E-2</v>
      </c>
      <c r="V122" s="428">
        <v>5.5399999999999998E-2</v>
      </c>
      <c r="W122" s="428">
        <v>9.6600000000000005E-2</v>
      </c>
      <c r="X122" s="428">
        <v>0.14929999999999999</v>
      </c>
      <c r="Y122" s="428">
        <v>0.11710000000000001</v>
      </c>
      <c r="Z122" s="42"/>
      <c r="AA122" s="428">
        <v>0.55110000000000003</v>
      </c>
      <c r="AB122" s="428">
        <v>4.5100000000000001E-2</v>
      </c>
      <c r="AC122" s="428">
        <v>6.8600000000000008E-2</v>
      </c>
      <c r="AD122" s="428">
        <v>8.5900000000000004E-2</v>
      </c>
      <c r="AE122" s="428">
        <v>0.14080000000000001</v>
      </c>
      <c r="AF122" s="428">
        <v>0.1085</v>
      </c>
      <c r="AG122" s="755"/>
      <c r="AH122" s="428">
        <v>0.1938</v>
      </c>
      <c r="AI122" s="428">
        <v>0.1002</v>
      </c>
      <c r="AJ122" s="428">
        <v>0.13350000000000001</v>
      </c>
      <c r="AK122" s="428">
        <v>0.13089999999999999</v>
      </c>
      <c r="AL122" s="428">
        <v>2.8799999999999999E-2</v>
      </c>
      <c r="AM122" s="428">
        <v>6.5099999999999991E-2</v>
      </c>
      <c r="AN122" s="42"/>
      <c r="AO122" s="428">
        <v>0.1011</v>
      </c>
      <c r="AP122" s="428">
        <v>3.8100000000000002E-2</v>
      </c>
      <c r="AQ122" s="428">
        <v>5.96E-2</v>
      </c>
      <c r="AR122" s="428">
        <v>3.0000000000000001E-3</v>
      </c>
      <c r="AS122" s="428">
        <v>2.4500000000000001E-2</v>
      </c>
      <c r="AT122" s="428">
        <v>1.18E-2</v>
      </c>
      <c r="AU122" s="42"/>
      <c r="AV122" s="428">
        <v>0.20929999999999999</v>
      </c>
      <c r="AW122" s="428">
        <v>0.22889999999999999</v>
      </c>
      <c r="AX122" s="428">
        <v>0.2218</v>
      </c>
      <c r="AY122" s="428">
        <v>0.2079</v>
      </c>
      <c r="AZ122" s="428">
        <v>0.21289999999999998</v>
      </c>
      <c r="BA122" s="428">
        <v>0.21190000000000001</v>
      </c>
      <c r="BB122" s="42"/>
      <c r="BC122" s="428">
        <v>0.1134</v>
      </c>
      <c r="BD122" s="428">
        <v>8.2200000000000009E-2</v>
      </c>
      <c r="BE122" s="428">
        <v>9.4800000000000009E-2</v>
      </c>
      <c r="BF122" s="428">
        <v>0.12369999999999999</v>
      </c>
      <c r="BG122" s="428">
        <v>0.1017</v>
      </c>
      <c r="BH122" s="428">
        <v>0.11</v>
      </c>
      <c r="BI122" s="42"/>
      <c r="BJ122" s="428">
        <v>8.5699999999999998E-2</v>
      </c>
      <c r="BK122" s="428">
        <v>-6.7500000000000004E-2</v>
      </c>
      <c r="BL122" s="428">
        <v>-1.24E-2</v>
      </c>
      <c r="BM122" s="428">
        <v>0.17510000000000001</v>
      </c>
      <c r="BN122" s="428">
        <v>-5.1999999999999998E-3</v>
      </c>
      <c r="BO122" s="428">
        <v>5.8099999999999999E-2</v>
      </c>
      <c r="BP122" s="42"/>
      <c r="BQ122" s="428">
        <v>0.41969999999999996</v>
      </c>
      <c r="BR122" s="428">
        <v>0.20910000000000001</v>
      </c>
      <c r="BS122" s="428">
        <v>0.2802</v>
      </c>
      <c r="BT122" s="428">
        <v>0.314</v>
      </c>
      <c r="BU122" s="428">
        <v>0.24260000000000001</v>
      </c>
      <c r="BV122" s="428">
        <v>0.2666</v>
      </c>
      <c r="BW122" s="42"/>
      <c r="BX122" s="428">
        <v>0.13880000000000001</v>
      </c>
      <c r="BY122" s="428">
        <v>0.10529999999999999</v>
      </c>
      <c r="BZ122" s="428">
        <v>0.11169999999999999</v>
      </c>
      <c r="CA122" s="42"/>
      <c r="CB122" s="428">
        <v>0.16850000000000001</v>
      </c>
      <c r="CC122" s="428">
        <v>0.19059999999999999</v>
      </c>
      <c r="CD122" s="428">
        <v>0.17809999999999998</v>
      </c>
      <c r="CE122" s="42"/>
      <c r="CF122" s="514">
        <v>114.8</v>
      </c>
      <c r="CG122" s="514">
        <v>-5.4000000000000057</v>
      </c>
      <c r="CH122" s="754" t="s">
        <v>1115</v>
      </c>
      <c r="CI122" s="754" t="s">
        <v>1115</v>
      </c>
      <c r="CJ122" s="183"/>
    </row>
    <row r="123" spans="1:88">
      <c r="A123" s="61">
        <v>42064</v>
      </c>
      <c r="B123" s="428">
        <v>0.29600000000000004</v>
      </c>
      <c r="C123" s="428">
        <v>0.20129999999999998</v>
      </c>
      <c r="D123" s="428">
        <v>0.23260000000000003</v>
      </c>
      <c r="E123" s="42"/>
      <c r="F123" s="428">
        <v>-0.45549999999999996</v>
      </c>
      <c r="G123" s="428">
        <v>-0.22039999999999998</v>
      </c>
      <c r="H123" s="428">
        <v>-0.30519999999999997</v>
      </c>
      <c r="I123" s="428">
        <v>-0.08</v>
      </c>
      <c r="J123" s="428">
        <v>-0.35560000000000003</v>
      </c>
      <c r="K123" s="428">
        <v>-0.127</v>
      </c>
      <c r="L123" s="42"/>
      <c r="M123" s="428">
        <v>0.1391</v>
      </c>
      <c r="N123" s="428">
        <v>0.15609999999999999</v>
      </c>
      <c r="O123" s="428">
        <v>0.1515</v>
      </c>
      <c r="P123" s="428">
        <v>0.28249999999999997</v>
      </c>
      <c r="Q123" s="428">
        <v>9.6699999999999994E-2</v>
      </c>
      <c r="R123" s="428">
        <v>0.16059999999999999</v>
      </c>
      <c r="S123" s="42"/>
      <c r="T123" s="428">
        <v>0.45579999999999998</v>
      </c>
      <c r="U123" s="428">
        <v>8.1199999999999994E-2</v>
      </c>
      <c r="V123" s="428">
        <v>6.0299999999999999E-2</v>
      </c>
      <c r="W123" s="428">
        <v>0.1245</v>
      </c>
      <c r="X123" s="428">
        <v>0.11410000000000001</v>
      </c>
      <c r="Y123" s="428">
        <v>0.1641</v>
      </c>
      <c r="Z123" s="42"/>
      <c r="AA123" s="428">
        <v>0.51070000000000004</v>
      </c>
      <c r="AB123" s="428">
        <v>5.5599999999999997E-2</v>
      </c>
      <c r="AC123" s="428">
        <v>6.0499999999999998E-2</v>
      </c>
      <c r="AD123" s="428">
        <v>0.1159</v>
      </c>
      <c r="AE123" s="428">
        <v>0.14410000000000001</v>
      </c>
      <c r="AF123" s="428">
        <v>0.11320000000000001</v>
      </c>
      <c r="AG123" s="755"/>
      <c r="AH123" s="428">
        <v>0.128</v>
      </c>
      <c r="AI123" s="428">
        <v>8.5199999999999998E-2</v>
      </c>
      <c r="AJ123" s="428">
        <v>0.10249999999999999</v>
      </c>
      <c r="AK123" s="428">
        <v>-4.7300000000000002E-2</v>
      </c>
      <c r="AL123" s="428">
        <v>-5.57E-2</v>
      </c>
      <c r="AM123" s="428">
        <v>-5.3699999999999998E-2</v>
      </c>
      <c r="AN123" s="42"/>
      <c r="AO123" s="428">
        <v>0.13550000000000001</v>
      </c>
      <c r="AP123" s="428">
        <v>6.2600000000000003E-2</v>
      </c>
      <c r="AQ123" s="428">
        <v>8.8499999999999995E-2</v>
      </c>
      <c r="AR123" s="428">
        <v>-0.106</v>
      </c>
      <c r="AS123" s="428">
        <v>-8.1600000000000006E-2</v>
      </c>
      <c r="AT123" s="428">
        <v>-9.3399999999999997E-2</v>
      </c>
      <c r="AU123" s="42"/>
      <c r="AV123" s="428">
        <v>0.1605</v>
      </c>
      <c r="AW123" s="428">
        <v>0.19570000000000001</v>
      </c>
      <c r="AX123" s="428">
        <v>0.185</v>
      </c>
      <c r="AY123" s="428">
        <v>9.5500000000000002E-2</v>
      </c>
      <c r="AZ123" s="428">
        <v>0.24199999999999999</v>
      </c>
      <c r="BA123" s="428">
        <v>0.19409999999999999</v>
      </c>
      <c r="BB123" s="42"/>
      <c r="BC123" s="428">
        <v>8.0100000000000005E-2</v>
      </c>
      <c r="BD123" s="428">
        <v>4.3799999999999999E-2</v>
      </c>
      <c r="BE123" s="428">
        <v>5.62E-2</v>
      </c>
      <c r="BF123" s="428">
        <v>6.6900000000000001E-2</v>
      </c>
      <c r="BG123" s="428">
        <v>6.0499999999999998E-2</v>
      </c>
      <c r="BH123" s="428">
        <v>6.2400000000000004E-2</v>
      </c>
      <c r="BI123" s="42"/>
      <c r="BJ123" s="428">
        <v>0.14560000000000001</v>
      </c>
      <c r="BK123" s="428">
        <v>-3.9100000000000003E-2</v>
      </c>
      <c r="BL123" s="428">
        <v>2.4399999999999998E-2</v>
      </c>
      <c r="BM123" s="428">
        <v>0.251</v>
      </c>
      <c r="BN123" s="428">
        <v>5.2400000000000002E-2</v>
      </c>
      <c r="BO123" s="428">
        <v>0.1153</v>
      </c>
      <c r="BP123" s="42"/>
      <c r="BQ123" s="428">
        <v>0.31329999999999997</v>
      </c>
      <c r="BR123" s="428">
        <v>0.14699999999999999</v>
      </c>
      <c r="BS123" s="428">
        <v>0.20250000000000001</v>
      </c>
      <c r="BT123" s="428">
        <v>0.35960000000000003</v>
      </c>
      <c r="BU123" s="428">
        <v>0.19690000000000002</v>
      </c>
      <c r="BV123" s="428">
        <v>0.24840000000000001</v>
      </c>
      <c r="BW123" s="42"/>
      <c r="BX123" s="428">
        <v>0.16570000000000001</v>
      </c>
      <c r="BY123" s="428">
        <v>0.18379999999999999</v>
      </c>
      <c r="BZ123" s="428">
        <v>0.17699999999999999</v>
      </c>
      <c r="CA123" s="42"/>
      <c r="CB123" s="428">
        <v>0.28639999999999999</v>
      </c>
      <c r="CC123" s="428">
        <v>0.2198</v>
      </c>
      <c r="CD123" s="428">
        <v>0.23870000000000002</v>
      </c>
      <c r="CE123" s="42"/>
      <c r="CF123" s="515">
        <v>119.6</v>
      </c>
      <c r="CG123" s="514">
        <v>4.7999999999999972</v>
      </c>
      <c r="CH123" s="754" t="s">
        <v>1115</v>
      </c>
      <c r="CI123" s="754" t="s">
        <v>1115</v>
      </c>
      <c r="CJ123" s="183"/>
    </row>
    <row r="124" spans="1:88">
      <c r="A124" s="61">
        <v>42156</v>
      </c>
      <c r="B124" s="428">
        <v>0.1646</v>
      </c>
      <c r="C124" s="428">
        <v>-1.3100000000000001E-2</v>
      </c>
      <c r="D124" s="428">
        <v>4.7699999999999992E-2</v>
      </c>
      <c r="E124" s="42"/>
      <c r="F124" s="428">
        <v>-0.32469999999999999</v>
      </c>
      <c r="G124" s="428">
        <v>-0.17929999999999999</v>
      </c>
      <c r="H124" s="428">
        <v>-0.28460000000000002</v>
      </c>
      <c r="I124" s="428">
        <v>-5.7599999999999998E-2</v>
      </c>
      <c r="J124" s="428">
        <v>-0.29899999999999999</v>
      </c>
      <c r="K124" s="428">
        <v>-9.8900000000000002E-2</v>
      </c>
      <c r="L124" s="42"/>
      <c r="M124" s="428">
        <v>0.15640000000000001</v>
      </c>
      <c r="N124" s="428">
        <v>8.4700000000000011E-2</v>
      </c>
      <c r="O124" s="428">
        <v>0.10890000000000001</v>
      </c>
      <c r="P124" s="428">
        <v>0.14910000000000001</v>
      </c>
      <c r="Q124" s="428">
        <v>6.6400000000000001E-2</v>
      </c>
      <c r="R124" s="428">
        <v>9.5199999999999993E-2</v>
      </c>
      <c r="S124" s="42"/>
      <c r="T124" s="428">
        <v>0.45439999999999997</v>
      </c>
      <c r="U124" s="428">
        <v>7.0900000000000005E-2</v>
      </c>
      <c r="V124" s="428">
        <v>4.0300000000000002E-2</v>
      </c>
      <c r="W124" s="428">
        <v>9.1700000000000004E-2</v>
      </c>
      <c r="X124" s="428">
        <v>0.1656</v>
      </c>
      <c r="Y124" s="428">
        <v>0.17699999999999999</v>
      </c>
      <c r="Z124" s="42"/>
      <c r="AA124" s="428">
        <v>0.52839999999999998</v>
      </c>
      <c r="AB124" s="428">
        <v>4.5899999999999996E-2</v>
      </c>
      <c r="AC124" s="428">
        <v>4.9599999999999998E-2</v>
      </c>
      <c r="AD124" s="428">
        <v>0.1099</v>
      </c>
      <c r="AE124" s="428">
        <v>0.14749999999999999</v>
      </c>
      <c r="AF124" s="428">
        <v>0.1188</v>
      </c>
      <c r="AG124" s="755"/>
      <c r="AH124" s="428">
        <v>7.5300000000000006E-2</v>
      </c>
      <c r="AI124" s="428">
        <v>8.9999999999999998E-4</v>
      </c>
      <c r="AJ124" s="428">
        <v>2.5899999999999999E-2</v>
      </c>
      <c r="AK124" s="428">
        <v>-0.1905</v>
      </c>
      <c r="AL124" s="428">
        <v>-0.11119999999999999</v>
      </c>
      <c r="AM124" s="428">
        <v>-0.13880000000000001</v>
      </c>
      <c r="AN124" s="42"/>
      <c r="AO124" s="428">
        <v>0.13239999999999999</v>
      </c>
      <c r="AP124" s="428">
        <v>-3.4599999999999999E-2</v>
      </c>
      <c r="AQ124" s="428">
        <v>2.3599999999999999E-2</v>
      </c>
      <c r="AR124" s="428">
        <v>-6.2199999999999998E-2</v>
      </c>
      <c r="AS124" s="428">
        <v>-6.54E-2</v>
      </c>
      <c r="AT124" s="428">
        <v>-6.3500000000000001E-2</v>
      </c>
      <c r="AU124" s="42"/>
      <c r="AV124" s="428">
        <v>0.17730000000000001</v>
      </c>
      <c r="AW124" s="428">
        <v>0.17629999999999998</v>
      </c>
      <c r="AX124" s="428">
        <v>0.17629999999999998</v>
      </c>
      <c r="AY124" s="428">
        <v>0.26119999999999999</v>
      </c>
      <c r="AZ124" s="428">
        <v>0.19589999999999999</v>
      </c>
      <c r="BA124" s="428">
        <v>0.21929999999999999</v>
      </c>
      <c r="BB124" s="42"/>
      <c r="BC124" s="428">
        <v>2.3199999999999998E-2</v>
      </c>
      <c r="BD124" s="428">
        <v>4.4000000000000003E-3</v>
      </c>
      <c r="BE124" s="428">
        <v>0.01</v>
      </c>
      <c r="BF124" s="428">
        <v>0.11990000000000001</v>
      </c>
      <c r="BG124" s="428">
        <v>4.1599999999999998E-2</v>
      </c>
      <c r="BH124" s="428">
        <v>6.83E-2</v>
      </c>
      <c r="BI124" s="42"/>
      <c r="BJ124" s="428">
        <v>6.0299999999999999E-2</v>
      </c>
      <c r="BK124" s="428">
        <v>-9.3900000000000011E-2</v>
      </c>
      <c r="BL124" s="428">
        <v>-4.0199999999999993E-2</v>
      </c>
      <c r="BM124" s="428">
        <v>6.9199999999999998E-2</v>
      </c>
      <c r="BN124" s="428">
        <v>-7.5899999999999995E-2</v>
      </c>
      <c r="BO124" s="428">
        <v>-2.46E-2</v>
      </c>
      <c r="BP124" s="42"/>
      <c r="BQ124" s="428">
        <v>0.12050000000000001</v>
      </c>
      <c r="BR124" s="428">
        <v>6.3799999999999996E-2</v>
      </c>
      <c r="BS124" s="428">
        <v>8.3499999999999991E-2</v>
      </c>
      <c r="BT124" s="428">
        <v>0.21260000000000001</v>
      </c>
      <c r="BU124" s="428">
        <v>2.7799999999999998E-2</v>
      </c>
      <c r="BV124" s="428">
        <v>9.1799999999999993E-2</v>
      </c>
      <c r="BW124" s="42"/>
      <c r="BX124" s="428">
        <v>7.0499999999999993E-2</v>
      </c>
      <c r="BY124" s="428">
        <v>4.2199999999999994E-2</v>
      </c>
      <c r="BZ124" s="428">
        <v>5.2300000000000006E-2</v>
      </c>
      <c r="CA124" s="42"/>
      <c r="CB124" s="428">
        <v>0.17559999999999998</v>
      </c>
      <c r="CC124" s="428">
        <v>0.18079999999999999</v>
      </c>
      <c r="CD124" s="428">
        <v>0.17949999999999999</v>
      </c>
      <c r="CE124" s="42"/>
      <c r="CF124" s="514">
        <v>117.3</v>
      </c>
      <c r="CG124" s="514">
        <v>-2.2999999999999972</v>
      </c>
      <c r="CH124" s="754" t="s">
        <v>1115</v>
      </c>
      <c r="CI124" s="754" t="s">
        <v>1115</v>
      </c>
      <c r="CJ124" s="183"/>
    </row>
    <row r="125" spans="1:88">
      <c r="A125" s="61">
        <v>42248</v>
      </c>
      <c r="B125" s="428">
        <v>-6.3E-3</v>
      </c>
      <c r="C125" s="428">
        <v>-0.2208</v>
      </c>
      <c r="D125" s="428">
        <v>-0.14460000000000001</v>
      </c>
      <c r="E125" s="42"/>
      <c r="F125" s="428">
        <v>-0.32</v>
      </c>
      <c r="G125" s="428">
        <v>-0.1711</v>
      </c>
      <c r="H125" s="428">
        <v>-0.17579999999999998</v>
      </c>
      <c r="I125" s="428">
        <v>4.8399999999999999E-2</v>
      </c>
      <c r="J125" s="428">
        <v>-0.22789999999999999</v>
      </c>
      <c r="K125" s="428">
        <v>-2.92E-2</v>
      </c>
      <c r="L125" s="42"/>
      <c r="M125" s="428">
        <v>0.1244</v>
      </c>
      <c r="N125" s="428">
        <v>6.9599999999999995E-2</v>
      </c>
      <c r="O125" s="428">
        <v>8.8900000000000007E-2</v>
      </c>
      <c r="P125" s="428">
        <v>0.1961</v>
      </c>
      <c r="Q125" s="428">
        <v>0.1313</v>
      </c>
      <c r="R125" s="428">
        <v>0.1545</v>
      </c>
      <c r="S125" s="42"/>
      <c r="T125" s="428">
        <v>0.51519999999999999</v>
      </c>
      <c r="U125" s="428">
        <v>4.6300000000000001E-2</v>
      </c>
      <c r="V125" s="428">
        <v>5.91E-2</v>
      </c>
      <c r="W125" s="428">
        <v>0.11900000000000001</v>
      </c>
      <c r="X125" s="428">
        <v>0.12300000000000001</v>
      </c>
      <c r="Y125" s="428">
        <v>0.13739999999999999</v>
      </c>
      <c r="Z125" s="42"/>
      <c r="AA125" s="428">
        <v>0.57389999999999997</v>
      </c>
      <c r="AB125" s="428">
        <v>3.8100000000000002E-2</v>
      </c>
      <c r="AC125" s="428">
        <v>5.8799999999999998E-2</v>
      </c>
      <c r="AD125" s="428">
        <v>8.929999999999999E-2</v>
      </c>
      <c r="AE125" s="428">
        <v>0.1467</v>
      </c>
      <c r="AF125" s="428">
        <v>9.3100000000000002E-2</v>
      </c>
      <c r="AG125" s="755"/>
      <c r="AH125" s="428">
        <v>-7.3499999999999996E-2</v>
      </c>
      <c r="AI125" s="428">
        <v>-1.8700000000000001E-2</v>
      </c>
      <c r="AJ125" s="428">
        <v>-3.8300000000000001E-2</v>
      </c>
      <c r="AK125" s="428">
        <v>5.5399999999999998E-2</v>
      </c>
      <c r="AL125" s="428">
        <v>-4.7199999999999999E-2</v>
      </c>
      <c r="AM125" s="428">
        <v>-9.8999999999999991E-3</v>
      </c>
      <c r="AN125" s="42"/>
      <c r="AO125" s="428">
        <v>1.9699999999999999E-2</v>
      </c>
      <c r="AP125" s="428">
        <v>2.0400000000000001E-2</v>
      </c>
      <c r="AQ125" s="428">
        <v>2.0099999999999996E-2</v>
      </c>
      <c r="AR125" s="428">
        <v>-2.0499999999999997E-2</v>
      </c>
      <c r="AS125" s="428">
        <v>-9.01E-2</v>
      </c>
      <c r="AT125" s="428">
        <v>-6.4899999999999999E-2</v>
      </c>
      <c r="AU125" s="42"/>
      <c r="AV125" s="428">
        <v>0.2225</v>
      </c>
      <c r="AW125" s="428">
        <v>0.1656</v>
      </c>
      <c r="AX125" s="428">
        <v>0.18559999999999999</v>
      </c>
      <c r="AY125" s="428">
        <v>0.17809999999999998</v>
      </c>
      <c r="AZ125" s="428">
        <v>0.17010000000000003</v>
      </c>
      <c r="BA125" s="428">
        <v>0.1729</v>
      </c>
      <c r="BB125" s="42"/>
      <c r="BC125" s="428">
        <v>-5.0199999999999995E-2</v>
      </c>
      <c r="BD125" s="428">
        <v>-7.2900000000000006E-2</v>
      </c>
      <c r="BE125" s="428">
        <v>-6.480000000000001E-2</v>
      </c>
      <c r="BF125" s="428">
        <v>-2.8000000000000004E-3</v>
      </c>
      <c r="BG125" s="428">
        <v>9.7999999999999997E-3</v>
      </c>
      <c r="BH125" s="428">
        <v>5.3E-3</v>
      </c>
      <c r="BI125" s="42"/>
      <c r="BJ125" s="428">
        <v>0.13119999999999998</v>
      </c>
      <c r="BK125" s="428">
        <v>-0.11539999999999999</v>
      </c>
      <c r="BL125" s="428">
        <v>-2.87E-2</v>
      </c>
      <c r="BM125" s="428">
        <v>0.2303</v>
      </c>
      <c r="BN125" s="428">
        <v>4.7800000000000002E-2</v>
      </c>
      <c r="BO125" s="428">
        <v>0.11259999999999999</v>
      </c>
      <c r="BP125" s="42"/>
      <c r="BQ125" s="428">
        <v>0.12390000000000001</v>
      </c>
      <c r="BR125" s="428">
        <v>2.7099999999999999E-2</v>
      </c>
      <c r="BS125" s="428">
        <v>6.4600000000000005E-2</v>
      </c>
      <c r="BT125" s="428">
        <v>0.3342</v>
      </c>
      <c r="BU125" s="428">
        <v>0.1469</v>
      </c>
      <c r="BV125" s="428">
        <v>0.2167</v>
      </c>
      <c r="BW125" s="42"/>
      <c r="BX125" s="428">
        <v>0.12710000000000002</v>
      </c>
      <c r="BY125" s="428">
        <v>-2.9100000000000001E-2</v>
      </c>
      <c r="BZ125" s="428">
        <v>2.6600000000000002E-2</v>
      </c>
      <c r="CA125" s="42"/>
      <c r="CB125" s="428">
        <v>0.1754</v>
      </c>
      <c r="CC125" s="428">
        <v>7.85E-2</v>
      </c>
      <c r="CD125" s="428">
        <v>0.1125</v>
      </c>
      <c r="CE125" s="42"/>
      <c r="CF125" s="514">
        <v>111.4</v>
      </c>
      <c r="CG125" s="514">
        <v>-5.8999999999999915</v>
      </c>
      <c r="CH125" s="754" t="s">
        <v>1115</v>
      </c>
      <c r="CI125" s="754" t="s">
        <v>1115</v>
      </c>
      <c r="CJ125" s="183"/>
    </row>
    <row r="126" spans="1:88">
      <c r="A126" s="61">
        <v>42339</v>
      </c>
      <c r="B126" s="428">
        <v>0.16219999999999998</v>
      </c>
      <c r="C126" s="428">
        <v>0.13800000000000001</v>
      </c>
      <c r="D126" s="428">
        <v>0.14699999999999999</v>
      </c>
      <c r="E126" s="42"/>
      <c r="F126" s="428">
        <v>-0.40689999999999998</v>
      </c>
      <c r="G126" s="428">
        <v>-0.12539999999999998</v>
      </c>
      <c r="H126" s="428">
        <v>-0.26039999999999996</v>
      </c>
      <c r="I126" s="428">
        <v>-1.23E-2</v>
      </c>
      <c r="J126" s="428">
        <v>-0.31559999999999999</v>
      </c>
      <c r="K126" s="428">
        <v>-5.2000000000000005E-2</v>
      </c>
      <c r="L126" s="42"/>
      <c r="M126" s="428">
        <v>0.2923</v>
      </c>
      <c r="N126" s="428">
        <v>9.35E-2</v>
      </c>
      <c r="O126" s="428">
        <v>0.16829999999999998</v>
      </c>
      <c r="P126" s="428">
        <v>0.18149999999999999</v>
      </c>
      <c r="Q126" s="428">
        <v>0.1099</v>
      </c>
      <c r="R126" s="428">
        <v>0.13800000000000001</v>
      </c>
      <c r="S126" s="42"/>
      <c r="T126" s="428">
        <v>0.50350000000000006</v>
      </c>
      <c r="U126" s="428">
        <v>5.9699999999999996E-2</v>
      </c>
      <c r="V126" s="428">
        <v>2.29E-2</v>
      </c>
      <c r="W126" s="428">
        <v>0.1401</v>
      </c>
      <c r="X126" s="428">
        <v>0.20129999999999998</v>
      </c>
      <c r="Y126" s="428">
        <v>7.2599999999999998E-2</v>
      </c>
      <c r="Z126" s="42"/>
      <c r="AA126" s="428">
        <v>0.54069999999999996</v>
      </c>
      <c r="AB126" s="428">
        <v>4.1700000000000001E-2</v>
      </c>
      <c r="AC126" s="428">
        <v>5.16E-2</v>
      </c>
      <c r="AD126" s="428">
        <v>0.1105</v>
      </c>
      <c r="AE126" s="428">
        <v>0.1739</v>
      </c>
      <c r="AF126" s="428">
        <v>8.1500000000000003E-2</v>
      </c>
      <c r="AG126" s="755"/>
      <c r="AH126" s="428">
        <v>0.1293</v>
      </c>
      <c r="AI126" s="428">
        <v>0.13689999999999999</v>
      </c>
      <c r="AJ126" s="428">
        <v>0.1348</v>
      </c>
      <c r="AK126" s="428">
        <v>7.0099999999999996E-2</v>
      </c>
      <c r="AL126" s="428">
        <v>-8.48E-2</v>
      </c>
      <c r="AM126" s="428">
        <v>-2.3E-2</v>
      </c>
      <c r="AN126" s="42"/>
      <c r="AO126" s="428">
        <v>0.01</v>
      </c>
      <c r="AP126" s="428">
        <v>7.7300000000000008E-2</v>
      </c>
      <c r="AQ126" s="428">
        <v>5.1200000000000002E-2</v>
      </c>
      <c r="AR126" s="428">
        <v>-7.3800000000000004E-2</v>
      </c>
      <c r="AS126" s="428">
        <v>-3.5400000000000001E-2</v>
      </c>
      <c r="AT126" s="428">
        <v>-5.1399999999999994E-2</v>
      </c>
      <c r="AU126" s="42"/>
      <c r="AV126" s="428">
        <v>0.15049999999999999</v>
      </c>
      <c r="AW126" s="428">
        <v>0.1946</v>
      </c>
      <c r="AX126" s="428">
        <v>0.17679999999999998</v>
      </c>
      <c r="AY126" s="428">
        <v>7.1300000000000002E-2</v>
      </c>
      <c r="AZ126" s="428">
        <v>0.2069</v>
      </c>
      <c r="BA126" s="428">
        <v>0.153</v>
      </c>
      <c r="BB126" s="42"/>
      <c r="BC126" s="428">
        <v>7.3200000000000001E-2</v>
      </c>
      <c r="BD126" s="428">
        <v>1.1000000000000001E-3</v>
      </c>
      <c r="BE126" s="428">
        <v>2.9600000000000001E-2</v>
      </c>
      <c r="BF126" s="428">
        <v>0.15839999999999999</v>
      </c>
      <c r="BG126" s="428">
        <v>4.1399999999999999E-2</v>
      </c>
      <c r="BH126" s="428">
        <v>8.7300000000000003E-2</v>
      </c>
      <c r="BI126" s="42"/>
      <c r="BJ126" s="428">
        <v>-2.86E-2</v>
      </c>
      <c r="BK126" s="428">
        <v>-5.4900000000000004E-2</v>
      </c>
      <c r="BL126" s="428">
        <v>-4.3400000000000001E-2</v>
      </c>
      <c r="BM126" s="428">
        <v>7.2900000000000006E-2</v>
      </c>
      <c r="BN126" s="428">
        <v>8.1000000000000013E-3</v>
      </c>
      <c r="BO126" s="428">
        <v>3.5200000000000002E-2</v>
      </c>
      <c r="BP126" s="42"/>
      <c r="BQ126" s="428">
        <v>0.33840000000000003</v>
      </c>
      <c r="BR126" s="428">
        <v>0.19370000000000001</v>
      </c>
      <c r="BS126" s="428">
        <v>0.24629999999999999</v>
      </c>
      <c r="BT126" s="428">
        <v>0.35810000000000003</v>
      </c>
      <c r="BU126" s="428">
        <v>0.13539999999999999</v>
      </c>
      <c r="BV126" s="428">
        <v>0.2162</v>
      </c>
      <c r="BW126" s="42"/>
      <c r="BX126" s="428">
        <v>4.1700000000000001E-2</v>
      </c>
      <c r="BY126" s="428">
        <v>-2.8000000000000004E-3</v>
      </c>
      <c r="BZ126" s="428">
        <v>1.46E-2</v>
      </c>
      <c r="CA126" s="42"/>
      <c r="CB126" s="428">
        <v>9.6000000000000002E-2</v>
      </c>
      <c r="CC126" s="428">
        <v>0.1082</v>
      </c>
      <c r="CD126" s="428">
        <v>0.10460000000000001</v>
      </c>
      <c r="CE126" s="42"/>
      <c r="CF126" s="514">
        <v>113.9</v>
      </c>
      <c r="CG126" s="514">
        <v>2.5</v>
      </c>
      <c r="CH126" s="754" t="s">
        <v>1115</v>
      </c>
      <c r="CI126" s="754" t="s">
        <v>1115</v>
      </c>
      <c r="CJ126" s="183"/>
    </row>
    <row r="127" spans="1:88">
      <c r="A127" s="61">
        <v>42430</v>
      </c>
      <c r="B127" s="428">
        <v>0.1009</v>
      </c>
      <c r="C127" s="428">
        <v>-2.5399999999999999E-2</v>
      </c>
      <c r="D127" s="428">
        <v>1.66E-2</v>
      </c>
      <c r="E127" s="42"/>
      <c r="F127" s="428">
        <v>-0.38060000000000005</v>
      </c>
      <c r="G127" s="428">
        <v>-0.21809999999999999</v>
      </c>
      <c r="H127" s="428">
        <v>-0.29949999999999999</v>
      </c>
      <c r="I127" s="428">
        <v>-5.79E-2</v>
      </c>
      <c r="J127" s="428">
        <v>-0.3251</v>
      </c>
      <c r="K127" s="428">
        <v>-0.1116</v>
      </c>
      <c r="L127" s="42"/>
      <c r="M127" s="428">
        <v>0.1191</v>
      </c>
      <c r="N127" s="428">
        <v>9.849999999999999E-2</v>
      </c>
      <c r="O127" s="428">
        <v>0.10550000000000001</v>
      </c>
      <c r="P127" s="428">
        <v>0.16940000000000002</v>
      </c>
      <c r="Q127" s="428">
        <v>4.5899999999999996E-2</v>
      </c>
      <c r="R127" s="428">
        <v>8.6899999999999991E-2</v>
      </c>
      <c r="S127" s="42"/>
      <c r="T127" s="428">
        <v>0.47700000000000004</v>
      </c>
      <c r="U127" s="428">
        <v>8.8200000000000001E-2</v>
      </c>
      <c r="V127" s="428">
        <v>2.6699999999999998E-2</v>
      </c>
      <c r="W127" s="428">
        <v>0.14080000000000001</v>
      </c>
      <c r="X127" s="428">
        <v>0.2029</v>
      </c>
      <c r="Y127" s="428">
        <v>6.4399999999999999E-2</v>
      </c>
      <c r="Z127" s="42"/>
      <c r="AA127" s="428">
        <v>0.50629999999999997</v>
      </c>
      <c r="AB127" s="428">
        <v>5.96E-2</v>
      </c>
      <c r="AC127" s="428">
        <v>5.6299999999999996E-2</v>
      </c>
      <c r="AD127" s="428">
        <v>0.1368</v>
      </c>
      <c r="AE127" s="428">
        <v>0.15810000000000002</v>
      </c>
      <c r="AF127" s="428">
        <v>8.2899999999999988E-2</v>
      </c>
      <c r="AG127" s="755"/>
      <c r="AH127" s="428">
        <v>0.1535</v>
      </c>
      <c r="AI127" s="428">
        <v>0.1105</v>
      </c>
      <c r="AJ127" s="428">
        <v>0.1246</v>
      </c>
      <c r="AK127" s="428">
        <v>4.4699999999999997E-2</v>
      </c>
      <c r="AL127" s="428">
        <v>-7.8E-2</v>
      </c>
      <c r="AM127" s="428">
        <v>-3.5499999999999997E-2</v>
      </c>
      <c r="AN127" s="42"/>
      <c r="AO127" s="428">
        <v>7.0199999999999999E-2</v>
      </c>
      <c r="AP127" s="428">
        <v>7.7600000000000002E-2</v>
      </c>
      <c r="AQ127" s="428">
        <v>7.4900000000000008E-2</v>
      </c>
      <c r="AR127" s="428">
        <v>-5.0000000000000001E-3</v>
      </c>
      <c r="AS127" s="428">
        <v>-5.4199999999999998E-2</v>
      </c>
      <c r="AT127" s="428">
        <v>-3.9199999999999999E-2</v>
      </c>
      <c r="AU127" s="42"/>
      <c r="AV127" s="428">
        <v>0.3039</v>
      </c>
      <c r="AW127" s="428">
        <v>0.24510000000000001</v>
      </c>
      <c r="AX127" s="428">
        <v>0.26469999999999999</v>
      </c>
      <c r="AY127" s="428">
        <v>0.2243</v>
      </c>
      <c r="AZ127" s="428">
        <v>0.25140000000000001</v>
      </c>
      <c r="BA127" s="428">
        <v>0.24239999999999998</v>
      </c>
      <c r="BB127" s="42"/>
      <c r="BC127" s="428">
        <v>-0.06</v>
      </c>
      <c r="BD127" s="428">
        <v>-4.3299999999999998E-2</v>
      </c>
      <c r="BE127" s="428">
        <v>-4.9500000000000002E-2</v>
      </c>
      <c r="BF127" s="428">
        <v>0.16719999999999999</v>
      </c>
      <c r="BG127" s="428">
        <v>7.85E-2</v>
      </c>
      <c r="BH127" s="428">
        <v>0.10779999999999999</v>
      </c>
      <c r="BI127" s="42"/>
      <c r="BJ127" s="428">
        <v>-0.03</v>
      </c>
      <c r="BK127" s="428">
        <v>-4.9400000000000006E-2</v>
      </c>
      <c r="BL127" s="428">
        <v>-4.2500000000000003E-2</v>
      </c>
      <c r="BM127" s="428">
        <v>0.31190000000000001</v>
      </c>
      <c r="BN127" s="428">
        <v>0.1026</v>
      </c>
      <c r="BO127" s="428">
        <v>0.17219999999999999</v>
      </c>
      <c r="BP127" s="42"/>
      <c r="BQ127" s="428">
        <v>0.20149999999999998</v>
      </c>
      <c r="BR127" s="428">
        <v>0.21510000000000001</v>
      </c>
      <c r="BS127" s="428">
        <v>0.19940000000000002</v>
      </c>
      <c r="BT127" s="428">
        <v>0.2445</v>
      </c>
      <c r="BU127" s="428">
        <v>-5.5599999999999997E-2</v>
      </c>
      <c r="BV127" s="428">
        <v>3.7699999999999997E-2</v>
      </c>
      <c r="BW127" s="42"/>
      <c r="BX127" s="428">
        <v>3.1600000000000003E-2</v>
      </c>
      <c r="BY127" s="428">
        <v>9.0000000000000011E-3</v>
      </c>
      <c r="BZ127" s="428">
        <v>1.55E-2</v>
      </c>
      <c r="CA127" s="42"/>
      <c r="CB127" s="428">
        <v>0.12130000000000001</v>
      </c>
      <c r="CC127" s="428">
        <v>0.1007</v>
      </c>
      <c r="CD127" s="428">
        <v>0.10580000000000001</v>
      </c>
      <c r="CE127" s="42"/>
      <c r="CF127" s="457">
        <v>116.6</v>
      </c>
      <c r="CG127" s="514">
        <v>2.6999999999999886</v>
      </c>
      <c r="CH127" s="754" t="s">
        <v>1115</v>
      </c>
      <c r="CI127" s="754" t="s">
        <v>1115</v>
      </c>
      <c r="CJ127" s="183"/>
    </row>
    <row r="128" spans="1:88">
      <c r="A128" s="61">
        <v>42522</v>
      </c>
      <c r="B128" s="428">
        <v>0.26960000000000001</v>
      </c>
      <c r="C128" s="428">
        <v>0.14550000000000002</v>
      </c>
      <c r="D128" s="428">
        <v>0.18590000000000001</v>
      </c>
      <c r="E128" s="42"/>
      <c r="F128" s="428">
        <v>-0.43479999999999996</v>
      </c>
      <c r="G128" s="428">
        <v>-0.23379999999999998</v>
      </c>
      <c r="H128" s="428">
        <v>-0.36259999999999998</v>
      </c>
      <c r="I128" s="428">
        <v>-7.5199999999999989E-2</v>
      </c>
      <c r="J128" s="428">
        <v>-0.3876</v>
      </c>
      <c r="K128" s="428">
        <v>-0.13019999999999998</v>
      </c>
      <c r="L128" s="42"/>
      <c r="M128" s="428">
        <v>0.19320000000000001</v>
      </c>
      <c r="N128" s="428">
        <v>5.91E-2</v>
      </c>
      <c r="O128" s="428">
        <v>0.1041</v>
      </c>
      <c r="P128" s="428">
        <v>0.16120000000000001</v>
      </c>
      <c r="Q128" s="428">
        <v>0.11460000000000001</v>
      </c>
      <c r="R128" s="428">
        <v>0.127</v>
      </c>
      <c r="S128" s="42"/>
      <c r="T128" s="428">
        <v>0.43869999999999998</v>
      </c>
      <c r="U128" s="428">
        <v>5.7699999999999994E-2</v>
      </c>
      <c r="V128" s="428">
        <v>1.9400000000000001E-2</v>
      </c>
      <c r="W128" s="428">
        <v>0.13769999999999999</v>
      </c>
      <c r="X128" s="428">
        <v>0.18179999999999999</v>
      </c>
      <c r="Y128" s="428">
        <v>0.1648</v>
      </c>
      <c r="Z128" s="42"/>
      <c r="AA128" s="428">
        <v>0.48039999999999999</v>
      </c>
      <c r="AB128" s="428">
        <v>4.7E-2</v>
      </c>
      <c r="AC128" s="428">
        <v>5.45E-2</v>
      </c>
      <c r="AD128" s="428">
        <v>0.13780000000000001</v>
      </c>
      <c r="AE128" s="428">
        <v>0.15579999999999999</v>
      </c>
      <c r="AF128" s="428">
        <v>0.1244</v>
      </c>
      <c r="AG128" s="755"/>
      <c r="AH128" s="428">
        <v>0.26789999999999997</v>
      </c>
      <c r="AI128" s="428">
        <v>3.9699999999999999E-2</v>
      </c>
      <c r="AJ128" s="428">
        <v>0.1149</v>
      </c>
      <c r="AK128" s="428">
        <v>2.86E-2</v>
      </c>
      <c r="AL128" s="428">
        <v>-0.14199999999999999</v>
      </c>
      <c r="AM128" s="428">
        <v>-8.5900000000000004E-2</v>
      </c>
      <c r="AN128" s="42"/>
      <c r="AO128" s="428">
        <v>9.06E-2</v>
      </c>
      <c r="AP128" s="428">
        <v>8.09E-2</v>
      </c>
      <c r="AQ128" s="428">
        <v>8.4399999999999989E-2</v>
      </c>
      <c r="AR128" s="428">
        <v>9.1300000000000006E-2</v>
      </c>
      <c r="AS128" s="428">
        <v>-1.8000000000000002E-2</v>
      </c>
      <c r="AT128" s="428">
        <v>1.78E-2</v>
      </c>
      <c r="AU128" s="42"/>
      <c r="AV128" s="428">
        <v>0.16920000000000002</v>
      </c>
      <c r="AW128" s="428">
        <v>0.18789999999999998</v>
      </c>
      <c r="AX128" s="428">
        <v>0.1825</v>
      </c>
      <c r="AY128" s="428">
        <v>0.1739</v>
      </c>
      <c r="AZ128" s="428">
        <v>0.2016</v>
      </c>
      <c r="BA128" s="428">
        <v>0.19339999999999999</v>
      </c>
      <c r="BB128" s="42"/>
      <c r="BC128" s="428">
        <v>3.7499999999999999E-2</v>
      </c>
      <c r="BD128" s="428">
        <v>-3.9000000000000003E-3</v>
      </c>
      <c r="BE128" s="428">
        <v>9.4999999999999998E-3</v>
      </c>
      <c r="BF128" s="428">
        <v>0.1157</v>
      </c>
      <c r="BG128" s="428">
        <v>0.1108</v>
      </c>
      <c r="BH128" s="428">
        <v>0.1128</v>
      </c>
      <c r="BI128" s="42"/>
      <c r="BJ128" s="428">
        <v>0.1149</v>
      </c>
      <c r="BK128" s="428">
        <v>-1.9699999999999999E-2</v>
      </c>
      <c r="BL128" s="428">
        <v>2.1000000000000001E-2</v>
      </c>
      <c r="BM128" s="428">
        <v>0.23230000000000001</v>
      </c>
      <c r="BN128" s="428">
        <v>0.1249</v>
      </c>
      <c r="BO128" s="428">
        <v>0.1573</v>
      </c>
      <c r="BP128" s="42"/>
      <c r="BQ128" s="428">
        <v>0.27910000000000001</v>
      </c>
      <c r="BR128" s="428">
        <v>0.15109999999999998</v>
      </c>
      <c r="BS128" s="428">
        <v>0.1895</v>
      </c>
      <c r="BT128" s="428">
        <v>0.33950000000000002</v>
      </c>
      <c r="BU128" s="428">
        <v>9.06E-2</v>
      </c>
      <c r="BV128" s="428">
        <v>0.16769999999999999</v>
      </c>
      <c r="BW128" s="42"/>
      <c r="BX128" s="428">
        <v>0.1709</v>
      </c>
      <c r="BY128" s="428">
        <v>7.9299999999999995E-2</v>
      </c>
      <c r="BZ128" s="428">
        <v>0.1094</v>
      </c>
      <c r="CA128" s="42"/>
      <c r="CB128" s="428">
        <v>0.24850000000000003</v>
      </c>
      <c r="CC128" s="428">
        <v>0.15310000000000001</v>
      </c>
      <c r="CD128" s="428">
        <v>0.18479999999999999</v>
      </c>
      <c r="CE128" s="42"/>
      <c r="CF128" s="419">
        <v>112.3</v>
      </c>
      <c r="CG128" s="540">
        <v>-4.2999999999999972</v>
      </c>
      <c r="CH128" s="754" t="s">
        <v>1115</v>
      </c>
      <c r="CI128" s="754" t="s">
        <v>1115</v>
      </c>
      <c r="CJ128" s="183"/>
    </row>
    <row r="129" spans="1:88">
      <c r="A129" s="61">
        <v>42614</v>
      </c>
      <c r="B129" s="428">
        <v>0.29120000000000001</v>
      </c>
      <c r="C129" s="428">
        <v>0.2382</v>
      </c>
      <c r="D129" s="428">
        <v>0.25700000000000001</v>
      </c>
      <c r="E129" s="42"/>
      <c r="F129" s="428">
        <v>-0.45640000000000003</v>
      </c>
      <c r="G129" s="428">
        <v>-0.1986</v>
      </c>
      <c r="H129" s="428">
        <v>-0.38700000000000001</v>
      </c>
      <c r="I129" s="428">
        <v>-0.11259999999999999</v>
      </c>
      <c r="J129" s="428">
        <v>-0.41350000000000003</v>
      </c>
      <c r="K129" s="428">
        <v>-0.14380000000000001</v>
      </c>
      <c r="L129" s="42"/>
      <c r="M129" s="428">
        <v>5.6500000000000002E-2</v>
      </c>
      <c r="N129" s="428">
        <v>3.1800000000000002E-2</v>
      </c>
      <c r="O129" s="428">
        <v>4.1399999999999999E-2</v>
      </c>
      <c r="P129" s="428">
        <v>0.255</v>
      </c>
      <c r="Q129" s="428">
        <v>0.2853</v>
      </c>
      <c r="R129" s="428">
        <v>0.27399999999999997</v>
      </c>
      <c r="S129" s="42"/>
      <c r="T129" s="428">
        <v>0.33939999999999998</v>
      </c>
      <c r="U129" s="428">
        <v>5.1200000000000002E-2</v>
      </c>
      <c r="V129" s="428">
        <v>4.3899999999999995E-2</v>
      </c>
      <c r="W129" s="428">
        <v>0.1993</v>
      </c>
      <c r="X129" s="428">
        <v>0.19440000000000002</v>
      </c>
      <c r="Y129" s="428">
        <v>0.17180000000000001</v>
      </c>
      <c r="Z129" s="42"/>
      <c r="AA129" s="428">
        <v>0.43020000000000003</v>
      </c>
      <c r="AB129" s="428">
        <v>4.3799999999999999E-2</v>
      </c>
      <c r="AC129" s="428">
        <v>7.3300000000000004E-2</v>
      </c>
      <c r="AD129" s="428">
        <v>0.16500000000000001</v>
      </c>
      <c r="AE129" s="428">
        <v>0.16789999999999999</v>
      </c>
      <c r="AF129" s="428">
        <v>0.1198</v>
      </c>
      <c r="AG129" s="755"/>
      <c r="AH129" s="428">
        <v>2.9600000000000001E-2</v>
      </c>
      <c r="AI129" s="428">
        <v>-8.3999999999999995E-3</v>
      </c>
      <c r="AJ129" s="428">
        <v>4.5999999999999999E-3</v>
      </c>
      <c r="AK129" s="428">
        <v>0.12380000000000001</v>
      </c>
      <c r="AL129" s="428">
        <v>9.9600000000000008E-2</v>
      </c>
      <c r="AM129" s="428">
        <v>0.10920000000000001</v>
      </c>
      <c r="AN129" s="42"/>
      <c r="AO129" s="428">
        <v>0.14880000000000002</v>
      </c>
      <c r="AP129" s="428">
        <v>7.9000000000000001E-2</v>
      </c>
      <c r="AQ129" s="428">
        <v>0.1038</v>
      </c>
      <c r="AR129" s="428">
        <v>-1.37E-2</v>
      </c>
      <c r="AS129" s="428">
        <v>-1.0700000000000001E-2</v>
      </c>
      <c r="AT129" s="428">
        <v>-1.1899999999999999E-2</v>
      </c>
      <c r="AU129" s="42"/>
      <c r="AV129" s="428">
        <v>0.22949999999999998</v>
      </c>
      <c r="AW129" s="428">
        <v>0.2051</v>
      </c>
      <c r="AX129" s="428">
        <v>0.2145</v>
      </c>
      <c r="AY129" s="428">
        <v>0.20629999999999998</v>
      </c>
      <c r="AZ129" s="428">
        <v>0.24739999999999998</v>
      </c>
      <c r="BA129" s="428">
        <v>0.23250000000000001</v>
      </c>
      <c r="BB129" s="42"/>
      <c r="BC129" s="428">
        <v>-2.3199999999999998E-2</v>
      </c>
      <c r="BD129" s="428">
        <v>-5.2699999999999997E-2</v>
      </c>
      <c r="BE129" s="428">
        <v>-4.2099999999999999E-2</v>
      </c>
      <c r="BF129" s="428">
        <v>9.4999999999999998E-3</v>
      </c>
      <c r="BG129" s="428">
        <v>0.11220000000000001</v>
      </c>
      <c r="BH129" s="428">
        <v>7.4400000000000008E-2</v>
      </c>
      <c r="BI129" s="42"/>
      <c r="BJ129" s="428">
        <v>-0.02</v>
      </c>
      <c r="BK129" s="428">
        <v>-4.1999999999999997E-3</v>
      </c>
      <c r="BL129" s="428">
        <v>-9.5999999999999992E-3</v>
      </c>
      <c r="BM129" s="428">
        <v>0.2281</v>
      </c>
      <c r="BN129" s="428">
        <v>0.18679999999999999</v>
      </c>
      <c r="BO129" s="428">
        <v>0.20309999999999997</v>
      </c>
      <c r="BP129" s="42"/>
      <c r="BQ129" s="428">
        <v>0.29380000000000001</v>
      </c>
      <c r="BR129" s="428">
        <v>0.1663</v>
      </c>
      <c r="BS129" s="428">
        <v>0.21350000000000002</v>
      </c>
      <c r="BT129" s="428">
        <v>0.53129999999999999</v>
      </c>
      <c r="BU129" s="428">
        <v>0.315</v>
      </c>
      <c r="BV129" s="428">
        <v>0.39200000000000002</v>
      </c>
      <c r="BW129" s="42"/>
      <c r="BX129" s="428">
        <v>0.13600000000000001</v>
      </c>
      <c r="BY129" s="428">
        <v>6.7099999999999993E-2</v>
      </c>
      <c r="BZ129" s="428">
        <v>9.2200000000000004E-2</v>
      </c>
      <c r="CA129" s="42"/>
      <c r="CB129" s="428">
        <v>0.26329999999999998</v>
      </c>
      <c r="CC129" s="428">
        <v>0.11630000000000001</v>
      </c>
      <c r="CD129" s="428">
        <v>0.17019999999999999</v>
      </c>
      <c r="CE129" s="42"/>
      <c r="CF129" s="514">
        <v>113.3</v>
      </c>
      <c r="CG129" s="514">
        <v>1</v>
      </c>
      <c r="CH129" s="754" t="s">
        <v>1115</v>
      </c>
      <c r="CI129" s="754" t="s">
        <v>1115</v>
      </c>
      <c r="CJ129" s="183"/>
    </row>
    <row r="130" spans="1:88">
      <c r="A130" s="61">
        <v>42705</v>
      </c>
      <c r="B130" s="428">
        <v>0.23860000000000001</v>
      </c>
      <c r="C130" s="428">
        <v>0.313</v>
      </c>
      <c r="D130" s="428">
        <v>0.28260000000000002</v>
      </c>
      <c r="E130" s="42"/>
      <c r="F130" s="428">
        <v>-0.38880000000000003</v>
      </c>
      <c r="G130" s="428">
        <v>-0.25840000000000002</v>
      </c>
      <c r="H130" s="428">
        <v>-0.3478</v>
      </c>
      <c r="I130" s="428">
        <v>-0.16500000000000001</v>
      </c>
      <c r="J130" s="428">
        <v>-0.35920000000000002</v>
      </c>
      <c r="K130" s="428">
        <v>-0.192</v>
      </c>
      <c r="L130" s="42"/>
      <c r="M130" s="428">
        <v>0.1399</v>
      </c>
      <c r="N130" s="428">
        <v>0.14199999999999999</v>
      </c>
      <c r="O130" s="428">
        <v>0.1366</v>
      </c>
      <c r="P130" s="428">
        <v>0.248</v>
      </c>
      <c r="Q130" s="428">
        <v>0.14069999999999999</v>
      </c>
      <c r="R130" s="428">
        <v>0.1744</v>
      </c>
      <c r="S130" s="42"/>
      <c r="T130" s="428">
        <v>0.39399999999999996</v>
      </c>
      <c r="U130" s="428">
        <v>2.06E-2</v>
      </c>
      <c r="V130" s="428">
        <v>4.3099999999999999E-2</v>
      </c>
      <c r="W130" s="428">
        <v>0.18140000000000001</v>
      </c>
      <c r="X130" s="428">
        <v>0.20989999999999998</v>
      </c>
      <c r="Y130" s="428">
        <v>0.15090000000000001</v>
      </c>
      <c r="Z130" s="42"/>
      <c r="AA130" s="428">
        <v>0.44290000000000002</v>
      </c>
      <c r="AB130" s="428">
        <v>4.0199999999999993E-2</v>
      </c>
      <c r="AC130" s="428">
        <v>6.0499999999999998E-2</v>
      </c>
      <c r="AD130" s="428">
        <v>0.14330000000000001</v>
      </c>
      <c r="AE130" s="428">
        <v>0.20399999999999999</v>
      </c>
      <c r="AF130" s="428">
        <v>0.109</v>
      </c>
      <c r="AG130" s="755"/>
      <c r="AH130" s="428">
        <v>0.13150000000000001</v>
      </c>
      <c r="AI130" s="428">
        <v>0.12210000000000001</v>
      </c>
      <c r="AJ130" s="428">
        <v>0.1265</v>
      </c>
      <c r="AK130" s="428">
        <v>0.17350000000000002</v>
      </c>
      <c r="AL130" s="428">
        <v>1.2999999999999999E-3</v>
      </c>
      <c r="AM130" s="428">
        <v>7.2099999999999997E-2</v>
      </c>
      <c r="AN130" s="42"/>
      <c r="AO130" s="428">
        <v>0.14679999999999999</v>
      </c>
      <c r="AP130" s="428">
        <v>0.1032</v>
      </c>
      <c r="AQ130" s="428">
        <v>0.1195</v>
      </c>
      <c r="AR130" s="428">
        <v>-2.3399999999999997E-2</v>
      </c>
      <c r="AS130" s="428">
        <v>5.3600000000000002E-2</v>
      </c>
      <c r="AT130" s="428">
        <v>2.69E-2</v>
      </c>
      <c r="AU130" s="42"/>
      <c r="AV130" s="428">
        <v>0.20010000000000003</v>
      </c>
      <c r="AW130" s="428">
        <v>0.19589999999999999</v>
      </c>
      <c r="AX130" s="428">
        <v>0.1986</v>
      </c>
      <c r="AY130" s="428">
        <v>0.13819999999999999</v>
      </c>
      <c r="AZ130" s="428">
        <v>0.2021</v>
      </c>
      <c r="BA130" s="428">
        <v>0.18049999999999999</v>
      </c>
      <c r="BB130" s="42"/>
      <c r="BC130" s="428">
        <v>4.8099999999999997E-2</v>
      </c>
      <c r="BD130" s="428">
        <v>8.4399999999999989E-2</v>
      </c>
      <c r="BE130" s="428">
        <v>7.1500000000000008E-2</v>
      </c>
      <c r="BF130" s="428">
        <v>0.22769999999999999</v>
      </c>
      <c r="BG130" s="428">
        <v>0.21059999999999998</v>
      </c>
      <c r="BH130" s="428">
        <v>0.21809999999999999</v>
      </c>
      <c r="BI130" s="42"/>
      <c r="BJ130" s="428">
        <v>-6.6799999999999998E-2</v>
      </c>
      <c r="BK130" s="428">
        <v>3.85E-2</v>
      </c>
      <c r="BL130" s="428">
        <v>2.0000000000000001E-4</v>
      </c>
      <c r="BM130" s="428">
        <v>0.1208</v>
      </c>
      <c r="BN130" s="428">
        <v>9.06E-2</v>
      </c>
      <c r="BO130" s="428">
        <v>9.6600000000000005E-2</v>
      </c>
      <c r="BP130" s="42"/>
      <c r="BQ130" s="428">
        <v>0.30690000000000001</v>
      </c>
      <c r="BR130" s="428">
        <v>0.25459999999999999</v>
      </c>
      <c r="BS130" s="428">
        <v>0.27390000000000003</v>
      </c>
      <c r="BT130" s="428">
        <v>0.35759999999999997</v>
      </c>
      <c r="BU130" s="428">
        <v>0.22450000000000001</v>
      </c>
      <c r="BV130" s="428">
        <v>0.2702</v>
      </c>
      <c r="BW130" s="42"/>
      <c r="BX130" s="428">
        <v>0.18210000000000001</v>
      </c>
      <c r="BY130" s="428">
        <v>7.7800000000000008E-2</v>
      </c>
      <c r="BZ130" s="428">
        <v>0.10769999999999999</v>
      </c>
      <c r="CA130" s="42"/>
      <c r="CB130" s="428">
        <v>0.2394</v>
      </c>
      <c r="CC130" s="428">
        <v>0.11689999999999999</v>
      </c>
      <c r="CD130" s="428">
        <v>0.16159999999999999</v>
      </c>
      <c r="CE130" s="42"/>
      <c r="CF130" s="514">
        <v>111.8</v>
      </c>
      <c r="CG130" s="514">
        <v>-1.5</v>
      </c>
      <c r="CH130" s="754" t="s">
        <v>1115</v>
      </c>
      <c r="CI130" s="754" t="s">
        <v>1115</v>
      </c>
      <c r="CJ130" s="183"/>
    </row>
    <row r="131" spans="1:88">
      <c r="A131" s="61">
        <v>42795</v>
      </c>
      <c r="B131" s="428">
        <v>4.5400000000000003E-2</v>
      </c>
      <c r="C131" s="428">
        <v>0.23070000000000002</v>
      </c>
      <c r="D131" s="428">
        <v>0.17069999999999999</v>
      </c>
      <c r="E131" s="42"/>
      <c r="F131" s="428">
        <v>-0.501</v>
      </c>
      <c r="G131" s="428">
        <v>-0.36560000000000004</v>
      </c>
      <c r="H131" s="428">
        <v>-0.36579999999999996</v>
      </c>
      <c r="I131" s="428">
        <v>-0.19399999999999998</v>
      </c>
      <c r="J131" s="428">
        <v>-0.40860000000000002</v>
      </c>
      <c r="K131" s="428">
        <v>-0.2409</v>
      </c>
      <c r="L131" s="42"/>
      <c r="M131" s="428">
        <v>0.22170000000000001</v>
      </c>
      <c r="N131" s="428">
        <v>7.7399999999999997E-2</v>
      </c>
      <c r="O131" s="428">
        <v>0.127</v>
      </c>
      <c r="P131" s="428">
        <v>8.7100000000000011E-2</v>
      </c>
      <c r="Q131" s="428">
        <v>7.4400000000000008E-2</v>
      </c>
      <c r="R131" s="428">
        <v>7.7600000000000002E-2</v>
      </c>
      <c r="S131" s="42"/>
      <c r="T131" s="428">
        <v>0.4229</v>
      </c>
      <c r="U131" s="428">
        <v>4.5100000000000001E-2</v>
      </c>
      <c r="V131" s="428">
        <v>2.06E-2</v>
      </c>
      <c r="W131" s="428">
        <v>0.17480000000000001</v>
      </c>
      <c r="X131" s="428">
        <v>0.15970000000000001</v>
      </c>
      <c r="Y131" s="428">
        <v>0.17679999999999998</v>
      </c>
      <c r="Z131" s="42"/>
      <c r="AA131" s="428">
        <v>0.44479999999999997</v>
      </c>
      <c r="AB131" s="428">
        <v>3.7499999999999999E-2</v>
      </c>
      <c r="AC131" s="428">
        <v>5.6900000000000006E-2</v>
      </c>
      <c r="AD131" s="428">
        <v>0.15240000000000001</v>
      </c>
      <c r="AE131" s="428">
        <v>0.1744</v>
      </c>
      <c r="AF131" s="428">
        <v>0.13390000000000002</v>
      </c>
      <c r="AG131" s="755"/>
      <c r="AH131" s="428">
        <v>8.5099999999999995E-2</v>
      </c>
      <c r="AI131" s="428">
        <v>0.15579999999999999</v>
      </c>
      <c r="AJ131" s="428">
        <v>0.13059999999999999</v>
      </c>
      <c r="AK131" s="428">
        <v>1.1899999999999999E-2</v>
      </c>
      <c r="AL131" s="428">
        <v>-2.6099999999999998E-2</v>
      </c>
      <c r="AM131" s="428">
        <v>-1.4499999999999999E-2</v>
      </c>
      <c r="AN131" s="42"/>
      <c r="AO131" s="428">
        <v>0.192</v>
      </c>
      <c r="AP131" s="428">
        <v>9.2899999999999996E-2</v>
      </c>
      <c r="AQ131" s="428">
        <v>0.12590000000000001</v>
      </c>
      <c r="AR131" s="428">
        <v>5.7500000000000002E-2</v>
      </c>
      <c r="AS131" s="428">
        <v>-1.6299999999999999E-2</v>
      </c>
      <c r="AT131" s="428">
        <v>2.3E-3</v>
      </c>
      <c r="AU131" s="42"/>
      <c r="AV131" s="428">
        <v>0.26140000000000002</v>
      </c>
      <c r="AW131" s="428">
        <v>0.21190000000000001</v>
      </c>
      <c r="AX131" s="428">
        <v>0.2336</v>
      </c>
      <c r="AY131" s="428">
        <v>0.30370000000000003</v>
      </c>
      <c r="AZ131" s="428">
        <v>0.27649999999999997</v>
      </c>
      <c r="BA131" s="428">
        <v>0.28710000000000002</v>
      </c>
      <c r="BB131" s="42"/>
      <c r="BC131" s="428">
        <v>7.3300000000000004E-2</v>
      </c>
      <c r="BD131" s="428">
        <v>0.18179999999999999</v>
      </c>
      <c r="BE131" s="428">
        <v>0.1469</v>
      </c>
      <c r="BF131" s="428">
        <v>0.2903</v>
      </c>
      <c r="BG131" s="428">
        <v>0.29980000000000001</v>
      </c>
      <c r="BH131" s="428">
        <v>0.29399999999999998</v>
      </c>
      <c r="BI131" s="42"/>
      <c r="BJ131" s="428">
        <v>-1.6000000000000001E-3</v>
      </c>
      <c r="BK131" s="428">
        <v>3.6000000000000004E-2</v>
      </c>
      <c r="BL131" s="428">
        <v>1.6799999999999999E-2</v>
      </c>
      <c r="BM131" s="428">
        <v>8.09E-2</v>
      </c>
      <c r="BN131" s="428">
        <v>9.1199999999999989E-2</v>
      </c>
      <c r="BO131" s="428">
        <v>8.3199999999999996E-2</v>
      </c>
      <c r="BP131" s="42"/>
      <c r="BQ131" s="428">
        <v>0.25750000000000001</v>
      </c>
      <c r="BR131" s="428">
        <v>0.19800000000000001</v>
      </c>
      <c r="BS131" s="428">
        <v>0.21929999999999999</v>
      </c>
      <c r="BT131" s="428">
        <v>0.20350000000000001</v>
      </c>
      <c r="BU131" s="428">
        <v>0.2079</v>
      </c>
      <c r="BV131" s="428">
        <v>0.20559999999999998</v>
      </c>
      <c r="BW131" s="42"/>
      <c r="BX131" s="428">
        <v>7.3200000000000001E-2</v>
      </c>
      <c r="BY131" s="428">
        <v>8.4900000000000003E-2</v>
      </c>
      <c r="BZ131" s="428">
        <v>8.0500000000000002E-2</v>
      </c>
      <c r="CA131" s="42"/>
      <c r="CB131" s="428">
        <v>6.2600000000000003E-2</v>
      </c>
      <c r="CC131" s="428">
        <v>0.21969999999999998</v>
      </c>
      <c r="CD131" s="428">
        <v>0.1757</v>
      </c>
      <c r="CE131" s="42"/>
      <c r="CF131" s="514">
        <v>115.1</v>
      </c>
      <c r="CG131" s="514">
        <v>3.2999999999999972</v>
      </c>
      <c r="CH131" s="754" t="s">
        <v>1115</v>
      </c>
      <c r="CI131" s="754" t="s">
        <v>1115</v>
      </c>
      <c r="CJ131" s="183"/>
    </row>
    <row r="132" spans="1:88">
      <c r="A132" s="61">
        <v>42887</v>
      </c>
      <c r="B132" s="428">
        <v>0.154</v>
      </c>
      <c r="C132" s="428">
        <v>0.18920000000000001</v>
      </c>
      <c r="D132" s="428">
        <v>0.17780000000000001</v>
      </c>
      <c r="E132" s="42"/>
      <c r="F132" s="428">
        <v>-0.53520000000000001</v>
      </c>
      <c r="G132" s="428">
        <v>-0.3795</v>
      </c>
      <c r="H132" s="428">
        <v>-0.43740000000000001</v>
      </c>
      <c r="I132" s="428">
        <v>-0.161</v>
      </c>
      <c r="J132" s="428">
        <v>-0.46610000000000001</v>
      </c>
      <c r="K132" s="428">
        <v>-0.2288</v>
      </c>
      <c r="L132" s="42"/>
      <c r="M132" s="428">
        <v>0.1144</v>
      </c>
      <c r="N132" s="428">
        <v>0.13600000000000001</v>
      </c>
      <c r="O132" s="428">
        <v>0.12960000000000002</v>
      </c>
      <c r="P132" s="428">
        <v>8.6199999999999999E-2</v>
      </c>
      <c r="Q132" s="428">
        <v>0.1341</v>
      </c>
      <c r="R132" s="428">
        <v>0.11779999999999999</v>
      </c>
      <c r="S132" s="42"/>
      <c r="T132" s="428">
        <v>0.40429999999999999</v>
      </c>
      <c r="U132" s="428">
        <v>4.3299999999999998E-2</v>
      </c>
      <c r="V132" s="428">
        <v>6.3600000000000004E-2</v>
      </c>
      <c r="W132" s="428">
        <v>0.23440000000000003</v>
      </c>
      <c r="X132" s="428">
        <v>0.14119999999999999</v>
      </c>
      <c r="Y132" s="428">
        <v>0.11310000000000001</v>
      </c>
      <c r="Z132" s="42"/>
      <c r="AA132" s="428">
        <v>0.41310000000000002</v>
      </c>
      <c r="AB132" s="428">
        <v>6.6600000000000006E-2</v>
      </c>
      <c r="AC132" s="428">
        <v>4.7300000000000002E-2</v>
      </c>
      <c r="AD132" s="428">
        <v>0.21460000000000001</v>
      </c>
      <c r="AE132" s="428">
        <v>0.156</v>
      </c>
      <c r="AF132" s="428">
        <v>0.1024</v>
      </c>
      <c r="AG132" s="755"/>
      <c r="AH132" s="428">
        <v>0.14169999999999999</v>
      </c>
      <c r="AI132" s="428">
        <v>0.11650000000000001</v>
      </c>
      <c r="AJ132" s="428">
        <v>0.13220000000000001</v>
      </c>
      <c r="AK132" s="428">
        <v>-8.7100000000000011E-2</v>
      </c>
      <c r="AL132" s="428">
        <v>-2.4799999999999999E-2</v>
      </c>
      <c r="AM132" s="428">
        <v>-4.1200000000000001E-2</v>
      </c>
      <c r="AN132" s="42"/>
      <c r="AO132" s="428">
        <v>0.2208</v>
      </c>
      <c r="AP132" s="428">
        <v>1.9400000000000001E-2</v>
      </c>
      <c r="AQ132" s="428">
        <v>8.2899999999999988E-2</v>
      </c>
      <c r="AR132" s="428">
        <v>8.929999999999999E-2</v>
      </c>
      <c r="AS132" s="428">
        <v>-3.56E-2</v>
      </c>
      <c r="AT132" s="428">
        <v>7.1999999999999998E-3</v>
      </c>
      <c r="AU132" s="42"/>
      <c r="AV132" s="428">
        <v>0.27429999999999999</v>
      </c>
      <c r="AW132" s="428">
        <v>0.25769999999999998</v>
      </c>
      <c r="AX132" s="428">
        <v>0.26429999999999998</v>
      </c>
      <c r="AY132" s="428">
        <v>0.2495</v>
      </c>
      <c r="AZ132" s="428">
        <v>0.28820000000000001</v>
      </c>
      <c r="BA132" s="428">
        <v>0.27649999999999997</v>
      </c>
      <c r="BB132" s="42"/>
      <c r="BC132" s="428">
        <v>0.20749999999999999</v>
      </c>
      <c r="BD132" s="428">
        <v>0.2</v>
      </c>
      <c r="BE132" s="428">
        <v>0.2039</v>
      </c>
      <c r="BF132" s="428">
        <v>0.17199999999999999</v>
      </c>
      <c r="BG132" s="428">
        <v>0.2732</v>
      </c>
      <c r="BH132" s="428">
        <v>0.23899999999999999</v>
      </c>
      <c r="BI132" s="42"/>
      <c r="BJ132" s="428">
        <v>5.4000000000000003E-3</v>
      </c>
      <c r="BK132" s="428">
        <v>-6.5000000000000006E-3</v>
      </c>
      <c r="BL132" s="428">
        <v>-6.7000000000000002E-3</v>
      </c>
      <c r="BM132" s="428">
        <v>5.0999999999999997E-2</v>
      </c>
      <c r="BN132" s="428">
        <v>5.8400000000000001E-2</v>
      </c>
      <c r="BO132" s="428">
        <v>6.0499999999999998E-2</v>
      </c>
      <c r="BP132" s="42"/>
      <c r="BQ132" s="428">
        <v>0.17010000000000003</v>
      </c>
      <c r="BR132" s="428">
        <v>0.12869999999999998</v>
      </c>
      <c r="BS132" s="428">
        <v>0.1419</v>
      </c>
      <c r="BT132" s="428">
        <v>0.15190000000000001</v>
      </c>
      <c r="BU132" s="428">
        <v>0.20079999999999998</v>
      </c>
      <c r="BV132" s="428">
        <v>0.184</v>
      </c>
      <c r="BW132" s="42"/>
      <c r="BX132" s="428">
        <v>2.5499999999999998E-2</v>
      </c>
      <c r="BY132" s="428">
        <v>3.7699999999999997E-2</v>
      </c>
      <c r="BZ132" s="428">
        <v>2.7200000000000002E-2</v>
      </c>
      <c r="CA132" s="42"/>
      <c r="CB132" s="428">
        <v>0.1711</v>
      </c>
      <c r="CC132" s="428">
        <v>0.22820000000000001</v>
      </c>
      <c r="CD132" s="428">
        <v>0.20420000000000002</v>
      </c>
      <c r="CE132" s="42"/>
      <c r="CF132" s="514">
        <v>113.5</v>
      </c>
      <c r="CG132" s="514">
        <v>-1.5999999999999943</v>
      </c>
      <c r="CH132" s="754" t="s">
        <v>1115</v>
      </c>
      <c r="CI132" s="754" t="s">
        <v>1115</v>
      </c>
      <c r="CJ132" s="183"/>
    </row>
    <row r="133" spans="1:88">
      <c r="A133" s="61">
        <v>42979</v>
      </c>
      <c r="B133" s="428">
        <v>2.3300000000000001E-2</v>
      </c>
      <c r="C133" s="428">
        <v>6.6100000000000006E-2</v>
      </c>
      <c r="D133" s="428">
        <v>5.21E-2</v>
      </c>
      <c r="E133" s="42"/>
      <c r="F133" s="428">
        <v>-0.58550000000000002</v>
      </c>
      <c r="G133" s="428">
        <v>-0.40820000000000001</v>
      </c>
      <c r="H133" s="428">
        <v>-0.39640000000000003</v>
      </c>
      <c r="I133" s="428">
        <v>-0.21239999999999998</v>
      </c>
      <c r="J133" s="428">
        <v>-0.45640000000000003</v>
      </c>
      <c r="K133" s="428">
        <v>-0.27029999999999998</v>
      </c>
      <c r="L133" s="42"/>
      <c r="M133" s="428">
        <v>0.17230000000000001</v>
      </c>
      <c r="N133" s="428">
        <v>0.12619999999999998</v>
      </c>
      <c r="O133" s="428">
        <v>0.14069999999999999</v>
      </c>
      <c r="P133" s="428">
        <v>0.19850000000000001</v>
      </c>
      <c r="Q133" s="428">
        <v>0.18289999999999998</v>
      </c>
      <c r="R133" s="428">
        <v>0.18590000000000001</v>
      </c>
      <c r="S133" s="42"/>
      <c r="T133" s="428">
        <v>0.46389999999999998</v>
      </c>
      <c r="U133" s="428">
        <v>4.5599999999999995E-2</v>
      </c>
      <c r="V133" s="428">
        <v>6.7900000000000002E-2</v>
      </c>
      <c r="W133" s="428">
        <v>0.1807</v>
      </c>
      <c r="X133" s="428">
        <v>0.121</v>
      </c>
      <c r="Y133" s="428">
        <v>0.12089999999999999</v>
      </c>
      <c r="Z133" s="42"/>
      <c r="AA133" s="428">
        <v>0.43819999999999998</v>
      </c>
      <c r="AB133" s="428">
        <v>5.3399999999999996E-2</v>
      </c>
      <c r="AC133" s="428">
        <v>0.08</v>
      </c>
      <c r="AD133" s="428">
        <v>0.16109999999999999</v>
      </c>
      <c r="AE133" s="428">
        <v>0.14499999999999999</v>
      </c>
      <c r="AF133" s="428">
        <v>0.12230000000000001</v>
      </c>
      <c r="AG133" s="755"/>
      <c r="AH133" s="428">
        <v>9.9900000000000003E-2</v>
      </c>
      <c r="AI133" s="428">
        <v>0.11210000000000001</v>
      </c>
      <c r="AJ133" s="428">
        <v>0.10710000000000001</v>
      </c>
      <c r="AK133" s="428">
        <v>-1.1299999999999999E-2</v>
      </c>
      <c r="AL133" s="428">
        <v>0.11</v>
      </c>
      <c r="AM133" s="428">
        <v>6.7099999999999993E-2</v>
      </c>
      <c r="AN133" s="42"/>
      <c r="AO133" s="428">
        <v>8.1300000000000011E-2</v>
      </c>
      <c r="AP133" s="428">
        <v>0.10800000000000001</v>
      </c>
      <c r="AQ133" s="428">
        <v>0.10009999999999999</v>
      </c>
      <c r="AR133" s="428">
        <v>6.0000000000000001E-3</v>
      </c>
      <c r="AS133" s="428">
        <v>-2.0999999999999999E-3</v>
      </c>
      <c r="AT133" s="428">
        <v>0</v>
      </c>
      <c r="AU133" s="42"/>
      <c r="AV133" s="428">
        <v>0.3029</v>
      </c>
      <c r="AW133" s="428">
        <v>0.3044</v>
      </c>
      <c r="AX133" s="428">
        <v>0.3049</v>
      </c>
      <c r="AY133" s="428">
        <v>0.25219999999999998</v>
      </c>
      <c r="AZ133" s="428">
        <v>0.2384</v>
      </c>
      <c r="BA133" s="428">
        <v>0.24260000000000001</v>
      </c>
      <c r="BB133" s="42"/>
      <c r="BC133" s="428">
        <v>0.14499999999999999</v>
      </c>
      <c r="BD133" s="428">
        <v>0.1804</v>
      </c>
      <c r="BE133" s="428">
        <v>0.16879999999999998</v>
      </c>
      <c r="BF133" s="428">
        <v>0.23879999999999998</v>
      </c>
      <c r="BG133" s="428">
        <v>0.2346</v>
      </c>
      <c r="BH133" s="428">
        <v>0.23670000000000002</v>
      </c>
      <c r="BI133" s="42"/>
      <c r="BJ133" s="428">
        <v>-7.7600000000000002E-2</v>
      </c>
      <c r="BK133" s="428">
        <v>-5.2600000000000001E-2</v>
      </c>
      <c r="BL133" s="428">
        <v>-5.8600000000000006E-2</v>
      </c>
      <c r="BM133" s="428">
        <v>0.18100000000000002</v>
      </c>
      <c r="BN133" s="428">
        <v>0.1124</v>
      </c>
      <c r="BO133" s="428">
        <v>0.13350000000000001</v>
      </c>
      <c r="BP133" s="42"/>
      <c r="BQ133" s="428">
        <v>6.25E-2</v>
      </c>
      <c r="BR133" s="428">
        <v>9.74E-2</v>
      </c>
      <c r="BS133" s="428">
        <v>8.3800000000000013E-2</v>
      </c>
      <c r="BT133" s="428">
        <v>0.3654</v>
      </c>
      <c r="BU133" s="428">
        <v>0.3453</v>
      </c>
      <c r="BV133" s="428">
        <v>0.3518</v>
      </c>
      <c r="BW133" s="42"/>
      <c r="BX133" s="428">
        <v>0.26950000000000002</v>
      </c>
      <c r="BY133" s="428">
        <v>0.13650000000000001</v>
      </c>
      <c r="BZ133" s="428">
        <v>0.1772</v>
      </c>
      <c r="CA133" s="42"/>
      <c r="CB133" s="428">
        <v>0.26539999999999997</v>
      </c>
      <c r="CC133" s="428">
        <v>0.13449999999999998</v>
      </c>
      <c r="CD133" s="428">
        <v>0.1739</v>
      </c>
      <c r="CE133" s="42"/>
      <c r="CF133" s="514">
        <v>114.6</v>
      </c>
      <c r="CG133" s="514">
        <v>1.0999999999999943</v>
      </c>
      <c r="CH133" s="754" t="s">
        <v>1115</v>
      </c>
      <c r="CI133" s="754" t="s">
        <v>1115</v>
      </c>
      <c r="CJ133" s="183"/>
    </row>
    <row r="134" spans="1:88">
      <c r="A134" s="61">
        <v>43070</v>
      </c>
      <c r="B134" s="428">
        <v>-9.2600000000000002E-2</v>
      </c>
      <c r="C134" s="428">
        <v>-0.1216</v>
      </c>
      <c r="D134" s="428">
        <v>-0.11810000000000001</v>
      </c>
      <c r="E134" s="42"/>
      <c r="F134" s="428">
        <v>-0.57679999999999998</v>
      </c>
      <c r="G134" s="428">
        <v>-0.40439999999999998</v>
      </c>
      <c r="H134" s="428">
        <v>-0.44069999999999998</v>
      </c>
      <c r="I134" s="428">
        <v>-0.26769999999999999</v>
      </c>
      <c r="J134" s="428">
        <v>-0.4894</v>
      </c>
      <c r="K134" s="428">
        <v>-0.308</v>
      </c>
      <c r="L134" s="42"/>
      <c r="M134" s="428">
        <v>0.12659999999999999</v>
      </c>
      <c r="N134" s="428">
        <v>0.13500000000000001</v>
      </c>
      <c r="O134" s="428">
        <v>0.13880000000000001</v>
      </c>
      <c r="P134" s="428">
        <v>0.16420000000000001</v>
      </c>
      <c r="Q134" s="428">
        <v>0.10550000000000001</v>
      </c>
      <c r="R134" s="428">
        <v>0.11990000000000001</v>
      </c>
      <c r="S134" s="42"/>
      <c r="T134" s="428">
        <v>0.43240000000000001</v>
      </c>
      <c r="U134" s="428">
        <v>3.3399999999999999E-2</v>
      </c>
      <c r="V134" s="428">
        <v>3.5900000000000001E-2</v>
      </c>
      <c r="W134" s="428">
        <v>0.16300000000000001</v>
      </c>
      <c r="X134" s="428">
        <v>0.18170000000000003</v>
      </c>
      <c r="Y134" s="428">
        <v>0.1535</v>
      </c>
      <c r="Z134" s="42"/>
      <c r="AA134" s="428">
        <v>0.40560000000000002</v>
      </c>
      <c r="AB134" s="428">
        <v>4.3200000000000002E-2</v>
      </c>
      <c r="AC134" s="428">
        <v>5.67E-2</v>
      </c>
      <c r="AD134" s="428">
        <v>0.19789999999999999</v>
      </c>
      <c r="AE134" s="428">
        <v>0.18340000000000001</v>
      </c>
      <c r="AF134" s="428">
        <v>0.1133</v>
      </c>
      <c r="AG134" s="755"/>
      <c r="AH134" s="428">
        <v>0.12529999999999999</v>
      </c>
      <c r="AI134" s="428">
        <v>0.17800000000000002</v>
      </c>
      <c r="AJ134" s="428">
        <v>0.16789999999999999</v>
      </c>
      <c r="AK134" s="428">
        <v>3.9E-2</v>
      </c>
      <c r="AL134" s="428">
        <v>2.7900000000000001E-2</v>
      </c>
      <c r="AM134" s="428">
        <v>2.5000000000000001E-2</v>
      </c>
      <c r="AN134" s="42"/>
      <c r="AO134" s="428">
        <v>0.20300000000000001</v>
      </c>
      <c r="AP134" s="428">
        <v>0.1542</v>
      </c>
      <c r="AQ134" s="428">
        <v>0.16500000000000001</v>
      </c>
      <c r="AR134" s="428">
        <v>0.10859999999999999</v>
      </c>
      <c r="AS134" s="428">
        <v>1.7600000000000001E-2</v>
      </c>
      <c r="AT134" s="428">
        <v>4.8399999999999999E-2</v>
      </c>
      <c r="AU134" s="42"/>
      <c r="AV134" s="428">
        <v>0.31540000000000001</v>
      </c>
      <c r="AW134" s="428">
        <v>0.27810000000000001</v>
      </c>
      <c r="AX134" s="428">
        <v>0.28620000000000001</v>
      </c>
      <c r="AY134" s="428">
        <v>0.43869999999999998</v>
      </c>
      <c r="AZ134" s="428">
        <v>0.3367</v>
      </c>
      <c r="BA134" s="428">
        <v>0.3785</v>
      </c>
      <c r="BB134" s="42"/>
      <c r="BC134" s="428">
        <v>0.15560000000000002</v>
      </c>
      <c r="BD134" s="428">
        <v>0.18609999999999999</v>
      </c>
      <c r="BE134" s="428">
        <v>0.17660000000000001</v>
      </c>
      <c r="BF134" s="428">
        <v>0.29780000000000001</v>
      </c>
      <c r="BG134" s="428">
        <v>0.31730000000000003</v>
      </c>
      <c r="BH134" s="428">
        <v>0.31240000000000001</v>
      </c>
      <c r="BI134" s="42"/>
      <c r="BJ134" s="428">
        <v>-0.16070000000000001</v>
      </c>
      <c r="BK134" s="428">
        <v>-2.5000000000000001E-2</v>
      </c>
      <c r="BL134" s="428">
        <v>-7.1399999999999991E-2</v>
      </c>
      <c r="BM134" s="428">
        <v>-0.1023</v>
      </c>
      <c r="BN134" s="428">
        <v>-3.78E-2</v>
      </c>
      <c r="BO134" s="428">
        <v>-5.9800000000000006E-2</v>
      </c>
      <c r="BP134" s="42"/>
      <c r="BQ134" s="428">
        <v>0.10339999999999999</v>
      </c>
      <c r="BR134" s="428">
        <v>0.17710000000000001</v>
      </c>
      <c r="BS134" s="428">
        <v>0.1565</v>
      </c>
      <c r="BT134" s="428">
        <v>0.1389</v>
      </c>
      <c r="BU134" s="428">
        <v>0.2059</v>
      </c>
      <c r="BV134" s="428">
        <v>0.18690000000000001</v>
      </c>
      <c r="BW134" s="42"/>
      <c r="BX134" s="428">
        <v>4.1999999999999997E-3</v>
      </c>
      <c r="BY134" s="428">
        <v>3.2899999999999999E-2</v>
      </c>
      <c r="BZ134" s="428">
        <v>2.3799999999999998E-2</v>
      </c>
      <c r="CA134" s="42"/>
      <c r="CB134" s="428">
        <v>0.11</v>
      </c>
      <c r="CC134" s="428">
        <v>9.1499999999999998E-2</v>
      </c>
      <c r="CD134" s="428">
        <v>0.1043</v>
      </c>
      <c r="CE134" s="42"/>
      <c r="CF134" s="514">
        <v>107.5</v>
      </c>
      <c r="CG134" s="514">
        <v>-7.0999999999999943</v>
      </c>
      <c r="CH134" s="754" t="s">
        <v>1115</v>
      </c>
      <c r="CI134" s="754" t="s">
        <v>1115</v>
      </c>
      <c r="CJ134" s="183"/>
    </row>
    <row r="135" spans="1:88">
      <c r="A135" s="61">
        <v>43160</v>
      </c>
      <c r="B135" s="428">
        <v>-0.14800000000000002</v>
      </c>
      <c r="C135" s="428">
        <v>-8.2500000000000004E-2</v>
      </c>
      <c r="D135" s="428">
        <v>-0.1067</v>
      </c>
      <c r="E135" s="42"/>
      <c r="F135" s="428">
        <v>-0.45619999999999999</v>
      </c>
      <c r="G135" s="428">
        <v>-0.4042</v>
      </c>
      <c r="H135" s="428">
        <v>-0.4365</v>
      </c>
      <c r="I135" s="428">
        <v>-0.22339999999999999</v>
      </c>
      <c r="J135" s="428">
        <v>-0.44400000000000001</v>
      </c>
      <c r="K135" s="428">
        <v>-0.28770000000000001</v>
      </c>
      <c r="L135" s="42"/>
      <c r="M135" s="428">
        <v>8.3599999999999994E-2</v>
      </c>
      <c r="N135" s="428">
        <v>0.1003</v>
      </c>
      <c r="O135" s="428">
        <v>9.4899999999999998E-2</v>
      </c>
      <c r="P135" s="428">
        <v>1.46E-2</v>
      </c>
      <c r="Q135" s="428">
        <v>9.2100000000000015E-2</v>
      </c>
      <c r="R135" s="428">
        <v>6.3500000000000001E-2</v>
      </c>
      <c r="S135" s="42"/>
      <c r="T135" s="428">
        <v>0.3987</v>
      </c>
      <c r="U135" s="428">
        <v>1.34E-2</v>
      </c>
      <c r="V135" s="428">
        <v>5.4699999999999999E-2</v>
      </c>
      <c r="W135" s="428">
        <v>0.18770000000000001</v>
      </c>
      <c r="X135" s="428">
        <v>0.16109999999999999</v>
      </c>
      <c r="Y135" s="428">
        <v>0.18440000000000001</v>
      </c>
      <c r="Z135" s="42"/>
      <c r="AA135" s="428">
        <v>0.42310000000000003</v>
      </c>
      <c r="AB135" s="428">
        <v>4.24E-2</v>
      </c>
      <c r="AC135" s="428">
        <v>6.9199999999999998E-2</v>
      </c>
      <c r="AD135" s="428">
        <v>0.19829999999999998</v>
      </c>
      <c r="AE135" s="428">
        <v>0.14859999999999998</v>
      </c>
      <c r="AF135" s="428">
        <v>0.11840000000000001</v>
      </c>
      <c r="AG135" s="755"/>
      <c r="AH135" s="428">
        <v>0.21710000000000002</v>
      </c>
      <c r="AI135" s="428">
        <v>0.17300000000000001</v>
      </c>
      <c r="AJ135" s="428">
        <v>0.18989999999999999</v>
      </c>
      <c r="AK135" s="428">
        <v>-9.2200000000000004E-2</v>
      </c>
      <c r="AL135" s="428">
        <v>-5.2699999999999997E-2</v>
      </c>
      <c r="AM135" s="428">
        <v>-6.7400000000000002E-2</v>
      </c>
      <c r="AN135" s="42"/>
      <c r="AO135" s="428">
        <v>0.19850000000000001</v>
      </c>
      <c r="AP135" s="428">
        <v>0.17059999999999997</v>
      </c>
      <c r="AQ135" s="428">
        <v>0.18030000000000002</v>
      </c>
      <c r="AR135" s="428">
        <v>0.12039999999999999</v>
      </c>
      <c r="AS135" s="428">
        <v>3.8699999999999998E-2</v>
      </c>
      <c r="AT135" s="428">
        <v>6.8699999999999997E-2</v>
      </c>
      <c r="AU135" s="42"/>
      <c r="AV135" s="428">
        <v>0.2422</v>
      </c>
      <c r="AW135" s="428">
        <v>0.35630000000000001</v>
      </c>
      <c r="AX135" s="428">
        <v>0.31379999999999997</v>
      </c>
      <c r="AY135" s="428">
        <v>0.36890000000000001</v>
      </c>
      <c r="AZ135" s="428">
        <v>0.33909999999999996</v>
      </c>
      <c r="BA135" s="428">
        <v>0.35049999999999998</v>
      </c>
      <c r="BB135" s="42"/>
      <c r="BC135" s="428">
        <v>0.1348</v>
      </c>
      <c r="BD135" s="428">
        <v>0.17050000000000001</v>
      </c>
      <c r="BE135" s="428">
        <v>0.15740000000000001</v>
      </c>
      <c r="BF135" s="428">
        <v>0.21210000000000001</v>
      </c>
      <c r="BG135" s="428">
        <v>0.2152</v>
      </c>
      <c r="BH135" s="428">
        <v>0.21420000000000003</v>
      </c>
      <c r="BI135" s="42"/>
      <c r="BJ135" s="428">
        <v>-9.5500000000000002E-2</v>
      </c>
      <c r="BK135" s="428">
        <v>-5.0300000000000004E-2</v>
      </c>
      <c r="BL135" s="428">
        <v>-6.6900000000000001E-2</v>
      </c>
      <c r="BM135" s="428">
        <v>5.5000000000000005E-3</v>
      </c>
      <c r="BN135" s="428">
        <v>-4.8999999999999998E-3</v>
      </c>
      <c r="BO135" s="428">
        <v>-1.1000000000000001E-3</v>
      </c>
      <c r="BP135" s="42"/>
      <c r="BQ135" s="428">
        <v>0.11119999999999999</v>
      </c>
      <c r="BR135" s="428">
        <v>0.19649999999999998</v>
      </c>
      <c r="BS135" s="428">
        <v>0.1699</v>
      </c>
      <c r="BT135" s="428">
        <v>0.13880000000000001</v>
      </c>
      <c r="BU135" s="428">
        <v>9.5700000000000007E-2</v>
      </c>
      <c r="BV135" s="428">
        <v>0.10869999999999999</v>
      </c>
      <c r="BW135" s="42"/>
      <c r="BX135" s="428">
        <v>-3.5699999999999996E-2</v>
      </c>
      <c r="BY135" s="428">
        <v>0</v>
      </c>
      <c r="BZ135" s="428">
        <v>-1.2199999999999999E-2</v>
      </c>
      <c r="CA135" s="42"/>
      <c r="CB135" s="428">
        <v>0.20370000000000002</v>
      </c>
      <c r="CC135" s="428">
        <v>0.14419999999999999</v>
      </c>
      <c r="CD135" s="428">
        <v>0.16550000000000001</v>
      </c>
      <c r="CE135" s="42"/>
      <c r="CF135" s="514">
        <v>109.4</v>
      </c>
      <c r="CG135" s="514">
        <v>1.9000000000000057</v>
      </c>
      <c r="CH135" s="754" t="s">
        <v>1115</v>
      </c>
      <c r="CI135" s="754" t="s">
        <v>1115</v>
      </c>
      <c r="CJ135" s="183"/>
    </row>
    <row r="136" spans="1:88">
      <c r="A136" s="61">
        <v>43252</v>
      </c>
      <c r="B136" s="428">
        <v>-0.25059999999999999</v>
      </c>
      <c r="C136" s="428">
        <v>-0.18679999999999999</v>
      </c>
      <c r="D136" s="428">
        <v>-0.19989999999999999</v>
      </c>
      <c r="E136" s="42"/>
      <c r="F136" s="428">
        <v>-0.47670000000000001</v>
      </c>
      <c r="G136" s="428">
        <v>-0.33380000000000004</v>
      </c>
      <c r="H136" s="428">
        <v>-0.43719999999999998</v>
      </c>
      <c r="I136" s="428">
        <v>-0.29339999999999999</v>
      </c>
      <c r="J136" s="428">
        <v>-0.44490000000000002</v>
      </c>
      <c r="K136" s="428">
        <v>-0.2984</v>
      </c>
      <c r="L136" s="42"/>
      <c r="M136" s="428">
        <v>0.17660000000000001</v>
      </c>
      <c r="N136" s="428">
        <v>0.1101</v>
      </c>
      <c r="O136" s="428">
        <v>0.13789999999999999</v>
      </c>
      <c r="P136" s="428">
        <v>2.3199999999999998E-2</v>
      </c>
      <c r="Q136" s="428">
        <v>5.9200000000000003E-2</v>
      </c>
      <c r="R136" s="428">
        <v>5.62E-2</v>
      </c>
      <c r="S136" s="42"/>
      <c r="T136" s="428">
        <v>0.53210000000000002</v>
      </c>
      <c r="U136" s="428">
        <v>3.27E-2</v>
      </c>
      <c r="V136" s="428">
        <v>3.8800000000000001E-2</v>
      </c>
      <c r="W136" s="428">
        <v>0.1164</v>
      </c>
      <c r="X136" s="428">
        <v>0.16159999999999999</v>
      </c>
      <c r="Y136" s="428">
        <v>0.1183</v>
      </c>
      <c r="Z136" s="42"/>
      <c r="AA136" s="428">
        <v>0.4597</v>
      </c>
      <c r="AB136" s="428">
        <v>5.0199999999999995E-2</v>
      </c>
      <c r="AC136" s="428">
        <v>5.5999999999999994E-2</v>
      </c>
      <c r="AD136" s="428">
        <v>0.18359999999999999</v>
      </c>
      <c r="AE136" s="428">
        <v>0.16149999999999998</v>
      </c>
      <c r="AF136" s="428">
        <v>8.900000000000001E-2</v>
      </c>
      <c r="AG136" s="755"/>
      <c r="AH136" s="428">
        <v>0.15109999999999998</v>
      </c>
      <c r="AI136" s="428">
        <v>5.7099999999999998E-2</v>
      </c>
      <c r="AJ136" s="428">
        <v>8.5800000000000001E-2</v>
      </c>
      <c r="AK136" s="428">
        <v>-0.27789999999999998</v>
      </c>
      <c r="AL136" s="428">
        <v>-2.8799999999999999E-2</v>
      </c>
      <c r="AM136" s="428">
        <v>-0.1048</v>
      </c>
      <c r="AN136" s="42"/>
      <c r="AO136" s="428">
        <v>0.11720000000000001</v>
      </c>
      <c r="AP136" s="428">
        <v>6.5099999999999991E-2</v>
      </c>
      <c r="AQ136" s="428">
        <v>8.14E-2</v>
      </c>
      <c r="AR136" s="428">
        <v>-1.77E-2</v>
      </c>
      <c r="AS136" s="428">
        <v>4.0500000000000001E-2</v>
      </c>
      <c r="AT136" s="428">
        <v>2.3599999999999999E-2</v>
      </c>
      <c r="AU136" s="42"/>
      <c r="AV136" s="428">
        <v>0.4194</v>
      </c>
      <c r="AW136" s="428">
        <v>0.34549999999999997</v>
      </c>
      <c r="AX136" s="428">
        <v>0.36270000000000002</v>
      </c>
      <c r="AY136" s="428">
        <v>0.43</v>
      </c>
      <c r="AZ136" s="428">
        <v>0.41039999999999999</v>
      </c>
      <c r="BA136" s="428">
        <v>0.41210000000000002</v>
      </c>
      <c r="BB136" s="42"/>
      <c r="BC136" s="428">
        <v>0.26140000000000002</v>
      </c>
      <c r="BD136" s="428">
        <v>0.2334</v>
      </c>
      <c r="BE136" s="428">
        <v>0.2515</v>
      </c>
      <c r="BF136" s="428">
        <v>0.25019999999999998</v>
      </c>
      <c r="BG136" s="428">
        <v>0.30599999999999999</v>
      </c>
      <c r="BH136" s="428">
        <v>0.2913</v>
      </c>
      <c r="BI136" s="42"/>
      <c r="BJ136" s="428">
        <v>-0.21859999999999999</v>
      </c>
      <c r="BK136" s="428">
        <v>-0.1404</v>
      </c>
      <c r="BL136" s="428">
        <v>-0.1583</v>
      </c>
      <c r="BM136" s="428">
        <v>-0.1477</v>
      </c>
      <c r="BN136" s="428">
        <v>-0.12140000000000001</v>
      </c>
      <c r="BO136" s="428">
        <v>-0.1231</v>
      </c>
      <c r="BP136" s="42"/>
      <c r="BQ136" s="428">
        <v>0.11509999999999999</v>
      </c>
      <c r="BR136" s="428">
        <v>1.5100000000000001E-2</v>
      </c>
      <c r="BS136" s="428">
        <v>3.7100000000000001E-2</v>
      </c>
      <c r="BT136" s="428">
        <v>7.0900000000000005E-2</v>
      </c>
      <c r="BU136" s="428">
        <v>6.7500000000000004E-2</v>
      </c>
      <c r="BV136" s="428">
        <v>6.8600000000000008E-2</v>
      </c>
      <c r="BW136" s="42"/>
      <c r="BX136" s="428">
        <v>-8.4600000000000009E-2</v>
      </c>
      <c r="BY136" s="428">
        <v>-1.32E-2</v>
      </c>
      <c r="BZ136" s="428">
        <v>-3.61E-2</v>
      </c>
      <c r="CA136" s="42"/>
      <c r="CB136" s="428">
        <v>-1.9099999999999999E-2</v>
      </c>
      <c r="CC136" s="428">
        <v>4.2699999999999995E-2</v>
      </c>
      <c r="CD136" s="428">
        <v>2.4199999999999999E-2</v>
      </c>
      <c r="CE136" s="42"/>
      <c r="CF136" s="514">
        <v>109.4</v>
      </c>
      <c r="CG136" s="514">
        <v>0</v>
      </c>
      <c r="CH136" s="754" t="s">
        <v>1115</v>
      </c>
      <c r="CI136" s="754" t="s">
        <v>1115</v>
      </c>
      <c r="CJ136" s="183"/>
    </row>
    <row r="137" spans="1:88">
      <c r="A137" s="61">
        <v>43344</v>
      </c>
      <c r="B137" s="428">
        <v>-0.26079999999999998</v>
      </c>
      <c r="C137" s="428">
        <v>-0.32539999999999997</v>
      </c>
      <c r="D137" s="428">
        <v>-0.3039</v>
      </c>
      <c r="E137" s="42"/>
      <c r="F137" s="428">
        <v>-0.46649999999999997</v>
      </c>
      <c r="G137" s="428">
        <v>-0.3513</v>
      </c>
      <c r="H137" s="428">
        <v>-0.42759999999999998</v>
      </c>
      <c r="I137" s="428">
        <v>-0.26769999999999999</v>
      </c>
      <c r="J137" s="428">
        <v>-0.44189999999999996</v>
      </c>
      <c r="K137" s="428">
        <v>-0.29480000000000001</v>
      </c>
      <c r="L137" s="42"/>
      <c r="M137" s="428">
        <v>-9.7200000000000009E-2</v>
      </c>
      <c r="N137" s="428">
        <v>-2E-3</v>
      </c>
      <c r="O137" s="428">
        <v>-3.4200000000000001E-2</v>
      </c>
      <c r="P137" s="428">
        <v>0.18059999999999998</v>
      </c>
      <c r="Q137" s="428">
        <v>9.7200000000000009E-2</v>
      </c>
      <c r="R137" s="428">
        <v>0.12520000000000001</v>
      </c>
      <c r="S137" s="42"/>
      <c r="T137" s="428">
        <v>0.57340000000000002</v>
      </c>
      <c r="U137" s="428">
        <v>5.1900000000000002E-2</v>
      </c>
      <c r="V137" s="428">
        <v>2.0799999999999999E-2</v>
      </c>
      <c r="W137" s="428">
        <v>0.14560000000000001</v>
      </c>
      <c r="X137" s="428">
        <v>0.12330000000000001</v>
      </c>
      <c r="Y137" s="428">
        <v>8.4900000000000003E-2</v>
      </c>
      <c r="Z137" s="42"/>
      <c r="AA137" s="428">
        <v>0.49520000000000003</v>
      </c>
      <c r="AB137" s="428">
        <v>5.2000000000000005E-2</v>
      </c>
      <c r="AC137" s="428">
        <v>3.6200000000000003E-2</v>
      </c>
      <c r="AD137" s="428">
        <v>0.1668</v>
      </c>
      <c r="AE137" s="428">
        <v>0.1638</v>
      </c>
      <c r="AF137" s="428">
        <v>8.5900000000000004E-2</v>
      </c>
      <c r="AG137" s="755"/>
      <c r="AH137" s="428">
        <v>-6.3600000000000004E-2</v>
      </c>
      <c r="AI137" s="428">
        <v>-3.4099999999999998E-2</v>
      </c>
      <c r="AJ137" s="428">
        <v>-4.4699999999999997E-2</v>
      </c>
      <c r="AK137" s="428">
        <v>-1.6899999999999998E-2</v>
      </c>
      <c r="AL137" s="428">
        <v>-8.6699999999999999E-2</v>
      </c>
      <c r="AM137" s="428">
        <v>-6.1799999999999994E-2</v>
      </c>
      <c r="AN137" s="42"/>
      <c r="AO137" s="428">
        <v>0.16719999999999999</v>
      </c>
      <c r="AP137" s="428">
        <v>0.10890000000000001</v>
      </c>
      <c r="AQ137" s="428">
        <v>0.12820000000000001</v>
      </c>
      <c r="AR137" s="428">
        <v>9.8400000000000001E-2</v>
      </c>
      <c r="AS137" s="428">
        <v>2.5000000000000001E-2</v>
      </c>
      <c r="AT137" s="428">
        <v>5.04E-2</v>
      </c>
      <c r="AU137" s="42"/>
      <c r="AV137" s="428">
        <v>0.45030000000000003</v>
      </c>
      <c r="AW137" s="428">
        <v>0.434</v>
      </c>
      <c r="AX137" s="428">
        <v>0.43959999999999999</v>
      </c>
      <c r="AY137" s="428">
        <v>0.40500000000000003</v>
      </c>
      <c r="AZ137" s="428">
        <v>0.40380000000000005</v>
      </c>
      <c r="BA137" s="428">
        <v>0.40509999999999996</v>
      </c>
      <c r="BB137" s="42"/>
      <c r="BC137" s="428">
        <v>0.23550000000000001</v>
      </c>
      <c r="BD137" s="428">
        <v>0.22550000000000001</v>
      </c>
      <c r="BE137" s="428">
        <v>0.2281</v>
      </c>
      <c r="BF137" s="428">
        <v>0.34850000000000003</v>
      </c>
      <c r="BG137" s="428">
        <v>0.24969999999999998</v>
      </c>
      <c r="BH137" s="428">
        <v>0.28370000000000001</v>
      </c>
      <c r="BI137" s="42"/>
      <c r="BJ137" s="428">
        <v>-0.36259999999999998</v>
      </c>
      <c r="BK137" s="428">
        <v>-0.1668</v>
      </c>
      <c r="BL137" s="428">
        <v>-0.23440000000000003</v>
      </c>
      <c r="BM137" s="428">
        <v>-4.1799999999999997E-2</v>
      </c>
      <c r="BN137" s="428">
        <v>-9.0999999999999998E-2</v>
      </c>
      <c r="BO137" s="428">
        <v>-7.4200000000000002E-2</v>
      </c>
      <c r="BP137" s="42"/>
      <c r="BQ137" s="428">
        <v>-7.6299999999999993E-2</v>
      </c>
      <c r="BR137" s="428">
        <v>-4.2999999999999997E-2</v>
      </c>
      <c r="BS137" s="428">
        <v>-5.3699999999999998E-2</v>
      </c>
      <c r="BT137" s="428">
        <v>0.32229999999999998</v>
      </c>
      <c r="BU137" s="428">
        <v>0.12570000000000001</v>
      </c>
      <c r="BV137" s="428">
        <v>0.18859999999999999</v>
      </c>
      <c r="BW137" s="42"/>
      <c r="BX137" s="428">
        <v>-6.2100000000000002E-2</v>
      </c>
      <c r="BY137" s="428">
        <v>-4.5199999999999997E-2</v>
      </c>
      <c r="BZ137" s="428">
        <v>-5.0999999999999997E-2</v>
      </c>
      <c r="CA137" s="42"/>
      <c r="CB137" s="428">
        <v>2.07E-2</v>
      </c>
      <c r="CC137" s="428">
        <v>4.3499999999999997E-2</v>
      </c>
      <c r="CD137" s="428">
        <v>3.5099999999999999E-2</v>
      </c>
      <c r="CE137" s="42"/>
      <c r="CF137" s="641">
        <v>98.2</v>
      </c>
      <c r="CG137" s="514">
        <v>-11.200000000000003</v>
      </c>
      <c r="CH137" s="754" t="s">
        <v>1115</v>
      </c>
      <c r="CI137" s="754" t="s">
        <v>1115</v>
      </c>
      <c r="CJ137" s="183"/>
    </row>
    <row r="138" spans="1:88">
      <c r="A138" s="61">
        <v>43435</v>
      </c>
      <c r="B138" s="428">
        <v>-0.28550000000000003</v>
      </c>
      <c r="C138" s="428">
        <v>-0.1173</v>
      </c>
      <c r="D138" s="428">
        <v>-0.17280000000000001</v>
      </c>
      <c r="E138" s="42"/>
      <c r="F138" s="428">
        <v>-0.65159999999999996</v>
      </c>
      <c r="G138" s="428">
        <v>-0.45490000000000003</v>
      </c>
      <c r="H138" s="428">
        <v>-0.46389999999999998</v>
      </c>
      <c r="I138" s="428">
        <v>-0.28939999999999999</v>
      </c>
      <c r="J138" s="428">
        <v>-0.52680000000000005</v>
      </c>
      <c r="K138" s="428">
        <v>-0.34770000000000001</v>
      </c>
      <c r="L138" s="42"/>
      <c r="M138" s="428">
        <v>6.9599999999999995E-2</v>
      </c>
      <c r="N138" s="428">
        <v>4.3299999999999998E-2</v>
      </c>
      <c r="O138" s="428">
        <v>5.2199999999999996E-2</v>
      </c>
      <c r="P138" s="428">
        <v>0.14960000000000001</v>
      </c>
      <c r="Q138" s="428">
        <v>0.12740000000000001</v>
      </c>
      <c r="R138" s="428">
        <v>0.13489999999999999</v>
      </c>
      <c r="S138" s="42"/>
      <c r="T138" s="428">
        <v>0.44229999999999997</v>
      </c>
      <c r="U138" s="428">
        <v>5.6799999999999996E-2</v>
      </c>
      <c r="V138" s="428">
        <v>7.1099999999999997E-2</v>
      </c>
      <c r="W138" s="428">
        <v>0.1638</v>
      </c>
      <c r="X138" s="428">
        <v>8.3699999999999997E-2</v>
      </c>
      <c r="Y138" s="428">
        <v>0.18230000000000002</v>
      </c>
      <c r="Z138" s="42"/>
      <c r="AA138" s="428">
        <v>0.41649999999999998</v>
      </c>
      <c r="AB138" s="428">
        <v>6.4500000000000002E-2</v>
      </c>
      <c r="AC138" s="428">
        <v>5.3899999999999997E-2</v>
      </c>
      <c r="AD138" s="428">
        <v>0.2109</v>
      </c>
      <c r="AE138" s="428">
        <v>0.13980000000000001</v>
      </c>
      <c r="AF138" s="428">
        <v>0.11449999999999999</v>
      </c>
      <c r="AG138" s="755"/>
      <c r="AH138" s="428">
        <v>4.6399999999999997E-2</v>
      </c>
      <c r="AI138" s="428">
        <v>9.3699999999999992E-2</v>
      </c>
      <c r="AJ138" s="428">
        <v>7.7499999999999999E-2</v>
      </c>
      <c r="AK138" s="428">
        <v>0.1056</v>
      </c>
      <c r="AL138" s="428">
        <v>-3.4999999999999996E-3</v>
      </c>
      <c r="AM138" s="428">
        <v>3.4599999999999999E-2</v>
      </c>
      <c r="AN138" s="42"/>
      <c r="AO138" s="428">
        <v>0.2923</v>
      </c>
      <c r="AP138" s="428">
        <v>0.187</v>
      </c>
      <c r="AQ138" s="428">
        <v>0.22289999999999999</v>
      </c>
      <c r="AR138" s="428">
        <v>0.1532</v>
      </c>
      <c r="AS138" s="428">
        <v>5.2999999999999999E-2</v>
      </c>
      <c r="AT138" s="428">
        <v>8.7100000000000011E-2</v>
      </c>
      <c r="AU138" s="42"/>
      <c r="AV138" s="428">
        <v>0.52079999999999993</v>
      </c>
      <c r="AW138" s="428">
        <v>0.43659999999999999</v>
      </c>
      <c r="AX138" s="428">
        <v>0.46539999999999998</v>
      </c>
      <c r="AY138" s="428">
        <v>0.33649999999999997</v>
      </c>
      <c r="AZ138" s="428">
        <v>0.37740000000000001</v>
      </c>
      <c r="BA138" s="428">
        <v>0.36399999999999999</v>
      </c>
      <c r="BB138" s="42"/>
      <c r="BC138" s="428">
        <v>0.19829999999999998</v>
      </c>
      <c r="BD138" s="428">
        <v>0.19760000000000003</v>
      </c>
      <c r="BE138" s="428">
        <v>0.19800000000000001</v>
      </c>
      <c r="BF138" s="428">
        <v>0.22469999999999998</v>
      </c>
      <c r="BG138" s="428">
        <v>0.1978</v>
      </c>
      <c r="BH138" s="428">
        <v>0.20710000000000001</v>
      </c>
      <c r="BI138" s="42"/>
      <c r="BJ138" s="428">
        <v>-0.3221</v>
      </c>
      <c r="BK138" s="428">
        <v>-0.17100000000000001</v>
      </c>
      <c r="BL138" s="428">
        <v>-0.223</v>
      </c>
      <c r="BM138" s="428">
        <v>-0.19020000000000001</v>
      </c>
      <c r="BN138" s="428">
        <v>-0.13639999999999999</v>
      </c>
      <c r="BO138" s="428">
        <v>-0.15479999999999999</v>
      </c>
      <c r="BP138" s="42"/>
      <c r="BQ138" s="428">
        <v>1.84E-2</v>
      </c>
      <c r="BR138" s="428">
        <v>0.15869999999999998</v>
      </c>
      <c r="BS138" s="428">
        <v>0.11019999999999999</v>
      </c>
      <c r="BT138" s="428">
        <v>0.1852</v>
      </c>
      <c r="BU138" s="428">
        <v>0.20019999999999999</v>
      </c>
      <c r="BV138" s="428">
        <v>0.19399999999999998</v>
      </c>
      <c r="BW138" s="42"/>
      <c r="BX138" s="428">
        <v>-4.7E-2</v>
      </c>
      <c r="BY138" s="428">
        <v>-3.2599999999999997E-2</v>
      </c>
      <c r="BZ138" s="428">
        <v>-3.7400000000000003E-2</v>
      </c>
      <c r="CA138" s="42"/>
      <c r="CB138" s="428">
        <v>4.87E-2</v>
      </c>
      <c r="CC138" s="428">
        <v>7.4099999999999999E-2</v>
      </c>
      <c r="CD138" s="428">
        <v>6.5500000000000003E-2</v>
      </c>
      <c r="CE138" s="42"/>
      <c r="CF138" s="641">
        <v>109.5</v>
      </c>
      <c r="CG138" s="514">
        <v>11.299999999999997</v>
      </c>
      <c r="CH138" s="754" t="s">
        <v>1115</v>
      </c>
      <c r="CI138" s="754" t="s">
        <v>1115</v>
      </c>
      <c r="CJ138" s="183"/>
    </row>
    <row r="139" spans="1:88">
      <c r="A139" s="61">
        <v>43525</v>
      </c>
      <c r="B139" s="428">
        <v>-0.2379</v>
      </c>
      <c r="C139" s="428">
        <v>-0.309</v>
      </c>
      <c r="D139" s="428">
        <v>-0.28770000000000001</v>
      </c>
      <c r="E139" s="42"/>
      <c r="F139" s="428">
        <v>-0.41859999999999997</v>
      </c>
      <c r="G139" s="428">
        <v>-0.22190000000000001</v>
      </c>
      <c r="H139" s="428">
        <v>-0.53659999999999997</v>
      </c>
      <c r="I139" s="428">
        <v>-0.37200000000000005</v>
      </c>
      <c r="J139" s="428">
        <v>-0.50309999999999999</v>
      </c>
      <c r="K139" s="428">
        <v>-0.3306</v>
      </c>
      <c r="L139" s="42"/>
      <c r="M139" s="428">
        <v>1.52E-2</v>
      </c>
      <c r="N139" s="428">
        <v>6.2699999999999992E-2</v>
      </c>
      <c r="O139" s="428">
        <v>4.8600000000000004E-2</v>
      </c>
      <c r="P139" s="428">
        <v>1.6299999999999999E-2</v>
      </c>
      <c r="Q139" s="428">
        <v>7.7499999999999999E-2</v>
      </c>
      <c r="R139" s="428">
        <v>5.9699999999999996E-2</v>
      </c>
      <c r="S139" s="42"/>
      <c r="T139" s="428">
        <v>0.48880000000000001</v>
      </c>
      <c r="U139" s="428">
        <v>2.5699999999999997E-2</v>
      </c>
      <c r="V139" s="428">
        <v>5.9400000000000001E-2</v>
      </c>
      <c r="W139" s="428">
        <v>0.109</v>
      </c>
      <c r="X139" s="428">
        <v>0.22010000000000002</v>
      </c>
      <c r="Y139" s="428">
        <v>9.6999999999999989E-2</v>
      </c>
      <c r="Z139" s="42"/>
      <c r="AA139" s="428">
        <v>0.42930000000000001</v>
      </c>
      <c r="AB139" s="428">
        <v>3.6299999999999999E-2</v>
      </c>
      <c r="AC139" s="428">
        <v>4.9800000000000004E-2</v>
      </c>
      <c r="AD139" s="428">
        <v>0.19350000000000001</v>
      </c>
      <c r="AE139" s="428">
        <v>0.1895</v>
      </c>
      <c r="AF139" s="428">
        <v>0.1016</v>
      </c>
      <c r="AG139" s="755"/>
      <c r="AH139" s="428">
        <v>6.8400000000000002E-2</v>
      </c>
      <c r="AI139" s="428">
        <v>0.11070000000000001</v>
      </c>
      <c r="AJ139" s="428">
        <v>9.8299999999999998E-2</v>
      </c>
      <c r="AK139" s="428">
        <v>-0.20499999999999999</v>
      </c>
      <c r="AL139" s="428">
        <v>-1.1399999999999999E-2</v>
      </c>
      <c r="AM139" s="428">
        <v>-6.5299999999999997E-2</v>
      </c>
      <c r="AN139" s="42"/>
      <c r="AO139" s="428">
        <v>8.1699999999999995E-2</v>
      </c>
      <c r="AP139" s="428">
        <v>0.21230000000000002</v>
      </c>
      <c r="AQ139" s="428">
        <v>0.1734</v>
      </c>
      <c r="AR139" s="428">
        <v>-7.1599999999999997E-2</v>
      </c>
      <c r="AS139" s="428">
        <v>7.9399999999999998E-2</v>
      </c>
      <c r="AT139" s="428">
        <v>3.56E-2</v>
      </c>
      <c r="AU139" s="42"/>
      <c r="AV139" s="428">
        <v>0.34149999999999997</v>
      </c>
      <c r="AW139" s="428">
        <v>0.40049999999999997</v>
      </c>
      <c r="AX139" s="428">
        <v>0.38240000000000002</v>
      </c>
      <c r="AY139" s="428">
        <v>0.48509999999999998</v>
      </c>
      <c r="AZ139" s="428">
        <v>0.40009999999999996</v>
      </c>
      <c r="BA139" s="428">
        <v>0.4254</v>
      </c>
      <c r="BB139" s="42"/>
      <c r="BC139" s="428">
        <v>0.18789999999999998</v>
      </c>
      <c r="BD139" s="428">
        <v>0.15240000000000001</v>
      </c>
      <c r="BE139" s="428">
        <v>0.16309999999999999</v>
      </c>
      <c r="BF139" s="428">
        <v>0.2737</v>
      </c>
      <c r="BG139" s="428">
        <v>0.27149999999999996</v>
      </c>
      <c r="BH139" s="428">
        <v>0.27210000000000001</v>
      </c>
      <c r="BI139" s="42"/>
      <c r="BJ139" s="428">
        <v>-0.2455</v>
      </c>
      <c r="BK139" s="428">
        <v>-0.19140000000000001</v>
      </c>
      <c r="BL139" s="428">
        <v>-0.2077</v>
      </c>
      <c r="BM139" s="428">
        <v>-0.2271</v>
      </c>
      <c r="BN139" s="428">
        <v>-0.1305</v>
      </c>
      <c r="BO139" s="428">
        <v>-0.1595</v>
      </c>
      <c r="BP139" s="42"/>
      <c r="BQ139" s="428">
        <v>-0.18179999999999999</v>
      </c>
      <c r="BR139" s="428">
        <v>6.4299999999999996E-2</v>
      </c>
      <c r="BS139" s="428">
        <v>6.6E-3</v>
      </c>
      <c r="BT139" s="428">
        <v>-9.300000000000001E-3</v>
      </c>
      <c r="BU139" s="428">
        <v>1.6299999999999999E-2</v>
      </c>
      <c r="BV139" s="428">
        <v>3.7000000000000002E-3</v>
      </c>
      <c r="BW139" s="42"/>
      <c r="BX139" s="428">
        <v>-0.1764</v>
      </c>
      <c r="BY139" s="428">
        <v>7.6100000000000001E-2</v>
      </c>
      <c r="BZ139" s="428">
        <v>8.0000000000000004E-4</v>
      </c>
      <c r="CA139" s="42"/>
      <c r="CB139" s="428">
        <v>-0.1255</v>
      </c>
      <c r="CC139" s="428">
        <v>2.53E-2</v>
      </c>
      <c r="CD139" s="428">
        <v>-1.9299999999999998E-2</v>
      </c>
      <c r="CE139" s="42"/>
      <c r="CF139" s="641">
        <v>101</v>
      </c>
      <c r="CG139" s="514">
        <v>-8.5</v>
      </c>
      <c r="CH139" s="754" t="s">
        <v>1115</v>
      </c>
      <c r="CI139" s="754" t="s">
        <v>1115</v>
      </c>
      <c r="CJ139" s="183"/>
    </row>
    <row r="140" spans="1:88">
      <c r="A140" s="61">
        <v>43617</v>
      </c>
      <c r="B140" s="428">
        <v>-0.34520000000000001</v>
      </c>
      <c r="C140" s="428">
        <v>-0.33350000000000002</v>
      </c>
      <c r="D140" s="428">
        <v>-0.33710000000000001</v>
      </c>
      <c r="E140" s="42"/>
      <c r="F140" s="428">
        <v>-0.40360000000000001</v>
      </c>
      <c r="G140" s="428">
        <v>-0.3231</v>
      </c>
      <c r="H140" s="428">
        <v>-0.43780000000000002</v>
      </c>
      <c r="I140" s="428">
        <v>-0.34639999999999999</v>
      </c>
      <c r="J140" s="428">
        <v>-0.42719999999999997</v>
      </c>
      <c r="K140" s="428">
        <v>-0.33960000000000001</v>
      </c>
      <c r="L140" s="42"/>
      <c r="M140" s="428">
        <v>-0.1721</v>
      </c>
      <c r="N140" s="428">
        <v>-6.7000000000000002E-3</v>
      </c>
      <c r="O140" s="428">
        <v>-5.62E-2</v>
      </c>
      <c r="P140" s="428">
        <v>-5.7999999999999996E-3</v>
      </c>
      <c r="Q140" s="428">
        <v>9.2300000000000007E-2</v>
      </c>
      <c r="R140" s="428">
        <v>6.3E-2</v>
      </c>
      <c r="S140" s="42"/>
      <c r="T140" s="428">
        <v>0.5262</v>
      </c>
      <c r="U140" s="428">
        <v>2.1700000000000001E-2</v>
      </c>
      <c r="V140" s="428">
        <v>2.6499999999999999E-2</v>
      </c>
      <c r="W140" s="428">
        <v>0.20749999999999999</v>
      </c>
      <c r="X140" s="428">
        <v>0.12570000000000001</v>
      </c>
      <c r="Y140" s="428">
        <v>9.2499999999999999E-2</v>
      </c>
      <c r="Z140" s="42"/>
      <c r="AA140" s="428">
        <v>0.47619999999999996</v>
      </c>
      <c r="AB140" s="428">
        <v>3.6699999999999997E-2</v>
      </c>
      <c r="AC140" s="428">
        <v>4.1200000000000001E-2</v>
      </c>
      <c r="AD140" s="428">
        <v>0.20949999999999999</v>
      </c>
      <c r="AE140" s="428">
        <v>0.1479</v>
      </c>
      <c r="AF140" s="428">
        <v>8.8499999999999995E-2</v>
      </c>
      <c r="AG140" s="755"/>
      <c r="AH140" s="428">
        <v>-0.10039999999999999</v>
      </c>
      <c r="AI140" s="428">
        <v>5.8700000000000002E-2</v>
      </c>
      <c r="AJ140" s="428">
        <v>7.1999999999999998E-3</v>
      </c>
      <c r="AK140" s="428">
        <v>-0.19589999999999999</v>
      </c>
      <c r="AL140" s="428">
        <v>-6.5299999999999997E-2</v>
      </c>
      <c r="AM140" s="428">
        <v>-0.10779999999999999</v>
      </c>
      <c r="AN140" s="42"/>
      <c r="AO140" s="428">
        <v>0.13780000000000001</v>
      </c>
      <c r="AP140" s="428">
        <v>0.1777</v>
      </c>
      <c r="AQ140" s="428">
        <v>0.1656</v>
      </c>
      <c r="AR140" s="428">
        <v>5.04E-2</v>
      </c>
      <c r="AS140" s="428">
        <v>-8.8000000000000005E-3</v>
      </c>
      <c r="AT140" s="428">
        <v>9.1000000000000004E-3</v>
      </c>
      <c r="AU140" s="42"/>
      <c r="AV140" s="428">
        <v>0.40990000000000004</v>
      </c>
      <c r="AW140" s="428">
        <v>0.43740000000000001</v>
      </c>
      <c r="AX140" s="428">
        <v>0.42880000000000001</v>
      </c>
      <c r="AY140" s="428">
        <v>0.37009999999999998</v>
      </c>
      <c r="AZ140" s="428">
        <v>0.41639999999999999</v>
      </c>
      <c r="BA140" s="428">
        <v>0.40200000000000002</v>
      </c>
      <c r="BB140" s="42"/>
      <c r="BC140" s="428">
        <v>5.8799999999999998E-2</v>
      </c>
      <c r="BD140" s="428">
        <v>0.15259999999999999</v>
      </c>
      <c r="BE140" s="428">
        <v>0.12330000000000001</v>
      </c>
      <c r="BF140" s="428">
        <v>8.1199999999999994E-2</v>
      </c>
      <c r="BG140" s="428">
        <v>0.156</v>
      </c>
      <c r="BH140" s="428">
        <v>0.13269999999999998</v>
      </c>
      <c r="BI140" s="42"/>
      <c r="BJ140" s="428">
        <v>-0.35700000000000004</v>
      </c>
      <c r="BK140" s="428">
        <v>-0.23039999999999999</v>
      </c>
      <c r="BL140" s="428">
        <v>-0.26890000000000003</v>
      </c>
      <c r="BM140" s="428">
        <v>-0.3629</v>
      </c>
      <c r="BN140" s="428">
        <v>-0.23269999999999999</v>
      </c>
      <c r="BO140" s="428">
        <v>-0.27260000000000001</v>
      </c>
      <c r="BP140" s="42"/>
      <c r="BQ140" s="428">
        <v>-0.25</v>
      </c>
      <c r="BR140" s="428">
        <v>-1.3100000000000001E-2</v>
      </c>
      <c r="BS140" s="428">
        <v>-7.5800000000000006E-2</v>
      </c>
      <c r="BT140" s="428">
        <v>-0.20749999999999999</v>
      </c>
      <c r="BU140" s="428">
        <v>-9.0999999999999998E-2</v>
      </c>
      <c r="BV140" s="428">
        <v>-0.1234</v>
      </c>
      <c r="BW140" s="42"/>
      <c r="BX140" s="428">
        <v>8.6699999999999999E-2</v>
      </c>
      <c r="BY140" s="428">
        <v>2.7099999999999999E-2</v>
      </c>
      <c r="BZ140" s="428">
        <v>4.4600000000000001E-2</v>
      </c>
      <c r="CA140" s="42"/>
      <c r="CB140" s="428">
        <v>-0.10099999999999999</v>
      </c>
      <c r="CC140" s="428">
        <v>9.5899999999999999E-2</v>
      </c>
      <c r="CD140" s="428">
        <v>3.6200000000000003E-2</v>
      </c>
      <c r="CE140" s="42"/>
      <c r="CF140" s="641">
        <v>102</v>
      </c>
      <c r="CG140" s="514">
        <v>1</v>
      </c>
      <c r="CH140" s="754" t="s">
        <v>1115</v>
      </c>
      <c r="CI140" s="754" t="s">
        <v>1115</v>
      </c>
      <c r="CJ140" s="183"/>
    </row>
    <row r="141" spans="1:88">
      <c r="A141" s="61">
        <v>43709</v>
      </c>
      <c r="B141" s="428">
        <v>-0.38400000000000001</v>
      </c>
      <c r="C141" s="428">
        <v>-0.40159999999999996</v>
      </c>
      <c r="D141" s="428">
        <v>-0.39610000000000001</v>
      </c>
      <c r="E141" s="42"/>
      <c r="F141" s="428">
        <v>-0.33020000000000005</v>
      </c>
      <c r="G141" s="428">
        <v>-0.2833</v>
      </c>
      <c r="H141" s="428">
        <v>-0.43229999999999996</v>
      </c>
      <c r="I141" s="428">
        <v>-0.26719999999999999</v>
      </c>
      <c r="J141" s="428">
        <v>-0.39880000000000004</v>
      </c>
      <c r="K141" s="428">
        <v>-0.27229999999999999</v>
      </c>
      <c r="L141" s="42"/>
      <c r="M141" s="428">
        <v>-9.8900000000000002E-2</v>
      </c>
      <c r="N141" s="428">
        <v>-9.3399999999999997E-2</v>
      </c>
      <c r="O141" s="428">
        <v>-9.6000000000000002E-2</v>
      </c>
      <c r="P141" s="428">
        <v>0.20670000000000002</v>
      </c>
      <c r="Q141" s="428">
        <v>7.0300000000000001E-2</v>
      </c>
      <c r="R141" s="428">
        <v>0.1144</v>
      </c>
      <c r="S141" s="42"/>
      <c r="T141" s="428">
        <v>0.6633</v>
      </c>
      <c r="U141" s="428">
        <v>1.9599999999999999E-2</v>
      </c>
      <c r="V141" s="428">
        <v>1.24E-2</v>
      </c>
      <c r="W141" s="428">
        <v>0.14269999999999999</v>
      </c>
      <c r="X141" s="428">
        <v>7.7899999999999997E-2</v>
      </c>
      <c r="Y141" s="428">
        <v>8.4199999999999997E-2</v>
      </c>
      <c r="Z141" s="42"/>
      <c r="AA141" s="428">
        <v>0.55430000000000001</v>
      </c>
      <c r="AB141" s="428">
        <v>3.73E-2</v>
      </c>
      <c r="AC141" s="428">
        <v>3.8399999999999997E-2</v>
      </c>
      <c r="AD141" s="428">
        <v>0.15710000000000002</v>
      </c>
      <c r="AE141" s="428">
        <v>0.13369999999999999</v>
      </c>
      <c r="AF141" s="428">
        <v>7.9199999999999993E-2</v>
      </c>
      <c r="AG141" s="755"/>
      <c r="AH141" s="428">
        <v>-0.17449999999999999</v>
      </c>
      <c r="AI141" s="428">
        <v>-0.18140000000000001</v>
      </c>
      <c r="AJ141" s="428">
        <v>-0.1794</v>
      </c>
      <c r="AK141" s="428">
        <v>4.6999999999999993E-3</v>
      </c>
      <c r="AL141" s="428">
        <v>3.5999999999999999E-3</v>
      </c>
      <c r="AM141" s="428">
        <v>3.9000000000000003E-3</v>
      </c>
      <c r="AN141" s="42"/>
      <c r="AO141" s="428">
        <v>-1.2E-2</v>
      </c>
      <c r="AP141" s="428">
        <v>5.3200000000000004E-2</v>
      </c>
      <c r="AQ141" s="428">
        <v>3.2599999999999997E-2</v>
      </c>
      <c r="AR141" s="428">
        <v>-2.3700000000000002E-2</v>
      </c>
      <c r="AS141" s="428">
        <v>-2.1000000000000001E-2</v>
      </c>
      <c r="AT141" s="428">
        <v>-2.1899999999999999E-2</v>
      </c>
      <c r="AU141" s="42"/>
      <c r="AV141" s="428">
        <v>0.36619999999999997</v>
      </c>
      <c r="AW141" s="428">
        <v>0.3054</v>
      </c>
      <c r="AX141" s="428">
        <v>0.32539999999999997</v>
      </c>
      <c r="AY141" s="428">
        <v>0.45429999999999998</v>
      </c>
      <c r="AZ141" s="428">
        <v>0.30530000000000002</v>
      </c>
      <c r="BA141" s="428">
        <v>0.3543</v>
      </c>
      <c r="BB141" s="42"/>
      <c r="BC141" s="428">
        <v>-6.4000000000000001E-2</v>
      </c>
      <c r="BD141" s="428">
        <v>1.8500000000000003E-2</v>
      </c>
      <c r="BE141" s="428">
        <v>-8.8000000000000005E-3</v>
      </c>
      <c r="BF141" s="428">
        <v>6.4600000000000005E-2</v>
      </c>
      <c r="BG141" s="428">
        <v>7.7899999999999997E-2</v>
      </c>
      <c r="BH141" s="428">
        <v>7.3499999999999996E-2</v>
      </c>
      <c r="BI141" s="42"/>
      <c r="BJ141" s="428">
        <v>-0.36649999999999999</v>
      </c>
      <c r="BK141" s="428">
        <v>-0.26329999999999998</v>
      </c>
      <c r="BL141" s="428">
        <v>-0.2974</v>
      </c>
      <c r="BM141" s="428">
        <v>-0.1757</v>
      </c>
      <c r="BN141" s="428">
        <v>-0.17480000000000001</v>
      </c>
      <c r="BO141" s="428">
        <v>-0.17510000000000001</v>
      </c>
      <c r="BP141" s="42"/>
      <c r="BQ141" s="428">
        <v>-0.31609999999999999</v>
      </c>
      <c r="BR141" s="428">
        <v>-0.12380000000000001</v>
      </c>
      <c r="BS141" s="428">
        <v>-0.17699999999999999</v>
      </c>
      <c r="BT141" s="428">
        <v>0.2271</v>
      </c>
      <c r="BU141" s="428">
        <v>3.6400000000000002E-2</v>
      </c>
      <c r="BV141" s="428">
        <v>8.43E-2</v>
      </c>
      <c r="BW141" s="42"/>
      <c r="BX141" s="428">
        <v>-0.27479999999999999</v>
      </c>
      <c r="BY141" s="428">
        <v>-0.10619999999999999</v>
      </c>
      <c r="BZ141" s="428">
        <v>-0.16309999999999999</v>
      </c>
      <c r="CA141" s="42"/>
      <c r="CB141" s="428">
        <v>-8.4900000000000003E-2</v>
      </c>
      <c r="CC141" s="428">
        <v>-9.7999999999999997E-3</v>
      </c>
      <c r="CD141" s="428">
        <v>-3.4200000000000001E-2</v>
      </c>
      <c r="CE141" s="42"/>
      <c r="CF141" s="641">
        <v>106.7</v>
      </c>
      <c r="CG141" s="514">
        <v>4.7000000000000028</v>
      </c>
      <c r="CH141" s="754" t="s">
        <v>1115</v>
      </c>
      <c r="CI141" s="754" t="s">
        <v>1115</v>
      </c>
      <c r="CJ141" s="183"/>
    </row>
    <row r="142" spans="1:88">
      <c r="A142" s="61">
        <v>43800</v>
      </c>
      <c r="B142" s="428">
        <v>-0.12380000000000001</v>
      </c>
      <c r="C142" s="428">
        <v>-0.26289999999999997</v>
      </c>
      <c r="D142" s="428">
        <v>-0.2145</v>
      </c>
      <c r="E142" s="42"/>
      <c r="F142" s="428">
        <v>-0.4299</v>
      </c>
      <c r="G142" s="428">
        <v>-0.2681</v>
      </c>
      <c r="H142" s="428">
        <v>-0.44540000000000002</v>
      </c>
      <c r="I142" s="428">
        <v>-0.27079999999999999</v>
      </c>
      <c r="J142" s="428">
        <v>-0.44049999999999995</v>
      </c>
      <c r="K142" s="428">
        <v>-0.27010000000000001</v>
      </c>
      <c r="L142" s="42"/>
      <c r="M142" s="428">
        <v>-3.9300000000000002E-2</v>
      </c>
      <c r="N142" s="428">
        <v>-1.0500000000000001E-2</v>
      </c>
      <c r="O142" s="428">
        <v>-1.95E-2</v>
      </c>
      <c r="P142" s="428">
        <v>0.17760000000000001</v>
      </c>
      <c r="Q142" s="428">
        <v>8.9900000000000008E-2</v>
      </c>
      <c r="R142" s="428">
        <v>0.12050000000000001</v>
      </c>
      <c r="S142" s="42"/>
      <c r="T142" s="428">
        <v>0.56289999999999996</v>
      </c>
      <c r="U142" s="428">
        <v>7.0900000000000005E-2</v>
      </c>
      <c r="V142" s="428">
        <v>1.66E-2</v>
      </c>
      <c r="W142" s="428">
        <v>0.11230000000000001</v>
      </c>
      <c r="X142" s="428">
        <v>0.11220000000000001</v>
      </c>
      <c r="Y142" s="428">
        <v>0.125</v>
      </c>
      <c r="Z142" s="42"/>
      <c r="AA142" s="428">
        <v>0.52890000000000004</v>
      </c>
      <c r="AB142" s="428">
        <v>5.21E-2</v>
      </c>
      <c r="AC142" s="428">
        <v>3.5200000000000002E-2</v>
      </c>
      <c r="AD142" s="428">
        <v>0.1578</v>
      </c>
      <c r="AE142" s="428">
        <v>0.13170000000000001</v>
      </c>
      <c r="AF142" s="428">
        <v>9.4399999999999998E-2</v>
      </c>
      <c r="AG142" s="755"/>
      <c r="AH142" s="428">
        <v>0.192</v>
      </c>
      <c r="AI142" s="428">
        <v>-2.23E-2</v>
      </c>
      <c r="AJ142" s="428">
        <v>5.3200000000000004E-2</v>
      </c>
      <c r="AK142" s="428">
        <v>0.12529999999999999</v>
      </c>
      <c r="AL142" s="428">
        <v>-9.7999999999999997E-3</v>
      </c>
      <c r="AM142" s="428">
        <v>3.8599999999999995E-2</v>
      </c>
      <c r="AN142" s="42"/>
      <c r="AO142" s="428">
        <v>5.0599999999999999E-2</v>
      </c>
      <c r="AP142" s="428">
        <v>0.1336</v>
      </c>
      <c r="AQ142" s="428">
        <v>0.1056</v>
      </c>
      <c r="AR142" s="428">
        <v>0.1124</v>
      </c>
      <c r="AS142" s="428">
        <v>2.8999999999999998E-2</v>
      </c>
      <c r="AT142" s="428">
        <v>5.6900000000000006E-2</v>
      </c>
      <c r="AU142" s="42"/>
      <c r="AV142" s="428">
        <v>0.3619</v>
      </c>
      <c r="AW142" s="428">
        <v>0.39460000000000001</v>
      </c>
      <c r="AX142" s="428">
        <v>0.38299999999999995</v>
      </c>
      <c r="AY142" s="428">
        <v>0.4274</v>
      </c>
      <c r="AZ142" s="428">
        <v>0.36609999999999998</v>
      </c>
      <c r="BA142" s="428">
        <v>0.3871</v>
      </c>
      <c r="BB142" s="42"/>
      <c r="BC142" s="428">
        <v>4.1900000000000007E-2</v>
      </c>
      <c r="BD142" s="428">
        <v>0.1583</v>
      </c>
      <c r="BE142" s="428">
        <v>0.11630000000000001</v>
      </c>
      <c r="BF142" s="428">
        <v>9.5500000000000002E-2</v>
      </c>
      <c r="BG142" s="428">
        <v>0.2641</v>
      </c>
      <c r="BH142" s="428">
        <v>0.2051</v>
      </c>
      <c r="BI142" s="42"/>
      <c r="BJ142" s="428">
        <v>-0.27260000000000001</v>
      </c>
      <c r="BK142" s="428">
        <v>-0.28320000000000001</v>
      </c>
      <c r="BL142" s="428">
        <v>-0.27979999999999999</v>
      </c>
      <c r="BM142" s="428">
        <v>-0.18170000000000003</v>
      </c>
      <c r="BN142" s="428">
        <v>-0.1555</v>
      </c>
      <c r="BO142" s="428">
        <v>-0.16390000000000002</v>
      </c>
      <c r="BP142" s="42"/>
      <c r="BQ142" s="428">
        <v>-5.3800000000000001E-2</v>
      </c>
      <c r="BR142" s="428">
        <v>-4.1900000000000007E-2</v>
      </c>
      <c r="BS142" s="428">
        <v>-4.1799999999999997E-2</v>
      </c>
      <c r="BT142" s="428">
        <v>0.15810000000000002</v>
      </c>
      <c r="BU142" s="428">
        <v>8.5699999999999998E-2</v>
      </c>
      <c r="BV142" s="428">
        <v>0.10929999999999999</v>
      </c>
      <c r="BW142" s="42"/>
      <c r="BX142" s="428">
        <v>-0.17269999999999999</v>
      </c>
      <c r="BY142" s="428">
        <v>-6.9500000000000006E-2</v>
      </c>
      <c r="BZ142" s="428">
        <v>-0.10289999999999999</v>
      </c>
      <c r="CA142" s="42"/>
      <c r="CB142" s="428">
        <v>-7.6799999999999993E-2</v>
      </c>
      <c r="CC142" s="428">
        <v>-2.3999999999999998E-3</v>
      </c>
      <c r="CD142" s="428">
        <v>-2.69E-2</v>
      </c>
      <c r="CE142" s="42"/>
      <c r="CF142" s="667">
        <v>112.9</v>
      </c>
      <c r="CG142" s="514">
        <v>6.2000000000000028</v>
      </c>
      <c r="CH142" s="754" t="s">
        <v>1115</v>
      </c>
      <c r="CI142" s="754" t="s">
        <v>1115</v>
      </c>
      <c r="CJ142" s="183"/>
    </row>
    <row r="143" spans="1:88">
      <c r="A143" s="61">
        <v>43891</v>
      </c>
      <c r="B143" s="428">
        <v>-0.6631999999999999</v>
      </c>
      <c r="C143" s="428">
        <v>-0.71519999999999995</v>
      </c>
      <c r="D143" s="428">
        <v>-0.7016</v>
      </c>
      <c r="E143" s="42"/>
      <c r="F143" s="428">
        <v>-0.50869999999999993</v>
      </c>
      <c r="G143" s="428">
        <v>-0.37130000000000002</v>
      </c>
      <c r="H143" s="428">
        <v>-0.41369999999999996</v>
      </c>
      <c r="I143" s="428">
        <v>-0.25259999999999999</v>
      </c>
      <c r="J143" s="428">
        <v>-0.4385</v>
      </c>
      <c r="K143" s="428">
        <v>-0.28210000000000002</v>
      </c>
      <c r="L143" s="42"/>
      <c r="M143" s="428">
        <v>4.5999999999999999E-2</v>
      </c>
      <c r="N143" s="428">
        <v>-2.7999999999999997E-2</v>
      </c>
      <c r="O143" s="428">
        <v>-1.0700000000000001E-2</v>
      </c>
      <c r="P143" s="428">
        <v>-0.2525</v>
      </c>
      <c r="Q143" s="428">
        <v>-0.1298</v>
      </c>
      <c r="R143" s="428">
        <v>-0.16159999999999999</v>
      </c>
      <c r="S143" s="42"/>
      <c r="T143" s="428">
        <v>0.49119999999999997</v>
      </c>
      <c r="U143" s="428">
        <v>0.10300000000000001</v>
      </c>
      <c r="V143" s="428">
        <v>7.400000000000001E-2</v>
      </c>
      <c r="W143" s="428">
        <v>0.15259999999999999</v>
      </c>
      <c r="X143" s="428">
        <v>7.4800000000000005E-2</v>
      </c>
      <c r="Y143" s="428">
        <v>0.10439999999999999</v>
      </c>
      <c r="Z143" s="42"/>
      <c r="AA143" s="428">
        <v>0.47139999999999999</v>
      </c>
      <c r="AB143" s="428">
        <v>7.7699999999999991E-2</v>
      </c>
      <c r="AC143" s="428">
        <v>5.3899999999999997E-2</v>
      </c>
      <c r="AD143" s="428">
        <v>0.17760000000000001</v>
      </c>
      <c r="AE143" s="428">
        <v>0.1244</v>
      </c>
      <c r="AF143" s="428">
        <v>9.4899999999999998E-2</v>
      </c>
      <c r="AG143" s="755"/>
      <c r="AH143" s="428">
        <v>0.1177</v>
      </c>
      <c r="AI143" s="428">
        <v>7.3599999999999999E-2</v>
      </c>
      <c r="AJ143" s="428">
        <v>8.4700000000000011E-2</v>
      </c>
      <c r="AK143" s="428">
        <v>-0.31209999999999999</v>
      </c>
      <c r="AL143" s="428">
        <v>-0.26039999999999996</v>
      </c>
      <c r="AM143" s="428">
        <v>-0.27289999999999998</v>
      </c>
      <c r="AN143" s="42"/>
      <c r="AO143" s="428">
        <v>1.7299999999999999E-2</v>
      </c>
      <c r="AP143" s="428">
        <v>0.13089999999999999</v>
      </c>
      <c r="AQ143" s="428">
        <v>0.1009</v>
      </c>
      <c r="AR143" s="428">
        <v>-0.13</v>
      </c>
      <c r="AS143" s="428">
        <v>-6.8000000000000005E-3</v>
      </c>
      <c r="AT143" s="428">
        <v>-3.8199999999999998E-2</v>
      </c>
      <c r="AU143" s="42"/>
      <c r="AV143" s="428">
        <v>0.2616</v>
      </c>
      <c r="AW143" s="428">
        <v>0.3392</v>
      </c>
      <c r="AX143" s="428">
        <v>0.31780000000000003</v>
      </c>
      <c r="AY143" s="428">
        <v>0.28550000000000003</v>
      </c>
      <c r="AZ143" s="428">
        <v>0.31219999999999998</v>
      </c>
      <c r="BA143" s="428">
        <v>0.3044</v>
      </c>
      <c r="BB143" s="42"/>
      <c r="BC143" s="428">
        <v>5.9500000000000004E-2</v>
      </c>
      <c r="BD143" s="428">
        <v>5.7699999999999994E-2</v>
      </c>
      <c r="BE143" s="428">
        <v>5.5800000000000002E-2</v>
      </c>
      <c r="BF143" s="428">
        <v>0.1118</v>
      </c>
      <c r="BG143" s="428">
        <v>7.5300000000000006E-2</v>
      </c>
      <c r="BH143" s="428">
        <v>8.2400000000000001E-2</v>
      </c>
      <c r="BI143" s="42"/>
      <c r="BJ143" s="428">
        <v>-0.2636</v>
      </c>
      <c r="BK143" s="428">
        <v>-0.23480000000000001</v>
      </c>
      <c r="BL143" s="428">
        <v>-0.24379999999999999</v>
      </c>
      <c r="BM143" s="428">
        <v>-0.37259999999999999</v>
      </c>
      <c r="BN143" s="428">
        <v>-0.28010000000000002</v>
      </c>
      <c r="BO143" s="428">
        <v>-0.3054</v>
      </c>
      <c r="BP143" s="42"/>
      <c r="BQ143" s="428">
        <v>-0.18100000000000002</v>
      </c>
      <c r="BR143" s="428">
        <v>-4.3499999999999997E-2</v>
      </c>
      <c r="BS143" s="428">
        <v>-8.0500000000000002E-2</v>
      </c>
      <c r="BT143" s="428">
        <v>-0.21679999999999999</v>
      </c>
      <c r="BU143" s="428">
        <v>-0.17030000000000001</v>
      </c>
      <c r="BV143" s="428">
        <v>-0.18489999999999998</v>
      </c>
      <c r="BW143" s="42"/>
      <c r="BX143" s="428">
        <v>-0.1</v>
      </c>
      <c r="BY143" s="428">
        <v>-0.16829999999999998</v>
      </c>
      <c r="BZ143" s="428">
        <v>-0.15039999999999998</v>
      </c>
      <c r="CA143" s="42"/>
      <c r="CB143" s="428">
        <v>-6.9000000000000006E-2</v>
      </c>
      <c r="CC143" s="428">
        <v>-7.6499999999999999E-2</v>
      </c>
      <c r="CD143" s="428">
        <v>-7.46E-2</v>
      </c>
      <c r="CE143" s="42"/>
      <c r="CF143" s="667">
        <v>105.9</v>
      </c>
      <c r="CG143" s="514">
        <v>-7</v>
      </c>
      <c r="CH143" s="754" t="s">
        <v>1115</v>
      </c>
      <c r="CI143" s="754" t="s">
        <v>1115</v>
      </c>
      <c r="CJ143" s="183"/>
    </row>
    <row r="144" spans="1:88">
      <c r="A144" s="61">
        <v>43983</v>
      </c>
      <c r="B144" s="428">
        <v>-0.59030000000000005</v>
      </c>
      <c r="C144" s="428">
        <v>-0.65439999999999998</v>
      </c>
      <c r="D144" s="428">
        <v>-0.63029999999999997</v>
      </c>
      <c r="E144" s="42"/>
      <c r="F144" s="428">
        <v>0.15410000000000001</v>
      </c>
      <c r="G144" s="428">
        <v>0.42479999999999996</v>
      </c>
      <c r="H144" s="428">
        <v>0.2104</v>
      </c>
      <c r="I144" s="428">
        <v>0.4385</v>
      </c>
      <c r="J144" s="428">
        <v>0.19020000000000001</v>
      </c>
      <c r="K144" s="428">
        <v>0.43320000000000003</v>
      </c>
      <c r="L144" s="42"/>
      <c r="M144" s="428">
        <v>-0.20230000000000001</v>
      </c>
      <c r="N144" s="428">
        <v>-0.1807</v>
      </c>
      <c r="O144" s="428">
        <v>-0.1885</v>
      </c>
      <c r="P144" s="428">
        <v>-0.34700000000000003</v>
      </c>
      <c r="Q144" s="428">
        <v>-0.2407</v>
      </c>
      <c r="R144" s="428">
        <v>-0.2802</v>
      </c>
      <c r="S144" s="42"/>
      <c r="T144" s="428">
        <v>0.65910000000000002</v>
      </c>
      <c r="U144" s="428">
        <v>4.0099999999999997E-2</v>
      </c>
      <c r="V144" s="428">
        <v>4.7800000000000002E-2</v>
      </c>
      <c r="W144" s="428">
        <v>2.2099999999999998E-2</v>
      </c>
      <c r="X144" s="428">
        <v>0.15939999999999999</v>
      </c>
      <c r="Y144" s="428">
        <v>7.1500000000000008E-2</v>
      </c>
      <c r="Z144" s="42"/>
      <c r="AA144" s="428">
        <v>0.60470000000000002</v>
      </c>
      <c r="AB144" s="428">
        <v>5.0300000000000004E-2</v>
      </c>
      <c r="AC144" s="428">
        <v>6.3200000000000006E-2</v>
      </c>
      <c r="AD144" s="428">
        <v>7.4499999999999997E-2</v>
      </c>
      <c r="AE144" s="428">
        <v>0.11689999999999999</v>
      </c>
      <c r="AF144" s="428">
        <v>9.0500000000000011E-2</v>
      </c>
      <c r="AG144" s="755"/>
      <c r="AH144" s="428">
        <v>-0.4269</v>
      </c>
      <c r="AI144" s="428">
        <v>-0.2198</v>
      </c>
      <c r="AJ144" s="428">
        <v>-0.29770000000000002</v>
      </c>
      <c r="AK144" s="428">
        <v>-0.40539999999999998</v>
      </c>
      <c r="AL144" s="428">
        <v>-0.3004</v>
      </c>
      <c r="AM144" s="428">
        <v>-0.34060000000000001</v>
      </c>
      <c r="AN144" s="42"/>
      <c r="AO144" s="428">
        <v>-0.12359999999999999</v>
      </c>
      <c r="AP144" s="428">
        <v>-0.1968</v>
      </c>
      <c r="AQ144" s="428">
        <v>-0.1691</v>
      </c>
      <c r="AR144" s="428">
        <v>-0.20809999999999998</v>
      </c>
      <c r="AS144" s="428">
        <v>-0.23250000000000001</v>
      </c>
      <c r="AT144" s="428">
        <v>-0.22320000000000001</v>
      </c>
      <c r="AU144" s="42"/>
      <c r="AV144" s="428">
        <v>9.7599999999999992E-2</v>
      </c>
      <c r="AW144" s="428">
        <v>7.7499999999999999E-2</v>
      </c>
      <c r="AX144" s="428">
        <v>8.539999999999999E-2</v>
      </c>
      <c r="AY144" s="428">
        <v>0.14980000000000002</v>
      </c>
      <c r="AZ144" s="428">
        <v>0.16980000000000001</v>
      </c>
      <c r="BA144" s="428">
        <v>0.16289999999999999</v>
      </c>
      <c r="BB144" s="42"/>
      <c r="BC144" s="428">
        <v>-1.7000000000000001E-3</v>
      </c>
      <c r="BD144" s="428">
        <v>-0.14949999999999999</v>
      </c>
      <c r="BE144" s="428">
        <v>-9.4600000000000004E-2</v>
      </c>
      <c r="BF144" s="428">
        <v>-0.14749999999999999</v>
      </c>
      <c r="BG144" s="428">
        <v>-9.4399999999999998E-2</v>
      </c>
      <c r="BH144" s="428">
        <v>-0.1139</v>
      </c>
      <c r="BI144" s="42"/>
      <c r="BJ144" s="428">
        <v>-0.69379999999999997</v>
      </c>
      <c r="BK144" s="428">
        <v>-0.56000000000000005</v>
      </c>
      <c r="BL144" s="428">
        <v>-0.61099999999999999</v>
      </c>
      <c r="BM144" s="428">
        <v>-0.57489999999999997</v>
      </c>
      <c r="BN144" s="428">
        <v>-0.47619999999999996</v>
      </c>
      <c r="BO144" s="428">
        <v>-0.51369999999999993</v>
      </c>
      <c r="BP144" s="42"/>
      <c r="BQ144" s="428">
        <v>-0.50780000000000003</v>
      </c>
      <c r="BR144" s="428">
        <v>-0.38689999999999997</v>
      </c>
      <c r="BS144" s="428">
        <v>-0.4143</v>
      </c>
      <c r="BT144" s="428">
        <v>-0.34460000000000002</v>
      </c>
      <c r="BU144" s="428">
        <v>-0.35039999999999999</v>
      </c>
      <c r="BV144" s="428">
        <v>-0.3589</v>
      </c>
      <c r="BW144" s="42"/>
      <c r="BX144" s="428">
        <v>-0.40630000000000005</v>
      </c>
      <c r="BY144" s="428">
        <v>-0.32950000000000002</v>
      </c>
      <c r="BZ144" s="428">
        <v>-0.3599</v>
      </c>
      <c r="CA144" s="42"/>
      <c r="CB144" s="428">
        <v>-0.36249999999999999</v>
      </c>
      <c r="CC144" s="428">
        <v>-0.35969999999999996</v>
      </c>
      <c r="CD144" s="428">
        <v>-0.36049999999999999</v>
      </c>
      <c r="CE144" s="42"/>
      <c r="CF144" s="667">
        <v>96</v>
      </c>
      <c r="CG144" s="514">
        <v>-9.9000000000000057</v>
      </c>
      <c r="CH144" s="754" t="s">
        <v>1115</v>
      </c>
      <c r="CI144" s="754" t="s">
        <v>1115</v>
      </c>
      <c r="CJ144" s="183"/>
    </row>
    <row r="145" spans="1:88">
      <c r="A145" s="61">
        <v>44075</v>
      </c>
      <c r="B145" s="428">
        <v>-0.32140000000000002</v>
      </c>
      <c r="C145" s="428">
        <v>-0.43170000000000003</v>
      </c>
      <c r="D145" s="428">
        <v>-0.3972</v>
      </c>
      <c r="E145" s="42"/>
      <c r="F145" s="428">
        <v>-0.27729999999999999</v>
      </c>
      <c r="G145" s="428">
        <v>0.1691</v>
      </c>
      <c r="H145" s="428">
        <v>-0.1454</v>
      </c>
      <c r="I145" s="428">
        <v>4.7800000000000002E-2</v>
      </c>
      <c r="J145" s="428">
        <v>-0.1832</v>
      </c>
      <c r="K145" s="428">
        <v>8.1000000000000003E-2</v>
      </c>
      <c r="L145" s="42"/>
      <c r="M145" s="428">
        <v>-0.1173</v>
      </c>
      <c r="N145" s="428">
        <v>-9.0999999999999998E-2</v>
      </c>
      <c r="O145" s="428">
        <v>-9.9399999999999988E-2</v>
      </c>
      <c r="P145" s="428">
        <v>0.13250000000000001</v>
      </c>
      <c r="Q145" s="428">
        <v>0.17069999999999999</v>
      </c>
      <c r="R145" s="428">
        <v>0.1588</v>
      </c>
      <c r="S145" s="42"/>
      <c r="T145" s="428">
        <v>0.51239999999999997</v>
      </c>
      <c r="U145" s="428">
        <v>0.1201</v>
      </c>
      <c r="V145" s="428">
        <v>3.1899999999999998E-2</v>
      </c>
      <c r="W145" s="428">
        <v>0.11539999999999999</v>
      </c>
      <c r="X145" s="428">
        <v>0.14610000000000001</v>
      </c>
      <c r="Y145" s="428">
        <v>7.400000000000001E-2</v>
      </c>
      <c r="Z145" s="42"/>
      <c r="AA145" s="428">
        <v>0.45700000000000002</v>
      </c>
      <c r="AB145" s="428">
        <v>9.2600000000000002E-2</v>
      </c>
      <c r="AC145" s="428">
        <v>3.8699999999999998E-2</v>
      </c>
      <c r="AD145" s="428">
        <v>0.14249999999999999</v>
      </c>
      <c r="AE145" s="428">
        <v>0.16750000000000001</v>
      </c>
      <c r="AF145" s="428">
        <v>0.1017</v>
      </c>
      <c r="AG145" s="755"/>
      <c r="AH145" s="428">
        <v>-0.33409999999999995</v>
      </c>
      <c r="AI145" s="428">
        <v>9.1000000000000004E-3</v>
      </c>
      <c r="AJ145" s="428">
        <v>-9.4E-2</v>
      </c>
      <c r="AK145" s="428">
        <v>0.1996</v>
      </c>
      <c r="AL145" s="428">
        <v>-0.10980000000000001</v>
      </c>
      <c r="AM145" s="428">
        <v>-1.6200000000000003E-2</v>
      </c>
      <c r="AN145" s="42"/>
      <c r="AO145" s="428">
        <v>-0.21129999999999999</v>
      </c>
      <c r="AP145" s="428">
        <v>-9.2799999999999994E-2</v>
      </c>
      <c r="AQ145" s="428">
        <v>-0.12710000000000002</v>
      </c>
      <c r="AR145" s="428">
        <v>-0.1981</v>
      </c>
      <c r="AS145" s="428">
        <v>-3.5499999999999997E-2</v>
      </c>
      <c r="AT145" s="428">
        <v>-8.3199999999999996E-2</v>
      </c>
      <c r="AU145" s="42"/>
      <c r="AV145" s="428">
        <v>0.14380000000000001</v>
      </c>
      <c r="AW145" s="428">
        <v>0.31</v>
      </c>
      <c r="AX145" s="428">
        <v>0.25730000000000003</v>
      </c>
      <c r="AY145" s="428">
        <v>0.32040000000000002</v>
      </c>
      <c r="AZ145" s="428">
        <v>0.35920000000000002</v>
      </c>
      <c r="BA145" s="428">
        <v>0.34670000000000001</v>
      </c>
      <c r="BB145" s="42"/>
      <c r="BC145" s="428">
        <v>2.53E-2</v>
      </c>
      <c r="BD145" s="428">
        <v>-6.3899999999999998E-2</v>
      </c>
      <c r="BE145" s="428">
        <v>-3.4700000000000002E-2</v>
      </c>
      <c r="BF145" s="428">
        <v>7.5800000000000006E-2</v>
      </c>
      <c r="BG145" s="428">
        <v>0.11320000000000001</v>
      </c>
      <c r="BH145" s="428">
        <v>0.1007</v>
      </c>
      <c r="BI145" s="42"/>
      <c r="BJ145" s="428">
        <v>-0.25940000000000002</v>
      </c>
      <c r="BK145" s="428">
        <v>-0.24789999999999998</v>
      </c>
      <c r="BL145" s="428">
        <v>-0.2515</v>
      </c>
      <c r="BM145" s="428">
        <v>-0.1014</v>
      </c>
      <c r="BN145" s="428">
        <v>-8.4100000000000008E-2</v>
      </c>
      <c r="BO145" s="428">
        <v>-8.9700000000000002E-2</v>
      </c>
      <c r="BP145" s="42"/>
      <c r="BQ145" s="428">
        <v>-0.27239999999999998</v>
      </c>
      <c r="BR145" s="428">
        <v>5.8899999999999994E-2</v>
      </c>
      <c r="BS145" s="428">
        <v>-5.2699999999999997E-2</v>
      </c>
      <c r="BT145" s="428">
        <v>3.6299999999999999E-2</v>
      </c>
      <c r="BU145" s="428">
        <v>0.12359999999999999</v>
      </c>
      <c r="BV145" s="428">
        <v>9.2499999999999999E-2</v>
      </c>
      <c r="BW145" s="42"/>
      <c r="BX145" s="428">
        <v>-0.20929999999999999</v>
      </c>
      <c r="BY145" s="428">
        <v>-4.6600000000000003E-2</v>
      </c>
      <c r="BZ145" s="428">
        <v>-0.1</v>
      </c>
      <c r="CA145" s="42"/>
      <c r="CB145" s="428">
        <v>-1.95E-2</v>
      </c>
      <c r="CC145" s="428">
        <v>-2.29E-2</v>
      </c>
      <c r="CD145" s="428">
        <v>-2.18E-2</v>
      </c>
      <c r="CE145" s="42"/>
      <c r="CF145" s="667">
        <v>91.6</v>
      </c>
      <c r="CG145" s="514">
        <v>-4.4000000000000057</v>
      </c>
      <c r="CH145" s="754" t="s">
        <v>1115</v>
      </c>
      <c r="CI145" s="754" t="s">
        <v>1115</v>
      </c>
      <c r="CJ145" s="183"/>
    </row>
    <row r="146" spans="1:88">
      <c r="A146" s="61">
        <v>44166</v>
      </c>
      <c r="B146" s="428">
        <v>-0.1822</v>
      </c>
      <c r="C146" s="428">
        <v>-8.5000000000000006E-3</v>
      </c>
      <c r="D146" s="428">
        <v>-5.6600000000000004E-2</v>
      </c>
      <c r="E146" s="42"/>
      <c r="F146" s="428">
        <v>-0.4289</v>
      </c>
      <c r="G146" s="428">
        <v>-0.19260000000000002</v>
      </c>
      <c r="H146" s="428">
        <v>-0.43540000000000001</v>
      </c>
      <c r="I146" s="428">
        <v>-0.21359999999999998</v>
      </c>
      <c r="J146" s="428">
        <v>-0.43390000000000001</v>
      </c>
      <c r="K146" s="428">
        <v>-0.2064</v>
      </c>
      <c r="L146" s="42"/>
      <c r="M146" s="428">
        <v>-0.30380000000000001</v>
      </c>
      <c r="N146" s="428">
        <v>1.6399999999999998E-2</v>
      </c>
      <c r="O146" s="428">
        <v>-7.9500000000000001E-2</v>
      </c>
      <c r="P146" s="428">
        <v>0.33360000000000001</v>
      </c>
      <c r="Q146" s="428">
        <v>7.1599999999999997E-2</v>
      </c>
      <c r="R146" s="428">
        <v>0.14730000000000001</v>
      </c>
      <c r="S146" s="42"/>
      <c r="T146" s="428">
        <v>0.46539999999999998</v>
      </c>
      <c r="U146" s="428">
        <v>8.6599999999999996E-2</v>
      </c>
      <c r="V146" s="428">
        <v>9.1999999999999998E-2</v>
      </c>
      <c r="W146" s="428">
        <v>0.16980000000000001</v>
      </c>
      <c r="X146" s="428">
        <v>6.9599999999999995E-2</v>
      </c>
      <c r="Y146" s="428">
        <v>0.1166</v>
      </c>
      <c r="Z146" s="42"/>
      <c r="AA146" s="428">
        <v>0.40049999999999997</v>
      </c>
      <c r="AB146" s="428">
        <v>0.1042</v>
      </c>
      <c r="AC146" s="428">
        <v>7.7199999999999991E-2</v>
      </c>
      <c r="AD146" s="428">
        <v>0.16300000000000001</v>
      </c>
      <c r="AE146" s="428">
        <v>0.124</v>
      </c>
      <c r="AF146" s="428">
        <v>0.13109999999999999</v>
      </c>
      <c r="AG146" s="755"/>
      <c r="AH146" s="428">
        <v>-0.1472</v>
      </c>
      <c r="AI146" s="428">
        <v>0.11689999999999999</v>
      </c>
      <c r="AJ146" s="428">
        <v>3.5400000000000001E-2</v>
      </c>
      <c r="AK146" s="428">
        <v>-5.33E-2</v>
      </c>
      <c r="AL146" s="428">
        <v>1.9699999999999999E-2</v>
      </c>
      <c r="AM146" s="428">
        <v>-2.8000000000000004E-3</v>
      </c>
      <c r="AN146" s="42"/>
      <c r="AO146" s="428">
        <v>5.3099999999999994E-2</v>
      </c>
      <c r="AP146" s="428">
        <v>1.6899999999999998E-2</v>
      </c>
      <c r="AQ146" s="428">
        <v>2.8199999999999999E-2</v>
      </c>
      <c r="AR146" s="428">
        <v>-1.2999999999999999E-3</v>
      </c>
      <c r="AS146" s="428">
        <v>2.0400000000000001E-2</v>
      </c>
      <c r="AT146" s="428">
        <v>1.3999999999999999E-2</v>
      </c>
      <c r="AU146" s="42"/>
      <c r="AV146" s="428">
        <v>0.1603</v>
      </c>
      <c r="AW146" s="428">
        <v>0.36219999999999997</v>
      </c>
      <c r="AX146" s="428">
        <v>0.3044</v>
      </c>
      <c r="AY146" s="428">
        <v>0.29249999999999998</v>
      </c>
      <c r="AZ146" s="428">
        <v>0.42469999999999997</v>
      </c>
      <c r="BA146" s="428">
        <v>0.38740000000000002</v>
      </c>
      <c r="BB146" s="42"/>
      <c r="BC146" s="428">
        <v>-0.22399999999999998</v>
      </c>
      <c r="BD146" s="428">
        <v>6.0199999999999997E-2</v>
      </c>
      <c r="BE146" s="428">
        <v>-2.2700000000000001E-2</v>
      </c>
      <c r="BF146" s="428">
        <v>-2.8799999999999999E-2</v>
      </c>
      <c r="BG146" s="428">
        <v>0.21840000000000001</v>
      </c>
      <c r="BH146" s="428">
        <v>0.14899999999999999</v>
      </c>
      <c r="BI146" s="42"/>
      <c r="BJ146" s="428">
        <v>-0.28160000000000002</v>
      </c>
      <c r="BK146" s="428">
        <v>-0.13720000000000002</v>
      </c>
      <c r="BL146" s="428">
        <v>-0.17829999999999999</v>
      </c>
      <c r="BM146" s="428">
        <v>-0.21100000000000002</v>
      </c>
      <c r="BN146" s="428">
        <v>9.3999999999999986E-3</v>
      </c>
      <c r="BO146" s="428">
        <v>-5.2300000000000006E-2</v>
      </c>
      <c r="BP146" s="42"/>
      <c r="BQ146" s="428">
        <v>0.15839999999999999</v>
      </c>
      <c r="BR146" s="428">
        <v>7.400000000000001E-2</v>
      </c>
      <c r="BS146" s="428">
        <v>7.5499999999999998E-2</v>
      </c>
      <c r="BT146" s="428">
        <v>0.15079999999999999</v>
      </c>
      <c r="BU146" s="428">
        <v>0.191</v>
      </c>
      <c r="BV146" s="428">
        <v>0.18390000000000001</v>
      </c>
      <c r="BW146" s="42"/>
      <c r="BX146" s="428">
        <v>0.1079</v>
      </c>
      <c r="BY146" s="428">
        <v>6.4000000000000003E-3</v>
      </c>
      <c r="BZ146" s="428">
        <v>4.0199999999999993E-2</v>
      </c>
      <c r="CA146" s="42"/>
      <c r="CB146" s="428">
        <v>0.23250000000000001</v>
      </c>
      <c r="CC146" s="428">
        <v>5.33E-2</v>
      </c>
      <c r="CD146" s="428">
        <v>0.10300000000000001</v>
      </c>
      <c r="CE146" s="42"/>
      <c r="CF146" s="667">
        <v>106.9</v>
      </c>
      <c r="CG146" s="514">
        <v>15.300000000000011</v>
      </c>
      <c r="CH146" s="754" t="s">
        <v>1115</v>
      </c>
      <c r="CI146" s="754" t="s">
        <v>1115</v>
      </c>
      <c r="CJ146" s="183"/>
    </row>
    <row r="147" spans="1:88">
      <c r="A147" s="61">
        <v>44256</v>
      </c>
      <c r="B147" s="428">
        <v>-0.12240000000000001</v>
      </c>
      <c r="C147" s="428">
        <v>-0.12759999999999999</v>
      </c>
      <c r="D147" s="428">
        <v>-0.1263</v>
      </c>
      <c r="E147" s="42"/>
      <c r="F147" s="428">
        <v>-0.65079999999999993</v>
      </c>
      <c r="G147" s="428">
        <v>-0.24179999999999999</v>
      </c>
      <c r="H147" s="428">
        <v>-0.43200000000000005</v>
      </c>
      <c r="I147" s="428">
        <v>-0.28050000000000003</v>
      </c>
      <c r="J147" s="428">
        <v>-0.48749999999999999</v>
      </c>
      <c r="K147" s="428">
        <v>-0.27140000000000003</v>
      </c>
      <c r="L147" s="42"/>
      <c r="M147" s="428">
        <v>8.4900000000000003E-2</v>
      </c>
      <c r="N147" s="428">
        <v>8.2699999999999996E-2</v>
      </c>
      <c r="O147" s="428">
        <v>8.3299999999999999E-2</v>
      </c>
      <c r="P147" s="428">
        <v>0.21289999999999998</v>
      </c>
      <c r="Q147" s="428">
        <v>0.17129999999999998</v>
      </c>
      <c r="R147" s="428">
        <v>0.18170000000000003</v>
      </c>
      <c r="S147" s="42"/>
      <c r="T147" s="428">
        <v>0.47740000000000005</v>
      </c>
      <c r="U147" s="428">
        <v>9.0800000000000006E-2</v>
      </c>
      <c r="V147" s="428">
        <v>1.44E-2</v>
      </c>
      <c r="W147" s="428">
        <v>0.13320000000000001</v>
      </c>
      <c r="X147" s="428">
        <v>0.12089999999999999</v>
      </c>
      <c r="Y147" s="428">
        <v>0.16329999999999997</v>
      </c>
      <c r="Z147" s="42"/>
      <c r="AA147" s="428">
        <v>0.36430000000000001</v>
      </c>
      <c r="AB147" s="428">
        <v>0.1099</v>
      </c>
      <c r="AC147" s="428">
        <v>1.9299999999999998E-2</v>
      </c>
      <c r="AD147" s="428">
        <v>0.1827</v>
      </c>
      <c r="AE147" s="428">
        <v>0.16190000000000002</v>
      </c>
      <c r="AF147" s="428">
        <v>0.1618</v>
      </c>
      <c r="AG147" s="755"/>
      <c r="AH147" s="428">
        <v>1.8600000000000002E-2</v>
      </c>
      <c r="AI147" s="428">
        <v>0.1386</v>
      </c>
      <c r="AJ147" s="428">
        <v>0.10869999999999999</v>
      </c>
      <c r="AK147" s="428">
        <v>-1.1699999999999999E-2</v>
      </c>
      <c r="AL147" s="428">
        <v>-2.7000000000000003E-2</v>
      </c>
      <c r="AM147" s="428">
        <v>-2.3099999999999999E-2</v>
      </c>
      <c r="AN147" s="42"/>
      <c r="AO147" s="428">
        <v>2.5699999999999997E-2</v>
      </c>
      <c r="AP147" s="428">
        <v>0.1341</v>
      </c>
      <c r="AQ147" s="428">
        <v>0.1061</v>
      </c>
      <c r="AR147" s="428">
        <v>-8.8300000000000003E-2</v>
      </c>
      <c r="AS147" s="428">
        <v>8.5199999999999998E-2</v>
      </c>
      <c r="AT147" s="428">
        <v>3.9699999999999999E-2</v>
      </c>
      <c r="AU147" s="42"/>
      <c r="AV147" s="428">
        <v>0.1215</v>
      </c>
      <c r="AW147" s="428">
        <v>0.39399999999999996</v>
      </c>
      <c r="AX147" s="428">
        <v>0.32789999999999997</v>
      </c>
      <c r="AY147" s="428">
        <v>0.39439999999999997</v>
      </c>
      <c r="AZ147" s="428">
        <v>0.5091</v>
      </c>
      <c r="BA147" s="428">
        <v>0.48080000000000001</v>
      </c>
      <c r="BB147" s="42"/>
      <c r="BC147" s="428">
        <v>5.8700000000000002E-2</v>
      </c>
      <c r="BD147" s="428">
        <v>8.1799999999999998E-2</v>
      </c>
      <c r="BE147" s="428">
        <v>7.6100000000000001E-2</v>
      </c>
      <c r="BF147" s="428">
        <v>0.26479999999999998</v>
      </c>
      <c r="BG147" s="428">
        <v>0.28809999999999997</v>
      </c>
      <c r="BH147" s="428">
        <v>0.2823</v>
      </c>
      <c r="BI147" s="42"/>
      <c r="BJ147" s="428">
        <v>-0.34610000000000002</v>
      </c>
      <c r="BK147" s="428">
        <v>-0.1643</v>
      </c>
      <c r="BL147" s="428">
        <v>-0.2072</v>
      </c>
      <c r="BM147" s="428">
        <v>-0.2102</v>
      </c>
      <c r="BN147" s="428">
        <v>-0.1343</v>
      </c>
      <c r="BO147" s="428">
        <v>-0.1525</v>
      </c>
      <c r="BP147" s="42"/>
      <c r="BQ147" s="428">
        <v>-4.2800000000000005E-2</v>
      </c>
      <c r="BR147" s="428">
        <v>4.1700000000000001E-2</v>
      </c>
      <c r="BS147" s="428">
        <v>2.3900000000000001E-2</v>
      </c>
      <c r="BT147" s="428">
        <v>0.21640000000000001</v>
      </c>
      <c r="BU147" s="428">
        <v>-2.69E-2</v>
      </c>
      <c r="BV147" s="428">
        <v>1.4800000000000001E-2</v>
      </c>
      <c r="BW147" s="42"/>
      <c r="BX147" s="428">
        <v>0.06</v>
      </c>
      <c r="BY147" s="428">
        <v>7.5800000000000006E-2</v>
      </c>
      <c r="BZ147" s="428">
        <v>7.1500000000000008E-2</v>
      </c>
      <c r="CA147" s="42"/>
      <c r="CB147" s="428">
        <v>9.2799999999999994E-2</v>
      </c>
      <c r="CC147" s="428">
        <v>0.15909999999999999</v>
      </c>
      <c r="CD147" s="428">
        <v>0.1452</v>
      </c>
      <c r="CE147" s="42"/>
      <c r="CF147" s="667">
        <v>103.9</v>
      </c>
      <c r="CG147" s="514">
        <v>-3</v>
      </c>
      <c r="CH147" s="754" t="s">
        <v>1115</v>
      </c>
      <c r="CI147" s="754" t="s">
        <v>1115</v>
      </c>
      <c r="CJ147" s="183"/>
    </row>
    <row r="148" spans="1:88">
      <c r="A148" s="61">
        <v>44348</v>
      </c>
      <c r="B148" s="428">
        <v>9.6500000000000002E-2</v>
      </c>
      <c r="C148" s="428">
        <v>5.6299999999999996E-2</v>
      </c>
      <c r="D148" s="428">
        <v>6.54E-2</v>
      </c>
      <c r="E148" s="42"/>
      <c r="F148" s="428">
        <v>-0.80480000000000007</v>
      </c>
      <c r="G148" s="428">
        <v>-0.40850000000000003</v>
      </c>
      <c r="H148" s="428">
        <v>-0.66280000000000006</v>
      </c>
      <c r="I148" s="428">
        <v>-0.62290000000000001</v>
      </c>
      <c r="J148" s="428">
        <v>-0.69319999999999993</v>
      </c>
      <c r="K148" s="428">
        <v>-0.57399999999999995</v>
      </c>
      <c r="L148" s="42"/>
      <c r="M148" s="428">
        <v>0.25659999999999999</v>
      </c>
      <c r="N148" s="428">
        <v>0.1182</v>
      </c>
      <c r="O148" s="428">
        <v>0.1507</v>
      </c>
      <c r="P148" s="428">
        <v>0.184</v>
      </c>
      <c r="Q148" s="428">
        <v>0.23329999999999998</v>
      </c>
      <c r="R148" s="428">
        <v>0.2228</v>
      </c>
      <c r="S148" s="42"/>
      <c r="T148" s="428">
        <v>0.25420000000000004</v>
      </c>
      <c r="U148" s="428">
        <v>0.16320000000000001</v>
      </c>
      <c r="V148" s="428">
        <v>0</v>
      </c>
      <c r="W148" s="428">
        <v>0.3427</v>
      </c>
      <c r="X148" s="428">
        <v>0.18579999999999999</v>
      </c>
      <c r="Y148" s="428">
        <v>5.4100000000000002E-2</v>
      </c>
      <c r="Z148" s="42"/>
      <c r="AA148" s="428">
        <v>0.33189999999999997</v>
      </c>
      <c r="AB148" s="428">
        <v>0.1085</v>
      </c>
      <c r="AC148" s="428">
        <v>1.95E-2</v>
      </c>
      <c r="AD148" s="428">
        <v>0.25140000000000001</v>
      </c>
      <c r="AE148" s="428">
        <v>0.1424</v>
      </c>
      <c r="AF148" s="428">
        <v>0.1462</v>
      </c>
      <c r="AG148" s="755"/>
      <c r="AH148" s="428">
        <v>0.1133</v>
      </c>
      <c r="AI148" s="428">
        <v>0.17190000000000003</v>
      </c>
      <c r="AJ148" s="428">
        <v>0.1575</v>
      </c>
      <c r="AK148" s="428">
        <v>7.9000000000000001E-2</v>
      </c>
      <c r="AL148" s="428">
        <v>2.81E-2</v>
      </c>
      <c r="AM148" s="428">
        <v>4.0500000000000001E-2</v>
      </c>
      <c r="AN148" s="42"/>
      <c r="AO148" s="428">
        <v>0.56759999999999999</v>
      </c>
      <c r="AP148" s="428">
        <v>0.2</v>
      </c>
      <c r="AQ148" s="428">
        <v>0.28420000000000001</v>
      </c>
      <c r="AR148" s="428">
        <v>0.34840000000000004</v>
      </c>
      <c r="AS148" s="428">
        <v>6.0499999999999998E-2</v>
      </c>
      <c r="AT148" s="428">
        <v>0.125</v>
      </c>
      <c r="AU148" s="42"/>
      <c r="AV148" s="428">
        <v>0.60819999999999996</v>
      </c>
      <c r="AW148" s="428">
        <v>0.51649999999999996</v>
      </c>
      <c r="AX148" s="428">
        <v>0.5363</v>
      </c>
      <c r="AY148" s="428">
        <v>0.5484</v>
      </c>
      <c r="AZ148" s="428">
        <v>0.48479999999999995</v>
      </c>
      <c r="BA148" s="428">
        <v>0.49939999999999996</v>
      </c>
      <c r="BB148" s="42"/>
      <c r="BC148" s="428">
        <v>0.44729999999999998</v>
      </c>
      <c r="BD148" s="428">
        <v>0.37740000000000001</v>
      </c>
      <c r="BE148" s="428">
        <v>0.39360000000000001</v>
      </c>
      <c r="BF148" s="428">
        <v>0.4486</v>
      </c>
      <c r="BG148" s="428">
        <v>0.53569999999999995</v>
      </c>
      <c r="BH148" s="428">
        <v>0.51560000000000006</v>
      </c>
      <c r="BI148" s="42"/>
      <c r="BJ148" s="428">
        <v>0.1739</v>
      </c>
      <c r="BK148" s="428">
        <v>-3.5499999999999997E-2</v>
      </c>
      <c r="BL148" s="428">
        <v>1.32E-2</v>
      </c>
      <c r="BM148" s="428">
        <v>-0.1343</v>
      </c>
      <c r="BN148" s="428">
        <v>-4.3799999999999999E-2</v>
      </c>
      <c r="BO148" s="428">
        <v>-6.4399999999999999E-2</v>
      </c>
      <c r="BP148" s="42"/>
      <c r="BQ148" s="428">
        <v>0.4274</v>
      </c>
      <c r="BR148" s="428">
        <v>0.17610000000000001</v>
      </c>
      <c r="BS148" s="428">
        <v>0.2366</v>
      </c>
      <c r="BT148" s="428">
        <v>0.15560000000000002</v>
      </c>
      <c r="BU148" s="428">
        <v>0.16039999999999999</v>
      </c>
      <c r="BV148" s="428">
        <v>0.1618</v>
      </c>
      <c r="BW148" s="42"/>
      <c r="BX148" s="428">
        <v>0.2457</v>
      </c>
      <c r="BY148" s="428">
        <v>8.2599999999999993E-2</v>
      </c>
      <c r="BZ148" s="428">
        <v>0.12179999999999999</v>
      </c>
      <c r="CA148" s="42"/>
      <c r="CB148" s="428">
        <v>0.2225</v>
      </c>
      <c r="CC148" s="428">
        <v>0.19699999999999998</v>
      </c>
      <c r="CD148" s="428">
        <v>0.20309999999999997</v>
      </c>
      <c r="CE148" s="42"/>
      <c r="CF148" s="667">
        <v>108.6</v>
      </c>
      <c r="CG148" s="514">
        <v>4.6999999999999886</v>
      </c>
      <c r="CH148" s="754" t="s">
        <v>1115</v>
      </c>
      <c r="CI148" s="754" t="s">
        <v>1115</v>
      </c>
      <c r="CJ148" s="183"/>
    </row>
    <row r="149" spans="1:88">
      <c r="A149" s="61">
        <v>44440</v>
      </c>
      <c r="B149" s="428">
        <v>-3.2500000000000001E-2</v>
      </c>
      <c r="C149" s="428">
        <v>-0.13539999999999999</v>
      </c>
      <c r="D149" s="428">
        <v>-0.11320000000000001</v>
      </c>
      <c r="E149" s="42"/>
      <c r="F149" s="428">
        <v>-0.88060000000000005</v>
      </c>
      <c r="G149" s="428">
        <v>-0.76180000000000003</v>
      </c>
      <c r="H149" s="428">
        <v>-0.67349999999999999</v>
      </c>
      <c r="I149" s="428">
        <v>-0.44020000000000004</v>
      </c>
      <c r="J149" s="428">
        <v>-0.72089999999999999</v>
      </c>
      <c r="K149" s="428">
        <v>-0.52170000000000005</v>
      </c>
      <c r="L149" s="42"/>
      <c r="M149" s="428">
        <v>0.29760000000000003</v>
      </c>
      <c r="N149" s="428">
        <v>4.7199999999999999E-2</v>
      </c>
      <c r="O149" s="428">
        <v>0.10310000000000001</v>
      </c>
      <c r="P149" s="428">
        <v>0.20469999999999999</v>
      </c>
      <c r="Q149" s="428">
        <v>0.157</v>
      </c>
      <c r="R149" s="428">
        <v>0.16750000000000001</v>
      </c>
      <c r="S149" s="42"/>
      <c r="T149" s="428">
        <v>0.19239999999999999</v>
      </c>
      <c r="U149" s="428">
        <v>0.30459999999999998</v>
      </c>
      <c r="V149" s="428">
        <v>1.6000000000000001E-3</v>
      </c>
      <c r="W149" s="428">
        <v>0.39119999999999999</v>
      </c>
      <c r="X149" s="428">
        <v>5.67E-2</v>
      </c>
      <c r="Y149" s="428">
        <v>5.3600000000000002E-2</v>
      </c>
      <c r="Z149" s="42"/>
      <c r="AA149" s="428">
        <v>0.25390000000000001</v>
      </c>
      <c r="AB149" s="428">
        <v>0.1489</v>
      </c>
      <c r="AC149" s="428">
        <v>3.5699999999999996E-2</v>
      </c>
      <c r="AD149" s="428">
        <v>0.2833</v>
      </c>
      <c r="AE149" s="428">
        <v>0.15869999999999998</v>
      </c>
      <c r="AF149" s="428">
        <v>0.11960000000000001</v>
      </c>
      <c r="AG149" s="755"/>
      <c r="AH149" s="428">
        <v>0.11749999999999999</v>
      </c>
      <c r="AI149" s="428">
        <v>5.0099999999999999E-2</v>
      </c>
      <c r="AJ149" s="428">
        <v>6.7900000000000002E-2</v>
      </c>
      <c r="AK149" s="428">
        <v>0.27289999999999998</v>
      </c>
      <c r="AL149" s="428">
        <v>0.10630000000000001</v>
      </c>
      <c r="AM149" s="428">
        <v>0.15130000000000002</v>
      </c>
      <c r="AN149" s="42"/>
      <c r="AO149" s="428">
        <v>0.42560000000000003</v>
      </c>
      <c r="AP149" s="428">
        <v>0.1293</v>
      </c>
      <c r="AQ149" s="428">
        <v>0.1993</v>
      </c>
      <c r="AR149" s="428">
        <v>0.3211</v>
      </c>
      <c r="AS149" s="428">
        <v>4.2599999999999999E-2</v>
      </c>
      <c r="AT149" s="428">
        <v>0.109</v>
      </c>
      <c r="AU149" s="42"/>
      <c r="AV149" s="428">
        <v>0.86670000000000003</v>
      </c>
      <c r="AW149" s="428">
        <v>0.48119999999999996</v>
      </c>
      <c r="AX149" s="428">
        <v>0.56619999999999993</v>
      </c>
      <c r="AY149" s="428">
        <v>0.84510000000000007</v>
      </c>
      <c r="AZ149" s="428">
        <v>0.47770000000000001</v>
      </c>
      <c r="BA149" s="428">
        <v>0.55899999999999994</v>
      </c>
      <c r="BB149" s="42"/>
      <c r="BC149" s="428">
        <v>0.78680000000000005</v>
      </c>
      <c r="BD149" s="428">
        <v>0.38539999999999996</v>
      </c>
      <c r="BE149" s="428">
        <v>0.47560000000000002</v>
      </c>
      <c r="BF149" s="428">
        <v>0.90410000000000001</v>
      </c>
      <c r="BG149" s="428">
        <v>0.503</v>
      </c>
      <c r="BH149" s="428">
        <v>0.59370000000000001</v>
      </c>
      <c r="BI149" s="42"/>
      <c r="BJ149" s="428">
        <v>0.16020000000000001</v>
      </c>
      <c r="BK149" s="428">
        <v>-0.21989999999999998</v>
      </c>
      <c r="BL149" s="428">
        <v>-0.13720000000000002</v>
      </c>
      <c r="BM149" s="428">
        <v>-1.34E-2</v>
      </c>
      <c r="BN149" s="428">
        <v>-0.29399999999999998</v>
      </c>
      <c r="BO149" s="428">
        <v>-0.2324</v>
      </c>
      <c r="BP149" s="42"/>
      <c r="BQ149" s="428">
        <v>0.24840000000000001</v>
      </c>
      <c r="BR149" s="428">
        <v>1.9199999999999998E-2</v>
      </c>
      <c r="BS149" s="428">
        <v>6.9099999999999995E-2</v>
      </c>
      <c r="BT149" s="428">
        <v>0.42070000000000002</v>
      </c>
      <c r="BU149" s="428">
        <v>8.9800000000000005E-2</v>
      </c>
      <c r="BV149" s="428">
        <v>0.16870000000000002</v>
      </c>
      <c r="BW149" s="42"/>
      <c r="BX149" s="428">
        <v>9.9100000000000008E-2</v>
      </c>
      <c r="BY149" s="428">
        <v>4.6199999999999998E-2</v>
      </c>
      <c r="BZ149" s="428">
        <v>5.9500000000000004E-2</v>
      </c>
      <c r="CA149" s="42"/>
      <c r="CB149" s="428">
        <v>0.2843</v>
      </c>
      <c r="CC149" s="428">
        <v>7.2000000000000008E-2</v>
      </c>
      <c r="CD149" s="428">
        <v>0.1226</v>
      </c>
      <c r="CE149" s="42"/>
      <c r="CF149" s="667">
        <v>101.4</v>
      </c>
      <c r="CG149" s="514">
        <v>-7.1999999999999886</v>
      </c>
      <c r="CH149" s="514"/>
      <c r="CJ149" s="183"/>
    </row>
    <row r="150" spans="1:88">
      <c r="A150" s="61">
        <v>44531</v>
      </c>
      <c r="B150" s="428">
        <v>-0.35350000000000004</v>
      </c>
      <c r="C150" s="428">
        <v>-0.25800000000000001</v>
      </c>
      <c r="D150" s="428">
        <v>-0.28210000000000002</v>
      </c>
      <c r="E150" s="42"/>
      <c r="F150" s="428">
        <v>-0.82689999999999997</v>
      </c>
      <c r="G150" s="428">
        <v>-0.66900000000000004</v>
      </c>
      <c r="H150" s="428">
        <v>-0.69680000000000009</v>
      </c>
      <c r="I150" s="428">
        <v>-0.58050000000000002</v>
      </c>
      <c r="J150" s="428">
        <v>-0.72970000000000002</v>
      </c>
      <c r="K150" s="428">
        <v>-0.6038</v>
      </c>
      <c r="L150" s="42"/>
      <c r="M150" s="428">
        <v>0.2127</v>
      </c>
      <c r="N150" s="428">
        <v>5.7999999999999996E-3</v>
      </c>
      <c r="O150" s="428">
        <v>5.7999999999999996E-2</v>
      </c>
      <c r="P150" s="428">
        <v>0.33179999999999998</v>
      </c>
      <c r="Q150" s="428">
        <v>0.13</v>
      </c>
      <c r="R150" s="428">
        <v>0.18109999999999998</v>
      </c>
      <c r="S150" s="42"/>
      <c r="T150" s="428">
        <v>0.16550000000000001</v>
      </c>
      <c r="U150" s="428">
        <v>0.2155</v>
      </c>
      <c r="V150" s="428">
        <v>2.3E-3</v>
      </c>
      <c r="W150" s="428">
        <v>0.39649999999999996</v>
      </c>
      <c r="X150" s="428">
        <v>0.1736</v>
      </c>
      <c r="Y150" s="428">
        <v>4.6699999999999998E-2</v>
      </c>
      <c r="Z150" s="42"/>
      <c r="AA150" s="428">
        <v>0.23960000000000001</v>
      </c>
      <c r="AB150" s="428">
        <v>0.1444</v>
      </c>
      <c r="AC150" s="428">
        <v>1.3600000000000001E-2</v>
      </c>
      <c r="AD150" s="428">
        <v>0.33779999999999999</v>
      </c>
      <c r="AE150" s="428">
        <v>0.16390000000000002</v>
      </c>
      <c r="AF150" s="428">
        <v>0.1007</v>
      </c>
      <c r="AG150" s="755"/>
      <c r="AH150" s="428">
        <v>-3.0699999999999998E-2</v>
      </c>
      <c r="AI150" s="428">
        <v>2.7699999999999999E-2</v>
      </c>
      <c r="AJ150" s="428">
        <v>1.21E-2</v>
      </c>
      <c r="AK150" s="428">
        <v>0.38229999999999997</v>
      </c>
      <c r="AL150" s="428">
        <v>6.2800000000000009E-2</v>
      </c>
      <c r="AM150" s="428">
        <v>0.14859999999999998</v>
      </c>
      <c r="AN150" s="42"/>
      <c r="AO150" s="428">
        <v>0.17010000000000003</v>
      </c>
      <c r="AP150" s="428">
        <v>0.16</v>
      </c>
      <c r="AQ150" s="428">
        <v>0.16260000000000002</v>
      </c>
      <c r="AR150" s="428">
        <v>0.36340000000000006</v>
      </c>
      <c r="AS150" s="428">
        <v>0.19329999999999997</v>
      </c>
      <c r="AT150" s="428">
        <v>0.23749999999999999</v>
      </c>
      <c r="AU150" s="42"/>
      <c r="AV150" s="428">
        <v>0.77590000000000003</v>
      </c>
      <c r="AW150" s="428">
        <v>0.54849999999999999</v>
      </c>
      <c r="AX150" s="428">
        <v>0.60609999999999997</v>
      </c>
      <c r="AY150" s="428">
        <v>0.87459999999999993</v>
      </c>
      <c r="AZ150" s="428">
        <v>0.61980000000000002</v>
      </c>
      <c r="BA150" s="428">
        <v>0.68400000000000005</v>
      </c>
      <c r="BB150" s="42"/>
      <c r="BC150" s="428">
        <v>0.62649999999999995</v>
      </c>
      <c r="BD150" s="428">
        <v>0.4874</v>
      </c>
      <c r="BE150" s="428">
        <v>0.52390000000000003</v>
      </c>
      <c r="BF150" s="428">
        <v>0.83409999999999995</v>
      </c>
      <c r="BG150" s="428">
        <v>0.58079999999999998</v>
      </c>
      <c r="BH150" s="428">
        <v>0.64760000000000006</v>
      </c>
      <c r="BI150" s="42"/>
      <c r="BJ150" s="428">
        <v>-0.26700000000000002</v>
      </c>
      <c r="BK150" s="428">
        <v>-0.1263</v>
      </c>
      <c r="BL150" s="428">
        <v>-0.16170000000000001</v>
      </c>
      <c r="BM150" s="428">
        <v>0.1116</v>
      </c>
      <c r="BN150" s="428">
        <v>-0.19469999999999998</v>
      </c>
      <c r="BO150" s="428">
        <v>-0.1173</v>
      </c>
      <c r="BP150" s="42"/>
      <c r="BQ150" s="428">
        <v>-0.1182</v>
      </c>
      <c r="BR150" s="428">
        <v>6.6299999999999998E-2</v>
      </c>
      <c r="BS150" s="428">
        <v>3.2199999999999999E-2</v>
      </c>
      <c r="BT150" s="428">
        <v>0.53400000000000003</v>
      </c>
      <c r="BU150" s="428">
        <v>3.4500000000000003E-2</v>
      </c>
      <c r="BV150" s="428">
        <v>0.156</v>
      </c>
      <c r="BW150" s="42"/>
      <c r="BX150" s="428">
        <v>0.2843</v>
      </c>
      <c r="BY150" s="428">
        <v>-4.0999999999999995E-2</v>
      </c>
      <c r="BZ150" s="428">
        <v>4.2800000000000005E-2</v>
      </c>
      <c r="CA150" s="42"/>
      <c r="CB150" s="428">
        <v>0.21850000000000003</v>
      </c>
      <c r="CC150" s="428">
        <v>-3.3599999999999998E-2</v>
      </c>
      <c r="CD150" s="428">
        <v>3.0800000000000001E-2</v>
      </c>
      <c r="CE150" s="42"/>
      <c r="CF150" s="667">
        <v>102.9</v>
      </c>
      <c r="CG150" s="514">
        <v>1.5</v>
      </c>
      <c r="CH150" s="514">
        <v>99.1</v>
      </c>
      <c r="CJ150" s="183"/>
    </row>
    <row r="151" spans="1:88">
      <c r="A151" s="61">
        <v>44621</v>
      </c>
      <c r="B151" s="428">
        <v>-0.56930000000000003</v>
      </c>
      <c r="C151" s="428">
        <v>-0.3569</v>
      </c>
      <c r="D151" s="428">
        <v>-0.39729999999999999</v>
      </c>
      <c r="E151" s="42"/>
      <c r="F151" s="428">
        <v>-0.73909999999999998</v>
      </c>
      <c r="G151" s="428">
        <v>-0.86730000000000007</v>
      </c>
      <c r="H151" s="428">
        <v>-0.6925</v>
      </c>
      <c r="I151" s="428">
        <v>-0.63800000000000001</v>
      </c>
      <c r="J151" s="428">
        <v>-0.70169999999999999</v>
      </c>
      <c r="K151" s="428">
        <v>-0.68500000000000005</v>
      </c>
      <c r="L151" s="42"/>
      <c r="M151" s="428">
        <v>5.04E-2</v>
      </c>
      <c r="N151" s="428">
        <v>-8.8800000000000004E-2</v>
      </c>
      <c r="O151" s="428">
        <v>-6.1900000000000004E-2</v>
      </c>
      <c r="P151" s="428">
        <v>0.26050000000000001</v>
      </c>
      <c r="Q151" s="428">
        <v>0.21870000000000001</v>
      </c>
      <c r="R151" s="428">
        <v>0.2268</v>
      </c>
      <c r="S151" s="42"/>
      <c r="T151" s="428">
        <v>0.42430000000000001</v>
      </c>
      <c r="U151" s="428">
        <v>7.400000000000001E-2</v>
      </c>
      <c r="V151" s="428">
        <v>5.6000000000000008E-3</v>
      </c>
      <c r="W151" s="428">
        <v>0.38409999999999994</v>
      </c>
      <c r="X151" s="428">
        <v>9.8900000000000002E-2</v>
      </c>
      <c r="Y151" s="428">
        <v>1.3000000000000001E-2</v>
      </c>
      <c r="Z151" s="42"/>
      <c r="AA151" s="428">
        <v>0.26429999999999998</v>
      </c>
      <c r="AB151" s="428">
        <v>0.1134</v>
      </c>
      <c r="AC151" s="428">
        <v>2.1400000000000002E-2</v>
      </c>
      <c r="AD151" s="428">
        <v>0.36099999999999999</v>
      </c>
      <c r="AE151" s="428">
        <v>0.14069999999999999</v>
      </c>
      <c r="AF151" s="428">
        <v>9.9100000000000008E-2</v>
      </c>
      <c r="AG151" s="755"/>
      <c r="AH151" s="428">
        <v>0.2586</v>
      </c>
      <c r="AI151" s="428">
        <v>0.1527</v>
      </c>
      <c r="AJ151" s="428">
        <v>0.1741</v>
      </c>
      <c r="AK151" s="428">
        <v>0.17199999999999999</v>
      </c>
      <c r="AL151" s="428">
        <v>9.69E-2</v>
      </c>
      <c r="AM151" s="428">
        <v>0.11220000000000001</v>
      </c>
      <c r="AN151" s="42"/>
      <c r="AO151" s="428">
        <v>0.46740000000000004</v>
      </c>
      <c r="AP151" s="428">
        <v>0.37959999999999999</v>
      </c>
      <c r="AQ151" s="428">
        <v>0.39689999999999998</v>
      </c>
      <c r="AR151" s="428">
        <v>0.58310000000000006</v>
      </c>
      <c r="AS151" s="428">
        <v>0.23280000000000001</v>
      </c>
      <c r="AT151" s="428">
        <v>0.30219999999999997</v>
      </c>
      <c r="AU151" s="42"/>
      <c r="AV151" s="428">
        <v>0.46939999999999998</v>
      </c>
      <c r="AW151" s="428">
        <v>0.57889999999999997</v>
      </c>
      <c r="AX151" s="428">
        <v>0.55770000000000008</v>
      </c>
      <c r="AY151" s="428">
        <v>0.60219999999999996</v>
      </c>
      <c r="AZ151" s="428">
        <v>0.75840000000000007</v>
      </c>
      <c r="BA151" s="428">
        <v>0.72799999999999998</v>
      </c>
      <c r="BB151" s="42"/>
      <c r="BC151" s="428">
        <v>0.59570000000000001</v>
      </c>
      <c r="BD151" s="428">
        <v>0.52990000000000004</v>
      </c>
      <c r="BE151" s="428">
        <v>0.54259999999999997</v>
      </c>
      <c r="BF151" s="428">
        <v>0.76190000000000002</v>
      </c>
      <c r="BG151" s="428">
        <v>0.77159999999999995</v>
      </c>
      <c r="BH151" s="428">
        <v>0.76969999999999994</v>
      </c>
      <c r="BI151" s="42"/>
      <c r="BJ151" s="428">
        <v>8.8999999999999999E-3</v>
      </c>
      <c r="BK151" s="428">
        <v>-0.42299999999999999</v>
      </c>
      <c r="BL151" s="428">
        <v>-0.34149999999999997</v>
      </c>
      <c r="BM151" s="428">
        <v>-0.22149999999999997</v>
      </c>
      <c r="BN151" s="428">
        <v>-0.35499999999999998</v>
      </c>
      <c r="BO151" s="428">
        <v>-0.32950000000000002</v>
      </c>
      <c r="BP151" s="42"/>
      <c r="BQ151" s="428">
        <v>-0.158</v>
      </c>
      <c r="BR151" s="428">
        <v>-7.8100000000000003E-2</v>
      </c>
      <c r="BS151" s="428">
        <v>-9.4499999999999987E-2</v>
      </c>
      <c r="BT151" s="428">
        <v>-9.1899999999999996E-2</v>
      </c>
      <c r="BU151" s="428">
        <v>5.33E-2</v>
      </c>
      <c r="BV151" s="428">
        <v>2.6200000000000001E-2</v>
      </c>
      <c r="BW151" s="42"/>
      <c r="BX151" s="428">
        <v>0.37640000000000001</v>
      </c>
      <c r="BY151" s="428">
        <v>-0.1825</v>
      </c>
      <c r="BZ151" s="428">
        <v>-7.0599999999999996E-2</v>
      </c>
      <c r="CA151" s="42"/>
      <c r="CB151" s="428">
        <v>0.25700000000000001</v>
      </c>
      <c r="CC151" s="428">
        <v>-0.1389</v>
      </c>
      <c r="CD151" s="428">
        <v>-6.2E-2</v>
      </c>
      <c r="CE151" s="42"/>
      <c r="CF151" s="667">
        <v>99</v>
      </c>
      <c r="CG151" s="514">
        <v>-3.9000000000000057</v>
      </c>
      <c r="CH151" s="514">
        <v>92.1</v>
      </c>
      <c r="CI151" s="514">
        <v>-7</v>
      </c>
      <c r="CJ151" s="183"/>
    </row>
    <row r="152" spans="1:88">
      <c r="A152" s="212"/>
      <c r="B152" s="428"/>
      <c r="C152" s="428"/>
      <c r="D152" s="428"/>
      <c r="E152" s="442"/>
      <c r="F152" s="428"/>
      <c r="G152" s="428"/>
      <c r="H152" s="428"/>
      <c r="I152" s="428"/>
      <c r="J152" s="428"/>
      <c r="K152" s="428"/>
      <c r="L152" s="42"/>
      <c r="M152" s="428"/>
      <c r="N152" s="428"/>
      <c r="O152" s="428"/>
      <c r="P152" s="428"/>
      <c r="Q152" s="428"/>
      <c r="R152" s="428"/>
      <c r="S152" s="442"/>
      <c r="T152" s="428"/>
      <c r="U152" s="428"/>
      <c r="V152" s="428"/>
      <c r="W152" s="428"/>
      <c r="X152" s="428"/>
      <c r="Y152" s="428"/>
      <c r="Z152" s="442"/>
      <c r="AA152" s="428"/>
      <c r="AB152" s="428"/>
      <c r="AC152" s="428"/>
      <c r="AD152" s="428"/>
      <c r="AE152" s="428"/>
      <c r="AF152" s="428"/>
      <c r="AH152" s="428"/>
      <c r="AI152" s="428"/>
      <c r="AJ152" s="428"/>
      <c r="AK152" s="428"/>
      <c r="AL152" s="428"/>
      <c r="AM152" s="428"/>
      <c r="AO152" s="428"/>
      <c r="AP152" s="428"/>
      <c r="AQ152" s="428"/>
      <c r="AR152" s="428"/>
      <c r="AS152" s="428"/>
      <c r="AT152" s="428"/>
      <c r="AV152" s="428"/>
      <c r="AW152" s="428"/>
      <c r="AX152" s="428"/>
      <c r="AY152" s="428"/>
      <c r="AZ152" s="428"/>
      <c r="BA152" s="428"/>
      <c r="BC152" s="428"/>
      <c r="BD152" s="428"/>
      <c r="BE152" s="428"/>
      <c r="BF152" s="428"/>
      <c r="BG152" s="428"/>
      <c r="BH152" s="428"/>
      <c r="BJ152" s="428"/>
      <c r="BK152" s="428"/>
      <c r="BL152" s="428"/>
      <c r="BM152" s="428"/>
      <c r="BN152" s="428"/>
      <c r="BO152" s="428"/>
      <c r="BQ152" s="428"/>
      <c r="BR152" s="428"/>
      <c r="BS152" s="428"/>
      <c r="BT152" s="428"/>
      <c r="BU152" s="428"/>
      <c r="BV152" s="428"/>
      <c r="BW152" s="442"/>
      <c r="BX152" s="428"/>
      <c r="BY152" s="428"/>
      <c r="BZ152" s="428"/>
      <c r="CA152" s="442"/>
      <c r="CB152" s="428"/>
      <c r="CC152" s="428"/>
      <c r="CD152" s="428"/>
      <c r="CE152" s="442"/>
      <c r="CF152" s="667"/>
      <c r="CG152" s="514"/>
      <c r="CH152" s="514"/>
      <c r="CJ152" s="183"/>
    </row>
    <row r="153" spans="1:88">
      <c r="A153" s="212"/>
      <c r="B153" s="428"/>
      <c r="C153" s="428"/>
      <c r="D153" s="428"/>
      <c r="E153" s="442"/>
      <c r="F153" s="428"/>
      <c r="G153" s="428"/>
      <c r="H153" s="428"/>
      <c r="I153" s="428"/>
      <c r="J153" s="428"/>
      <c r="K153" s="428"/>
      <c r="L153" s="42"/>
      <c r="M153" s="428"/>
      <c r="N153" s="428"/>
      <c r="O153" s="428"/>
      <c r="P153" s="428"/>
      <c r="Q153" s="428"/>
      <c r="R153" s="428"/>
      <c r="S153" s="442"/>
      <c r="T153" s="428"/>
      <c r="U153" s="428"/>
      <c r="V153" s="428"/>
      <c r="W153" s="428"/>
      <c r="X153" s="428"/>
      <c r="Y153" s="428"/>
      <c r="Z153" s="442"/>
      <c r="AA153" s="428"/>
      <c r="AB153" s="428"/>
      <c r="AC153" s="428"/>
      <c r="AD153" s="428"/>
      <c r="AE153" s="428"/>
      <c r="AF153" s="428"/>
      <c r="AH153" s="428"/>
      <c r="AI153" s="428"/>
      <c r="AJ153" s="428"/>
      <c r="AK153" s="428"/>
      <c r="AL153" s="428"/>
      <c r="AM153" s="428"/>
      <c r="AO153" s="428"/>
      <c r="AP153" s="428"/>
      <c r="AQ153" s="428"/>
      <c r="AR153" s="428"/>
      <c r="AS153" s="428"/>
      <c r="AT153" s="428"/>
      <c r="AV153" s="428"/>
      <c r="AW153" s="428"/>
      <c r="AX153" s="428"/>
      <c r="AY153" s="428"/>
      <c r="AZ153" s="428"/>
      <c r="BA153" s="428"/>
      <c r="BC153" s="428"/>
      <c r="BD153" s="428"/>
      <c r="BE153" s="428"/>
      <c r="BF153" s="428"/>
      <c r="BG153" s="428"/>
      <c r="BH153" s="428"/>
      <c r="BJ153" s="428"/>
      <c r="BK153" s="428"/>
      <c r="BL153" s="428"/>
      <c r="BM153" s="428"/>
      <c r="BN153" s="428"/>
      <c r="BO153" s="428"/>
      <c r="BQ153" s="428"/>
      <c r="BR153" s="428"/>
      <c r="BS153" s="428"/>
      <c r="BT153" s="428"/>
      <c r="BU153" s="428"/>
      <c r="BV153" s="428"/>
      <c r="BW153" s="442"/>
      <c r="BX153" s="428"/>
      <c r="BY153" s="428"/>
      <c r="BZ153" s="428"/>
      <c r="CA153" s="442"/>
      <c r="CB153" s="428"/>
      <c r="CC153" s="428"/>
      <c r="CD153" s="428"/>
      <c r="CE153" s="442"/>
      <c r="CF153" s="667"/>
      <c r="CG153" s="514"/>
      <c r="CH153" s="514"/>
      <c r="CJ153" s="183"/>
    </row>
    <row r="154" spans="1:88">
      <c r="A154" s="212"/>
      <c r="B154" s="428"/>
      <c r="C154" s="428"/>
      <c r="D154" s="428"/>
      <c r="E154" s="442"/>
      <c r="F154" s="428"/>
      <c r="G154" s="428"/>
      <c r="H154" s="428"/>
      <c r="I154" s="428"/>
      <c r="J154" s="428"/>
      <c r="K154" s="428"/>
      <c r="L154" s="42"/>
      <c r="M154" s="428"/>
      <c r="N154" s="428"/>
      <c r="O154" s="428"/>
      <c r="P154" s="428"/>
      <c r="Q154" s="428"/>
      <c r="R154" s="428"/>
      <c r="S154" s="442"/>
      <c r="T154" s="428"/>
      <c r="U154" s="428"/>
      <c r="V154" s="428"/>
      <c r="W154" s="428"/>
      <c r="X154" s="428"/>
      <c r="Y154" s="428"/>
      <c r="Z154" s="442"/>
      <c r="AA154" s="428"/>
      <c r="AB154" s="428"/>
      <c r="AC154" s="428"/>
      <c r="AD154" s="428"/>
      <c r="AE154" s="428"/>
      <c r="AF154" s="428"/>
      <c r="AH154" s="428"/>
      <c r="AI154" s="428"/>
      <c r="AJ154" s="428"/>
      <c r="AK154" s="428"/>
      <c r="AL154" s="428"/>
      <c r="AM154" s="428"/>
      <c r="AO154" s="428"/>
      <c r="AP154" s="428"/>
      <c r="AQ154" s="428"/>
      <c r="AR154" s="428"/>
      <c r="AS154" s="428"/>
      <c r="AT154" s="428"/>
      <c r="AV154" s="428"/>
      <c r="AW154" s="428"/>
      <c r="AX154" s="428"/>
      <c r="AY154" s="428"/>
      <c r="AZ154" s="428"/>
      <c r="BA154" s="428"/>
      <c r="BC154" s="428"/>
      <c r="BD154" s="428"/>
      <c r="BE154" s="428"/>
      <c r="BF154" s="428"/>
      <c r="BG154" s="428"/>
      <c r="BH154" s="428"/>
      <c r="BJ154" s="428"/>
      <c r="BK154" s="428"/>
      <c r="BL154" s="428"/>
      <c r="BM154" s="428"/>
      <c r="BN154" s="428"/>
      <c r="BO154" s="428"/>
      <c r="BQ154" s="428"/>
      <c r="BR154" s="428"/>
      <c r="BS154" s="428"/>
      <c r="BT154" s="428"/>
      <c r="BU154" s="428"/>
      <c r="BV154" s="428"/>
      <c r="BW154" s="442"/>
      <c r="BX154" s="428"/>
      <c r="BY154" s="428"/>
      <c r="BZ154" s="428"/>
      <c r="CA154" s="442"/>
      <c r="CB154" s="428"/>
      <c r="CC154" s="428"/>
      <c r="CD154" s="428"/>
      <c r="CE154" s="442"/>
      <c r="CF154" s="667"/>
      <c r="CG154" s="514"/>
      <c r="CH154" s="514"/>
      <c r="CJ154" s="183"/>
    </row>
    <row r="155" spans="1:88">
      <c r="A155" s="212"/>
      <c r="B155" s="428"/>
      <c r="C155" s="428"/>
      <c r="D155" s="428"/>
      <c r="E155" s="442"/>
      <c r="F155" s="428"/>
      <c r="G155" s="428"/>
      <c r="H155" s="428"/>
      <c r="I155" s="428"/>
      <c r="J155" s="428"/>
      <c r="K155" s="428"/>
      <c r="L155" s="42"/>
      <c r="M155" s="428"/>
      <c r="N155" s="428"/>
      <c r="O155" s="428"/>
      <c r="P155" s="428"/>
      <c r="Q155" s="428"/>
      <c r="R155" s="428"/>
      <c r="S155" s="442"/>
      <c r="T155" s="428"/>
      <c r="U155" s="428"/>
      <c r="V155" s="428"/>
      <c r="W155" s="428"/>
      <c r="X155" s="428"/>
      <c r="Y155" s="428"/>
      <c r="Z155" s="442"/>
      <c r="AA155" s="428"/>
      <c r="AB155" s="428"/>
      <c r="AC155" s="428"/>
      <c r="AD155" s="428"/>
      <c r="AE155" s="428"/>
      <c r="AF155" s="428"/>
      <c r="AH155" s="428"/>
      <c r="AI155" s="428"/>
      <c r="AJ155" s="428"/>
      <c r="AK155" s="428"/>
      <c r="AL155" s="428"/>
      <c r="AM155" s="428"/>
      <c r="AO155" s="428"/>
      <c r="AP155" s="428"/>
      <c r="AQ155" s="428"/>
      <c r="AR155" s="428"/>
      <c r="AS155" s="428"/>
      <c r="AT155" s="428"/>
      <c r="AV155" s="428"/>
      <c r="AW155" s="428"/>
      <c r="AX155" s="428"/>
      <c r="AY155" s="428"/>
      <c r="AZ155" s="428"/>
      <c r="BA155" s="428"/>
      <c r="BC155" s="428"/>
      <c r="BD155" s="428"/>
      <c r="BE155" s="428"/>
      <c r="BF155" s="428"/>
      <c r="BG155" s="428"/>
      <c r="BH155" s="428"/>
      <c r="BJ155" s="428"/>
      <c r="BK155" s="428"/>
      <c r="BL155" s="428"/>
      <c r="BM155" s="428"/>
      <c r="BN155" s="428"/>
      <c r="BO155" s="428"/>
      <c r="BQ155" s="428"/>
      <c r="BR155" s="428"/>
      <c r="BS155" s="428"/>
      <c r="BT155" s="428"/>
      <c r="BU155" s="428"/>
      <c r="BV155" s="428"/>
      <c r="BW155" s="442"/>
      <c r="BX155" s="428"/>
      <c r="BY155" s="428"/>
      <c r="BZ155" s="428"/>
      <c r="CA155" s="442"/>
      <c r="CB155" s="428"/>
      <c r="CC155" s="428"/>
      <c r="CD155" s="428"/>
      <c r="CE155" s="442"/>
      <c r="CF155" s="667"/>
      <c r="CG155" s="514"/>
      <c r="CH155" s="514"/>
      <c r="CJ155" s="183"/>
    </row>
    <row r="156" spans="1:88">
      <c r="A156" s="212"/>
      <c r="O156" s="54"/>
      <c r="P156" s="54"/>
      <c r="T156" s="54"/>
      <c r="U156" s="54"/>
      <c r="V156" s="54"/>
      <c r="W156" s="54"/>
      <c r="X156" s="54"/>
      <c r="Y156" s="54"/>
      <c r="AA156" s="407"/>
      <c r="AB156" s="407"/>
      <c r="AC156" s="407"/>
      <c r="AD156" s="407"/>
      <c r="AE156" s="407"/>
      <c r="AF156" s="407"/>
    </row>
    <row r="157" spans="1:88">
      <c r="A157" s="212"/>
      <c r="O157" s="54"/>
      <c r="P157" s="54"/>
      <c r="T157" s="54"/>
      <c r="U157" s="54"/>
      <c r="V157" s="54"/>
      <c r="W157" s="54"/>
      <c r="X157" s="54"/>
      <c r="Y157" s="54"/>
      <c r="AA157" s="407"/>
      <c r="AB157" s="407"/>
      <c r="AC157" s="407"/>
      <c r="AD157" s="407"/>
      <c r="AE157" s="407"/>
      <c r="AF157" s="407"/>
    </row>
    <row r="158" spans="1:88">
      <c r="A158" s="212"/>
      <c r="O158" s="54"/>
      <c r="P158" s="54"/>
      <c r="T158" s="54"/>
      <c r="U158" s="54"/>
      <c r="V158" s="54"/>
      <c r="W158" s="54"/>
      <c r="X158" s="54"/>
      <c r="Y158" s="54"/>
      <c r="AA158" s="407"/>
      <c r="AB158" s="407"/>
      <c r="AC158" s="407"/>
      <c r="AD158" s="407"/>
      <c r="AE158" s="407"/>
      <c r="AF158" s="407"/>
    </row>
    <row r="159" spans="1:88">
      <c r="A159" s="212"/>
      <c r="O159" s="54"/>
      <c r="P159" s="54"/>
      <c r="T159" s="54"/>
      <c r="U159" s="54"/>
      <c r="V159" s="54"/>
      <c r="W159" s="54"/>
      <c r="X159" s="54"/>
      <c r="Y159" s="54"/>
      <c r="AA159" s="407"/>
      <c r="AB159" s="407"/>
      <c r="AC159" s="407"/>
      <c r="AD159" s="407"/>
      <c r="AE159" s="407"/>
      <c r="AF159" s="407"/>
    </row>
    <row r="160" spans="1:88">
      <c r="A160" s="212"/>
      <c r="O160" s="54"/>
      <c r="P160" s="54"/>
      <c r="T160" s="54"/>
      <c r="U160" s="54"/>
      <c r="V160" s="54"/>
      <c r="W160" s="54"/>
      <c r="X160" s="54"/>
      <c r="Y160" s="54"/>
      <c r="AA160" s="407"/>
      <c r="AB160" s="407"/>
      <c r="AC160" s="407"/>
      <c r="AD160" s="407"/>
      <c r="AE160" s="407"/>
      <c r="AF160" s="407"/>
    </row>
    <row r="161" spans="1:32">
      <c r="A161" s="212"/>
      <c r="O161" s="54"/>
      <c r="P161" s="54"/>
      <c r="T161" s="54"/>
      <c r="U161" s="54"/>
      <c r="V161" s="54"/>
      <c r="W161" s="54"/>
      <c r="X161" s="54"/>
      <c r="Y161" s="54"/>
      <c r="AA161" s="407"/>
      <c r="AB161" s="407"/>
      <c r="AC161" s="407"/>
      <c r="AD161" s="407"/>
      <c r="AE161" s="407"/>
      <c r="AF161" s="407"/>
    </row>
    <row r="162" spans="1:32">
      <c r="A162" s="212"/>
      <c r="O162" s="54"/>
      <c r="P162" s="54"/>
      <c r="T162" s="54"/>
      <c r="U162" s="54"/>
      <c r="V162" s="54"/>
      <c r="W162" s="54"/>
      <c r="X162" s="54"/>
      <c r="Y162" s="54"/>
      <c r="AA162" s="407"/>
      <c r="AB162" s="407"/>
      <c r="AC162" s="407"/>
      <c r="AD162" s="407"/>
      <c r="AE162" s="407"/>
      <c r="AF162" s="407"/>
    </row>
    <row r="163" spans="1:32">
      <c r="A163" s="212"/>
      <c r="O163" s="54"/>
      <c r="P163" s="54"/>
      <c r="T163" s="54"/>
      <c r="U163" s="54"/>
      <c r="V163" s="54"/>
      <c r="W163" s="54"/>
      <c r="X163" s="54"/>
      <c r="Y163" s="54"/>
      <c r="AA163" s="407"/>
      <c r="AB163" s="407"/>
      <c r="AC163" s="407"/>
      <c r="AD163" s="407"/>
      <c r="AE163" s="407"/>
      <c r="AF163" s="407"/>
    </row>
    <row r="164" spans="1:32">
      <c r="A164" s="212"/>
      <c r="O164" s="54"/>
      <c r="P164" s="54"/>
      <c r="T164" s="54"/>
      <c r="U164" s="54"/>
      <c r="V164" s="54"/>
      <c r="W164" s="54"/>
      <c r="X164" s="54"/>
      <c r="Y164" s="54"/>
      <c r="AA164" s="407"/>
      <c r="AB164" s="407"/>
      <c r="AC164" s="407"/>
      <c r="AD164" s="407"/>
      <c r="AE164" s="407"/>
      <c r="AF164" s="407"/>
    </row>
    <row r="165" spans="1:32">
      <c r="A165" s="212"/>
      <c r="O165" s="54"/>
      <c r="P165" s="54"/>
      <c r="T165" s="54"/>
      <c r="U165" s="54"/>
      <c r="V165" s="54"/>
      <c r="W165" s="54"/>
      <c r="X165" s="54"/>
      <c r="Y165" s="54"/>
      <c r="AA165" s="407"/>
      <c r="AB165" s="407"/>
      <c r="AC165" s="407"/>
      <c r="AD165" s="407"/>
      <c r="AE165" s="407"/>
      <c r="AF165" s="407"/>
    </row>
    <row r="166" spans="1:32">
      <c r="A166" s="212"/>
      <c r="O166" s="54"/>
      <c r="P166" s="54"/>
      <c r="T166" s="54"/>
      <c r="U166" s="54"/>
      <c r="V166" s="54"/>
      <c r="W166" s="54"/>
      <c r="X166" s="54"/>
      <c r="Y166" s="54"/>
      <c r="AA166" s="407"/>
      <c r="AB166" s="407"/>
      <c r="AC166" s="407"/>
      <c r="AD166" s="407"/>
      <c r="AE166" s="407"/>
      <c r="AF166" s="407"/>
    </row>
    <row r="167" spans="1:32">
      <c r="A167" s="212"/>
      <c r="O167" s="54"/>
      <c r="P167" s="54"/>
      <c r="T167" s="54"/>
      <c r="U167" s="54"/>
      <c r="V167" s="54"/>
      <c r="W167" s="54"/>
      <c r="X167" s="54"/>
      <c r="Y167" s="54"/>
      <c r="AA167" s="407"/>
      <c r="AB167" s="407"/>
      <c r="AC167" s="407"/>
      <c r="AD167" s="407"/>
      <c r="AE167" s="407"/>
      <c r="AF167" s="407"/>
    </row>
    <row r="168" spans="1:32">
      <c r="A168" s="212"/>
      <c r="O168" s="54"/>
      <c r="P168" s="54"/>
      <c r="T168" s="54"/>
      <c r="U168" s="54"/>
      <c r="V168" s="54"/>
      <c r="W168" s="54"/>
      <c r="X168" s="54"/>
      <c r="Y168" s="54"/>
      <c r="AA168" s="407"/>
      <c r="AB168" s="407"/>
      <c r="AC168" s="407"/>
      <c r="AD168" s="407"/>
      <c r="AE168" s="407"/>
      <c r="AF168" s="407"/>
    </row>
    <row r="169" spans="1:32">
      <c r="A169" s="212"/>
      <c r="O169" s="54"/>
      <c r="P169" s="54"/>
      <c r="T169" s="54"/>
      <c r="U169" s="54"/>
      <c r="V169" s="54"/>
      <c r="W169" s="54"/>
      <c r="X169" s="54"/>
      <c r="Y169" s="54"/>
      <c r="AA169" s="407"/>
      <c r="AB169" s="407"/>
      <c r="AC169" s="407"/>
      <c r="AD169" s="407"/>
      <c r="AE169" s="407"/>
      <c r="AF169" s="407"/>
    </row>
    <row r="170" spans="1:32">
      <c r="A170" s="212"/>
      <c r="O170" s="54"/>
      <c r="P170" s="54"/>
      <c r="T170" s="54"/>
      <c r="U170" s="54"/>
      <c r="V170" s="54"/>
      <c r="W170" s="54"/>
      <c r="X170" s="54"/>
      <c r="Y170" s="54"/>
      <c r="AA170" s="407"/>
      <c r="AB170" s="407"/>
      <c r="AC170" s="407"/>
      <c r="AD170" s="407"/>
      <c r="AE170" s="407"/>
      <c r="AF170" s="407"/>
    </row>
    <row r="171" spans="1:32">
      <c r="A171" s="212"/>
      <c r="O171" s="54"/>
      <c r="P171" s="54"/>
      <c r="T171" s="54"/>
      <c r="U171" s="54"/>
      <c r="V171" s="54"/>
      <c r="W171" s="54"/>
      <c r="X171" s="54"/>
      <c r="Y171" s="54"/>
      <c r="AA171" s="407"/>
      <c r="AB171" s="407"/>
      <c r="AC171" s="407"/>
      <c r="AD171" s="407"/>
      <c r="AE171" s="407"/>
      <c r="AF171" s="407"/>
    </row>
    <row r="172" spans="1:32">
      <c r="A172" s="212"/>
      <c r="O172" s="54"/>
      <c r="P172" s="54"/>
      <c r="T172" s="54"/>
      <c r="U172" s="54"/>
      <c r="V172" s="54"/>
      <c r="W172" s="54"/>
      <c r="X172" s="54"/>
      <c r="Y172" s="54"/>
      <c r="AA172" s="407"/>
      <c r="AB172" s="407"/>
      <c r="AC172" s="407"/>
      <c r="AD172" s="407"/>
      <c r="AE172" s="407"/>
      <c r="AF172" s="407"/>
    </row>
    <row r="173" spans="1:32">
      <c r="A173" s="212"/>
      <c r="O173" s="54"/>
      <c r="P173" s="54"/>
      <c r="T173" s="54"/>
      <c r="U173" s="54"/>
      <c r="V173" s="54"/>
      <c r="W173" s="54"/>
      <c r="X173" s="54"/>
      <c r="Y173" s="54"/>
      <c r="AA173" s="407"/>
      <c r="AB173" s="407"/>
      <c r="AC173" s="407"/>
      <c r="AD173" s="407"/>
      <c r="AE173" s="407"/>
      <c r="AF173" s="407"/>
    </row>
    <row r="174" spans="1:32">
      <c r="A174" s="212"/>
      <c r="O174" s="54"/>
      <c r="P174" s="54"/>
      <c r="T174" s="54"/>
      <c r="U174" s="54"/>
      <c r="V174" s="54"/>
      <c r="W174" s="54"/>
      <c r="X174" s="54"/>
      <c r="Y174" s="54"/>
      <c r="AA174" s="407"/>
      <c r="AB174" s="407"/>
      <c r="AC174" s="407"/>
      <c r="AD174" s="407"/>
      <c r="AE174" s="407"/>
      <c r="AF174" s="407"/>
    </row>
    <row r="175" spans="1:32">
      <c r="A175" s="212"/>
      <c r="O175" s="54"/>
      <c r="P175" s="54"/>
      <c r="T175" s="54"/>
      <c r="U175" s="54"/>
      <c r="V175" s="54"/>
      <c r="W175" s="54"/>
      <c r="X175" s="54"/>
      <c r="Y175" s="54"/>
      <c r="AA175" s="407"/>
      <c r="AB175" s="407"/>
      <c r="AC175" s="407"/>
      <c r="AD175" s="407"/>
      <c r="AE175" s="407"/>
      <c r="AF175" s="407"/>
    </row>
    <row r="176" spans="1:32">
      <c r="A176" s="212"/>
      <c r="O176" s="54"/>
      <c r="P176" s="54"/>
      <c r="T176" s="54"/>
      <c r="U176" s="54"/>
      <c r="V176" s="54"/>
      <c r="W176" s="54"/>
      <c r="X176" s="54"/>
      <c r="Y176" s="54"/>
      <c r="AA176" s="407"/>
      <c r="AB176" s="407"/>
      <c r="AC176" s="407"/>
      <c r="AD176" s="407"/>
      <c r="AE176" s="407"/>
      <c r="AF176" s="407"/>
    </row>
    <row r="177" spans="1:32">
      <c r="A177" s="212"/>
      <c r="O177" s="54"/>
      <c r="P177" s="54"/>
      <c r="T177" s="54"/>
      <c r="U177" s="54"/>
      <c r="V177" s="54"/>
      <c r="W177" s="54"/>
      <c r="X177" s="54"/>
      <c r="Y177" s="54"/>
      <c r="AA177" s="407"/>
      <c r="AB177" s="407"/>
      <c r="AC177" s="407"/>
      <c r="AD177" s="407"/>
      <c r="AE177" s="407"/>
      <c r="AF177" s="407"/>
    </row>
    <row r="178" spans="1:32">
      <c r="A178" s="212"/>
      <c r="O178" s="54"/>
      <c r="P178" s="54"/>
      <c r="T178" s="54"/>
      <c r="U178" s="54"/>
      <c r="V178" s="54"/>
      <c r="W178" s="54"/>
      <c r="X178" s="54"/>
      <c r="Y178" s="54"/>
      <c r="AA178" s="407"/>
      <c r="AB178" s="407"/>
      <c r="AC178" s="407"/>
      <c r="AD178" s="407"/>
      <c r="AE178" s="407"/>
      <c r="AF178" s="407"/>
    </row>
    <row r="179" spans="1:32">
      <c r="A179" s="212"/>
      <c r="O179" s="54"/>
      <c r="P179" s="54"/>
      <c r="T179" s="54"/>
      <c r="U179" s="54"/>
      <c r="V179" s="54"/>
      <c r="W179" s="54"/>
      <c r="X179" s="54"/>
      <c r="Y179" s="54"/>
      <c r="AA179" s="407"/>
      <c r="AB179" s="407"/>
      <c r="AC179" s="407"/>
      <c r="AD179" s="407"/>
      <c r="AE179" s="407"/>
      <c r="AF179" s="407"/>
    </row>
    <row r="180" spans="1:32">
      <c r="A180" s="212"/>
      <c r="O180" s="54"/>
      <c r="P180" s="54"/>
      <c r="T180" s="54"/>
      <c r="U180" s="54"/>
      <c r="V180" s="54"/>
      <c r="W180" s="54"/>
      <c r="X180" s="54"/>
      <c r="Y180" s="54"/>
      <c r="AA180" s="407"/>
      <c r="AB180" s="407"/>
      <c r="AC180" s="407"/>
      <c r="AD180" s="407"/>
      <c r="AE180" s="407"/>
      <c r="AF180" s="407"/>
    </row>
    <row r="181" spans="1:32">
      <c r="A181" s="212"/>
      <c r="O181" s="54"/>
      <c r="P181" s="54"/>
      <c r="T181" s="54"/>
      <c r="U181" s="54"/>
      <c r="V181" s="54"/>
      <c r="W181" s="54"/>
      <c r="X181" s="54"/>
      <c r="Y181" s="54"/>
      <c r="AA181" s="407"/>
      <c r="AB181" s="407"/>
      <c r="AC181" s="407"/>
      <c r="AD181" s="407"/>
      <c r="AE181" s="407"/>
      <c r="AF181" s="407"/>
    </row>
    <row r="182" spans="1:32">
      <c r="A182" s="212"/>
      <c r="O182" s="54"/>
      <c r="P182" s="54"/>
      <c r="T182" s="54"/>
      <c r="U182" s="54"/>
      <c r="V182" s="54"/>
      <c r="W182" s="54"/>
      <c r="X182" s="54"/>
      <c r="Y182" s="54"/>
      <c r="AA182" s="407"/>
      <c r="AB182" s="407"/>
      <c r="AC182" s="407"/>
      <c r="AD182" s="407"/>
      <c r="AE182" s="407"/>
      <c r="AF182" s="407"/>
    </row>
    <row r="183" spans="1:32">
      <c r="A183" s="212"/>
      <c r="O183" s="54"/>
      <c r="P183" s="54"/>
      <c r="T183" s="54"/>
      <c r="U183" s="54"/>
      <c r="V183" s="54"/>
      <c r="W183" s="54"/>
      <c r="X183" s="54"/>
      <c r="Y183" s="54"/>
      <c r="AA183" s="407"/>
      <c r="AB183" s="407"/>
      <c r="AC183" s="407"/>
      <c r="AD183" s="407"/>
      <c r="AE183" s="407"/>
      <c r="AF183" s="407"/>
    </row>
    <row r="184" spans="1:32">
      <c r="A184" s="212"/>
      <c r="O184" s="54"/>
      <c r="P184" s="54"/>
      <c r="T184" s="54"/>
      <c r="U184" s="54"/>
      <c r="V184" s="54"/>
      <c r="W184" s="54"/>
      <c r="X184" s="54"/>
      <c r="Y184" s="54"/>
      <c r="AA184" s="407"/>
      <c r="AB184" s="407"/>
      <c r="AC184" s="407"/>
      <c r="AD184" s="407"/>
      <c r="AE184" s="407"/>
      <c r="AF184" s="407"/>
    </row>
    <row r="185" spans="1:32">
      <c r="A185" s="212"/>
      <c r="O185" s="54"/>
      <c r="P185" s="54"/>
      <c r="T185" s="54"/>
      <c r="U185" s="54"/>
      <c r="V185" s="54"/>
      <c r="W185" s="54"/>
      <c r="X185" s="54"/>
      <c r="Y185" s="54"/>
      <c r="AA185" s="407"/>
      <c r="AB185" s="407"/>
      <c r="AC185" s="407"/>
      <c r="AD185" s="407"/>
      <c r="AE185" s="407"/>
      <c r="AF185" s="407"/>
    </row>
    <row r="186" spans="1:32">
      <c r="A186" s="212"/>
      <c r="O186" s="54"/>
      <c r="P186" s="54"/>
      <c r="T186" s="54"/>
      <c r="U186" s="54"/>
      <c r="V186" s="54"/>
      <c r="W186" s="54"/>
      <c r="X186" s="54"/>
      <c r="Y186" s="54"/>
      <c r="AA186" s="407"/>
      <c r="AB186" s="407"/>
      <c r="AC186" s="407"/>
      <c r="AD186" s="407"/>
      <c r="AE186" s="407"/>
      <c r="AF186" s="407"/>
    </row>
    <row r="187" spans="1:32">
      <c r="A187" s="212"/>
      <c r="O187" s="54"/>
      <c r="P187" s="54"/>
      <c r="T187" s="54"/>
      <c r="U187" s="54"/>
      <c r="V187" s="54"/>
      <c r="W187" s="54"/>
      <c r="X187" s="54"/>
      <c r="Y187" s="54"/>
      <c r="AA187" s="407"/>
      <c r="AB187" s="407"/>
      <c r="AC187" s="407"/>
      <c r="AD187" s="407"/>
      <c r="AE187" s="407"/>
      <c r="AF187" s="407"/>
    </row>
    <row r="188" spans="1:32">
      <c r="A188" s="212"/>
      <c r="O188" s="54"/>
      <c r="P188" s="54"/>
      <c r="T188" s="54"/>
      <c r="U188" s="54"/>
      <c r="V188" s="54"/>
      <c r="W188" s="54"/>
      <c r="X188" s="54"/>
      <c r="Y188" s="54"/>
      <c r="AA188" s="407"/>
      <c r="AB188" s="407"/>
      <c r="AC188" s="407"/>
      <c r="AD188" s="407"/>
      <c r="AE188" s="407"/>
      <c r="AF188" s="407"/>
    </row>
    <row r="189" spans="1:32">
      <c r="A189" s="212"/>
      <c r="O189" s="54"/>
      <c r="P189" s="54"/>
      <c r="T189" s="54"/>
      <c r="U189" s="54"/>
      <c r="V189" s="54"/>
      <c r="W189" s="54"/>
      <c r="X189" s="54"/>
      <c r="Y189" s="54"/>
      <c r="AA189" s="407"/>
      <c r="AB189" s="407"/>
      <c r="AC189" s="407"/>
      <c r="AD189" s="407"/>
      <c r="AE189" s="407"/>
      <c r="AF189" s="407"/>
    </row>
    <row r="190" spans="1:32">
      <c r="A190" s="212"/>
      <c r="O190" s="54"/>
      <c r="P190" s="54"/>
      <c r="T190" s="54"/>
      <c r="U190" s="54"/>
      <c r="V190" s="54"/>
      <c r="W190" s="54"/>
      <c r="X190" s="54"/>
      <c r="Y190" s="54"/>
      <c r="AA190" s="407"/>
      <c r="AB190" s="407"/>
      <c r="AC190" s="407"/>
      <c r="AD190" s="407"/>
      <c r="AE190" s="407"/>
      <c r="AF190" s="407"/>
    </row>
    <row r="191" spans="1:32">
      <c r="A191" s="212"/>
      <c r="O191" s="54"/>
      <c r="P191" s="54"/>
      <c r="T191" s="54"/>
      <c r="U191" s="54"/>
      <c r="V191" s="54"/>
      <c r="W191" s="54"/>
      <c r="X191" s="54"/>
      <c r="Y191" s="54"/>
      <c r="AA191" s="407"/>
      <c r="AB191" s="407"/>
      <c r="AC191" s="407"/>
      <c r="AD191" s="407"/>
      <c r="AE191" s="407"/>
      <c r="AF191" s="407"/>
    </row>
    <row r="192" spans="1:32">
      <c r="A192" s="212"/>
      <c r="O192" s="54"/>
      <c r="P192" s="54"/>
      <c r="T192" s="54"/>
      <c r="U192" s="54"/>
      <c r="V192" s="54"/>
      <c r="W192" s="54"/>
      <c r="X192" s="54"/>
      <c r="Y192" s="54"/>
      <c r="AA192" s="407"/>
      <c r="AB192" s="407"/>
      <c r="AC192" s="407"/>
      <c r="AD192" s="407"/>
      <c r="AE192" s="407"/>
      <c r="AF192" s="407"/>
    </row>
    <row r="193" spans="1:32">
      <c r="A193" s="212"/>
      <c r="O193" s="54"/>
      <c r="P193" s="54"/>
      <c r="T193" s="54"/>
      <c r="U193" s="54"/>
      <c r="V193" s="54"/>
      <c r="W193" s="54"/>
      <c r="X193" s="54"/>
      <c r="Y193" s="54"/>
      <c r="AA193" s="407"/>
      <c r="AB193" s="407"/>
      <c r="AC193" s="407"/>
      <c r="AD193" s="407"/>
      <c r="AE193" s="407"/>
      <c r="AF193" s="407"/>
    </row>
    <row r="194" spans="1:32">
      <c r="A194" s="212"/>
      <c r="O194" s="54"/>
      <c r="P194" s="54"/>
      <c r="T194" s="54"/>
      <c r="U194" s="54"/>
      <c r="V194" s="54"/>
      <c r="W194" s="54"/>
      <c r="X194" s="54"/>
      <c r="Y194" s="54"/>
      <c r="AA194" s="407"/>
      <c r="AB194" s="407"/>
      <c r="AC194" s="407"/>
      <c r="AD194" s="407"/>
      <c r="AE194" s="407"/>
      <c r="AF194" s="407"/>
    </row>
    <row r="195" spans="1:32">
      <c r="A195" s="212"/>
      <c r="O195" s="54"/>
      <c r="P195" s="54"/>
      <c r="T195" s="54"/>
      <c r="U195" s="54"/>
      <c r="V195" s="54"/>
      <c r="W195" s="54"/>
      <c r="X195" s="54"/>
      <c r="Y195" s="54"/>
      <c r="AA195" s="407"/>
      <c r="AB195" s="407"/>
      <c r="AC195" s="407"/>
      <c r="AD195" s="407"/>
      <c r="AE195" s="407"/>
      <c r="AF195" s="407"/>
    </row>
    <row r="196" spans="1:32">
      <c r="A196" s="212"/>
      <c r="O196" s="54"/>
      <c r="P196" s="54"/>
      <c r="T196" s="54"/>
      <c r="U196" s="54"/>
      <c r="V196" s="54"/>
      <c r="W196" s="54"/>
      <c r="X196" s="54"/>
      <c r="Y196" s="54"/>
      <c r="AA196" s="407"/>
      <c r="AB196" s="407"/>
      <c r="AC196" s="407"/>
      <c r="AD196" s="407"/>
      <c r="AE196" s="407"/>
      <c r="AF196" s="407"/>
    </row>
    <row r="197" spans="1:32">
      <c r="A197" s="212"/>
      <c r="O197" s="54"/>
      <c r="P197" s="54"/>
      <c r="T197" s="54"/>
      <c r="U197" s="54"/>
      <c r="V197" s="54"/>
      <c r="W197" s="54"/>
      <c r="X197" s="54"/>
      <c r="Y197" s="54"/>
      <c r="AA197" s="407"/>
      <c r="AB197" s="407"/>
      <c r="AC197" s="407"/>
      <c r="AD197" s="407"/>
      <c r="AE197" s="407"/>
      <c r="AF197" s="407"/>
    </row>
    <row r="198" spans="1:32">
      <c r="A198" s="212"/>
      <c r="O198" s="54"/>
      <c r="P198" s="54"/>
      <c r="T198" s="54"/>
      <c r="U198" s="54"/>
      <c r="V198" s="54"/>
      <c r="W198" s="54"/>
      <c r="X198" s="54"/>
      <c r="Y198" s="54"/>
      <c r="AA198" s="407"/>
      <c r="AB198" s="407"/>
      <c r="AC198" s="407"/>
      <c r="AD198" s="407"/>
      <c r="AE198" s="407"/>
      <c r="AF198" s="407"/>
    </row>
    <row r="199" spans="1:32">
      <c r="A199" s="212"/>
      <c r="O199" s="54"/>
      <c r="P199" s="54"/>
      <c r="T199" s="54"/>
      <c r="U199" s="54"/>
      <c r="V199" s="54"/>
      <c r="W199" s="54"/>
      <c r="X199" s="54"/>
      <c r="Y199" s="54"/>
      <c r="AA199" s="407"/>
      <c r="AB199" s="407"/>
      <c r="AC199" s="407"/>
      <c r="AD199" s="407"/>
      <c r="AE199" s="407"/>
      <c r="AF199" s="407"/>
    </row>
    <row r="200" spans="1:32">
      <c r="A200" s="212"/>
      <c r="O200" s="54"/>
      <c r="P200" s="54"/>
      <c r="T200" s="54"/>
      <c r="U200" s="54"/>
      <c r="V200" s="54"/>
      <c r="W200" s="54"/>
      <c r="X200" s="54"/>
      <c r="Y200" s="54"/>
      <c r="AA200" s="407"/>
      <c r="AB200" s="407"/>
      <c r="AC200" s="407"/>
      <c r="AD200" s="407"/>
      <c r="AE200" s="407"/>
      <c r="AF200" s="407"/>
    </row>
    <row r="201" spans="1:32">
      <c r="A201" s="212"/>
      <c r="O201" s="54"/>
      <c r="P201" s="54"/>
      <c r="T201" s="54"/>
      <c r="U201" s="54"/>
      <c r="V201" s="54"/>
      <c r="W201" s="54"/>
      <c r="X201" s="54"/>
      <c r="Y201" s="54"/>
      <c r="AA201" s="407"/>
      <c r="AB201" s="407"/>
      <c r="AC201" s="407"/>
      <c r="AD201" s="407"/>
      <c r="AE201" s="407"/>
      <c r="AF201" s="407"/>
    </row>
    <row r="202" spans="1:32">
      <c r="A202" s="212"/>
      <c r="O202" s="54"/>
      <c r="P202" s="54"/>
      <c r="T202" s="54"/>
      <c r="U202" s="54"/>
      <c r="V202" s="54"/>
      <c r="W202" s="54"/>
      <c r="X202" s="54"/>
      <c r="Y202" s="54"/>
      <c r="AA202" s="407"/>
      <c r="AB202" s="407"/>
      <c r="AC202" s="407"/>
      <c r="AD202" s="407"/>
      <c r="AE202" s="407"/>
      <c r="AF202" s="407"/>
    </row>
    <row r="203" spans="1:32">
      <c r="A203" s="212"/>
      <c r="O203" s="54"/>
      <c r="P203" s="54"/>
      <c r="T203" s="54"/>
      <c r="U203" s="54"/>
      <c r="V203" s="54"/>
      <c r="W203" s="54"/>
      <c r="X203" s="54"/>
      <c r="Y203" s="54"/>
      <c r="AA203" s="407"/>
      <c r="AB203" s="407"/>
      <c r="AC203" s="407"/>
      <c r="AD203" s="407"/>
      <c r="AE203" s="407"/>
      <c r="AF203" s="407"/>
    </row>
    <row r="204" spans="1:32">
      <c r="A204" s="212"/>
      <c r="T204" s="54"/>
      <c r="U204" s="54"/>
      <c r="V204" s="54"/>
      <c r="W204" s="54"/>
      <c r="X204" s="54"/>
      <c r="Y204" s="54"/>
      <c r="AA204" s="407"/>
      <c r="AB204" s="407"/>
      <c r="AC204" s="407"/>
      <c r="AD204" s="407"/>
      <c r="AE204" s="407"/>
      <c r="AF204" s="407"/>
    </row>
    <row r="205" spans="1:32">
      <c r="A205" s="212"/>
      <c r="T205" s="54"/>
      <c r="U205" s="54"/>
      <c r="V205" s="54"/>
      <c r="W205" s="54"/>
      <c r="X205" s="54"/>
      <c r="Y205" s="54"/>
      <c r="AA205" s="407"/>
      <c r="AB205" s="407"/>
      <c r="AC205" s="407"/>
      <c r="AD205" s="407"/>
      <c r="AE205" s="407"/>
      <c r="AF205" s="407"/>
    </row>
    <row r="206" spans="1:32">
      <c r="A206" s="212"/>
      <c r="T206" s="54"/>
      <c r="U206" s="54"/>
      <c r="V206" s="54"/>
      <c r="W206" s="54"/>
      <c r="X206" s="54"/>
      <c r="Y206" s="54"/>
      <c r="AA206" s="407"/>
      <c r="AB206" s="407"/>
      <c r="AC206" s="407"/>
      <c r="AD206" s="407"/>
      <c r="AE206" s="407"/>
      <c r="AF206" s="407"/>
    </row>
    <row r="207" spans="1:32">
      <c r="A207" s="212"/>
      <c r="T207" s="54"/>
      <c r="U207" s="54"/>
      <c r="V207" s="54"/>
      <c r="W207" s="54"/>
      <c r="X207" s="54"/>
      <c r="Y207" s="54"/>
      <c r="AA207" s="407"/>
      <c r="AB207" s="407"/>
      <c r="AC207" s="407"/>
      <c r="AD207" s="407"/>
      <c r="AE207" s="407"/>
      <c r="AF207" s="407"/>
    </row>
    <row r="208" spans="1:32">
      <c r="A208" s="212"/>
      <c r="T208" s="54"/>
      <c r="U208" s="54"/>
      <c r="V208" s="54"/>
      <c r="W208" s="54"/>
      <c r="X208" s="54"/>
      <c r="Y208" s="54"/>
      <c r="AA208" s="407"/>
      <c r="AB208" s="407"/>
      <c r="AC208" s="407"/>
      <c r="AD208" s="407"/>
      <c r="AE208" s="407"/>
      <c r="AF208" s="407"/>
    </row>
    <row r="209" spans="1:32">
      <c r="A209" s="212"/>
      <c r="T209" s="54"/>
      <c r="U209" s="54"/>
      <c r="V209" s="54"/>
      <c r="W209" s="54"/>
      <c r="X209" s="54"/>
      <c r="Y209" s="54"/>
      <c r="AA209" s="407"/>
      <c r="AB209" s="407"/>
      <c r="AC209" s="407"/>
      <c r="AD209" s="407"/>
      <c r="AE209" s="407"/>
      <c r="AF209" s="407"/>
    </row>
    <row r="210" spans="1:32">
      <c r="A210" s="212"/>
      <c r="T210" s="54"/>
      <c r="U210" s="54"/>
      <c r="V210" s="54"/>
      <c r="W210" s="54"/>
      <c r="X210" s="54"/>
      <c r="Y210" s="54"/>
      <c r="AA210" s="407"/>
      <c r="AB210" s="407"/>
      <c r="AC210" s="407"/>
      <c r="AD210" s="407"/>
      <c r="AE210" s="407"/>
      <c r="AF210" s="407"/>
    </row>
    <row r="211" spans="1:32">
      <c r="A211" s="212"/>
      <c r="T211" s="54"/>
      <c r="U211" s="54"/>
      <c r="V211" s="54"/>
      <c r="W211" s="54"/>
      <c r="X211" s="54"/>
      <c r="Y211" s="54"/>
      <c r="AA211" s="407"/>
      <c r="AB211" s="407"/>
      <c r="AC211" s="407"/>
      <c r="AD211" s="407"/>
      <c r="AE211" s="407"/>
      <c r="AF211" s="407"/>
    </row>
    <row r="212" spans="1:32">
      <c r="A212" s="212"/>
      <c r="T212" s="54"/>
      <c r="U212" s="54"/>
      <c r="V212" s="54"/>
      <c r="W212" s="54"/>
      <c r="X212" s="54"/>
      <c r="Y212" s="54"/>
      <c r="AA212" s="407"/>
      <c r="AB212" s="407"/>
      <c r="AC212" s="407"/>
      <c r="AD212" s="407"/>
      <c r="AE212" s="407"/>
      <c r="AF212" s="407"/>
    </row>
    <row r="213" spans="1:32">
      <c r="A213" s="212"/>
      <c r="T213" s="54"/>
      <c r="U213" s="54"/>
      <c r="V213" s="54"/>
      <c r="W213" s="54"/>
      <c r="X213" s="54"/>
      <c r="Y213" s="54"/>
      <c r="AA213" s="407"/>
      <c r="AB213" s="407"/>
      <c r="AC213" s="407"/>
      <c r="AD213" s="407"/>
      <c r="AE213" s="407"/>
      <c r="AF213" s="407"/>
    </row>
    <row r="214" spans="1:32">
      <c r="A214" s="212"/>
      <c r="T214" s="54"/>
      <c r="U214" s="54"/>
      <c r="V214" s="54"/>
      <c r="W214" s="54"/>
      <c r="X214" s="54"/>
      <c r="Y214" s="54"/>
      <c r="AA214" s="407"/>
      <c r="AB214" s="407"/>
      <c r="AC214" s="407"/>
      <c r="AD214" s="407"/>
      <c r="AE214" s="407"/>
      <c r="AF214" s="407"/>
    </row>
    <row r="215" spans="1:32">
      <c r="A215" s="212"/>
      <c r="T215" s="54"/>
      <c r="U215" s="54"/>
      <c r="V215" s="54"/>
      <c r="W215" s="54"/>
      <c r="X215" s="54"/>
      <c r="Y215" s="54"/>
      <c r="AA215" s="407"/>
      <c r="AB215" s="407"/>
      <c r="AC215" s="407"/>
      <c r="AD215" s="407"/>
      <c r="AE215" s="407"/>
      <c r="AF215" s="407"/>
    </row>
    <row r="216" spans="1:32">
      <c r="A216" s="212"/>
      <c r="T216" s="54"/>
      <c r="U216" s="54"/>
      <c r="V216" s="54"/>
      <c r="W216" s="54"/>
      <c r="X216" s="54"/>
      <c r="Y216" s="54"/>
      <c r="AA216" s="407"/>
      <c r="AB216" s="407"/>
      <c r="AC216" s="407"/>
      <c r="AD216" s="407"/>
      <c r="AE216" s="407"/>
      <c r="AF216" s="407"/>
    </row>
    <row r="217" spans="1:32">
      <c r="A217" s="212"/>
      <c r="T217" s="54"/>
      <c r="U217" s="54"/>
      <c r="V217" s="54"/>
      <c r="W217" s="54"/>
      <c r="X217" s="54"/>
      <c r="Y217" s="54"/>
      <c r="AA217" s="407"/>
      <c r="AB217" s="407"/>
      <c r="AC217" s="407"/>
      <c r="AD217" s="407"/>
      <c r="AE217" s="407"/>
      <c r="AF217" s="407"/>
    </row>
    <row r="218" spans="1:32">
      <c r="A218" s="212"/>
      <c r="T218" s="54"/>
      <c r="U218" s="54"/>
      <c r="V218" s="54"/>
      <c r="W218" s="54"/>
      <c r="X218" s="54"/>
      <c r="Y218" s="54"/>
    </row>
    <row r="219" spans="1:32">
      <c r="A219" s="212"/>
    </row>
    <row r="220" spans="1:32">
      <c r="A220" s="212"/>
    </row>
    <row r="221" spans="1:32">
      <c r="A221" s="212"/>
    </row>
    <row r="222" spans="1:32">
      <c r="A222" s="212"/>
    </row>
    <row r="223" spans="1:32">
      <c r="A223" s="212"/>
    </row>
    <row r="224" spans="1:32">
      <c r="A224" s="212"/>
    </row>
    <row r="225" spans="1:1">
      <c r="A225" s="212"/>
    </row>
    <row r="226" spans="1:1">
      <c r="A226" s="212"/>
    </row>
    <row r="227" spans="1:1">
      <c r="A227" s="212"/>
    </row>
    <row r="228" spans="1:1">
      <c r="A228" s="212"/>
    </row>
    <row r="229" spans="1:1">
      <c r="A229" s="212"/>
    </row>
    <row r="230" spans="1:1">
      <c r="A230" s="212"/>
    </row>
    <row r="231" spans="1:1">
      <c r="A231" s="212"/>
    </row>
    <row r="232" spans="1:1">
      <c r="A232" s="212"/>
    </row>
    <row r="233" spans="1:1">
      <c r="A233" s="212"/>
    </row>
    <row r="234" spans="1:1">
      <c r="A234" s="212"/>
    </row>
    <row r="235" spans="1:1">
      <c r="A235" s="212"/>
    </row>
    <row r="236" spans="1:1">
      <c r="A236" s="212"/>
    </row>
    <row r="237" spans="1:1">
      <c r="A237" s="212"/>
    </row>
    <row r="238" spans="1:1">
      <c r="A238" s="212"/>
    </row>
    <row r="239" spans="1:1">
      <c r="A239" s="212"/>
    </row>
    <row r="240" spans="1:1">
      <c r="A240" s="212"/>
    </row>
    <row r="241" spans="1:1">
      <c r="A241" s="212"/>
    </row>
    <row r="242" spans="1:1">
      <c r="A242" s="212"/>
    </row>
    <row r="243" spans="1:1">
      <c r="A243" s="212"/>
    </row>
    <row r="244" spans="1:1">
      <c r="A244" s="212"/>
    </row>
    <row r="245" spans="1:1">
      <c r="A245" s="212"/>
    </row>
    <row r="246" spans="1:1">
      <c r="A246" s="212"/>
    </row>
    <row r="247" spans="1:1">
      <c r="A247" s="212"/>
    </row>
    <row r="248" spans="1:1">
      <c r="A248" s="212"/>
    </row>
    <row r="249" spans="1:1">
      <c r="A249" s="212"/>
    </row>
    <row r="250" spans="1:1">
      <c r="A250" s="212"/>
    </row>
    <row r="251" spans="1:1">
      <c r="A251" s="212"/>
    </row>
    <row r="252" spans="1:1">
      <c r="A252" s="212"/>
    </row>
    <row r="253" spans="1:1">
      <c r="A253" s="212"/>
    </row>
    <row r="254" spans="1:1">
      <c r="A254" s="212"/>
    </row>
    <row r="255" spans="1:1">
      <c r="A255" s="212"/>
    </row>
    <row r="256" spans="1:1">
      <c r="A256" s="212"/>
    </row>
    <row r="257" spans="1:1">
      <c r="A257" s="212"/>
    </row>
    <row r="258" spans="1:1">
      <c r="A258" s="212"/>
    </row>
    <row r="259" spans="1:1">
      <c r="A259" s="212"/>
    </row>
    <row r="260" spans="1:1">
      <c r="A260" s="212"/>
    </row>
    <row r="261" spans="1:1">
      <c r="A261" s="212"/>
    </row>
    <row r="262" spans="1:1">
      <c r="A262" s="212"/>
    </row>
    <row r="263" spans="1:1">
      <c r="A263" s="212"/>
    </row>
    <row r="264" spans="1:1">
      <c r="A264" s="212"/>
    </row>
    <row r="265" spans="1:1">
      <c r="A265" s="212"/>
    </row>
    <row r="266" spans="1:1">
      <c r="A266" s="212"/>
    </row>
    <row r="267" spans="1:1">
      <c r="A267" s="212"/>
    </row>
    <row r="268" spans="1:1">
      <c r="A268" s="212"/>
    </row>
    <row r="269" spans="1:1">
      <c r="A269" s="212"/>
    </row>
    <row r="270" spans="1:1">
      <c r="A270" s="212"/>
    </row>
    <row r="271" spans="1:1">
      <c r="A271" s="212"/>
    </row>
    <row r="272" spans="1:1">
      <c r="A272" s="212"/>
    </row>
    <row r="273" spans="1:1">
      <c r="A273" s="212"/>
    </row>
    <row r="274" spans="1:1">
      <c r="A274" s="212"/>
    </row>
    <row r="275" spans="1:1">
      <c r="A275" s="212"/>
    </row>
    <row r="276" spans="1:1">
      <c r="A276" s="212"/>
    </row>
    <row r="277" spans="1:1">
      <c r="A277" s="212"/>
    </row>
    <row r="278" spans="1:1">
      <c r="A278" s="212"/>
    </row>
    <row r="279" spans="1:1">
      <c r="A279" s="212"/>
    </row>
    <row r="280" spans="1:1">
      <c r="A280" s="212"/>
    </row>
    <row r="281" spans="1:1">
      <c r="A281" s="212"/>
    </row>
    <row r="282" spans="1:1">
      <c r="A282" s="212"/>
    </row>
    <row r="283" spans="1:1">
      <c r="A283" s="212"/>
    </row>
    <row r="284" spans="1:1">
      <c r="A284" s="212"/>
    </row>
    <row r="285" spans="1:1">
      <c r="A285" s="212"/>
    </row>
    <row r="286" spans="1:1">
      <c r="A286" s="212"/>
    </row>
    <row r="287" spans="1:1">
      <c r="A287" s="212"/>
    </row>
    <row r="288" spans="1:1">
      <c r="A288" s="212"/>
    </row>
    <row r="289" spans="1:1">
      <c r="A289" s="212"/>
    </row>
    <row r="290" spans="1:1">
      <c r="A290" s="212"/>
    </row>
    <row r="291" spans="1:1">
      <c r="A291" s="212"/>
    </row>
    <row r="292" spans="1:1">
      <c r="A292" s="212"/>
    </row>
    <row r="293" spans="1:1">
      <c r="A293" s="212"/>
    </row>
    <row r="294" spans="1:1">
      <c r="A294" s="212"/>
    </row>
    <row r="295" spans="1:1">
      <c r="A295" s="212"/>
    </row>
    <row r="296" spans="1:1">
      <c r="A296" s="212"/>
    </row>
    <row r="297" spans="1:1">
      <c r="A297" s="212"/>
    </row>
    <row r="298" spans="1:1">
      <c r="A298" s="212"/>
    </row>
    <row r="299" spans="1:1">
      <c r="A299" s="212"/>
    </row>
    <row r="300" spans="1:1">
      <c r="A300" s="212"/>
    </row>
    <row r="301" spans="1:1">
      <c r="A301" s="212"/>
    </row>
    <row r="302" spans="1:1">
      <c r="A302" s="212"/>
    </row>
    <row r="303" spans="1:1">
      <c r="A303" s="212"/>
    </row>
    <row r="304" spans="1:1">
      <c r="A304" s="212"/>
    </row>
    <row r="305" spans="1:1">
      <c r="A305" s="212"/>
    </row>
    <row r="306" spans="1:1">
      <c r="A306" s="212"/>
    </row>
    <row r="307" spans="1:1">
      <c r="A307" s="212"/>
    </row>
    <row r="308" spans="1:1">
      <c r="A308" s="212"/>
    </row>
    <row r="309" spans="1:1">
      <c r="A309" s="212"/>
    </row>
    <row r="310" spans="1:1">
      <c r="A310" s="212"/>
    </row>
    <row r="311" spans="1:1">
      <c r="A311" s="212"/>
    </row>
    <row r="312" spans="1:1">
      <c r="A312" s="212"/>
    </row>
    <row r="313" spans="1:1">
      <c r="A313" s="212"/>
    </row>
    <row r="314" spans="1:1">
      <c r="A314" s="212"/>
    </row>
    <row r="315" spans="1:1">
      <c r="A315" s="212"/>
    </row>
    <row r="316" spans="1:1">
      <c r="A316" s="212"/>
    </row>
    <row r="317" spans="1:1">
      <c r="A317" s="212"/>
    </row>
    <row r="318" spans="1:1">
      <c r="A318" s="212"/>
    </row>
    <row r="319" spans="1:1">
      <c r="A319" s="212"/>
    </row>
    <row r="320" spans="1:1">
      <c r="A320" s="212"/>
    </row>
    <row r="321" spans="1:1">
      <c r="A321" s="212"/>
    </row>
    <row r="322" spans="1:1">
      <c r="A322" s="212"/>
    </row>
    <row r="323" spans="1:1">
      <c r="A323" s="212"/>
    </row>
    <row r="324" spans="1:1">
      <c r="A324" s="212"/>
    </row>
  </sheetData>
  <mergeCells count="102">
    <mergeCell ref="BX8:BZ8"/>
    <mergeCell ref="BX1:BZ1"/>
    <mergeCell ref="BY2:BZ2"/>
    <mergeCell ref="BY3:BZ3"/>
    <mergeCell ref="BY4:BZ4"/>
    <mergeCell ref="BY5:BZ5"/>
    <mergeCell ref="CB6:CD6"/>
    <mergeCell ref="BX6:BZ6"/>
    <mergeCell ref="BC1:BE1"/>
    <mergeCell ref="BD2:BE2"/>
    <mergeCell ref="BD3:BE3"/>
    <mergeCell ref="BD4:BE4"/>
    <mergeCell ref="BD5:BE5"/>
    <mergeCell ref="BC6:BE6"/>
    <mergeCell ref="BQ8:BV8"/>
    <mergeCell ref="BC8:BH8"/>
    <mergeCell ref="BJ8:BO8"/>
    <mergeCell ref="AV1:AX1"/>
    <mergeCell ref="AW2:AX2"/>
    <mergeCell ref="AW3:AX3"/>
    <mergeCell ref="AW4:AX4"/>
    <mergeCell ref="AW5:AX5"/>
    <mergeCell ref="AO1:AQ1"/>
    <mergeCell ref="AP2:AQ2"/>
    <mergeCell ref="AP3:AQ3"/>
    <mergeCell ref="AP4:AQ4"/>
    <mergeCell ref="AP5:AQ5"/>
    <mergeCell ref="AH1:AJ1"/>
    <mergeCell ref="AI2:AJ2"/>
    <mergeCell ref="AI3:AJ3"/>
    <mergeCell ref="AI4:AJ4"/>
    <mergeCell ref="AI5:AJ5"/>
    <mergeCell ref="AA1:AC1"/>
    <mergeCell ref="AB2:AC2"/>
    <mergeCell ref="AB3:AC3"/>
    <mergeCell ref="AB4:AC4"/>
    <mergeCell ref="AB5:AC5"/>
    <mergeCell ref="T1:V1"/>
    <mergeCell ref="U2:V2"/>
    <mergeCell ref="U3:V3"/>
    <mergeCell ref="U4:V4"/>
    <mergeCell ref="U5:V5"/>
    <mergeCell ref="B1:D1"/>
    <mergeCell ref="C2:D2"/>
    <mergeCell ref="C3:D3"/>
    <mergeCell ref="C4:D4"/>
    <mergeCell ref="C5:D5"/>
    <mergeCell ref="B8:D8"/>
    <mergeCell ref="M8:R8"/>
    <mergeCell ref="F8:K8"/>
    <mergeCell ref="F9:G9"/>
    <mergeCell ref="H9:I9"/>
    <mergeCell ref="J9:K9"/>
    <mergeCell ref="F6:H6"/>
    <mergeCell ref="B6:D6"/>
    <mergeCell ref="M1:O1"/>
    <mergeCell ref="N2:O2"/>
    <mergeCell ref="N3:O3"/>
    <mergeCell ref="N4:O4"/>
    <mergeCell ref="N5:O5"/>
    <mergeCell ref="F1:H1"/>
    <mergeCell ref="G2:H2"/>
    <mergeCell ref="G3:H3"/>
    <mergeCell ref="G4:H4"/>
    <mergeCell ref="G5:H5"/>
    <mergeCell ref="AV6:AX6"/>
    <mergeCell ref="AO6:AQ6"/>
    <mergeCell ref="AH6:AJ6"/>
    <mergeCell ref="AA6:AC6"/>
    <mergeCell ref="T6:V6"/>
    <mergeCell ref="M6:O6"/>
    <mergeCell ref="AV8:BA8"/>
    <mergeCell ref="AO8:AT8"/>
    <mergeCell ref="T9:Y9"/>
    <mergeCell ref="AH8:AM8"/>
    <mergeCell ref="AA8:AF8"/>
    <mergeCell ref="AA9:AF9"/>
    <mergeCell ref="T8:Y8"/>
    <mergeCell ref="CG2:CI2"/>
    <mergeCell ref="CG3:CI3"/>
    <mergeCell ref="CG4:CI4"/>
    <mergeCell ref="CG5:CI5"/>
    <mergeCell ref="CF6:CI6"/>
    <mergeCell ref="CF8:CI8"/>
    <mergeCell ref="BQ6:BS6"/>
    <mergeCell ref="BJ6:BL6"/>
    <mergeCell ref="BQ1:BS1"/>
    <mergeCell ref="BR2:BS2"/>
    <mergeCell ref="BR3:BS3"/>
    <mergeCell ref="BR4:BS4"/>
    <mergeCell ref="BR5:BS5"/>
    <mergeCell ref="BJ1:BL1"/>
    <mergeCell ref="BK2:BL2"/>
    <mergeCell ref="BK3:BL3"/>
    <mergeCell ref="BK4:BL4"/>
    <mergeCell ref="BK5:BL5"/>
    <mergeCell ref="CB8:CD8"/>
    <mergeCell ref="CB1:CD1"/>
    <mergeCell ref="CC2:CD2"/>
    <mergeCell ref="CC3:CD3"/>
    <mergeCell ref="CC4:CD4"/>
    <mergeCell ref="CC5:CD5"/>
  </mergeCells>
  <hyperlinks>
    <hyperlink ref="C5" location="References!A3" display="References!A3" xr:uid="{00000000-0004-0000-0700-000000000000}"/>
    <hyperlink ref="C5:D5" location="References!A54" display="References!A54" xr:uid="{00000000-0004-0000-0700-000001000000}"/>
    <hyperlink ref="G5" location="References!A3" display="References!A3" xr:uid="{00000000-0004-0000-0700-000002000000}"/>
    <hyperlink ref="G5:H5" location="References!A54" display="References!A54" xr:uid="{00000000-0004-0000-0700-000003000000}"/>
    <hyperlink ref="N5" location="References!A3" display="References!A3" xr:uid="{00000000-0004-0000-0700-000004000000}"/>
    <hyperlink ref="N5:O5" location="References!A54" display="References!A54" xr:uid="{00000000-0004-0000-0700-000005000000}"/>
    <hyperlink ref="U5" location="References!A3" display="References!A3" xr:uid="{00000000-0004-0000-0700-000006000000}"/>
    <hyperlink ref="U5:V5" location="References!A54" display="References!A54" xr:uid="{00000000-0004-0000-0700-000007000000}"/>
    <hyperlink ref="AB5" location="References!A3" display="References!A3" xr:uid="{00000000-0004-0000-0700-000008000000}"/>
    <hyperlink ref="AB5:AC5" location="References!A54" display="References!A54" xr:uid="{00000000-0004-0000-0700-000009000000}"/>
    <hyperlink ref="AI5" location="References!A3" display="References!A3" xr:uid="{00000000-0004-0000-0700-00000A000000}"/>
    <hyperlink ref="AI5:AJ5" location="References!A54" display="References!A54" xr:uid="{00000000-0004-0000-0700-00000B000000}"/>
    <hyperlink ref="AP5" location="References!A3" display="References!A3" xr:uid="{00000000-0004-0000-0700-00000C000000}"/>
    <hyperlink ref="AP5:AQ5" location="References!A54" display="References!A54" xr:uid="{00000000-0004-0000-0700-00000D000000}"/>
    <hyperlink ref="AW5" location="References!A3" display="References!A3" xr:uid="{00000000-0004-0000-0700-00000E000000}"/>
    <hyperlink ref="AW5:AX5" location="References!A54" display="References!A54" xr:uid="{00000000-0004-0000-0700-00000F000000}"/>
    <hyperlink ref="BD5" location="References!A3" display="References!A3" xr:uid="{00000000-0004-0000-0700-000010000000}"/>
    <hyperlink ref="BD5:BE5" location="References!A54" display="References!A54" xr:uid="{00000000-0004-0000-0700-000011000000}"/>
    <hyperlink ref="BK5" location="References!A3" display="References!A3" xr:uid="{00000000-0004-0000-0700-000012000000}"/>
    <hyperlink ref="BK5:BL5" location="References!A54" display="References!A54" xr:uid="{00000000-0004-0000-0700-000013000000}"/>
    <hyperlink ref="BR5" location="References!A3" display="References!A3" xr:uid="{00000000-0004-0000-0700-000014000000}"/>
    <hyperlink ref="BR5:BS5" location="References!A54" display="References!A54" xr:uid="{00000000-0004-0000-0700-000015000000}"/>
    <hyperlink ref="BY5" location="References!A3" display="References!A3" xr:uid="{00000000-0004-0000-0700-000016000000}"/>
    <hyperlink ref="BY5:BZ5" location="References!A54" display="References!A54" xr:uid="{00000000-0004-0000-0700-000017000000}"/>
    <hyperlink ref="CC5" location="References!A3" display="References!A3" xr:uid="{00000000-0004-0000-0700-000018000000}"/>
    <hyperlink ref="CC5:CD5" location="References!A54" display="References!A54" xr:uid="{00000000-0004-0000-0700-000019000000}"/>
  </hyperlink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2D050"/>
  </sheetPr>
  <dimension ref="A1:O513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3" sqref="C3:D3"/>
    </sheetView>
  </sheetViews>
  <sheetFormatPr defaultColWidth="9.1796875" defaultRowHeight="14.5"/>
  <cols>
    <col min="1" max="1" width="9.1796875" style="403"/>
    <col min="2" max="10" width="14.7265625" style="71" customWidth="1"/>
    <col min="11" max="11" width="2.7265625" style="71" customWidth="1"/>
    <col min="12" max="13" width="21.7265625" style="71" customWidth="1"/>
    <col min="14" max="14" width="2.26953125" style="71" customWidth="1"/>
    <col min="15" max="16384" width="9.1796875" style="71"/>
  </cols>
  <sheetData>
    <row r="1" spans="1:15" s="72" customFormat="1">
      <c r="A1" s="29"/>
      <c r="B1" s="770" t="s">
        <v>392</v>
      </c>
      <c r="C1" s="770"/>
      <c r="D1" s="770"/>
      <c r="E1" s="71"/>
      <c r="K1" s="183"/>
      <c r="L1" s="770" t="s">
        <v>392</v>
      </c>
      <c r="M1" s="770"/>
      <c r="N1" s="770"/>
    </row>
    <row r="2" spans="1:15" s="72" customFormat="1" ht="44.25" customHeight="1">
      <c r="A2" s="29"/>
      <c r="B2" s="263" t="s">
        <v>381</v>
      </c>
      <c r="C2" s="777" t="s">
        <v>388</v>
      </c>
      <c r="D2" s="777"/>
      <c r="E2" s="71" t="s">
        <v>783</v>
      </c>
      <c r="K2" s="183"/>
      <c r="L2" s="263" t="s">
        <v>381</v>
      </c>
      <c r="M2" s="273" t="s">
        <v>389</v>
      </c>
      <c r="N2" s="186"/>
    </row>
    <row r="3" spans="1:15" s="72" customFormat="1">
      <c r="A3" s="29"/>
      <c r="B3" s="263" t="s">
        <v>382</v>
      </c>
      <c r="C3" s="779">
        <v>44663</v>
      </c>
      <c r="D3" s="780"/>
      <c r="E3" s="71"/>
      <c r="K3" s="183"/>
      <c r="L3" s="263" t="s">
        <v>382</v>
      </c>
      <c r="M3" s="790">
        <v>43656</v>
      </c>
      <c r="N3" s="822"/>
    </row>
    <row r="4" spans="1:15" s="72" customFormat="1" ht="29">
      <c r="A4" s="29"/>
      <c r="B4" s="264" t="s">
        <v>383</v>
      </c>
      <c r="C4" s="779">
        <v>44695</v>
      </c>
      <c r="D4" s="780"/>
      <c r="E4" s="71"/>
      <c r="K4" s="183"/>
      <c r="L4" s="264" t="s">
        <v>383</v>
      </c>
      <c r="M4" s="790">
        <v>43680</v>
      </c>
      <c r="N4" s="822"/>
    </row>
    <row r="5" spans="1:15" s="72" customFormat="1">
      <c r="A5" s="29"/>
      <c r="B5" s="265" t="s">
        <v>384</v>
      </c>
      <c r="C5" s="778">
        <v>10</v>
      </c>
      <c r="D5" s="778"/>
      <c r="E5" s="522" t="s">
        <v>741</v>
      </c>
      <c r="K5" s="183"/>
      <c r="L5" s="265" t="s">
        <v>384</v>
      </c>
      <c r="M5" s="274">
        <v>11</v>
      </c>
      <c r="N5" s="186"/>
      <c r="O5" s="457" t="s">
        <v>833</v>
      </c>
    </row>
    <row r="6" spans="1:15" s="72" customFormat="1">
      <c r="A6" s="29"/>
      <c r="B6" s="470" t="s">
        <v>761</v>
      </c>
      <c r="E6" s="71"/>
      <c r="K6" s="183"/>
      <c r="L6" s="470" t="s">
        <v>851</v>
      </c>
      <c r="N6" s="186"/>
    </row>
    <row r="7" spans="1:15" customFormat="1">
      <c r="A7" s="29"/>
      <c r="B7" s="180" t="s">
        <v>265</v>
      </c>
      <c r="C7" s="180"/>
      <c r="D7" s="181"/>
      <c r="E7" s="182"/>
      <c r="F7" s="182"/>
      <c r="G7" s="182"/>
      <c r="H7" s="182"/>
      <c r="I7" s="182"/>
      <c r="J7" s="182"/>
      <c r="K7" s="182"/>
      <c r="L7" s="187" t="s">
        <v>283</v>
      </c>
      <c r="M7" s="187"/>
      <c r="N7" s="192"/>
    </row>
    <row r="8" spans="1:15" customFormat="1" ht="15" customHeight="1">
      <c r="A8" s="29"/>
      <c r="B8" s="767" t="s">
        <v>398</v>
      </c>
      <c r="C8" s="768"/>
      <c r="D8" s="768"/>
      <c r="E8" s="768"/>
      <c r="F8" s="768"/>
      <c r="G8" s="768"/>
      <c r="H8" s="768"/>
      <c r="I8" s="768"/>
      <c r="J8" s="768"/>
      <c r="K8" s="183"/>
      <c r="L8" s="818" t="s">
        <v>839</v>
      </c>
      <c r="M8" s="818"/>
      <c r="N8" s="193"/>
    </row>
    <row r="9" spans="1:15" customFormat="1" ht="18.75" customHeight="1">
      <c r="A9" s="29"/>
      <c r="B9" s="814" t="s">
        <v>266</v>
      </c>
      <c r="C9" s="816" t="s">
        <v>267</v>
      </c>
      <c r="D9" s="816" t="s">
        <v>268</v>
      </c>
      <c r="E9" s="816" t="s">
        <v>269</v>
      </c>
      <c r="F9" s="816" t="s">
        <v>270</v>
      </c>
      <c r="G9" s="816" t="s">
        <v>271</v>
      </c>
      <c r="H9" s="816" t="s">
        <v>272</v>
      </c>
      <c r="I9" s="816" t="s">
        <v>273</v>
      </c>
      <c r="J9" s="816" t="s">
        <v>274</v>
      </c>
      <c r="K9" s="184"/>
      <c r="L9" s="819"/>
      <c r="M9" s="819"/>
      <c r="N9" s="194"/>
    </row>
    <row r="10" spans="1:15" customFormat="1" ht="30.75" customHeight="1">
      <c r="A10" s="30"/>
      <c r="B10" s="815"/>
      <c r="C10" s="817"/>
      <c r="D10" s="817"/>
      <c r="E10" s="817"/>
      <c r="F10" s="817"/>
      <c r="G10" s="817"/>
      <c r="H10" s="817"/>
      <c r="I10" s="817"/>
      <c r="J10" s="817"/>
      <c r="K10" s="348"/>
      <c r="L10" s="820" t="s">
        <v>840</v>
      </c>
      <c r="M10" s="820"/>
      <c r="N10" s="195"/>
    </row>
    <row r="11" spans="1:15" customFormat="1">
      <c r="A11" s="61">
        <v>31413</v>
      </c>
      <c r="B11" s="628">
        <v>100</v>
      </c>
      <c r="C11" s="611">
        <v>100</v>
      </c>
      <c r="D11" s="611">
        <v>99.999999999999986</v>
      </c>
      <c r="E11" s="611">
        <v>99.999999999999986</v>
      </c>
      <c r="F11" s="611">
        <v>100</v>
      </c>
      <c r="G11" s="611">
        <v>100</v>
      </c>
      <c r="H11" s="611">
        <v>100</v>
      </c>
      <c r="I11" s="628">
        <v>100</v>
      </c>
      <c r="J11" s="628">
        <v>100</v>
      </c>
      <c r="K11" s="183"/>
      <c r="L11" s="573" t="s">
        <v>841</v>
      </c>
      <c r="M11" s="573" t="s">
        <v>841</v>
      </c>
      <c r="N11" s="195"/>
    </row>
    <row r="12" spans="1:15" customFormat="1">
      <c r="A12" s="61">
        <v>31444</v>
      </c>
      <c r="B12" s="628">
        <v>97.506161058657824</v>
      </c>
      <c r="C12" s="611">
        <v>97.514164893478281</v>
      </c>
      <c r="D12" s="611">
        <v>102.32757095817445</v>
      </c>
      <c r="E12" s="611">
        <v>99.999999999999986</v>
      </c>
      <c r="F12" s="611">
        <v>99.498191567827092</v>
      </c>
      <c r="G12" s="611">
        <v>62.962885595723641</v>
      </c>
      <c r="H12" s="611">
        <v>104.72659503853205</v>
      </c>
      <c r="I12" s="628">
        <v>95.502106169177935</v>
      </c>
      <c r="J12" s="628">
        <v>98.147429708857373</v>
      </c>
      <c r="K12" s="183"/>
      <c r="L12" s="573" t="s">
        <v>841</v>
      </c>
      <c r="M12" s="573" t="s">
        <v>841</v>
      </c>
      <c r="N12" s="195"/>
    </row>
    <row r="13" spans="1:15" customFormat="1">
      <c r="A13" s="61">
        <v>31472</v>
      </c>
      <c r="B13" s="628">
        <v>100.40386075097251</v>
      </c>
      <c r="C13" s="611">
        <v>102.87861731994826</v>
      </c>
      <c r="D13" s="611">
        <v>108.83963656925134</v>
      </c>
      <c r="E13" s="611">
        <v>99.999999999999986</v>
      </c>
      <c r="F13" s="611">
        <v>93.011356905033821</v>
      </c>
      <c r="G13" s="611">
        <v>44.424944976260406</v>
      </c>
      <c r="H13" s="611">
        <v>104.33154915311729</v>
      </c>
      <c r="I13" s="628">
        <v>96.869210093579852</v>
      </c>
      <c r="J13" s="628">
        <v>101.34999104726468</v>
      </c>
      <c r="K13" s="183"/>
      <c r="L13" s="573" t="s">
        <v>841</v>
      </c>
      <c r="M13" s="573" t="s">
        <v>841</v>
      </c>
      <c r="N13" s="195"/>
    </row>
    <row r="14" spans="1:15" customFormat="1">
      <c r="A14" s="61">
        <v>31503</v>
      </c>
      <c r="B14" s="628">
        <v>109.28060704849098</v>
      </c>
      <c r="C14" s="611">
        <v>107.78756508723912</v>
      </c>
      <c r="D14" s="611">
        <v>114.33524195028168</v>
      </c>
      <c r="E14" s="611">
        <v>99.999999999999986</v>
      </c>
      <c r="F14" s="611">
        <v>94.128678274172088</v>
      </c>
      <c r="G14" s="611">
        <v>131.86790056388566</v>
      </c>
      <c r="H14" s="611">
        <v>104.33481072785303</v>
      </c>
      <c r="I14" s="628">
        <v>106.09733888545861</v>
      </c>
      <c r="J14" s="628">
        <v>111.00115101560826</v>
      </c>
      <c r="K14" s="183"/>
      <c r="L14" s="573" t="s">
        <v>841</v>
      </c>
      <c r="M14" s="573" t="s">
        <v>841</v>
      </c>
      <c r="N14" s="195"/>
    </row>
    <row r="15" spans="1:15" customFormat="1">
      <c r="A15" s="61">
        <v>31533</v>
      </c>
      <c r="B15" s="628">
        <v>107.64214373288308</v>
      </c>
      <c r="C15" s="611">
        <v>104.45690662576369</v>
      </c>
      <c r="D15" s="611">
        <v>123.74466310732289</v>
      </c>
      <c r="E15" s="611">
        <v>99.999999999999986</v>
      </c>
      <c r="F15" s="611">
        <v>100.2188436976794</v>
      </c>
      <c r="G15" s="611">
        <v>83.835888174086946</v>
      </c>
      <c r="H15" s="611">
        <v>106.17354819401666</v>
      </c>
      <c r="I15" s="628">
        <v>102.0241550079603</v>
      </c>
      <c r="J15" s="628">
        <v>108.54500645986722</v>
      </c>
      <c r="K15" s="183"/>
      <c r="L15" s="573" t="s">
        <v>841</v>
      </c>
      <c r="M15" s="573" t="s">
        <v>841</v>
      </c>
      <c r="N15" s="195"/>
    </row>
    <row r="16" spans="1:15" customFormat="1">
      <c r="A16" s="61">
        <v>31564</v>
      </c>
      <c r="B16" s="628">
        <v>107.92734278349904</v>
      </c>
      <c r="C16" s="611">
        <v>108.2162118829456</v>
      </c>
      <c r="D16" s="611">
        <v>122.01144563252852</v>
      </c>
      <c r="E16" s="611">
        <v>99.999999999999986</v>
      </c>
      <c r="F16" s="611">
        <v>95.900827900742954</v>
      </c>
      <c r="G16" s="611">
        <v>73.673914667202041</v>
      </c>
      <c r="H16" s="611">
        <v>100.59469379348025</v>
      </c>
      <c r="I16" s="628">
        <v>103.27447644839184</v>
      </c>
      <c r="J16" s="628">
        <v>109.55150362512047</v>
      </c>
      <c r="K16" s="183"/>
      <c r="L16" s="573" t="s">
        <v>841</v>
      </c>
      <c r="M16" s="573" t="s">
        <v>841</v>
      </c>
      <c r="N16" s="195"/>
    </row>
    <row r="17" spans="1:14" customFormat="1">
      <c r="A17" s="61">
        <v>31594</v>
      </c>
      <c r="B17" s="628">
        <v>107.47269373386212</v>
      </c>
      <c r="C17" s="611">
        <v>109.73684343822478</v>
      </c>
      <c r="D17" s="611">
        <v>120.15346816979925</v>
      </c>
      <c r="E17" s="611">
        <v>99.999999999999986</v>
      </c>
      <c r="F17" s="611">
        <v>97.675597615101864</v>
      </c>
      <c r="G17" s="611">
        <v>57.741177158392787</v>
      </c>
      <c r="H17" s="611">
        <v>101.21144769244577</v>
      </c>
      <c r="I17" s="628">
        <v>100.312314461583</v>
      </c>
      <c r="J17" s="628">
        <v>108.66570899395542</v>
      </c>
      <c r="K17" s="183"/>
      <c r="L17" s="573" t="s">
        <v>841</v>
      </c>
      <c r="M17" s="573" t="s">
        <v>841</v>
      </c>
      <c r="N17" s="195"/>
    </row>
    <row r="18" spans="1:14" customFormat="1">
      <c r="A18" s="61">
        <v>31625</v>
      </c>
      <c r="B18" s="628">
        <v>108.75420992491013</v>
      </c>
      <c r="C18" s="611">
        <v>109.02325690638212</v>
      </c>
      <c r="D18" s="611">
        <v>118.36744944056969</v>
      </c>
      <c r="E18" s="611">
        <v>99.999999999999986</v>
      </c>
      <c r="F18" s="611">
        <v>122.69595523797747</v>
      </c>
      <c r="G18" s="611">
        <v>62.223728124349606</v>
      </c>
      <c r="H18" s="611">
        <v>108.14302538928378</v>
      </c>
      <c r="I18" s="628">
        <v>99.6560238413728</v>
      </c>
      <c r="J18" s="628">
        <v>109.70967243519117</v>
      </c>
      <c r="K18" s="183"/>
      <c r="L18" s="573" t="s">
        <v>841</v>
      </c>
      <c r="M18" s="573" t="s">
        <v>841</v>
      </c>
      <c r="N18" s="195"/>
    </row>
    <row r="19" spans="1:14" customFormat="1">
      <c r="A19" s="61">
        <v>31656</v>
      </c>
      <c r="B19" s="628">
        <v>108.59489589235935</v>
      </c>
      <c r="C19" s="611">
        <v>109.00511265126792</v>
      </c>
      <c r="D19" s="611">
        <v>119.78266479522271</v>
      </c>
      <c r="E19" s="611">
        <v>99.999999999999986</v>
      </c>
      <c r="F19" s="611">
        <v>116.83889542353701</v>
      </c>
      <c r="G19" s="611">
        <v>63.799893225452628</v>
      </c>
      <c r="H19" s="611">
        <v>104.17125758019621</v>
      </c>
      <c r="I19" s="628">
        <v>99.003069822657793</v>
      </c>
      <c r="J19" s="628">
        <v>109.15971986619954</v>
      </c>
      <c r="K19" s="183"/>
      <c r="L19" s="573" t="s">
        <v>841</v>
      </c>
      <c r="M19" s="573" t="s">
        <v>841</v>
      </c>
      <c r="N19" s="195"/>
    </row>
    <row r="20" spans="1:14" customFormat="1">
      <c r="A20" s="61">
        <v>31686</v>
      </c>
      <c r="B20" s="628">
        <v>112.71836422760366</v>
      </c>
      <c r="C20" s="611">
        <v>113.5377286377816</v>
      </c>
      <c r="D20" s="611">
        <v>122.20540299722562</v>
      </c>
      <c r="E20" s="611">
        <v>100.63924372262672</v>
      </c>
      <c r="F20" s="611">
        <v>114.18643966995623</v>
      </c>
      <c r="G20" s="611">
        <v>90.530936542273778</v>
      </c>
      <c r="H20" s="611">
        <v>101.37419038819857</v>
      </c>
      <c r="I20" s="628">
        <v>102.17971093841095</v>
      </c>
      <c r="J20" s="628">
        <v>112.75096492302596</v>
      </c>
      <c r="K20" s="183"/>
      <c r="L20" s="573" t="s">
        <v>841</v>
      </c>
      <c r="M20" s="573" t="s">
        <v>841</v>
      </c>
      <c r="N20" s="195"/>
    </row>
    <row r="21" spans="1:14" customFormat="1">
      <c r="A21" s="61">
        <v>31717</v>
      </c>
      <c r="B21" s="628">
        <v>113.56821575620161</v>
      </c>
      <c r="C21" s="611">
        <v>115.24726257097062</v>
      </c>
      <c r="D21" s="611">
        <v>120.39397865987492</v>
      </c>
      <c r="E21" s="611">
        <v>100.63924372262672</v>
      </c>
      <c r="F21" s="611">
        <v>112.78922419756009</v>
      </c>
      <c r="G21" s="611">
        <v>99.389736753962396</v>
      </c>
      <c r="H21" s="611">
        <v>101.41125373746813</v>
      </c>
      <c r="I21" s="628">
        <v>104.49717840579781</v>
      </c>
      <c r="J21" s="628">
        <v>114.03857895250106</v>
      </c>
      <c r="K21" s="183"/>
      <c r="L21" s="573" t="s">
        <v>841</v>
      </c>
      <c r="M21" s="573" t="s">
        <v>841</v>
      </c>
      <c r="N21" s="195"/>
    </row>
    <row r="22" spans="1:14" customFormat="1">
      <c r="A22" s="61">
        <v>31747</v>
      </c>
      <c r="B22" s="628">
        <v>116.65783197527021</v>
      </c>
      <c r="C22" s="611">
        <v>116.43349389630421</v>
      </c>
      <c r="D22" s="611">
        <v>125.93692785408211</v>
      </c>
      <c r="E22" s="611">
        <v>100.63924372262672</v>
      </c>
      <c r="F22" s="611">
        <v>104.92744816293437</v>
      </c>
      <c r="G22" s="611">
        <v>122.29102085782253</v>
      </c>
      <c r="H22" s="611">
        <v>104.96330629586714</v>
      </c>
      <c r="I22" s="628">
        <v>106.98080908758018</v>
      </c>
      <c r="J22" s="628">
        <v>117.59148969494893</v>
      </c>
      <c r="K22" s="183"/>
      <c r="L22" s="573" t="s">
        <v>841</v>
      </c>
      <c r="M22" s="573" t="s">
        <v>841</v>
      </c>
      <c r="N22" s="195"/>
    </row>
    <row r="23" spans="1:14" customFormat="1">
      <c r="A23" s="61">
        <v>31778</v>
      </c>
      <c r="B23" s="628">
        <v>117.59687223894873</v>
      </c>
      <c r="C23" s="611">
        <v>119.947813599653</v>
      </c>
      <c r="D23" s="611">
        <v>125.56503999624212</v>
      </c>
      <c r="E23" s="611">
        <v>100.63924372262672</v>
      </c>
      <c r="F23" s="611">
        <v>112.20805857697518</v>
      </c>
      <c r="G23" s="611">
        <v>89.983418315286357</v>
      </c>
      <c r="H23" s="611">
        <v>115.03613627135987</v>
      </c>
      <c r="I23" s="628">
        <v>105.07049816545657</v>
      </c>
      <c r="J23" s="628">
        <v>119.24904550312472</v>
      </c>
      <c r="K23" s="183"/>
      <c r="L23" s="573" t="s">
        <v>841</v>
      </c>
      <c r="M23" s="573" t="s">
        <v>841</v>
      </c>
      <c r="N23" s="195"/>
    </row>
    <row r="24" spans="1:14" customFormat="1">
      <c r="A24" s="61">
        <v>31809</v>
      </c>
      <c r="B24" s="628">
        <v>119.07741551877977</v>
      </c>
      <c r="C24" s="611">
        <v>125.57458718897168</v>
      </c>
      <c r="D24" s="611">
        <v>128.64236458933993</v>
      </c>
      <c r="E24" s="611">
        <v>100.63924372262672</v>
      </c>
      <c r="F24" s="611">
        <v>109.35001388400016</v>
      </c>
      <c r="G24" s="611">
        <v>57.578850714092489</v>
      </c>
      <c r="H24" s="611">
        <v>122.7378014139816</v>
      </c>
      <c r="I24" s="628">
        <v>105.24730676689818</v>
      </c>
      <c r="J24" s="628">
        <v>120.92023441182754</v>
      </c>
      <c r="K24" s="183"/>
      <c r="L24" s="573" t="s">
        <v>841</v>
      </c>
      <c r="M24" s="573" t="s">
        <v>841</v>
      </c>
      <c r="N24" s="195"/>
    </row>
    <row r="25" spans="1:14" customFormat="1">
      <c r="A25" s="61">
        <v>31837</v>
      </c>
      <c r="B25" s="628">
        <v>124.74496926075223</v>
      </c>
      <c r="C25" s="611">
        <v>127.53492336172873</v>
      </c>
      <c r="D25" s="611">
        <v>127.72399827699266</v>
      </c>
      <c r="E25" s="611">
        <v>100.63924372262672</v>
      </c>
      <c r="F25" s="611">
        <v>114.58580509436995</v>
      </c>
      <c r="G25" s="611">
        <v>117.04906756810927</v>
      </c>
      <c r="H25" s="611">
        <v>125.47764279470701</v>
      </c>
      <c r="I25" s="628">
        <v>110.12301868145146</v>
      </c>
      <c r="J25" s="628">
        <v>127.33633706496754</v>
      </c>
      <c r="K25" s="183"/>
      <c r="L25" s="573" t="s">
        <v>841</v>
      </c>
      <c r="M25" s="573" t="s">
        <v>841</v>
      </c>
      <c r="N25" s="195"/>
    </row>
    <row r="26" spans="1:14" customFormat="1">
      <c r="A26" s="61">
        <v>31868</v>
      </c>
      <c r="B26" s="628">
        <v>118.4400246775092</v>
      </c>
      <c r="C26" s="611">
        <v>127.49632782142758</v>
      </c>
      <c r="D26" s="611">
        <v>126.77055065480863</v>
      </c>
      <c r="E26" s="611">
        <v>70.728100758280334</v>
      </c>
      <c r="F26" s="611">
        <v>125.15494128956288</v>
      </c>
      <c r="G26" s="611">
        <v>57.573575868297233</v>
      </c>
      <c r="H26" s="611">
        <v>126.46196628282875</v>
      </c>
      <c r="I26" s="628">
        <v>103.50671001252918</v>
      </c>
      <c r="J26" s="628">
        <v>121.76803900758446</v>
      </c>
      <c r="K26" s="183"/>
      <c r="L26" s="573" t="s">
        <v>841</v>
      </c>
      <c r="M26" s="573" t="s">
        <v>841</v>
      </c>
      <c r="N26" s="195"/>
    </row>
    <row r="27" spans="1:14" customFormat="1">
      <c r="A27" s="61">
        <v>31898</v>
      </c>
      <c r="B27" s="628">
        <v>118.92922849307644</v>
      </c>
      <c r="C27" s="611">
        <v>128.2104186082401</v>
      </c>
      <c r="D27" s="611">
        <v>124.39924238028203</v>
      </c>
      <c r="E27" s="611">
        <v>70.728100758280334</v>
      </c>
      <c r="F27" s="611">
        <v>129.03666548935666</v>
      </c>
      <c r="G27" s="611">
        <v>58.568392735467548</v>
      </c>
      <c r="H27" s="611">
        <v>132.01075489443767</v>
      </c>
      <c r="I27" s="628">
        <v>102.49233299075797</v>
      </c>
      <c r="J27" s="628">
        <v>121.85102973042069</v>
      </c>
      <c r="K27" s="183"/>
      <c r="L27" s="573" t="s">
        <v>841</v>
      </c>
      <c r="M27" s="573" t="s">
        <v>841</v>
      </c>
      <c r="N27" s="195"/>
    </row>
    <row r="28" spans="1:14" customFormat="1">
      <c r="A28" s="61">
        <v>31929</v>
      </c>
      <c r="B28" s="628">
        <v>122.84313419735759</v>
      </c>
      <c r="C28" s="611">
        <v>127.45065865654031</v>
      </c>
      <c r="D28" s="611">
        <v>124.76348297198606</v>
      </c>
      <c r="E28" s="611">
        <v>70.728100758280334</v>
      </c>
      <c r="F28" s="611">
        <v>127.10967940058711</v>
      </c>
      <c r="G28" s="611">
        <v>101.41412882920872</v>
      </c>
      <c r="H28" s="611">
        <v>148.22433941251333</v>
      </c>
      <c r="I28" s="628">
        <v>107.2252025946194</v>
      </c>
      <c r="J28" s="628">
        <v>125.64599911919809</v>
      </c>
      <c r="K28" s="183"/>
      <c r="L28" s="573" t="s">
        <v>841</v>
      </c>
      <c r="M28" s="573" t="s">
        <v>841</v>
      </c>
      <c r="N28" s="195"/>
    </row>
    <row r="29" spans="1:14" customFormat="1">
      <c r="A29" s="61">
        <v>31959</v>
      </c>
      <c r="B29" s="628">
        <v>122.85211119624834</v>
      </c>
      <c r="C29" s="611">
        <v>127.25401872639218</v>
      </c>
      <c r="D29" s="611">
        <v>122.87526487536026</v>
      </c>
      <c r="E29" s="611">
        <v>70.728100758280334</v>
      </c>
      <c r="F29" s="611">
        <v>118.38807913846166</v>
      </c>
      <c r="G29" s="611">
        <v>102.13302635194326</v>
      </c>
      <c r="H29" s="611">
        <v>162.29730301373459</v>
      </c>
      <c r="I29" s="628">
        <v>108.44543287958223</v>
      </c>
      <c r="J29" s="628">
        <v>125.42518823274241</v>
      </c>
      <c r="K29" s="183"/>
      <c r="L29" s="573" t="s">
        <v>841</v>
      </c>
      <c r="M29" s="573" t="s">
        <v>841</v>
      </c>
      <c r="N29" s="195"/>
    </row>
    <row r="30" spans="1:14" customFormat="1">
      <c r="A30" s="61">
        <v>31990</v>
      </c>
      <c r="B30" s="628">
        <v>122.86738546634911</v>
      </c>
      <c r="C30" s="611">
        <v>125.58105936026921</v>
      </c>
      <c r="D30" s="611">
        <v>116.97376233145097</v>
      </c>
      <c r="E30" s="611">
        <v>70.728100758280334</v>
      </c>
      <c r="F30" s="611">
        <v>127.36506355114811</v>
      </c>
      <c r="G30" s="611">
        <v>130.44580566544221</v>
      </c>
      <c r="H30" s="611">
        <v>156.58974489741459</v>
      </c>
      <c r="I30" s="628">
        <v>108.8410386558041</v>
      </c>
      <c r="J30" s="628">
        <v>125.81244491684629</v>
      </c>
      <c r="K30" s="183"/>
      <c r="L30" s="573" t="s">
        <v>841</v>
      </c>
      <c r="M30" s="573" t="s">
        <v>841</v>
      </c>
      <c r="N30" s="195"/>
    </row>
    <row r="31" spans="1:14" customFormat="1">
      <c r="A31" s="61">
        <v>32021</v>
      </c>
      <c r="B31" s="628">
        <v>123.90614421789269</v>
      </c>
      <c r="C31" s="611">
        <v>131.64879501661437</v>
      </c>
      <c r="D31" s="611">
        <v>117.75335095425858</v>
      </c>
      <c r="E31" s="611">
        <v>70.728100758280334</v>
      </c>
      <c r="F31" s="611">
        <v>115.30435634290566</v>
      </c>
      <c r="G31" s="611">
        <v>92.350417931300868</v>
      </c>
      <c r="H31" s="611">
        <v>175.93922480473051</v>
      </c>
      <c r="I31" s="628">
        <v>107.8235649391091</v>
      </c>
      <c r="J31" s="628">
        <v>126.82520740251931</v>
      </c>
      <c r="K31" s="183"/>
      <c r="L31" s="573" t="s">
        <v>841</v>
      </c>
      <c r="M31" s="573" t="s">
        <v>841</v>
      </c>
      <c r="N31" s="195"/>
    </row>
    <row r="32" spans="1:14" customFormat="1">
      <c r="A32" s="61">
        <v>32051</v>
      </c>
      <c r="B32" s="628">
        <v>120.67747205138771</v>
      </c>
      <c r="C32" s="611">
        <v>124.30253094029301</v>
      </c>
      <c r="D32" s="611">
        <v>120.73705758065907</v>
      </c>
      <c r="E32" s="611">
        <v>64.433664421314873</v>
      </c>
      <c r="F32" s="611">
        <v>117.48229169571205</v>
      </c>
      <c r="G32" s="611">
        <v>117.5961635915082</v>
      </c>
      <c r="H32" s="611">
        <v>150.56377801840952</v>
      </c>
      <c r="I32" s="628">
        <v>105.54040507270022</v>
      </c>
      <c r="J32" s="628">
        <v>124.44501982487759</v>
      </c>
      <c r="K32" s="183"/>
      <c r="L32" s="573" t="s">
        <v>841</v>
      </c>
      <c r="M32" s="573" t="s">
        <v>841</v>
      </c>
      <c r="N32" s="195"/>
    </row>
    <row r="33" spans="1:14" customFormat="1">
      <c r="A33" s="61">
        <v>32082</v>
      </c>
      <c r="B33" s="628">
        <v>122.56405844163488</v>
      </c>
      <c r="C33" s="611">
        <v>129.74558210349264</v>
      </c>
      <c r="D33" s="611">
        <v>112.978965373061</v>
      </c>
      <c r="E33" s="611">
        <v>64.433664421314873</v>
      </c>
      <c r="F33" s="611">
        <v>140.71061236533717</v>
      </c>
      <c r="G33" s="611">
        <v>100.76936576230442</v>
      </c>
      <c r="H33" s="611">
        <v>163.50076478985773</v>
      </c>
      <c r="I33" s="628">
        <v>104.07866328499738</v>
      </c>
      <c r="J33" s="628">
        <v>127.91425423309369</v>
      </c>
      <c r="K33" s="183"/>
      <c r="L33" s="573" t="s">
        <v>841</v>
      </c>
      <c r="M33" s="573" t="s">
        <v>841</v>
      </c>
      <c r="N33" s="195"/>
    </row>
    <row r="34" spans="1:14" customFormat="1">
      <c r="A34" s="61">
        <v>32112</v>
      </c>
      <c r="B34" s="628">
        <v>122.93734890707148</v>
      </c>
      <c r="C34" s="611">
        <v>128.10427677932276</v>
      </c>
      <c r="D34" s="611">
        <v>111.91538109201005</v>
      </c>
      <c r="E34" s="611">
        <v>64.433664421314873</v>
      </c>
      <c r="F34" s="611">
        <v>120.06308452610912</v>
      </c>
      <c r="G34" s="611">
        <v>120.83981532637044</v>
      </c>
      <c r="H34" s="611">
        <v>179.45717908180148</v>
      </c>
      <c r="I34" s="628">
        <v>102.33839092084327</v>
      </c>
      <c r="J34" s="628">
        <v>128.82070003753302</v>
      </c>
      <c r="K34" s="183"/>
      <c r="L34" s="573" t="s">
        <v>841</v>
      </c>
      <c r="M34" s="573" t="s">
        <v>841</v>
      </c>
      <c r="N34" s="195"/>
    </row>
    <row r="35" spans="1:14" customFormat="1">
      <c r="A35" s="61">
        <v>32143</v>
      </c>
      <c r="B35" s="628">
        <v>123.7066965224539</v>
      </c>
      <c r="C35" s="611">
        <v>131.72269642962621</v>
      </c>
      <c r="D35" s="611">
        <v>114.58100931778868</v>
      </c>
      <c r="E35" s="611">
        <v>64.433664421314873</v>
      </c>
      <c r="F35" s="611">
        <v>118.50691775392589</v>
      </c>
      <c r="G35" s="611">
        <v>88.330420055702476</v>
      </c>
      <c r="H35" s="611">
        <v>191.68096817770484</v>
      </c>
      <c r="I35" s="628">
        <v>101.94094431322777</v>
      </c>
      <c r="J35" s="628">
        <v>128.2743151907755</v>
      </c>
      <c r="K35" s="183"/>
      <c r="L35" s="573" t="s">
        <v>841</v>
      </c>
      <c r="M35" s="573" t="s">
        <v>841</v>
      </c>
      <c r="N35" s="195"/>
    </row>
    <row r="36" spans="1:14" customFormat="1">
      <c r="A36" s="61">
        <v>32174</v>
      </c>
      <c r="B36" s="628">
        <v>122.67236255506404</v>
      </c>
      <c r="C36" s="611">
        <v>131.70929477381372</v>
      </c>
      <c r="D36" s="611">
        <v>112.98231206790423</v>
      </c>
      <c r="E36" s="611">
        <v>64.433664421314873</v>
      </c>
      <c r="F36" s="611">
        <v>120.1370248953627</v>
      </c>
      <c r="G36" s="611">
        <v>60.612255705234574</v>
      </c>
      <c r="H36" s="611">
        <v>226.51577238240841</v>
      </c>
      <c r="I36" s="628">
        <v>103.21349141222365</v>
      </c>
      <c r="J36" s="628">
        <v>127.45975513189993</v>
      </c>
      <c r="K36" s="183"/>
      <c r="L36" s="573" t="s">
        <v>841</v>
      </c>
      <c r="M36" s="573" t="s">
        <v>841</v>
      </c>
      <c r="N36" s="195"/>
    </row>
    <row r="37" spans="1:14" customFormat="1">
      <c r="A37" s="61">
        <v>32203</v>
      </c>
      <c r="B37" s="628">
        <v>126.99551717870771</v>
      </c>
      <c r="C37" s="611">
        <v>134.6988282560244</v>
      </c>
      <c r="D37" s="611">
        <v>114.64257443296168</v>
      </c>
      <c r="E37" s="611">
        <v>64.433664421314873</v>
      </c>
      <c r="F37" s="611">
        <v>113.74294063335526</v>
      </c>
      <c r="G37" s="611">
        <v>96.065960987894627</v>
      </c>
      <c r="H37" s="611">
        <v>224.95891404188967</v>
      </c>
      <c r="I37" s="628">
        <v>106.56322610177182</v>
      </c>
      <c r="J37" s="628">
        <v>132.99924655329454</v>
      </c>
      <c r="K37" s="183"/>
      <c r="L37" s="573" t="s">
        <v>841</v>
      </c>
      <c r="M37" s="573" t="s">
        <v>841</v>
      </c>
      <c r="N37" s="195"/>
    </row>
    <row r="38" spans="1:14" customFormat="1">
      <c r="A38" s="61">
        <v>32234</v>
      </c>
      <c r="B38" s="628">
        <v>129.53439801840506</v>
      </c>
      <c r="C38" s="611">
        <v>133.71230825184995</v>
      </c>
      <c r="D38" s="611">
        <v>117.33455498377471</v>
      </c>
      <c r="E38" s="611">
        <v>58.910471388714832</v>
      </c>
      <c r="F38" s="611">
        <v>133.0355658176706</v>
      </c>
      <c r="G38" s="611">
        <v>99.812316201327704</v>
      </c>
      <c r="H38" s="611">
        <v>267.88519098793296</v>
      </c>
      <c r="I38" s="628">
        <v>108.74768585652167</v>
      </c>
      <c r="J38" s="628">
        <v>136.83748292434015</v>
      </c>
      <c r="K38" s="183"/>
      <c r="L38" s="573" t="s">
        <v>841</v>
      </c>
      <c r="M38" s="573" t="s">
        <v>841</v>
      </c>
      <c r="N38" s="195"/>
    </row>
    <row r="39" spans="1:14" customFormat="1">
      <c r="A39" s="61">
        <v>32264</v>
      </c>
      <c r="B39" s="628">
        <v>126.78281808603622</v>
      </c>
      <c r="C39" s="611">
        <v>131.11077846646029</v>
      </c>
      <c r="D39" s="611">
        <v>117.25296272027725</v>
      </c>
      <c r="E39" s="611">
        <v>58.910471388714832</v>
      </c>
      <c r="F39" s="611">
        <v>120.07160506187155</v>
      </c>
      <c r="G39" s="611">
        <v>64.229534957876012</v>
      </c>
      <c r="H39" s="611">
        <v>320.76104991869789</v>
      </c>
      <c r="I39" s="628">
        <v>107.46987727177844</v>
      </c>
      <c r="J39" s="628">
        <v>134.79573733737078</v>
      </c>
      <c r="K39" s="183"/>
      <c r="L39" s="573" t="s">
        <v>841</v>
      </c>
      <c r="M39" s="573" t="s">
        <v>841</v>
      </c>
      <c r="N39" s="195"/>
    </row>
    <row r="40" spans="1:14" customFormat="1">
      <c r="A40" s="61">
        <v>32295</v>
      </c>
      <c r="B40" s="628">
        <v>127.17807820361456</v>
      </c>
      <c r="C40" s="611">
        <v>130.58245059324378</v>
      </c>
      <c r="D40" s="611">
        <v>119.57822135370623</v>
      </c>
      <c r="E40" s="611">
        <v>58.910471388714832</v>
      </c>
      <c r="F40" s="611">
        <v>133.15739003699053</v>
      </c>
      <c r="G40" s="611">
        <v>103.28737113794131</v>
      </c>
      <c r="H40" s="611">
        <v>231.5227837797342</v>
      </c>
      <c r="I40" s="628">
        <v>108.51850790948498</v>
      </c>
      <c r="J40" s="628">
        <v>133.34030502419193</v>
      </c>
      <c r="K40" s="183"/>
      <c r="L40" s="573" t="s">
        <v>841</v>
      </c>
      <c r="M40" s="573" t="s">
        <v>841</v>
      </c>
      <c r="N40" s="195"/>
    </row>
    <row r="41" spans="1:14" customFormat="1">
      <c r="A41" s="61">
        <v>32325</v>
      </c>
      <c r="B41" s="628">
        <v>125.46217162663152</v>
      </c>
      <c r="C41" s="611">
        <v>127.24297827224919</v>
      </c>
      <c r="D41" s="611">
        <v>121.54831934521539</v>
      </c>
      <c r="E41" s="611">
        <v>58.910471388714832</v>
      </c>
      <c r="F41" s="611">
        <v>135.34286682833343</v>
      </c>
      <c r="G41" s="611">
        <v>83.983179523540855</v>
      </c>
      <c r="H41" s="611">
        <v>254.46064821129312</v>
      </c>
      <c r="I41" s="628">
        <v>110.72371114323383</v>
      </c>
      <c r="J41" s="628">
        <v>131.69730939138933</v>
      </c>
      <c r="K41" s="183"/>
      <c r="L41" s="573" t="s">
        <v>841</v>
      </c>
      <c r="M41" s="573" t="s">
        <v>841</v>
      </c>
      <c r="N41" s="195"/>
    </row>
    <row r="42" spans="1:14" customFormat="1">
      <c r="A42" s="61">
        <v>32356</v>
      </c>
      <c r="B42" s="628">
        <v>126.38513804625457</v>
      </c>
      <c r="C42" s="611">
        <v>135.61935001461165</v>
      </c>
      <c r="D42" s="611">
        <v>119.35832766319204</v>
      </c>
      <c r="E42" s="611">
        <v>58.910471388714832</v>
      </c>
      <c r="F42" s="611">
        <v>128.99372181240958</v>
      </c>
      <c r="G42" s="611">
        <v>85.691020278310305</v>
      </c>
      <c r="H42" s="611">
        <v>194.9540473770416</v>
      </c>
      <c r="I42" s="628">
        <v>111.95542700604575</v>
      </c>
      <c r="J42" s="628">
        <v>131.77370907610691</v>
      </c>
      <c r="K42" s="183"/>
      <c r="L42" s="573" t="s">
        <v>841</v>
      </c>
      <c r="M42" s="573" t="s">
        <v>841</v>
      </c>
      <c r="N42" s="195"/>
    </row>
    <row r="43" spans="1:14" customFormat="1">
      <c r="A43" s="61">
        <v>32387</v>
      </c>
      <c r="B43" s="628">
        <v>125.08324032694939</v>
      </c>
      <c r="C43" s="611">
        <v>131.22959171402348</v>
      </c>
      <c r="D43" s="611">
        <v>121.55932031393536</v>
      </c>
      <c r="E43" s="611">
        <v>58.910471388714832</v>
      </c>
      <c r="F43" s="611">
        <v>149.11047175198425</v>
      </c>
      <c r="G43" s="611">
        <v>65.479342043480003</v>
      </c>
      <c r="H43" s="611">
        <v>215.25444434033761</v>
      </c>
      <c r="I43" s="628">
        <v>110.59939761118206</v>
      </c>
      <c r="J43" s="628">
        <v>130.28369886208844</v>
      </c>
      <c r="K43" s="183"/>
      <c r="L43" s="573" t="s">
        <v>841</v>
      </c>
      <c r="M43" s="573" t="s">
        <v>841</v>
      </c>
      <c r="N43" s="195"/>
    </row>
    <row r="44" spans="1:14" customFormat="1">
      <c r="A44" s="61">
        <v>32417</v>
      </c>
      <c r="B44" s="628">
        <v>128.99890480206423</v>
      </c>
      <c r="C44" s="611">
        <v>131.10436672413223</v>
      </c>
      <c r="D44" s="611">
        <v>129.34327251595087</v>
      </c>
      <c r="E44" s="611">
        <v>59.521948474077568</v>
      </c>
      <c r="F44" s="611">
        <v>155.24639400175462</v>
      </c>
      <c r="G44" s="611">
        <v>95.250940797559664</v>
      </c>
      <c r="H44" s="611">
        <v>200.78449767597979</v>
      </c>
      <c r="I44" s="628">
        <v>112.43372100206449</v>
      </c>
      <c r="J44" s="628">
        <v>134.82277397569831</v>
      </c>
      <c r="K44" s="183"/>
      <c r="L44" s="573" t="s">
        <v>841</v>
      </c>
      <c r="M44" s="573" t="s">
        <v>841</v>
      </c>
      <c r="N44" s="195"/>
    </row>
    <row r="45" spans="1:14" customFormat="1">
      <c r="A45" s="61">
        <v>32448</v>
      </c>
      <c r="B45" s="628">
        <v>131.75549420371968</v>
      </c>
      <c r="C45" s="611">
        <v>134.25163618435451</v>
      </c>
      <c r="D45" s="611">
        <v>135.08090102930484</v>
      </c>
      <c r="E45" s="611">
        <v>59.521948474077568</v>
      </c>
      <c r="F45" s="611">
        <v>149.24528005898645</v>
      </c>
      <c r="G45" s="611">
        <v>84.439903297713187</v>
      </c>
      <c r="H45" s="611">
        <v>228.25848118150444</v>
      </c>
      <c r="I45" s="628">
        <v>112.02048472986375</v>
      </c>
      <c r="J45" s="628">
        <v>138.29250863495656</v>
      </c>
      <c r="K45" s="183"/>
      <c r="L45" s="573" t="s">
        <v>841</v>
      </c>
      <c r="M45" s="573" t="s">
        <v>841</v>
      </c>
      <c r="N45" s="195"/>
    </row>
    <row r="46" spans="1:14" customFormat="1">
      <c r="A46" s="61">
        <v>32478</v>
      </c>
      <c r="B46" s="628">
        <v>134.00405338589772</v>
      </c>
      <c r="C46" s="611">
        <v>136.14931158359704</v>
      </c>
      <c r="D46" s="611">
        <v>141.06181644117041</v>
      </c>
      <c r="E46" s="611">
        <v>59.521948474077568</v>
      </c>
      <c r="F46" s="611">
        <v>139.44025154751435</v>
      </c>
      <c r="G46" s="611">
        <v>104.75049733610386</v>
      </c>
      <c r="H46" s="611">
        <v>203.16171124745154</v>
      </c>
      <c r="I46" s="628">
        <v>114.09270900465263</v>
      </c>
      <c r="J46" s="628">
        <v>140.95580306262008</v>
      </c>
      <c r="K46" s="183"/>
      <c r="L46" s="573" t="s">
        <v>841</v>
      </c>
      <c r="M46" s="573" t="s">
        <v>841</v>
      </c>
      <c r="N46" s="195"/>
    </row>
    <row r="47" spans="1:14" customFormat="1">
      <c r="A47" s="61">
        <v>32509</v>
      </c>
      <c r="B47" s="628">
        <v>131.12892100329685</v>
      </c>
      <c r="C47" s="611">
        <v>134.79814028411926</v>
      </c>
      <c r="D47" s="611">
        <v>141.49208259974512</v>
      </c>
      <c r="E47" s="611">
        <v>59.521948474077568</v>
      </c>
      <c r="F47" s="611">
        <v>150.47310860312578</v>
      </c>
      <c r="G47" s="611">
        <v>71.487123490378764</v>
      </c>
      <c r="H47" s="611">
        <v>198.06325715480779</v>
      </c>
      <c r="I47" s="628">
        <v>113.84074874528801</v>
      </c>
      <c r="J47" s="628">
        <v>137.39993692973582</v>
      </c>
      <c r="K47" s="183"/>
      <c r="L47" s="573" t="s">
        <v>841</v>
      </c>
      <c r="M47" s="573" t="s">
        <v>841</v>
      </c>
      <c r="N47" s="195"/>
    </row>
    <row r="48" spans="1:14" customFormat="1">
      <c r="A48" s="61">
        <v>32540</v>
      </c>
      <c r="B48" s="628">
        <v>137.38199378668844</v>
      </c>
      <c r="C48" s="611">
        <v>135.84242513961914</v>
      </c>
      <c r="D48" s="611">
        <v>140.14636575100741</v>
      </c>
      <c r="E48" s="611">
        <v>59.521948474077583</v>
      </c>
      <c r="F48" s="611">
        <v>151.95657930042327</v>
      </c>
      <c r="G48" s="611">
        <v>120.05105584828826</v>
      </c>
      <c r="H48" s="611">
        <v>209.48471863284274</v>
      </c>
      <c r="I48" s="628">
        <v>119.58617212323608</v>
      </c>
      <c r="J48" s="628">
        <v>143.39950071112534</v>
      </c>
      <c r="K48" s="183"/>
      <c r="L48" s="573" t="s">
        <v>841</v>
      </c>
      <c r="M48" s="573" t="s">
        <v>841</v>
      </c>
      <c r="N48" s="195"/>
    </row>
    <row r="49" spans="1:14" customFormat="1">
      <c r="A49" s="61">
        <v>32568</v>
      </c>
      <c r="B49" s="628">
        <v>136.48038453618264</v>
      </c>
      <c r="C49" s="611">
        <v>135.21793080705129</v>
      </c>
      <c r="D49" s="611">
        <v>139.19536770925561</v>
      </c>
      <c r="E49" s="611">
        <v>59.521948474077583</v>
      </c>
      <c r="F49" s="611">
        <v>156.74033666282475</v>
      </c>
      <c r="G49" s="611">
        <v>121.72128343414812</v>
      </c>
      <c r="H49" s="611">
        <v>193.66993575290786</v>
      </c>
      <c r="I49" s="628">
        <v>119.92295434371982</v>
      </c>
      <c r="J49" s="628">
        <v>142.53672890131227</v>
      </c>
      <c r="K49" s="183"/>
      <c r="L49" s="573" t="s">
        <v>841</v>
      </c>
      <c r="M49" s="573" t="s">
        <v>841</v>
      </c>
      <c r="N49" s="195"/>
    </row>
    <row r="50" spans="1:14" customFormat="1">
      <c r="A50" s="61">
        <v>32599</v>
      </c>
      <c r="B50" s="628">
        <v>137.92270996885799</v>
      </c>
      <c r="C50" s="611">
        <v>130.84190319569049</v>
      </c>
      <c r="D50" s="611">
        <v>140.04110573124834</v>
      </c>
      <c r="E50" s="611">
        <v>73.999843913541525</v>
      </c>
      <c r="F50" s="611">
        <v>149.17642261756237</v>
      </c>
      <c r="G50" s="611">
        <v>135.88505679393586</v>
      </c>
      <c r="H50" s="611">
        <v>193.69061216002038</v>
      </c>
      <c r="I50" s="628">
        <v>120.95687874341139</v>
      </c>
      <c r="J50" s="628">
        <v>143.17152362120211</v>
      </c>
      <c r="K50" s="183"/>
      <c r="L50" s="573" t="s">
        <v>841</v>
      </c>
      <c r="M50" s="573" t="s">
        <v>841</v>
      </c>
      <c r="N50" s="195"/>
    </row>
    <row r="51" spans="1:14" customFormat="1">
      <c r="A51" s="61">
        <v>32629</v>
      </c>
      <c r="B51" s="628">
        <v>137.12019224182839</v>
      </c>
      <c r="C51" s="611">
        <v>132.3706194988558</v>
      </c>
      <c r="D51" s="611">
        <v>141.88292967687559</v>
      </c>
      <c r="E51" s="611">
        <v>73.999843913541525</v>
      </c>
      <c r="F51" s="611">
        <v>150.41768372957296</v>
      </c>
      <c r="G51" s="611">
        <v>123.72855822513546</v>
      </c>
      <c r="H51" s="611">
        <v>181.90454616077074</v>
      </c>
      <c r="I51" s="628">
        <v>122.80207538816603</v>
      </c>
      <c r="J51" s="628">
        <v>141.63405937076911</v>
      </c>
      <c r="K51" s="183"/>
      <c r="L51" s="573" t="s">
        <v>841</v>
      </c>
      <c r="M51" s="573" t="s">
        <v>841</v>
      </c>
      <c r="N51" s="195"/>
    </row>
    <row r="52" spans="1:14" customFormat="1">
      <c r="A52" s="61">
        <v>32660</v>
      </c>
      <c r="B52" s="628">
        <v>130.16857396589941</v>
      </c>
      <c r="C52" s="611">
        <v>127.97921610875891</v>
      </c>
      <c r="D52" s="611">
        <v>134.41269779487038</v>
      </c>
      <c r="E52" s="611">
        <v>73.999843913541525</v>
      </c>
      <c r="F52" s="611">
        <v>161.19282651830142</v>
      </c>
      <c r="G52" s="611">
        <v>86.642735131434506</v>
      </c>
      <c r="H52" s="611">
        <v>181.84425644595888</v>
      </c>
      <c r="I52" s="628">
        <v>118.35697010314199</v>
      </c>
      <c r="J52" s="628">
        <v>133.74184918140622</v>
      </c>
      <c r="K52" s="183"/>
      <c r="L52" s="573" t="s">
        <v>841</v>
      </c>
      <c r="M52" s="573" t="s">
        <v>841</v>
      </c>
      <c r="N52" s="195"/>
    </row>
    <row r="53" spans="1:14" customFormat="1">
      <c r="A53" s="61">
        <v>32690</v>
      </c>
      <c r="B53" s="628">
        <v>129.87655802299869</v>
      </c>
      <c r="C53" s="611">
        <v>128.02445271206133</v>
      </c>
      <c r="D53" s="611">
        <v>138.95677910339239</v>
      </c>
      <c r="E53" s="611">
        <v>73.999843913541525</v>
      </c>
      <c r="F53" s="611">
        <v>162.28130512929641</v>
      </c>
      <c r="G53" s="611">
        <v>80.126564132070939</v>
      </c>
      <c r="H53" s="611">
        <v>171.93588890562506</v>
      </c>
      <c r="I53" s="628">
        <v>115.71110948547519</v>
      </c>
      <c r="J53" s="628">
        <v>133.98329755153557</v>
      </c>
      <c r="K53" s="183"/>
      <c r="L53" s="573" t="s">
        <v>841</v>
      </c>
      <c r="M53" s="573" t="s">
        <v>841</v>
      </c>
      <c r="N53" s="195"/>
    </row>
    <row r="54" spans="1:14" customFormat="1">
      <c r="A54" s="61">
        <v>32721</v>
      </c>
      <c r="B54" s="628">
        <v>133.64128059026072</v>
      </c>
      <c r="C54" s="611">
        <v>129.64949488954116</v>
      </c>
      <c r="D54" s="611">
        <v>139.31650573353411</v>
      </c>
      <c r="E54" s="611">
        <v>73.999843913541525</v>
      </c>
      <c r="F54" s="611">
        <v>163.49866161022817</v>
      </c>
      <c r="G54" s="611">
        <v>106.13081087290229</v>
      </c>
      <c r="H54" s="611">
        <v>172.02335840990128</v>
      </c>
      <c r="I54" s="628">
        <v>119.73397646927172</v>
      </c>
      <c r="J54" s="628">
        <v>137.58848662326957</v>
      </c>
      <c r="K54" s="183"/>
      <c r="L54" s="573" t="s">
        <v>841</v>
      </c>
      <c r="M54" s="573" t="s">
        <v>841</v>
      </c>
      <c r="N54" s="195"/>
    </row>
    <row r="55" spans="1:14" customFormat="1">
      <c r="A55" s="61">
        <v>32752</v>
      </c>
      <c r="B55" s="628">
        <v>133.9605783804123</v>
      </c>
      <c r="C55" s="611">
        <v>133.54201197467526</v>
      </c>
      <c r="D55" s="611">
        <v>141.46902115587088</v>
      </c>
      <c r="E55" s="611">
        <v>73.999843913541525</v>
      </c>
      <c r="F55" s="611">
        <v>164.12763020874993</v>
      </c>
      <c r="G55" s="611">
        <v>92.537532000759043</v>
      </c>
      <c r="H55" s="611">
        <v>162.06484168711577</v>
      </c>
      <c r="I55" s="628">
        <v>121.28431247515029</v>
      </c>
      <c r="J55" s="628">
        <v>137.73317980889109</v>
      </c>
      <c r="K55" s="183"/>
      <c r="L55" s="573" t="s">
        <v>841</v>
      </c>
      <c r="M55" s="573" t="s">
        <v>841</v>
      </c>
      <c r="N55" s="195"/>
    </row>
    <row r="56" spans="1:14" customFormat="1">
      <c r="A56" s="61">
        <v>32782</v>
      </c>
      <c r="B56" s="628">
        <v>134.18501895650718</v>
      </c>
      <c r="C56" s="611">
        <v>133.12533805768979</v>
      </c>
      <c r="D56" s="611">
        <v>139.9322898450859</v>
      </c>
      <c r="E56" s="611">
        <v>79.651200329110395</v>
      </c>
      <c r="F56" s="611">
        <v>162.7913775626713</v>
      </c>
      <c r="G56" s="611">
        <v>92.573168889488102</v>
      </c>
      <c r="H56" s="611">
        <v>160.12750582833525</v>
      </c>
      <c r="I56" s="628">
        <v>119.04407562339732</v>
      </c>
      <c r="J56" s="628">
        <v>137.96183867159615</v>
      </c>
      <c r="K56" s="183"/>
      <c r="L56" s="573" t="s">
        <v>841</v>
      </c>
      <c r="M56" s="573" t="s">
        <v>841</v>
      </c>
      <c r="N56" s="195"/>
    </row>
    <row r="57" spans="1:14" customFormat="1">
      <c r="A57" s="61">
        <v>32813</v>
      </c>
      <c r="B57" s="628">
        <v>134.02946831115202</v>
      </c>
      <c r="C57" s="611">
        <v>132.88053617211764</v>
      </c>
      <c r="D57" s="611">
        <v>138.39648219725478</v>
      </c>
      <c r="E57" s="611">
        <v>79.651200329110395</v>
      </c>
      <c r="F57" s="611">
        <v>161.15058105934395</v>
      </c>
      <c r="G57" s="611">
        <v>100.03617935817223</v>
      </c>
      <c r="H57" s="611">
        <v>152.21856266947836</v>
      </c>
      <c r="I57" s="628">
        <v>118.31039882349666</v>
      </c>
      <c r="J57" s="628">
        <v>137.66154399781576</v>
      </c>
      <c r="K57" s="183"/>
      <c r="L57" s="573" t="s">
        <v>841</v>
      </c>
      <c r="M57" s="573" t="s">
        <v>841</v>
      </c>
      <c r="N57" s="195"/>
    </row>
    <row r="58" spans="1:14" customFormat="1">
      <c r="A58" s="61">
        <v>32843</v>
      </c>
      <c r="B58" s="628">
        <v>136.15475371125714</v>
      </c>
      <c r="C58" s="611">
        <v>133.51335001881122</v>
      </c>
      <c r="D58" s="611">
        <v>130.88893421814254</v>
      </c>
      <c r="E58" s="611">
        <v>79.651200329110395</v>
      </c>
      <c r="F58" s="611">
        <v>168.57550590363476</v>
      </c>
      <c r="G58" s="611">
        <v>128.04592526712344</v>
      </c>
      <c r="H58" s="611">
        <v>148.23204858916139</v>
      </c>
      <c r="I58" s="628">
        <v>118.11406744191122</v>
      </c>
      <c r="J58" s="628">
        <v>140.08877766366214</v>
      </c>
      <c r="K58" s="183"/>
      <c r="L58" s="573" t="s">
        <v>841</v>
      </c>
      <c r="M58" s="573" t="s">
        <v>841</v>
      </c>
      <c r="N58" s="195"/>
    </row>
    <row r="59" spans="1:14" customFormat="1">
      <c r="A59" s="61">
        <v>32874</v>
      </c>
      <c r="B59" s="628">
        <v>138.79996239752163</v>
      </c>
      <c r="C59" s="611">
        <v>135.09026174947775</v>
      </c>
      <c r="D59" s="611">
        <v>132.32796115433825</v>
      </c>
      <c r="E59" s="611">
        <v>79.651200329110395</v>
      </c>
      <c r="F59" s="611">
        <v>160.89009489526228</v>
      </c>
      <c r="G59" s="611">
        <v>147.11973918323994</v>
      </c>
      <c r="H59" s="611">
        <v>148.31032638281874</v>
      </c>
      <c r="I59" s="628">
        <v>119.28962322002886</v>
      </c>
      <c r="J59" s="628">
        <v>143.28345997942259</v>
      </c>
      <c r="K59" s="183"/>
      <c r="L59" s="573" t="s">
        <v>841</v>
      </c>
      <c r="M59" s="573" t="s">
        <v>841</v>
      </c>
      <c r="N59" s="195"/>
    </row>
    <row r="60" spans="1:14" customFormat="1">
      <c r="A60" s="61">
        <v>32905</v>
      </c>
      <c r="B60" s="628">
        <v>133.72278432048671</v>
      </c>
      <c r="C60" s="611">
        <v>132.2629528692288</v>
      </c>
      <c r="D60" s="611">
        <v>129.91971649759603</v>
      </c>
      <c r="E60" s="611">
        <v>79.651200329110381</v>
      </c>
      <c r="F60" s="611">
        <v>166.57011393766473</v>
      </c>
      <c r="G60" s="611">
        <v>104.74355029602236</v>
      </c>
      <c r="H60" s="611">
        <v>135.06003076554495</v>
      </c>
      <c r="I60" s="628">
        <v>114.6581382070824</v>
      </c>
      <c r="J60" s="628">
        <v>138.50761487401275</v>
      </c>
      <c r="K60" s="183"/>
      <c r="L60" s="573" t="s">
        <v>841</v>
      </c>
      <c r="M60" s="573" t="s">
        <v>841</v>
      </c>
      <c r="N60" s="195"/>
    </row>
    <row r="61" spans="1:14" customFormat="1">
      <c r="A61" s="61">
        <v>32933</v>
      </c>
      <c r="B61" s="628">
        <v>132.28292403632483</v>
      </c>
      <c r="C61" s="611">
        <v>129.64795440670284</v>
      </c>
      <c r="D61" s="611">
        <v>125.32795056851661</v>
      </c>
      <c r="E61" s="611">
        <v>79.651200329110381</v>
      </c>
      <c r="F61" s="611">
        <v>161.35065780433163</v>
      </c>
      <c r="G61" s="611">
        <v>112.70244620612451</v>
      </c>
      <c r="H61" s="611">
        <v>145.3092032150825</v>
      </c>
      <c r="I61" s="628">
        <v>114.83796608287327</v>
      </c>
      <c r="J61" s="628">
        <v>136.15884537995913</v>
      </c>
      <c r="K61" s="183"/>
      <c r="L61" s="573" t="s">
        <v>841</v>
      </c>
      <c r="M61" s="573" t="s">
        <v>841</v>
      </c>
      <c r="N61" s="195"/>
    </row>
    <row r="62" spans="1:14" customFormat="1">
      <c r="A62" s="61">
        <v>32964</v>
      </c>
      <c r="B62" s="628">
        <v>128.92777972431472</v>
      </c>
      <c r="C62" s="611">
        <v>128.27284411588144</v>
      </c>
      <c r="D62" s="611">
        <v>122.01339297861595</v>
      </c>
      <c r="E62" s="611">
        <v>59.115482478295924</v>
      </c>
      <c r="F62" s="611">
        <v>162.17337285118344</v>
      </c>
      <c r="G62" s="611">
        <v>117.60576374656857</v>
      </c>
      <c r="H62" s="611">
        <v>147.24665767658067</v>
      </c>
      <c r="I62" s="628">
        <v>112.41192250198083</v>
      </c>
      <c r="J62" s="628">
        <v>133.24248982400422</v>
      </c>
      <c r="K62" s="183"/>
      <c r="L62" s="573" t="s">
        <v>841</v>
      </c>
      <c r="M62" s="573" t="s">
        <v>841</v>
      </c>
      <c r="N62" s="195"/>
    </row>
    <row r="63" spans="1:14" customFormat="1">
      <c r="A63" s="61">
        <v>32994</v>
      </c>
      <c r="B63" s="628">
        <v>124.46304156086765</v>
      </c>
      <c r="C63" s="611">
        <v>123.78346963523366</v>
      </c>
      <c r="D63" s="611">
        <v>118.21622454316126</v>
      </c>
      <c r="E63" s="611">
        <v>59.115482478295924</v>
      </c>
      <c r="F63" s="611">
        <v>155.3676341554042</v>
      </c>
      <c r="G63" s="611">
        <v>106.16519183476039</v>
      </c>
      <c r="H63" s="611">
        <v>144.32045189216799</v>
      </c>
      <c r="I63" s="628">
        <v>107.5454060490619</v>
      </c>
      <c r="J63" s="628">
        <v>129.13785139454825</v>
      </c>
      <c r="K63" s="183"/>
      <c r="L63" s="573" t="s">
        <v>841</v>
      </c>
      <c r="M63" s="573" t="s">
        <v>841</v>
      </c>
      <c r="N63" s="195"/>
    </row>
    <row r="64" spans="1:14" customFormat="1">
      <c r="A64" s="61">
        <v>33025</v>
      </c>
      <c r="B64" s="628">
        <v>124.75312766469676</v>
      </c>
      <c r="C64" s="611">
        <v>122.17463832911723</v>
      </c>
      <c r="D64" s="611">
        <v>116.89699554225565</v>
      </c>
      <c r="E64" s="611">
        <v>59.115482478295924</v>
      </c>
      <c r="F64" s="611">
        <v>164.60678434087691</v>
      </c>
      <c r="G64" s="611">
        <v>101.16242932175803</v>
      </c>
      <c r="H64" s="611">
        <v>158.08917975546493</v>
      </c>
      <c r="I64" s="628">
        <v>108.43549897134184</v>
      </c>
      <c r="J64" s="628">
        <v>129.81646416202682</v>
      </c>
      <c r="K64" s="183"/>
      <c r="L64" s="573" t="s">
        <v>841</v>
      </c>
      <c r="M64" s="573" t="s">
        <v>841</v>
      </c>
      <c r="N64" s="195"/>
    </row>
    <row r="65" spans="1:14" customFormat="1">
      <c r="A65" s="61">
        <v>33055</v>
      </c>
      <c r="B65" s="628">
        <v>118.68396161662822</v>
      </c>
      <c r="C65" s="611">
        <v>116.02217116334288</v>
      </c>
      <c r="D65" s="611">
        <v>108.72263655879986</v>
      </c>
      <c r="E65" s="611">
        <v>59.115482478295924</v>
      </c>
      <c r="F65" s="611">
        <v>152.49888663064749</v>
      </c>
      <c r="G65" s="611">
        <v>94.39857165025046</v>
      </c>
      <c r="H65" s="611">
        <v>159.08550188519018</v>
      </c>
      <c r="I65" s="628">
        <v>101.80152670680683</v>
      </c>
      <c r="J65" s="628">
        <v>124.586094771003</v>
      </c>
      <c r="K65" s="183"/>
      <c r="L65" s="573" t="s">
        <v>841</v>
      </c>
      <c r="M65" s="573" t="s">
        <v>841</v>
      </c>
      <c r="N65" s="195"/>
    </row>
    <row r="66" spans="1:14" customFormat="1">
      <c r="A66" s="61">
        <v>33086</v>
      </c>
      <c r="B66" s="628">
        <v>122.10927449326766</v>
      </c>
      <c r="C66" s="611">
        <v>121.2638350800086</v>
      </c>
      <c r="D66" s="611">
        <v>106.59084260999853</v>
      </c>
      <c r="E66" s="611">
        <v>59.115482478295924</v>
      </c>
      <c r="F66" s="611">
        <v>152.38372367245577</v>
      </c>
      <c r="G66" s="611">
        <v>86.453298253906155</v>
      </c>
      <c r="H66" s="611">
        <v>179.9247900633062</v>
      </c>
      <c r="I66" s="628">
        <v>103.04486860141763</v>
      </c>
      <c r="J66" s="628">
        <v>129.28654923591188</v>
      </c>
      <c r="K66" s="183"/>
      <c r="L66" s="573" t="s">
        <v>841</v>
      </c>
      <c r="M66" s="573" t="s">
        <v>841</v>
      </c>
      <c r="N66" s="195"/>
    </row>
    <row r="67" spans="1:14" customFormat="1">
      <c r="A67" s="61">
        <v>33117</v>
      </c>
      <c r="B67" s="628">
        <v>115.85569414228954</v>
      </c>
      <c r="C67" s="611">
        <v>113.28455804807777</v>
      </c>
      <c r="D67" s="611">
        <v>104.43041445914973</v>
      </c>
      <c r="E67" s="611">
        <v>59.115482478295924</v>
      </c>
      <c r="F67" s="611">
        <v>144.35216109119293</v>
      </c>
      <c r="G67" s="611">
        <v>94.087277608478516</v>
      </c>
      <c r="H67" s="611">
        <v>160.07773222115614</v>
      </c>
      <c r="I67" s="628">
        <v>96.779283161867127</v>
      </c>
      <c r="J67" s="628">
        <v>122.64678658896463</v>
      </c>
      <c r="K67" s="183"/>
      <c r="L67" s="573" t="s">
        <v>841</v>
      </c>
      <c r="M67" s="573" t="s">
        <v>841</v>
      </c>
      <c r="N67" s="195"/>
    </row>
    <row r="68" spans="1:14" customFormat="1">
      <c r="A68" s="61">
        <v>33147</v>
      </c>
      <c r="B68" s="628">
        <v>110.79133906273695</v>
      </c>
      <c r="C68" s="611">
        <v>107.68682837870772</v>
      </c>
      <c r="D68" s="611">
        <v>104.2201315077933</v>
      </c>
      <c r="E68" s="611">
        <v>63.533454001989647</v>
      </c>
      <c r="F68" s="611">
        <v>144.22613656708634</v>
      </c>
      <c r="G68" s="611">
        <v>77.952907399393055</v>
      </c>
      <c r="H68" s="611">
        <v>138.33504714260357</v>
      </c>
      <c r="I68" s="628">
        <v>90.919969527220786</v>
      </c>
      <c r="J68" s="628">
        <v>118.25022623806203</v>
      </c>
      <c r="K68" s="183"/>
      <c r="L68" s="573" t="s">
        <v>841</v>
      </c>
      <c r="M68" s="573" t="s">
        <v>841</v>
      </c>
      <c r="N68" s="195"/>
    </row>
    <row r="69" spans="1:14" customFormat="1">
      <c r="A69" s="61">
        <v>33178</v>
      </c>
      <c r="B69" s="628">
        <v>112.30647499294813</v>
      </c>
      <c r="C69" s="611">
        <v>106.856021573568</v>
      </c>
      <c r="D69" s="611">
        <v>102.67707708985616</v>
      </c>
      <c r="E69" s="611">
        <v>63.533454001989647</v>
      </c>
      <c r="F69" s="611">
        <v>138.47633106230751</v>
      </c>
      <c r="G69" s="611">
        <v>125.46891576022037</v>
      </c>
      <c r="H69" s="611">
        <v>138.31844276213081</v>
      </c>
      <c r="I69" s="628">
        <v>91.10184161760246</v>
      </c>
      <c r="J69" s="628">
        <v>119.90957538807474</v>
      </c>
      <c r="K69" s="183"/>
      <c r="L69" s="573" t="s">
        <v>841</v>
      </c>
      <c r="M69" s="573" t="s">
        <v>841</v>
      </c>
      <c r="N69" s="195"/>
    </row>
    <row r="70" spans="1:14" customFormat="1">
      <c r="A70" s="61">
        <v>33208</v>
      </c>
      <c r="B70" s="628">
        <v>110.789328705583</v>
      </c>
      <c r="C70" s="611">
        <v>104.79580599929388</v>
      </c>
      <c r="D70" s="611">
        <v>103.71926439112018</v>
      </c>
      <c r="E70" s="611">
        <v>63.533454001989647</v>
      </c>
      <c r="F70" s="611">
        <v>135.1967074015389</v>
      </c>
      <c r="G70" s="611">
        <v>121.45929709626768</v>
      </c>
      <c r="H70" s="611">
        <v>134.94739771800465</v>
      </c>
      <c r="I70" s="628">
        <v>90.748469414046426</v>
      </c>
      <c r="J70" s="628">
        <v>117.87905486220923</v>
      </c>
      <c r="K70" s="183"/>
      <c r="L70" s="573" t="s">
        <v>841</v>
      </c>
      <c r="M70" s="573" t="s">
        <v>841</v>
      </c>
      <c r="N70" s="195"/>
    </row>
    <row r="71" spans="1:14" customFormat="1">
      <c r="A71" s="61">
        <v>33239</v>
      </c>
      <c r="B71" s="628">
        <v>110.20108224557089</v>
      </c>
      <c r="C71" s="611">
        <v>99.632084590315884</v>
      </c>
      <c r="D71" s="611">
        <v>106.65583822031998</v>
      </c>
      <c r="E71" s="611">
        <v>63.533454001989647</v>
      </c>
      <c r="F71" s="611">
        <v>140.36241908499542</v>
      </c>
      <c r="G71" s="611">
        <v>133.20540485818523</v>
      </c>
      <c r="H71" s="611">
        <v>139.88467071734482</v>
      </c>
      <c r="I71" s="628">
        <v>90.568547773520521</v>
      </c>
      <c r="J71" s="628">
        <v>117.31742573023827</v>
      </c>
      <c r="K71" s="183"/>
      <c r="L71" s="573" t="s">
        <v>841</v>
      </c>
      <c r="M71" s="573" t="s">
        <v>841</v>
      </c>
      <c r="N71" s="195"/>
    </row>
    <row r="72" spans="1:14" customFormat="1">
      <c r="A72" s="61">
        <v>33270</v>
      </c>
      <c r="B72" s="628">
        <v>111.26949081332164</v>
      </c>
      <c r="C72" s="611">
        <v>103.0948875766092</v>
      </c>
      <c r="D72" s="611">
        <v>109.89787234705423</v>
      </c>
      <c r="E72" s="611">
        <v>63.533454001989639</v>
      </c>
      <c r="F72" s="611">
        <v>140.04005881375872</v>
      </c>
      <c r="G72" s="611">
        <v>117.33672390772631</v>
      </c>
      <c r="H72" s="611">
        <v>128.44852226943928</v>
      </c>
      <c r="I72" s="628">
        <v>90.49262871470377</v>
      </c>
      <c r="J72" s="628">
        <v>118.75592985113404</v>
      </c>
      <c r="K72" s="183"/>
      <c r="L72" s="573" t="s">
        <v>841</v>
      </c>
      <c r="M72" s="573" t="s">
        <v>841</v>
      </c>
      <c r="N72" s="195"/>
    </row>
    <row r="73" spans="1:14" customFormat="1">
      <c r="A73" s="61">
        <v>33298</v>
      </c>
      <c r="B73" s="628">
        <v>113.26177468322878</v>
      </c>
      <c r="C73" s="611">
        <v>108.59237169161955</v>
      </c>
      <c r="D73" s="611">
        <v>108.1964885344771</v>
      </c>
      <c r="E73" s="611">
        <v>63.533454001989639</v>
      </c>
      <c r="F73" s="611">
        <v>134.14876418966801</v>
      </c>
      <c r="G73" s="611">
        <v>133.68704317178009</v>
      </c>
      <c r="H73" s="611">
        <v>122.52150959120411</v>
      </c>
      <c r="I73" s="628">
        <v>95.059052347452734</v>
      </c>
      <c r="J73" s="628">
        <v>119.67421102845967</v>
      </c>
      <c r="K73" s="183"/>
      <c r="L73" s="573" t="s">
        <v>841</v>
      </c>
      <c r="M73" s="573" t="s">
        <v>841</v>
      </c>
      <c r="N73" s="195"/>
    </row>
    <row r="74" spans="1:14" customFormat="1">
      <c r="A74" s="61">
        <v>33329</v>
      </c>
      <c r="B74" s="628">
        <v>112.26497499121587</v>
      </c>
      <c r="C74" s="611">
        <v>107.34185184176097</v>
      </c>
      <c r="D74" s="611">
        <v>105.05132139560389</v>
      </c>
      <c r="E74" s="611">
        <v>77.544307499360514</v>
      </c>
      <c r="F74" s="611">
        <v>142.07192733208021</v>
      </c>
      <c r="G74" s="611">
        <v>96.851333860549886</v>
      </c>
      <c r="H74" s="611">
        <v>116.6498646149978</v>
      </c>
      <c r="I74" s="628">
        <v>95.838874643072003</v>
      </c>
      <c r="J74" s="628">
        <v>118.01832867914317</v>
      </c>
      <c r="K74" s="183"/>
      <c r="L74" s="573" t="s">
        <v>841</v>
      </c>
      <c r="M74" s="573" t="s">
        <v>841</v>
      </c>
      <c r="N74" s="195"/>
    </row>
    <row r="75" spans="1:14" customFormat="1">
      <c r="A75" s="61">
        <v>33359</v>
      </c>
      <c r="B75" s="628">
        <v>111.94275679721142</v>
      </c>
      <c r="C75" s="611">
        <v>103.54129776931227</v>
      </c>
      <c r="D75" s="611">
        <v>103.57633293420132</v>
      </c>
      <c r="E75" s="611">
        <v>77.544307499360514</v>
      </c>
      <c r="F75" s="611">
        <v>135.90198445128505</v>
      </c>
      <c r="G75" s="611">
        <v>146.80452897832944</v>
      </c>
      <c r="H75" s="611">
        <v>120.58955038895762</v>
      </c>
      <c r="I75" s="628">
        <v>95.986044090885258</v>
      </c>
      <c r="J75" s="628">
        <v>117.44535835555234</v>
      </c>
      <c r="K75" s="183"/>
      <c r="L75" s="573" t="s">
        <v>841</v>
      </c>
      <c r="M75" s="573" t="s">
        <v>841</v>
      </c>
      <c r="N75" s="195"/>
    </row>
    <row r="76" spans="1:14" customFormat="1">
      <c r="A76" s="61">
        <v>33390</v>
      </c>
      <c r="B76" s="628">
        <v>111.8770575559181</v>
      </c>
      <c r="C76" s="611">
        <v>105.62581388203026</v>
      </c>
      <c r="D76" s="611">
        <v>103.42116191955648</v>
      </c>
      <c r="E76" s="611">
        <v>77.544307499360514</v>
      </c>
      <c r="F76" s="611">
        <v>130.82900152243798</v>
      </c>
      <c r="G76" s="611">
        <v>141.33883413751761</v>
      </c>
      <c r="H76" s="611">
        <v>114.60343402308722</v>
      </c>
      <c r="I76" s="628">
        <v>97.150290912614921</v>
      </c>
      <c r="J76" s="628">
        <v>116.78651988315383</v>
      </c>
      <c r="K76" s="183"/>
      <c r="L76" s="573" t="s">
        <v>841</v>
      </c>
      <c r="M76" s="573" t="s">
        <v>841</v>
      </c>
      <c r="N76" s="195"/>
    </row>
    <row r="77" spans="1:14" customFormat="1">
      <c r="A77" s="61">
        <v>33420</v>
      </c>
      <c r="B77" s="628">
        <v>111.43530053042598</v>
      </c>
      <c r="C77" s="611">
        <v>103.06692333434164</v>
      </c>
      <c r="D77" s="611">
        <v>104.07896781403032</v>
      </c>
      <c r="E77" s="611">
        <v>77.544307499360514</v>
      </c>
      <c r="F77" s="611">
        <v>133.01336771789323</v>
      </c>
      <c r="G77" s="611">
        <v>148.50634698750216</v>
      </c>
      <c r="H77" s="611">
        <v>116.5792762308689</v>
      </c>
      <c r="I77" s="628">
        <v>96.698665586053139</v>
      </c>
      <c r="J77" s="628">
        <v>116.42184460473526</v>
      </c>
      <c r="K77" s="183"/>
      <c r="L77" s="573" t="s">
        <v>841</v>
      </c>
      <c r="M77" s="573" t="s">
        <v>841</v>
      </c>
      <c r="N77" s="195"/>
    </row>
    <row r="78" spans="1:14" customFormat="1">
      <c r="A78" s="61">
        <v>33451</v>
      </c>
      <c r="B78" s="628">
        <v>109.76055526169826</v>
      </c>
      <c r="C78" s="611">
        <v>99.582833529510935</v>
      </c>
      <c r="D78" s="611">
        <v>107.57313205080189</v>
      </c>
      <c r="E78" s="611">
        <v>77.544307499360514</v>
      </c>
      <c r="F78" s="611">
        <v>129.67107268970972</v>
      </c>
      <c r="G78" s="611">
        <v>145.72963940375939</v>
      </c>
      <c r="H78" s="611">
        <v>107.74969924327513</v>
      </c>
      <c r="I78" s="628">
        <v>94.548230645130801</v>
      </c>
      <c r="J78" s="628">
        <v>114.91426999909784</v>
      </c>
      <c r="K78" s="183"/>
      <c r="L78" s="573" t="s">
        <v>841</v>
      </c>
      <c r="M78" s="573" t="s">
        <v>841</v>
      </c>
      <c r="N78" s="195"/>
    </row>
    <row r="79" spans="1:14" customFormat="1">
      <c r="A79" s="61">
        <v>33482</v>
      </c>
      <c r="B79" s="628">
        <v>112.19316185773503</v>
      </c>
      <c r="C79" s="611">
        <v>104.54040764803348</v>
      </c>
      <c r="D79" s="611">
        <v>110.99451030109385</v>
      </c>
      <c r="E79" s="611">
        <v>77.544307499360514</v>
      </c>
      <c r="F79" s="611">
        <v>121.07310478985774</v>
      </c>
      <c r="G79" s="611">
        <v>137.52156814502902</v>
      </c>
      <c r="H79" s="611">
        <v>109.69001993711684</v>
      </c>
      <c r="I79" s="628">
        <v>95.60700173435842</v>
      </c>
      <c r="J79" s="628">
        <v>117.87621971325397</v>
      </c>
      <c r="K79" s="183"/>
      <c r="L79" s="573" t="s">
        <v>841</v>
      </c>
      <c r="M79" s="573" t="s">
        <v>841</v>
      </c>
      <c r="N79" s="195"/>
    </row>
    <row r="80" spans="1:14" customFormat="1">
      <c r="A80" s="61">
        <v>33512</v>
      </c>
      <c r="B80" s="628">
        <v>110.96666874522742</v>
      </c>
      <c r="C80" s="611">
        <v>100.26447227728221</v>
      </c>
      <c r="D80" s="611">
        <v>115.75438879662887</v>
      </c>
      <c r="E80" s="611">
        <v>76.865693655463943</v>
      </c>
      <c r="F80" s="611">
        <v>122.15579762821307</v>
      </c>
      <c r="G80" s="611">
        <v>134.06692369703183</v>
      </c>
      <c r="H80" s="611">
        <v>104.74037272090054</v>
      </c>
      <c r="I80" s="628">
        <v>94.120898113331222</v>
      </c>
      <c r="J80" s="628">
        <v>116.71857599693526</v>
      </c>
      <c r="K80" s="183"/>
      <c r="L80" s="573" t="s">
        <v>841</v>
      </c>
      <c r="M80" s="573" t="s">
        <v>841</v>
      </c>
      <c r="N80" s="195"/>
    </row>
    <row r="81" spans="1:14" customFormat="1">
      <c r="A81" s="61">
        <v>33543</v>
      </c>
      <c r="B81" s="628">
        <v>113.50160265480049</v>
      </c>
      <c r="C81" s="611">
        <v>107.05088121102904</v>
      </c>
      <c r="D81" s="611">
        <v>118.23707819249402</v>
      </c>
      <c r="E81" s="611">
        <v>76.865693655463943</v>
      </c>
      <c r="F81" s="611">
        <v>123.00481618126807</v>
      </c>
      <c r="G81" s="611">
        <v>102.77621894055351</v>
      </c>
      <c r="H81" s="611">
        <v>102.83836070486385</v>
      </c>
      <c r="I81" s="628">
        <v>94.967355412502627</v>
      </c>
      <c r="J81" s="628">
        <v>119.82873240847809</v>
      </c>
      <c r="K81" s="183"/>
      <c r="L81" s="573" t="s">
        <v>841</v>
      </c>
      <c r="M81" s="573" t="s">
        <v>841</v>
      </c>
      <c r="N81" s="195"/>
    </row>
    <row r="82" spans="1:14" customFormat="1">
      <c r="A82" s="61">
        <v>33573</v>
      </c>
      <c r="B82" s="628">
        <v>115.01434518394399</v>
      </c>
      <c r="C82" s="611">
        <v>106.58641773499097</v>
      </c>
      <c r="D82" s="611">
        <v>119.0690325030936</v>
      </c>
      <c r="E82" s="611">
        <v>76.865693655463943</v>
      </c>
      <c r="F82" s="611">
        <v>118.79050321192025</v>
      </c>
      <c r="G82" s="611">
        <v>133.65894193478417</v>
      </c>
      <c r="H82" s="611">
        <v>110.73291340064432</v>
      </c>
      <c r="I82" s="628">
        <v>94.938017570171581</v>
      </c>
      <c r="J82" s="628">
        <v>121.80297859593011</v>
      </c>
      <c r="K82" s="183"/>
      <c r="L82" s="573" t="s">
        <v>841</v>
      </c>
      <c r="M82" s="573" t="s">
        <v>841</v>
      </c>
      <c r="N82" s="195"/>
    </row>
    <row r="83" spans="1:14" customFormat="1">
      <c r="A83" s="61">
        <v>33604</v>
      </c>
      <c r="B83" s="628">
        <v>119.68977309452976</v>
      </c>
      <c r="C83" s="611">
        <v>111.61517738098765</v>
      </c>
      <c r="D83" s="611">
        <v>123.54002404250444</v>
      </c>
      <c r="E83" s="611">
        <v>76.865693655463943</v>
      </c>
      <c r="F83" s="611">
        <v>118.28139069709144</v>
      </c>
      <c r="G83" s="611">
        <v>143.34630630894887</v>
      </c>
      <c r="H83" s="611">
        <v>121.03739425085188</v>
      </c>
      <c r="I83" s="628">
        <v>98.75920225777547</v>
      </c>
      <c r="J83" s="628">
        <v>126.68226135914799</v>
      </c>
      <c r="K83" s="183"/>
      <c r="L83" s="573" t="s">
        <v>841</v>
      </c>
      <c r="M83" s="573" t="s">
        <v>841</v>
      </c>
      <c r="N83" s="195"/>
    </row>
    <row r="84" spans="1:14" customFormat="1">
      <c r="A84" s="61">
        <v>33635</v>
      </c>
      <c r="B84" s="628">
        <v>118.65533729120833</v>
      </c>
      <c r="C84" s="611">
        <v>113.03944812722798</v>
      </c>
      <c r="D84" s="611">
        <v>121.64286311943297</v>
      </c>
      <c r="E84" s="611">
        <v>76.865693655463957</v>
      </c>
      <c r="F84" s="611">
        <v>124.10395777729791</v>
      </c>
      <c r="G84" s="611">
        <v>109.48745655859811</v>
      </c>
      <c r="H84" s="611">
        <v>120.57454714517331</v>
      </c>
      <c r="I84" s="628">
        <v>98.867811605313833</v>
      </c>
      <c r="J84" s="628">
        <v>125.20818486015266</v>
      </c>
      <c r="K84" s="183"/>
      <c r="L84" s="573" t="s">
        <v>841</v>
      </c>
      <c r="M84" s="573" t="s">
        <v>841</v>
      </c>
      <c r="N84" s="195"/>
    </row>
    <row r="85" spans="1:14" customFormat="1">
      <c r="A85" s="61">
        <v>33664</v>
      </c>
      <c r="B85" s="628">
        <v>120.35731316665445</v>
      </c>
      <c r="C85" s="611">
        <v>113.1819472019401</v>
      </c>
      <c r="D85" s="611">
        <v>125.4632869771589</v>
      </c>
      <c r="E85" s="611">
        <v>76.865693655463957</v>
      </c>
      <c r="F85" s="611">
        <v>124.43081195068912</v>
      </c>
      <c r="G85" s="611">
        <v>123.32065503015085</v>
      </c>
      <c r="H85" s="611">
        <v>120.05500794045194</v>
      </c>
      <c r="I85" s="628">
        <v>101.53789586737793</v>
      </c>
      <c r="J85" s="628">
        <v>126.34292013955705</v>
      </c>
      <c r="K85" s="183"/>
      <c r="L85" s="573" t="s">
        <v>841</v>
      </c>
      <c r="M85" s="573" t="s">
        <v>841</v>
      </c>
      <c r="N85" s="195"/>
    </row>
    <row r="86" spans="1:14" customFormat="1">
      <c r="A86" s="61">
        <v>33695</v>
      </c>
      <c r="B86" s="628">
        <v>119.76072984024171</v>
      </c>
      <c r="C86" s="611">
        <v>115.80928682852759</v>
      </c>
      <c r="D86" s="611">
        <v>125.70453213313944</v>
      </c>
      <c r="E86" s="611">
        <v>57.991509370274009</v>
      </c>
      <c r="F86" s="611">
        <v>125.3069956689306</v>
      </c>
      <c r="G86" s="611">
        <v>134.35034486881804</v>
      </c>
      <c r="H86" s="611">
        <v>119.08454120317712</v>
      </c>
      <c r="I86" s="628">
        <v>100.73947035374823</v>
      </c>
      <c r="J86" s="628">
        <v>125.80486710139459</v>
      </c>
      <c r="K86" s="183"/>
      <c r="L86" s="573" t="s">
        <v>841</v>
      </c>
      <c r="M86" s="573" t="s">
        <v>841</v>
      </c>
      <c r="N86" s="195"/>
    </row>
    <row r="87" spans="1:14" customFormat="1">
      <c r="A87" s="61">
        <v>33725</v>
      </c>
      <c r="B87" s="628">
        <v>118.39779044530619</v>
      </c>
      <c r="C87" s="611">
        <v>112.07202062930995</v>
      </c>
      <c r="D87" s="611">
        <v>129.3469519963802</v>
      </c>
      <c r="E87" s="611">
        <v>57.991509370274009</v>
      </c>
      <c r="F87" s="611">
        <v>130.35184793419964</v>
      </c>
      <c r="G87" s="611">
        <v>113.49553616804712</v>
      </c>
      <c r="H87" s="611">
        <v>119.57911453583048</v>
      </c>
      <c r="I87" s="628">
        <v>98.845229479667623</v>
      </c>
      <c r="J87" s="628">
        <v>124.95200294754021</v>
      </c>
      <c r="K87" s="183"/>
      <c r="L87" s="573" t="s">
        <v>841</v>
      </c>
      <c r="M87" s="573" t="s">
        <v>841</v>
      </c>
      <c r="N87" s="195"/>
    </row>
    <row r="88" spans="1:14" customFormat="1">
      <c r="A88" s="61">
        <v>33756</v>
      </c>
      <c r="B88" s="628">
        <v>118.69078838918583</v>
      </c>
      <c r="C88" s="611">
        <v>109.17674678758213</v>
      </c>
      <c r="D88" s="611">
        <v>131.27142174023828</v>
      </c>
      <c r="E88" s="611">
        <v>57.991509370274009</v>
      </c>
      <c r="F88" s="611">
        <v>131.11408768804853</v>
      </c>
      <c r="G88" s="611">
        <v>131.84091112392753</v>
      </c>
      <c r="H88" s="611">
        <v>120.63635892819515</v>
      </c>
      <c r="I88" s="628">
        <v>97.872391158716411</v>
      </c>
      <c r="J88" s="628">
        <v>125.85132730649455</v>
      </c>
      <c r="K88" s="183"/>
      <c r="L88" s="573" t="s">
        <v>841</v>
      </c>
      <c r="M88" s="573" t="s">
        <v>841</v>
      </c>
      <c r="N88" s="195"/>
    </row>
    <row r="89" spans="1:14" customFormat="1">
      <c r="A89" s="61">
        <v>33786</v>
      </c>
      <c r="B89" s="628">
        <v>119.7677591306899</v>
      </c>
      <c r="C89" s="611">
        <v>109.05779070916002</v>
      </c>
      <c r="D89" s="611">
        <v>136.82287852722769</v>
      </c>
      <c r="E89" s="611">
        <v>57.991509370274009</v>
      </c>
      <c r="F89" s="611">
        <v>132.24827244380523</v>
      </c>
      <c r="G89" s="611">
        <v>130.93063640177968</v>
      </c>
      <c r="H89" s="611">
        <v>117.43637853717782</v>
      </c>
      <c r="I89" s="628">
        <v>97.088097100987923</v>
      </c>
      <c r="J89" s="628">
        <v>127.66332826926983</v>
      </c>
      <c r="K89" s="183"/>
      <c r="L89" s="573" t="s">
        <v>841</v>
      </c>
      <c r="M89" s="573" t="s">
        <v>841</v>
      </c>
      <c r="N89" s="195"/>
    </row>
    <row r="90" spans="1:14" customFormat="1">
      <c r="A90" s="61">
        <v>33817</v>
      </c>
      <c r="B90" s="628">
        <v>120.35356607167982</v>
      </c>
      <c r="C90" s="611">
        <v>110.39953879719087</v>
      </c>
      <c r="D90" s="611">
        <v>139.86911238967181</v>
      </c>
      <c r="E90" s="611">
        <v>57.991509370274009</v>
      </c>
      <c r="F90" s="611">
        <v>123.96390667683409</v>
      </c>
      <c r="G90" s="611">
        <v>137.6140917934423</v>
      </c>
      <c r="H90" s="611">
        <v>114.66119354658895</v>
      </c>
      <c r="I90" s="628">
        <v>96.552475407613429</v>
      </c>
      <c r="J90" s="628">
        <v>128.06084856174567</v>
      </c>
      <c r="K90" s="183"/>
      <c r="L90" s="573" t="s">
        <v>841</v>
      </c>
      <c r="M90" s="573" t="s">
        <v>841</v>
      </c>
      <c r="N90" s="195"/>
    </row>
    <row r="91" spans="1:14" customFormat="1">
      <c r="A91" s="61">
        <v>33848</v>
      </c>
      <c r="B91" s="628">
        <v>122.79631344727837</v>
      </c>
      <c r="C91" s="611">
        <v>114.72355822973056</v>
      </c>
      <c r="D91" s="611">
        <v>139.251258101145</v>
      </c>
      <c r="E91" s="611">
        <v>57.991509370274009</v>
      </c>
      <c r="F91" s="611">
        <v>135.20035583866272</v>
      </c>
      <c r="G91" s="611">
        <v>140.76664589880096</v>
      </c>
      <c r="H91" s="611">
        <v>105.75537477865768</v>
      </c>
      <c r="I91" s="628">
        <v>98.216666883564372</v>
      </c>
      <c r="J91" s="628">
        <v>130.33834493657082</v>
      </c>
      <c r="K91" s="183"/>
      <c r="L91" s="573" t="s">
        <v>841</v>
      </c>
      <c r="M91" s="573" t="s">
        <v>841</v>
      </c>
      <c r="N91" s="195"/>
    </row>
    <row r="92" spans="1:14" customFormat="1">
      <c r="A92" s="61">
        <v>33878</v>
      </c>
      <c r="B92" s="628">
        <v>120.08994797874563</v>
      </c>
      <c r="C92" s="611">
        <v>117.23093318540043</v>
      </c>
      <c r="D92" s="611">
        <v>137.91073093938357</v>
      </c>
      <c r="E92" s="611">
        <v>45.640585748013613</v>
      </c>
      <c r="F92" s="611">
        <v>129.26428847305303</v>
      </c>
      <c r="G92" s="611">
        <v>109.82000940894099</v>
      </c>
      <c r="H92" s="611">
        <v>110.15055428980101</v>
      </c>
      <c r="I92" s="628">
        <v>96.108636069107732</v>
      </c>
      <c r="J92" s="628">
        <v>125.56875358584483</v>
      </c>
      <c r="K92" s="183"/>
      <c r="L92" s="573" t="s">
        <v>841</v>
      </c>
      <c r="M92" s="573" t="s">
        <v>841</v>
      </c>
      <c r="N92" s="195"/>
    </row>
    <row r="93" spans="1:14" customFormat="1">
      <c r="A93" s="61">
        <v>33909</v>
      </c>
      <c r="B93" s="628">
        <v>121.19077808946619</v>
      </c>
      <c r="C93" s="611">
        <v>113.81149059930686</v>
      </c>
      <c r="D93" s="611">
        <v>136.52258711443673</v>
      </c>
      <c r="E93" s="611">
        <v>45.640585748013613</v>
      </c>
      <c r="F93" s="611">
        <v>139.00779251182243</v>
      </c>
      <c r="G93" s="611">
        <v>141.6995682925201</v>
      </c>
      <c r="H93" s="611">
        <v>113.18573620462607</v>
      </c>
      <c r="I93" s="628">
        <v>99.069879067035743</v>
      </c>
      <c r="J93" s="628">
        <v>125.19776079331859</v>
      </c>
      <c r="K93" s="183"/>
      <c r="L93" s="573" t="s">
        <v>841</v>
      </c>
      <c r="M93" s="573" t="s">
        <v>841</v>
      </c>
      <c r="N93" s="195"/>
    </row>
    <row r="94" spans="1:14" customFormat="1">
      <c r="A94" s="61">
        <v>33939</v>
      </c>
      <c r="B94" s="628">
        <v>119.12311288055452</v>
      </c>
      <c r="C94" s="611">
        <v>113.60201789879478</v>
      </c>
      <c r="D94" s="611">
        <v>135.45429118477813</v>
      </c>
      <c r="E94" s="611">
        <v>45.640585748013613</v>
      </c>
      <c r="F94" s="611">
        <v>132.42983433623476</v>
      </c>
      <c r="G94" s="611">
        <v>127.77567607917189</v>
      </c>
      <c r="H94" s="611">
        <v>109.71196143988445</v>
      </c>
      <c r="I94" s="628">
        <v>97.339552413811546</v>
      </c>
      <c r="J94" s="628">
        <v>123.1717276463115</v>
      </c>
      <c r="K94" s="183"/>
      <c r="L94" s="573" t="s">
        <v>841</v>
      </c>
      <c r="M94" s="573" t="s">
        <v>841</v>
      </c>
      <c r="N94" s="195"/>
    </row>
    <row r="95" spans="1:14" customFormat="1">
      <c r="A95" s="61">
        <v>33970</v>
      </c>
      <c r="B95" s="628">
        <v>119.94896259264095</v>
      </c>
      <c r="C95" s="611">
        <v>113.43288331071609</v>
      </c>
      <c r="D95" s="611">
        <v>135.45254882151258</v>
      </c>
      <c r="E95" s="611">
        <v>45.640585748013613</v>
      </c>
      <c r="F95" s="611">
        <v>131.63591429905986</v>
      </c>
      <c r="G95" s="611">
        <v>146.21432144706881</v>
      </c>
      <c r="H95" s="611">
        <v>109.7525828706839</v>
      </c>
      <c r="I95" s="628">
        <v>98.696379134504113</v>
      </c>
      <c r="J95" s="628">
        <v>123.78292057727874</v>
      </c>
      <c r="K95" s="183"/>
      <c r="L95" s="573" t="s">
        <v>841</v>
      </c>
      <c r="M95" s="573" t="s">
        <v>841</v>
      </c>
      <c r="N95" s="195"/>
    </row>
    <row r="96" spans="1:14" customFormat="1">
      <c r="A96" s="61">
        <v>34001</v>
      </c>
      <c r="B96" s="628">
        <v>118.47679487369375</v>
      </c>
      <c r="C96" s="611">
        <v>114.16318357545397</v>
      </c>
      <c r="D96" s="611">
        <v>133.54867183600842</v>
      </c>
      <c r="E96" s="611">
        <v>45.640585748013613</v>
      </c>
      <c r="F96" s="611">
        <v>133.98490142613068</v>
      </c>
      <c r="G96" s="611">
        <v>126.62720804662165</v>
      </c>
      <c r="H96" s="611">
        <v>105.41804888250543</v>
      </c>
      <c r="I96" s="628">
        <v>97.091518252804207</v>
      </c>
      <c r="J96" s="628">
        <v>121.32410562845442</v>
      </c>
      <c r="K96" s="183"/>
      <c r="L96" s="573" t="s">
        <v>841</v>
      </c>
      <c r="M96" s="573" t="s">
        <v>841</v>
      </c>
      <c r="N96" s="195"/>
    </row>
    <row r="97" spans="1:14" customFormat="1">
      <c r="A97" s="61">
        <v>34029</v>
      </c>
      <c r="B97" s="628">
        <v>119.92745018984047</v>
      </c>
      <c r="C97" s="611">
        <v>115.85186834638638</v>
      </c>
      <c r="D97" s="611">
        <v>130.11848205710086</v>
      </c>
      <c r="E97" s="611">
        <v>45.640585748013613</v>
      </c>
      <c r="F97" s="611">
        <v>140.10218399277059</v>
      </c>
      <c r="G97" s="611">
        <v>144.27198389103449</v>
      </c>
      <c r="H97" s="611">
        <v>101.78631506495672</v>
      </c>
      <c r="I97" s="628">
        <v>97.985598356820418</v>
      </c>
      <c r="J97" s="628">
        <v>123.20531483454602</v>
      </c>
      <c r="K97" s="183"/>
      <c r="L97" s="573" t="s">
        <v>841</v>
      </c>
      <c r="M97" s="573" t="s">
        <v>841</v>
      </c>
      <c r="N97" s="195"/>
    </row>
    <row r="98" spans="1:14" customFormat="1">
      <c r="A98" s="61">
        <v>34060</v>
      </c>
      <c r="B98" s="628">
        <v>120.50365373562911</v>
      </c>
      <c r="C98" s="611">
        <v>117.37293429926997</v>
      </c>
      <c r="D98" s="611">
        <v>127.49659729741222</v>
      </c>
      <c r="E98" s="611">
        <v>53.452645296272443</v>
      </c>
      <c r="F98" s="611">
        <v>140.15960261269657</v>
      </c>
      <c r="G98" s="611">
        <v>125.51651608028808</v>
      </c>
      <c r="H98" s="611">
        <v>103.48087116068179</v>
      </c>
      <c r="I98" s="628">
        <v>96.401530895977388</v>
      </c>
      <c r="J98" s="628">
        <v>123.97224079389795</v>
      </c>
      <c r="K98" s="183"/>
      <c r="L98" s="573" t="s">
        <v>841</v>
      </c>
      <c r="M98" s="573" t="s">
        <v>841</v>
      </c>
      <c r="N98" s="195"/>
    </row>
    <row r="99" spans="1:14" customFormat="1">
      <c r="A99" s="61">
        <v>34090</v>
      </c>
      <c r="B99" s="628">
        <v>122.2411635472404</v>
      </c>
      <c r="C99" s="611">
        <v>120.60897599634997</v>
      </c>
      <c r="D99" s="611">
        <v>124.6081490362556</v>
      </c>
      <c r="E99" s="611">
        <v>53.452645296272443</v>
      </c>
      <c r="F99" s="611">
        <v>146.49481002756141</v>
      </c>
      <c r="G99" s="611">
        <v>130.22587582421571</v>
      </c>
      <c r="H99" s="611">
        <v>104.02446694996902</v>
      </c>
      <c r="I99" s="628">
        <v>97.717171290165382</v>
      </c>
      <c r="J99" s="628">
        <v>126.01107489503649</v>
      </c>
      <c r="K99" s="183"/>
      <c r="L99" s="573" t="s">
        <v>841</v>
      </c>
      <c r="M99" s="573" t="s">
        <v>841</v>
      </c>
      <c r="N99" s="195"/>
    </row>
    <row r="100" spans="1:14" customFormat="1">
      <c r="A100" s="61">
        <v>34121</v>
      </c>
      <c r="B100" s="628">
        <v>123.68930970216583</v>
      </c>
      <c r="C100" s="611">
        <v>124.76957791974424</v>
      </c>
      <c r="D100" s="611">
        <v>124.77837082729744</v>
      </c>
      <c r="E100" s="611">
        <v>53.452645296272443</v>
      </c>
      <c r="F100" s="611">
        <v>147.70457325303471</v>
      </c>
      <c r="G100" s="611">
        <v>121.01362996450575</v>
      </c>
      <c r="H100" s="611">
        <v>104.58603284799304</v>
      </c>
      <c r="I100" s="628">
        <v>98.965860574957219</v>
      </c>
      <c r="J100" s="628">
        <v>127.0690344981119</v>
      </c>
      <c r="K100" s="183"/>
      <c r="L100" s="573" t="s">
        <v>841</v>
      </c>
      <c r="M100" s="573" t="s">
        <v>841</v>
      </c>
      <c r="N100" s="195"/>
    </row>
    <row r="101" spans="1:14" customFormat="1">
      <c r="A101" s="61">
        <v>34151</v>
      </c>
      <c r="B101" s="628">
        <v>125.40575546067241</v>
      </c>
      <c r="C101" s="611">
        <v>126.76688010256237</v>
      </c>
      <c r="D101" s="611">
        <v>123.79379955164499</v>
      </c>
      <c r="E101" s="611">
        <v>53.452645296272443</v>
      </c>
      <c r="F101" s="611">
        <v>147.49829878498645</v>
      </c>
      <c r="G101" s="611">
        <v>132.74318695924572</v>
      </c>
      <c r="H101" s="611">
        <v>108.71915785744982</v>
      </c>
      <c r="I101" s="628">
        <v>101.53971022186771</v>
      </c>
      <c r="J101" s="628">
        <v>128.60265921284025</v>
      </c>
      <c r="K101" s="183"/>
      <c r="L101" s="573" t="s">
        <v>841</v>
      </c>
      <c r="M101" s="573" t="s">
        <v>841</v>
      </c>
      <c r="N101" s="195"/>
    </row>
    <row r="102" spans="1:14" customFormat="1">
      <c r="A102" s="61">
        <v>34182</v>
      </c>
      <c r="B102" s="628">
        <v>122.30564133409413</v>
      </c>
      <c r="C102" s="611">
        <v>127.2221952747115</v>
      </c>
      <c r="D102" s="611">
        <v>119.89325098258114</v>
      </c>
      <c r="E102" s="611">
        <v>53.452645296272443</v>
      </c>
      <c r="F102" s="611">
        <v>148.82079850309512</v>
      </c>
      <c r="G102" s="611">
        <v>97.521299169904381</v>
      </c>
      <c r="H102" s="611">
        <v>105.21498665377995</v>
      </c>
      <c r="I102" s="628">
        <v>98.313210641702497</v>
      </c>
      <c r="J102" s="628">
        <v>125.5039396864855</v>
      </c>
      <c r="K102" s="183"/>
      <c r="L102" s="573" t="s">
        <v>841</v>
      </c>
      <c r="M102" s="573" t="s">
        <v>841</v>
      </c>
      <c r="N102" s="195"/>
    </row>
    <row r="103" spans="1:14" customFormat="1">
      <c r="A103" s="61">
        <v>34213</v>
      </c>
      <c r="B103" s="628">
        <v>119.17799995455715</v>
      </c>
      <c r="C103" s="611">
        <v>126.57679057046198</v>
      </c>
      <c r="D103" s="611">
        <v>118.14072619318515</v>
      </c>
      <c r="E103" s="611">
        <v>53.452645296272443</v>
      </c>
      <c r="F103" s="611">
        <v>138.52490493052736</v>
      </c>
      <c r="G103" s="611">
        <v>80.241190304655291</v>
      </c>
      <c r="H103" s="611">
        <v>100.23546952282136</v>
      </c>
      <c r="I103" s="628">
        <v>95.081519027662665</v>
      </c>
      <c r="J103" s="628">
        <v>122.71477495081382</v>
      </c>
      <c r="K103" s="183"/>
      <c r="L103" s="573" t="s">
        <v>841</v>
      </c>
      <c r="M103" s="573" t="s">
        <v>841</v>
      </c>
      <c r="N103" s="195"/>
    </row>
    <row r="104" spans="1:14" customFormat="1">
      <c r="A104" s="61">
        <v>34243</v>
      </c>
      <c r="B104" s="628">
        <v>121.13914488097468</v>
      </c>
      <c r="C104" s="611">
        <v>126.66056156220405</v>
      </c>
      <c r="D104" s="611">
        <v>114.81449045899689</v>
      </c>
      <c r="E104" s="611">
        <v>61.451887678119924</v>
      </c>
      <c r="F104" s="611">
        <v>142.27664819200169</v>
      </c>
      <c r="G104" s="611">
        <v>93.041385642426917</v>
      </c>
      <c r="H104" s="611">
        <v>98.296494790124058</v>
      </c>
      <c r="I104" s="628">
        <v>97.034847227884597</v>
      </c>
      <c r="J104" s="628">
        <v>124.37928110495352</v>
      </c>
      <c r="K104" s="183"/>
      <c r="L104" s="573" t="s">
        <v>841</v>
      </c>
      <c r="M104" s="573" t="s">
        <v>841</v>
      </c>
      <c r="N104" s="195"/>
    </row>
    <row r="105" spans="1:14" customFormat="1">
      <c r="A105" s="61">
        <v>34274</v>
      </c>
      <c r="B105" s="628">
        <v>119.45532273428829</v>
      </c>
      <c r="C105" s="611">
        <v>126.63295100204142</v>
      </c>
      <c r="D105" s="611">
        <v>112.40501550281164</v>
      </c>
      <c r="E105" s="611">
        <v>61.451887678119924</v>
      </c>
      <c r="F105" s="611">
        <v>127.05048405663585</v>
      </c>
      <c r="G105" s="611">
        <v>101.93390266770577</v>
      </c>
      <c r="H105" s="611">
        <v>94.199309998140819</v>
      </c>
      <c r="I105" s="628">
        <v>96.598986406606016</v>
      </c>
      <c r="J105" s="628">
        <v>122.24991352199571</v>
      </c>
      <c r="K105" s="183"/>
      <c r="L105" s="573" t="s">
        <v>841</v>
      </c>
      <c r="M105" s="573" t="s">
        <v>841</v>
      </c>
      <c r="N105" s="195"/>
    </row>
    <row r="106" spans="1:14" customFormat="1">
      <c r="A106" s="61">
        <v>34304</v>
      </c>
      <c r="B106" s="628">
        <v>119.80588920655052</v>
      </c>
      <c r="C106" s="611">
        <v>126.04328395854854</v>
      </c>
      <c r="D106" s="611">
        <v>111.52185334002974</v>
      </c>
      <c r="E106" s="611">
        <v>61.451887678119924</v>
      </c>
      <c r="F106" s="611">
        <v>128.05296123048146</v>
      </c>
      <c r="G106" s="611">
        <v>107.18000125559031</v>
      </c>
      <c r="H106" s="611">
        <v>99.428611640540467</v>
      </c>
      <c r="I106" s="628">
        <v>97.250374608365959</v>
      </c>
      <c r="J106" s="628">
        <v>122.59563520279046</v>
      </c>
      <c r="K106" s="183"/>
      <c r="L106" s="573" t="s">
        <v>841</v>
      </c>
      <c r="M106" s="573" t="s">
        <v>841</v>
      </c>
      <c r="N106" s="195"/>
    </row>
    <row r="107" spans="1:14" customFormat="1">
      <c r="A107" s="61">
        <v>34335</v>
      </c>
      <c r="B107" s="628">
        <v>118.82649501886759</v>
      </c>
      <c r="C107" s="611">
        <v>125.97278920242793</v>
      </c>
      <c r="D107" s="611">
        <v>112.28372471201975</v>
      </c>
      <c r="E107" s="611">
        <v>61.451887678119924</v>
      </c>
      <c r="F107" s="611">
        <v>121.53551754120072</v>
      </c>
      <c r="G107" s="611">
        <v>91.666424966004428</v>
      </c>
      <c r="H107" s="611">
        <v>106.44863461855911</v>
      </c>
      <c r="I107" s="628">
        <v>97.057647644132174</v>
      </c>
      <c r="J107" s="628">
        <v>121.50848568953394</v>
      </c>
      <c r="K107" s="183"/>
      <c r="L107" s="573" t="s">
        <v>841</v>
      </c>
      <c r="M107" s="573" t="s">
        <v>841</v>
      </c>
      <c r="N107" s="195"/>
    </row>
    <row r="108" spans="1:14" customFormat="1">
      <c r="A108" s="61">
        <v>34366</v>
      </c>
      <c r="B108" s="628">
        <v>121.26203723402917</v>
      </c>
      <c r="C108" s="611">
        <v>129.44569356897478</v>
      </c>
      <c r="D108" s="611">
        <v>112.02252920415022</v>
      </c>
      <c r="E108" s="611">
        <v>61.451887678119938</v>
      </c>
      <c r="F108" s="611">
        <v>124.53523882767973</v>
      </c>
      <c r="G108" s="611">
        <v>93.964282126782493</v>
      </c>
      <c r="H108" s="611">
        <v>114.93951099668224</v>
      </c>
      <c r="I108" s="628">
        <v>98.409112425364839</v>
      </c>
      <c r="J108" s="628">
        <v>124.29547415797848</v>
      </c>
      <c r="K108" s="183"/>
      <c r="L108" s="573" t="s">
        <v>841</v>
      </c>
      <c r="M108" s="573" t="s">
        <v>841</v>
      </c>
      <c r="N108" s="195"/>
    </row>
    <row r="109" spans="1:14" customFormat="1">
      <c r="A109" s="61">
        <v>34394</v>
      </c>
      <c r="B109" s="628">
        <v>123.88049747383607</v>
      </c>
      <c r="C109" s="611">
        <v>136.70771754115151</v>
      </c>
      <c r="D109" s="611">
        <v>111.27375039977009</v>
      </c>
      <c r="E109" s="611">
        <v>61.451887678119938</v>
      </c>
      <c r="F109" s="611">
        <v>125.0872952249578</v>
      </c>
      <c r="G109" s="611">
        <v>94.675501923911554</v>
      </c>
      <c r="H109" s="611">
        <v>115.4759187424748</v>
      </c>
      <c r="I109" s="628">
        <v>99.677181784461794</v>
      </c>
      <c r="J109" s="628">
        <v>127.22375119134976</v>
      </c>
      <c r="K109" s="183"/>
      <c r="L109" s="573" t="s">
        <v>841</v>
      </c>
      <c r="M109" s="573" t="s">
        <v>841</v>
      </c>
      <c r="N109" s="195"/>
    </row>
    <row r="110" spans="1:14" customFormat="1">
      <c r="A110" s="61">
        <v>34425</v>
      </c>
      <c r="B110" s="628">
        <v>125.94105226183574</v>
      </c>
      <c r="C110" s="611">
        <v>134.58967282225186</v>
      </c>
      <c r="D110" s="611">
        <v>114.25559764535679</v>
      </c>
      <c r="E110" s="611">
        <v>68.271999134313049</v>
      </c>
      <c r="F110" s="611">
        <v>129.92967867910571</v>
      </c>
      <c r="G110" s="611">
        <v>99.330458412110048</v>
      </c>
      <c r="H110" s="611">
        <v>115.04463613279236</v>
      </c>
      <c r="I110" s="628">
        <v>101.17540941855871</v>
      </c>
      <c r="J110" s="628">
        <v>129.43710978256181</v>
      </c>
      <c r="K110" s="183"/>
      <c r="L110" s="573" t="s">
        <v>841</v>
      </c>
      <c r="M110" s="573" t="s">
        <v>841</v>
      </c>
      <c r="N110" s="195"/>
    </row>
    <row r="111" spans="1:14" customFormat="1">
      <c r="A111" s="61">
        <v>34455</v>
      </c>
      <c r="B111" s="628">
        <v>125.10756366922186</v>
      </c>
      <c r="C111" s="611">
        <v>132.49514831146783</v>
      </c>
      <c r="D111" s="611">
        <v>112.75039395015236</v>
      </c>
      <c r="E111" s="611">
        <v>68.271999134313049</v>
      </c>
      <c r="F111" s="611">
        <v>127.39622848195103</v>
      </c>
      <c r="G111" s="611">
        <v>103.63426347660464</v>
      </c>
      <c r="H111" s="611">
        <v>119.16877608788074</v>
      </c>
      <c r="I111" s="628">
        <v>99.911014762590838</v>
      </c>
      <c r="J111" s="628">
        <v>128.80002675873737</v>
      </c>
      <c r="K111" s="183"/>
      <c r="L111" s="573" t="s">
        <v>841</v>
      </c>
      <c r="M111" s="573" t="s">
        <v>841</v>
      </c>
      <c r="N111" s="195"/>
    </row>
    <row r="112" spans="1:14" customFormat="1">
      <c r="A112" s="61">
        <v>34486</v>
      </c>
      <c r="B112" s="628">
        <v>126.26430248163882</v>
      </c>
      <c r="C112" s="611">
        <v>129.77575332079206</v>
      </c>
      <c r="D112" s="611">
        <v>113.96408089409914</v>
      </c>
      <c r="E112" s="611">
        <v>68.271999134313049</v>
      </c>
      <c r="F112" s="611">
        <v>123.04675750443707</v>
      </c>
      <c r="G112" s="611">
        <v>123.76737225493251</v>
      </c>
      <c r="H112" s="611">
        <v>125.62903017874905</v>
      </c>
      <c r="I112" s="628">
        <v>100.23270512543387</v>
      </c>
      <c r="J112" s="628">
        <v>130.30838215684844</v>
      </c>
      <c r="K112" s="183"/>
      <c r="L112" s="573" t="s">
        <v>841</v>
      </c>
      <c r="M112" s="573" t="s">
        <v>841</v>
      </c>
      <c r="N112" s="195"/>
    </row>
    <row r="113" spans="1:14" customFormat="1">
      <c r="A113" s="61">
        <v>34516</v>
      </c>
      <c r="B113" s="628">
        <v>127.84112458305748</v>
      </c>
      <c r="C113" s="611">
        <v>129.77784728958903</v>
      </c>
      <c r="D113" s="611">
        <v>117.36314903458212</v>
      </c>
      <c r="E113" s="611">
        <v>68.271999134313049</v>
      </c>
      <c r="F113" s="611">
        <v>129.33587561993514</v>
      </c>
      <c r="G113" s="611">
        <v>114.98573115576835</v>
      </c>
      <c r="H113" s="611">
        <v>134.16033930152992</v>
      </c>
      <c r="I113" s="628">
        <v>99.851989204225418</v>
      </c>
      <c r="J113" s="628">
        <v>132.50656752948143</v>
      </c>
      <c r="K113" s="183"/>
      <c r="L113" s="573" t="s">
        <v>841</v>
      </c>
      <c r="M113" s="573" t="s">
        <v>841</v>
      </c>
      <c r="N113" s="195"/>
    </row>
    <row r="114" spans="1:14" customFormat="1">
      <c r="A114" s="61">
        <v>34547</v>
      </c>
      <c r="B114" s="628">
        <v>127.33746403769224</v>
      </c>
      <c r="C114" s="611">
        <v>132.61477753152994</v>
      </c>
      <c r="D114" s="611">
        <v>120.65277183425465</v>
      </c>
      <c r="E114" s="611">
        <v>68.271999134313049</v>
      </c>
      <c r="F114" s="611">
        <v>127.34776920643885</v>
      </c>
      <c r="G114" s="611">
        <v>95.289181234598047</v>
      </c>
      <c r="H114" s="611">
        <v>130.84934676678031</v>
      </c>
      <c r="I114" s="628">
        <v>99.481511477621311</v>
      </c>
      <c r="J114" s="628">
        <v>131.78836997615679</v>
      </c>
      <c r="K114" s="183"/>
      <c r="L114" s="573" t="s">
        <v>841</v>
      </c>
      <c r="M114" s="573" t="s">
        <v>841</v>
      </c>
      <c r="N114" s="195"/>
    </row>
    <row r="115" spans="1:14" customFormat="1">
      <c r="A115" s="61">
        <v>34578</v>
      </c>
      <c r="B115" s="628">
        <v>129.04603610734645</v>
      </c>
      <c r="C115" s="611">
        <v>135.8640523042632</v>
      </c>
      <c r="D115" s="611">
        <v>121.84965925479183</v>
      </c>
      <c r="E115" s="611">
        <v>68.271999134313049</v>
      </c>
      <c r="F115" s="611">
        <v>124.97276818788123</v>
      </c>
      <c r="G115" s="611">
        <v>93.69863110645538</v>
      </c>
      <c r="H115" s="611">
        <v>140.76884678947656</v>
      </c>
      <c r="I115" s="628">
        <v>100.39236943409027</v>
      </c>
      <c r="J115" s="628">
        <v>133.82221158861944</v>
      </c>
      <c r="K115" s="183"/>
      <c r="L115" s="573" t="s">
        <v>841</v>
      </c>
      <c r="M115" s="573" t="s">
        <v>841</v>
      </c>
      <c r="N115" s="195"/>
    </row>
    <row r="116" spans="1:14" customFormat="1">
      <c r="A116" s="61">
        <v>34608</v>
      </c>
      <c r="B116" s="628">
        <v>133.45504285368614</v>
      </c>
      <c r="C116" s="611">
        <v>135.55847778878419</v>
      </c>
      <c r="D116" s="611">
        <v>125.76859126336613</v>
      </c>
      <c r="E116" s="611">
        <v>65.64248777099553</v>
      </c>
      <c r="F116" s="611">
        <v>128.12461584573717</v>
      </c>
      <c r="G116" s="611">
        <v>117.8091201045069</v>
      </c>
      <c r="H116" s="611">
        <v>154.35424899447361</v>
      </c>
      <c r="I116" s="628">
        <v>103.28193336000314</v>
      </c>
      <c r="J116" s="628">
        <v>138.94278640676498</v>
      </c>
      <c r="K116" s="183"/>
      <c r="L116" s="573" t="s">
        <v>841</v>
      </c>
      <c r="M116" s="573" t="s">
        <v>841</v>
      </c>
      <c r="N116" s="195"/>
    </row>
    <row r="117" spans="1:14" customFormat="1">
      <c r="A117" s="61">
        <v>34639</v>
      </c>
      <c r="B117" s="628">
        <v>134.02653787112541</v>
      </c>
      <c r="C117" s="611">
        <v>137.98496854690225</v>
      </c>
      <c r="D117" s="611">
        <v>129.66671532376566</v>
      </c>
      <c r="E117" s="611">
        <v>65.64248777099553</v>
      </c>
      <c r="F117" s="611">
        <v>126.54993872171966</v>
      </c>
      <c r="G117" s="611">
        <v>94.522631868595411</v>
      </c>
      <c r="H117" s="611">
        <v>170.44648136824983</v>
      </c>
      <c r="I117" s="628">
        <v>103.98693912979903</v>
      </c>
      <c r="J117" s="628">
        <v>139.43814535356364</v>
      </c>
      <c r="K117" s="183"/>
      <c r="L117" s="573" t="s">
        <v>841</v>
      </c>
      <c r="M117" s="573" t="s">
        <v>841</v>
      </c>
      <c r="N117" s="195"/>
    </row>
    <row r="118" spans="1:14" customFormat="1">
      <c r="A118" s="61">
        <v>34669</v>
      </c>
      <c r="B118" s="628">
        <v>137.10055782482101</v>
      </c>
      <c r="C118" s="611">
        <v>133.91922639790937</v>
      </c>
      <c r="D118" s="611">
        <v>135.1097051456355</v>
      </c>
      <c r="E118" s="611">
        <v>65.64248777099553</v>
      </c>
      <c r="F118" s="611">
        <v>125.7626001597109</v>
      </c>
      <c r="G118" s="611">
        <v>126.11175044517269</v>
      </c>
      <c r="H118" s="611">
        <v>171.03500242937901</v>
      </c>
      <c r="I118" s="628">
        <v>107.43635297035297</v>
      </c>
      <c r="J118" s="628">
        <v>142.0744733032937</v>
      </c>
      <c r="K118" s="183"/>
      <c r="L118" s="573" t="s">
        <v>841</v>
      </c>
      <c r="M118" s="573" t="s">
        <v>841</v>
      </c>
      <c r="N118" s="195"/>
    </row>
    <row r="119" spans="1:14" customFormat="1">
      <c r="A119" s="61">
        <v>34700</v>
      </c>
      <c r="B119" s="628">
        <v>141.64156484311533</v>
      </c>
      <c r="C119" s="611">
        <v>137.7351211537638</v>
      </c>
      <c r="D119" s="611">
        <v>138.82834306315772</v>
      </c>
      <c r="E119" s="611">
        <v>65.64248777099553</v>
      </c>
      <c r="F119" s="611">
        <v>128.35135072761179</v>
      </c>
      <c r="G119" s="611">
        <v>134.24547701709065</v>
      </c>
      <c r="H119" s="611">
        <v>184.65185232466538</v>
      </c>
      <c r="I119" s="628">
        <v>110.07117637446107</v>
      </c>
      <c r="J119" s="628">
        <v>146.94117294549631</v>
      </c>
      <c r="K119" s="183"/>
      <c r="L119" s="573" t="s">
        <v>841</v>
      </c>
      <c r="M119" s="573" t="s">
        <v>841</v>
      </c>
      <c r="N119" s="195"/>
    </row>
    <row r="120" spans="1:14" customFormat="1">
      <c r="A120" s="61">
        <v>34731</v>
      </c>
      <c r="B120" s="628">
        <v>146.49285118274759</v>
      </c>
      <c r="C120" s="611">
        <v>138.82782547976436</v>
      </c>
      <c r="D120" s="611">
        <v>155.72342824705439</v>
      </c>
      <c r="E120" s="611">
        <v>65.642487770995515</v>
      </c>
      <c r="F120" s="611">
        <v>130.21567634707358</v>
      </c>
      <c r="G120" s="611">
        <v>132.04072953285461</v>
      </c>
      <c r="H120" s="611">
        <v>173.22735569526478</v>
      </c>
      <c r="I120" s="628">
        <v>112.96244009566591</v>
      </c>
      <c r="J120" s="628">
        <v>152.1387650419752</v>
      </c>
      <c r="K120" s="183"/>
      <c r="L120" s="573" t="s">
        <v>841</v>
      </c>
      <c r="M120" s="573" t="s">
        <v>841</v>
      </c>
      <c r="N120" s="195"/>
    </row>
    <row r="121" spans="1:14" customFormat="1">
      <c r="A121" s="61">
        <v>34759</v>
      </c>
      <c r="B121" s="628">
        <v>149.45146155484886</v>
      </c>
      <c r="C121" s="611">
        <v>140.04963037226833</v>
      </c>
      <c r="D121" s="611">
        <v>161.86864649563054</v>
      </c>
      <c r="E121" s="611">
        <v>65.642487770995515</v>
      </c>
      <c r="F121" s="611">
        <v>133.84234221113613</v>
      </c>
      <c r="G121" s="611">
        <v>140.09289014928586</v>
      </c>
      <c r="H121" s="611">
        <v>164.19288352785441</v>
      </c>
      <c r="I121" s="628">
        <v>111.76133003300568</v>
      </c>
      <c r="J121" s="628">
        <v>156.45006005081376</v>
      </c>
      <c r="K121" s="183"/>
      <c r="L121" s="573" t="s">
        <v>841</v>
      </c>
      <c r="M121" s="573" t="s">
        <v>841</v>
      </c>
      <c r="N121" s="195"/>
    </row>
    <row r="122" spans="1:14" customFormat="1">
      <c r="A122" s="61">
        <v>34790</v>
      </c>
      <c r="B122" s="628">
        <v>149.09505022770247</v>
      </c>
      <c r="C122" s="611">
        <v>137.21314654354148</v>
      </c>
      <c r="D122" s="611">
        <v>168.49274124578386</v>
      </c>
      <c r="E122" s="611">
        <v>63.165050562023929</v>
      </c>
      <c r="F122" s="611">
        <v>133.37626080627066</v>
      </c>
      <c r="G122" s="611">
        <v>128.40453534629467</v>
      </c>
      <c r="H122" s="611">
        <v>166.47508733742399</v>
      </c>
      <c r="I122" s="628">
        <v>109.60268018478099</v>
      </c>
      <c r="J122" s="628">
        <v>157.32833862281871</v>
      </c>
      <c r="K122" s="183"/>
      <c r="L122" s="573" t="s">
        <v>841</v>
      </c>
      <c r="M122" s="573" t="s">
        <v>841</v>
      </c>
      <c r="N122" s="195"/>
    </row>
    <row r="123" spans="1:14" customFormat="1">
      <c r="A123" s="61">
        <v>34820</v>
      </c>
      <c r="B123" s="628">
        <v>147.58008617615556</v>
      </c>
      <c r="C123" s="611">
        <v>134.93461980131238</v>
      </c>
      <c r="D123" s="611">
        <v>173.26093899736188</v>
      </c>
      <c r="E123" s="611">
        <v>63.165050562023929</v>
      </c>
      <c r="F123" s="611">
        <v>127.69959504292045</v>
      </c>
      <c r="G123" s="611">
        <v>118.92608161482663</v>
      </c>
      <c r="H123" s="611">
        <v>158.16391204666854</v>
      </c>
      <c r="I123" s="628">
        <v>109.61678176549911</v>
      </c>
      <c r="J123" s="628">
        <v>155.28802562938009</v>
      </c>
      <c r="K123" s="183"/>
      <c r="L123" s="573" t="s">
        <v>841</v>
      </c>
      <c r="M123" s="573" t="s">
        <v>841</v>
      </c>
      <c r="N123" s="195"/>
    </row>
    <row r="124" spans="1:14" customFormat="1">
      <c r="A124" s="61">
        <v>34851</v>
      </c>
      <c r="B124" s="628">
        <v>146.99758584713402</v>
      </c>
      <c r="C124" s="611">
        <v>130.52456179030023</v>
      </c>
      <c r="D124" s="611">
        <v>174.69393095250672</v>
      </c>
      <c r="E124" s="611">
        <v>63.165050562023929</v>
      </c>
      <c r="F124" s="611">
        <v>131.26227417504222</v>
      </c>
      <c r="G124" s="611">
        <v>119.33861236255791</v>
      </c>
      <c r="H124" s="611">
        <v>160.9223237377625</v>
      </c>
      <c r="I124" s="628">
        <v>108.64504342836584</v>
      </c>
      <c r="J124" s="628">
        <v>154.76833996521998</v>
      </c>
      <c r="K124" s="183"/>
      <c r="L124" s="573" t="s">
        <v>841</v>
      </c>
      <c r="M124" s="573" t="s">
        <v>841</v>
      </c>
      <c r="N124" s="195"/>
    </row>
    <row r="125" spans="1:14" customFormat="1">
      <c r="A125" s="61">
        <v>34881</v>
      </c>
      <c r="B125" s="628">
        <v>146.59794771969806</v>
      </c>
      <c r="C125" s="611">
        <v>128.68483603909817</v>
      </c>
      <c r="D125" s="611">
        <v>177.85191489201878</v>
      </c>
      <c r="E125" s="611">
        <v>63.165050562023929</v>
      </c>
      <c r="F125" s="611">
        <v>131.34267014256463</v>
      </c>
      <c r="G125" s="611">
        <v>106.57095538736921</v>
      </c>
      <c r="H125" s="611">
        <v>167.60720418784041</v>
      </c>
      <c r="I125" s="628">
        <v>108.56137356286196</v>
      </c>
      <c r="J125" s="628">
        <v>154.02285435346559</v>
      </c>
      <c r="K125" s="183"/>
      <c r="L125" s="573" t="s">
        <v>841</v>
      </c>
      <c r="M125" s="573" t="s">
        <v>841</v>
      </c>
      <c r="N125" s="195"/>
    </row>
    <row r="126" spans="1:14" customFormat="1">
      <c r="A126" s="61">
        <v>34912</v>
      </c>
      <c r="B126" s="628">
        <v>146.69458054527843</v>
      </c>
      <c r="C126" s="611">
        <v>127.27017058451088</v>
      </c>
      <c r="D126" s="611">
        <v>181.31198867431786</v>
      </c>
      <c r="E126" s="611">
        <v>63.165050562023929</v>
      </c>
      <c r="F126" s="611">
        <v>129.15032475757249</v>
      </c>
      <c r="G126" s="611">
        <v>105.7989370593931</v>
      </c>
      <c r="H126" s="611">
        <v>168.88308190815096</v>
      </c>
      <c r="I126" s="628">
        <v>111.15138560628351</v>
      </c>
      <c r="J126" s="628">
        <v>152.95868121066536</v>
      </c>
      <c r="K126" s="183"/>
      <c r="L126" s="573" t="s">
        <v>841</v>
      </c>
      <c r="M126" s="573" t="s">
        <v>841</v>
      </c>
      <c r="N126" s="195"/>
    </row>
    <row r="127" spans="1:14" customFormat="1">
      <c r="A127" s="61">
        <v>34943</v>
      </c>
      <c r="B127" s="628">
        <v>146.03965777389595</v>
      </c>
      <c r="C127" s="611">
        <v>128.77517258312074</v>
      </c>
      <c r="D127" s="611">
        <v>179.27524678679063</v>
      </c>
      <c r="E127" s="611">
        <v>63.165050562023929</v>
      </c>
      <c r="F127" s="611">
        <v>128.58772522859675</v>
      </c>
      <c r="G127" s="611">
        <v>104.69550998510032</v>
      </c>
      <c r="H127" s="611">
        <v>158.79286585245544</v>
      </c>
      <c r="I127" s="628">
        <v>112.14473139529554</v>
      </c>
      <c r="J127" s="628">
        <v>151.55736737743717</v>
      </c>
      <c r="K127" s="183"/>
      <c r="L127" s="573" t="s">
        <v>841</v>
      </c>
      <c r="M127" s="573" t="s">
        <v>841</v>
      </c>
      <c r="N127" s="195"/>
    </row>
    <row r="128" spans="1:14" customFormat="1">
      <c r="A128" s="61">
        <v>34973</v>
      </c>
      <c r="B128" s="628">
        <v>146.20860313601247</v>
      </c>
      <c r="C128" s="611">
        <v>131.28560861082482</v>
      </c>
      <c r="D128" s="611">
        <v>176.51259728750162</v>
      </c>
      <c r="E128" s="611">
        <v>64.708123102636847</v>
      </c>
      <c r="F128" s="611">
        <v>137.06231108373154</v>
      </c>
      <c r="G128" s="611">
        <v>87.743725037439944</v>
      </c>
      <c r="H128" s="611">
        <v>151.55091203153771</v>
      </c>
      <c r="I128" s="628">
        <v>111.23661527456198</v>
      </c>
      <c r="J128" s="628">
        <v>151.80310643342193</v>
      </c>
      <c r="K128" s="183"/>
      <c r="L128" s="573" t="s">
        <v>841</v>
      </c>
      <c r="M128" s="573" t="s">
        <v>841</v>
      </c>
      <c r="N128" s="195"/>
    </row>
    <row r="129" spans="1:14" customFormat="1">
      <c r="A129" s="61">
        <v>35004</v>
      </c>
      <c r="B129" s="628">
        <v>148.12041446121273</v>
      </c>
      <c r="C129" s="611">
        <v>132.91605288684201</v>
      </c>
      <c r="D129" s="611">
        <v>182.01182295979569</v>
      </c>
      <c r="E129" s="611">
        <v>64.708123102636847</v>
      </c>
      <c r="F129" s="611">
        <v>135.92708127727025</v>
      </c>
      <c r="G129" s="611">
        <v>87.561026864430744</v>
      </c>
      <c r="H129" s="611">
        <v>149.33160360254678</v>
      </c>
      <c r="I129" s="628">
        <v>112.79513634051597</v>
      </c>
      <c r="J129" s="628">
        <v>153.5136985433499</v>
      </c>
      <c r="K129" s="183"/>
      <c r="L129" s="573" t="s">
        <v>841</v>
      </c>
      <c r="M129" s="573" t="s">
        <v>841</v>
      </c>
      <c r="N129" s="195"/>
    </row>
    <row r="130" spans="1:14" customFormat="1">
      <c r="A130" s="61">
        <v>35034</v>
      </c>
      <c r="B130" s="628">
        <v>147.65388975312155</v>
      </c>
      <c r="C130" s="611">
        <v>130.43569608356313</v>
      </c>
      <c r="D130" s="611">
        <v>182.67357571523149</v>
      </c>
      <c r="E130" s="611">
        <v>64.708123102636847</v>
      </c>
      <c r="F130" s="611">
        <v>133.56060912987502</v>
      </c>
      <c r="G130" s="611">
        <v>96.872572890035698</v>
      </c>
      <c r="H130" s="611">
        <v>149.65506555980861</v>
      </c>
      <c r="I130" s="628">
        <v>112.94903609204849</v>
      </c>
      <c r="J130" s="628">
        <v>152.75085968464674</v>
      </c>
      <c r="K130" s="183"/>
      <c r="L130" s="573" t="s">
        <v>841</v>
      </c>
      <c r="M130" s="573" t="s">
        <v>841</v>
      </c>
      <c r="N130" s="195"/>
    </row>
    <row r="131" spans="1:14" customFormat="1">
      <c r="A131" s="61">
        <v>35065</v>
      </c>
      <c r="B131" s="628">
        <v>145.48442521770355</v>
      </c>
      <c r="C131" s="611">
        <v>129.69664674744914</v>
      </c>
      <c r="D131" s="611">
        <v>177.9038799611821</v>
      </c>
      <c r="E131" s="611">
        <v>64.708123102636847</v>
      </c>
      <c r="F131" s="611">
        <v>132.32176996174351</v>
      </c>
      <c r="G131" s="611">
        <v>97.223128165981393</v>
      </c>
      <c r="H131" s="611">
        <v>142.61078293499534</v>
      </c>
      <c r="I131" s="628">
        <v>112.09582180608872</v>
      </c>
      <c r="J131" s="628">
        <v>149.96930254291664</v>
      </c>
      <c r="K131" s="183"/>
      <c r="L131" s="573" t="s">
        <v>841</v>
      </c>
      <c r="M131" s="573" t="s">
        <v>841</v>
      </c>
      <c r="N131" s="195"/>
    </row>
    <row r="132" spans="1:14" customFormat="1">
      <c r="A132" s="61">
        <v>35096</v>
      </c>
      <c r="B132" s="628">
        <v>142.74015277649195</v>
      </c>
      <c r="C132" s="611">
        <v>127.72305748032046</v>
      </c>
      <c r="D132" s="611">
        <v>172.853996086254</v>
      </c>
      <c r="E132" s="611">
        <v>64.708123102636861</v>
      </c>
      <c r="F132" s="611">
        <v>115.37598197194005</v>
      </c>
      <c r="G132" s="611">
        <v>114.39686439145662</v>
      </c>
      <c r="H132" s="611">
        <v>144.12925712325227</v>
      </c>
      <c r="I132" s="628">
        <v>110.31603482950139</v>
      </c>
      <c r="J132" s="628">
        <v>147.20764072840154</v>
      </c>
      <c r="K132" s="183"/>
      <c r="L132" s="573" t="s">
        <v>841</v>
      </c>
      <c r="M132" s="573" t="s">
        <v>841</v>
      </c>
      <c r="N132" s="195"/>
    </row>
    <row r="133" spans="1:14" customFormat="1">
      <c r="A133" s="61">
        <v>35125</v>
      </c>
      <c r="B133" s="628">
        <v>142.08537538068944</v>
      </c>
      <c r="C133" s="611">
        <v>129.11154778124165</v>
      </c>
      <c r="D133" s="611">
        <v>169.73607967359325</v>
      </c>
      <c r="E133" s="611">
        <v>64.708123102636861</v>
      </c>
      <c r="F133" s="611">
        <v>115.21861486507277</v>
      </c>
      <c r="G133" s="611">
        <v>108.37801909109129</v>
      </c>
      <c r="H133" s="611">
        <v>144.58749489603989</v>
      </c>
      <c r="I133" s="628">
        <v>109.97097106707871</v>
      </c>
      <c r="J133" s="628">
        <v>146.42969097630257</v>
      </c>
      <c r="K133" s="183"/>
      <c r="L133" s="573" t="s">
        <v>841</v>
      </c>
      <c r="M133" s="573" t="s">
        <v>841</v>
      </c>
      <c r="N133" s="195"/>
    </row>
    <row r="134" spans="1:14" customFormat="1">
      <c r="A134" s="61">
        <v>35156</v>
      </c>
      <c r="B134" s="628">
        <v>143.54653030170638</v>
      </c>
      <c r="C134" s="611">
        <v>133.50329197070519</v>
      </c>
      <c r="D134" s="611">
        <v>162.88597486418158</v>
      </c>
      <c r="E134" s="611">
        <v>64.708123102636861</v>
      </c>
      <c r="F134" s="611">
        <v>115.00370455951482</v>
      </c>
      <c r="G134" s="611">
        <v>120.7840776289961</v>
      </c>
      <c r="H134" s="611">
        <v>142.43108184762764</v>
      </c>
      <c r="I134" s="628">
        <v>111.73499070065395</v>
      </c>
      <c r="J134" s="628">
        <v>147.65826194701225</v>
      </c>
      <c r="K134" s="183"/>
      <c r="L134" s="573" t="s">
        <v>841</v>
      </c>
      <c r="M134" s="573" t="s">
        <v>841</v>
      </c>
      <c r="N134" s="195"/>
    </row>
    <row r="135" spans="1:14" customFormat="1">
      <c r="A135" s="61">
        <v>35186</v>
      </c>
      <c r="B135" s="628">
        <v>143.99685225765268</v>
      </c>
      <c r="C135" s="611">
        <v>137.36155356560712</v>
      </c>
      <c r="D135" s="611">
        <v>158.59783079421447</v>
      </c>
      <c r="E135" s="611">
        <v>64.708123102636861</v>
      </c>
      <c r="F135" s="611">
        <v>120.11392353336269</v>
      </c>
      <c r="G135" s="611">
        <v>109.29279572762628</v>
      </c>
      <c r="H135" s="611">
        <v>143.06003565341453</v>
      </c>
      <c r="I135" s="628">
        <v>112.54316338759875</v>
      </c>
      <c r="J135" s="628">
        <v>148.02186993275211</v>
      </c>
      <c r="K135" s="183"/>
      <c r="L135" s="573" t="s">
        <v>841</v>
      </c>
      <c r="M135" s="573" t="s">
        <v>841</v>
      </c>
      <c r="N135" s="195"/>
    </row>
    <row r="136" spans="1:14" customFormat="1">
      <c r="A136" s="61">
        <v>35217</v>
      </c>
      <c r="B136" s="628">
        <v>137.91269476031195</v>
      </c>
      <c r="C136" s="611">
        <v>137.72132022518588</v>
      </c>
      <c r="D136" s="611">
        <v>148.54821424274076</v>
      </c>
      <c r="E136" s="611">
        <v>66.999921494473227</v>
      </c>
      <c r="F136" s="611">
        <v>113.67519783704677</v>
      </c>
      <c r="G136" s="611">
        <v>82.165974994952961</v>
      </c>
      <c r="H136" s="611">
        <v>133.42805737050659</v>
      </c>
      <c r="I136" s="628">
        <v>108.0385317697486</v>
      </c>
      <c r="J136" s="628">
        <v>141.95983475107568</v>
      </c>
      <c r="K136" s="183"/>
      <c r="L136" s="573" t="s">
        <v>841</v>
      </c>
      <c r="M136" s="573" t="s">
        <v>841</v>
      </c>
      <c r="N136" s="195"/>
    </row>
    <row r="137" spans="1:14" customFormat="1">
      <c r="A137" s="61">
        <v>35247</v>
      </c>
      <c r="B137" s="628">
        <v>142.41613137668412</v>
      </c>
      <c r="C137" s="611">
        <v>140.15119609765219</v>
      </c>
      <c r="D137" s="611">
        <v>151.93684236500405</v>
      </c>
      <c r="E137" s="611">
        <v>66.723698241523621</v>
      </c>
      <c r="F137" s="611">
        <v>119.30332613351868</v>
      </c>
      <c r="G137" s="611">
        <v>103.03912385200947</v>
      </c>
      <c r="H137" s="611">
        <v>131.31477258306262</v>
      </c>
      <c r="I137" s="628">
        <v>111.29772727568201</v>
      </c>
      <c r="J137" s="628">
        <v>147.03348591159664</v>
      </c>
      <c r="K137" s="183"/>
      <c r="L137" s="573" t="s">
        <v>841</v>
      </c>
      <c r="M137" s="573" t="s">
        <v>841</v>
      </c>
      <c r="N137" s="195"/>
    </row>
    <row r="138" spans="1:14" customFormat="1">
      <c r="A138" s="61">
        <v>35278</v>
      </c>
      <c r="B138" s="628">
        <v>143.21651347520009</v>
      </c>
      <c r="C138" s="611">
        <v>142.35427255700347</v>
      </c>
      <c r="D138" s="611">
        <v>146.83799648530615</v>
      </c>
      <c r="E138" s="611">
        <v>66.857125712115916</v>
      </c>
      <c r="F138" s="611">
        <v>122.06278000336836</v>
      </c>
      <c r="G138" s="611">
        <v>107.3339300976119</v>
      </c>
      <c r="H138" s="611">
        <v>131.75683725798712</v>
      </c>
      <c r="I138" s="628">
        <v>111.29251561362406</v>
      </c>
      <c r="J138" s="628">
        <v>147.85866506975725</v>
      </c>
      <c r="K138" s="183"/>
      <c r="L138" s="573" t="s">
        <v>841</v>
      </c>
      <c r="M138" s="573" t="s">
        <v>841</v>
      </c>
      <c r="N138" s="195"/>
    </row>
    <row r="139" spans="1:14" customFormat="1">
      <c r="A139" s="61">
        <v>35309</v>
      </c>
      <c r="B139" s="628">
        <v>142.99070987251346</v>
      </c>
      <c r="C139" s="611">
        <v>144.90946128035804</v>
      </c>
      <c r="D139" s="611">
        <v>146.66887578313936</v>
      </c>
      <c r="E139" s="611">
        <v>67.063058238004544</v>
      </c>
      <c r="F139" s="611">
        <v>118.38350817690211</v>
      </c>
      <c r="G139" s="611">
        <v>105.00326688478442</v>
      </c>
      <c r="H139" s="611">
        <v>125.89184301902428</v>
      </c>
      <c r="I139" s="628">
        <v>111.81464933077235</v>
      </c>
      <c r="J139" s="628">
        <v>147.48963345994039</v>
      </c>
      <c r="K139" s="183"/>
      <c r="L139" s="573" t="s">
        <v>841</v>
      </c>
      <c r="M139" s="573" t="s">
        <v>841</v>
      </c>
      <c r="N139" s="195"/>
    </row>
    <row r="140" spans="1:14" customFormat="1">
      <c r="A140" s="61">
        <v>35339</v>
      </c>
      <c r="B140" s="628">
        <v>143.46713754625839</v>
      </c>
      <c r="C140" s="611">
        <v>146.56989155194665</v>
      </c>
      <c r="D140" s="611">
        <v>146.17418305116661</v>
      </c>
      <c r="E140" s="611">
        <v>60.701447680712619</v>
      </c>
      <c r="F140" s="611">
        <v>117.46369022028556</v>
      </c>
      <c r="G140" s="611">
        <v>119.78890093570958</v>
      </c>
      <c r="H140" s="611">
        <v>121.54083044113419</v>
      </c>
      <c r="I140" s="628">
        <v>112.74212353327974</v>
      </c>
      <c r="J140" s="628">
        <v>147.8629402622326</v>
      </c>
      <c r="K140" s="183"/>
      <c r="L140" s="573" t="s">
        <v>841</v>
      </c>
      <c r="M140" s="573" t="s">
        <v>841</v>
      </c>
      <c r="N140" s="195"/>
    </row>
    <row r="141" spans="1:14" customFormat="1">
      <c r="A141" s="61">
        <v>35370</v>
      </c>
      <c r="B141" s="628">
        <v>142.98784697472118</v>
      </c>
      <c r="C141" s="611">
        <v>144.4401262663242</v>
      </c>
      <c r="D141" s="611">
        <v>143.43937442571183</v>
      </c>
      <c r="E141" s="611">
        <v>58.412740727701674</v>
      </c>
      <c r="F141" s="611">
        <v>121.40693143592924</v>
      </c>
      <c r="G141" s="611">
        <v>116.27601084498468</v>
      </c>
      <c r="H141" s="611">
        <v>135.0184119937106</v>
      </c>
      <c r="I141" s="628">
        <v>112.27444234458011</v>
      </c>
      <c r="J141" s="628">
        <v>148.57808884786309</v>
      </c>
      <c r="K141" s="183"/>
      <c r="L141" s="573" t="s">
        <v>841</v>
      </c>
      <c r="M141" s="573" t="s">
        <v>841</v>
      </c>
      <c r="N141" s="195"/>
    </row>
    <row r="142" spans="1:14" customFormat="1">
      <c r="A142" s="61">
        <v>35400</v>
      </c>
      <c r="B142" s="628">
        <v>141.37290542577603</v>
      </c>
      <c r="C142" s="611">
        <v>140.13303557433298</v>
      </c>
      <c r="D142" s="611">
        <v>144.94378192009816</v>
      </c>
      <c r="E142" s="611">
        <v>58.412740727701674</v>
      </c>
      <c r="F142" s="611">
        <v>114.22888746368763</v>
      </c>
      <c r="G142" s="611">
        <v>126.56858467882172</v>
      </c>
      <c r="H142" s="611">
        <v>135.05435221118412</v>
      </c>
      <c r="I142" s="628">
        <v>112.06397610444348</v>
      </c>
      <c r="J142" s="628">
        <v>146.77277381084946</v>
      </c>
      <c r="K142" s="183"/>
      <c r="L142" s="573" t="s">
        <v>841</v>
      </c>
      <c r="M142" s="573" t="s">
        <v>841</v>
      </c>
      <c r="N142" s="195"/>
    </row>
    <row r="143" spans="1:14" customFormat="1">
      <c r="A143" s="61">
        <v>35431</v>
      </c>
      <c r="B143" s="628">
        <v>140.96158076497375</v>
      </c>
      <c r="C143" s="611">
        <v>138.93984195234421</v>
      </c>
      <c r="D143" s="611">
        <v>145.43274795821526</v>
      </c>
      <c r="E143" s="611">
        <v>58.412740727701674</v>
      </c>
      <c r="F143" s="611">
        <v>112.71447060781948</v>
      </c>
      <c r="G143" s="611">
        <v>123.50393865146374</v>
      </c>
      <c r="H143" s="611">
        <v>141.63860005233616</v>
      </c>
      <c r="I143" s="628">
        <v>113.02643709045651</v>
      </c>
      <c r="J143" s="628">
        <v>145.80472813410924</v>
      </c>
      <c r="K143" s="183"/>
      <c r="L143" s="573" t="s">
        <v>841</v>
      </c>
      <c r="M143" s="573" t="s">
        <v>841</v>
      </c>
      <c r="N143" s="195"/>
    </row>
    <row r="144" spans="1:14" customFormat="1">
      <c r="A144" s="61">
        <v>35462</v>
      </c>
      <c r="B144" s="628">
        <v>141.75966719934712</v>
      </c>
      <c r="C144" s="611">
        <v>141.31848026896736</v>
      </c>
      <c r="D144" s="611">
        <v>146.34941975359166</v>
      </c>
      <c r="E144" s="611">
        <v>58.412740727701667</v>
      </c>
      <c r="F144" s="611">
        <v>113.01611265838</v>
      </c>
      <c r="G144" s="611">
        <v>117.75767500673484</v>
      </c>
      <c r="H144" s="611">
        <v>142.21544054278644</v>
      </c>
      <c r="I144" s="628">
        <v>115.53593907715471</v>
      </c>
      <c r="J144" s="628">
        <v>145.61249926363888</v>
      </c>
      <c r="K144" s="183"/>
      <c r="L144" s="573" t="s">
        <v>841</v>
      </c>
      <c r="M144" s="573" t="s">
        <v>841</v>
      </c>
      <c r="N144" s="195"/>
    </row>
    <row r="145" spans="1:14" customFormat="1">
      <c r="A145" s="61">
        <v>35490</v>
      </c>
      <c r="B145" s="628">
        <v>142.72826434180746</v>
      </c>
      <c r="C145" s="611">
        <v>143.20547886573263</v>
      </c>
      <c r="D145" s="611">
        <v>142.9326751670998</v>
      </c>
      <c r="E145" s="611">
        <v>58.412740727701667</v>
      </c>
      <c r="F145" s="611">
        <v>112.90263897672753</v>
      </c>
      <c r="G145" s="611">
        <v>131.32093624614873</v>
      </c>
      <c r="H145" s="611">
        <v>146.67652003668923</v>
      </c>
      <c r="I145" s="628">
        <v>116.60632860918665</v>
      </c>
      <c r="J145" s="628">
        <v>146.38427784633294</v>
      </c>
      <c r="K145" s="183"/>
      <c r="L145" s="573" t="s">
        <v>841</v>
      </c>
      <c r="M145" s="573" t="s">
        <v>841</v>
      </c>
      <c r="N145" s="195"/>
    </row>
    <row r="146" spans="1:14" customFormat="1">
      <c r="A146" s="61">
        <v>35521</v>
      </c>
      <c r="B146" s="628">
        <v>140.7739219529455</v>
      </c>
      <c r="C146" s="611">
        <v>140.0562500236542</v>
      </c>
      <c r="D146" s="611">
        <v>136.77516696597988</v>
      </c>
      <c r="E146" s="611">
        <v>58.412740727701667</v>
      </c>
      <c r="F146" s="611">
        <v>120.72489755678784</v>
      </c>
      <c r="G146" s="611">
        <v>134.17939199200634</v>
      </c>
      <c r="H146" s="611">
        <v>139.85012498030923</v>
      </c>
      <c r="I146" s="628">
        <v>115.51322679484794</v>
      </c>
      <c r="J146" s="628">
        <v>144.29015051886344</v>
      </c>
      <c r="K146" s="183"/>
      <c r="L146" s="573" t="s">
        <v>841</v>
      </c>
      <c r="M146" s="573" t="s">
        <v>841</v>
      </c>
      <c r="N146" s="195"/>
    </row>
    <row r="147" spans="1:14" customFormat="1">
      <c r="A147" s="61">
        <v>35551</v>
      </c>
      <c r="B147" s="628">
        <v>139.93762521538315</v>
      </c>
      <c r="C147" s="611">
        <v>139.39865229688772</v>
      </c>
      <c r="D147" s="611">
        <v>135.92843255151803</v>
      </c>
      <c r="E147" s="611">
        <v>58.412740727701667</v>
      </c>
      <c r="F147" s="611">
        <v>120.86917824767052</v>
      </c>
      <c r="G147" s="611">
        <v>123.65397669286739</v>
      </c>
      <c r="H147" s="611">
        <v>145.50576745248875</v>
      </c>
      <c r="I147" s="628">
        <v>114.08501640538672</v>
      </c>
      <c r="J147" s="628">
        <v>143.97112422484773</v>
      </c>
      <c r="K147" s="183"/>
      <c r="L147" s="573" t="s">
        <v>841</v>
      </c>
      <c r="M147" s="573" t="s">
        <v>841</v>
      </c>
      <c r="N147" s="195"/>
    </row>
    <row r="148" spans="1:14" customFormat="1">
      <c r="A148" s="61">
        <v>35582</v>
      </c>
      <c r="B148" s="628">
        <v>139.41307123299461</v>
      </c>
      <c r="C148" s="611">
        <v>137.14974518640287</v>
      </c>
      <c r="D148" s="611">
        <v>134.40267148489326</v>
      </c>
      <c r="E148" s="611">
        <v>60.321874252111407</v>
      </c>
      <c r="F148" s="611">
        <v>123.55543996997962</v>
      </c>
      <c r="G148" s="611">
        <v>127.06367230920566</v>
      </c>
      <c r="H148" s="611">
        <v>140.91710018655488</v>
      </c>
      <c r="I148" s="628">
        <v>113.59558424305298</v>
      </c>
      <c r="J148" s="628">
        <v>143.86573304546272</v>
      </c>
      <c r="K148" s="183"/>
      <c r="L148" s="573" t="s">
        <v>841</v>
      </c>
      <c r="M148" s="573" t="s">
        <v>841</v>
      </c>
      <c r="N148" s="195"/>
    </row>
    <row r="149" spans="1:14" customFormat="1">
      <c r="A149" s="61">
        <v>35612</v>
      </c>
      <c r="B149" s="628">
        <v>137.2917211855187</v>
      </c>
      <c r="C149" s="611">
        <v>133.66871099817837</v>
      </c>
      <c r="D149" s="611">
        <v>132.48374023395252</v>
      </c>
      <c r="E149" s="611">
        <v>60.802186508146796</v>
      </c>
      <c r="F149" s="611">
        <v>123.59335988273101</v>
      </c>
      <c r="G149" s="611">
        <v>118.42261182221405</v>
      </c>
      <c r="H149" s="611">
        <v>144.19215250383098</v>
      </c>
      <c r="I149" s="628">
        <v>112.8908318936431</v>
      </c>
      <c r="J149" s="628">
        <v>141.60090217114731</v>
      </c>
      <c r="K149" s="183"/>
      <c r="L149" s="573" t="s">
        <v>841</v>
      </c>
      <c r="M149" s="573" t="s">
        <v>841</v>
      </c>
      <c r="N149" s="195"/>
    </row>
    <row r="150" spans="1:14" customFormat="1">
      <c r="A150" s="61">
        <v>35643</v>
      </c>
      <c r="B150" s="628">
        <v>137.86319658181546</v>
      </c>
      <c r="C150" s="611">
        <v>135.01944993706047</v>
      </c>
      <c r="D150" s="611">
        <v>132.43425713494818</v>
      </c>
      <c r="E150" s="611">
        <v>61.273344831051467</v>
      </c>
      <c r="F150" s="611">
        <v>123.07188337238671</v>
      </c>
      <c r="G150" s="611">
        <v>110.25484021798108</v>
      </c>
      <c r="H150" s="611">
        <v>154.01641095022237</v>
      </c>
      <c r="I150" s="628">
        <v>114.36074185432854</v>
      </c>
      <c r="J150" s="628">
        <v>141.14336376444223</v>
      </c>
      <c r="K150" s="183"/>
      <c r="L150" s="573" t="s">
        <v>841</v>
      </c>
      <c r="M150" s="573" t="s">
        <v>841</v>
      </c>
      <c r="N150" s="195"/>
    </row>
    <row r="151" spans="1:14" customFormat="1">
      <c r="A151" s="61">
        <v>35674</v>
      </c>
      <c r="B151" s="628">
        <v>135.57223131252607</v>
      </c>
      <c r="C151" s="611">
        <v>130.73921261603769</v>
      </c>
      <c r="D151" s="611">
        <v>136.07040498466969</v>
      </c>
      <c r="E151" s="611">
        <v>61.744503153956146</v>
      </c>
      <c r="F151" s="611">
        <v>120.02179255601283</v>
      </c>
      <c r="G151" s="611">
        <v>99.0864479666227</v>
      </c>
      <c r="H151" s="611">
        <v>145.47027648773363</v>
      </c>
      <c r="I151" s="628">
        <v>111.9520875529513</v>
      </c>
      <c r="J151" s="628">
        <v>138.69493691563346</v>
      </c>
      <c r="K151" s="183"/>
      <c r="L151" s="573" t="s">
        <v>841</v>
      </c>
      <c r="M151" s="573" t="s">
        <v>841</v>
      </c>
      <c r="N151" s="195"/>
    </row>
    <row r="152" spans="1:14" customFormat="1">
      <c r="A152" s="61">
        <v>35704</v>
      </c>
      <c r="B152" s="628">
        <v>137.30307066216645</v>
      </c>
      <c r="C152" s="611">
        <v>127.8947152100133</v>
      </c>
      <c r="D152" s="611">
        <v>142.53586901656826</v>
      </c>
      <c r="E152" s="611">
        <v>64.514136521182991</v>
      </c>
      <c r="F152" s="611">
        <v>122.17074472253979</v>
      </c>
      <c r="G152" s="611">
        <v>100.45897868241713</v>
      </c>
      <c r="H152" s="611">
        <v>143.89564570967428</v>
      </c>
      <c r="I152" s="628">
        <v>112.50128863948642</v>
      </c>
      <c r="J152" s="628">
        <v>140.41810950047625</v>
      </c>
      <c r="K152" s="183"/>
      <c r="L152" s="573" t="s">
        <v>841</v>
      </c>
      <c r="M152" s="573" t="s">
        <v>841</v>
      </c>
      <c r="N152" s="195"/>
    </row>
    <row r="153" spans="1:14" customFormat="1">
      <c r="A153" s="61">
        <v>35735</v>
      </c>
      <c r="B153" s="628">
        <v>135.97056312049165</v>
      </c>
      <c r="C153" s="611">
        <v>127.2708672470373</v>
      </c>
      <c r="D153" s="611">
        <v>144.26927449441513</v>
      </c>
      <c r="E153" s="611">
        <v>62.6295032295643</v>
      </c>
      <c r="F153" s="611">
        <v>120.33926765201123</v>
      </c>
      <c r="G153" s="611">
        <v>87.383587568802952</v>
      </c>
      <c r="H153" s="611">
        <v>143.96752614462136</v>
      </c>
      <c r="I153" s="628">
        <v>111.37229585112284</v>
      </c>
      <c r="J153" s="628">
        <v>139.38331350071272</v>
      </c>
      <c r="K153" s="183"/>
      <c r="L153" s="573" t="s">
        <v>841</v>
      </c>
      <c r="M153" s="573" t="s">
        <v>841</v>
      </c>
      <c r="N153" s="195"/>
    </row>
    <row r="154" spans="1:14" customFormat="1">
      <c r="A154" s="61">
        <v>35765</v>
      </c>
      <c r="B154" s="628">
        <v>134.04782455723463</v>
      </c>
      <c r="C154" s="611">
        <v>122.99169596480188</v>
      </c>
      <c r="D154" s="611">
        <v>144.85609129541999</v>
      </c>
      <c r="E154" s="611">
        <v>62.6295032295643</v>
      </c>
      <c r="F154" s="611">
        <v>120.11943319222745</v>
      </c>
      <c r="G154" s="611">
        <v>86.807965196277664</v>
      </c>
      <c r="H154" s="611">
        <v>137.24670547706992</v>
      </c>
      <c r="I154" s="628">
        <v>110.88583328909867</v>
      </c>
      <c r="J154" s="628">
        <v>136.71016528114291</v>
      </c>
      <c r="K154" s="183"/>
      <c r="L154" s="573" t="s">
        <v>841</v>
      </c>
      <c r="M154" s="573" t="s">
        <v>841</v>
      </c>
      <c r="N154" s="195"/>
    </row>
    <row r="155" spans="1:14" customFormat="1">
      <c r="A155" s="61">
        <v>35796</v>
      </c>
      <c r="B155" s="628">
        <v>131.282392849415</v>
      </c>
      <c r="C155" s="611">
        <v>117.04643409485526</v>
      </c>
      <c r="D155" s="611">
        <v>144.59715892207086</v>
      </c>
      <c r="E155" s="611">
        <v>62.6295032295643</v>
      </c>
      <c r="F155" s="611">
        <v>115.35730675225152</v>
      </c>
      <c r="G155" s="611">
        <v>93.041684890599029</v>
      </c>
      <c r="H155" s="611">
        <v>133.8952801976626</v>
      </c>
      <c r="I155" s="628">
        <v>109.11872456324645</v>
      </c>
      <c r="J155" s="628">
        <v>133.50151975242255</v>
      </c>
      <c r="K155" s="183"/>
      <c r="L155" s="573" t="s">
        <v>841</v>
      </c>
      <c r="M155" s="573" t="s">
        <v>841</v>
      </c>
      <c r="N155" s="195"/>
    </row>
    <row r="156" spans="1:14" customFormat="1">
      <c r="A156" s="61">
        <v>35827</v>
      </c>
      <c r="B156" s="628">
        <v>129.6965413964748</v>
      </c>
      <c r="C156" s="611">
        <v>113.46830894911326</v>
      </c>
      <c r="D156" s="611">
        <v>141.96425190644234</v>
      </c>
      <c r="E156" s="611">
        <v>62.629503229564314</v>
      </c>
      <c r="F156" s="611">
        <v>118.20302863657943</v>
      </c>
      <c r="G156" s="611">
        <v>96.336214083538877</v>
      </c>
      <c r="H156" s="611">
        <v>132.79011851035131</v>
      </c>
      <c r="I156" s="628">
        <v>107.41928538210169</v>
      </c>
      <c r="J156" s="628">
        <v>132.12154353886393</v>
      </c>
      <c r="K156" s="183"/>
      <c r="L156" s="573" t="s">
        <v>841</v>
      </c>
      <c r="M156" s="573" t="s">
        <v>841</v>
      </c>
      <c r="N156" s="195"/>
    </row>
    <row r="157" spans="1:14" customFormat="1">
      <c r="A157" s="61">
        <v>35855</v>
      </c>
      <c r="B157" s="628">
        <v>128.36407302796761</v>
      </c>
      <c r="C157" s="611">
        <v>113.04096619684472</v>
      </c>
      <c r="D157" s="611">
        <v>137.34530684976406</v>
      </c>
      <c r="E157" s="611">
        <v>62.629503229564314</v>
      </c>
      <c r="F157" s="611">
        <v>117.19198665310869</v>
      </c>
      <c r="G157" s="611">
        <v>102.96233588531652</v>
      </c>
      <c r="H157" s="611">
        <v>129.63636442704842</v>
      </c>
      <c r="I157" s="628">
        <v>106.82521748420685</v>
      </c>
      <c r="J157" s="628">
        <v>130.78863072121808</v>
      </c>
      <c r="K157" s="183"/>
      <c r="L157" s="573" t="s">
        <v>841</v>
      </c>
      <c r="M157" s="573" t="s">
        <v>841</v>
      </c>
      <c r="N157" s="195"/>
    </row>
    <row r="158" spans="1:14" customFormat="1">
      <c r="A158" s="61">
        <v>35886</v>
      </c>
      <c r="B158" s="628">
        <v>127.85921592936607</v>
      </c>
      <c r="C158" s="611">
        <v>110.91996644925362</v>
      </c>
      <c r="D158" s="611">
        <v>137.17237051930158</v>
      </c>
      <c r="E158" s="611">
        <v>62.629503229564314</v>
      </c>
      <c r="F158" s="611">
        <v>116.49678475298916</v>
      </c>
      <c r="G158" s="611">
        <v>108.98787856842547</v>
      </c>
      <c r="H158" s="611">
        <v>129.02538072999829</v>
      </c>
      <c r="I158" s="628">
        <v>106.3962044396106</v>
      </c>
      <c r="J158" s="628">
        <v>130.25462591847483</v>
      </c>
      <c r="K158" s="183"/>
      <c r="L158" s="573" t="s">
        <v>841</v>
      </c>
      <c r="M158" s="573" t="s">
        <v>841</v>
      </c>
      <c r="N158" s="195"/>
    </row>
    <row r="159" spans="1:14" customFormat="1">
      <c r="A159" s="61">
        <v>35916</v>
      </c>
      <c r="B159" s="628">
        <v>125.81483997644432</v>
      </c>
      <c r="C159" s="611">
        <v>110.54108250733611</v>
      </c>
      <c r="D159" s="611">
        <v>135.19486366516242</v>
      </c>
      <c r="E159" s="611">
        <v>62.629503229564314</v>
      </c>
      <c r="F159" s="611">
        <v>113.32337361616548</v>
      </c>
      <c r="G159" s="611">
        <v>104.67734935328849</v>
      </c>
      <c r="H159" s="611">
        <v>122.30231379885474</v>
      </c>
      <c r="I159" s="628">
        <v>104.7390809507241</v>
      </c>
      <c r="J159" s="628">
        <v>128.17939146673541</v>
      </c>
      <c r="K159" s="183"/>
      <c r="L159" s="573" t="s">
        <v>841</v>
      </c>
      <c r="M159" s="573" t="s">
        <v>841</v>
      </c>
      <c r="N159" s="195"/>
    </row>
    <row r="160" spans="1:14" customFormat="1">
      <c r="A160" s="61">
        <v>35947</v>
      </c>
      <c r="B160" s="628">
        <v>123.68663066468294</v>
      </c>
      <c r="C160" s="611">
        <v>105.26742694762122</v>
      </c>
      <c r="D160" s="611">
        <v>134.17901099001375</v>
      </c>
      <c r="E160" s="611">
        <v>63.067643465553608</v>
      </c>
      <c r="F160" s="611">
        <v>117.06647199629612</v>
      </c>
      <c r="G160" s="611">
        <v>105.24809463390103</v>
      </c>
      <c r="H160" s="611">
        <v>117.08424347441557</v>
      </c>
      <c r="I160" s="628">
        <v>103.26490141662025</v>
      </c>
      <c r="J160" s="628">
        <v>125.43155410039155</v>
      </c>
      <c r="K160" s="183"/>
      <c r="L160" s="573" t="s">
        <v>841</v>
      </c>
      <c r="M160" s="573" t="s">
        <v>841</v>
      </c>
      <c r="N160" s="195"/>
    </row>
    <row r="161" spans="1:14" customFormat="1">
      <c r="A161" s="61">
        <v>35977</v>
      </c>
      <c r="B161" s="628">
        <v>122.42818453270998</v>
      </c>
      <c r="C161" s="611">
        <v>102.61582400374381</v>
      </c>
      <c r="D161" s="611">
        <v>133.9817696185039</v>
      </c>
      <c r="E161" s="611">
        <v>62.753505183146189</v>
      </c>
      <c r="F161" s="611">
        <v>113.63775565815322</v>
      </c>
      <c r="G161" s="611">
        <v>108.92930437031292</v>
      </c>
      <c r="H161" s="611">
        <v>117.7042122258341</v>
      </c>
      <c r="I161" s="628">
        <v>102.3645923961831</v>
      </c>
      <c r="J161" s="628">
        <v>124.1062873590588</v>
      </c>
      <c r="K161" s="183"/>
      <c r="L161" s="573" t="s">
        <v>841</v>
      </c>
      <c r="M161" s="573" t="s">
        <v>841</v>
      </c>
      <c r="N161" s="195"/>
    </row>
    <row r="162" spans="1:14" customFormat="1">
      <c r="A162" s="61">
        <v>36008</v>
      </c>
      <c r="B162" s="628">
        <v>120.63977285914076</v>
      </c>
      <c r="C162" s="611">
        <v>97.964537366353838</v>
      </c>
      <c r="D162" s="611">
        <v>134.87297812919005</v>
      </c>
      <c r="E162" s="611">
        <v>62.918841121255348</v>
      </c>
      <c r="F162" s="611">
        <v>111.03708938467999</v>
      </c>
      <c r="G162" s="611">
        <v>109.32460902661194</v>
      </c>
      <c r="H162" s="611">
        <v>118.88125434809243</v>
      </c>
      <c r="I162" s="628">
        <v>101.00600229200117</v>
      </c>
      <c r="J162" s="628">
        <v>122.06109168638004</v>
      </c>
      <c r="K162" s="183"/>
      <c r="L162" s="573" t="s">
        <v>841</v>
      </c>
      <c r="M162" s="573" t="s">
        <v>841</v>
      </c>
      <c r="N162" s="195"/>
    </row>
    <row r="163" spans="1:14" customFormat="1">
      <c r="A163" s="61">
        <v>36039</v>
      </c>
      <c r="B163" s="628">
        <v>120.6942444337316</v>
      </c>
      <c r="C163" s="611">
        <v>102.28239361913852</v>
      </c>
      <c r="D163" s="611">
        <v>132.04568653293532</v>
      </c>
      <c r="E163" s="611">
        <v>62.935374715066281</v>
      </c>
      <c r="F163" s="611">
        <v>105.35543176888979</v>
      </c>
      <c r="G163" s="611">
        <v>107.66101100009486</v>
      </c>
      <c r="H163" s="611">
        <v>120.62165937924847</v>
      </c>
      <c r="I163" s="628">
        <v>99.098261808714739</v>
      </c>
      <c r="J163" s="628">
        <v>123.29719399402512</v>
      </c>
      <c r="K163" s="183"/>
      <c r="L163" s="573" t="s">
        <v>841</v>
      </c>
      <c r="M163" s="573" t="s">
        <v>841</v>
      </c>
      <c r="N163" s="195"/>
    </row>
    <row r="164" spans="1:14" customFormat="1">
      <c r="A164" s="61">
        <v>36069</v>
      </c>
      <c r="B164" s="628">
        <v>118.6784012857576</v>
      </c>
      <c r="C164" s="611">
        <v>103.18431998917951</v>
      </c>
      <c r="D164" s="611">
        <v>128.92859770117565</v>
      </c>
      <c r="E164" s="611">
        <v>58.595629998954827</v>
      </c>
      <c r="F164" s="611">
        <v>102.51031485947752</v>
      </c>
      <c r="G164" s="611">
        <v>104.42189383088893</v>
      </c>
      <c r="H164" s="611">
        <v>118.0456442918327</v>
      </c>
      <c r="I164" s="628">
        <v>95.623048513918832</v>
      </c>
      <c r="J164" s="628">
        <v>122.42320013688474</v>
      </c>
      <c r="K164" s="183"/>
      <c r="L164" s="573" t="s">
        <v>841</v>
      </c>
      <c r="M164" s="573" t="s">
        <v>841</v>
      </c>
      <c r="N164" s="195"/>
    </row>
    <row r="165" spans="1:14" customFormat="1">
      <c r="A165" s="61">
        <v>36100</v>
      </c>
      <c r="B165" s="628">
        <v>120.21518013496264</v>
      </c>
      <c r="C165" s="611">
        <v>102.23535179239822</v>
      </c>
      <c r="D165" s="611">
        <v>128.92859770117565</v>
      </c>
      <c r="E165" s="611">
        <v>58.884967890645882</v>
      </c>
      <c r="F165" s="611">
        <v>102.54042287039819</v>
      </c>
      <c r="G165" s="611">
        <v>126.96811776883045</v>
      </c>
      <c r="H165" s="611">
        <v>116.80390977812201</v>
      </c>
      <c r="I165" s="628">
        <v>97.437115327674263</v>
      </c>
      <c r="J165" s="628">
        <v>123.53888568834689</v>
      </c>
      <c r="K165" s="183"/>
      <c r="L165" s="573" t="s">
        <v>841</v>
      </c>
      <c r="M165" s="573" t="s">
        <v>841</v>
      </c>
      <c r="N165" s="195"/>
    </row>
    <row r="166" spans="1:14" customFormat="1">
      <c r="A166" s="61">
        <v>36130</v>
      </c>
      <c r="B166" s="628">
        <v>116.8062115312154</v>
      </c>
      <c r="C166" s="611">
        <v>98.811541656906371</v>
      </c>
      <c r="D166" s="611">
        <v>129.18278991651403</v>
      </c>
      <c r="E166" s="611">
        <v>58.884967890645882</v>
      </c>
      <c r="F166" s="611">
        <v>102.54868021324195</v>
      </c>
      <c r="G166" s="611">
        <v>106.62718736901378</v>
      </c>
      <c r="H166" s="611">
        <v>111.74262865241114</v>
      </c>
      <c r="I166" s="628">
        <v>94.180604561638148</v>
      </c>
      <c r="J166" s="628">
        <v>120.30086731129821</v>
      </c>
      <c r="K166" s="183"/>
      <c r="L166" s="573" t="s">
        <v>841</v>
      </c>
      <c r="M166" s="573" t="s">
        <v>841</v>
      </c>
      <c r="N166" s="195"/>
    </row>
    <row r="167" spans="1:14" customFormat="1">
      <c r="A167" s="61">
        <v>36161</v>
      </c>
      <c r="B167" s="628">
        <v>120.07635673645515</v>
      </c>
      <c r="C167" s="611">
        <v>99.083649904682048</v>
      </c>
      <c r="D167" s="611">
        <v>129.0429596405931</v>
      </c>
      <c r="E167" s="611">
        <v>58.884967890645882</v>
      </c>
      <c r="F167" s="611">
        <v>103.63353154378724</v>
      </c>
      <c r="G167" s="611">
        <v>142.8671039680402</v>
      </c>
      <c r="H167" s="611">
        <v>110.44428829617961</v>
      </c>
      <c r="I167" s="628">
        <v>96.670290362222048</v>
      </c>
      <c r="J167" s="628">
        <v>123.62147003893624</v>
      </c>
      <c r="K167" s="183"/>
      <c r="L167" s="573" t="s">
        <v>841</v>
      </c>
      <c r="M167" s="573" t="s">
        <v>841</v>
      </c>
      <c r="N167" s="195"/>
    </row>
    <row r="168" spans="1:14" customFormat="1">
      <c r="A168" s="61">
        <v>36192</v>
      </c>
      <c r="B168" s="628">
        <v>118.4985742287529</v>
      </c>
      <c r="C168" s="611">
        <v>99.320630731083327</v>
      </c>
      <c r="D168" s="611">
        <v>126.18586310052355</v>
      </c>
      <c r="E168" s="611">
        <v>58.884967890645875</v>
      </c>
      <c r="F168" s="611">
        <v>103.10171709652926</v>
      </c>
      <c r="G168" s="611">
        <v>134.97228111410021</v>
      </c>
      <c r="H168" s="611">
        <v>107.33096695753443</v>
      </c>
      <c r="I168" s="628">
        <v>96.627994305316406</v>
      </c>
      <c r="J168" s="628">
        <v>121.5033199328259</v>
      </c>
      <c r="K168" s="183"/>
      <c r="L168" s="573" t="s">
        <v>841</v>
      </c>
      <c r="M168" s="573" t="s">
        <v>841</v>
      </c>
      <c r="N168" s="195"/>
    </row>
    <row r="169" spans="1:14" customFormat="1">
      <c r="A169" s="61">
        <v>36220</v>
      </c>
      <c r="B169" s="628">
        <v>118.32748340961041</v>
      </c>
      <c r="C169" s="611">
        <v>99.984648093605458</v>
      </c>
      <c r="D169" s="611">
        <v>123.72624921948756</v>
      </c>
      <c r="E169" s="611">
        <v>58.884967890645875</v>
      </c>
      <c r="F169" s="611">
        <v>103.25053060278925</v>
      </c>
      <c r="G169" s="611">
        <v>143.19023594675485</v>
      </c>
      <c r="H169" s="611">
        <v>106.32194535196489</v>
      </c>
      <c r="I169" s="628">
        <v>97.422912507474294</v>
      </c>
      <c r="J169" s="628">
        <v>120.95005191167533</v>
      </c>
      <c r="K169" s="183"/>
      <c r="L169" s="573" t="s">
        <v>841</v>
      </c>
      <c r="M169" s="573" t="s">
        <v>841</v>
      </c>
      <c r="N169" s="195"/>
    </row>
    <row r="170" spans="1:14" customFormat="1">
      <c r="A170" s="61">
        <v>36251</v>
      </c>
      <c r="B170" s="628">
        <v>117.91638843279124</v>
      </c>
      <c r="C170" s="611">
        <v>101.41676461090455</v>
      </c>
      <c r="D170" s="611">
        <v>117.0353864935541</v>
      </c>
      <c r="E170" s="611">
        <v>58.884967890645875</v>
      </c>
      <c r="F170" s="611">
        <v>105.32418850439254</v>
      </c>
      <c r="G170" s="611">
        <v>148.10108103371573</v>
      </c>
      <c r="H170" s="611">
        <v>113.37341602027287</v>
      </c>
      <c r="I170" s="628">
        <v>97.485940630022867</v>
      </c>
      <c r="J170" s="628">
        <v>120.32147303115568</v>
      </c>
      <c r="K170" s="183"/>
      <c r="L170" s="573" t="s">
        <v>841</v>
      </c>
      <c r="M170" s="573" t="s">
        <v>841</v>
      </c>
      <c r="N170" s="195"/>
    </row>
    <row r="171" spans="1:14" customFormat="1">
      <c r="A171" s="61">
        <v>36281</v>
      </c>
      <c r="B171" s="628">
        <v>119.78965675129383</v>
      </c>
      <c r="C171" s="611">
        <v>103.9091091128616</v>
      </c>
      <c r="D171" s="611">
        <v>114.84201848147062</v>
      </c>
      <c r="E171" s="611">
        <v>59.046464589891094</v>
      </c>
      <c r="F171" s="611">
        <v>108.05208527574295</v>
      </c>
      <c r="G171" s="611">
        <v>162.51086801828825</v>
      </c>
      <c r="H171" s="611">
        <v>118.40684347744175</v>
      </c>
      <c r="I171" s="628">
        <v>99.463514282216209</v>
      </c>
      <c r="J171" s="628">
        <v>122.16963552880969</v>
      </c>
      <c r="K171" s="183"/>
      <c r="L171" s="573" t="s">
        <v>841</v>
      </c>
      <c r="M171" s="573" t="s">
        <v>841</v>
      </c>
      <c r="N171" s="195"/>
    </row>
    <row r="172" spans="1:14" customFormat="1" ht="15" thickBot="1">
      <c r="A172" s="61">
        <v>36312</v>
      </c>
      <c r="B172" s="628">
        <v>119.01624656522384</v>
      </c>
      <c r="C172" s="611">
        <v>104.19494275924659</v>
      </c>
      <c r="D172" s="611">
        <v>114.17828995348454</v>
      </c>
      <c r="E172" s="611">
        <v>59.805499076343715</v>
      </c>
      <c r="F172" s="611">
        <v>110.97308085258095</v>
      </c>
      <c r="G172" s="611">
        <v>140.63191627658455</v>
      </c>
      <c r="H172" s="611">
        <v>118.34888987676567</v>
      </c>
      <c r="I172" s="628">
        <v>99.179508208744451</v>
      </c>
      <c r="J172" s="628">
        <v>121.04059335032743</v>
      </c>
      <c r="K172" s="183"/>
      <c r="L172" s="573"/>
      <c r="M172" s="573"/>
      <c r="N172" s="195"/>
    </row>
    <row r="173" spans="1:14" customFormat="1" ht="15" thickBot="1">
      <c r="A173" s="61">
        <v>36342</v>
      </c>
      <c r="B173" s="628">
        <v>121.04598438498931</v>
      </c>
      <c r="C173" s="611">
        <v>108.62206302797703</v>
      </c>
      <c r="D173" s="611">
        <v>113.40820870734996</v>
      </c>
      <c r="E173" s="611">
        <v>60.136567309796426</v>
      </c>
      <c r="F173" s="611">
        <v>118.21878932645659</v>
      </c>
      <c r="G173" s="611">
        <v>117.66141827903343</v>
      </c>
      <c r="H173" s="611">
        <v>126.17280566912366</v>
      </c>
      <c r="I173" s="628">
        <v>100.66953737018135</v>
      </c>
      <c r="J173" s="628">
        <v>122.83107593768867</v>
      </c>
      <c r="K173" s="183"/>
      <c r="L173" s="579">
        <v>1003</v>
      </c>
      <c r="M173" s="573"/>
      <c r="N173" s="195"/>
    </row>
    <row r="174" spans="1:14" customFormat="1" ht="15" thickBot="1">
      <c r="A174" s="61">
        <v>36373</v>
      </c>
      <c r="B174" s="628">
        <v>122.26236806240669</v>
      </c>
      <c r="C174" s="611">
        <v>113.68542178640703</v>
      </c>
      <c r="D174" s="611">
        <v>113.27697191726887</v>
      </c>
      <c r="E174" s="611">
        <v>60.822928281588688</v>
      </c>
      <c r="F174" s="611">
        <v>109.25046387496984</v>
      </c>
      <c r="G174" s="611">
        <v>117.48599596353829</v>
      </c>
      <c r="H174" s="611">
        <v>127.98131741239204</v>
      </c>
      <c r="I174" s="628">
        <v>100.42515022045713</v>
      </c>
      <c r="J174" s="628">
        <v>124.78276311598715</v>
      </c>
      <c r="K174" s="183"/>
      <c r="L174" s="580">
        <v>1038</v>
      </c>
      <c r="M174" s="573"/>
      <c r="N174" s="195"/>
    </row>
    <row r="175" spans="1:14" customFormat="1" ht="15" thickBot="1">
      <c r="A175" s="61">
        <v>36404</v>
      </c>
      <c r="B175" s="628">
        <v>121.95112120179097</v>
      </c>
      <c r="C175" s="611">
        <v>110.33403966084128</v>
      </c>
      <c r="D175" s="611">
        <v>114.93436392519536</v>
      </c>
      <c r="E175" s="611">
        <v>60.968275310909405</v>
      </c>
      <c r="F175" s="611">
        <v>109.00104528350725</v>
      </c>
      <c r="G175" s="611">
        <v>117.33696069566054</v>
      </c>
      <c r="H175" s="611">
        <v>133.97839195057014</v>
      </c>
      <c r="I175" s="628">
        <v>99.481607887215063</v>
      </c>
      <c r="J175" s="628">
        <v>124.75571346378183</v>
      </c>
      <c r="K175" s="183"/>
      <c r="L175" s="580">
        <v>1243</v>
      </c>
      <c r="M175" s="573"/>
      <c r="N175" s="195"/>
    </row>
    <row r="176" spans="1:14" customFormat="1" ht="15" thickBot="1">
      <c r="A176" s="61">
        <v>36434</v>
      </c>
      <c r="B176" s="628">
        <v>122.80435693138432</v>
      </c>
      <c r="C176" s="611">
        <v>110.46726855100901</v>
      </c>
      <c r="D176" s="611">
        <v>114.91439166045821</v>
      </c>
      <c r="E176" s="611">
        <v>61.428540903758325</v>
      </c>
      <c r="F176" s="611">
        <v>108.48666705077575</v>
      </c>
      <c r="G176" s="611">
        <v>135.72424838042031</v>
      </c>
      <c r="H176" s="611">
        <v>132.47339534386577</v>
      </c>
      <c r="I176" s="628">
        <v>100.03913031999994</v>
      </c>
      <c r="J176" s="628">
        <v>126.5859666638073</v>
      </c>
      <c r="K176" s="183"/>
      <c r="L176" s="580">
        <v>1351</v>
      </c>
      <c r="M176" s="573"/>
      <c r="N176" s="195"/>
    </row>
    <row r="177" spans="1:14" customFormat="1" ht="15" thickBot="1">
      <c r="A177" s="61">
        <v>36465</v>
      </c>
      <c r="B177" s="628">
        <v>124.81569883149271</v>
      </c>
      <c r="C177" s="611">
        <v>112.71225011846575</v>
      </c>
      <c r="D177" s="611">
        <v>116.87098271979048</v>
      </c>
      <c r="E177" s="611">
        <v>61.10554750526785</v>
      </c>
      <c r="F177" s="611">
        <v>106.832055915127</v>
      </c>
      <c r="G177" s="611">
        <v>148.24464277799595</v>
      </c>
      <c r="H177" s="611">
        <v>133.08437904091591</v>
      </c>
      <c r="I177" s="628">
        <v>102.14265241678655</v>
      </c>
      <c r="J177" s="628">
        <v>127.9747680610098</v>
      </c>
      <c r="K177" s="183"/>
      <c r="L177" s="580">
        <v>1351</v>
      </c>
      <c r="M177" s="573"/>
      <c r="N177" s="195"/>
    </row>
    <row r="178" spans="1:14" customFormat="1" ht="15" thickBot="1">
      <c r="A178" s="61">
        <v>36495</v>
      </c>
      <c r="B178" s="628">
        <v>126.1797220413336</v>
      </c>
      <c r="C178" s="611">
        <v>110.68176571920706</v>
      </c>
      <c r="D178" s="611">
        <v>119.18755126695268</v>
      </c>
      <c r="E178" s="611">
        <v>61.10554750526785</v>
      </c>
      <c r="F178" s="611">
        <v>112.14112303344919</v>
      </c>
      <c r="G178" s="611">
        <v>152.52540835502282</v>
      </c>
      <c r="H178" s="611">
        <v>139.57158829488935</v>
      </c>
      <c r="I178" s="628">
        <v>104.09012345191783</v>
      </c>
      <c r="J178" s="628">
        <v>130.11943985097611</v>
      </c>
      <c r="K178" s="183"/>
      <c r="L178" s="580">
        <v>1319</v>
      </c>
      <c r="M178" s="573"/>
      <c r="N178" s="195"/>
    </row>
    <row r="179" spans="1:14" customFormat="1" ht="15" thickBot="1">
      <c r="A179" s="61">
        <v>36526</v>
      </c>
      <c r="B179" s="628">
        <v>128.08093213630588</v>
      </c>
      <c r="C179" s="611">
        <v>111.23637186655489</v>
      </c>
      <c r="D179" s="611">
        <v>122.60452162933016</v>
      </c>
      <c r="E179" s="611">
        <v>61.10554750526785</v>
      </c>
      <c r="F179" s="611">
        <v>111.78107474306957</v>
      </c>
      <c r="G179" s="611">
        <v>144.96392525078556</v>
      </c>
      <c r="H179" s="611">
        <v>150.46551746383687</v>
      </c>
      <c r="I179" s="628">
        <v>105.31888007403153</v>
      </c>
      <c r="J179" s="628">
        <v>131.338227987339</v>
      </c>
      <c r="K179" s="183"/>
      <c r="L179" s="580">
        <v>1319</v>
      </c>
      <c r="M179" s="573"/>
      <c r="N179" s="195"/>
    </row>
    <row r="180" spans="1:14" customFormat="1" ht="15" thickBot="1">
      <c r="A180" s="61">
        <v>36557</v>
      </c>
      <c r="B180" s="628">
        <v>129.85106447186143</v>
      </c>
      <c r="C180" s="611">
        <v>112.7253975698771</v>
      </c>
      <c r="D180" s="611">
        <v>123.4759797627798</v>
      </c>
      <c r="E180" s="611">
        <v>60.948426946568446</v>
      </c>
      <c r="F180" s="611">
        <v>114.66851562161894</v>
      </c>
      <c r="G180" s="611">
        <v>153.54915558112111</v>
      </c>
      <c r="H180" s="611">
        <v>150.43676528985804</v>
      </c>
      <c r="I180" s="628">
        <v>107.90511573292264</v>
      </c>
      <c r="J180" s="628">
        <v>132.16584691457092</v>
      </c>
      <c r="K180" s="183"/>
      <c r="L180" s="580">
        <v>1531</v>
      </c>
      <c r="M180" s="573"/>
      <c r="N180" s="195"/>
    </row>
    <row r="181" spans="1:14" customFormat="1" ht="15" thickBot="1">
      <c r="A181" s="61">
        <v>36586</v>
      </c>
      <c r="B181" s="628">
        <v>129.97638475990522</v>
      </c>
      <c r="C181" s="611">
        <v>112.13739131024597</v>
      </c>
      <c r="D181" s="611">
        <v>121.71419856823039</v>
      </c>
      <c r="E181" s="611">
        <v>63.828248898064352</v>
      </c>
      <c r="F181" s="611">
        <v>113.63695575896448</v>
      </c>
      <c r="G181" s="611">
        <v>170.86073588179812</v>
      </c>
      <c r="H181" s="611">
        <v>142.5636113995613</v>
      </c>
      <c r="I181" s="628">
        <v>107.85095060044931</v>
      </c>
      <c r="J181" s="628">
        <v>131.97173065359786</v>
      </c>
      <c r="K181" s="183"/>
      <c r="L181" s="580">
        <v>1660</v>
      </c>
      <c r="M181" s="573"/>
      <c r="N181" s="195"/>
    </row>
    <row r="182" spans="1:14" customFormat="1" ht="15" thickBot="1">
      <c r="A182" s="61">
        <v>36617</v>
      </c>
      <c r="B182" s="628">
        <v>128.1067766548301</v>
      </c>
      <c r="C182" s="611">
        <v>109.5071473270841</v>
      </c>
      <c r="D182" s="611">
        <v>122.63532646979672</v>
      </c>
      <c r="E182" s="611">
        <v>66.263614173952462</v>
      </c>
      <c r="F182" s="611">
        <v>112.46612913784648</v>
      </c>
      <c r="G182" s="611">
        <v>159.27011955951926</v>
      </c>
      <c r="H182" s="611">
        <v>131.77705363031598</v>
      </c>
      <c r="I182" s="628">
        <v>106.57297537155881</v>
      </c>
      <c r="J182" s="628">
        <v>129.96098796012797</v>
      </c>
      <c r="K182" s="183"/>
      <c r="L182" s="580">
        <v>1628</v>
      </c>
      <c r="M182" s="573"/>
      <c r="N182" s="195"/>
    </row>
    <row r="183" spans="1:14" customFormat="1" ht="15" thickBot="1">
      <c r="A183" s="61">
        <v>36647</v>
      </c>
      <c r="B183" s="628">
        <v>128.60243703342621</v>
      </c>
      <c r="C183" s="611">
        <v>111.32688472543059</v>
      </c>
      <c r="D183" s="611">
        <v>124.67951905217701</v>
      </c>
      <c r="E183" s="611">
        <v>64.654290133176659</v>
      </c>
      <c r="F183" s="611">
        <v>110.28506567590563</v>
      </c>
      <c r="G183" s="611">
        <v>154.76370814926639</v>
      </c>
      <c r="H183" s="611">
        <v>131.88801905176553</v>
      </c>
      <c r="I183" s="628">
        <v>108.15216908624228</v>
      </c>
      <c r="J183" s="628">
        <v>129.12088071656294</v>
      </c>
      <c r="K183" s="183"/>
      <c r="L183" s="580">
        <v>1566</v>
      </c>
      <c r="M183" s="575"/>
      <c r="N183" s="195"/>
    </row>
    <row r="184" spans="1:14" customFormat="1" ht="15" thickBot="1">
      <c r="A184" s="61">
        <v>36678</v>
      </c>
      <c r="B184" s="628">
        <v>130.8214373211535</v>
      </c>
      <c r="C184" s="611">
        <v>109.89098242092399</v>
      </c>
      <c r="D184" s="611">
        <v>134.15595899681287</v>
      </c>
      <c r="E184" s="611">
        <v>61.13846925352248</v>
      </c>
      <c r="F184" s="611">
        <v>112.30595481986053</v>
      </c>
      <c r="G184" s="611">
        <v>149.51626106949422</v>
      </c>
      <c r="H184" s="611">
        <v>134.66799487334362</v>
      </c>
      <c r="I184" s="628">
        <v>108.94734656342561</v>
      </c>
      <c r="J184" s="628">
        <v>132.10652585367257</v>
      </c>
      <c r="K184" s="183"/>
      <c r="L184" s="580">
        <v>1616</v>
      </c>
      <c r="M184" s="575"/>
      <c r="N184" s="195"/>
    </row>
    <row r="185" spans="1:14" customFormat="1" ht="15" thickBot="1">
      <c r="A185" s="61">
        <v>36708</v>
      </c>
      <c r="B185" s="628">
        <v>133.65780720609331</v>
      </c>
      <c r="C185" s="611">
        <v>111.42988813004209</v>
      </c>
      <c r="D185" s="611">
        <v>139.4797340638234</v>
      </c>
      <c r="E185" s="611">
        <v>64.124677275715939</v>
      </c>
      <c r="F185" s="611">
        <v>110.71445173854248</v>
      </c>
      <c r="G185" s="611">
        <v>146.57356875790387</v>
      </c>
      <c r="H185" s="611">
        <v>140.00871118991125</v>
      </c>
      <c r="I185" s="628">
        <v>111.85359264023735</v>
      </c>
      <c r="J185" s="628">
        <v>134.77652114226856</v>
      </c>
      <c r="K185" s="183"/>
      <c r="L185" s="580">
        <v>1642</v>
      </c>
      <c r="M185" s="575"/>
      <c r="N185" s="195"/>
    </row>
    <row r="186" spans="1:14" customFormat="1" ht="15" thickBot="1">
      <c r="A186" s="61">
        <v>36739</v>
      </c>
      <c r="B186" s="628">
        <v>133.33444905501992</v>
      </c>
      <c r="C186" s="611">
        <v>113.25538873631008</v>
      </c>
      <c r="D186" s="611">
        <v>140.7738590518218</v>
      </c>
      <c r="E186" s="611">
        <v>59.820616030048868</v>
      </c>
      <c r="F186" s="611">
        <v>110.10391261501965</v>
      </c>
      <c r="G186" s="611">
        <v>140.4247563627537</v>
      </c>
      <c r="H186" s="611">
        <v>136.93896736495276</v>
      </c>
      <c r="I186" s="628">
        <v>112.28302364767629</v>
      </c>
      <c r="J186" s="628">
        <v>133.83511073271001</v>
      </c>
      <c r="K186" s="183"/>
      <c r="L186" s="580">
        <v>1652</v>
      </c>
      <c r="M186" s="575"/>
      <c r="N186" s="195"/>
    </row>
    <row r="187" spans="1:14" customFormat="1" ht="15" thickBot="1">
      <c r="A187" s="61">
        <v>36770</v>
      </c>
      <c r="B187" s="628">
        <v>134.18545839385493</v>
      </c>
      <c r="C187" s="611">
        <v>114.47566656187971</v>
      </c>
      <c r="D187" s="611">
        <v>143.37209422264633</v>
      </c>
      <c r="E187" s="611">
        <v>59.212150027761979</v>
      </c>
      <c r="F187" s="611">
        <v>108.1507435816583</v>
      </c>
      <c r="G187" s="611">
        <v>132.08298000067444</v>
      </c>
      <c r="H187" s="611">
        <v>143.42168409174201</v>
      </c>
      <c r="I187" s="628">
        <v>113.41066631209365</v>
      </c>
      <c r="J187" s="628">
        <v>133.69732675471883</v>
      </c>
      <c r="K187" s="183"/>
      <c r="L187" s="580">
        <v>1739</v>
      </c>
      <c r="M187" s="575"/>
      <c r="N187" s="195"/>
    </row>
    <row r="188" spans="1:14" customFormat="1" ht="15" thickBot="1">
      <c r="A188" s="61">
        <v>36800</v>
      </c>
      <c r="B188" s="628">
        <v>134.77783423560709</v>
      </c>
      <c r="C188" s="611">
        <v>114.74236684353951</v>
      </c>
      <c r="D188" s="611">
        <v>147.22335286617533</v>
      </c>
      <c r="E188" s="611">
        <v>58.650489102574085</v>
      </c>
      <c r="F188" s="611">
        <v>107.66098568845592</v>
      </c>
      <c r="G188" s="611">
        <v>132.08993018176699</v>
      </c>
      <c r="H188" s="611">
        <v>133.79344958148755</v>
      </c>
      <c r="I188" s="628">
        <v>114.56675080923617</v>
      </c>
      <c r="J188" s="628">
        <v>134.17456848871836</v>
      </c>
      <c r="K188" s="183"/>
      <c r="L188" s="580">
        <v>1759</v>
      </c>
      <c r="M188" s="575"/>
      <c r="N188" s="195"/>
    </row>
    <row r="189" spans="1:14" customFormat="1" ht="15" thickBot="1">
      <c r="A189" s="61">
        <v>36831</v>
      </c>
      <c r="B189" s="628">
        <v>135.12658694005202</v>
      </c>
      <c r="C189" s="611">
        <v>114.01308600317277</v>
      </c>
      <c r="D189" s="611">
        <v>148.25466970980497</v>
      </c>
      <c r="E189" s="611">
        <v>58.650489102574085</v>
      </c>
      <c r="F189" s="611">
        <v>106.51098455948078</v>
      </c>
      <c r="G189" s="611">
        <v>140.49678121925172</v>
      </c>
      <c r="H189" s="611">
        <v>132.06232910651218</v>
      </c>
      <c r="I189" s="628">
        <v>114.9138132753661</v>
      </c>
      <c r="J189" s="628">
        <v>134.22034771235104</v>
      </c>
      <c r="K189" s="183"/>
      <c r="L189" s="580">
        <v>1672</v>
      </c>
      <c r="M189" s="575"/>
      <c r="N189" s="195"/>
    </row>
    <row r="190" spans="1:14" customFormat="1" ht="15" thickBot="1">
      <c r="A190" s="61">
        <v>36861</v>
      </c>
      <c r="B190" s="628">
        <v>135.95896535777345</v>
      </c>
      <c r="C190" s="611">
        <v>115.0711297480503</v>
      </c>
      <c r="D190" s="611">
        <v>147.78701350325392</v>
      </c>
      <c r="E190" s="611">
        <v>58.650489102574085</v>
      </c>
      <c r="F190" s="611">
        <v>107.03811724843308</v>
      </c>
      <c r="G190" s="611">
        <v>140.49678121925172</v>
      </c>
      <c r="H190" s="611">
        <v>139.92200541525634</v>
      </c>
      <c r="I190" s="628">
        <v>115.07382881801787</v>
      </c>
      <c r="J190" s="628">
        <v>135.73528925704105</v>
      </c>
      <c r="K190" s="183"/>
      <c r="L190" s="580">
        <v>1599</v>
      </c>
      <c r="M190" s="575"/>
      <c r="N190" s="195"/>
    </row>
    <row r="191" spans="1:14" customFormat="1" ht="15" thickBot="1">
      <c r="A191" s="61">
        <v>36892</v>
      </c>
      <c r="B191" s="628">
        <v>136.08627426297537</v>
      </c>
      <c r="C191" s="611">
        <v>118.24518523890291</v>
      </c>
      <c r="D191" s="611">
        <v>146.32864490355828</v>
      </c>
      <c r="E191" s="611">
        <v>58.650489102574085</v>
      </c>
      <c r="F191" s="611">
        <v>101.06668904155632</v>
      </c>
      <c r="G191" s="611">
        <v>141.1969599624569</v>
      </c>
      <c r="H191" s="611">
        <v>143.61242116980131</v>
      </c>
      <c r="I191" s="628">
        <v>114.93003055870135</v>
      </c>
      <c r="J191" s="628">
        <v>136.26800259648618</v>
      </c>
      <c r="K191" s="183"/>
      <c r="L191" s="580">
        <v>1504</v>
      </c>
      <c r="M191" s="575"/>
      <c r="N191" s="195"/>
    </row>
    <row r="192" spans="1:14" customFormat="1" ht="15" thickBot="1">
      <c r="A192" s="61">
        <v>36923</v>
      </c>
      <c r="B192" s="628">
        <v>139.11316316105348</v>
      </c>
      <c r="C192" s="611">
        <v>122.63479528971067</v>
      </c>
      <c r="D192" s="611">
        <v>145.93103002068131</v>
      </c>
      <c r="E192" s="611">
        <v>63.213490767050565</v>
      </c>
      <c r="F192" s="611">
        <v>106.01154106745477</v>
      </c>
      <c r="G192" s="611">
        <v>136.97598069911015</v>
      </c>
      <c r="H192" s="611">
        <v>143.8001795070102</v>
      </c>
      <c r="I192" s="628">
        <v>117.88577766233595</v>
      </c>
      <c r="J192" s="628">
        <v>138.82201378364971</v>
      </c>
      <c r="K192" s="183"/>
      <c r="L192" s="580">
        <v>1537</v>
      </c>
      <c r="M192" s="575"/>
      <c r="N192" s="195"/>
    </row>
    <row r="193" spans="1:14" customFormat="1" ht="15" thickBot="1">
      <c r="A193" s="61">
        <v>36951</v>
      </c>
      <c r="B193" s="628">
        <v>143.815583324155</v>
      </c>
      <c r="C193" s="611">
        <v>131.86940736923006</v>
      </c>
      <c r="D193" s="611">
        <v>147.04109916095788</v>
      </c>
      <c r="E193" s="611">
        <v>63.21187064444932</v>
      </c>
      <c r="F193" s="611">
        <v>113.77378148400976</v>
      </c>
      <c r="G193" s="611">
        <v>134.78681214854419</v>
      </c>
      <c r="H193" s="611">
        <v>136.38221488891179</v>
      </c>
      <c r="I193" s="628">
        <v>122.6945571256164</v>
      </c>
      <c r="J193" s="628">
        <v>142.9819660492808</v>
      </c>
      <c r="K193" s="183"/>
      <c r="L193" s="580">
        <v>1438</v>
      </c>
      <c r="M193" s="575"/>
      <c r="N193" s="195"/>
    </row>
    <row r="194" spans="1:14" customFormat="1" ht="15" thickBot="1">
      <c r="A194" s="61">
        <v>36982</v>
      </c>
      <c r="B194" s="628">
        <v>144.8424188614477</v>
      </c>
      <c r="C194" s="611">
        <v>129.74739638352588</v>
      </c>
      <c r="D194" s="611">
        <v>148.04990454550565</v>
      </c>
      <c r="E194" s="611">
        <v>67.512162064939929</v>
      </c>
      <c r="F194" s="611">
        <v>120.66063161734812</v>
      </c>
      <c r="G194" s="611">
        <v>128.42139854015787</v>
      </c>
      <c r="H194" s="611">
        <v>135.60942890327544</v>
      </c>
      <c r="I194" s="628">
        <v>124.26221917903503</v>
      </c>
      <c r="J194" s="628">
        <v>143.50891969242517</v>
      </c>
      <c r="K194" s="183"/>
      <c r="L194" s="580">
        <v>1459</v>
      </c>
      <c r="M194" s="575"/>
      <c r="N194" s="195"/>
    </row>
    <row r="195" spans="1:14" customFormat="1" ht="15" thickBot="1">
      <c r="A195" s="61">
        <v>37012</v>
      </c>
      <c r="B195" s="628">
        <v>147.49970200492743</v>
      </c>
      <c r="C195" s="611">
        <v>128.54603904826428</v>
      </c>
      <c r="D195" s="611">
        <v>151.85365587775291</v>
      </c>
      <c r="E195" s="611">
        <v>66.344672261706577</v>
      </c>
      <c r="F195" s="611">
        <v>130.01697035492174</v>
      </c>
      <c r="G195" s="611">
        <v>131.7785976617065</v>
      </c>
      <c r="H195" s="611">
        <v>138.68274179149694</v>
      </c>
      <c r="I195" s="628">
        <v>126.9361695950568</v>
      </c>
      <c r="J195" s="628">
        <v>145.97146681819171</v>
      </c>
      <c r="K195" s="183"/>
      <c r="L195" s="580">
        <v>1389</v>
      </c>
      <c r="M195" s="575"/>
      <c r="N195" s="195"/>
    </row>
    <row r="196" spans="1:14" customFormat="1" ht="15" thickBot="1">
      <c r="A196" s="61">
        <v>37043</v>
      </c>
      <c r="B196" s="628">
        <v>145.48498091676166</v>
      </c>
      <c r="C196" s="611">
        <v>125.51762352173867</v>
      </c>
      <c r="D196" s="611">
        <v>153.01118666749773</v>
      </c>
      <c r="E196" s="611">
        <v>63.436386502712502</v>
      </c>
      <c r="F196" s="611">
        <v>127.92065854269161</v>
      </c>
      <c r="G196" s="611">
        <v>134.72886477353575</v>
      </c>
      <c r="H196" s="611">
        <v>132.36984259227015</v>
      </c>
      <c r="I196" s="628">
        <v>125.96086904357351</v>
      </c>
      <c r="J196" s="628">
        <v>143.39617949660578</v>
      </c>
      <c r="K196" s="183"/>
      <c r="L196" s="580">
        <v>1386</v>
      </c>
      <c r="M196" s="575"/>
      <c r="N196" s="195"/>
    </row>
    <row r="197" spans="1:14" customFormat="1" ht="15" thickBot="1">
      <c r="A197" s="61">
        <v>37073</v>
      </c>
      <c r="B197" s="628">
        <v>142.26888822333026</v>
      </c>
      <c r="C197" s="611">
        <v>125.9042376428885</v>
      </c>
      <c r="D197" s="611">
        <v>153.01118666749773</v>
      </c>
      <c r="E197" s="611">
        <v>65.520963882905448</v>
      </c>
      <c r="F197" s="611">
        <v>110.20539215315489</v>
      </c>
      <c r="G197" s="611">
        <v>133.1339199990488</v>
      </c>
      <c r="H197" s="611">
        <v>129.29707165970899</v>
      </c>
      <c r="I197" s="628">
        <v>123.07877721655122</v>
      </c>
      <c r="J197" s="628">
        <v>140.27995922703266</v>
      </c>
      <c r="K197" s="183"/>
      <c r="L197" s="580">
        <v>1049</v>
      </c>
      <c r="M197" s="575"/>
      <c r="N197" s="195"/>
    </row>
    <row r="198" spans="1:14" customFormat="1" ht="15" thickBot="1">
      <c r="A198" s="61">
        <v>37104</v>
      </c>
      <c r="B198" s="628">
        <v>142.61591026782492</v>
      </c>
      <c r="C198" s="611">
        <v>130.57529129069533</v>
      </c>
      <c r="D198" s="611">
        <v>150.87446560856679</v>
      </c>
      <c r="E198" s="611">
        <v>63.10522783743528</v>
      </c>
      <c r="F198" s="611">
        <v>108.77163849096603</v>
      </c>
      <c r="G198" s="611">
        <v>132.5604883735196</v>
      </c>
      <c r="H198" s="611">
        <v>127.11299359000014</v>
      </c>
      <c r="I198" s="628">
        <v>121.96345017506103</v>
      </c>
      <c r="J198" s="628">
        <v>141.65152911847596</v>
      </c>
      <c r="K198" s="183"/>
      <c r="L198" s="581">
        <v>927</v>
      </c>
      <c r="M198" s="575"/>
      <c r="N198" s="195"/>
    </row>
    <row r="199" spans="1:14" customFormat="1" ht="15" thickBot="1">
      <c r="A199" s="61">
        <v>37135</v>
      </c>
      <c r="B199" s="628">
        <v>143.21758548955435</v>
      </c>
      <c r="C199" s="611">
        <v>135.15376051070467</v>
      </c>
      <c r="D199" s="611">
        <v>149.68423714314051</v>
      </c>
      <c r="E199" s="611">
        <v>63.872602421233331</v>
      </c>
      <c r="F199" s="611">
        <v>105.61419785749148</v>
      </c>
      <c r="G199" s="611">
        <v>131.62233128461142</v>
      </c>
      <c r="H199" s="611">
        <v>123.12952992274401</v>
      </c>
      <c r="I199" s="628">
        <v>120.81078754729674</v>
      </c>
      <c r="J199" s="628">
        <v>141.54367403957934</v>
      </c>
      <c r="K199" s="183"/>
      <c r="L199" s="581">
        <v>952</v>
      </c>
      <c r="M199" s="575"/>
      <c r="N199" s="195"/>
    </row>
    <row r="200" spans="1:14" customFormat="1" ht="15" thickBot="1">
      <c r="A200" s="61">
        <v>37165</v>
      </c>
      <c r="B200" s="628">
        <v>139.90763173848481</v>
      </c>
      <c r="C200" s="611">
        <v>129.52548775330163</v>
      </c>
      <c r="D200" s="611">
        <v>148.0251659435705</v>
      </c>
      <c r="E200" s="611">
        <v>63.872602421233331</v>
      </c>
      <c r="F200" s="611">
        <v>104.42904030461723</v>
      </c>
      <c r="G200" s="611">
        <v>133.32756177529203</v>
      </c>
      <c r="H200" s="611">
        <v>116.45753593222079</v>
      </c>
      <c r="I200" s="628">
        <v>119.41915983417334</v>
      </c>
      <c r="J200" s="628">
        <v>139.10091808812885</v>
      </c>
      <c r="K200" s="183"/>
      <c r="L200" s="581">
        <v>861</v>
      </c>
      <c r="M200" s="575"/>
      <c r="N200" s="195"/>
    </row>
    <row r="201" spans="1:14" customFormat="1" ht="15" thickBot="1">
      <c r="A201" s="61">
        <v>37196</v>
      </c>
      <c r="B201" s="628">
        <v>133.58324509337578</v>
      </c>
      <c r="C201" s="611">
        <v>124.74940593022114</v>
      </c>
      <c r="D201" s="611">
        <v>133.89189300116087</v>
      </c>
      <c r="E201" s="611">
        <v>63.654966920666311</v>
      </c>
      <c r="F201" s="611">
        <v>101.93738716743476</v>
      </c>
      <c r="G201" s="611">
        <v>130.81516088214357</v>
      </c>
      <c r="H201" s="611">
        <v>120.15691813853711</v>
      </c>
      <c r="I201" s="628">
        <v>114.48184491253586</v>
      </c>
      <c r="J201" s="628">
        <v>132.24051190431973</v>
      </c>
      <c r="K201" s="183"/>
      <c r="L201" s="581">
        <v>868</v>
      </c>
      <c r="M201" s="575"/>
      <c r="N201" s="195"/>
    </row>
    <row r="202" spans="1:14" customFormat="1" ht="15" thickBot="1">
      <c r="A202" s="61">
        <v>37226</v>
      </c>
      <c r="B202" s="628">
        <v>130.28991885991729</v>
      </c>
      <c r="C202" s="611">
        <v>121.37939766397956</v>
      </c>
      <c r="D202" s="611">
        <v>127.73877685746542</v>
      </c>
      <c r="E202" s="611">
        <v>63.654966920666311</v>
      </c>
      <c r="F202" s="611">
        <v>100.42491170522757</v>
      </c>
      <c r="G202" s="611">
        <v>130.58125482818753</v>
      </c>
      <c r="H202" s="611">
        <v>121.50039769647647</v>
      </c>
      <c r="I202" s="628">
        <v>111.91246730767888</v>
      </c>
      <c r="J202" s="628">
        <v>128.73219671891428</v>
      </c>
      <c r="K202" s="183"/>
      <c r="L202" s="581">
        <v>876</v>
      </c>
      <c r="M202" s="575"/>
      <c r="N202" s="195"/>
    </row>
    <row r="203" spans="1:14" customFormat="1" ht="15" thickBot="1">
      <c r="A203" s="61">
        <v>37257</v>
      </c>
      <c r="B203" s="628">
        <v>131.44099658976208</v>
      </c>
      <c r="C203" s="611">
        <v>125.42825397449538</v>
      </c>
      <c r="D203" s="611">
        <v>123.64241770033634</v>
      </c>
      <c r="E203" s="611">
        <v>63.654966920666311</v>
      </c>
      <c r="F203" s="611">
        <v>103.29805828891193</v>
      </c>
      <c r="G203" s="611">
        <v>131.55179118164025</v>
      </c>
      <c r="H203" s="611">
        <v>123.55164476762238</v>
      </c>
      <c r="I203" s="628">
        <v>113.60830124746624</v>
      </c>
      <c r="J203" s="628">
        <v>129.62702902952148</v>
      </c>
      <c r="K203" s="183"/>
      <c r="L203" s="581">
        <v>908</v>
      </c>
      <c r="M203" s="575"/>
      <c r="N203" s="195"/>
    </row>
    <row r="204" spans="1:14" customFormat="1" ht="15" thickBot="1">
      <c r="A204" s="61">
        <v>37288</v>
      </c>
      <c r="B204" s="628">
        <v>132.43785862245161</v>
      </c>
      <c r="C204" s="611">
        <v>128.94019484609444</v>
      </c>
      <c r="D204" s="611">
        <v>122.43675391651577</v>
      </c>
      <c r="E204" s="611">
        <v>63.654966920666311</v>
      </c>
      <c r="F204" s="611">
        <v>104.26555494244674</v>
      </c>
      <c r="G204" s="611">
        <v>133.3647211570287</v>
      </c>
      <c r="H204" s="611">
        <v>123.447553557625</v>
      </c>
      <c r="I204" s="628">
        <v>114.95692031600211</v>
      </c>
      <c r="J204" s="628">
        <v>130.36723619446659</v>
      </c>
      <c r="K204" s="183"/>
      <c r="L204" s="580">
        <v>1031</v>
      </c>
      <c r="M204" s="575"/>
      <c r="N204" s="195"/>
    </row>
    <row r="205" spans="1:14" customFormat="1" ht="15" thickBot="1">
      <c r="A205" s="61">
        <v>37316</v>
      </c>
      <c r="B205" s="628">
        <v>131.10136090556421</v>
      </c>
      <c r="C205" s="611">
        <v>134.54499747337962</v>
      </c>
      <c r="D205" s="611">
        <v>113.51444377379406</v>
      </c>
      <c r="E205" s="611">
        <v>63.653432297565431</v>
      </c>
      <c r="F205" s="611">
        <v>103.42577022186988</v>
      </c>
      <c r="G205" s="611">
        <v>135.06821841774678</v>
      </c>
      <c r="H205" s="611">
        <v>126.46085705422207</v>
      </c>
      <c r="I205" s="628">
        <v>113.42857969055517</v>
      </c>
      <c r="J205" s="628">
        <v>129.2180150294399</v>
      </c>
      <c r="K205" s="183"/>
      <c r="L205" s="580">
        <v>1082</v>
      </c>
      <c r="M205" s="575"/>
      <c r="N205" s="195"/>
    </row>
    <row r="206" spans="1:14" customFormat="1" ht="15" thickBot="1">
      <c r="A206" s="61">
        <v>37347</v>
      </c>
      <c r="B206" s="628">
        <v>130.85720550356763</v>
      </c>
      <c r="C206" s="611">
        <v>135.08824562279906</v>
      </c>
      <c r="D206" s="611">
        <v>110.64108092596771</v>
      </c>
      <c r="E206" s="611">
        <v>65.682858578620923</v>
      </c>
      <c r="F206" s="611">
        <v>107.690545442735</v>
      </c>
      <c r="G206" s="611">
        <v>135.98312149833353</v>
      </c>
      <c r="H206" s="611">
        <v>123.61076234125072</v>
      </c>
      <c r="I206" s="628">
        <v>112.92269716884422</v>
      </c>
      <c r="J206" s="628">
        <v>129.30639002226837</v>
      </c>
      <c r="K206" s="183"/>
      <c r="L206" s="580">
        <v>1027</v>
      </c>
      <c r="M206" s="575"/>
      <c r="N206" s="195"/>
    </row>
    <row r="207" spans="1:14" customFormat="1" ht="15" thickBot="1">
      <c r="A207" s="61">
        <v>37377</v>
      </c>
      <c r="B207" s="628">
        <v>128.4965094282214</v>
      </c>
      <c r="C207" s="611">
        <v>133.80076904219862</v>
      </c>
      <c r="D207" s="611">
        <v>104.2197291125938</v>
      </c>
      <c r="E207" s="611">
        <v>67.364669113925714</v>
      </c>
      <c r="F207" s="611">
        <v>111.54252675069814</v>
      </c>
      <c r="G207" s="611">
        <v>136.215479401289</v>
      </c>
      <c r="H207" s="611">
        <v>121.20624413084482</v>
      </c>
      <c r="I207" s="628">
        <v>109.70931975268442</v>
      </c>
      <c r="J207" s="628">
        <v>127.65854314685939</v>
      </c>
      <c r="K207" s="183"/>
      <c r="L207" s="580">
        <v>1042</v>
      </c>
      <c r="M207" s="575"/>
      <c r="N207" s="195"/>
    </row>
    <row r="208" spans="1:14" customFormat="1" ht="15" thickBot="1">
      <c r="A208" s="61">
        <v>37408</v>
      </c>
      <c r="B208" s="628">
        <v>127.38340653979408</v>
      </c>
      <c r="C208" s="611">
        <v>134.04432913579123</v>
      </c>
      <c r="D208" s="611">
        <v>98.815493340188937</v>
      </c>
      <c r="E208" s="611">
        <v>68.457848088464814</v>
      </c>
      <c r="F208" s="611">
        <v>116.32369720724368</v>
      </c>
      <c r="G208" s="611">
        <v>136.25413997781547</v>
      </c>
      <c r="H208" s="611">
        <v>122.28791128523484</v>
      </c>
      <c r="I208" s="628">
        <v>107.48045436923434</v>
      </c>
      <c r="J208" s="628">
        <v>127.33257028908199</v>
      </c>
      <c r="K208" s="183"/>
      <c r="L208" s="580">
        <v>1005</v>
      </c>
      <c r="M208" s="575"/>
      <c r="N208" s="195"/>
    </row>
    <row r="209" spans="1:14" customFormat="1" ht="15" thickBot="1">
      <c r="A209" s="61">
        <v>37438</v>
      </c>
      <c r="B209" s="628">
        <v>126.68236238351682</v>
      </c>
      <c r="C209" s="611">
        <v>133.66588305148991</v>
      </c>
      <c r="D209" s="611">
        <v>97.100862072274822</v>
      </c>
      <c r="E209" s="611">
        <v>67.793294747183865</v>
      </c>
      <c r="F209" s="611">
        <v>117.94298044753657</v>
      </c>
      <c r="G209" s="611">
        <v>136.96001845200095</v>
      </c>
      <c r="H209" s="611">
        <v>120.5130627448597</v>
      </c>
      <c r="I209" s="628">
        <v>105.4364123324615</v>
      </c>
      <c r="J209" s="628">
        <v>127.78802264303405</v>
      </c>
      <c r="K209" s="183"/>
      <c r="L209" s="581">
        <v>968</v>
      </c>
      <c r="M209" s="575"/>
      <c r="N209" s="195"/>
    </row>
    <row r="210" spans="1:14" customFormat="1" ht="15" thickBot="1">
      <c r="A210" s="61">
        <v>37469</v>
      </c>
      <c r="B210" s="628">
        <v>127.14818458615181</v>
      </c>
      <c r="C210" s="611">
        <v>131.57261763925575</v>
      </c>
      <c r="D210" s="611">
        <v>100.16533252914235</v>
      </c>
      <c r="E210" s="611">
        <v>68.197125168398557</v>
      </c>
      <c r="F210" s="611">
        <v>119.61908907245804</v>
      </c>
      <c r="G210" s="611">
        <v>136.90761028167495</v>
      </c>
      <c r="H210" s="611">
        <v>116.53278576255602</v>
      </c>
      <c r="I210" s="628">
        <v>106.27708151658055</v>
      </c>
      <c r="J210" s="628">
        <v>127.89475818495507</v>
      </c>
      <c r="K210" s="183"/>
      <c r="L210" s="580">
        <v>1036</v>
      </c>
      <c r="M210" s="575"/>
      <c r="N210" s="195"/>
    </row>
    <row r="211" spans="1:14" customFormat="1" ht="15" thickBot="1">
      <c r="A211" s="61">
        <v>37500</v>
      </c>
      <c r="B211" s="628">
        <v>128.35339263481842</v>
      </c>
      <c r="C211" s="611">
        <v>131.69261834841942</v>
      </c>
      <c r="D211" s="611">
        <v>103.45637981324975</v>
      </c>
      <c r="E211" s="611">
        <v>66.520528525059376</v>
      </c>
      <c r="F211" s="611">
        <v>119.61908907245804</v>
      </c>
      <c r="G211" s="611">
        <v>136.7878078030619</v>
      </c>
      <c r="H211" s="611">
        <v>117.28063109132457</v>
      </c>
      <c r="I211" s="628">
        <v>107.25533559760585</v>
      </c>
      <c r="J211" s="628">
        <v>129.13000288468226</v>
      </c>
      <c r="K211" s="183"/>
      <c r="L211" s="579">
        <v>1367</v>
      </c>
      <c r="M211" s="575"/>
      <c r="N211" s="195"/>
    </row>
    <row r="212" spans="1:14" customFormat="1" ht="15" thickBot="1">
      <c r="A212" s="61">
        <v>37530</v>
      </c>
      <c r="B212" s="628">
        <v>132.52289972015072</v>
      </c>
      <c r="C212" s="611">
        <v>132.40537308283967</v>
      </c>
      <c r="D212" s="611">
        <v>113.50209232537628</v>
      </c>
      <c r="E212" s="611">
        <v>67.443023727625771</v>
      </c>
      <c r="F212" s="611">
        <v>118.81487466928328</v>
      </c>
      <c r="G212" s="611">
        <v>136.56265784775138</v>
      </c>
      <c r="H212" s="611">
        <v>118.13100230833236</v>
      </c>
      <c r="I212" s="628">
        <v>110.91614156733279</v>
      </c>
      <c r="J212" s="628">
        <v>133.13971259062845</v>
      </c>
      <c r="K212" s="183"/>
      <c r="L212" s="580">
        <v>1417</v>
      </c>
      <c r="M212" s="575"/>
      <c r="N212" s="195"/>
    </row>
    <row r="213" spans="1:14" customFormat="1" ht="15" thickBot="1">
      <c r="A213" s="61">
        <v>37561</v>
      </c>
      <c r="B213" s="628">
        <v>134.64634322805014</v>
      </c>
      <c r="C213" s="611">
        <v>132.06866520272732</v>
      </c>
      <c r="D213" s="611">
        <v>119.33749316097621</v>
      </c>
      <c r="E213" s="611">
        <v>67.812021808652332</v>
      </c>
      <c r="F213" s="611">
        <v>116.32617102722081</v>
      </c>
      <c r="G213" s="611">
        <v>134.95752093874685</v>
      </c>
      <c r="H213" s="611">
        <v>123.71858299367133</v>
      </c>
      <c r="I213" s="628">
        <v>111.86747360965734</v>
      </c>
      <c r="J213" s="628">
        <v>135.65280837661243</v>
      </c>
      <c r="K213" s="183"/>
      <c r="L213" s="580">
        <v>1560</v>
      </c>
      <c r="M213" s="575"/>
      <c r="N213" s="195"/>
    </row>
    <row r="214" spans="1:14" customFormat="1" ht="15" thickBot="1">
      <c r="A214" s="61">
        <v>37591</v>
      </c>
      <c r="B214" s="628">
        <v>136.04481090842219</v>
      </c>
      <c r="C214" s="611">
        <v>133.25537414647872</v>
      </c>
      <c r="D214" s="611">
        <v>122.61196978222554</v>
      </c>
      <c r="E214" s="611">
        <v>67.812021808652332</v>
      </c>
      <c r="F214" s="611">
        <v>113.80593360097477</v>
      </c>
      <c r="G214" s="611">
        <v>136.22284394422653</v>
      </c>
      <c r="H214" s="611">
        <v>123.78285109088965</v>
      </c>
      <c r="I214" s="628">
        <v>112.45094682923572</v>
      </c>
      <c r="J214" s="628">
        <v>137.27961913482758</v>
      </c>
      <c r="K214" s="183"/>
      <c r="L214" s="580">
        <v>1738</v>
      </c>
      <c r="M214" s="575"/>
      <c r="N214" s="195"/>
    </row>
    <row r="215" spans="1:14" customFormat="1" ht="15" thickBot="1">
      <c r="A215" s="61">
        <v>37622</v>
      </c>
      <c r="B215" s="628">
        <v>139.09168200018681</v>
      </c>
      <c r="C215" s="611">
        <v>136.03820939889488</v>
      </c>
      <c r="D215" s="611">
        <v>129.35766351297386</v>
      </c>
      <c r="E215" s="611">
        <v>67.812021808652332</v>
      </c>
      <c r="F215" s="611">
        <v>109.80042164443989</v>
      </c>
      <c r="G215" s="611">
        <v>136.72944407246555</v>
      </c>
      <c r="H215" s="611">
        <v>124.26223226542506</v>
      </c>
      <c r="I215" s="628">
        <v>113.34871758634137</v>
      </c>
      <c r="J215" s="628">
        <v>140.93508183613142</v>
      </c>
      <c r="K215" s="183"/>
      <c r="L215" s="580">
        <v>1530</v>
      </c>
      <c r="M215" s="575"/>
      <c r="N215" s="195"/>
    </row>
    <row r="216" spans="1:14" customFormat="1" ht="15" thickBot="1">
      <c r="A216" s="61">
        <v>37653</v>
      </c>
      <c r="B216" s="628">
        <v>140.29802887060885</v>
      </c>
      <c r="C216" s="611">
        <v>135.80399433216758</v>
      </c>
      <c r="D216" s="611">
        <v>131.47727701031877</v>
      </c>
      <c r="E216" s="611">
        <v>67.812021808652347</v>
      </c>
      <c r="F216" s="611">
        <v>111.43265259650481</v>
      </c>
      <c r="G216" s="611">
        <v>137.43894165725794</v>
      </c>
      <c r="H216" s="611">
        <v>127.09241179679984</v>
      </c>
      <c r="I216" s="628">
        <v>113.96651299310425</v>
      </c>
      <c r="J216" s="628">
        <v>142.23717906456224</v>
      </c>
      <c r="K216" s="183"/>
      <c r="L216" s="580">
        <v>1764</v>
      </c>
      <c r="M216" s="575"/>
      <c r="N216" s="195"/>
    </row>
    <row r="217" spans="1:14" customFormat="1" ht="15" thickBot="1">
      <c r="A217" s="61">
        <v>37681</v>
      </c>
      <c r="B217" s="628">
        <v>139.96960868814284</v>
      </c>
      <c r="C217" s="611">
        <v>135.26227622972405</v>
      </c>
      <c r="D217" s="611">
        <v>130.88337841453483</v>
      </c>
      <c r="E217" s="611">
        <v>67.812021808652347</v>
      </c>
      <c r="F217" s="611">
        <v>112.80116104709995</v>
      </c>
      <c r="G217" s="611">
        <v>137.81214912685738</v>
      </c>
      <c r="H217" s="611">
        <v>124.41380157542505</v>
      </c>
      <c r="I217" s="628">
        <v>113.54777152337471</v>
      </c>
      <c r="J217" s="628">
        <v>141.72427363385856</v>
      </c>
      <c r="K217" s="183"/>
      <c r="L217" s="580">
        <v>1939</v>
      </c>
      <c r="M217" s="575"/>
      <c r="N217" s="195"/>
    </row>
    <row r="218" spans="1:14" customFormat="1" ht="15" thickBot="1">
      <c r="A218" s="61">
        <v>37712</v>
      </c>
      <c r="B218" s="628">
        <v>138.34828085624187</v>
      </c>
      <c r="C218" s="611">
        <v>131.68983450496378</v>
      </c>
      <c r="D218" s="611">
        <v>129.6420970222531</v>
      </c>
      <c r="E218" s="611">
        <v>71.663442293427408</v>
      </c>
      <c r="F218" s="611">
        <v>112.62179376224557</v>
      </c>
      <c r="G218" s="611">
        <v>136.51414812470904</v>
      </c>
      <c r="H218" s="611">
        <v>120.32051818862813</v>
      </c>
      <c r="I218" s="628">
        <v>112.23150133373706</v>
      </c>
      <c r="J218" s="628">
        <v>140.0142241067874</v>
      </c>
      <c r="K218" s="183"/>
      <c r="L218" s="580">
        <v>2142</v>
      </c>
      <c r="M218" s="575"/>
      <c r="N218" s="195"/>
    </row>
    <row r="219" spans="1:14" customFormat="1" ht="15" thickBot="1">
      <c r="A219" s="61">
        <v>37742</v>
      </c>
      <c r="B219" s="628">
        <v>138.85274600032071</v>
      </c>
      <c r="C219" s="611">
        <v>131.66811511927645</v>
      </c>
      <c r="D219" s="611">
        <v>129.75377381335923</v>
      </c>
      <c r="E219" s="611">
        <v>74.758856193606746</v>
      </c>
      <c r="F219" s="611">
        <v>111.48988138400914</v>
      </c>
      <c r="G219" s="611">
        <v>134.84669718248435</v>
      </c>
      <c r="H219" s="611">
        <v>126.11682405143266</v>
      </c>
      <c r="I219" s="628">
        <v>110.59669583416813</v>
      </c>
      <c r="J219" s="628">
        <v>141.8906522353202</v>
      </c>
      <c r="K219" s="183"/>
      <c r="L219" s="580">
        <v>2127</v>
      </c>
      <c r="M219" s="575"/>
      <c r="N219" s="195"/>
    </row>
    <row r="220" spans="1:14" customFormat="1" ht="15" thickBot="1">
      <c r="A220" s="61">
        <v>37773</v>
      </c>
      <c r="B220" s="628">
        <v>137.99117421722866</v>
      </c>
      <c r="C220" s="611">
        <v>129.90576689933272</v>
      </c>
      <c r="D220" s="611">
        <v>129.75377381335923</v>
      </c>
      <c r="E220" s="611">
        <v>73.8423027794707</v>
      </c>
      <c r="F220" s="611">
        <v>110.91453265150319</v>
      </c>
      <c r="G220" s="611">
        <v>133.24661593610153</v>
      </c>
      <c r="H220" s="611">
        <v>127.21624003292413</v>
      </c>
      <c r="I220" s="628">
        <v>109.72873943625477</v>
      </c>
      <c r="J220" s="628">
        <v>141.41248988781086</v>
      </c>
      <c r="K220" s="183"/>
      <c r="L220" s="580">
        <v>2125</v>
      </c>
      <c r="M220" s="575"/>
      <c r="N220" s="195"/>
    </row>
    <row r="221" spans="1:14" customFormat="1" ht="15" thickBot="1">
      <c r="A221" s="61">
        <v>37803</v>
      </c>
      <c r="B221" s="628">
        <v>138.86903637042164</v>
      </c>
      <c r="C221" s="611">
        <v>132.19094080452098</v>
      </c>
      <c r="D221" s="611">
        <v>130.33353600080042</v>
      </c>
      <c r="E221" s="611">
        <v>73.089451266011181</v>
      </c>
      <c r="F221" s="611">
        <v>109.80222617677099</v>
      </c>
      <c r="G221" s="611">
        <v>134.46800365135854</v>
      </c>
      <c r="H221" s="611">
        <v>128.20957863450522</v>
      </c>
      <c r="I221" s="628">
        <v>111.22254812863888</v>
      </c>
      <c r="J221" s="628">
        <v>141.66399142596714</v>
      </c>
      <c r="K221" s="183"/>
      <c r="L221" s="580">
        <v>2181</v>
      </c>
      <c r="M221" s="575"/>
      <c r="N221" s="195"/>
    </row>
    <row r="222" spans="1:14" customFormat="1" ht="15" thickBot="1">
      <c r="A222" s="61">
        <v>37834</v>
      </c>
      <c r="B222" s="628">
        <v>140.318495602018</v>
      </c>
      <c r="C222" s="611">
        <v>136.53056754560652</v>
      </c>
      <c r="D222" s="611">
        <v>130.33353600080042</v>
      </c>
      <c r="E222" s="611">
        <v>70.869608006646828</v>
      </c>
      <c r="F222" s="611">
        <v>110.26455765245167</v>
      </c>
      <c r="G222" s="611">
        <v>134.84998819036562</v>
      </c>
      <c r="H222" s="611">
        <v>129.97826939064535</v>
      </c>
      <c r="I222" s="628">
        <v>112.97073966345684</v>
      </c>
      <c r="J222" s="628">
        <v>142.61434442068406</v>
      </c>
      <c r="K222" s="183"/>
      <c r="L222" s="580">
        <v>2265</v>
      </c>
      <c r="M222" s="575"/>
      <c r="N222" s="195"/>
    </row>
    <row r="223" spans="1:14" customFormat="1" ht="15" thickBot="1">
      <c r="A223" s="61">
        <v>37865</v>
      </c>
      <c r="B223" s="628">
        <v>143.27798591270857</v>
      </c>
      <c r="C223" s="611">
        <v>140.73155428334357</v>
      </c>
      <c r="D223" s="611">
        <v>134.38912096059238</v>
      </c>
      <c r="E223" s="611">
        <v>69.743888416146291</v>
      </c>
      <c r="F223" s="611">
        <v>112.49274141051608</v>
      </c>
      <c r="G223" s="611">
        <v>135.24619691855381</v>
      </c>
      <c r="H223" s="611">
        <v>127.49364289005469</v>
      </c>
      <c r="I223" s="628">
        <v>114.73121446650953</v>
      </c>
      <c r="J223" s="628">
        <v>146.06148880327166</v>
      </c>
      <c r="K223" s="183"/>
      <c r="L223" s="580">
        <v>2993</v>
      </c>
      <c r="M223" s="575"/>
      <c r="N223" s="195"/>
    </row>
    <row r="224" spans="1:14" customFormat="1" ht="15" thickBot="1">
      <c r="A224" s="61">
        <v>37895</v>
      </c>
      <c r="B224" s="628">
        <v>147.92179627411321</v>
      </c>
      <c r="C224" s="611">
        <v>142.86434920419825</v>
      </c>
      <c r="D224" s="611">
        <v>143.09528040543714</v>
      </c>
      <c r="E224" s="611">
        <v>69.872085236786702</v>
      </c>
      <c r="F224" s="611">
        <v>113.68110474121703</v>
      </c>
      <c r="G224" s="611">
        <v>138.04068595020169</v>
      </c>
      <c r="H224" s="611">
        <v>132.95429995835542</v>
      </c>
      <c r="I224" s="628">
        <v>116.82217218573805</v>
      </c>
      <c r="J224" s="628">
        <v>152.47849677170393</v>
      </c>
      <c r="K224" s="183"/>
      <c r="L224" s="580">
        <v>4555</v>
      </c>
      <c r="M224" s="575"/>
      <c r="N224" s="195"/>
    </row>
    <row r="225" spans="1:14" customFormat="1" ht="15" thickBot="1">
      <c r="A225" s="61">
        <v>37926</v>
      </c>
      <c r="B225" s="628">
        <v>151.04920505300419</v>
      </c>
      <c r="C225" s="611">
        <v>148.83218919880017</v>
      </c>
      <c r="D225" s="611">
        <v>145.51650179167794</v>
      </c>
      <c r="E225" s="611">
        <v>70.032331262587221</v>
      </c>
      <c r="F225" s="611">
        <v>114.12858719332019</v>
      </c>
      <c r="G225" s="611">
        <v>136.92467932404818</v>
      </c>
      <c r="H225" s="611">
        <v>136.08337738516332</v>
      </c>
      <c r="I225" s="628">
        <v>119.33005729583523</v>
      </c>
      <c r="J225" s="628">
        <v>155.94848631020176</v>
      </c>
      <c r="K225" s="183"/>
      <c r="L225" s="580">
        <v>4417</v>
      </c>
      <c r="M225" s="575"/>
      <c r="N225" s="195"/>
    </row>
    <row r="226" spans="1:14" customFormat="1" ht="15" thickBot="1">
      <c r="A226" s="61">
        <v>37956</v>
      </c>
      <c r="B226" s="628">
        <v>151.05002895718897</v>
      </c>
      <c r="C226" s="611">
        <v>146.2049791807263</v>
      </c>
      <c r="D226" s="611">
        <v>146.65184756974722</v>
      </c>
      <c r="E226" s="611">
        <v>70.993807417390357</v>
      </c>
      <c r="F226" s="611">
        <v>115.19237498030385</v>
      </c>
      <c r="G226" s="611">
        <v>135.71735048422002</v>
      </c>
      <c r="H226" s="611">
        <v>140.21295566263257</v>
      </c>
      <c r="I226" s="628">
        <v>117.64347901525718</v>
      </c>
      <c r="J226" s="628">
        <v>157.35666142300374</v>
      </c>
      <c r="K226" s="183"/>
      <c r="L226" s="580">
        <v>4765</v>
      </c>
      <c r="M226" s="575"/>
      <c r="N226" s="195"/>
    </row>
    <row r="227" spans="1:14" customFormat="1" ht="15" thickBot="1">
      <c r="A227" s="61">
        <v>37987</v>
      </c>
      <c r="B227" s="628">
        <v>154.62450055060413</v>
      </c>
      <c r="C227" s="611">
        <v>147.4764891854644</v>
      </c>
      <c r="D227" s="611">
        <v>151.88627145575046</v>
      </c>
      <c r="E227" s="611">
        <v>70.993807417390357</v>
      </c>
      <c r="F227" s="611">
        <v>120.6206197915218</v>
      </c>
      <c r="G227" s="611">
        <v>136.17678215308814</v>
      </c>
      <c r="H227" s="611">
        <v>144.88624795378865</v>
      </c>
      <c r="I227" s="628">
        <v>119.56693291824</v>
      </c>
      <c r="J227" s="628">
        <v>162.41944778522978</v>
      </c>
      <c r="K227" s="183"/>
      <c r="L227" s="580">
        <v>5551</v>
      </c>
      <c r="M227" s="575"/>
      <c r="N227" s="195"/>
    </row>
    <row r="228" spans="1:14" customFormat="1" ht="15" thickBot="1">
      <c r="A228" s="61">
        <v>38018</v>
      </c>
      <c r="B228" s="628">
        <v>157.05332241462935</v>
      </c>
      <c r="C228" s="611">
        <v>146.5951762443822</v>
      </c>
      <c r="D228" s="611">
        <v>155.61314166773892</v>
      </c>
      <c r="E228" s="611">
        <v>70.993807417390343</v>
      </c>
      <c r="F228" s="611">
        <v>126.40064415543632</v>
      </c>
      <c r="G228" s="611">
        <v>138.11018700855325</v>
      </c>
      <c r="H228" s="611">
        <v>151.65187566878245</v>
      </c>
      <c r="I228" s="628">
        <v>121.49605744015321</v>
      </c>
      <c r="J228" s="628">
        <v>165.56341653442124</v>
      </c>
      <c r="K228" s="183"/>
      <c r="L228" s="580">
        <v>5263</v>
      </c>
      <c r="M228" s="575"/>
      <c r="N228" s="195"/>
    </row>
    <row r="229" spans="1:14" customFormat="1" ht="15" thickBot="1">
      <c r="A229" s="61">
        <v>38047</v>
      </c>
      <c r="B229" s="628">
        <v>158.81780596553131</v>
      </c>
      <c r="C229" s="611">
        <v>146.56242482022498</v>
      </c>
      <c r="D229" s="611">
        <v>156.91159325923283</v>
      </c>
      <c r="E229" s="611">
        <v>70.993807417390343</v>
      </c>
      <c r="F229" s="611">
        <v>133.96753564470168</v>
      </c>
      <c r="G229" s="611">
        <v>140.86826199206607</v>
      </c>
      <c r="H229" s="611">
        <v>149.3646849390849</v>
      </c>
      <c r="I229" s="628">
        <v>123.40914834708992</v>
      </c>
      <c r="J229" s="628">
        <v>165.5743951442484</v>
      </c>
      <c r="K229" s="183"/>
      <c r="L229" s="580">
        <v>4822</v>
      </c>
      <c r="M229" s="575"/>
      <c r="N229" s="195"/>
    </row>
    <row r="230" spans="1:14" customFormat="1" ht="15" thickBot="1">
      <c r="A230" s="61">
        <v>38078</v>
      </c>
      <c r="B230" s="628">
        <v>163.08129273707181</v>
      </c>
      <c r="C230" s="611">
        <v>151.11650437939434</v>
      </c>
      <c r="D230" s="611">
        <v>158.10274457504036</v>
      </c>
      <c r="E230" s="611">
        <v>76.417850277055365</v>
      </c>
      <c r="F230" s="611">
        <v>136.16148717403723</v>
      </c>
      <c r="G230" s="611">
        <v>149.09571264842066</v>
      </c>
      <c r="H230" s="611">
        <v>155.40006203319371</v>
      </c>
      <c r="I230" s="628">
        <v>127.39678230060083</v>
      </c>
      <c r="J230" s="628">
        <v>169.49407805603909</v>
      </c>
      <c r="K230" s="183"/>
      <c r="L230" s="580">
        <v>3958</v>
      </c>
      <c r="M230" s="575"/>
      <c r="N230" s="195"/>
    </row>
    <row r="231" spans="1:14" customFormat="1" ht="15" thickBot="1">
      <c r="A231" s="61">
        <v>38108</v>
      </c>
      <c r="B231" s="628">
        <v>166.22548476809553</v>
      </c>
      <c r="C231" s="611">
        <v>157.61285346310626</v>
      </c>
      <c r="D231" s="611">
        <v>161.37049238555349</v>
      </c>
      <c r="E231" s="611">
        <v>70.637333451474206</v>
      </c>
      <c r="F231" s="611">
        <v>139.36874463273796</v>
      </c>
      <c r="G231" s="611">
        <v>153.90767936722276</v>
      </c>
      <c r="H231" s="611">
        <v>146.59116202018959</v>
      </c>
      <c r="I231" s="628">
        <v>130.44719128445325</v>
      </c>
      <c r="J231" s="628">
        <v>172.5214263777616</v>
      </c>
      <c r="K231" s="183"/>
      <c r="L231" s="580">
        <v>3286</v>
      </c>
      <c r="M231" s="575"/>
      <c r="N231" s="195"/>
    </row>
    <row r="232" spans="1:14" customFormat="1" ht="15" thickBot="1">
      <c r="A232" s="61">
        <v>38139</v>
      </c>
      <c r="B232" s="628">
        <v>171.69372299106195</v>
      </c>
      <c r="C232" s="611">
        <v>163.944370155462</v>
      </c>
      <c r="D232" s="611">
        <v>168.34995883302727</v>
      </c>
      <c r="E232" s="611">
        <v>71.002740473526288</v>
      </c>
      <c r="F232" s="611">
        <v>141.57596222943113</v>
      </c>
      <c r="G232" s="611">
        <v>155.27238807120571</v>
      </c>
      <c r="H232" s="611">
        <v>151.42383769118481</v>
      </c>
      <c r="I232" s="628">
        <v>133.89946764700514</v>
      </c>
      <c r="J232" s="628">
        <v>178.81298393351202</v>
      </c>
      <c r="K232" s="183"/>
      <c r="L232" s="580">
        <v>3005</v>
      </c>
      <c r="M232" s="575"/>
      <c r="N232" s="195"/>
    </row>
    <row r="233" spans="1:14" customFormat="1" ht="15" thickBot="1">
      <c r="A233" s="61">
        <v>38169</v>
      </c>
      <c r="B233" s="628">
        <v>172.51103382313804</v>
      </c>
      <c r="C233" s="611">
        <v>163.4965478360705</v>
      </c>
      <c r="D233" s="611">
        <v>171.90913507099285</v>
      </c>
      <c r="E233" s="611">
        <v>69.159920308536087</v>
      </c>
      <c r="F233" s="611">
        <v>138.83823987131441</v>
      </c>
      <c r="G233" s="611">
        <v>160.20324181696301</v>
      </c>
      <c r="H233" s="611">
        <v>153.6519172446782</v>
      </c>
      <c r="I233" s="628">
        <v>134.13473121385778</v>
      </c>
      <c r="J233" s="628">
        <v>179.94719222904735</v>
      </c>
      <c r="K233" s="183"/>
      <c r="L233" s="580">
        <v>4048</v>
      </c>
      <c r="M233" s="575"/>
      <c r="N233" s="195"/>
    </row>
    <row r="234" spans="1:14" customFormat="1" ht="15" thickBot="1">
      <c r="A234" s="61">
        <v>38200</v>
      </c>
      <c r="B234" s="628">
        <v>174.17086813880351</v>
      </c>
      <c r="C234" s="611">
        <v>167.2545878425926</v>
      </c>
      <c r="D234" s="611">
        <v>171.90913507099285</v>
      </c>
      <c r="E234" s="611">
        <v>69.173202945755747</v>
      </c>
      <c r="F234" s="611">
        <v>138.21136901344605</v>
      </c>
      <c r="G234" s="611">
        <v>165.2491990965535</v>
      </c>
      <c r="H234" s="611">
        <v>152.23040676814676</v>
      </c>
      <c r="I234" s="628">
        <v>135.7873511510638</v>
      </c>
      <c r="J234" s="628">
        <v>181.31424074357579</v>
      </c>
      <c r="K234" s="183"/>
      <c r="L234" s="580">
        <v>4186</v>
      </c>
      <c r="M234" s="575"/>
      <c r="N234" s="195"/>
    </row>
    <row r="235" spans="1:14" customFormat="1" ht="15" thickBot="1">
      <c r="A235" s="61">
        <v>38231</v>
      </c>
      <c r="B235" s="628">
        <v>174.53578773369946</v>
      </c>
      <c r="C235" s="611">
        <v>167.53319847443353</v>
      </c>
      <c r="D235" s="611">
        <v>173.64253977271591</v>
      </c>
      <c r="E235" s="611">
        <v>66.805861160617397</v>
      </c>
      <c r="F235" s="611">
        <v>135.4781321898281</v>
      </c>
      <c r="G235" s="611">
        <v>168.10934393567442</v>
      </c>
      <c r="H235" s="611">
        <v>155.80619099443132</v>
      </c>
      <c r="I235" s="628">
        <v>136.06222612052684</v>
      </c>
      <c r="J235" s="628">
        <v>181.47466860081539</v>
      </c>
      <c r="K235" s="183"/>
      <c r="L235" s="579">
        <v>4105</v>
      </c>
      <c r="M235" s="575"/>
      <c r="N235" s="195"/>
    </row>
    <row r="236" spans="1:14" customFormat="1" ht="15" thickBot="1">
      <c r="A236" s="61">
        <v>38261</v>
      </c>
      <c r="B236" s="628">
        <v>175.36818531907809</v>
      </c>
      <c r="C236" s="611">
        <v>166.08455492693034</v>
      </c>
      <c r="D236" s="611">
        <v>179.22298458615845</v>
      </c>
      <c r="E236" s="611">
        <v>66.791271731843565</v>
      </c>
      <c r="F236" s="611">
        <v>129.18358385432211</v>
      </c>
      <c r="G236" s="611">
        <v>170.2380513266915</v>
      </c>
      <c r="H236" s="611">
        <v>163.61447065288965</v>
      </c>
      <c r="I236" s="628">
        <v>135.44363290315718</v>
      </c>
      <c r="J236" s="628">
        <v>182.61142794033663</v>
      </c>
      <c r="K236" s="183"/>
      <c r="L236" s="580">
        <v>4922</v>
      </c>
      <c r="M236" s="575"/>
      <c r="N236" s="195"/>
    </row>
    <row r="237" spans="1:14" customFormat="1" ht="15" thickBot="1">
      <c r="A237" s="61">
        <v>38292</v>
      </c>
      <c r="B237" s="628">
        <v>176.03252914504247</v>
      </c>
      <c r="C237" s="611">
        <v>165.99978730414102</v>
      </c>
      <c r="D237" s="611">
        <v>184.32536817760877</v>
      </c>
      <c r="E237" s="611">
        <v>66.618028094940669</v>
      </c>
      <c r="F237" s="611">
        <v>123.94652082968639</v>
      </c>
      <c r="G237" s="611">
        <v>170.3259842044429</v>
      </c>
      <c r="H237" s="611">
        <v>163.44241755822836</v>
      </c>
      <c r="I237" s="628">
        <v>133.42646282915848</v>
      </c>
      <c r="J237" s="628">
        <v>184.05557098991571</v>
      </c>
      <c r="K237" s="183"/>
      <c r="L237" s="580">
        <v>6051</v>
      </c>
      <c r="M237" s="575"/>
      <c r="N237" s="195"/>
    </row>
    <row r="238" spans="1:14" customFormat="1" ht="15" thickBot="1">
      <c r="A238" s="61">
        <v>38322</v>
      </c>
      <c r="B238" s="628">
        <v>174.81746826087675</v>
      </c>
      <c r="C238" s="611">
        <v>163.23981575867836</v>
      </c>
      <c r="D238" s="611">
        <v>186.79922313554275</v>
      </c>
      <c r="E238" s="611">
        <v>65.812077121790196</v>
      </c>
      <c r="F238" s="611">
        <v>117.51563164550369</v>
      </c>
      <c r="G238" s="611">
        <v>170.58937490166628</v>
      </c>
      <c r="H238" s="611">
        <v>166.89289236555388</v>
      </c>
      <c r="I238" s="628">
        <v>130.93648918152246</v>
      </c>
      <c r="J238" s="628">
        <v>183.67175003483101</v>
      </c>
      <c r="K238" s="183"/>
      <c r="L238" s="580">
        <v>4598</v>
      </c>
      <c r="M238" s="575"/>
      <c r="N238" s="195"/>
    </row>
    <row r="239" spans="1:14" customFormat="1" ht="15" thickBot="1">
      <c r="A239" s="61">
        <v>38353</v>
      </c>
      <c r="B239" s="628">
        <v>176.19148953894538</v>
      </c>
      <c r="C239" s="611">
        <v>163.3465829496688</v>
      </c>
      <c r="D239" s="611">
        <v>190.64662007584991</v>
      </c>
      <c r="E239" s="611">
        <v>65.812077121790196</v>
      </c>
      <c r="F239" s="611">
        <v>118.90858736646686</v>
      </c>
      <c r="G239" s="611">
        <v>170.58937490166628</v>
      </c>
      <c r="H239" s="611">
        <v>165.09682728707367</v>
      </c>
      <c r="I239" s="628">
        <v>132.98664108616182</v>
      </c>
      <c r="J239" s="628">
        <v>184.54145705664337</v>
      </c>
      <c r="K239" s="183"/>
      <c r="L239" s="580">
        <v>4488</v>
      </c>
      <c r="M239" s="575"/>
      <c r="N239" s="195"/>
    </row>
    <row r="240" spans="1:14" customFormat="1" ht="15" thickBot="1">
      <c r="A240" s="61">
        <v>38384</v>
      </c>
      <c r="B240" s="628">
        <v>178.56917984708039</v>
      </c>
      <c r="C240" s="611">
        <v>166.52255143351226</v>
      </c>
      <c r="D240" s="611">
        <v>191.74896714051997</v>
      </c>
      <c r="E240" s="611">
        <v>65.812077121790196</v>
      </c>
      <c r="F240" s="611">
        <v>121.08628890450281</v>
      </c>
      <c r="G240" s="611">
        <v>172.54242939272794</v>
      </c>
      <c r="H240" s="611">
        <v>169.40255991992308</v>
      </c>
      <c r="I240" s="628">
        <v>135.14324742443733</v>
      </c>
      <c r="J240" s="628">
        <v>186.75747017798241</v>
      </c>
      <c r="K240" s="183"/>
      <c r="L240" s="580">
        <v>4726</v>
      </c>
      <c r="M240" s="575"/>
      <c r="N240" s="195"/>
    </row>
    <row r="241" spans="1:14" customFormat="1" ht="15" thickBot="1">
      <c r="A241" s="61">
        <v>38412</v>
      </c>
      <c r="B241" s="628">
        <v>180.07879941603753</v>
      </c>
      <c r="C241" s="611">
        <v>168.1858624088438</v>
      </c>
      <c r="D241" s="611">
        <v>191.74896714051997</v>
      </c>
      <c r="E241" s="611">
        <v>65.812077121790196</v>
      </c>
      <c r="F241" s="611">
        <v>122.1056057723401</v>
      </c>
      <c r="G241" s="611">
        <v>173.15865235484483</v>
      </c>
      <c r="H241" s="611">
        <v>178.42296338378299</v>
      </c>
      <c r="I241" s="628">
        <v>135.86925268873776</v>
      </c>
      <c r="J241" s="628">
        <v>188.81677721664605</v>
      </c>
      <c r="K241" s="183"/>
      <c r="L241" s="580">
        <v>4637</v>
      </c>
      <c r="M241" s="575"/>
      <c r="N241" s="195"/>
    </row>
    <row r="242" spans="1:14" customFormat="1" ht="15" thickBot="1">
      <c r="A242" s="61">
        <v>38443</v>
      </c>
      <c r="B242" s="628">
        <v>180.26521023773657</v>
      </c>
      <c r="C242" s="611">
        <v>169.11900228532571</v>
      </c>
      <c r="D242" s="611">
        <v>191.07404526149716</v>
      </c>
      <c r="E242" s="611">
        <v>67.970070267049138</v>
      </c>
      <c r="F242" s="611">
        <v>123.39327841057855</v>
      </c>
      <c r="G242" s="611">
        <v>171.79161036256974</v>
      </c>
      <c r="H242" s="611">
        <v>170.14548204690897</v>
      </c>
      <c r="I242" s="628">
        <v>137.29634032396922</v>
      </c>
      <c r="J242" s="628">
        <v>188.91640931843165</v>
      </c>
      <c r="K242" s="183"/>
      <c r="L242" s="580">
        <v>3850</v>
      </c>
      <c r="M242" s="575"/>
      <c r="N242" s="195"/>
    </row>
    <row r="243" spans="1:14" customFormat="1" ht="15" thickBot="1">
      <c r="A243" s="61">
        <v>38473</v>
      </c>
      <c r="B243" s="628">
        <v>180.8669659178625</v>
      </c>
      <c r="C243" s="611">
        <v>171.82430982701027</v>
      </c>
      <c r="D243" s="611">
        <v>191.07404526149716</v>
      </c>
      <c r="E243" s="611">
        <v>73.128481191341294</v>
      </c>
      <c r="F243" s="611">
        <v>120.87887741957415</v>
      </c>
      <c r="G243" s="611">
        <v>169.68108531011569</v>
      </c>
      <c r="H243" s="611">
        <v>157.02328303948207</v>
      </c>
      <c r="I243" s="628">
        <v>138.53677443463175</v>
      </c>
      <c r="J243" s="628">
        <v>188.86620540815804</v>
      </c>
      <c r="K243" s="183"/>
      <c r="L243" s="580">
        <v>3219</v>
      </c>
      <c r="M243" s="575"/>
      <c r="N243" s="195"/>
    </row>
    <row r="244" spans="1:14" customFormat="1" ht="15" thickBot="1">
      <c r="A244" s="61">
        <v>38504</v>
      </c>
      <c r="B244" s="628">
        <v>179.72937874835833</v>
      </c>
      <c r="C244" s="611">
        <v>169.84746149147949</v>
      </c>
      <c r="D244" s="611">
        <v>191.07404526149716</v>
      </c>
      <c r="E244" s="611">
        <v>71.496556895880317</v>
      </c>
      <c r="F244" s="611">
        <v>121.33412991731998</v>
      </c>
      <c r="G244" s="611">
        <v>168.82502444627681</v>
      </c>
      <c r="H244" s="611">
        <v>156.3303191659204</v>
      </c>
      <c r="I244" s="628">
        <v>139.54424419158943</v>
      </c>
      <c r="J244" s="628">
        <v>186.46398442996724</v>
      </c>
      <c r="K244" s="183"/>
      <c r="L244" s="580">
        <v>2521</v>
      </c>
      <c r="M244" s="575"/>
      <c r="N244" s="195"/>
    </row>
    <row r="245" spans="1:14" customFormat="1" ht="15" thickBot="1">
      <c r="A245" s="61">
        <v>38534</v>
      </c>
      <c r="B245" s="628">
        <v>178.91875091462396</v>
      </c>
      <c r="C245" s="611">
        <v>170.34360805566459</v>
      </c>
      <c r="D245" s="611">
        <v>191.07404526149716</v>
      </c>
      <c r="E245" s="611">
        <v>66.381230120372635</v>
      </c>
      <c r="F245" s="611">
        <v>120.28771757466311</v>
      </c>
      <c r="G245" s="611">
        <v>168.68767522411309</v>
      </c>
      <c r="H245" s="611">
        <v>160.54607458608641</v>
      </c>
      <c r="I245" s="628">
        <v>139.96145379661527</v>
      </c>
      <c r="J245" s="628">
        <v>184.80506789304619</v>
      </c>
      <c r="K245" s="183"/>
      <c r="L245" s="580">
        <v>1804</v>
      </c>
      <c r="M245" s="575"/>
      <c r="N245" s="195"/>
    </row>
    <row r="246" spans="1:14" customFormat="1" ht="15" thickBot="1">
      <c r="A246" s="61">
        <v>38565</v>
      </c>
      <c r="B246" s="628">
        <v>177.34292614213112</v>
      </c>
      <c r="C246" s="611">
        <v>166.83891288222526</v>
      </c>
      <c r="D246" s="611">
        <v>191.60006598736072</v>
      </c>
      <c r="E246" s="611">
        <v>62.082573014902643</v>
      </c>
      <c r="F246" s="611">
        <v>120.30751522544644</v>
      </c>
      <c r="G246" s="611">
        <v>168.55101394920885</v>
      </c>
      <c r="H246" s="611">
        <v>168.37991886352145</v>
      </c>
      <c r="I246" s="628">
        <v>137.76013408325574</v>
      </c>
      <c r="J246" s="628">
        <v>184.10800844194625</v>
      </c>
      <c r="K246" s="183"/>
      <c r="L246" s="580">
        <v>2592</v>
      </c>
      <c r="M246" s="575"/>
      <c r="N246" s="195"/>
    </row>
    <row r="247" spans="1:14" customFormat="1" ht="15" thickBot="1">
      <c r="A247" s="61">
        <v>38596</v>
      </c>
      <c r="B247" s="628">
        <v>175.70508267787929</v>
      </c>
      <c r="C247" s="611">
        <v>164.66321412177942</v>
      </c>
      <c r="D247" s="611">
        <v>191.60006598736072</v>
      </c>
      <c r="E247" s="611">
        <v>59.058326498344591</v>
      </c>
      <c r="F247" s="611">
        <v>121.02484514977701</v>
      </c>
      <c r="G247" s="611">
        <v>167.5475758560687</v>
      </c>
      <c r="H247" s="611">
        <v>165.37741319541971</v>
      </c>
      <c r="I247" s="628">
        <v>136.70323612809872</v>
      </c>
      <c r="J247" s="628">
        <v>182.51461295892324</v>
      </c>
      <c r="K247" s="183"/>
      <c r="L247" s="580">
        <v>2907</v>
      </c>
      <c r="M247" s="575"/>
      <c r="N247" s="195"/>
    </row>
    <row r="248" spans="1:14" customFormat="1" ht="15" thickBot="1">
      <c r="A248" s="61">
        <v>38626</v>
      </c>
      <c r="B248" s="628">
        <v>174.92581703080236</v>
      </c>
      <c r="C248" s="611">
        <v>162.29179319808014</v>
      </c>
      <c r="D248" s="611">
        <v>191.39963924832978</v>
      </c>
      <c r="E248" s="611">
        <v>57.183361880922774</v>
      </c>
      <c r="F248" s="611">
        <v>121.17568391291762</v>
      </c>
      <c r="G248" s="611">
        <v>167.42957300544072</v>
      </c>
      <c r="H248" s="611">
        <v>173.47332155859928</v>
      </c>
      <c r="I248" s="628">
        <v>137.44852810125803</v>
      </c>
      <c r="J248" s="628">
        <v>180.97332369911635</v>
      </c>
      <c r="K248" s="183"/>
      <c r="L248" s="580">
        <v>3113</v>
      </c>
      <c r="M248" s="575"/>
      <c r="N248" s="195"/>
    </row>
    <row r="249" spans="1:14" customFormat="1" ht="15" thickBot="1">
      <c r="A249" s="61">
        <v>38657</v>
      </c>
      <c r="B249" s="628">
        <v>173.48690639408937</v>
      </c>
      <c r="C249" s="611">
        <v>158.45862246661108</v>
      </c>
      <c r="D249" s="611">
        <v>189.27302051371117</v>
      </c>
      <c r="E249" s="611">
        <v>57.382760507346624</v>
      </c>
      <c r="F249" s="611">
        <v>120.86632732902565</v>
      </c>
      <c r="G249" s="611">
        <v>165.60356110654283</v>
      </c>
      <c r="H249" s="611">
        <v>184.47933928079237</v>
      </c>
      <c r="I249" s="628">
        <v>137.7235767336096</v>
      </c>
      <c r="J249" s="628">
        <v>178.99163464524491</v>
      </c>
      <c r="K249" s="183"/>
      <c r="L249" s="580">
        <v>2770</v>
      </c>
      <c r="M249" s="575"/>
      <c r="N249" s="195"/>
    </row>
    <row r="250" spans="1:14" customFormat="1" ht="15" thickBot="1">
      <c r="A250" s="61">
        <v>38687</v>
      </c>
      <c r="B250" s="628">
        <v>172.87519491940643</v>
      </c>
      <c r="C250" s="611">
        <v>154.13565272133093</v>
      </c>
      <c r="D250" s="611">
        <v>187.71640113360266</v>
      </c>
      <c r="E250" s="611">
        <v>57.22433769452315</v>
      </c>
      <c r="F250" s="611">
        <v>122.64712620047747</v>
      </c>
      <c r="G250" s="611">
        <v>165.07641246263483</v>
      </c>
      <c r="H250" s="611">
        <v>201.90008287757402</v>
      </c>
      <c r="I250" s="628">
        <v>136.87750290786622</v>
      </c>
      <c r="J250" s="628">
        <v>178.45585111592493</v>
      </c>
      <c r="K250" s="183"/>
      <c r="L250" s="580">
        <v>2407</v>
      </c>
      <c r="M250" s="575"/>
      <c r="N250" s="195"/>
    </row>
    <row r="251" spans="1:14" customFormat="1" ht="15" thickBot="1">
      <c r="A251" s="61">
        <v>38718</v>
      </c>
      <c r="B251" s="628">
        <v>172.65637968110187</v>
      </c>
      <c r="C251" s="611">
        <v>153.51891584290433</v>
      </c>
      <c r="D251" s="611">
        <v>184.84025306183864</v>
      </c>
      <c r="E251" s="611">
        <v>56.907492068876238</v>
      </c>
      <c r="F251" s="611">
        <v>123.41152921959197</v>
      </c>
      <c r="G251" s="611">
        <v>163.73131099758461</v>
      </c>
      <c r="H251" s="611">
        <v>213.88857744979012</v>
      </c>
      <c r="I251" s="628">
        <v>135.57418983087382</v>
      </c>
      <c r="J251" s="628">
        <v>178.70121233776487</v>
      </c>
      <c r="K251" s="183"/>
      <c r="L251" s="580">
        <v>2081</v>
      </c>
      <c r="M251" s="575"/>
      <c r="N251" s="195"/>
    </row>
    <row r="252" spans="1:14" customFormat="1" ht="15" thickBot="1">
      <c r="A252" s="61">
        <v>38749</v>
      </c>
      <c r="B252" s="628">
        <v>172.50359066168926</v>
      </c>
      <c r="C252" s="611">
        <v>151.23256224510891</v>
      </c>
      <c r="D252" s="611">
        <v>184.82582402303115</v>
      </c>
      <c r="E252" s="611">
        <v>56.90749206887623</v>
      </c>
      <c r="F252" s="611">
        <v>126.01779463794777</v>
      </c>
      <c r="G252" s="611">
        <v>163.42865209929164</v>
      </c>
      <c r="H252" s="611">
        <v>220.61228617053138</v>
      </c>
      <c r="I252" s="628">
        <v>136.78914839233715</v>
      </c>
      <c r="J252" s="628">
        <v>178.8226783681591</v>
      </c>
      <c r="K252" s="183"/>
      <c r="L252" s="580">
        <v>2680</v>
      </c>
      <c r="M252" s="575"/>
      <c r="N252" s="195"/>
    </row>
    <row r="253" spans="1:14" customFormat="1" ht="15" thickBot="1">
      <c r="A253" s="61">
        <v>38777</v>
      </c>
      <c r="B253" s="628">
        <v>169.79622253650987</v>
      </c>
      <c r="C253" s="611">
        <v>146.06898067631985</v>
      </c>
      <c r="D253" s="611">
        <v>182.2774077159126</v>
      </c>
      <c r="E253" s="611">
        <v>56.90749206887623</v>
      </c>
      <c r="F253" s="611">
        <v>127.24483549271007</v>
      </c>
      <c r="G253" s="611">
        <v>163.80087875394054</v>
      </c>
      <c r="H253" s="611">
        <v>218.91694314030548</v>
      </c>
      <c r="I253" s="628">
        <v>134.24588753676696</v>
      </c>
      <c r="J253" s="628">
        <v>175.99506514778727</v>
      </c>
      <c r="K253" s="183"/>
      <c r="L253" s="580">
        <v>2496</v>
      </c>
      <c r="M253" s="575"/>
      <c r="N253" s="195"/>
    </row>
    <row r="254" spans="1:14" customFormat="1" ht="15" thickBot="1">
      <c r="A254" s="61">
        <v>38808</v>
      </c>
      <c r="B254" s="628">
        <v>172.26368173605599</v>
      </c>
      <c r="C254" s="611">
        <v>145.55935093210584</v>
      </c>
      <c r="D254" s="611">
        <v>180.80635815227402</v>
      </c>
      <c r="E254" s="611">
        <v>65.815983479649859</v>
      </c>
      <c r="F254" s="611">
        <v>128.53461267474594</v>
      </c>
      <c r="G254" s="611">
        <v>165.52039545572535</v>
      </c>
      <c r="H254" s="611">
        <v>235.70792626394768</v>
      </c>
      <c r="I254" s="628">
        <v>135.21211103974986</v>
      </c>
      <c r="J254" s="628">
        <v>178.81345646721201</v>
      </c>
      <c r="K254" s="183"/>
      <c r="L254" s="579">
        <v>2368</v>
      </c>
      <c r="M254" s="575"/>
      <c r="N254" s="195"/>
    </row>
    <row r="255" spans="1:14" customFormat="1" ht="15" thickBot="1">
      <c r="A255" s="61">
        <v>38838</v>
      </c>
      <c r="B255" s="628">
        <v>176.41950325946829</v>
      </c>
      <c r="C255" s="611">
        <v>146.51600641542609</v>
      </c>
      <c r="D255" s="611">
        <v>174.6649948252311</v>
      </c>
      <c r="E255" s="611">
        <v>84.216552695213849</v>
      </c>
      <c r="F255" s="611">
        <v>131.85467511742081</v>
      </c>
      <c r="G255" s="611">
        <v>167.0555415240172</v>
      </c>
      <c r="H255" s="611">
        <v>256.05586546034942</v>
      </c>
      <c r="I255" s="628">
        <v>136.10347794521411</v>
      </c>
      <c r="J255" s="628">
        <v>184.62723159179274</v>
      </c>
      <c r="K255" s="183"/>
      <c r="L255" s="580">
        <v>2436</v>
      </c>
      <c r="M255" s="575"/>
      <c r="N255" s="195"/>
    </row>
    <row r="256" spans="1:14" customFormat="1" ht="15" thickBot="1">
      <c r="A256" s="61">
        <v>38869</v>
      </c>
      <c r="B256" s="628">
        <v>175.07383000298469</v>
      </c>
      <c r="C256" s="611">
        <v>147.68530203903347</v>
      </c>
      <c r="D256" s="611">
        <v>174.6649948252311</v>
      </c>
      <c r="E256" s="611">
        <v>81.907519259730876</v>
      </c>
      <c r="F256" s="611">
        <v>133.92679742256158</v>
      </c>
      <c r="G256" s="611">
        <v>168.07722167721542</v>
      </c>
      <c r="H256" s="611">
        <v>224.58041290885964</v>
      </c>
      <c r="I256" s="628">
        <v>135.84722690753355</v>
      </c>
      <c r="J256" s="628">
        <v>182.8731429250667</v>
      </c>
      <c r="K256" s="183"/>
      <c r="L256" s="580">
        <v>2964</v>
      </c>
      <c r="M256" s="575"/>
      <c r="N256" s="195"/>
    </row>
    <row r="257" spans="1:14" customFormat="1" ht="15" thickBot="1">
      <c r="A257" s="61">
        <v>38899</v>
      </c>
      <c r="B257" s="628">
        <v>176.14137178849023</v>
      </c>
      <c r="C257" s="611">
        <v>150.27681296729534</v>
      </c>
      <c r="D257" s="611">
        <v>174.22332735297078</v>
      </c>
      <c r="E257" s="611">
        <v>80.765881873625929</v>
      </c>
      <c r="F257" s="611">
        <v>135.14610955015405</v>
      </c>
      <c r="G257" s="611">
        <v>169.11314896686639</v>
      </c>
      <c r="H257" s="611">
        <v>226.32116508984356</v>
      </c>
      <c r="I257" s="628">
        <v>136.78895220277519</v>
      </c>
      <c r="J257" s="628">
        <v>184.13479967684665</v>
      </c>
      <c r="K257" s="183"/>
      <c r="L257" s="580">
        <v>3285</v>
      </c>
      <c r="M257" s="575"/>
      <c r="N257" s="195"/>
    </row>
    <row r="258" spans="1:14" customFormat="1" ht="15" thickBot="1">
      <c r="A258" s="61">
        <v>38930</v>
      </c>
      <c r="B258" s="628">
        <v>177.13806467186862</v>
      </c>
      <c r="C258" s="611">
        <v>152.48030166621274</v>
      </c>
      <c r="D258" s="611">
        <v>172.06643420703401</v>
      </c>
      <c r="E258" s="611">
        <v>84.567314420807151</v>
      </c>
      <c r="F258" s="611">
        <v>136.27841120112555</v>
      </c>
      <c r="G258" s="611">
        <v>169.26122405765759</v>
      </c>
      <c r="H258" s="611">
        <v>222.01252521153165</v>
      </c>
      <c r="I258" s="628">
        <v>137.32911616364697</v>
      </c>
      <c r="J258" s="628">
        <v>186.02098971854855</v>
      </c>
      <c r="K258" s="183"/>
      <c r="L258" s="580">
        <v>3847</v>
      </c>
      <c r="M258" s="575"/>
      <c r="N258" s="195"/>
    </row>
    <row r="259" spans="1:14" customFormat="1" ht="15" thickBot="1">
      <c r="A259" s="61">
        <v>38961</v>
      </c>
      <c r="B259" s="628">
        <v>178.55663574595113</v>
      </c>
      <c r="C259" s="611">
        <v>154.20875052026611</v>
      </c>
      <c r="D259" s="611">
        <v>174.66434661359605</v>
      </c>
      <c r="E259" s="611">
        <v>84.156955438996775</v>
      </c>
      <c r="F259" s="611">
        <v>137.31494192660296</v>
      </c>
      <c r="G259" s="611">
        <v>166.30521892528793</v>
      </c>
      <c r="H259" s="611">
        <v>223.78240588857668</v>
      </c>
      <c r="I259" s="628">
        <v>138.86720607995724</v>
      </c>
      <c r="J259" s="628">
        <v>187.32832931943091</v>
      </c>
      <c r="K259" s="183"/>
      <c r="L259" s="580">
        <v>3944</v>
      </c>
      <c r="M259" s="575"/>
      <c r="N259" s="195"/>
    </row>
    <row r="260" spans="1:14" customFormat="1" ht="15" thickBot="1">
      <c r="A260" s="61">
        <v>38991</v>
      </c>
      <c r="B260" s="628">
        <v>179.04718767341393</v>
      </c>
      <c r="C260" s="611">
        <v>151.42858736146167</v>
      </c>
      <c r="D260" s="611">
        <v>178.15999769200613</v>
      </c>
      <c r="E260" s="611">
        <v>84.211953011347077</v>
      </c>
      <c r="F260" s="611">
        <v>136.25383382614933</v>
      </c>
      <c r="G260" s="611">
        <v>165.35355774165652</v>
      </c>
      <c r="H260" s="611">
        <v>238.66959077582948</v>
      </c>
      <c r="I260" s="628">
        <v>139.54299698725782</v>
      </c>
      <c r="J260" s="628">
        <v>187.29308399085778</v>
      </c>
      <c r="K260" s="183"/>
      <c r="L260" s="580">
        <v>4037</v>
      </c>
      <c r="M260" s="575"/>
      <c r="N260" s="195"/>
    </row>
    <row r="261" spans="1:14" customFormat="1" ht="15" thickBot="1">
      <c r="A261" s="61">
        <v>39022</v>
      </c>
      <c r="B261" s="628">
        <v>182.73923727546085</v>
      </c>
      <c r="C261" s="611">
        <v>151.26214136433472</v>
      </c>
      <c r="D261" s="611">
        <v>192.67195708273562</v>
      </c>
      <c r="E261" s="611">
        <v>83.983141284798236</v>
      </c>
      <c r="F261" s="611">
        <v>132.7418542093622</v>
      </c>
      <c r="G261" s="611">
        <v>164.04742568891047</v>
      </c>
      <c r="H261" s="611">
        <v>243.07226741633778</v>
      </c>
      <c r="I261" s="628">
        <v>141.54099224970764</v>
      </c>
      <c r="J261" s="628">
        <v>192.08798714620841</v>
      </c>
      <c r="K261" s="183"/>
      <c r="L261" s="580">
        <v>4336</v>
      </c>
      <c r="M261" s="575"/>
      <c r="N261" s="195"/>
    </row>
    <row r="262" spans="1:14" customFormat="1" ht="15" thickBot="1">
      <c r="A262" s="61">
        <v>39052</v>
      </c>
      <c r="B262" s="628">
        <v>189.18308861332892</v>
      </c>
      <c r="C262" s="611">
        <v>151.71888332011341</v>
      </c>
      <c r="D262" s="611">
        <v>210.47530628211911</v>
      </c>
      <c r="E262" s="611">
        <v>84.332178946446135</v>
      </c>
      <c r="F262" s="611">
        <v>133.96867614143875</v>
      </c>
      <c r="G262" s="611">
        <v>166.85301801187006</v>
      </c>
      <c r="H262" s="611">
        <v>253.35843504050752</v>
      </c>
      <c r="I262" s="628">
        <v>145.50451011173647</v>
      </c>
      <c r="J262" s="628">
        <v>199.79393395119305</v>
      </c>
      <c r="K262" s="183"/>
      <c r="L262" s="580">
        <v>4397</v>
      </c>
      <c r="M262" s="575"/>
      <c r="N262" s="195"/>
    </row>
    <row r="263" spans="1:14" customFormat="1" ht="15" thickBot="1">
      <c r="A263" s="61">
        <v>39083</v>
      </c>
      <c r="B263" s="628">
        <v>191.83375819089648</v>
      </c>
      <c r="C263" s="611">
        <v>150.13573907393734</v>
      </c>
      <c r="D263" s="611">
        <v>220.76027561452153</v>
      </c>
      <c r="E263" s="611">
        <v>85.459839084077856</v>
      </c>
      <c r="F263" s="611">
        <v>135.18475048206466</v>
      </c>
      <c r="G263" s="611">
        <v>168.39127077944295</v>
      </c>
      <c r="H263" s="611">
        <v>248.83903867459171</v>
      </c>
      <c r="I263" s="628">
        <v>148.34421938779579</v>
      </c>
      <c r="J263" s="628">
        <v>201.95607958527958</v>
      </c>
      <c r="K263" s="183"/>
      <c r="L263" s="580">
        <v>4225</v>
      </c>
      <c r="M263" s="575"/>
      <c r="N263" s="195"/>
    </row>
    <row r="264" spans="1:14" customFormat="1" ht="15" thickBot="1">
      <c r="A264" s="61">
        <v>39114</v>
      </c>
      <c r="B264" s="628">
        <v>195.27996749969157</v>
      </c>
      <c r="C264" s="611">
        <v>149.31293637599987</v>
      </c>
      <c r="D264" s="611">
        <v>231.3536380934753</v>
      </c>
      <c r="E264" s="611">
        <v>85.03449460871731</v>
      </c>
      <c r="F264" s="611">
        <v>137.57542709567088</v>
      </c>
      <c r="G264" s="611">
        <v>169.6919874644633</v>
      </c>
      <c r="H264" s="611">
        <v>253.06405628554333</v>
      </c>
      <c r="I264" s="628">
        <v>150.92869206733926</v>
      </c>
      <c r="J264" s="628">
        <v>205.91675585851661</v>
      </c>
      <c r="K264" s="183"/>
      <c r="L264" s="580">
        <v>4765</v>
      </c>
      <c r="M264" s="575"/>
      <c r="N264" s="195"/>
    </row>
    <row r="265" spans="1:14" customFormat="1" ht="15" thickBot="1">
      <c r="A265" s="61">
        <v>39142</v>
      </c>
      <c r="B265" s="628">
        <v>198.79658301676847</v>
      </c>
      <c r="C265" s="611">
        <v>147.50053300018655</v>
      </c>
      <c r="D265" s="611">
        <v>244.36490136573116</v>
      </c>
      <c r="E265" s="611">
        <v>85.139952390681444</v>
      </c>
      <c r="F265" s="611">
        <v>144.06912842846745</v>
      </c>
      <c r="G265" s="611">
        <v>166.97654551306113</v>
      </c>
      <c r="H265" s="611">
        <v>246.86845288698015</v>
      </c>
      <c r="I265" s="628">
        <v>152.94712322875276</v>
      </c>
      <c r="J265" s="628">
        <v>210.03771118868636</v>
      </c>
      <c r="K265" s="183"/>
      <c r="L265" s="580">
        <v>5388</v>
      </c>
      <c r="M265" s="575"/>
      <c r="N265" s="195"/>
    </row>
    <row r="266" spans="1:14" customFormat="1" ht="15" thickBot="1">
      <c r="A266" s="61">
        <v>39173</v>
      </c>
      <c r="B266" s="628">
        <v>208.79073767158789</v>
      </c>
      <c r="C266" s="611">
        <v>148.22627725079363</v>
      </c>
      <c r="D266" s="611">
        <v>270.01401522872305</v>
      </c>
      <c r="E266" s="611">
        <v>85.792292857069796</v>
      </c>
      <c r="F266" s="611">
        <v>154.245615511811</v>
      </c>
      <c r="G266" s="611">
        <v>166.38952362011997</v>
      </c>
      <c r="H266" s="611">
        <v>254.05714124204897</v>
      </c>
      <c r="I266" s="628">
        <v>159.55399078673338</v>
      </c>
      <c r="J266" s="628">
        <v>221.0012608620637</v>
      </c>
      <c r="K266" s="183"/>
      <c r="L266" s="580">
        <v>6248</v>
      </c>
      <c r="M266" s="575"/>
      <c r="N266" s="195"/>
    </row>
    <row r="267" spans="1:14" customFormat="1" ht="15" thickBot="1">
      <c r="A267" s="61">
        <v>39203</v>
      </c>
      <c r="B267" s="628">
        <v>213.64332164449522</v>
      </c>
      <c r="C267" s="611">
        <v>147.27416417104016</v>
      </c>
      <c r="D267" s="611">
        <v>283.47661894954399</v>
      </c>
      <c r="E267" s="611">
        <v>87.719268993179099</v>
      </c>
      <c r="F267" s="611">
        <v>160.01792911687664</v>
      </c>
      <c r="G267" s="611">
        <v>168.41952443295517</v>
      </c>
      <c r="H267" s="611">
        <v>253.1175387520218</v>
      </c>
      <c r="I267" s="628">
        <v>163.44810374609835</v>
      </c>
      <c r="J267" s="628">
        <v>225.95639204712654</v>
      </c>
      <c r="K267" s="183"/>
      <c r="L267" s="580">
        <v>5971</v>
      </c>
      <c r="M267" s="575"/>
      <c r="N267" s="195"/>
    </row>
    <row r="268" spans="1:14" customFormat="1" ht="15" thickBot="1">
      <c r="A268" s="61">
        <v>39234</v>
      </c>
      <c r="B268" s="628">
        <v>226.62571615915274</v>
      </c>
      <c r="C268" s="611">
        <v>151.23551325632818</v>
      </c>
      <c r="D268" s="611">
        <v>323.28762300275434</v>
      </c>
      <c r="E268" s="611">
        <v>85.704758513677177</v>
      </c>
      <c r="F268" s="611">
        <v>163.58944536986667</v>
      </c>
      <c r="G268" s="611">
        <v>171.15421397507652</v>
      </c>
      <c r="H268" s="611">
        <v>241.74395743070866</v>
      </c>
      <c r="I268" s="628">
        <v>173.91671656266121</v>
      </c>
      <c r="J268" s="628">
        <v>239.43398091530682</v>
      </c>
      <c r="K268" s="183"/>
      <c r="L268" s="580">
        <v>6278</v>
      </c>
      <c r="M268" s="575"/>
      <c r="N268" s="195"/>
    </row>
    <row r="269" spans="1:14" customFormat="1" ht="15" thickBot="1">
      <c r="A269" s="61">
        <v>39264</v>
      </c>
      <c r="B269" s="628">
        <v>237.02608777567536</v>
      </c>
      <c r="C269" s="611">
        <v>153.29033451014988</v>
      </c>
      <c r="D269" s="611">
        <v>351.31934105510146</v>
      </c>
      <c r="E269" s="611">
        <v>85.409804071844079</v>
      </c>
      <c r="F269" s="611">
        <v>168.90150718755112</v>
      </c>
      <c r="G269" s="611">
        <v>174.00359449523143</v>
      </c>
      <c r="H269" s="611">
        <v>246.83271687528773</v>
      </c>
      <c r="I269" s="628">
        <v>180.28440962918748</v>
      </c>
      <c r="J269" s="628">
        <v>251.20781994790784</v>
      </c>
      <c r="K269" s="183"/>
      <c r="L269" s="580">
        <v>6967</v>
      </c>
      <c r="M269" s="575"/>
      <c r="N269" s="195"/>
    </row>
    <row r="270" spans="1:14" customFormat="1" ht="15" thickBot="1">
      <c r="A270" s="61">
        <v>39295</v>
      </c>
      <c r="B270" s="628">
        <v>240.57276075504697</v>
      </c>
      <c r="C270" s="611">
        <v>152.98459835863991</v>
      </c>
      <c r="D270" s="611">
        <v>367.4354951703337</v>
      </c>
      <c r="E270" s="611">
        <v>84.791657491240144</v>
      </c>
      <c r="F270" s="611">
        <v>169.14641756689167</v>
      </c>
      <c r="G270" s="611">
        <v>178.77011591838553</v>
      </c>
      <c r="H270" s="611">
        <v>226.81136106737324</v>
      </c>
      <c r="I270" s="628">
        <v>182.83902288428115</v>
      </c>
      <c r="J270" s="628">
        <v>254.79307894396021</v>
      </c>
      <c r="K270" s="183"/>
      <c r="L270" s="579">
        <v>7702</v>
      </c>
      <c r="M270" s="575"/>
      <c r="N270" s="195"/>
    </row>
    <row r="271" spans="1:14" customFormat="1" ht="15" thickBot="1">
      <c r="A271" s="61">
        <v>39326</v>
      </c>
      <c r="B271" s="628">
        <v>241.15501465169078</v>
      </c>
      <c r="C271" s="611">
        <v>154.35212568685577</v>
      </c>
      <c r="D271" s="611">
        <v>371.38387946822183</v>
      </c>
      <c r="E271" s="611">
        <v>82.51011765810982</v>
      </c>
      <c r="F271" s="611">
        <v>167.53745912542928</v>
      </c>
      <c r="G271" s="611">
        <v>180.95497330997566</v>
      </c>
      <c r="H271" s="611">
        <v>215.95578174411622</v>
      </c>
      <c r="I271" s="628">
        <v>181.89578227817955</v>
      </c>
      <c r="J271" s="628">
        <v>255.87894718509619</v>
      </c>
      <c r="K271" s="183"/>
      <c r="L271" s="580">
        <v>9474</v>
      </c>
      <c r="M271" s="575"/>
      <c r="N271" s="195"/>
    </row>
    <row r="272" spans="1:14" customFormat="1" ht="15" thickBot="1">
      <c r="A272" s="61">
        <v>39356</v>
      </c>
      <c r="B272" s="628">
        <v>245.04158796160257</v>
      </c>
      <c r="C272" s="611">
        <v>157.88091989311297</v>
      </c>
      <c r="D272" s="611">
        <v>381.21865781962924</v>
      </c>
      <c r="E272" s="611">
        <v>82.410730661434656</v>
      </c>
      <c r="F272" s="611">
        <v>163.23096225404859</v>
      </c>
      <c r="G272" s="611">
        <v>181.14715042482374</v>
      </c>
      <c r="H272" s="611">
        <v>220.54108938102539</v>
      </c>
      <c r="I272" s="628">
        <v>183.44106537430136</v>
      </c>
      <c r="J272" s="628">
        <v>260.45650388296434</v>
      </c>
      <c r="K272" s="183"/>
      <c r="L272" s="580">
        <v>10656</v>
      </c>
      <c r="M272" s="575"/>
      <c r="N272" s="195"/>
    </row>
    <row r="273" spans="1:14" customFormat="1" ht="15" thickBot="1">
      <c r="A273" s="61">
        <v>39387</v>
      </c>
      <c r="B273" s="628">
        <v>246.8748688894797</v>
      </c>
      <c r="C273" s="611">
        <v>158.56746516960945</v>
      </c>
      <c r="D273" s="611">
        <v>388.72005404825018</v>
      </c>
      <c r="E273" s="611">
        <v>81.66637782955371</v>
      </c>
      <c r="F273" s="611">
        <v>157.38923779220366</v>
      </c>
      <c r="G273" s="611">
        <v>182.83338260368771</v>
      </c>
      <c r="H273" s="611">
        <v>226.03027395466714</v>
      </c>
      <c r="I273" s="628">
        <v>182.50834312737209</v>
      </c>
      <c r="J273" s="628">
        <v>263.75341036975232</v>
      </c>
      <c r="K273" s="183"/>
      <c r="L273" s="580">
        <v>10210</v>
      </c>
      <c r="M273" s="575"/>
      <c r="N273" s="195"/>
    </row>
    <row r="274" spans="1:14" customFormat="1" ht="15" thickBot="1">
      <c r="A274" s="61">
        <v>39417</v>
      </c>
      <c r="B274" s="628">
        <v>246.04571165383589</v>
      </c>
      <c r="C274" s="611">
        <v>159.75158152374553</v>
      </c>
      <c r="D274" s="611">
        <v>386.53634688267846</v>
      </c>
      <c r="E274" s="611">
        <v>81.985386186074081</v>
      </c>
      <c r="F274" s="611">
        <v>156.3001473561059</v>
      </c>
      <c r="G274" s="611">
        <v>185.19747639859025</v>
      </c>
      <c r="H274" s="611">
        <v>214.74529525282003</v>
      </c>
      <c r="I274" s="628">
        <v>182.97922107348535</v>
      </c>
      <c r="J274" s="628">
        <v>262.33128310545936</v>
      </c>
      <c r="K274" s="183"/>
      <c r="L274" s="580">
        <v>9143</v>
      </c>
      <c r="M274" s="575"/>
      <c r="N274" s="195"/>
    </row>
    <row r="275" spans="1:14" customFormat="1" ht="15" thickBot="1">
      <c r="A275" s="61">
        <v>39448</v>
      </c>
      <c r="B275" s="628">
        <v>242.84491782964827</v>
      </c>
      <c r="C275" s="611">
        <v>161.85412162395983</v>
      </c>
      <c r="D275" s="611">
        <v>369.99057832729051</v>
      </c>
      <c r="E275" s="611">
        <v>81.66637782955371</v>
      </c>
      <c r="F275" s="611">
        <v>156.44312350010762</v>
      </c>
      <c r="G275" s="611">
        <v>188.6321949077859</v>
      </c>
      <c r="H275" s="611">
        <v>221.55204117515197</v>
      </c>
      <c r="I275" s="628">
        <v>179.13880145869513</v>
      </c>
      <c r="J275" s="628">
        <v>258.42943865684185</v>
      </c>
      <c r="K275" s="183"/>
      <c r="L275" s="580">
        <v>6052</v>
      </c>
      <c r="M275" s="575"/>
      <c r="N275" s="195"/>
    </row>
    <row r="276" spans="1:14" customFormat="1" ht="15" thickBot="1">
      <c r="A276" s="61">
        <v>39479</v>
      </c>
      <c r="B276" s="628">
        <v>245.5788697252402</v>
      </c>
      <c r="C276" s="611">
        <v>164.31348080869117</v>
      </c>
      <c r="D276" s="611">
        <v>364.72664819601027</v>
      </c>
      <c r="E276" s="611">
        <v>81.666377829553696</v>
      </c>
      <c r="F276" s="611">
        <v>157.31678227698285</v>
      </c>
      <c r="G276" s="611">
        <v>190.55704935870804</v>
      </c>
      <c r="H276" s="611">
        <v>250.75040478568437</v>
      </c>
      <c r="I276" s="628">
        <v>180.91064784187773</v>
      </c>
      <c r="J276" s="628">
        <v>261.32245375162802</v>
      </c>
      <c r="K276" s="183"/>
      <c r="L276" s="580">
        <v>7613</v>
      </c>
      <c r="M276" s="575"/>
      <c r="N276" s="195"/>
    </row>
    <row r="277" spans="1:14" customFormat="1" ht="15" thickBot="1">
      <c r="A277" s="61">
        <v>39508</v>
      </c>
      <c r="B277" s="628">
        <v>250.68591016793334</v>
      </c>
      <c r="C277" s="611">
        <v>166.78172820387815</v>
      </c>
      <c r="D277" s="611">
        <v>368.52639577450987</v>
      </c>
      <c r="E277" s="611">
        <v>81.666377829553696</v>
      </c>
      <c r="F277" s="611">
        <v>157.66093168056915</v>
      </c>
      <c r="G277" s="611">
        <v>205.17791202930681</v>
      </c>
      <c r="H277" s="611">
        <v>271.2942587013967</v>
      </c>
      <c r="I277" s="628">
        <v>180.65480287562715</v>
      </c>
      <c r="J277" s="628">
        <v>268.52642919983549</v>
      </c>
      <c r="K277" s="183"/>
      <c r="L277" s="580">
        <v>8081</v>
      </c>
      <c r="M277" s="575"/>
      <c r="N277" s="195"/>
    </row>
    <row r="278" spans="1:14" customFormat="1" ht="15" thickBot="1">
      <c r="A278" s="61">
        <v>39539</v>
      </c>
      <c r="B278" s="628">
        <v>249.7677241544441</v>
      </c>
      <c r="C278" s="611">
        <v>172.60521828872547</v>
      </c>
      <c r="D278" s="611">
        <v>353.42735448393154</v>
      </c>
      <c r="E278" s="611">
        <v>83.999265760455273</v>
      </c>
      <c r="F278" s="611">
        <v>157.10167710587703</v>
      </c>
      <c r="G278" s="611">
        <v>208.91745859531707</v>
      </c>
      <c r="H278" s="611">
        <v>267.56572983033448</v>
      </c>
      <c r="I278" s="628">
        <v>179.58567758626074</v>
      </c>
      <c r="J278" s="628">
        <v>267.62871389519091</v>
      </c>
      <c r="K278" s="183"/>
      <c r="L278" s="580">
        <v>9356</v>
      </c>
      <c r="M278" s="575"/>
      <c r="N278" s="195"/>
    </row>
    <row r="279" spans="1:14" customFormat="1" ht="15" thickBot="1">
      <c r="A279" s="61">
        <v>39569</v>
      </c>
      <c r="B279" s="628">
        <v>252.07913054310512</v>
      </c>
      <c r="C279" s="611">
        <v>178.12339722896704</v>
      </c>
      <c r="D279" s="611">
        <v>349.74309788441491</v>
      </c>
      <c r="E279" s="611">
        <v>93.058096910462822</v>
      </c>
      <c r="F279" s="611">
        <v>153.83108134680123</v>
      </c>
      <c r="G279" s="611">
        <v>211.67139468158092</v>
      </c>
      <c r="H279" s="611">
        <v>261.91455946476106</v>
      </c>
      <c r="I279" s="628">
        <v>182.34071369667569</v>
      </c>
      <c r="J279" s="628">
        <v>269.65363220000143</v>
      </c>
      <c r="K279" s="183"/>
      <c r="L279" s="580">
        <v>11440</v>
      </c>
      <c r="M279" s="575"/>
      <c r="N279" s="195"/>
    </row>
    <row r="280" spans="1:14" customFormat="1" ht="15" thickBot="1">
      <c r="A280" s="61">
        <v>39600</v>
      </c>
      <c r="B280" s="628">
        <v>252.05366051882785</v>
      </c>
      <c r="C280" s="611">
        <v>181.25733829499529</v>
      </c>
      <c r="D280" s="611">
        <v>346.3654322541226</v>
      </c>
      <c r="E280" s="611">
        <v>90.298337373253489</v>
      </c>
      <c r="F280" s="611">
        <v>150.07367858568006</v>
      </c>
      <c r="G280" s="611">
        <v>213.39935687333687</v>
      </c>
      <c r="H280" s="611">
        <v>267.32462114736467</v>
      </c>
      <c r="I280" s="628">
        <v>182.73954860578772</v>
      </c>
      <c r="J280" s="628">
        <v>269.56691010112547</v>
      </c>
      <c r="K280" s="183"/>
      <c r="L280" s="580">
        <v>9589</v>
      </c>
      <c r="M280" s="575"/>
      <c r="N280" s="195"/>
    </row>
    <row r="281" spans="1:14" customFormat="1" ht="15" thickBot="1">
      <c r="A281" s="61">
        <v>39630</v>
      </c>
      <c r="B281" s="628">
        <v>256.56264392063832</v>
      </c>
      <c r="C281" s="611">
        <v>189.75390759798066</v>
      </c>
      <c r="D281" s="611">
        <v>347.1665297533753</v>
      </c>
      <c r="E281" s="611">
        <v>90.355591187597028</v>
      </c>
      <c r="F281" s="611">
        <v>147.97440852934599</v>
      </c>
      <c r="G281" s="611">
        <v>214.34652006109584</v>
      </c>
      <c r="H281" s="611">
        <v>276.51504818702631</v>
      </c>
      <c r="I281" s="628">
        <v>185.23835189965433</v>
      </c>
      <c r="J281" s="628">
        <v>275.00241102721066</v>
      </c>
      <c r="K281" s="183"/>
      <c r="L281" s="580">
        <v>8341</v>
      </c>
      <c r="M281" s="575"/>
      <c r="N281" s="195"/>
    </row>
    <row r="282" spans="1:14" customFormat="1" ht="15" thickBot="1">
      <c r="A282" s="61">
        <v>39661</v>
      </c>
      <c r="B282" s="628">
        <v>247.94655946319787</v>
      </c>
      <c r="C282" s="611">
        <v>189.61181658426409</v>
      </c>
      <c r="D282" s="611">
        <v>323.23386519794627</v>
      </c>
      <c r="E282" s="611">
        <v>90.610286658806672</v>
      </c>
      <c r="F282" s="611">
        <v>146.77378472900466</v>
      </c>
      <c r="G282" s="611">
        <v>215.97198680793412</v>
      </c>
      <c r="H282" s="611">
        <v>248.90038209123401</v>
      </c>
      <c r="I282" s="628">
        <v>182.47713125467075</v>
      </c>
      <c r="J282" s="628">
        <v>263.32804302942958</v>
      </c>
      <c r="K282" s="183"/>
      <c r="L282" s="580">
        <v>6809</v>
      </c>
      <c r="M282" s="575"/>
      <c r="N282" s="195"/>
    </row>
    <row r="283" spans="1:14" customFormat="1" ht="15" thickBot="1">
      <c r="A283" s="61">
        <v>39692</v>
      </c>
      <c r="B283" s="628">
        <v>235.04153547436147</v>
      </c>
      <c r="C283" s="611">
        <v>183.86819153437438</v>
      </c>
      <c r="D283" s="611">
        <v>289.93413067120093</v>
      </c>
      <c r="E283" s="611">
        <v>91.165995777494558</v>
      </c>
      <c r="F283" s="611">
        <v>144.96410589571397</v>
      </c>
      <c r="G283" s="611">
        <v>217.99674156144792</v>
      </c>
      <c r="H283" s="611">
        <v>227.53629159027696</v>
      </c>
      <c r="I283" s="628">
        <v>174.61320109817052</v>
      </c>
      <c r="J283" s="628">
        <v>247.39501670828125</v>
      </c>
      <c r="K283" s="183"/>
      <c r="L283" s="580">
        <v>3217</v>
      </c>
      <c r="M283" s="575"/>
      <c r="N283" s="195"/>
    </row>
    <row r="284" spans="1:14" customFormat="1" ht="15" thickBot="1">
      <c r="A284" s="61">
        <v>39722</v>
      </c>
      <c r="B284" s="628">
        <v>217.69274077699893</v>
      </c>
      <c r="C284" s="611">
        <v>168.87843378453198</v>
      </c>
      <c r="D284" s="611">
        <v>264.44789357907973</v>
      </c>
      <c r="E284" s="611">
        <v>92.490778831572442</v>
      </c>
      <c r="F284" s="611">
        <v>137.59214230784085</v>
      </c>
      <c r="G284" s="611">
        <v>218.62611380788329</v>
      </c>
      <c r="H284" s="611">
        <v>191.62191058730508</v>
      </c>
      <c r="I284" s="628">
        <v>164.03868304753485</v>
      </c>
      <c r="J284" s="628">
        <v>226.11408999074231</v>
      </c>
      <c r="K284" s="183"/>
      <c r="L284" s="581">
        <v>851</v>
      </c>
      <c r="M284" s="575"/>
      <c r="N284" s="195"/>
    </row>
    <row r="285" spans="1:14" customFormat="1" ht="15" thickBot="1">
      <c r="A285" s="61">
        <v>39753</v>
      </c>
      <c r="B285" s="628">
        <v>201.93166979191139</v>
      </c>
      <c r="C285" s="611">
        <v>159.2081229912049</v>
      </c>
      <c r="D285" s="611">
        <v>234.15849372729124</v>
      </c>
      <c r="E285" s="611">
        <v>92.684729478673319</v>
      </c>
      <c r="F285" s="611">
        <v>128.72003798306363</v>
      </c>
      <c r="G285" s="611">
        <v>217.205907900196</v>
      </c>
      <c r="H285" s="611">
        <v>167.49601414003163</v>
      </c>
      <c r="I285" s="628">
        <v>152.33090845865365</v>
      </c>
      <c r="J285" s="628">
        <v>205.7275571638975</v>
      </c>
      <c r="K285" s="183"/>
      <c r="L285" s="581">
        <v>715</v>
      </c>
      <c r="M285" s="575"/>
      <c r="N285" s="195"/>
    </row>
    <row r="286" spans="1:14" customFormat="1" ht="15" thickBot="1">
      <c r="A286" s="61">
        <v>39783</v>
      </c>
      <c r="B286" s="628">
        <v>187.68472115421926</v>
      </c>
      <c r="C286" s="611">
        <v>152.13527326491786</v>
      </c>
      <c r="D286" s="611">
        <v>206.22404249586404</v>
      </c>
      <c r="E286" s="611">
        <v>92.587754155122894</v>
      </c>
      <c r="F286" s="611">
        <v>124.34805886728309</v>
      </c>
      <c r="G286" s="611">
        <v>211.89203569961296</v>
      </c>
      <c r="H286" s="611">
        <v>135.75989290896823</v>
      </c>
      <c r="I286" s="628">
        <v>138.24686464574754</v>
      </c>
      <c r="J286" s="628">
        <v>191.72238338299223</v>
      </c>
      <c r="K286" s="183"/>
      <c r="L286" s="581">
        <v>774</v>
      </c>
      <c r="M286" s="575"/>
      <c r="N286" s="195"/>
    </row>
    <row r="287" spans="1:14" customFormat="1" ht="15" thickBot="1">
      <c r="A287" s="61">
        <v>39814</v>
      </c>
      <c r="B287" s="628">
        <v>179.45551966407885</v>
      </c>
      <c r="C287" s="611">
        <v>154.53417748900057</v>
      </c>
      <c r="D287" s="611">
        <v>180.56732605576607</v>
      </c>
      <c r="E287" s="611">
        <v>92.587754155122894</v>
      </c>
      <c r="F287" s="611">
        <v>115.72825476016067</v>
      </c>
      <c r="G287" s="611">
        <v>204.11433436503953</v>
      </c>
      <c r="H287" s="611">
        <v>128.09371616394321</v>
      </c>
      <c r="I287" s="628">
        <v>131.74991585861378</v>
      </c>
      <c r="J287" s="628">
        <v>181.24044547399424</v>
      </c>
      <c r="K287" s="183"/>
      <c r="L287" s="580">
        <v>1070</v>
      </c>
      <c r="M287" s="575"/>
      <c r="N287" s="195"/>
    </row>
    <row r="288" spans="1:14" customFormat="1" ht="15" thickBot="1">
      <c r="A288" s="61">
        <v>39845</v>
      </c>
      <c r="B288" s="628">
        <v>171.21181597533655</v>
      </c>
      <c r="C288" s="611">
        <v>148.55879642106979</v>
      </c>
      <c r="D288" s="611">
        <v>169.70772859742507</v>
      </c>
      <c r="E288" s="611">
        <v>92.587754155122894</v>
      </c>
      <c r="F288" s="611">
        <v>110.9091818009219</v>
      </c>
      <c r="G288" s="611">
        <v>198.56047147962261</v>
      </c>
      <c r="H288" s="611">
        <v>120.73105241618356</v>
      </c>
      <c r="I288" s="628">
        <v>127.43957152012825</v>
      </c>
      <c r="J288" s="628">
        <v>172.38428671511255</v>
      </c>
      <c r="K288" s="183"/>
      <c r="L288" s="580">
        <v>1986</v>
      </c>
      <c r="M288" s="575"/>
      <c r="N288" s="195"/>
    </row>
    <row r="289" spans="1:14" customFormat="1" ht="15" thickBot="1">
      <c r="A289" s="61">
        <v>39873</v>
      </c>
      <c r="B289" s="628">
        <v>172.75105740314274</v>
      </c>
      <c r="C289" s="611">
        <v>152.0423724734548</v>
      </c>
      <c r="D289" s="611">
        <v>174.25149170875153</v>
      </c>
      <c r="E289" s="611">
        <v>92.587754155122894</v>
      </c>
      <c r="F289" s="611">
        <v>103.76354710457777</v>
      </c>
      <c r="G289" s="611">
        <v>191.65480777163469</v>
      </c>
      <c r="H289" s="611">
        <v>120.7397311618803</v>
      </c>
      <c r="I289" s="628">
        <v>127.01278270441685</v>
      </c>
      <c r="J289" s="628">
        <v>171.57640664076729</v>
      </c>
      <c r="K289" s="183"/>
      <c r="L289" s="580">
        <v>1615</v>
      </c>
      <c r="M289" s="575"/>
      <c r="N289" s="195"/>
    </row>
    <row r="290" spans="1:14" customFormat="1" ht="15" thickBot="1">
      <c r="A290" s="61">
        <v>39904</v>
      </c>
      <c r="B290" s="628">
        <v>176.98952406078411</v>
      </c>
      <c r="C290" s="611">
        <v>158.02321577655269</v>
      </c>
      <c r="D290" s="611">
        <v>178.78430237004321</v>
      </c>
      <c r="E290" s="611">
        <v>91.490711573515441</v>
      </c>
      <c r="F290" s="611">
        <v>103.29595678831468</v>
      </c>
      <c r="G290" s="611">
        <v>186.14913302585666</v>
      </c>
      <c r="H290" s="611">
        <v>129.3061636790103</v>
      </c>
      <c r="I290" s="628">
        <v>131.71301917028669</v>
      </c>
      <c r="J290" s="628">
        <v>179.00039845759918</v>
      </c>
      <c r="K290" s="183"/>
      <c r="L290" s="580">
        <v>1786</v>
      </c>
      <c r="M290" s="575"/>
      <c r="N290" s="195"/>
    </row>
    <row r="291" spans="1:14" customFormat="1" ht="15" thickBot="1">
      <c r="A291" s="61">
        <v>39934</v>
      </c>
      <c r="B291" s="628">
        <v>180.98572076045357</v>
      </c>
      <c r="C291" s="611">
        <v>162.20237991867364</v>
      </c>
      <c r="D291" s="611">
        <v>187.65010232075687</v>
      </c>
      <c r="E291" s="611">
        <v>83.503967105321678</v>
      </c>
      <c r="F291" s="611">
        <v>104.11841478911744</v>
      </c>
      <c r="G291" s="611">
        <v>176.66009425432762</v>
      </c>
      <c r="H291" s="611">
        <v>132.23280869071232</v>
      </c>
      <c r="I291" s="628">
        <v>133.15920127091763</v>
      </c>
      <c r="J291" s="628">
        <v>184.58852722876568</v>
      </c>
      <c r="K291" s="183"/>
      <c r="L291" s="580">
        <v>3494</v>
      </c>
      <c r="M291" s="575"/>
      <c r="N291" s="195"/>
    </row>
    <row r="292" spans="1:14" customFormat="1" ht="15" thickBot="1">
      <c r="A292" s="61">
        <v>39965</v>
      </c>
      <c r="B292" s="628">
        <v>180.54875512947055</v>
      </c>
      <c r="C292" s="611">
        <v>163.22559340478449</v>
      </c>
      <c r="D292" s="611">
        <v>181.7534064154579</v>
      </c>
      <c r="E292" s="611">
        <v>80.902763010956107</v>
      </c>
      <c r="F292" s="611">
        <v>111.4914835041711</v>
      </c>
      <c r="G292" s="611">
        <v>171.83938920930268</v>
      </c>
      <c r="H292" s="611">
        <v>142.37186217110875</v>
      </c>
      <c r="I292" s="628">
        <v>132.07924320901242</v>
      </c>
      <c r="J292" s="628">
        <v>185.81726661613595</v>
      </c>
      <c r="K292" s="183"/>
      <c r="L292" s="580">
        <v>3757</v>
      </c>
      <c r="M292" s="575"/>
      <c r="N292" s="195"/>
    </row>
    <row r="293" spans="1:14" customFormat="1" ht="15" thickBot="1">
      <c r="A293" s="61">
        <v>39995</v>
      </c>
      <c r="B293" s="628">
        <v>181.84146403666571</v>
      </c>
      <c r="C293" s="611">
        <v>162.88868742553117</v>
      </c>
      <c r="D293" s="611">
        <v>183.28474364169429</v>
      </c>
      <c r="E293" s="611">
        <v>78.448297174861025</v>
      </c>
      <c r="F293" s="611">
        <v>114.48173157532835</v>
      </c>
      <c r="G293" s="611">
        <v>168.00733665688904</v>
      </c>
      <c r="H293" s="611">
        <v>150.6988944846922</v>
      </c>
      <c r="I293" s="628">
        <v>132.40413467385923</v>
      </c>
      <c r="J293" s="628">
        <v>187.16497320216112</v>
      </c>
      <c r="K293" s="183"/>
      <c r="L293" s="580">
        <v>3350</v>
      </c>
      <c r="M293" s="575"/>
      <c r="N293" s="195"/>
    </row>
    <row r="294" spans="1:14" customFormat="1" ht="15" thickBot="1">
      <c r="A294" s="61">
        <v>40026</v>
      </c>
      <c r="B294" s="628">
        <v>189.75097581192313</v>
      </c>
      <c r="C294" s="611">
        <v>166.20697582938911</v>
      </c>
      <c r="D294" s="611">
        <v>192.19547205812663</v>
      </c>
      <c r="E294" s="611">
        <v>76.052643882445764</v>
      </c>
      <c r="F294" s="611">
        <v>121.34713197190136</v>
      </c>
      <c r="G294" s="611">
        <v>170.2020574825498</v>
      </c>
      <c r="H294" s="611">
        <v>173.74736571683499</v>
      </c>
      <c r="I294" s="628">
        <v>137.57506451171582</v>
      </c>
      <c r="J294" s="628">
        <v>195.52306938014195</v>
      </c>
      <c r="K294" s="183"/>
      <c r="L294" s="580">
        <v>2421</v>
      </c>
      <c r="M294" s="575"/>
      <c r="N294" s="195"/>
    </row>
    <row r="295" spans="1:14" customFormat="1" ht="15" thickBot="1">
      <c r="A295" s="61">
        <v>40057</v>
      </c>
      <c r="B295" s="628">
        <v>203.85742761535653</v>
      </c>
      <c r="C295" s="611">
        <v>171.45308262329496</v>
      </c>
      <c r="D295" s="611">
        <v>223.20329384076672</v>
      </c>
      <c r="E295" s="611">
        <v>74.7991861054537</v>
      </c>
      <c r="F295" s="611">
        <v>125.39982444632562</v>
      </c>
      <c r="G295" s="611">
        <v>170.2020574825498</v>
      </c>
      <c r="H295" s="611">
        <v>165.56453375950068</v>
      </c>
      <c r="I295" s="628">
        <v>146.01879202305744</v>
      </c>
      <c r="J295" s="628">
        <v>209.88523097439102</v>
      </c>
      <c r="K295" s="183"/>
      <c r="L295" s="580">
        <v>2220</v>
      </c>
      <c r="M295" s="575"/>
      <c r="N295" s="195"/>
    </row>
    <row r="296" spans="1:14" customFormat="1" ht="15" thickBot="1">
      <c r="A296" s="61">
        <v>40087</v>
      </c>
      <c r="B296" s="628">
        <v>213.01580544805211</v>
      </c>
      <c r="C296" s="611">
        <v>171.58290894738445</v>
      </c>
      <c r="D296" s="611">
        <v>241.60799361014776</v>
      </c>
      <c r="E296" s="611">
        <v>71.236387368043737</v>
      </c>
      <c r="F296" s="611">
        <v>135.77574329606725</v>
      </c>
      <c r="G296" s="611">
        <v>171.64113508538776</v>
      </c>
      <c r="H296" s="611">
        <v>169.01438622539803</v>
      </c>
      <c r="I296" s="628">
        <v>151.26633884768844</v>
      </c>
      <c r="J296" s="628">
        <v>219.03947377094087</v>
      </c>
      <c r="K296" s="183"/>
      <c r="L296" s="580">
        <v>3103</v>
      </c>
      <c r="M296" s="575"/>
      <c r="N296" s="195"/>
    </row>
    <row r="297" spans="1:14" customFormat="1" ht="15" thickBot="1">
      <c r="A297" s="61">
        <v>40118</v>
      </c>
      <c r="B297" s="628">
        <v>236.73466043574646</v>
      </c>
      <c r="C297" s="611">
        <v>175.15350875041474</v>
      </c>
      <c r="D297" s="611">
        <v>293.73418531091858</v>
      </c>
      <c r="E297" s="611">
        <v>71.236387368043737</v>
      </c>
      <c r="F297" s="611">
        <v>139.9048166360792</v>
      </c>
      <c r="G297" s="611">
        <v>171.19323368649603</v>
      </c>
      <c r="H297" s="611">
        <v>176.25681652647168</v>
      </c>
      <c r="I297" s="628">
        <v>167.2497394801388</v>
      </c>
      <c r="J297" s="628">
        <v>243.73073984497609</v>
      </c>
      <c r="K297" s="183"/>
      <c r="L297" s="580">
        <v>3887</v>
      </c>
      <c r="M297" s="575"/>
      <c r="N297" s="195"/>
    </row>
    <row r="298" spans="1:14" customFormat="1" ht="15" thickBot="1">
      <c r="A298" s="61">
        <v>40148</v>
      </c>
      <c r="B298" s="628">
        <v>242.7183483246973</v>
      </c>
      <c r="C298" s="611">
        <v>173.76755355573292</v>
      </c>
      <c r="D298" s="611">
        <v>303.63260772469209</v>
      </c>
      <c r="E298" s="611">
        <v>71.236387368043737</v>
      </c>
      <c r="F298" s="611">
        <v>143.57384188317585</v>
      </c>
      <c r="G298" s="611">
        <v>169.09695065491513</v>
      </c>
      <c r="H298" s="611">
        <v>196.66765110345204</v>
      </c>
      <c r="I298" s="628">
        <v>172.78308655290374</v>
      </c>
      <c r="J298" s="628">
        <v>249.01743360790761</v>
      </c>
      <c r="K298" s="183"/>
      <c r="L298" s="580">
        <v>3005</v>
      </c>
      <c r="M298" s="575"/>
      <c r="N298" s="195"/>
    </row>
    <row r="299" spans="1:14" customFormat="1" ht="15" thickBot="1">
      <c r="A299" s="61">
        <v>40179</v>
      </c>
      <c r="B299" s="628">
        <v>244.1027813458951</v>
      </c>
      <c r="C299" s="611">
        <v>181.18406354673129</v>
      </c>
      <c r="D299" s="611">
        <v>298.04063317844282</v>
      </c>
      <c r="E299" s="611">
        <v>71.236387368043737</v>
      </c>
      <c r="F299" s="611">
        <v>147.31728008070988</v>
      </c>
      <c r="G299" s="611">
        <v>170.62940632789341</v>
      </c>
      <c r="H299" s="611">
        <v>200.87549111857922</v>
      </c>
      <c r="I299" s="628">
        <v>175.44121026771282</v>
      </c>
      <c r="J299" s="628">
        <v>250.10092284148394</v>
      </c>
      <c r="K299" s="183"/>
      <c r="L299" s="580">
        <v>2848</v>
      </c>
      <c r="M299" s="575"/>
      <c r="N299" s="195"/>
    </row>
    <row r="300" spans="1:14" customFormat="1" ht="15" thickBot="1">
      <c r="A300" s="61">
        <v>40210</v>
      </c>
      <c r="B300" s="628">
        <v>242.33643616476633</v>
      </c>
      <c r="C300" s="611">
        <v>193.97625203453921</v>
      </c>
      <c r="D300" s="611">
        <v>277.25002541803786</v>
      </c>
      <c r="E300" s="611">
        <v>71.236387368043751</v>
      </c>
      <c r="F300" s="611">
        <v>148.09440189848956</v>
      </c>
      <c r="G300" s="611">
        <v>172.24374432154511</v>
      </c>
      <c r="H300" s="611">
        <v>184.99620453333372</v>
      </c>
      <c r="I300" s="628">
        <v>175.86094578447512</v>
      </c>
      <c r="J300" s="628">
        <v>246.38417343679095</v>
      </c>
      <c r="K300" s="183"/>
      <c r="L300" s="580">
        <v>2738</v>
      </c>
      <c r="M300" s="575"/>
      <c r="N300" s="195"/>
    </row>
    <row r="301" spans="1:14" customFormat="1" ht="15" thickBot="1">
      <c r="A301" s="61">
        <v>40238</v>
      </c>
      <c r="B301" s="628">
        <v>247.33168052461014</v>
      </c>
      <c r="C301" s="611">
        <v>201.78949565727177</v>
      </c>
      <c r="D301" s="611">
        <v>272.95285645043475</v>
      </c>
      <c r="E301" s="611">
        <v>71.236387368043751</v>
      </c>
      <c r="F301" s="611">
        <v>156.62454346501201</v>
      </c>
      <c r="G301" s="611">
        <v>178.19811408842946</v>
      </c>
      <c r="H301" s="611">
        <v>199.25471427324752</v>
      </c>
      <c r="I301" s="628">
        <v>179.60611138402641</v>
      </c>
      <c r="J301" s="628">
        <v>249.8880877928278</v>
      </c>
      <c r="K301" s="183"/>
      <c r="L301" s="580">
        <v>2998</v>
      </c>
      <c r="M301" s="575"/>
      <c r="N301" s="195"/>
    </row>
    <row r="302" spans="1:14" customFormat="1" ht="15" thickBot="1">
      <c r="A302" s="61">
        <v>40269</v>
      </c>
      <c r="B302" s="628">
        <v>263.86129288613142</v>
      </c>
      <c r="C302" s="611">
        <v>205.40450197249342</v>
      </c>
      <c r="D302" s="611">
        <v>296.94597723181084</v>
      </c>
      <c r="E302" s="611">
        <v>92.5934270181464</v>
      </c>
      <c r="F302" s="611">
        <v>162.79485097538719</v>
      </c>
      <c r="G302" s="611">
        <v>181.14180231344332</v>
      </c>
      <c r="H302" s="611">
        <v>208.43484198506016</v>
      </c>
      <c r="I302" s="628">
        <v>193.01595361197596</v>
      </c>
      <c r="J302" s="628">
        <v>266.73635167593449</v>
      </c>
      <c r="K302" s="183"/>
      <c r="L302" s="580">
        <v>3354</v>
      </c>
      <c r="M302" s="575"/>
      <c r="N302" s="195"/>
    </row>
    <row r="303" spans="1:14" customFormat="1" ht="15" thickBot="1">
      <c r="A303" s="61">
        <v>40299</v>
      </c>
      <c r="B303" s="628">
        <v>266.44984632520283</v>
      </c>
      <c r="C303" s="611">
        <v>207.23819191746679</v>
      </c>
      <c r="D303" s="611">
        <v>307.82004790738728</v>
      </c>
      <c r="E303" s="611">
        <v>89.30185417311975</v>
      </c>
      <c r="F303" s="611">
        <v>164.87804286161804</v>
      </c>
      <c r="G303" s="611">
        <v>183.10927322467083</v>
      </c>
      <c r="H303" s="611">
        <v>184.12386215612321</v>
      </c>
      <c r="I303" s="628">
        <v>197.62009979642005</v>
      </c>
      <c r="J303" s="628">
        <v>266.38351073196031</v>
      </c>
      <c r="K303" s="183"/>
      <c r="L303" s="579">
        <v>4078</v>
      </c>
      <c r="M303" s="575"/>
      <c r="N303" s="195"/>
    </row>
    <row r="304" spans="1:14" customFormat="1" ht="15" thickBot="1">
      <c r="A304" s="61">
        <v>40330</v>
      </c>
      <c r="B304" s="628">
        <v>262.48523806106931</v>
      </c>
      <c r="C304" s="611">
        <v>206.26938482215499</v>
      </c>
      <c r="D304" s="611">
        <v>298.40886616754511</v>
      </c>
      <c r="E304" s="611">
        <v>87.43830517487541</v>
      </c>
      <c r="F304" s="611">
        <v>164.26185306440291</v>
      </c>
      <c r="G304" s="611">
        <v>189.00072245584184</v>
      </c>
      <c r="H304" s="611">
        <v>173.97413623674618</v>
      </c>
      <c r="I304" s="628">
        <v>195.99630352380814</v>
      </c>
      <c r="J304" s="628">
        <v>262.14452704212312</v>
      </c>
      <c r="K304" s="183"/>
      <c r="L304" s="580">
        <v>2406</v>
      </c>
      <c r="M304" s="575"/>
      <c r="N304" s="195"/>
    </row>
    <row r="305" spans="1:14" customFormat="1" ht="15" thickBot="1">
      <c r="A305" s="61">
        <v>40360</v>
      </c>
      <c r="B305" s="628">
        <v>257.3136650590132</v>
      </c>
      <c r="C305" s="611">
        <v>206.40346722139114</v>
      </c>
      <c r="D305" s="611">
        <v>281.53157483964731</v>
      </c>
      <c r="E305" s="611">
        <v>84.098362722978166</v>
      </c>
      <c r="F305" s="611">
        <v>163.01624353367308</v>
      </c>
      <c r="G305" s="611">
        <v>198.3671925227053</v>
      </c>
      <c r="H305" s="611">
        <v>179.25796082269943</v>
      </c>
      <c r="I305" s="628">
        <v>189.28449838481899</v>
      </c>
      <c r="J305" s="628">
        <v>259.24313658322183</v>
      </c>
      <c r="K305" s="183"/>
      <c r="L305" s="580">
        <v>1967</v>
      </c>
      <c r="M305" s="575"/>
      <c r="N305" s="195"/>
    </row>
    <row r="306" spans="1:14" customFormat="1" ht="15" thickBot="1">
      <c r="A306" s="61">
        <v>40391</v>
      </c>
      <c r="B306" s="628">
        <v>254.72469948382184</v>
      </c>
      <c r="C306" s="611">
        <v>210.6432344886521</v>
      </c>
      <c r="D306" s="611">
        <v>269.97447751650373</v>
      </c>
      <c r="E306" s="611">
        <v>83.202376261945517</v>
      </c>
      <c r="F306" s="611">
        <v>157.88701143554914</v>
      </c>
      <c r="G306" s="611">
        <v>198.2796520635155</v>
      </c>
      <c r="H306" s="611">
        <v>189.33114028180037</v>
      </c>
      <c r="I306" s="628">
        <v>186.48051543631334</v>
      </c>
      <c r="J306" s="628">
        <v>257.81286337297837</v>
      </c>
      <c r="K306" s="183"/>
      <c r="L306" s="580">
        <v>2713</v>
      </c>
      <c r="M306" s="575"/>
      <c r="N306" s="195"/>
    </row>
    <row r="307" spans="1:14" customFormat="1" ht="15" thickBot="1">
      <c r="A307" s="61">
        <v>40422</v>
      </c>
      <c r="B307" s="628">
        <v>261.87357103961438</v>
      </c>
      <c r="C307" s="611">
        <v>218.87752992094033</v>
      </c>
      <c r="D307" s="611">
        <v>282.35995915076813</v>
      </c>
      <c r="E307" s="611">
        <v>83.768808590916805</v>
      </c>
      <c r="F307" s="611">
        <v>150.83839440278891</v>
      </c>
      <c r="G307" s="611">
        <v>206.76134815863668</v>
      </c>
      <c r="H307" s="611">
        <v>195.785355715999</v>
      </c>
      <c r="I307" s="628">
        <v>190.59930430763737</v>
      </c>
      <c r="J307" s="628">
        <v>265.01441163738519</v>
      </c>
      <c r="K307" s="183"/>
      <c r="L307" s="580">
        <v>2446</v>
      </c>
      <c r="M307" s="575"/>
      <c r="N307" s="195"/>
    </row>
    <row r="308" spans="1:14" customFormat="1" ht="15" thickBot="1">
      <c r="A308" s="61">
        <v>40452</v>
      </c>
      <c r="B308" s="628">
        <v>269.48751446371671</v>
      </c>
      <c r="C308" s="611">
        <v>228.94716986611704</v>
      </c>
      <c r="D308" s="611">
        <v>289.33111526890184</v>
      </c>
      <c r="E308" s="611">
        <v>83.451023138316629</v>
      </c>
      <c r="F308" s="611">
        <v>151.60921543829124</v>
      </c>
      <c r="G308" s="611">
        <v>210.26578932698854</v>
      </c>
      <c r="H308" s="611">
        <v>211.01721078949356</v>
      </c>
      <c r="I308" s="628">
        <v>192.26270312709221</v>
      </c>
      <c r="J308" s="628">
        <v>274.91788090253442</v>
      </c>
      <c r="K308" s="183"/>
      <c r="L308" s="580">
        <v>2678</v>
      </c>
      <c r="M308" s="575"/>
      <c r="N308" s="195"/>
    </row>
    <row r="309" spans="1:14" customFormat="1" ht="15" thickBot="1">
      <c r="A309" s="61">
        <v>40483</v>
      </c>
      <c r="B309" s="628">
        <v>275.05888739682877</v>
      </c>
      <c r="C309" s="611">
        <v>240.336005561912</v>
      </c>
      <c r="D309" s="611">
        <v>292.07271690659854</v>
      </c>
      <c r="E309" s="611">
        <v>82.320672351219883</v>
      </c>
      <c r="F309" s="611">
        <v>152.98408240380647</v>
      </c>
      <c r="G309" s="611">
        <v>211.21122712261786</v>
      </c>
      <c r="H309" s="611">
        <v>209.231285372505</v>
      </c>
      <c r="I309" s="628">
        <v>196.81071064433772</v>
      </c>
      <c r="J309" s="628">
        <v>279.53146600357343</v>
      </c>
      <c r="K309" s="183"/>
      <c r="L309" s="580">
        <v>2099</v>
      </c>
      <c r="M309" s="575"/>
      <c r="N309" s="195"/>
    </row>
    <row r="310" spans="1:14" customFormat="1" ht="15" thickBot="1">
      <c r="A310" s="61">
        <v>40513</v>
      </c>
      <c r="B310" s="628">
        <v>279.21906773318238</v>
      </c>
      <c r="C310" s="611">
        <v>248.85541851892458</v>
      </c>
      <c r="D310" s="611">
        <v>293.38815586536339</v>
      </c>
      <c r="E310" s="611">
        <v>82.320672351219883</v>
      </c>
      <c r="F310" s="611">
        <v>152.21325293297514</v>
      </c>
      <c r="G310" s="611">
        <v>213.65649637472296</v>
      </c>
      <c r="H310" s="611">
        <v>211.73836836748939</v>
      </c>
      <c r="I310" s="628">
        <v>202.4217519757801</v>
      </c>
      <c r="J310" s="628">
        <v>283.11936476285081</v>
      </c>
      <c r="K310" s="183"/>
      <c r="L310" s="580">
        <v>1773</v>
      </c>
      <c r="M310" s="575"/>
      <c r="N310" s="195"/>
    </row>
    <row r="311" spans="1:14" customFormat="1" ht="15" thickBot="1">
      <c r="A311" s="61">
        <v>40544</v>
      </c>
      <c r="B311" s="628">
        <v>290.86630727465001</v>
      </c>
      <c r="C311" s="611">
        <v>259.24237446480237</v>
      </c>
      <c r="D311" s="611">
        <v>314.20975419019231</v>
      </c>
      <c r="E311" s="611">
        <v>82.320672351219883</v>
      </c>
      <c r="F311" s="611">
        <v>153.56006069782046</v>
      </c>
      <c r="G311" s="611">
        <v>214.80509442373514</v>
      </c>
      <c r="H311" s="611">
        <v>219.47904618831893</v>
      </c>
      <c r="I311" s="628">
        <v>209.93808398347966</v>
      </c>
      <c r="J311" s="628">
        <v>295.76501810785294</v>
      </c>
      <c r="K311" s="183"/>
      <c r="L311" s="580">
        <v>1107</v>
      </c>
      <c r="M311" s="575"/>
      <c r="N311" s="195"/>
    </row>
    <row r="312" spans="1:14" customFormat="1" ht="15" thickBot="1">
      <c r="A312" s="61">
        <v>40575</v>
      </c>
      <c r="B312" s="628">
        <v>298.57023842729336</v>
      </c>
      <c r="C312" s="611">
        <v>266.05318133827814</v>
      </c>
      <c r="D312" s="611">
        <v>325.74090774852726</v>
      </c>
      <c r="E312" s="611">
        <v>82.320672351219883</v>
      </c>
      <c r="F312" s="611">
        <v>155.9206416024895</v>
      </c>
      <c r="G312" s="611">
        <v>215.6285154864764</v>
      </c>
      <c r="H312" s="611">
        <v>226.45369464177722</v>
      </c>
      <c r="I312" s="628">
        <v>213.07137885170624</v>
      </c>
      <c r="J312" s="628">
        <v>303.27706951230698</v>
      </c>
      <c r="K312" s="183"/>
      <c r="L312" s="580">
        <v>1251</v>
      </c>
      <c r="M312" s="575"/>
      <c r="N312" s="195"/>
    </row>
    <row r="313" spans="1:14" customFormat="1" ht="15" thickBot="1">
      <c r="A313" s="61">
        <v>40603</v>
      </c>
      <c r="B313" s="628">
        <v>312.736317469808</v>
      </c>
      <c r="C313" s="611">
        <v>276.60361271777271</v>
      </c>
      <c r="D313" s="611">
        <v>349.03882854434221</v>
      </c>
      <c r="E313" s="611">
        <v>82.320672351219883</v>
      </c>
      <c r="F313" s="611">
        <v>162.24574426518538</v>
      </c>
      <c r="G313" s="611">
        <v>216.55238422119885</v>
      </c>
      <c r="H313" s="611">
        <v>230.18439664552827</v>
      </c>
      <c r="I313" s="628">
        <v>221.3797223781032</v>
      </c>
      <c r="J313" s="628">
        <v>318.62687724555906</v>
      </c>
      <c r="K313" s="183"/>
      <c r="L313" s="580">
        <v>1530</v>
      </c>
      <c r="M313" s="575"/>
      <c r="N313" s="195"/>
    </row>
    <row r="314" spans="1:14" customFormat="1" ht="15" thickBot="1">
      <c r="A314" s="61">
        <v>40634</v>
      </c>
      <c r="B314" s="628">
        <v>316.13379234279699</v>
      </c>
      <c r="C314" s="611">
        <v>289.06043924417287</v>
      </c>
      <c r="D314" s="611">
        <v>340.13926060508987</v>
      </c>
      <c r="E314" s="611">
        <v>84.206539096535593</v>
      </c>
      <c r="F314" s="611">
        <v>169.59369432808074</v>
      </c>
      <c r="G314" s="611">
        <v>215.98046172778228</v>
      </c>
      <c r="H314" s="611">
        <v>240.05444631465357</v>
      </c>
      <c r="I314" s="628">
        <v>222.11201754531845</v>
      </c>
      <c r="J314" s="628">
        <v>323.41584777738495</v>
      </c>
      <c r="K314" s="183"/>
      <c r="L314" s="580">
        <v>1269</v>
      </c>
      <c r="M314" s="575"/>
      <c r="N314" s="195"/>
    </row>
    <row r="315" spans="1:14" customFormat="1" ht="15" thickBot="1">
      <c r="A315" s="61">
        <v>40664</v>
      </c>
      <c r="B315" s="628">
        <v>315.19894148503272</v>
      </c>
      <c r="C315" s="611">
        <v>287.12934180139945</v>
      </c>
      <c r="D315" s="611">
        <v>335.63330850409579</v>
      </c>
      <c r="E315" s="611">
        <v>89.045002460431164</v>
      </c>
      <c r="F315" s="611">
        <v>172.98883803566778</v>
      </c>
      <c r="G315" s="611">
        <v>216.43708211345341</v>
      </c>
      <c r="H315" s="611">
        <v>232.34676717564128</v>
      </c>
      <c r="I315" s="628">
        <v>221.95939630364424</v>
      </c>
      <c r="J315" s="628">
        <v>322.95632080429505</v>
      </c>
      <c r="K315" s="183"/>
      <c r="L315" s="580">
        <v>1480</v>
      </c>
      <c r="M315" s="575"/>
      <c r="N315" s="195"/>
    </row>
    <row r="316" spans="1:14" customFormat="1" ht="15" thickBot="1">
      <c r="A316" s="61">
        <v>40695</v>
      </c>
      <c r="B316" s="628">
        <v>312.22740147053941</v>
      </c>
      <c r="C316" s="611">
        <v>283.55422140261754</v>
      </c>
      <c r="D316" s="611">
        <v>333.41944142983834</v>
      </c>
      <c r="E316" s="611">
        <v>84.748361618917386</v>
      </c>
      <c r="F316" s="611">
        <v>173.08939908720882</v>
      </c>
      <c r="G316" s="611">
        <v>216.66120575142011</v>
      </c>
      <c r="H316" s="611">
        <v>230.31042712651561</v>
      </c>
      <c r="I316" s="628">
        <v>219.37614726812967</v>
      </c>
      <c r="J316" s="628">
        <v>319.53087748034005</v>
      </c>
      <c r="K316" s="183"/>
      <c r="L316" s="580">
        <v>1413</v>
      </c>
      <c r="M316" s="575"/>
      <c r="N316" s="195"/>
    </row>
    <row r="317" spans="1:14" customFormat="1" ht="15" thickBot="1">
      <c r="A317" s="61">
        <v>40725</v>
      </c>
      <c r="B317" s="628">
        <v>310.44634266442597</v>
      </c>
      <c r="C317" s="611">
        <v>289.17450627628926</v>
      </c>
      <c r="D317" s="611">
        <v>327.3221003681661</v>
      </c>
      <c r="E317" s="611">
        <v>84.412046947728413</v>
      </c>
      <c r="F317" s="611">
        <v>168.95729876906435</v>
      </c>
      <c r="G317" s="611">
        <v>218.91208911316576</v>
      </c>
      <c r="H317" s="611">
        <v>227.4042385184992</v>
      </c>
      <c r="I317" s="628">
        <v>218.90962195241826</v>
      </c>
      <c r="J317" s="628">
        <v>318.04633406072691</v>
      </c>
      <c r="K317" s="183"/>
      <c r="L317" s="580">
        <v>1264</v>
      </c>
      <c r="M317" s="575"/>
      <c r="N317" s="195"/>
    </row>
    <row r="318" spans="1:14" customFormat="1" ht="15" thickBot="1">
      <c r="A318" s="61">
        <v>40756</v>
      </c>
      <c r="B318" s="628">
        <v>301.77102591903628</v>
      </c>
      <c r="C318" s="611">
        <v>286.60547478024904</v>
      </c>
      <c r="D318" s="611">
        <v>312.85010342384169</v>
      </c>
      <c r="E318" s="611">
        <v>84.479964716370318</v>
      </c>
      <c r="F318" s="611">
        <v>162.34965774256054</v>
      </c>
      <c r="G318" s="611">
        <v>222.5813467742542</v>
      </c>
      <c r="H318" s="611">
        <v>214.59168712637063</v>
      </c>
      <c r="I318" s="628">
        <v>211.9623539168704</v>
      </c>
      <c r="J318" s="628">
        <v>310.05197812295279</v>
      </c>
      <c r="K318" s="183"/>
      <c r="L318" s="580">
        <v>1619</v>
      </c>
      <c r="M318" s="575"/>
      <c r="N318" s="195"/>
    </row>
    <row r="319" spans="1:14" customFormat="1" ht="15" thickBot="1">
      <c r="A319" s="61">
        <v>40787</v>
      </c>
      <c r="B319" s="628">
        <v>299.40364052763653</v>
      </c>
      <c r="C319" s="611">
        <v>285.79591008442151</v>
      </c>
      <c r="D319" s="611">
        <v>310.39277707436219</v>
      </c>
      <c r="E319" s="611">
        <v>83.957701504848856</v>
      </c>
      <c r="F319" s="611">
        <v>160.17585657463962</v>
      </c>
      <c r="G319" s="611">
        <v>223.58697635960928</v>
      </c>
      <c r="H319" s="611">
        <v>206.59396770960311</v>
      </c>
      <c r="I319" s="628">
        <v>212.87129026019574</v>
      </c>
      <c r="J319" s="628">
        <v>305.57498320390312</v>
      </c>
      <c r="K319" s="183"/>
      <c r="L319" s="580">
        <v>1899</v>
      </c>
      <c r="M319" s="575"/>
      <c r="N319" s="195"/>
    </row>
    <row r="320" spans="1:14" customFormat="1" ht="15" thickBot="1">
      <c r="A320" s="61">
        <v>40817</v>
      </c>
      <c r="B320" s="628">
        <v>291.53359920835101</v>
      </c>
      <c r="C320" s="611">
        <v>282.29204508563015</v>
      </c>
      <c r="D320" s="611">
        <v>295.96328875344523</v>
      </c>
      <c r="E320" s="611">
        <v>84.294023914470685</v>
      </c>
      <c r="F320" s="611">
        <v>157.90126651716653</v>
      </c>
      <c r="G320" s="611">
        <v>223.58697635960928</v>
      </c>
      <c r="H320" s="611">
        <v>196.42719393416482</v>
      </c>
      <c r="I320" s="628">
        <v>207.58676305557299</v>
      </c>
      <c r="J320" s="628">
        <v>297.32112339155344</v>
      </c>
      <c r="K320" s="183"/>
      <c r="L320" s="580">
        <v>1965</v>
      </c>
      <c r="M320" s="575"/>
      <c r="N320" s="195"/>
    </row>
    <row r="321" spans="1:14" customFormat="1" ht="15" thickBot="1">
      <c r="A321" s="61">
        <v>40848</v>
      </c>
      <c r="B321" s="628">
        <v>288.42696544050801</v>
      </c>
      <c r="C321" s="611">
        <v>279.1124978467991</v>
      </c>
      <c r="D321" s="611">
        <v>295.83610087795239</v>
      </c>
      <c r="E321" s="611">
        <v>83.554255843869953</v>
      </c>
      <c r="F321" s="611">
        <v>152.98148960427412</v>
      </c>
      <c r="G321" s="611">
        <v>223.58697635960928</v>
      </c>
      <c r="H321" s="611">
        <v>187.52727392832944</v>
      </c>
      <c r="I321" s="628">
        <v>206.22160332151003</v>
      </c>
      <c r="J321" s="628">
        <v>294.06956847279116</v>
      </c>
      <c r="K321" s="183"/>
      <c r="L321" s="580">
        <v>1846</v>
      </c>
      <c r="M321" s="575"/>
      <c r="N321" s="195"/>
    </row>
    <row r="322" spans="1:14" customFormat="1" ht="15" thickBot="1">
      <c r="A322" s="61">
        <v>40878</v>
      </c>
      <c r="B322" s="628">
        <v>286.43940708607846</v>
      </c>
      <c r="C322" s="611">
        <v>278.54767667306771</v>
      </c>
      <c r="D322" s="611">
        <v>295.32284492049604</v>
      </c>
      <c r="E322" s="611">
        <v>83.043143358727619</v>
      </c>
      <c r="F322" s="611">
        <v>148.7144174596483</v>
      </c>
      <c r="G322" s="611">
        <v>223.58697635960928</v>
      </c>
      <c r="H322" s="611">
        <v>181.98778370443947</v>
      </c>
      <c r="I322" s="628">
        <v>207.29688180339642</v>
      </c>
      <c r="J322" s="628">
        <v>291.90231897608112</v>
      </c>
      <c r="K322" s="183"/>
      <c r="L322" s="580">
        <v>1738</v>
      </c>
      <c r="M322" s="575"/>
      <c r="N322" s="195"/>
    </row>
    <row r="323" spans="1:14" customFormat="1" ht="15" thickBot="1">
      <c r="A323" s="61">
        <v>40909</v>
      </c>
      <c r="B323" s="628">
        <v>290.06936763276093</v>
      </c>
      <c r="C323" s="611">
        <v>279.68277541250723</v>
      </c>
      <c r="D323" s="611">
        <v>301.14606684808263</v>
      </c>
      <c r="E323" s="611">
        <v>83.043143358727619</v>
      </c>
      <c r="F323" s="611">
        <v>149.44361163343851</v>
      </c>
      <c r="G323" s="611">
        <v>223.58697635960928</v>
      </c>
      <c r="H323" s="611">
        <v>193.77660289549146</v>
      </c>
      <c r="I323" s="628">
        <v>210.44183591913014</v>
      </c>
      <c r="J323" s="628">
        <v>294.2951698620837</v>
      </c>
      <c r="K323" s="183"/>
      <c r="L323" s="581">
        <v>680</v>
      </c>
      <c r="M323" s="575"/>
      <c r="N323" s="195"/>
    </row>
    <row r="324" spans="1:14" customFormat="1" ht="15" thickBot="1">
      <c r="A324" s="61">
        <v>40940</v>
      </c>
      <c r="B324" s="628">
        <v>289.65865963727538</v>
      </c>
      <c r="C324" s="611">
        <v>279.73844584703784</v>
      </c>
      <c r="D324" s="611">
        <v>298.89820227801283</v>
      </c>
      <c r="E324" s="611">
        <v>83.043143358727619</v>
      </c>
      <c r="F324" s="611">
        <v>152.38686550167938</v>
      </c>
      <c r="G324" s="611">
        <v>214.60151417553317</v>
      </c>
      <c r="H324" s="611">
        <v>199.13661568596453</v>
      </c>
      <c r="I324" s="628">
        <v>208.80114276642226</v>
      </c>
      <c r="J324" s="628">
        <v>294.60079669638196</v>
      </c>
      <c r="K324" s="183"/>
      <c r="L324" s="581">
        <v>750</v>
      </c>
      <c r="M324" s="575"/>
      <c r="N324" s="195"/>
    </row>
    <row r="325" spans="1:14" customFormat="1" ht="15" thickBot="1">
      <c r="A325" s="61">
        <v>40969</v>
      </c>
      <c r="B325" s="628">
        <v>284.87460041265723</v>
      </c>
      <c r="C325" s="611">
        <v>278.02202295855898</v>
      </c>
      <c r="D325" s="611">
        <v>288.79739208603092</v>
      </c>
      <c r="E325" s="611">
        <v>83.043143358727619</v>
      </c>
      <c r="F325" s="611">
        <v>152.90452644410288</v>
      </c>
      <c r="G325" s="611">
        <v>213.5875720091193</v>
      </c>
      <c r="H325" s="611">
        <v>196.87785664488212</v>
      </c>
      <c r="I325" s="628">
        <v>206.27438548600378</v>
      </c>
      <c r="J325" s="628">
        <v>289.48036748003784</v>
      </c>
      <c r="K325" s="183"/>
      <c r="L325" s="581">
        <v>934</v>
      </c>
      <c r="M325" s="575"/>
      <c r="N325" s="195"/>
    </row>
    <row r="326" spans="1:14" customFormat="1" ht="15" thickBot="1">
      <c r="A326" s="61">
        <v>41000</v>
      </c>
      <c r="B326" s="628">
        <v>272.23401275374931</v>
      </c>
      <c r="C326" s="611">
        <v>258.86473957633029</v>
      </c>
      <c r="D326" s="611">
        <v>272.96132463222267</v>
      </c>
      <c r="E326" s="611">
        <v>84.260759517981597</v>
      </c>
      <c r="F326" s="611">
        <v>153.24565706974937</v>
      </c>
      <c r="G326" s="611">
        <v>213.22572802297452</v>
      </c>
      <c r="H326" s="611">
        <v>184.68661029814311</v>
      </c>
      <c r="I326" s="628">
        <v>197.09876562404</v>
      </c>
      <c r="J326" s="628">
        <v>277.01631511096122</v>
      </c>
      <c r="K326" s="183"/>
      <c r="L326" s="580">
        <v>1155</v>
      </c>
      <c r="M326" s="575"/>
      <c r="N326" s="195"/>
    </row>
    <row r="327" spans="1:14" customFormat="1" ht="15" thickBot="1">
      <c r="A327" s="61">
        <v>41030</v>
      </c>
      <c r="B327" s="628">
        <v>260.29772743160612</v>
      </c>
      <c r="C327" s="611">
        <v>245.96955005116749</v>
      </c>
      <c r="D327" s="611">
        <v>251.25799428432327</v>
      </c>
      <c r="E327" s="611">
        <v>91.213007446613233</v>
      </c>
      <c r="F327" s="611">
        <v>151.5859466045444</v>
      </c>
      <c r="G327" s="611">
        <v>213.62118176722586</v>
      </c>
      <c r="H327" s="611">
        <v>180.69454849273544</v>
      </c>
      <c r="I327" s="628">
        <v>189.77407272112339</v>
      </c>
      <c r="J327" s="628">
        <v>264.55752280367773</v>
      </c>
      <c r="K327" s="183"/>
      <c r="L327" s="581">
        <v>923</v>
      </c>
      <c r="M327" s="575"/>
      <c r="N327" s="195"/>
    </row>
    <row r="328" spans="1:14" customFormat="1" ht="15" thickBot="1">
      <c r="A328" s="61">
        <v>41061</v>
      </c>
      <c r="B328" s="628">
        <v>253.98581368139423</v>
      </c>
      <c r="C328" s="611">
        <v>242.70206966490338</v>
      </c>
      <c r="D328" s="611">
        <v>241.51031943769104</v>
      </c>
      <c r="E328" s="611">
        <v>89.593291375181479</v>
      </c>
      <c r="F328" s="611">
        <v>152.92173572377681</v>
      </c>
      <c r="G328" s="611">
        <v>206.10934254240965</v>
      </c>
      <c r="H328" s="611">
        <v>169.99368191784311</v>
      </c>
      <c r="I328" s="628">
        <v>185.97155631844021</v>
      </c>
      <c r="J328" s="628">
        <v>256.70224665871956</v>
      </c>
      <c r="K328" s="183"/>
      <c r="L328" s="580">
        <v>1004</v>
      </c>
      <c r="M328" s="575"/>
      <c r="N328" s="195"/>
    </row>
    <row r="329" spans="1:14" customFormat="1" ht="15" thickBot="1">
      <c r="A329" s="61">
        <v>41091</v>
      </c>
      <c r="B329" s="628">
        <v>253.23041563941297</v>
      </c>
      <c r="C329" s="611">
        <v>239.0453538522998</v>
      </c>
      <c r="D329" s="611">
        <v>243.15139414173055</v>
      </c>
      <c r="E329" s="611">
        <v>89.657716929118266</v>
      </c>
      <c r="F329" s="611">
        <v>151.57893860868057</v>
      </c>
      <c r="G329" s="611">
        <v>206.10934254240965</v>
      </c>
      <c r="H329" s="611">
        <v>169.15181671607812</v>
      </c>
      <c r="I329" s="628">
        <v>186.26971714294871</v>
      </c>
      <c r="J329" s="628">
        <v>255.63914474466171</v>
      </c>
      <c r="K329" s="183"/>
      <c r="L329" s="581">
        <v>897</v>
      </c>
      <c r="M329" s="575"/>
      <c r="N329" s="195"/>
    </row>
    <row r="330" spans="1:14" customFormat="1" ht="15" thickBot="1">
      <c r="A330" s="61">
        <v>41122</v>
      </c>
      <c r="B330" s="628">
        <v>254.53524974702918</v>
      </c>
      <c r="C330" s="611">
        <v>238.19551650469356</v>
      </c>
      <c r="D330" s="611">
        <v>248.83693030663468</v>
      </c>
      <c r="E330" s="611">
        <v>89.723009251997198</v>
      </c>
      <c r="F330" s="611">
        <v>149.18423246547124</v>
      </c>
      <c r="G330" s="611">
        <v>206.10934254240965</v>
      </c>
      <c r="H330" s="611">
        <v>166.32867179237553</v>
      </c>
      <c r="I330" s="628">
        <v>186.80118538013619</v>
      </c>
      <c r="J330" s="628">
        <v>257.28088802153718</v>
      </c>
      <c r="K330" s="183"/>
      <c r="L330" s="581">
        <v>703</v>
      </c>
      <c r="M330" s="575"/>
      <c r="N330" s="195"/>
    </row>
    <row r="331" spans="1:14" customFormat="1" ht="15" thickBot="1">
      <c r="A331" s="61">
        <v>41153</v>
      </c>
      <c r="B331" s="628">
        <v>263.27392712859813</v>
      </c>
      <c r="C331" s="611">
        <v>237.15531935231576</v>
      </c>
      <c r="D331" s="611">
        <v>266.83178885892659</v>
      </c>
      <c r="E331" s="611">
        <v>89.993561525611469</v>
      </c>
      <c r="F331" s="611">
        <v>149.48870700356508</v>
      </c>
      <c r="G331" s="611">
        <v>206.16240632950783</v>
      </c>
      <c r="H331" s="611">
        <v>185.50947576412767</v>
      </c>
      <c r="I331" s="628">
        <v>191.2124043547673</v>
      </c>
      <c r="J331" s="628">
        <v>267.40729313341666</v>
      </c>
      <c r="K331" s="183"/>
      <c r="L331" s="581">
        <v>766</v>
      </c>
      <c r="M331" s="575"/>
      <c r="N331" s="195"/>
    </row>
    <row r="332" spans="1:14" customFormat="1" ht="15" thickBot="1">
      <c r="A332" s="61">
        <v>41183</v>
      </c>
      <c r="B332" s="628">
        <v>267.00329508615914</v>
      </c>
      <c r="C332" s="611">
        <v>237.90971135552289</v>
      </c>
      <c r="D332" s="611">
        <v>274.88550298669583</v>
      </c>
      <c r="E332" s="611">
        <v>91.535519778636498</v>
      </c>
      <c r="F332" s="611">
        <v>151.17083910266686</v>
      </c>
      <c r="G332" s="611">
        <v>206.17876989270081</v>
      </c>
      <c r="H332" s="611">
        <v>178.08573085406525</v>
      </c>
      <c r="I332" s="628">
        <v>193.24548029346838</v>
      </c>
      <c r="J332" s="628">
        <v>271.16719075612002</v>
      </c>
      <c r="K332" s="183"/>
      <c r="L332" s="580">
        <v>1026</v>
      </c>
      <c r="M332" s="575"/>
      <c r="N332" s="195"/>
    </row>
    <row r="333" spans="1:14" customFormat="1" ht="15" thickBot="1">
      <c r="A333" s="61">
        <v>41214</v>
      </c>
      <c r="B333" s="628">
        <v>269.40469305902053</v>
      </c>
      <c r="C333" s="611">
        <v>241.19320577754559</v>
      </c>
      <c r="D333" s="611">
        <v>278.07924852684079</v>
      </c>
      <c r="E333" s="611">
        <v>91.566487540238867</v>
      </c>
      <c r="F333" s="611">
        <v>152.33592041903583</v>
      </c>
      <c r="G333" s="611">
        <v>206.47206645268903</v>
      </c>
      <c r="H333" s="611">
        <v>175.70069611594366</v>
      </c>
      <c r="I333" s="628">
        <v>196.23630916893143</v>
      </c>
      <c r="J333" s="628">
        <v>273.33291352107051</v>
      </c>
      <c r="K333" s="183"/>
      <c r="L333" s="580">
        <v>1086</v>
      </c>
      <c r="M333" s="575"/>
      <c r="N333" s="195"/>
    </row>
    <row r="334" spans="1:14" customFormat="1" ht="15" thickBot="1">
      <c r="A334" s="61">
        <v>41244</v>
      </c>
      <c r="B334" s="628">
        <v>271.79843424499433</v>
      </c>
      <c r="C334" s="611">
        <v>245.96929794477771</v>
      </c>
      <c r="D334" s="611">
        <v>278.22804428981385</v>
      </c>
      <c r="E334" s="611">
        <v>91.247961992328783</v>
      </c>
      <c r="F334" s="611">
        <v>152.76916556871095</v>
      </c>
      <c r="G334" s="611">
        <v>206.47206645268903</v>
      </c>
      <c r="H334" s="611">
        <v>187.90231396682799</v>
      </c>
      <c r="I334" s="628">
        <v>197.28779594903878</v>
      </c>
      <c r="J334" s="628">
        <v>276.5484668174812</v>
      </c>
      <c r="K334" s="183"/>
      <c r="L334" s="581">
        <v>699</v>
      </c>
      <c r="M334" s="575"/>
      <c r="N334" s="195"/>
    </row>
    <row r="335" spans="1:14" customFormat="1" ht="15" thickBot="1">
      <c r="A335" s="61">
        <v>41275</v>
      </c>
      <c r="B335" s="628">
        <v>272.58292697775158</v>
      </c>
      <c r="C335" s="611">
        <v>245.96022174756058</v>
      </c>
      <c r="D335" s="611">
        <v>279.45624412725834</v>
      </c>
      <c r="E335" s="611">
        <v>91.247961992328783</v>
      </c>
      <c r="F335" s="611">
        <v>155.09185716175173</v>
      </c>
      <c r="G335" s="611">
        <v>206.47206645268903</v>
      </c>
      <c r="H335" s="611">
        <v>183.82706517480395</v>
      </c>
      <c r="I335" s="628">
        <v>198.01568920884804</v>
      </c>
      <c r="J335" s="628">
        <v>276.95089613933976</v>
      </c>
      <c r="K335" s="183"/>
      <c r="L335" s="581">
        <v>760</v>
      </c>
      <c r="M335" s="575"/>
      <c r="N335" s="195"/>
    </row>
    <row r="336" spans="1:14" customFormat="1" ht="15" thickBot="1">
      <c r="A336" s="61">
        <v>41306</v>
      </c>
      <c r="B336" s="628">
        <v>275.46912016784006</v>
      </c>
      <c r="C336" s="611">
        <v>247.10605672397833</v>
      </c>
      <c r="D336" s="611">
        <v>284.61394688448735</v>
      </c>
      <c r="E336" s="611">
        <v>91.247961992328783</v>
      </c>
      <c r="F336" s="611">
        <v>155.87824585272807</v>
      </c>
      <c r="G336" s="611">
        <v>207.42692618351236</v>
      </c>
      <c r="H336" s="611">
        <v>185.10739458114247</v>
      </c>
      <c r="I336" s="628">
        <v>200.42509480923101</v>
      </c>
      <c r="J336" s="628">
        <v>278.77794199317032</v>
      </c>
      <c r="K336" s="183"/>
      <c r="L336" s="581">
        <v>757</v>
      </c>
      <c r="M336" s="575"/>
      <c r="N336" s="195"/>
    </row>
    <row r="337" spans="1:14" customFormat="1" ht="15" thickBot="1">
      <c r="A337" s="61">
        <v>41334</v>
      </c>
      <c r="B337" s="628">
        <v>295.67983566589407</v>
      </c>
      <c r="C337" s="611">
        <v>250.88234846828485</v>
      </c>
      <c r="D337" s="611">
        <v>330.11994821535995</v>
      </c>
      <c r="E337" s="611">
        <v>91.247961992328783</v>
      </c>
      <c r="F337" s="611">
        <v>157.772323841976</v>
      </c>
      <c r="G337" s="611">
        <v>207.42692618351236</v>
      </c>
      <c r="H337" s="611">
        <v>172.31200328148563</v>
      </c>
      <c r="I337" s="628">
        <v>217.79594798421348</v>
      </c>
      <c r="J337" s="628">
        <v>298.20167336756128</v>
      </c>
      <c r="K337" s="183"/>
      <c r="L337" s="581">
        <v>910</v>
      </c>
      <c r="M337" s="575"/>
      <c r="N337" s="195"/>
    </row>
    <row r="338" spans="1:14" customFormat="1" ht="15" thickBot="1">
      <c r="A338" s="61">
        <v>41365</v>
      </c>
      <c r="B338" s="628">
        <v>332.97841281504469</v>
      </c>
      <c r="C338" s="611">
        <v>251.32498286852524</v>
      </c>
      <c r="D338" s="611">
        <v>414.7681465716613</v>
      </c>
      <c r="E338" s="611">
        <v>91.486434259957633</v>
      </c>
      <c r="F338" s="611">
        <v>162.45730641794631</v>
      </c>
      <c r="G338" s="611">
        <v>208.36389306505077</v>
      </c>
      <c r="H338" s="611">
        <v>167.83011910812269</v>
      </c>
      <c r="I338" s="628">
        <v>245.25451262604821</v>
      </c>
      <c r="J338" s="628">
        <v>336.03637853164213</v>
      </c>
      <c r="K338" s="183"/>
      <c r="L338" s="581">
        <v>863</v>
      </c>
      <c r="M338" s="575"/>
      <c r="N338" s="195"/>
    </row>
    <row r="339" spans="1:14" customFormat="1" ht="15" thickBot="1">
      <c r="A339" s="61">
        <v>41395</v>
      </c>
      <c r="B339" s="628">
        <v>327.78881737816664</v>
      </c>
      <c r="C339" s="611">
        <v>247.89993970556725</v>
      </c>
      <c r="D339" s="611">
        <v>395.76745038079821</v>
      </c>
      <c r="E339" s="611">
        <v>99.272782796540511</v>
      </c>
      <c r="F339" s="611">
        <v>172.27456085704674</v>
      </c>
      <c r="G339" s="611">
        <v>214.11269529510091</v>
      </c>
      <c r="H339" s="611">
        <v>165.45977619379656</v>
      </c>
      <c r="I339" s="628">
        <v>241.80653424901323</v>
      </c>
      <c r="J339" s="628">
        <v>330.16382228950937</v>
      </c>
      <c r="K339" s="183"/>
      <c r="L339" s="581">
        <v>809</v>
      </c>
      <c r="M339" s="575"/>
      <c r="N339" s="195"/>
    </row>
    <row r="340" spans="1:14" customFormat="1" ht="15" thickBot="1">
      <c r="A340" s="61">
        <v>41426</v>
      </c>
      <c r="B340" s="628">
        <v>315.57907618741615</v>
      </c>
      <c r="C340" s="611">
        <v>243.22740308720802</v>
      </c>
      <c r="D340" s="611">
        <v>369.26153410827453</v>
      </c>
      <c r="E340" s="611">
        <v>100.92114874026542</v>
      </c>
      <c r="F340" s="611">
        <v>172.56795692396403</v>
      </c>
      <c r="G340" s="611">
        <v>217.67773824950206</v>
      </c>
      <c r="H340" s="611">
        <v>163.66119293560521</v>
      </c>
      <c r="I340" s="628">
        <v>231.06321041441589</v>
      </c>
      <c r="J340" s="628">
        <v>318.65703576934436</v>
      </c>
      <c r="K340" s="183"/>
      <c r="L340" s="580">
        <v>1171</v>
      </c>
      <c r="M340" s="575"/>
      <c r="N340" s="195"/>
    </row>
    <row r="341" spans="1:14" customFormat="1" ht="15" thickBot="1">
      <c r="A341" s="61">
        <v>41456</v>
      </c>
      <c r="B341" s="628">
        <v>317.70765171624561</v>
      </c>
      <c r="C341" s="611">
        <v>248.34586980150124</v>
      </c>
      <c r="D341" s="611">
        <v>371.63673463659455</v>
      </c>
      <c r="E341" s="611">
        <v>99.422424949301146</v>
      </c>
      <c r="F341" s="611">
        <v>173.36904020435648</v>
      </c>
      <c r="G341" s="611">
        <v>216.9430246963627</v>
      </c>
      <c r="H341" s="611">
        <v>159.79919194171447</v>
      </c>
      <c r="I341" s="628">
        <v>233.60695740719166</v>
      </c>
      <c r="J341" s="628">
        <v>319.95261881052977</v>
      </c>
      <c r="K341" s="183"/>
      <c r="L341" s="580">
        <v>1062</v>
      </c>
      <c r="M341" s="575"/>
      <c r="N341" s="195"/>
    </row>
    <row r="342" spans="1:14" customFormat="1" ht="15" thickBot="1">
      <c r="A342" s="61">
        <v>41487</v>
      </c>
      <c r="B342" s="628">
        <v>320.05820079260559</v>
      </c>
      <c r="C342" s="611">
        <v>248.85921686975965</v>
      </c>
      <c r="D342" s="611">
        <v>376.23638770398861</v>
      </c>
      <c r="E342" s="611">
        <v>99.831753066050183</v>
      </c>
      <c r="F342" s="611">
        <v>172.73706054506187</v>
      </c>
      <c r="G342" s="611">
        <v>217.3896467283509</v>
      </c>
      <c r="H342" s="611">
        <v>163.8268495272757</v>
      </c>
      <c r="I342" s="628">
        <v>233.76103525945504</v>
      </c>
      <c r="J342" s="628">
        <v>323.33500042668942</v>
      </c>
      <c r="K342" s="183"/>
      <c r="L342" s="580">
        <v>1132</v>
      </c>
      <c r="M342" s="575"/>
      <c r="N342" s="195"/>
    </row>
    <row r="343" spans="1:14" customFormat="1" ht="15" thickBot="1">
      <c r="A343" s="61">
        <v>41518</v>
      </c>
      <c r="B343" s="628">
        <v>323.46567058620548</v>
      </c>
      <c r="C343" s="611">
        <v>256.71351107958549</v>
      </c>
      <c r="D343" s="611">
        <v>379.41768032487829</v>
      </c>
      <c r="E343" s="611">
        <v>99.914943672442845</v>
      </c>
      <c r="F343" s="611">
        <v>172.8786144059016</v>
      </c>
      <c r="G343" s="611">
        <v>217.3896467283509</v>
      </c>
      <c r="H343" s="611">
        <v>158.91052727870809</v>
      </c>
      <c r="I343" s="628">
        <v>235.9347181515156</v>
      </c>
      <c r="J343" s="628">
        <v>327.23376012365503</v>
      </c>
      <c r="K343" s="183"/>
      <c r="L343" s="580">
        <v>2003</v>
      </c>
      <c r="M343" s="575"/>
      <c r="N343" s="195"/>
    </row>
    <row r="344" spans="1:14" customFormat="1" ht="15" thickBot="1">
      <c r="A344" s="61">
        <v>41548</v>
      </c>
      <c r="B344" s="628">
        <v>327.83154564530145</v>
      </c>
      <c r="C344" s="611">
        <v>265.64666315608883</v>
      </c>
      <c r="D344" s="611">
        <v>382.58596134311188</v>
      </c>
      <c r="E344" s="611">
        <v>98.434806168690173</v>
      </c>
      <c r="F344" s="611">
        <v>174.03304274685681</v>
      </c>
      <c r="G344" s="611">
        <v>218.10416597936876</v>
      </c>
      <c r="H344" s="611">
        <v>163.83621593488328</v>
      </c>
      <c r="I344" s="628">
        <v>237.25184311116439</v>
      </c>
      <c r="J344" s="628">
        <v>332.60906032260078</v>
      </c>
      <c r="K344" s="183"/>
      <c r="L344" s="580">
        <v>1504</v>
      </c>
      <c r="M344" s="575"/>
      <c r="N344" s="195"/>
    </row>
    <row r="345" spans="1:14" customFormat="1" ht="15" thickBot="1">
      <c r="A345" s="61">
        <v>41579</v>
      </c>
      <c r="B345" s="628">
        <v>326.86808018220705</v>
      </c>
      <c r="C345" s="611">
        <v>270.07790422480656</v>
      </c>
      <c r="D345" s="611">
        <v>377.43325919525694</v>
      </c>
      <c r="E345" s="611">
        <v>97.805755273771368</v>
      </c>
      <c r="F345" s="611">
        <v>173.94044698760842</v>
      </c>
      <c r="G345" s="611">
        <v>224.24590191714699</v>
      </c>
      <c r="H345" s="611">
        <v>157.67337086412795</v>
      </c>
      <c r="I345" s="628">
        <v>237.5358165175262</v>
      </c>
      <c r="J345" s="628">
        <v>331.16626588454585</v>
      </c>
      <c r="K345" s="183"/>
      <c r="L345" s="580">
        <v>1821</v>
      </c>
      <c r="M345" s="575"/>
      <c r="N345" s="195"/>
    </row>
    <row r="346" spans="1:14" customFormat="1" ht="15" thickBot="1">
      <c r="A346" s="61">
        <v>41609</v>
      </c>
      <c r="B346" s="628">
        <v>330.21632724530718</v>
      </c>
      <c r="C346" s="611">
        <v>263.87220259861977</v>
      </c>
      <c r="D346" s="611">
        <v>388.73487848869308</v>
      </c>
      <c r="E346" s="611">
        <v>97.805755273771368</v>
      </c>
      <c r="F346" s="611">
        <v>175.00323939089253</v>
      </c>
      <c r="G346" s="611">
        <v>226.08613508165209</v>
      </c>
      <c r="H346" s="611">
        <v>156.92599618106436</v>
      </c>
      <c r="I346" s="628">
        <v>239.18865009826214</v>
      </c>
      <c r="J346" s="628">
        <v>335.05971967022157</v>
      </c>
      <c r="K346" s="183"/>
      <c r="L346" s="580">
        <v>2277</v>
      </c>
      <c r="M346" s="575"/>
      <c r="N346" s="195"/>
    </row>
    <row r="347" spans="1:14" customFormat="1" ht="15" thickBot="1">
      <c r="A347" s="61">
        <v>41640</v>
      </c>
      <c r="B347" s="628">
        <v>334.07590754705876</v>
      </c>
      <c r="C347" s="611">
        <v>264.50081112955576</v>
      </c>
      <c r="D347" s="611">
        <v>396.46118160094704</v>
      </c>
      <c r="E347" s="611">
        <v>97.805755273771368</v>
      </c>
      <c r="F347" s="611">
        <v>176.84665092393683</v>
      </c>
      <c r="G347" s="611">
        <v>226.08613508165209</v>
      </c>
      <c r="H347" s="611">
        <v>156.02342704918206</v>
      </c>
      <c r="I347" s="628">
        <v>242.39285033997245</v>
      </c>
      <c r="J347" s="628">
        <v>339.03861938844437</v>
      </c>
      <c r="K347" s="183"/>
      <c r="L347" s="580">
        <v>1110</v>
      </c>
      <c r="M347" s="575"/>
      <c r="N347" s="195"/>
    </row>
    <row r="348" spans="1:14" customFormat="1" ht="15" thickBot="1">
      <c r="A348" s="61">
        <v>41671</v>
      </c>
      <c r="B348" s="628">
        <v>337.1966144294625</v>
      </c>
      <c r="C348" s="611">
        <v>266.35417147666391</v>
      </c>
      <c r="D348" s="611">
        <v>402.17470239488893</v>
      </c>
      <c r="E348" s="611">
        <v>97.805755273771368</v>
      </c>
      <c r="F348" s="611">
        <v>178.82759313280437</v>
      </c>
      <c r="G348" s="611">
        <v>225.76748264809962</v>
      </c>
      <c r="H348" s="611">
        <v>152.94089994232675</v>
      </c>
      <c r="I348" s="628">
        <v>244.15226630430575</v>
      </c>
      <c r="J348" s="628">
        <v>342.47567259794789</v>
      </c>
      <c r="K348" s="183"/>
      <c r="L348" s="580">
        <v>1258</v>
      </c>
      <c r="M348" s="575"/>
      <c r="N348" s="195"/>
    </row>
    <row r="349" spans="1:14" customFormat="1" ht="15" thickBot="1">
      <c r="A349" s="61">
        <v>41699</v>
      </c>
      <c r="B349" s="628">
        <v>337.00340429994964</v>
      </c>
      <c r="C349" s="611">
        <v>282.58990462443319</v>
      </c>
      <c r="D349" s="611">
        <v>387.90014150464816</v>
      </c>
      <c r="E349" s="611">
        <v>97.805755273771368</v>
      </c>
      <c r="F349" s="611">
        <v>179.37065718010464</v>
      </c>
      <c r="G349" s="611">
        <v>228.94647876987028</v>
      </c>
      <c r="H349" s="611">
        <v>153.89472764249049</v>
      </c>
      <c r="I349" s="628">
        <v>243.28148999706698</v>
      </c>
      <c r="J349" s="628">
        <v>342.92021920299351</v>
      </c>
      <c r="K349" s="183"/>
      <c r="L349" s="580">
        <v>1362</v>
      </c>
      <c r="M349" s="575"/>
      <c r="N349" s="195"/>
    </row>
    <row r="350" spans="1:14" customFormat="1" ht="15" thickBot="1">
      <c r="A350" s="61">
        <v>41730</v>
      </c>
      <c r="B350" s="628">
        <v>324.61904919806437</v>
      </c>
      <c r="C350" s="611">
        <v>284.26979484090538</v>
      </c>
      <c r="D350" s="611">
        <v>352.2565769919496</v>
      </c>
      <c r="E350" s="611">
        <v>97.809833883628102</v>
      </c>
      <c r="F350" s="611">
        <v>180.34490332867344</v>
      </c>
      <c r="G350" s="611">
        <v>231.40299417552552</v>
      </c>
      <c r="H350" s="611">
        <v>163.3561503397986</v>
      </c>
      <c r="I350" s="628">
        <v>234.351358103618</v>
      </c>
      <c r="J350" s="628">
        <v>330.47522007737064</v>
      </c>
      <c r="K350" s="183"/>
      <c r="L350" s="581">
        <v>943</v>
      </c>
      <c r="M350" s="575"/>
      <c r="N350" s="195"/>
    </row>
    <row r="351" spans="1:14" customFormat="1" ht="15" thickBot="1">
      <c r="A351" s="61">
        <v>41760</v>
      </c>
      <c r="B351" s="628">
        <v>318.83689283271679</v>
      </c>
      <c r="C351" s="611">
        <v>286.27128933353271</v>
      </c>
      <c r="D351" s="611">
        <v>336.48777180351448</v>
      </c>
      <c r="E351" s="611">
        <v>99.962477587359217</v>
      </c>
      <c r="F351" s="611">
        <v>179.91932559451737</v>
      </c>
      <c r="G351" s="611">
        <v>231.81061238629738</v>
      </c>
      <c r="H351" s="611">
        <v>157.93524241299312</v>
      </c>
      <c r="I351" s="628">
        <v>230.57592272617109</v>
      </c>
      <c r="J351" s="628">
        <v>324.90663431446427</v>
      </c>
      <c r="K351" s="183"/>
      <c r="L351" s="582">
        <v>934</v>
      </c>
      <c r="M351" s="575"/>
      <c r="N351" s="195"/>
    </row>
    <row r="352" spans="1:14" ht="15" thickBot="1">
      <c r="A352" s="61">
        <v>41791</v>
      </c>
      <c r="B352" s="628">
        <v>315.60201697220202</v>
      </c>
      <c r="C352" s="611">
        <v>289.46530764221438</v>
      </c>
      <c r="D352" s="611">
        <v>328.58891596339828</v>
      </c>
      <c r="E352" s="611">
        <v>100.05847323204557</v>
      </c>
      <c r="F352" s="611">
        <v>173.75378735572747</v>
      </c>
      <c r="G352" s="611">
        <v>231.81061238629738</v>
      </c>
      <c r="H352" s="611">
        <v>165.86517328970342</v>
      </c>
      <c r="I352" s="628">
        <v>229.01604558068834</v>
      </c>
      <c r="J352" s="628">
        <v>321.48400223241214</v>
      </c>
      <c r="K352" s="183"/>
      <c r="L352" s="581">
        <v>850</v>
      </c>
      <c r="M352" s="575"/>
      <c r="N352" s="195"/>
    </row>
    <row r="353" spans="1:14" ht="15" thickBot="1">
      <c r="A353" s="61">
        <v>41821</v>
      </c>
      <c r="B353" s="628">
        <v>307.62306073191223</v>
      </c>
      <c r="C353" s="611">
        <v>299.67677574380491</v>
      </c>
      <c r="D353" s="611">
        <v>302.56758925327227</v>
      </c>
      <c r="E353" s="611">
        <v>99.214066638644439</v>
      </c>
      <c r="F353" s="611">
        <v>168.79766421676791</v>
      </c>
      <c r="G353" s="611">
        <v>231.81061238629738</v>
      </c>
      <c r="H353" s="611">
        <v>174.96738240834213</v>
      </c>
      <c r="I353" s="628">
        <v>223.31018080581467</v>
      </c>
      <c r="J353" s="628">
        <v>313.87822433005488</v>
      </c>
      <c r="K353" s="183"/>
      <c r="L353" s="581">
        <v>755</v>
      </c>
      <c r="M353" s="438"/>
      <c r="N353" s="195"/>
    </row>
    <row r="354" spans="1:14" ht="15" thickBot="1">
      <c r="A354" s="61">
        <v>41852</v>
      </c>
      <c r="B354" s="628">
        <v>296.78195867109986</v>
      </c>
      <c r="C354" s="611">
        <v>311.94615348570159</v>
      </c>
      <c r="D354" s="611">
        <v>266.91859702468781</v>
      </c>
      <c r="E354" s="611">
        <v>96.46455458271484</v>
      </c>
      <c r="F354" s="611">
        <v>166.75469918159024</v>
      </c>
      <c r="G354" s="611">
        <v>231.81061238629738</v>
      </c>
      <c r="H354" s="611">
        <v>181.81351108741936</v>
      </c>
      <c r="I354" s="628">
        <v>216.87991792058929</v>
      </c>
      <c r="J354" s="628">
        <v>301.74551032206188</v>
      </c>
      <c r="K354" s="183"/>
      <c r="L354" s="590">
        <v>1147</v>
      </c>
      <c r="M354" s="438"/>
      <c r="N354" s="195"/>
    </row>
    <row r="355" spans="1:14" ht="15" thickBot="1">
      <c r="A355" s="61">
        <v>41883</v>
      </c>
      <c r="B355" s="628">
        <v>292.86001100735348</v>
      </c>
      <c r="C355" s="611">
        <v>322.08044523755967</v>
      </c>
      <c r="D355" s="611">
        <v>250.75016988189327</v>
      </c>
      <c r="E355" s="611">
        <v>94.379934101705928</v>
      </c>
      <c r="F355" s="611">
        <v>166.46976111528915</v>
      </c>
      <c r="G355" s="611">
        <v>231.81061238629738</v>
      </c>
      <c r="H355" s="611">
        <v>179.2814444875259</v>
      </c>
      <c r="I355" s="628">
        <v>216.48166924054439</v>
      </c>
      <c r="J355" s="628">
        <v>295.78283466009077</v>
      </c>
      <c r="K355" s="183"/>
      <c r="L355" s="590">
        <v>1063</v>
      </c>
      <c r="M355" s="535"/>
      <c r="N355" s="195"/>
    </row>
    <row r="356" spans="1:14" ht="15" thickBot="1">
      <c r="A356" s="572">
        <v>41913</v>
      </c>
      <c r="B356" s="628">
        <v>290.25152580335481</v>
      </c>
      <c r="C356" s="611">
        <v>312.6645063316393</v>
      </c>
      <c r="D356" s="611">
        <v>250.64464457142779</v>
      </c>
      <c r="E356" s="611">
        <v>98.996684626409149</v>
      </c>
      <c r="F356" s="611">
        <v>165.92744984102836</v>
      </c>
      <c r="G356" s="611">
        <v>231.66789721777366</v>
      </c>
      <c r="H356" s="611">
        <v>175.58847172146105</v>
      </c>
      <c r="I356" s="628">
        <v>215.84693851859871</v>
      </c>
      <c r="J356" s="628">
        <v>292.22087915548644</v>
      </c>
      <c r="K356" s="183"/>
      <c r="L356" s="590">
        <v>1428</v>
      </c>
      <c r="M356" s="535"/>
      <c r="N356" s="195"/>
    </row>
    <row r="357" spans="1:14" ht="15" thickBot="1">
      <c r="A357" s="61">
        <v>41944</v>
      </c>
      <c r="B357" s="628">
        <v>286.06250240549701</v>
      </c>
      <c r="C357" s="611">
        <v>309.53873598979959</v>
      </c>
      <c r="D357" s="611">
        <v>239.55682321888295</v>
      </c>
      <c r="E357" s="611">
        <v>100.45927588156118</v>
      </c>
      <c r="F357" s="611">
        <v>166.63236425035822</v>
      </c>
      <c r="G357" s="611">
        <v>231.66789721777366</v>
      </c>
      <c r="H357" s="611">
        <v>184.58109502151436</v>
      </c>
      <c r="I357" s="628">
        <v>214.32665335237252</v>
      </c>
      <c r="J357" s="628">
        <v>286.32592093067643</v>
      </c>
      <c r="K357" s="183"/>
      <c r="L357" s="590">
        <v>1153</v>
      </c>
      <c r="M357" s="535"/>
      <c r="N357" s="195"/>
    </row>
    <row r="358" spans="1:14" ht="15" thickBot="1">
      <c r="A358" s="61">
        <v>41974</v>
      </c>
      <c r="B358" s="628">
        <v>273.3544408690467</v>
      </c>
      <c r="C358" s="611">
        <v>290.72837753965274</v>
      </c>
      <c r="D358" s="611">
        <v>224.41082193919948</v>
      </c>
      <c r="E358" s="611">
        <v>101.15945254626163</v>
      </c>
      <c r="F358" s="611">
        <v>166.50333763925326</v>
      </c>
      <c r="G358" s="611">
        <v>231.66789721777366</v>
      </c>
      <c r="H358" s="611">
        <v>171.85413988596338</v>
      </c>
      <c r="I358" s="628">
        <v>205.57648810302874</v>
      </c>
      <c r="J358" s="628">
        <v>272.67272054814947</v>
      </c>
      <c r="K358" s="183"/>
      <c r="L358" s="590">
        <v>782</v>
      </c>
      <c r="M358" s="535"/>
      <c r="N358" s="195"/>
    </row>
    <row r="359" spans="1:14" ht="15" thickBot="1">
      <c r="A359" s="61">
        <v>42005</v>
      </c>
      <c r="B359" s="628">
        <v>272.59763439309455</v>
      </c>
      <c r="C359" s="611">
        <v>288.3113532775775</v>
      </c>
      <c r="D359" s="611">
        <v>226.6862860734698</v>
      </c>
      <c r="E359" s="611">
        <v>103.06407053469577</v>
      </c>
      <c r="F359" s="611">
        <v>164.79602053945965</v>
      </c>
      <c r="G359" s="611">
        <v>231.66789721777366</v>
      </c>
      <c r="H359" s="611">
        <v>163.12366205801666</v>
      </c>
      <c r="I359" s="628">
        <v>208.17619381597044</v>
      </c>
      <c r="J359" s="628">
        <v>269.90110540535858</v>
      </c>
      <c r="K359" s="183"/>
      <c r="L359" s="590">
        <v>608</v>
      </c>
      <c r="M359" s="535"/>
      <c r="N359" s="195"/>
    </row>
    <row r="360" spans="1:14" ht="15" thickBot="1">
      <c r="A360" s="61">
        <v>42036</v>
      </c>
      <c r="B360" s="628">
        <v>283.99625679339169</v>
      </c>
      <c r="C360" s="611">
        <v>272.8393987335524</v>
      </c>
      <c r="D360" s="611">
        <v>253.74275547924447</v>
      </c>
      <c r="E360" s="611">
        <v>103.06407053469577</v>
      </c>
      <c r="F360" s="611">
        <v>163.6878842290937</v>
      </c>
      <c r="G360" s="611">
        <v>228.85552086019646</v>
      </c>
      <c r="H360" s="611">
        <v>163.85665333543747</v>
      </c>
      <c r="I360" s="628">
        <v>218.11357574859554</v>
      </c>
      <c r="J360" s="628">
        <v>280.67166327863259</v>
      </c>
      <c r="K360" s="183"/>
      <c r="L360" s="590">
        <v>540</v>
      </c>
      <c r="M360" s="535"/>
      <c r="N360" s="195"/>
    </row>
    <row r="361" spans="1:14" ht="15" thickBot="1">
      <c r="A361" s="61">
        <v>42064</v>
      </c>
      <c r="B361" s="628">
        <v>296.92346567681199</v>
      </c>
      <c r="C361" s="611">
        <v>275.48921317285772</v>
      </c>
      <c r="D361" s="611">
        <v>276.9795393168975</v>
      </c>
      <c r="E361" s="611">
        <v>103.06407053469577</v>
      </c>
      <c r="F361" s="611">
        <v>161.12797898146923</v>
      </c>
      <c r="G361" s="611">
        <v>226.57663560318016</v>
      </c>
      <c r="H361" s="611">
        <v>159.65114275041722</v>
      </c>
      <c r="I361" s="628">
        <v>231.82409678660127</v>
      </c>
      <c r="J361" s="628">
        <v>292.74251476582663</v>
      </c>
      <c r="K361" s="183"/>
      <c r="L361" s="590">
        <v>602</v>
      </c>
      <c r="M361" s="535"/>
      <c r="N361" s="195"/>
    </row>
    <row r="362" spans="1:14" ht="15" thickBot="1">
      <c r="A362" s="61">
        <v>42095</v>
      </c>
      <c r="B362" s="628">
        <v>274.87104072945169</v>
      </c>
      <c r="C362" s="611">
        <v>281.85362436615253</v>
      </c>
      <c r="D362" s="611">
        <v>234.95924424495456</v>
      </c>
      <c r="E362" s="611">
        <v>105.12115369048526</v>
      </c>
      <c r="F362" s="611">
        <v>161.48013045701819</v>
      </c>
      <c r="G362" s="611">
        <v>224.64641102632962</v>
      </c>
      <c r="H362" s="611">
        <v>162.11396657336948</v>
      </c>
      <c r="I362" s="628">
        <v>214.46387170767258</v>
      </c>
      <c r="J362" s="628">
        <v>270.35564633703689</v>
      </c>
      <c r="K362" s="183"/>
      <c r="L362" s="590">
        <v>591</v>
      </c>
      <c r="M362" s="535"/>
      <c r="N362" s="195"/>
    </row>
    <row r="363" spans="1:14" ht="15" thickBot="1">
      <c r="A363" s="61">
        <v>42125</v>
      </c>
      <c r="B363" s="628">
        <v>261.59107459157866</v>
      </c>
      <c r="C363" s="611">
        <v>273.78285957129935</v>
      </c>
      <c r="D363" s="611">
        <v>215.48717964632226</v>
      </c>
      <c r="E363" s="611">
        <v>103.71979863926552</v>
      </c>
      <c r="F363" s="611">
        <v>160.87964758297977</v>
      </c>
      <c r="G363" s="611">
        <v>225.00183374091768</v>
      </c>
      <c r="H363" s="611">
        <v>163.0737450893034</v>
      </c>
      <c r="I363" s="628">
        <v>202.5978166555031</v>
      </c>
      <c r="J363" s="628">
        <v>258.70021446918082</v>
      </c>
      <c r="K363" s="183"/>
      <c r="L363" s="590">
        <v>589</v>
      </c>
      <c r="M363" s="535"/>
      <c r="N363" s="195"/>
    </row>
    <row r="364" spans="1:14" ht="15" thickBot="1">
      <c r="A364" s="61">
        <v>42156</v>
      </c>
      <c r="B364" s="628">
        <v>253.37614831566881</v>
      </c>
      <c r="C364" s="611">
        <v>264.49632023841633</v>
      </c>
      <c r="D364" s="611">
        <v>206.09802634033002</v>
      </c>
      <c r="E364" s="611">
        <v>103.71319736697144</v>
      </c>
      <c r="F364" s="611">
        <v>160.76053056806228</v>
      </c>
      <c r="G364" s="611">
        <v>225.00183374091768</v>
      </c>
      <c r="H364" s="611">
        <v>152.58643954749397</v>
      </c>
      <c r="I364" s="628">
        <v>195.87588279387839</v>
      </c>
      <c r="J364" s="628">
        <v>250.40427441002655</v>
      </c>
      <c r="K364" s="183"/>
      <c r="L364" s="590">
        <v>800</v>
      </c>
      <c r="M364" s="535"/>
      <c r="N364" s="195"/>
    </row>
    <row r="365" spans="1:14" ht="15" thickBot="1">
      <c r="A365" s="61">
        <v>42186</v>
      </c>
      <c r="B365" s="628">
        <v>239.53033942541927</v>
      </c>
      <c r="C365" s="611">
        <v>264.49396550571129</v>
      </c>
      <c r="D365" s="611">
        <v>184.6568347179203</v>
      </c>
      <c r="E365" s="611">
        <v>102.31942866081648</v>
      </c>
      <c r="F365" s="611">
        <v>155.93851480329624</v>
      </c>
      <c r="G365" s="611">
        <v>223.55089724561691</v>
      </c>
      <c r="H365" s="611">
        <v>148.4205190895926</v>
      </c>
      <c r="I365" s="628">
        <v>185.84258931765913</v>
      </c>
      <c r="J365" s="628">
        <v>236.45097449933164</v>
      </c>
      <c r="K365" s="183"/>
      <c r="L365" s="590">
        <v>1131</v>
      </c>
      <c r="M365" s="535"/>
      <c r="N365" s="195"/>
    </row>
    <row r="366" spans="1:14" ht="15" thickBot="1">
      <c r="A366" s="61">
        <v>42217</v>
      </c>
      <c r="B366" s="628">
        <v>226.88065797027033</v>
      </c>
      <c r="C366" s="611">
        <v>268.24536356318879</v>
      </c>
      <c r="D366" s="611">
        <v>165.97695886004536</v>
      </c>
      <c r="E366" s="611">
        <v>100.77177282335808</v>
      </c>
      <c r="F366" s="611">
        <v>146.34868420761885</v>
      </c>
      <c r="G366" s="611">
        <v>223.49227723256138</v>
      </c>
      <c r="H366" s="611">
        <v>139.9069233597094</v>
      </c>
      <c r="I366" s="628">
        <v>175.33431503567505</v>
      </c>
      <c r="J366" s="628">
        <v>223.96346740420884</v>
      </c>
      <c r="K366" s="183"/>
      <c r="L366" s="590">
        <v>903</v>
      </c>
      <c r="M366" s="535"/>
      <c r="N366" s="195"/>
    </row>
    <row r="367" spans="1:14" ht="15" thickBot="1">
      <c r="A367" s="61">
        <v>42248</v>
      </c>
      <c r="B367" s="628">
        <v>239.5255269897842</v>
      </c>
      <c r="C367" s="611">
        <v>261.71364845709354</v>
      </c>
      <c r="D367" s="611">
        <v>191.02021643928029</v>
      </c>
      <c r="E367" s="611">
        <v>100.47066742480183</v>
      </c>
      <c r="F367" s="611">
        <v>145.32203567669475</v>
      </c>
      <c r="G367" s="611">
        <v>222.6607577547949</v>
      </c>
      <c r="H367" s="611">
        <v>143.7200287379286</v>
      </c>
      <c r="I367" s="628">
        <v>184.64764265753186</v>
      </c>
      <c r="J367" s="628">
        <v>236.49356493717534</v>
      </c>
      <c r="K367" s="183"/>
      <c r="L367" s="590">
        <v>900</v>
      </c>
      <c r="M367" s="535"/>
      <c r="N367" s="195"/>
    </row>
    <row r="368" spans="1:14" ht="15" thickBot="1">
      <c r="A368" s="61">
        <v>42278</v>
      </c>
      <c r="B368" s="628">
        <v>256.63308872146649</v>
      </c>
      <c r="C368" s="611">
        <v>254.57554519651279</v>
      </c>
      <c r="D368" s="611">
        <v>225.2898404523975</v>
      </c>
      <c r="E368" s="611">
        <v>100.51492163102711</v>
      </c>
      <c r="F368" s="611">
        <v>144.62204804197376</v>
      </c>
      <c r="G368" s="611">
        <v>219.57147913480532</v>
      </c>
      <c r="H368" s="611">
        <v>136.70964427277787</v>
      </c>
      <c r="I368" s="628">
        <v>197.89425097468651</v>
      </c>
      <c r="J368" s="628">
        <v>253.48368439266494</v>
      </c>
      <c r="K368" s="183"/>
      <c r="L368" s="590">
        <v>721</v>
      </c>
      <c r="M368" s="535"/>
      <c r="N368" s="195"/>
    </row>
    <row r="369" spans="1:14" ht="15" thickBot="1">
      <c r="A369" s="61">
        <v>42309</v>
      </c>
      <c r="B369" s="628">
        <v>242.32107710724171</v>
      </c>
      <c r="C369" s="611">
        <v>246.34087492378416</v>
      </c>
      <c r="D369" s="611">
        <v>204.13413882574744</v>
      </c>
      <c r="E369" s="611">
        <v>99.914888804705839</v>
      </c>
      <c r="F369" s="611">
        <v>144.83322146491867</v>
      </c>
      <c r="G369" s="611">
        <v>219.57147913480532</v>
      </c>
      <c r="H369" s="611">
        <v>132.51671614171335</v>
      </c>
      <c r="I369" s="628">
        <v>189.25414439641733</v>
      </c>
      <c r="J369" s="628">
        <v>238.35859965019523</v>
      </c>
      <c r="K369" s="183"/>
      <c r="L369" s="590">
        <v>584</v>
      </c>
      <c r="M369" s="535"/>
      <c r="N369" s="195"/>
    </row>
    <row r="370" spans="1:14" ht="15" thickBot="1">
      <c r="A370" s="61">
        <v>42339</v>
      </c>
      <c r="B370" s="628">
        <v>237.98793426700684</v>
      </c>
      <c r="C370" s="611">
        <v>244.17922485804013</v>
      </c>
      <c r="D370" s="611">
        <v>196.89048829970602</v>
      </c>
      <c r="E370" s="611">
        <v>96.326813722057437</v>
      </c>
      <c r="F370" s="611">
        <v>147.9376771113769</v>
      </c>
      <c r="G370" s="611">
        <v>219.57147913480532</v>
      </c>
      <c r="H370" s="611">
        <v>134.71917061778964</v>
      </c>
      <c r="I370" s="628">
        <v>185.37546901620277</v>
      </c>
      <c r="J370" s="628">
        <v>234.02644957907856</v>
      </c>
      <c r="K370" s="183"/>
      <c r="L370" s="590">
        <v>478</v>
      </c>
      <c r="M370" s="535"/>
      <c r="N370" s="195"/>
    </row>
    <row r="371" spans="1:14" ht="15" thickBot="1">
      <c r="A371" s="61">
        <v>42370</v>
      </c>
      <c r="B371" s="628">
        <v>232.42007178619139</v>
      </c>
      <c r="C371" s="611">
        <v>238.48764206294598</v>
      </c>
      <c r="D371" s="611">
        <v>188.3727913267094</v>
      </c>
      <c r="E371" s="611">
        <v>93.97142687187177</v>
      </c>
      <c r="F371" s="611">
        <v>149.62671258521164</v>
      </c>
      <c r="G371" s="611">
        <v>219.57147913480532</v>
      </c>
      <c r="H371" s="611">
        <v>133.41415192922219</v>
      </c>
      <c r="I371" s="628">
        <v>180.89557695334437</v>
      </c>
      <c r="J371" s="628">
        <v>227.73117518348886</v>
      </c>
      <c r="K371" s="183"/>
      <c r="L371" s="590">
        <v>317</v>
      </c>
      <c r="M371" s="535"/>
      <c r="N371" s="195"/>
    </row>
    <row r="372" spans="1:14" ht="15" thickBot="1">
      <c r="A372" s="61">
        <v>42401</v>
      </c>
      <c r="B372" s="628">
        <v>233.50160151112379</v>
      </c>
      <c r="C372" s="611">
        <v>249.06750034614959</v>
      </c>
      <c r="D372" s="611">
        <v>183.64043199758734</v>
      </c>
      <c r="E372" s="611">
        <v>93.97142687187177</v>
      </c>
      <c r="F372" s="611">
        <v>149.62439931912485</v>
      </c>
      <c r="G372" s="611">
        <v>220.71304828052175</v>
      </c>
      <c r="H372" s="611">
        <v>136.92581067819904</v>
      </c>
      <c r="I372" s="628">
        <v>180.66939738398901</v>
      </c>
      <c r="J372" s="628">
        <v>229.32294135195247</v>
      </c>
      <c r="K372" s="183"/>
      <c r="L372" s="590">
        <v>329</v>
      </c>
      <c r="M372" s="574"/>
      <c r="N372" s="195"/>
    </row>
    <row r="373" spans="1:14" ht="15" thickBot="1">
      <c r="A373" s="61">
        <v>42430</v>
      </c>
      <c r="B373" s="628">
        <v>230.54823508030921</v>
      </c>
      <c r="C373" s="611">
        <v>254.08153822466357</v>
      </c>
      <c r="D373" s="611">
        <v>175.46322716634148</v>
      </c>
      <c r="E373" s="611">
        <v>93.97142687187177</v>
      </c>
      <c r="F373" s="611">
        <v>148.52394559497978</v>
      </c>
      <c r="G373" s="611">
        <v>217.1388984428051</v>
      </c>
      <c r="H373" s="611">
        <v>136.89706966577845</v>
      </c>
      <c r="I373" s="628">
        <v>178.12770951832368</v>
      </c>
      <c r="J373" s="628">
        <v>226.24600284577289</v>
      </c>
      <c r="K373" s="183"/>
      <c r="L373" s="590">
        <v>429</v>
      </c>
      <c r="M373" s="574"/>
      <c r="N373" s="195"/>
    </row>
    <row r="374" spans="1:14" ht="15" thickBot="1">
      <c r="A374" s="61">
        <v>42461</v>
      </c>
      <c r="B374" s="628">
        <v>228.77681518532759</v>
      </c>
      <c r="C374" s="611">
        <v>252.02904254504213</v>
      </c>
      <c r="D374" s="611">
        <v>172.7364281087203</v>
      </c>
      <c r="E374" s="611">
        <v>94.364816200669509</v>
      </c>
      <c r="F374" s="611">
        <v>147.41886533866122</v>
      </c>
      <c r="G374" s="611">
        <v>217.1388984428051</v>
      </c>
      <c r="H374" s="611">
        <v>141.4108503170842</v>
      </c>
      <c r="I374" s="628">
        <v>175.58100659851394</v>
      </c>
      <c r="J374" s="628">
        <v>225.2322171728284</v>
      </c>
      <c r="K374" s="183"/>
      <c r="L374" s="590">
        <v>703</v>
      </c>
      <c r="M374" s="574"/>
      <c r="N374" s="195"/>
    </row>
    <row r="375" spans="1:14" ht="15" thickBot="1">
      <c r="A375" s="61">
        <v>42491</v>
      </c>
      <c r="B375" s="628">
        <v>231.06501165814223</v>
      </c>
      <c r="C375" s="611">
        <v>255.71354065981552</v>
      </c>
      <c r="D375" s="611">
        <v>172.54350810023516</v>
      </c>
      <c r="E375" s="611">
        <v>99.483940728328861</v>
      </c>
      <c r="F375" s="611">
        <v>148.74285111539746</v>
      </c>
      <c r="G375" s="611">
        <v>219.48006855466738</v>
      </c>
      <c r="H375" s="611">
        <v>140.0616821695285</v>
      </c>
      <c r="I375" s="628">
        <v>177.20659465138135</v>
      </c>
      <c r="J375" s="628">
        <v>227.80049424676841</v>
      </c>
      <c r="K375" s="183"/>
      <c r="L375" s="590">
        <v>612</v>
      </c>
      <c r="M375" s="574"/>
      <c r="N375" s="195"/>
    </row>
    <row r="376" spans="1:14" ht="15" thickBot="1">
      <c r="A376" s="61">
        <v>42522</v>
      </c>
      <c r="B376" s="628">
        <v>239.2209940129203</v>
      </c>
      <c r="C376" s="611">
        <v>262.36746093316822</v>
      </c>
      <c r="D376" s="611">
        <v>180.79989126712658</v>
      </c>
      <c r="E376" s="611">
        <v>101.64395540928059</v>
      </c>
      <c r="F376" s="611">
        <v>151.25876822197256</v>
      </c>
      <c r="G376" s="611">
        <v>237.41493082829018</v>
      </c>
      <c r="H376" s="611">
        <v>143.41024856800044</v>
      </c>
      <c r="I376" s="628">
        <v>183.67938457593141</v>
      </c>
      <c r="J376" s="628">
        <v>235.35724232460456</v>
      </c>
      <c r="K376" s="183"/>
      <c r="L376" s="590">
        <v>660</v>
      </c>
      <c r="M376" s="574"/>
      <c r="N376" s="195"/>
    </row>
    <row r="377" spans="1:14" ht="15" thickBot="1">
      <c r="A377" s="61">
        <v>42552</v>
      </c>
      <c r="B377" s="628">
        <v>244.16705639588238</v>
      </c>
      <c r="C377" s="611">
        <v>267.54563916868375</v>
      </c>
      <c r="D377" s="611">
        <v>188.14468782670718</v>
      </c>
      <c r="E377" s="611">
        <v>101.42943358009805</v>
      </c>
      <c r="F377" s="611">
        <v>149.7806617411201</v>
      </c>
      <c r="G377" s="611">
        <v>237.86774670196169</v>
      </c>
      <c r="H377" s="611">
        <v>146.53340095639282</v>
      </c>
      <c r="I377" s="628">
        <v>188.1360960896063</v>
      </c>
      <c r="J377" s="628">
        <v>238.3378680319191</v>
      </c>
      <c r="K377" s="183"/>
      <c r="L377" s="590">
        <v>656</v>
      </c>
      <c r="M377" s="574"/>
      <c r="N377" s="195"/>
    </row>
    <row r="378" spans="1:14" ht="15" thickBot="1">
      <c r="A378" s="61">
        <v>42583</v>
      </c>
      <c r="B378" s="628">
        <v>252.05736759236086</v>
      </c>
      <c r="C378" s="611">
        <v>270.59051426825744</v>
      </c>
      <c r="D378" s="611">
        <v>203.70521189774092</v>
      </c>
      <c r="E378" s="611">
        <v>98.376536726641987</v>
      </c>
      <c r="F378" s="611">
        <v>148.58528910351902</v>
      </c>
      <c r="G378" s="611">
        <v>241.93920804489881</v>
      </c>
      <c r="H378" s="611">
        <v>147.54045254693625</v>
      </c>
      <c r="I378" s="628">
        <v>193.25006748563359</v>
      </c>
      <c r="J378" s="628">
        <v>246.28493991010691</v>
      </c>
      <c r="K378" s="183"/>
      <c r="L378" s="590">
        <v>711</v>
      </c>
      <c r="M378" s="574"/>
      <c r="N378" s="195"/>
    </row>
    <row r="379" spans="1:14" ht="15" thickBot="1">
      <c r="A379" s="61">
        <v>42614</v>
      </c>
      <c r="B379" s="628">
        <v>264.93020097965314</v>
      </c>
      <c r="C379" s="611">
        <v>265.43520387209981</v>
      </c>
      <c r="D379" s="611">
        <v>234.27135130133959</v>
      </c>
      <c r="E379" s="611">
        <v>98.510304324037079</v>
      </c>
      <c r="F379" s="611">
        <v>147.74206165764434</v>
      </c>
      <c r="G379" s="611">
        <v>241.93920804489881</v>
      </c>
      <c r="H379" s="611">
        <v>143.18500959144751</v>
      </c>
      <c r="I379" s="628">
        <v>203.19362427484091</v>
      </c>
      <c r="J379" s="628">
        <v>258.85950917255633</v>
      </c>
      <c r="K379" s="183"/>
      <c r="L379" s="590">
        <v>875</v>
      </c>
      <c r="M379" s="574"/>
      <c r="N379" s="195"/>
    </row>
    <row r="380" spans="1:14" ht="15" thickBot="1">
      <c r="A380" s="61">
        <v>42644</v>
      </c>
      <c r="B380" s="628">
        <v>266.91186039253466</v>
      </c>
      <c r="C380" s="611">
        <v>264.26753365103832</v>
      </c>
      <c r="D380" s="611">
        <v>237.82493500772966</v>
      </c>
      <c r="E380" s="611">
        <v>99.111319598667848</v>
      </c>
      <c r="F380" s="611">
        <v>147.96215240247332</v>
      </c>
      <c r="G380" s="611">
        <v>241.93920804489881</v>
      </c>
      <c r="H380" s="611">
        <v>149.58404084432519</v>
      </c>
      <c r="I380" s="628">
        <v>205.63142113497864</v>
      </c>
      <c r="J380" s="628">
        <v>258.68397581731216</v>
      </c>
      <c r="K380" s="183"/>
      <c r="L380" s="590">
        <v>857</v>
      </c>
      <c r="M380" s="574"/>
      <c r="N380" s="195"/>
    </row>
    <row r="381" spans="1:14" ht="15" thickBot="1">
      <c r="A381" s="61">
        <v>42675</v>
      </c>
      <c r="B381" s="628">
        <v>275.33733624968966</v>
      </c>
      <c r="C381" s="611">
        <v>265.76071208556186</v>
      </c>
      <c r="D381" s="611">
        <v>251.73165110709516</v>
      </c>
      <c r="E381" s="611">
        <v>100.97700704047016</v>
      </c>
      <c r="F381" s="611">
        <v>148.62242463696037</v>
      </c>
      <c r="G381" s="611">
        <v>247.49639710681183</v>
      </c>
      <c r="H381" s="611">
        <v>155.86288240889849</v>
      </c>
      <c r="I381" s="628">
        <v>214.21011956082532</v>
      </c>
      <c r="J381" s="628">
        <v>266.53202245408283</v>
      </c>
      <c r="K381" s="183"/>
      <c r="L381" s="590">
        <v>1204</v>
      </c>
      <c r="M381" s="574"/>
      <c r="N381" s="195"/>
    </row>
    <row r="382" spans="1:14" ht="15" thickBot="1">
      <c r="A382" s="61">
        <v>42705</v>
      </c>
      <c r="B382" s="628">
        <v>277.26456575104294</v>
      </c>
      <c r="C382" s="611">
        <v>255.28157741095094</v>
      </c>
      <c r="D382" s="611">
        <v>261.49294930362242</v>
      </c>
      <c r="E382" s="611">
        <v>101.42548959859569</v>
      </c>
      <c r="F382" s="611">
        <v>149.50278761627638</v>
      </c>
      <c r="G382" s="611">
        <v>247.95415561367261</v>
      </c>
      <c r="H382" s="611">
        <v>154.91969480233848</v>
      </c>
      <c r="I382" s="628">
        <v>217.98908949532486</v>
      </c>
      <c r="J382" s="628">
        <v>267.41747815018232</v>
      </c>
      <c r="K382" s="183"/>
      <c r="L382" s="590">
        <v>961</v>
      </c>
      <c r="M382" s="574"/>
      <c r="N382" s="195"/>
    </row>
    <row r="383" spans="1:14" ht="15" thickBot="1">
      <c r="A383" s="61">
        <v>42736</v>
      </c>
      <c r="B383" s="628">
        <v>276.84351836277057</v>
      </c>
      <c r="C383" s="611">
        <v>257.78477102244011</v>
      </c>
      <c r="D383" s="611">
        <v>260.5057808733128</v>
      </c>
      <c r="E383" s="611">
        <v>101.43035859906713</v>
      </c>
      <c r="F383" s="611">
        <v>150.25598444274337</v>
      </c>
      <c r="G383" s="611">
        <v>250.10948765646407</v>
      </c>
      <c r="H383" s="611">
        <v>159.93600981505122</v>
      </c>
      <c r="I383" s="628">
        <v>217.51995276973557</v>
      </c>
      <c r="J383" s="628">
        <v>267.72931927054316</v>
      </c>
      <c r="K383" s="183"/>
      <c r="L383" s="590">
        <v>800</v>
      </c>
      <c r="M383" s="574"/>
      <c r="N383" s="195"/>
    </row>
    <row r="384" spans="1:14" ht="15" thickBot="1">
      <c r="A384" s="61">
        <v>42767</v>
      </c>
      <c r="B384" s="628">
        <v>290.27108827024665</v>
      </c>
      <c r="C384" s="611">
        <v>300.68217228713695</v>
      </c>
      <c r="D384" s="611">
        <v>263.53217261351602</v>
      </c>
      <c r="E384" s="611">
        <v>101.43035859906713</v>
      </c>
      <c r="F384" s="611">
        <v>152.55453311947571</v>
      </c>
      <c r="G384" s="611">
        <v>248.81235002720322</v>
      </c>
      <c r="H384" s="611">
        <v>166.75546187487379</v>
      </c>
      <c r="I384" s="628">
        <v>221.43570544102639</v>
      </c>
      <c r="J384" s="628">
        <v>273.35661754877884</v>
      </c>
      <c r="K384" s="183"/>
      <c r="L384" s="590">
        <v>859</v>
      </c>
      <c r="M384" s="574"/>
      <c r="N384" s="195"/>
    </row>
    <row r="385" spans="1:14" ht="15" thickBot="1">
      <c r="A385" s="61">
        <v>42795</v>
      </c>
      <c r="B385" s="628">
        <v>291.48838674403402</v>
      </c>
      <c r="C385" s="611">
        <v>312.05628517616361</v>
      </c>
      <c r="D385" s="611">
        <v>258.81347258504132</v>
      </c>
      <c r="E385" s="611">
        <v>101.43035859906713</v>
      </c>
      <c r="F385" s="611">
        <v>154.30992811837322</v>
      </c>
      <c r="G385" s="611">
        <v>240.36792830573063</v>
      </c>
      <c r="H385" s="611">
        <v>171.17798199019765</v>
      </c>
      <c r="I385" s="628">
        <v>222.24542188022659</v>
      </c>
      <c r="J385" s="628">
        <v>274.25970940127678</v>
      </c>
      <c r="K385" s="183"/>
      <c r="L385" s="590">
        <v>1297</v>
      </c>
      <c r="M385" s="574"/>
      <c r="N385" s="195"/>
    </row>
    <row r="386" spans="1:14" ht="15" thickBot="1">
      <c r="A386" s="61">
        <v>42826</v>
      </c>
      <c r="B386" s="628">
        <v>290.8861163809633</v>
      </c>
      <c r="C386" s="611">
        <v>318.12190121397799</v>
      </c>
      <c r="D386" s="611">
        <v>252.21873322927996</v>
      </c>
      <c r="E386" s="611">
        <v>102.04461631290079</v>
      </c>
      <c r="F386" s="611">
        <v>155.32206409184136</v>
      </c>
      <c r="G386" s="611">
        <v>240.36792830573063</v>
      </c>
      <c r="H386" s="611">
        <v>172.53999903608337</v>
      </c>
      <c r="I386" s="628">
        <v>221.22576978977591</v>
      </c>
      <c r="J386" s="628">
        <v>274.27838163116826</v>
      </c>
      <c r="K386" s="183"/>
      <c r="L386" s="590">
        <v>1109</v>
      </c>
      <c r="M386" s="574"/>
      <c r="N386" s="195"/>
    </row>
    <row r="387" spans="1:14" ht="15" thickBot="1">
      <c r="A387" s="61">
        <v>42856</v>
      </c>
      <c r="B387" s="628">
        <v>300.11271920489401</v>
      </c>
      <c r="C387" s="611">
        <v>324.37772952078706</v>
      </c>
      <c r="D387" s="611">
        <v>261.68662982564331</v>
      </c>
      <c r="E387" s="611">
        <v>114.4083459566923</v>
      </c>
      <c r="F387" s="611">
        <v>156.53171049361313</v>
      </c>
      <c r="G387" s="611">
        <v>241.41418103106687</v>
      </c>
      <c r="H387" s="611">
        <v>171.8098657050177</v>
      </c>
      <c r="I387" s="628">
        <v>227.00613506025158</v>
      </c>
      <c r="J387" s="628">
        <v>284.49812606969726</v>
      </c>
      <c r="K387" s="183"/>
      <c r="L387" s="590">
        <v>878</v>
      </c>
      <c r="M387" s="574"/>
      <c r="N387" s="195"/>
    </row>
    <row r="388" spans="1:14" ht="15" thickBot="1">
      <c r="A388" s="61">
        <v>42887</v>
      </c>
      <c r="B388" s="628">
        <v>306.4099226669685</v>
      </c>
      <c r="C388" s="611">
        <v>333.22132572097809</v>
      </c>
      <c r="D388" s="611">
        <v>269.26373573932233</v>
      </c>
      <c r="E388" s="611">
        <v>116.02076813195477</v>
      </c>
      <c r="F388" s="611">
        <v>157.19830818913778</v>
      </c>
      <c r="G388" s="611">
        <v>247.10164924482888</v>
      </c>
      <c r="H388" s="611">
        <v>169.17142047106367</v>
      </c>
      <c r="I388" s="628">
        <v>230.96262393548039</v>
      </c>
      <c r="J388" s="628">
        <v>291.06628571123485</v>
      </c>
      <c r="K388" s="183"/>
      <c r="L388" s="590">
        <v>901</v>
      </c>
      <c r="M388" s="574"/>
      <c r="N388" s="195"/>
    </row>
    <row r="389" spans="1:14" ht="15" thickBot="1">
      <c r="A389" s="61">
        <v>42917</v>
      </c>
      <c r="B389" s="628">
        <v>304.07049578528563</v>
      </c>
      <c r="C389" s="611">
        <v>322.10052045634643</v>
      </c>
      <c r="D389" s="611">
        <v>273.0517435123374</v>
      </c>
      <c r="E389" s="611">
        <v>109.54636512505144</v>
      </c>
      <c r="F389" s="611">
        <v>158.8155035495644</v>
      </c>
      <c r="G389" s="611">
        <v>247.71803362487418</v>
      </c>
      <c r="H389" s="611">
        <v>171.19844484693724</v>
      </c>
      <c r="I389" s="628">
        <v>228.10887788812602</v>
      </c>
      <c r="J389" s="628">
        <v>289.88872489056149</v>
      </c>
      <c r="K389" s="183"/>
      <c r="L389" s="590">
        <v>946</v>
      </c>
      <c r="M389" s="574"/>
      <c r="N389" s="195"/>
    </row>
    <row r="390" spans="1:14" ht="15" thickBot="1">
      <c r="A390" s="61">
        <v>42948</v>
      </c>
      <c r="B390" s="628">
        <v>301.47521481641172</v>
      </c>
      <c r="C390" s="611">
        <v>311.77738020933907</v>
      </c>
      <c r="D390" s="611">
        <v>271.83157542631011</v>
      </c>
      <c r="E390" s="611">
        <v>107.71067106016402</v>
      </c>
      <c r="F390" s="611">
        <v>159.975929801642</v>
      </c>
      <c r="G390" s="611">
        <v>247.71803362487418</v>
      </c>
      <c r="H390" s="611">
        <v>181.7530003272482</v>
      </c>
      <c r="I390" s="628">
        <v>224.29420723175113</v>
      </c>
      <c r="J390" s="628">
        <v>288.30592827816548</v>
      </c>
      <c r="K390" s="183"/>
      <c r="L390" s="590">
        <v>1184</v>
      </c>
      <c r="M390" s="574"/>
      <c r="N390" s="195"/>
    </row>
    <row r="391" spans="1:14" ht="15" thickBot="1">
      <c r="A391" s="61">
        <v>42979</v>
      </c>
      <c r="B391" s="628">
        <v>303.71127240821903</v>
      </c>
      <c r="C391" s="611">
        <v>313.06199380075202</v>
      </c>
      <c r="D391" s="611">
        <v>272.89692385869364</v>
      </c>
      <c r="E391" s="611">
        <v>110.54900085079673</v>
      </c>
      <c r="F391" s="611">
        <v>160.73018328340095</v>
      </c>
      <c r="G391" s="611">
        <v>248.36392139049423</v>
      </c>
      <c r="H391" s="611">
        <v>188.14596882463732</v>
      </c>
      <c r="I391" s="628">
        <v>225.06573659174765</v>
      </c>
      <c r="J391" s="628">
        <v>291.06584445978399</v>
      </c>
      <c r="K391" s="183"/>
      <c r="L391" s="590">
        <v>1356</v>
      </c>
      <c r="M391" s="574"/>
      <c r="N391" s="195"/>
    </row>
    <row r="392" spans="1:14" ht="15" thickBot="1">
      <c r="A392" s="61">
        <v>43009</v>
      </c>
      <c r="B392" s="628">
        <v>302.91926845443612</v>
      </c>
      <c r="C392" s="611">
        <v>315.55763030810806</v>
      </c>
      <c r="D392" s="611">
        <v>264.49414371802476</v>
      </c>
      <c r="E392" s="611">
        <v>113.60878102982383</v>
      </c>
      <c r="F392" s="611">
        <v>163.71980851602038</v>
      </c>
      <c r="G392" s="611">
        <v>249.41127426805105</v>
      </c>
      <c r="H392" s="611">
        <v>191.7369761056986</v>
      </c>
      <c r="I392" s="628">
        <v>225.76833704715133</v>
      </c>
      <c r="J392" s="628">
        <v>289.85971978339541</v>
      </c>
      <c r="K392" s="183"/>
      <c r="L392" s="590">
        <v>1522</v>
      </c>
      <c r="M392" s="574"/>
      <c r="N392" s="195"/>
    </row>
    <row r="393" spans="1:14" ht="15" thickBot="1">
      <c r="A393" s="61">
        <v>43040</v>
      </c>
      <c r="B393" s="628">
        <v>300.06426333151074</v>
      </c>
      <c r="C393" s="611">
        <v>316.76138799344784</v>
      </c>
      <c r="D393" s="611">
        <v>251.3301073118358</v>
      </c>
      <c r="E393" s="611">
        <v>118.0053568268827</v>
      </c>
      <c r="F393" s="611">
        <v>168.0164066904332</v>
      </c>
      <c r="G393" s="611">
        <v>249.41127426805105</v>
      </c>
      <c r="H393" s="611">
        <v>188.85216103610389</v>
      </c>
      <c r="I393" s="628">
        <v>224.03681108260247</v>
      </c>
      <c r="J393" s="628">
        <v>287.43183795008599</v>
      </c>
      <c r="K393" s="183"/>
      <c r="L393" s="590">
        <v>1578</v>
      </c>
      <c r="M393" s="590"/>
      <c r="N393" s="195"/>
    </row>
    <row r="394" spans="1:14" ht="15" thickBot="1">
      <c r="A394" s="61">
        <v>43070</v>
      </c>
      <c r="B394" s="628">
        <v>294.26981368009194</v>
      </c>
      <c r="C394" s="611">
        <v>311.05722826207204</v>
      </c>
      <c r="D394" s="611">
        <v>237.3209414298571</v>
      </c>
      <c r="E394" s="611">
        <v>120.9007953231949</v>
      </c>
      <c r="F394" s="611">
        <v>170.78118528612629</v>
      </c>
      <c r="G394" s="611">
        <v>248.84568167534579</v>
      </c>
      <c r="H394" s="611">
        <v>187.60579591320467</v>
      </c>
      <c r="I394" s="628">
        <v>219.30517132232339</v>
      </c>
      <c r="J394" s="628">
        <v>282.69075196346847</v>
      </c>
      <c r="K394" s="183"/>
      <c r="L394" s="590">
        <v>1366</v>
      </c>
      <c r="M394" s="590"/>
      <c r="N394" s="195"/>
    </row>
    <row r="395" spans="1:14" ht="15" thickBot="1">
      <c r="A395" s="61">
        <v>43101</v>
      </c>
      <c r="B395" s="628">
        <v>296.30965745746954</v>
      </c>
      <c r="C395" s="611">
        <v>313.00889002174495</v>
      </c>
      <c r="D395" s="611">
        <v>240.45182302333799</v>
      </c>
      <c r="E395" s="611">
        <v>120.8804047914078</v>
      </c>
      <c r="F395" s="611">
        <v>173.94133167818825</v>
      </c>
      <c r="G395" s="611">
        <v>248.84568167534579</v>
      </c>
      <c r="H395" s="611">
        <v>199.25139370967656</v>
      </c>
      <c r="I395" s="628">
        <v>217.79850460697747</v>
      </c>
      <c r="J395" s="628">
        <v>285.40459143538646</v>
      </c>
      <c r="K395" s="183"/>
      <c r="L395" s="590">
        <v>1152</v>
      </c>
      <c r="M395" s="590"/>
      <c r="N395" s="195"/>
    </row>
    <row r="396" spans="1:14" ht="15" thickBot="1">
      <c r="A396" s="61">
        <v>43132</v>
      </c>
      <c r="B396" s="628">
        <v>304.73463072650316</v>
      </c>
      <c r="C396" s="611">
        <v>318.13725509696695</v>
      </c>
      <c r="D396" s="611">
        <v>254.95448626400906</v>
      </c>
      <c r="E396" s="611">
        <v>120.8804047914078</v>
      </c>
      <c r="F396" s="611">
        <v>174.19976120876206</v>
      </c>
      <c r="G396" s="611">
        <v>248.84568167534579</v>
      </c>
      <c r="H396" s="611">
        <v>195.95617385188885</v>
      </c>
      <c r="I396" s="628">
        <v>222.7059083773899</v>
      </c>
      <c r="J396" s="628">
        <v>294.49122759111015</v>
      </c>
      <c r="K396" s="183"/>
      <c r="L396" s="590">
        <v>1192</v>
      </c>
      <c r="M396" s="590"/>
      <c r="N396" s="195"/>
    </row>
    <row r="397" spans="1:14" ht="15" thickBot="1">
      <c r="A397" s="61">
        <v>43160</v>
      </c>
      <c r="B397" s="628">
        <v>308.47119367590221</v>
      </c>
      <c r="C397" s="611">
        <v>319.05214268780759</v>
      </c>
      <c r="D397" s="611">
        <v>262.69704443705228</v>
      </c>
      <c r="E397" s="611">
        <v>120.8804047914078</v>
      </c>
      <c r="F397" s="611">
        <v>174.8090299086914</v>
      </c>
      <c r="G397" s="611">
        <v>248.84568167534579</v>
      </c>
      <c r="H397" s="611">
        <v>186.02534040834158</v>
      </c>
      <c r="I397" s="628">
        <v>225.46503398560384</v>
      </c>
      <c r="J397" s="628">
        <v>298.36336273153393</v>
      </c>
      <c r="K397" s="183"/>
      <c r="L397" s="590">
        <v>1055</v>
      </c>
      <c r="M397" s="590"/>
      <c r="N397" s="195"/>
    </row>
    <row r="398" spans="1:14" ht="15" thickBot="1">
      <c r="A398" s="61">
        <v>43191</v>
      </c>
      <c r="B398" s="628">
        <v>311.64090658354485</v>
      </c>
      <c r="C398" s="611">
        <v>313.12477258607214</v>
      </c>
      <c r="D398" s="611">
        <v>269.896955376476</v>
      </c>
      <c r="E398" s="611">
        <v>120.71261349185208</v>
      </c>
      <c r="F398" s="611">
        <v>175.18447428512627</v>
      </c>
      <c r="G398" s="611">
        <v>248.84568167534579</v>
      </c>
      <c r="H398" s="611">
        <v>201.00422341539294</v>
      </c>
      <c r="I398" s="628">
        <v>228.18167138946893</v>
      </c>
      <c r="J398" s="628">
        <v>301.47704891416055</v>
      </c>
      <c r="K398" s="183"/>
      <c r="L398" s="590">
        <v>1341</v>
      </c>
      <c r="M398" s="590"/>
      <c r="N398" s="195"/>
    </row>
    <row r="399" spans="1:14" ht="15" thickBot="1">
      <c r="A399" s="61">
        <v>43221</v>
      </c>
      <c r="B399" s="628">
        <v>316.38564180951829</v>
      </c>
      <c r="C399" s="611">
        <v>319.13131157230606</v>
      </c>
      <c r="D399" s="611">
        <v>274.07414555729923</v>
      </c>
      <c r="E399" s="611">
        <v>124.14231734456192</v>
      </c>
      <c r="F399" s="611">
        <v>175.7818224017428</v>
      </c>
      <c r="G399" s="611">
        <v>248.84568167534579</v>
      </c>
      <c r="H399" s="611">
        <v>207.5108072741794</v>
      </c>
      <c r="I399" s="628">
        <v>234.22816535094296</v>
      </c>
      <c r="J399" s="628">
        <v>303.80740128043317</v>
      </c>
      <c r="K399" s="183"/>
      <c r="L399" s="590">
        <v>1090</v>
      </c>
      <c r="M399" s="590"/>
      <c r="N399" s="195"/>
    </row>
    <row r="400" spans="1:14" ht="15" thickBot="1">
      <c r="A400" s="61">
        <v>43252</v>
      </c>
      <c r="B400" s="628">
        <v>313.60771177101458</v>
      </c>
      <c r="C400" s="611">
        <v>316.66999032188414</v>
      </c>
      <c r="D400" s="611">
        <v>271.34587554827993</v>
      </c>
      <c r="E400" s="611">
        <v>119.75857269460484</v>
      </c>
      <c r="F400" s="611">
        <v>177.08602980180595</v>
      </c>
      <c r="G400" s="611">
        <v>248.84568167534579</v>
      </c>
      <c r="H400" s="611">
        <v>201.82571410050238</v>
      </c>
      <c r="I400" s="628">
        <v>233.36435241667772</v>
      </c>
      <c r="J400" s="628">
        <v>300.56667114010367</v>
      </c>
      <c r="K400" s="183"/>
      <c r="L400" s="590">
        <v>1385</v>
      </c>
      <c r="M400" s="590"/>
      <c r="N400" s="195"/>
    </row>
    <row r="401" spans="1:14" ht="15" thickBot="1">
      <c r="A401" s="61">
        <v>43282</v>
      </c>
      <c r="B401" s="628">
        <v>303.42706051343549</v>
      </c>
      <c r="C401" s="611">
        <v>313.19628686869527</v>
      </c>
      <c r="D401" s="611">
        <v>253.80146654371046</v>
      </c>
      <c r="E401" s="611">
        <v>118.43400181016546</v>
      </c>
      <c r="F401" s="611">
        <v>179.33282753239564</v>
      </c>
      <c r="G401" s="611">
        <v>248.84568167534579</v>
      </c>
      <c r="H401" s="611">
        <v>186.54300206342919</v>
      </c>
      <c r="I401" s="628">
        <v>226.96321230687352</v>
      </c>
      <c r="J401" s="628">
        <v>290.51312055482686</v>
      </c>
      <c r="K401" s="183"/>
      <c r="L401" s="590">
        <v>1747</v>
      </c>
      <c r="M401" s="590"/>
      <c r="N401" s="195"/>
    </row>
    <row r="402" spans="1:14" ht="15" thickBot="1">
      <c r="A402" s="61">
        <v>43313</v>
      </c>
      <c r="B402" s="628">
        <v>300.08669836295564</v>
      </c>
      <c r="C402" s="611">
        <v>309.57326439818712</v>
      </c>
      <c r="D402" s="611">
        <v>250.23598815202968</v>
      </c>
      <c r="E402" s="611">
        <v>115.00650352996173</v>
      </c>
      <c r="F402" s="611">
        <v>179.58172027789868</v>
      </c>
      <c r="G402" s="611">
        <v>248.84568167534579</v>
      </c>
      <c r="H402" s="611">
        <v>185.16927425992299</v>
      </c>
      <c r="I402" s="628">
        <v>225.55602947515328</v>
      </c>
      <c r="J402" s="628">
        <v>286.67130360889291</v>
      </c>
      <c r="K402" s="183"/>
      <c r="L402" s="590">
        <v>1579</v>
      </c>
      <c r="M402" s="590"/>
      <c r="N402" s="195"/>
    </row>
    <row r="403" spans="1:14" ht="15" thickBot="1">
      <c r="A403" s="61">
        <v>43344</v>
      </c>
      <c r="B403" s="628">
        <v>292.9243489368373</v>
      </c>
      <c r="C403" s="611">
        <v>308.1433757518883</v>
      </c>
      <c r="D403" s="611">
        <v>239.42529500703847</v>
      </c>
      <c r="E403" s="611">
        <v>113.46427460704525</v>
      </c>
      <c r="F403" s="611">
        <v>176.35389248465611</v>
      </c>
      <c r="G403" s="611">
        <v>248.84568167534579</v>
      </c>
      <c r="H403" s="611">
        <v>182.73354321701532</v>
      </c>
      <c r="I403" s="628">
        <v>219.70120381408918</v>
      </c>
      <c r="J403" s="628">
        <v>280.22749112678667</v>
      </c>
      <c r="K403" s="183"/>
      <c r="L403" s="590">
        <v>1540</v>
      </c>
      <c r="M403" s="590"/>
      <c r="N403" s="195"/>
    </row>
    <row r="404" spans="1:14" ht="15" thickBot="1">
      <c r="A404" s="61">
        <v>43374</v>
      </c>
      <c r="B404" s="628">
        <v>286.01245903749214</v>
      </c>
      <c r="C404" s="611">
        <v>301.92401132670705</v>
      </c>
      <c r="D404" s="611">
        <v>232.04116616519519</v>
      </c>
      <c r="E404" s="611">
        <v>108.53748549000294</v>
      </c>
      <c r="F404" s="611">
        <v>173.64977651007615</v>
      </c>
      <c r="G404" s="611">
        <v>248.84568167534579</v>
      </c>
      <c r="H404" s="611">
        <v>183.21990811652137</v>
      </c>
      <c r="I404" s="628">
        <v>215.5709540236308</v>
      </c>
      <c r="J404" s="628">
        <v>273.10823454832376</v>
      </c>
      <c r="K404" s="183"/>
      <c r="L404" s="590">
        <v>1490</v>
      </c>
      <c r="M404" s="590"/>
      <c r="N404" s="195"/>
    </row>
    <row r="405" spans="1:14" ht="15" thickBot="1">
      <c r="A405" s="61">
        <v>43405</v>
      </c>
      <c r="B405" s="628">
        <v>284.69079675951156</v>
      </c>
      <c r="C405" s="611">
        <v>305.22108967040396</v>
      </c>
      <c r="D405" s="611">
        <v>228.17134243915871</v>
      </c>
      <c r="E405" s="611">
        <v>108.32563511932328</v>
      </c>
      <c r="F405" s="611">
        <v>174.96683395502973</v>
      </c>
      <c r="G405" s="611">
        <v>248.84568167534579</v>
      </c>
      <c r="H405" s="611">
        <v>174.88285196263956</v>
      </c>
      <c r="I405" s="628">
        <v>215.16798082976058</v>
      </c>
      <c r="J405" s="628">
        <v>271.37002301185998</v>
      </c>
      <c r="K405" s="183"/>
      <c r="L405" s="590">
        <v>1231</v>
      </c>
      <c r="M405" s="590"/>
      <c r="N405" s="195"/>
    </row>
    <row r="406" spans="1:14" ht="15" thickBot="1">
      <c r="A406" s="61">
        <v>43435</v>
      </c>
      <c r="B406" s="628">
        <v>284.20860880028096</v>
      </c>
      <c r="C406" s="611">
        <v>313.55553988814324</v>
      </c>
      <c r="D406" s="611">
        <v>222.53180631445079</v>
      </c>
      <c r="E406" s="611">
        <v>109.296251067751</v>
      </c>
      <c r="F406" s="611">
        <v>176.41870830379747</v>
      </c>
      <c r="G406" s="611">
        <v>248.84568167534579</v>
      </c>
      <c r="H406" s="611">
        <v>171.37386733698665</v>
      </c>
      <c r="I406" s="628">
        <v>214.4345183544402</v>
      </c>
      <c r="J406" s="628">
        <v>270.65682125773776</v>
      </c>
      <c r="K406" s="183"/>
      <c r="L406" s="590">
        <v>1271</v>
      </c>
      <c r="M406" s="590"/>
      <c r="N406" s="195"/>
    </row>
    <row r="407" spans="1:14" ht="15" thickBot="1">
      <c r="A407" s="61">
        <v>43466</v>
      </c>
      <c r="B407" s="628">
        <v>289.86275731652648</v>
      </c>
      <c r="C407" s="611">
        <v>316.57189852604785</v>
      </c>
      <c r="D407" s="611">
        <v>234.57605643691591</v>
      </c>
      <c r="E407" s="611">
        <v>109.61693953134844</v>
      </c>
      <c r="F407" s="611">
        <v>173.87638054553975</v>
      </c>
      <c r="G407" s="611">
        <v>248.84568167534579</v>
      </c>
      <c r="H407" s="611">
        <v>166.59267435328852</v>
      </c>
      <c r="I407" s="628">
        <v>217.78554384453807</v>
      </c>
      <c r="J407" s="628">
        <v>276.50256046648411</v>
      </c>
      <c r="K407" s="183"/>
      <c r="L407" s="590">
        <v>668</v>
      </c>
      <c r="M407" s="590"/>
      <c r="N407" s="195"/>
    </row>
    <row r="408" spans="1:14" ht="15" thickBot="1">
      <c r="A408" s="61">
        <v>43497</v>
      </c>
      <c r="B408" s="628">
        <v>297.9133527028485</v>
      </c>
      <c r="C408" s="611">
        <v>318.73237464635179</v>
      </c>
      <c r="D408" s="611">
        <v>249.96411079903356</v>
      </c>
      <c r="E408" s="611">
        <v>109.61693953134844</v>
      </c>
      <c r="F408" s="611">
        <v>174.62868272469248</v>
      </c>
      <c r="G408" s="611">
        <v>248.84568167534579</v>
      </c>
      <c r="H408" s="611">
        <v>167.93740493587853</v>
      </c>
      <c r="I408" s="628">
        <v>223.9955844705238</v>
      </c>
      <c r="J408" s="628">
        <v>283.94877006965197</v>
      </c>
      <c r="K408" s="183"/>
      <c r="L408" s="590">
        <v>658</v>
      </c>
      <c r="M408" s="590"/>
      <c r="N408" s="195"/>
    </row>
    <row r="409" spans="1:14" ht="15" thickBot="1">
      <c r="A409" s="61">
        <v>43525</v>
      </c>
      <c r="B409" s="628">
        <v>310.26127754847107</v>
      </c>
      <c r="C409" s="611">
        <v>322.20785585441951</v>
      </c>
      <c r="D409" s="611">
        <v>273.98192080242313</v>
      </c>
      <c r="E409" s="611">
        <v>109.61693953134844</v>
      </c>
      <c r="F409" s="611">
        <v>175.31084372756646</v>
      </c>
      <c r="G409" s="611">
        <v>248.84568167534579</v>
      </c>
      <c r="H409" s="611">
        <v>168.63449540395899</v>
      </c>
      <c r="I409" s="628">
        <v>233.4677414381957</v>
      </c>
      <c r="J409" s="628">
        <v>295.88964615621603</v>
      </c>
      <c r="K409" s="183"/>
      <c r="L409" s="590">
        <v>689</v>
      </c>
      <c r="M409" s="590"/>
      <c r="N409" s="195"/>
    </row>
    <row r="410" spans="1:14" ht="15" thickBot="1">
      <c r="A410" s="61">
        <v>43556</v>
      </c>
      <c r="B410" s="628">
        <v>318.35812186554546</v>
      </c>
      <c r="C410" s="611">
        <v>334.75937801254167</v>
      </c>
      <c r="D410" s="611">
        <v>286.1617267706867</v>
      </c>
      <c r="E410" s="611">
        <v>109.61693953134844</v>
      </c>
      <c r="F410" s="611">
        <v>174.00703751814038</v>
      </c>
      <c r="G410" s="611">
        <v>248.84568167534579</v>
      </c>
      <c r="H410" s="611">
        <v>165.86716672709036</v>
      </c>
      <c r="I410" s="628">
        <v>239.93215018623559</v>
      </c>
      <c r="J410" s="628">
        <v>303.18086160176125</v>
      </c>
      <c r="K410" s="183"/>
      <c r="L410" s="590">
        <v>1011</v>
      </c>
      <c r="M410" s="590"/>
      <c r="N410" s="195"/>
    </row>
    <row r="411" spans="1:14" ht="15" thickBot="1">
      <c r="A411" s="61">
        <v>43586</v>
      </c>
      <c r="B411" s="628">
        <v>318.51998664002991</v>
      </c>
      <c r="C411" s="611">
        <v>336.0693011469192</v>
      </c>
      <c r="D411" s="611">
        <v>287.55112480683147</v>
      </c>
      <c r="E411" s="611">
        <v>109.32733687373475</v>
      </c>
      <c r="F411" s="611">
        <v>172.81084941812171</v>
      </c>
      <c r="G411" s="611">
        <v>248.84568167534579</v>
      </c>
      <c r="H411" s="611">
        <v>160.45842147417747</v>
      </c>
      <c r="I411" s="628">
        <v>240.75119313970904</v>
      </c>
      <c r="J411" s="628">
        <v>302.97184152796507</v>
      </c>
      <c r="K411" s="183"/>
      <c r="L411" s="590">
        <v>1096</v>
      </c>
      <c r="M411" s="590"/>
      <c r="N411" s="195"/>
    </row>
    <row r="412" spans="1:14" ht="15" thickBot="1">
      <c r="A412" s="61">
        <v>43617</v>
      </c>
      <c r="B412" s="628">
        <v>306.15626673417972</v>
      </c>
      <c r="C412" s="611">
        <v>341.71773566688984</v>
      </c>
      <c r="D412" s="611">
        <v>263.1089580439226</v>
      </c>
      <c r="E412" s="611">
        <v>108.25145475689904</v>
      </c>
      <c r="F412" s="611">
        <v>166.7415415685347</v>
      </c>
      <c r="G412" s="611">
        <v>248.84568167534579</v>
      </c>
      <c r="H412" s="611">
        <v>158.21220671389858</v>
      </c>
      <c r="I412" s="628">
        <v>230.84528491824764</v>
      </c>
      <c r="J412" s="628">
        <v>291.31438380819765</v>
      </c>
      <c r="K412" s="183"/>
      <c r="L412" s="590">
        <v>1354</v>
      </c>
      <c r="M412" s="590"/>
      <c r="N412" s="195"/>
    </row>
    <row r="413" spans="1:14" ht="15" thickBot="1">
      <c r="A413" s="61">
        <v>43647</v>
      </c>
      <c r="B413" s="628">
        <v>301.88054884057163</v>
      </c>
      <c r="C413" s="611">
        <v>347.18392608136088</v>
      </c>
      <c r="D413" s="611">
        <v>258.94135649059717</v>
      </c>
      <c r="E413" s="611">
        <v>108.45602789177821</v>
      </c>
      <c r="F413" s="611">
        <v>153.42322399448531</v>
      </c>
      <c r="G413" s="611">
        <v>248.84568167534579</v>
      </c>
      <c r="H413" s="611">
        <v>162.04545553381053</v>
      </c>
      <c r="I413" s="628">
        <v>227.65359355296511</v>
      </c>
      <c r="J413" s="628">
        <v>286.46382458860029</v>
      </c>
      <c r="K413" s="183"/>
      <c r="L413" s="655" t="s">
        <v>968</v>
      </c>
      <c r="M413" s="590"/>
    </row>
    <row r="414" spans="1:14" ht="15" thickBot="1">
      <c r="A414" s="61">
        <v>43678</v>
      </c>
      <c r="B414" s="628">
        <v>302.85808552511435</v>
      </c>
      <c r="C414" s="611">
        <v>344.79492454358484</v>
      </c>
      <c r="D414" s="611">
        <v>262.19181536470091</v>
      </c>
      <c r="E414" s="611">
        <v>108.61889308780376</v>
      </c>
      <c r="F414" s="611">
        <v>154.49554669582469</v>
      </c>
      <c r="G414" s="611">
        <v>248.84568167534579</v>
      </c>
      <c r="H414" s="611">
        <v>157.07610785075073</v>
      </c>
      <c r="I414" s="628">
        <v>229.34176815789613</v>
      </c>
      <c r="J414" s="628">
        <v>286.78452851988203</v>
      </c>
      <c r="K414" s="183"/>
      <c r="L414" s="655" t="s">
        <v>968</v>
      </c>
      <c r="M414" s="590"/>
    </row>
    <row r="415" spans="1:14" ht="15" thickBot="1">
      <c r="A415" s="61">
        <v>43709</v>
      </c>
      <c r="B415" s="628">
        <v>302.98930771308926</v>
      </c>
      <c r="C415" s="611">
        <v>350.20645185465912</v>
      </c>
      <c r="D415" s="611">
        <v>260.83142666056398</v>
      </c>
      <c r="E415" s="611">
        <v>105.78311201378891</v>
      </c>
      <c r="F415" s="611">
        <v>154.93604562766134</v>
      </c>
      <c r="G415" s="611">
        <v>248.84568167534579</v>
      </c>
      <c r="H415" s="611">
        <v>158.18830005138273</v>
      </c>
      <c r="I415" s="628">
        <v>230.11325109866127</v>
      </c>
      <c r="J415" s="628">
        <v>286.80227788100945</v>
      </c>
      <c r="K415" s="183"/>
      <c r="L415" s="655" t="s">
        <v>968</v>
      </c>
      <c r="M415" s="590"/>
    </row>
    <row r="416" spans="1:14" ht="15" thickBot="1">
      <c r="A416" s="61">
        <v>43739</v>
      </c>
      <c r="B416" s="628">
        <v>306.65166514840689</v>
      </c>
      <c r="C416" s="611">
        <v>361.84612337049049</v>
      </c>
      <c r="D416" s="611">
        <v>261.84546173893648</v>
      </c>
      <c r="E416" s="611">
        <v>107.58341204894819</v>
      </c>
      <c r="F416" s="611">
        <v>155.52337753677691</v>
      </c>
      <c r="G416" s="611">
        <v>248.84568167534579</v>
      </c>
      <c r="H416" s="611">
        <v>155.68559965914548</v>
      </c>
      <c r="I416" s="628">
        <v>232.79647547040219</v>
      </c>
      <c r="J416" s="628">
        <v>290.91034046094484</v>
      </c>
      <c r="K416" s="183"/>
      <c r="L416" s="655" t="s">
        <v>968</v>
      </c>
      <c r="M416" s="590"/>
    </row>
    <row r="417" spans="1:13" ht="15" thickBot="1">
      <c r="A417" s="61">
        <v>43770</v>
      </c>
      <c r="B417" s="628">
        <v>319.94755526543292</v>
      </c>
      <c r="C417" s="611">
        <v>393.91957019793654</v>
      </c>
      <c r="D417" s="611">
        <v>269.29098682069207</v>
      </c>
      <c r="E417" s="611">
        <v>110.33981230767061</v>
      </c>
      <c r="F417" s="611">
        <v>159.96840625015815</v>
      </c>
      <c r="G417" s="611">
        <v>248.84568167534579</v>
      </c>
      <c r="H417" s="611">
        <v>159.45690415625219</v>
      </c>
      <c r="I417" s="628">
        <v>242.71519864209719</v>
      </c>
      <c r="J417" s="628">
        <v>303.97092769740078</v>
      </c>
      <c r="K417" s="183"/>
      <c r="L417" s="655" t="s">
        <v>968</v>
      </c>
      <c r="M417" s="590"/>
    </row>
    <row r="418" spans="1:13" ht="15" thickBot="1">
      <c r="A418" s="61">
        <v>43800</v>
      </c>
      <c r="B418" s="628">
        <v>308.94452824245866</v>
      </c>
      <c r="C418" s="611">
        <v>361.45258611809328</v>
      </c>
      <c r="D418" s="611">
        <v>269.84943565542943</v>
      </c>
      <c r="E418" s="611">
        <v>96.642885096117695</v>
      </c>
      <c r="F418" s="611">
        <v>159.25205122525358</v>
      </c>
      <c r="G418" s="611">
        <v>248.84568167534579</v>
      </c>
      <c r="H418" s="611">
        <v>159.47552577867151</v>
      </c>
      <c r="I418" s="628">
        <v>234.51457392816476</v>
      </c>
      <c r="J418" s="628">
        <v>294.53733463938073</v>
      </c>
      <c r="K418" s="183"/>
      <c r="L418" s="655" t="s">
        <v>968</v>
      </c>
      <c r="M418" s="655"/>
    </row>
    <row r="419" spans="1:13" ht="15" thickBot="1">
      <c r="A419" s="61">
        <v>43831</v>
      </c>
      <c r="B419" s="628">
        <v>304.74298999810509</v>
      </c>
      <c r="C419" s="611">
        <v>340.62717174857158</v>
      </c>
      <c r="D419" s="611">
        <v>270.84185999918333</v>
      </c>
      <c r="E419" s="611">
        <v>91.156701324472294</v>
      </c>
      <c r="F419" s="611">
        <v>159.52939559825208</v>
      </c>
      <c r="G419" s="611">
        <v>248.84568167534579</v>
      </c>
      <c r="H419" s="611">
        <v>159.41928040374691</v>
      </c>
      <c r="I419" s="628">
        <v>231.04730487271911</v>
      </c>
      <c r="J419" s="628">
        <v>290.40593575541385</v>
      </c>
      <c r="K419" s="183"/>
      <c r="L419" s="655" t="s">
        <v>968</v>
      </c>
      <c r="M419" s="655"/>
    </row>
    <row r="420" spans="1:13" ht="15" thickBot="1">
      <c r="A420" s="61">
        <v>43862</v>
      </c>
      <c r="B420" s="628">
        <v>298.2363391730961</v>
      </c>
      <c r="C420" s="611">
        <v>325.0013085879034</v>
      </c>
      <c r="D420" s="611">
        <v>270.87792739909219</v>
      </c>
      <c r="E420" s="611">
        <v>91.156701324472294</v>
      </c>
      <c r="F420" s="611">
        <v>151.29183639815909</v>
      </c>
      <c r="G420" s="611">
        <v>248.84568167534579</v>
      </c>
      <c r="H420" s="611">
        <v>152.3180110482385</v>
      </c>
      <c r="I420" s="628">
        <v>227.17165903542121</v>
      </c>
      <c r="J420" s="628">
        <v>283.29446925432478</v>
      </c>
      <c r="K420" s="183"/>
      <c r="L420" s="655" t="s">
        <v>968</v>
      </c>
      <c r="M420" s="655"/>
    </row>
    <row r="421" spans="1:13" ht="15" thickBot="1">
      <c r="A421" s="572">
        <v>43891</v>
      </c>
      <c r="B421" s="628">
        <v>292.2471745716183</v>
      </c>
      <c r="C421" s="611">
        <v>319.61989767271967</v>
      </c>
      <c r="D421" s="611">
        <v>261.60329431671499</v>
      </c>
      <c r="E421" s="611">
        <v>91.156701324472294</v>
      </c>
      <c r="F421" s="611">
        <v>150.98952403755393</v>
      </c>
      <c r="G421" s="611">
        <v>248.84568167534579</v>
      </c>
      <c r="H421" s="611">
        <v>145.48742977334598</v>
      </c>
      <c r="I421" s="628">
        <v>221.65958783600107</v>
      </c>
      <c r="J421" s="628">
        <v>277.04596325533856</v>
      </c>
      <c r="K421" s="183"/>
      <c r="L421" s="655" t="s">
        <v>968</v>
      </c>
      <c r="M421" s="655"/>
    </row>
    <row r="422" spans="1:13" ht="15" thickBot="1">
      <c r="A422" s="572">
        <v>43922</v>
      </c>
      <c r="B422" s="628">
        <v>288.99023874824286</v>
      </c>
      <c r="C422" s="611">
        <v>317.51138882799643</v>
      </c>
      <c r="D422" s="611">
        <v>257.41369772653508</v>
      </c>
      <c r="E422" s="611">
        <v>91.156701324472294</v>
      </c>
      <c r="F422" s="611">
        <v>151.17869557613116</v>
      </c>
      <c r="G422" s="611">
        <v>248.84568167534579</v>
      </c>
      <c r="H422" s="611">
        <v>131.8719684773711</v>
      </c>
      <c r="I422" s="628">
        <v>220.64753070523108</v>
      </c>
      <c r="J422" s="628">
        <v>274.04757810632702</v>
      </c>
      <c r="K422" s="183"/>
      <c r="L422" s="655" t="s">
        <v>968</v>
      </c>
      <c r="M422" s="655"/>
    </row>
    <row r="423" spans="1:13" ht="15" thickBot="1">
      <c r="A423" s="572">
        <v>43952</v>
      </c>
      <c r="B423" s="628">
        <v>292.61469661067383</v>
      </c>
      <c r="C423" s="611">
        <v>329.97487703292995</v>
      </c>
      <c r="D423" s="611">
        <v>244.30187257638144</v>
      </c>
      <c r="E423" s="611">
        <v>101.77510824253353</v>
      </c>
      <c r="F423" s="611">
        <v>162.32714281304411</v>
      </c>
      <c r="G423" s="611">
        <v>248.84568167534579</v>
      </c>
      <c r="H423" s="611">
        <v>132.39267960545644</v>
      </c>
      <c r="I423" s="628">
        <v>223.43208792955838</v>
      </c>
      <c r="J423" s="628">
        <v>277.51818523693061</v>
      </c>
      <c r="K423" s="183"/>
      <c r="L423" s="655" t="s">
        <v>968</v>
      </c>
      <c r="M423" s="655"/>
    </row>
    <row r="424" spans="1:13" ht="15" thickBot="1">
      <c r="A424" s="61">
        <v>43983</v>
      </c>
      <c r="B424" s="628">
        <v>288.82166525858867</v>
      </c>
      <c r="C424" s="611">
        <v>310.37279966230381</v>
      </c>
      <c r="D424" s="611">
        <v>244.71012003758727</v>
      </c>
      <c r="E424" s="611">
        <v>107.87909142196918</v>
      </c>
      <c r="F424" s="611">
        <v>155.63735026865947</v>
      </c>
      <c r="G424" s="611">
        <v>248.84568167534579</v>
      </c>
      <c r="H424" s="611">
        <v>140.90015110672365</v>
      </c>
      <c r="I424" s="628">
        <v>219.87770042489481</v>
      </c>
      <c r="J424" s="628">
        <v>276.30981047381766</v>
      </c>
      <c r="K424" s="183"/>
      <c r="L424" s="655" t="s">
        <v>968</v>
      </c>
      <c r="M424" s="655"/>
    </row>
    <row r="425" spans="1:13" ht="15" thickBot="1">
      <c r="A425" s="61">
        <v>44013</v>
      </c>
      <c r="B425" s="628">
        <v>297.27253215640519</v>
      </c>
      <c r="C425" s="611">
        <v>315.11993875502674</v>
      </c>
      <c r="D425" s="611">
        <v>259.65653671328573</v>
      </c>
      <c r="E425" s="611">
        <v>110.54677165003315</v>
      </c>
      <c r="F425" s="611">
        <v>153.09243527383452</v>
      </c>
      <c r="G425" s="611">
        <v>248.84568167534579</v>
      </c>
      <c r="H425" s="611">
        <v>148.45145892898287</v>
      </c>
      <c r="I425" s="628">
        <v>223.54265323381881</v>
      </c>
      <c r="J425" s="628">
        <v>283.26986747798259</v>
      </c>
      <c r="K425" s="183"/>
      <c r="L425" s="655" t="s">
        <v>968</v>
      </c>
      <c r="M425" s="655"/>
    </row>
    <row r="426" spans="1:13" ht="15" thickBot="1">
      <c r="A426" s="61">
        <v>44044</v>
      </c>
      <c r="B426" s="628">
        <v>294.23099480764387</v>
      </c>
      <c r="C426" s="611">
        <v>316.60597216073137</v>
      </c>
      <c r="D426" s="611">
        <v>251.22104546876096</v>
      </c>
      <c r="E426" s="611">
        <v>109.68712975254056</v>
      </c>
      <c r="F426" s="611">
        <v>153.5360101779975</v>
      </c>
      <c r="G426" s="611">
        <v>248.84568167534579</v>
      </c>
      <c r="H426" s="611">
        <v>156.83716180424361</v>
      </c>
      <c r="I426" s="628">
        <v>219.89437393515055</v>
      </c>
      <c r="J426" s="628">
        <v>282.79386254919439</v>
      </c>
      <c r="K426" s="183"/>
      <c r="L426" s="655" t="s">
        <v>968</v>
      </c>
      <c r="M426" s="655"/>
    </row>
    <row r="427" spans="1:13" ht="15" thickBot="1">
      <c r="A427" s="61">
        <v>44075</v>
      </c>
      <c r="B427" s="628">
        <v>293.6661351663106</v>
      </c>
      <c r="C427" s="611">
        <v>315.27353018018505</v>
      </c>
      <c r="D427" s="611">
        <v>248.05451227913238</v>
      </c>
      <c r="E427" s="611">
        <v>110.93463575857916</v>
      </c>
      <c r="F427" s="611">
        <v>156.00092229589274</v>
      </c>
      <c r="G427" s="611">
        <v>248.84568167534579</v>
      </c>
      <c r="H427" s="611">
        <v>157.4893795105402</v>
      </c>
      <c r="I427" s="628">
        <v>219.10224950289248</v>
      </c>
      <c r="J427" s="628">
        <v>281.86631483433251</v>
      </c>
      <c r="K427" s="183"/>
      <c r="L427" s="655" t="s">
        <v>968</v>
      </c>
      <c r="M427" s="655"/>
    </row>
    <row r="428" spans="1:13" ht="15" thickBot="1">
      <c r="A428" s="61">
        <v>44105</v>
      </c>
      <c r="B428" s="628">
        <v>299.46029354708918</v>
      </c>
      <c r="C428" s="611">
        <v>310.8206956216905</v>
      </c>
      <c r="D428" s="611">
        <v>256.92429239885183</v>
      </c>
      <c r="E428" s="611">
        <v>117.24554695516119</v>
      </c>
      <c r="F428" s="611">
        <v>157.52408740718212</v>
      </c>
      <c r="G428" s="611">
        <v>248.84568167534579</v>
      </c>
      <c r="H428" s="611">
        <v>162.67628803278359</v>
      </c>
      <c r="I428" s="628">
        <v>223.34253951575101</v>
      </c>
      <c r="J428" s="628">
        <v>287.64889986507359</v>
      </c>
      <c r="K428" s="183"/>
      <c r="L428" s="655" t="s">
        <v>968</v>
      </c>
      <c r="M428" s="655"/>
    </row>
    <row r="429" spans="1:13" ht="15" thickBot="1">
      <c r="A429" s="61">
        <v>44136</v>
      </c>
      <c r="B429" s="628">
        <v>302.269619683847</v>
      </c>
      <c r="C429" s="611">
        <v>315.85248774446927</v>
      </c>
      <c r="D429" s="611">
        <v>255.63721918865659</v>
      </c>
      <c r="E429" s="611">
        <v>120.77412076730674</v>
      </c>
      <c r="F429" s="611">
        <v>158.62859390235411</v>
      </c>
      <c r="G429" s="611">
        <v>248.84568167534579</v>
      </c>
      <c r="H429" s="611">
        <v>174.33037808391688</v>
      </c>
      <c r="I429" s="628">
        <v>224.73557318130457</v>
      </c>
      <c r="J429" s="628">
        <v>291.08004418140479</v>
      </c>
      <c r="K429" s="183"/>
      <c r="L429" s="655" t="s">
        <v>968</v>
      </c>
      <c r="M429" s="655"/>
    </row>
    <row r="430" spans="1:13" ht="15" thickBot="1">
      <c r="A430" s="61">
        <v>44166</v>
      </c>
      <c r="B430" s="628">
        <v>307.57999602234702</v>
      </c>
      <c r="C430" s="611">
        <v>310.53018398906835</v>
      </c>
      <c r="D430" s="611">
        <v>266.67194101895819</v>
      </c>
      <c r="E430" s="611">
        <v>120.09206402974557</v>
      </c>
      <c r="F430" s="611">
        <v>162.82218486565583</v>
      </c>
      <c r="G430" s="611">
        <v>248.84568167534579</v>
      </c>
      <c r="H430" s="611">
        <v>181.55060221123688</v>
      </c>
      <c r="I430" s="628">
        <v>227.2943665862779</v>
      </c>
      <c r="J430" s="628">
        <v>297.77111183134366</v>
      </c>
      <c r="K430" s="183"/>
      <c r="L430" s="655" t="s">
        <v>968</v>
      </c>
      <c r="M430" s="655" t="s">
        <v>968</v>
      </c>
    </row>
    <row r="431" spans="1:13" ht="15" thickBot="1">
      <c r="A431" s="61">
        <v>44197</v>
      </c>
      <c r="B431" s="628">
        <v>320.70939472876989</v>
      </c>
      <c r="C431" s="611">
        <v>323.94717676684684</v>
      </c>
      <c r="D431" s="611">
        <v>284.23023056799423</v>
      </c>
      <c r="E431" s="611">
        <v>120.07358377388162</v>
      </c>
      <c r="F431" s="611">
        <v>166.02502538482187</v>
      </c>
      <c r="G431" s="611">
        <v>248.84568167534579</v>
      </c>
      <c r="H431" s="611">
        <v>179.61106568010908</v>
      </c>
      <c r="I431" s="628">
        <v>236.66667059595827</v>
      </c>
      <c r="J431" s="628">
        <v>310.95580991116367</v>
      </c>
      <c r="K431" s="183"/>
      <c r="L431" s="655" t="s">
        <v>968</v>
      </c>
      <c r="M431" s="655" t="s">
        <v>968</v>
      </c>
    </row>
    <row r="432" spans="1:13" ht="15" thickBot="1">
      <c r="A432" s="61">
        <v>44228</v>
      </c>
      <c r="B432" s="628">
        <v>331.14234753938024</v>
      </c>
      <c r="C432" s="611">
        <v>334.55693161672247</v>
      </c>
      <c r="D432" s="611">
        <v>296.94940436152694</v>
      </c>
      <c r="E432" s="611">
        <v>120.07358377388162</v>
      </c>
      <c r="F432" s="611">
        <v>171.27939185538671</v>
      </c>
      <c r="G432" s="611">
        <v>248.84568167534579</v>
      </c>
      <c r="H432" s="611">
        <v>186.36741368049289</v>
      </c>
      <c r="I432" s="628">
        <v>245.03261486619013</v>
      </c>
      <c r="J432" s="628">
        <v>321.39920869507625</v>
      </c>
      <c r="K432" s="183"/>
      <c r="L432" s="655" t="s">
        <v>968</v>
      </c>
      <c r="M432" s="655" t="s">
        <v>968</v>
      </c>
    </row>
    <row r="433" spans="1:13" ht="15" thickBot="1">
      <c r="A433" s="61">
        <v>44256</v>
      </c>
      <c r="B433" s="628">
        <v>351.21856399433722</v>
      </c>
      <c r="C433" s="611">
        <v>338.34003397156823</v>
      </c>
      <c r="D433" s="611">
        <v>334.69917025799663</v>
      </c>
      <c r="E433" s="611">
        <v>120.07358377388162</v>
      </c>
      <c r="F433" s="611">
        <v>174.53957131965728</v>
      </c>
      <c r="G433" s="611">
        <v>248.84568167534579</v>
      </c>
      <c r="H433" s="611">
        <v>196.86000195680421</v>
      </c>
      <c r="I433" s="628">
        <v>261.40117978387866</v>
      </c>
      <c r="J433" s="628">
        <v>339.87474003800656</v>
      </c>
      <c r="K433" s="183"/>
      <c r="L433" s="655" t="s">
        <v>968</v>
      </c>
      <c r="M433" s="655" t="s">
        <v>968</v>
      </c>
    </row>
    <row r="434" spans="1:13" ht="15" thickBot="1">
      <c r="A434" s="61">
        <v>44287</v>
      </c>
      <c r="B434" s="628">
        <v>358.89119528772278</v>
      </c>
      <c r="C434" s="611">
        <v>359.24543067438628</v>
      </c>
      <c r="D434" s="611">
        <v>334.81113040931791</v>
      </c>
      <c r="E434" s="611">
        <v>120.47534344575682</v>
      </c>
      <c r="F434" s="611">
        <v>180.6249971496465</v>
      </c>
      <c r="G434" s="611">
        <v>248.84568167534579</v>
      </c>
      <c r="H434" s="611">
        <v>207.21867403514312</v>
      </c>
      <c r="I434" s="628">
        <v>266.48913488787031</v>
      </c>
      <c r="J434" s="628">
        <v>346.85549956090597</v>
      </c>
      <c r="K434" s="183"/>
      <c r="L434" s="655" t="s">
        <v>968</v>
      </c>
      <c r="M434" s="655" t="s">
        <v>968</v>
      </c>
    </row>
    <row r="435" spans="1:13" ht="15" thickBot="1">
      <c r="A435" s="61">
        <v>44317</v>
      </c>
      <c r="B435" s="628">
        <v>366.36420642128684</v>
      </c>
      <c r="C435" s="611">
        <v>377.21343167573775</v>
      </c>
      <c r="D435" s="611">
        <v>335.59721065972229</v>
      </c>
      <c r="E435" s="611">
        <v>121.56780199567893</v>
      </c>
      <c r="F435" s="611">
        <v>186.5524610973678</v>
      </c>
      <c r="G435" s="611">
        <v>248.84568167534579</v>
      </c>
      <c r="H435" s="611">
        <v>218.76035950027449</v>
      </c>
      <c r="I435" s="628">
        <v>270.79880477995061</v>
      </c>
      <c r="J435" s="628">
        <v>355.32178037350587</v>
      </c>
      <c r="K435" s="183"/>
      <c r="L435" s="655" t="s">
        <v>968</v>
      </c>
      <c r="M435" s="655" t="s">
        <v>968</v>
      </c>
    </row>
    <row r="436" spans="1:13" ht="15" thickBot="1">
      <c r="A436" s="61">
        <v>44348</v>
      </c>
      <c r="B436" s="628">
        <v>369.5664355616853</v>
      </c>
      <c r="C436" s="611">
        <v>383.97075541692817</v>
      </c>
      <c r="D436" s="611">
        <v>330.65205913147781</v>
      </c>
      <c r="E436" s="611">
        <v>127.98125334175094</v>
      </c>
      <c r="F436" s="611">
        <v>193.3471566818009</v>
      </c>
      <c r="G436" s="611">
        <v>248.84568167534579</v>
      </c>
      <c r="H436" s="611">
        <v>220.13975399306679</v>
      </c>
      <c r="I436" s="628">
        <v>273.58112998948155</v>
      </c>
      <c r="J436" s="628">
        <v>357.71632980252991</v>
      </c>
      <c r="K436" s="183"/>
      <c r="L436" s="655" t="s">
        <v>968</v>
      </c>
      <c r="M436" s="655" t="s">
        <v>968</v>
      </c>
    </row>
    <row r="437" spans="1:13" ht="15" thickBot="1">
      <c r="A437" s="61">
        <v>44378</v>
      </c>
      <c r="B437" s="628">
        <v>363.26457529711104</v>
      </c>
      <c r="C437" s="611">
        <v>386.02881696530829</v>
      </c>
      <c r="D437" s="611">
        <v>319.51842916725673</v>
      </c>
      <c r="E437" s="611">
        <v>125.14600902546172</v>
      </c>
      <c r="F437" s="611">
        <v>189.5045747388647</v>
      </c>
      <c r="G437" s="611">
        <v>248.84568167534579</v>
      </c>
      <c r="H437" s="611">
        <v>224.9939704567426</v>
      </c>
      <c r="I437" s="628">
        <v>270.62417527993739</v>
      </c>
      <c r="J437" s="628">
        <v>350.84494615251896</v>
      </c>
      <c r="K437" s="183"/>
      <c r="L437" s="655" t="s">
        <v>968</v>
      </c>
      <c r="M437" s="655" t="s">
        <v>968</v>
      </c>
    </row>
    <row r="438" spans="1:13" ht="15" thickBot="1">
      <c r="A438" s="61">
        <v>44409</v>
      </c>
      <c r="B438" s="628">
        <v>357.48271990974456</v>
      </c>
      <c r="C438" s="611">
        <v>396.71387286342605</v>
      </c>
      <c r="D438" s="611">
        <v>306.84768287853575</v>
      </c>
      <c r="E438" s="611">
        <v>126.7615594835907</v>
      </c>
      <c r="F438" s="611">
        <v>176.90909103250232</v>
      </c>
      <c r="G438" s="611">
        <v>248.84568167534579</v>
      </c>
      <c r="H438" s="611">
        <v>233.15570795688942</v>
      </c>
      <c r="I438" s="628">
        <v>266.36381340904677</v>
      </c>
      <c r="J438" s="628">
        <v>344.94816603734535</v>
      </c>
      <c r="K438" s="183"/>
      <c r="L438" s="655" t="s">
        <v>968</v>
      </c>
      <c r="M438" s="655" t="s">
        <v>968</v>
      </c>
    </row>
    <row r="439" spans="1:13">
      <c r="A439" s="61">
        <v>44440</v>
      </c>
      <c r="B439" s="628">
        <v>362.92404386838217</v>
      </c>
      <c r="C439" s="611">
        <v>399.23314056354678</v>
      </c>
      <c r="D439" s="611">
        <v>310.82896370423646</v>
      </c>
      <c r="E439" s="611">
        <v>124.85951047883445</v>
      </c>
      <c r="F439" s="611">
        <v>185.16616489488649</v>
      </c>
      <c r="G439" s="611">
        <v>248.84568167534579</v>
      </c>
      <c r="H439" s="611">
        <v>255.29569874371259</v>
      </c>
      <c r="I439" s="628">
        <v>270.46659334982752</v>
      </c>
      <c r="J439" s="628">
        <v>350.07716630913677</v>
      </c>
      <c r="K439" s="183"/>
      <c r="L439" s="655" t="s">
        <v>968</v>
      </c>
      <c r="M439" s="655" t="s">
        <v>968</v>
      </c>
    </row>
    <row r="440" spans="1:13">
      <c r="A440" s="61">
        <v>44470</v>
      </c>
      <c r="B440" s="628">
        <v>370.7379908220891</v>
      </c>
      <c r="C440" s="611">
        <v>407.11790542199839</v>
      </c>
      <c r="D440" s="611">
        <v>322.34795064632351</v>
      </c>
      <c r="E440" s="611">
        <v>124.76120548813847</v>
      </c>
      <c r="F440" s="611">
        <v>185.08409363810219</v>
      </c>
      <c r="G440" s="611">
        <v>248.84568167534579</v>
      </c>
      <c r="H440" s="611">
        <v>264.29661503924598</v>
      </c>
      <c r="I440" s="628">
        <v>277.13797575105372</v>
      </c>
      <c r="J440" s="628">
        <v>356.57826538408466</v>
      </c>
      <c r="K440" s="183"/>
      <c r="L440" s="821"/>
      <c r="M440" s="821"/>
    </row>
    <row r="441" spans="1:13">
      <c r="A441" s="61">
        <v>44501</v>
      </c>
      <c r="B441" s="628">
        <v>381.10097117946685</v>
      </c>
      <c r="C441" s="611">
        <v>424.91811956627868</v>
      </c>
      <c r="D441" s="611">
        <v>342.77597581279593</v>
      </c>
      <c r="E441" s="611">
        <v>127.25027933413975</v>
      </c>
      <c r="F441" s="611">
        <v>174.55437569266445</v>
      </c>
      <c r="G441" s="611">
        <v>248.84568167534579</v>
      </c>
      <c r="H441" s="611">
        <v>237.5221176506744</v>
      </c>
      <c r="I441" s="628">
        <v>286.02900161319144</v>
      </c>
      <c r="J441" s="628">
        <v>365.57228042063304</v>
      </c>
      <c r="K441" s="183"/>
      <c r="L441" s="821"/>
      <c r="M441" s="821"/>
    </row>
    <row r="442" spans="1:13">
      <c r="A442" s="61">
        <v>44531</v>
      </c>
      <c r="B442" s="628">
        <v>379.97766347773216</v>
      </c>
      <c r="C442" s="611">
        <v>427.39813557666901</v>
      </c>
      <c r="D442" s="611">
        <v>348.12724534147839</v>
      </c>
      <c r="E442" s="611">
        <v>119.67746380180749</v>
      </c>
      <c r="F442" s="611">
        <v>165.94051101763174</v>
      </c>
      <c r="G442" s="611">
        <v>248.84568167534579</v>
      </c>
      <c r="H442" s="611">
        <v>243.46961990371366</v>
      </c>
      <c r="I442" s="628">
        <v>286.06564206011279</v>
      </c>
      <c r="J442" s="628">
        <v>364.33334200688785</v>
      </c>
      <c r="K442" s="183"/>
      <c r="L442" s="821"/>
      <c r="M442" s="821"/>
    </row>
    <row r="443" spans="1:13">
      <c r="A443" s="61">
        <v>44562</v>
      </c>
      <c r="B443" s="628">
        <v>383.85314263398396</v>
      </c>
      <c r="C443" s="611">
        <v>417.88696376928937</v>
      </c>
      <c r="D443" s="611">
        <v>356.68133197338835</v>
      </c>
      <c r="E443" s="611">
        <v>122.84326892745283</v>
      </c>
      <c r="F443" s="611">
        <v>165.40535981036339</v>
      </c>
      <c r="G443" s="611">
        <v>248.84568167534579</v>
      </c>
      <c r="H443" s="611">
        <v>269.3850224719547</v>
      </c>
      <c r="I443" s="628">
        <v>288.96828087640381</v>
      </c>
      <c r="J443" s="628">
        <v>368.53048233540613</v>
      </c>
      <c r="K443" s="183"/>
      <c r="L443" s="821"/>
      <c r="M443" s="821"/>
    </row>
    <row r="444" spans="1:13">
      <c r="A444" s="61">
        <v>44593</v>
      </c>
      <c r="B444" s="628">
        <v>398.68560031044967</v>
      </c>
      <c r="C444" s="611">
        <v>416.79657475796142</v>
      </c>
      <c r="D444" s="611">
        <v>382.34932083792046</v>
      </c>
      <c r="E444" s="611">
        <v>122.84326892745283</v>
      </c>
      <c r="F444" s="611">
        <v>172.51962196442983</v>
      </c>
      <c r="G444" s="611">
        <v>248.84568167534579</v>
      </c>
      <c r="H444" s="611">
        <v>290.53379956421048</v>
      </c>
      <c r="I444" s="628">
        <v>299.96295853123559</v>
      </c>
      <c r="J444" s="628">
        <v>382.83117793719924</v>
      </c>
      <c r="K444" s="183"/>
      <c r="L444" s="821"/>
      <c r="M444" s="821"/>
    </row>
    <row r="445" spans="1:13">
      <c r="A445" s="61">
        <v>44621</v>
      </c>
      <c r="B445" s="628">
        <v>414.35697788240486</v>
      </c>
      <c r="C445" s="611">
        <v>414.44452217579692</v>
      </c>
      <c r="D445" s="611">
        <v>411.40238554112966</v>
      </c>
      <c r="E445" s="611">
        <v>122.84326892745283</v>
      </c>
      <c r="F445" s="611">
        <v>178.18503636918214</v>
      </c>
      <c r="G445" s="611">
        <v>248.84568167534579</v>
      </c>
      <c r="H445" s="611">
        <v>314.87568304559107</v>
      </c>
      <c r="I445" s="628">
        <v>314.2683825037858</v>
      </c>
      <c r="J445" s="628">
        <v>395.69780807158418</v>
      </c>
      <c r="K445" s="183"/>
      <c r="L445" s="821"/>
      <c r="M445" s="821"/>
    </row>
    <row r="446" spans="1:13">
      <c r="A446" s="61"/>
      <c r="L446" s="821"/>
      <c r="M446" s="821"/>
    </row>
    <row r="447" spans="1:13">
      <c r="A447" s="61"/>
      <c r="L447" s="821"/>
      <c r="M447" s="821"/>
    </row>
    <row r="448" spans="1:13">
      <c r="A448" s="61"/>
      <c r="L448" s="821"/>
      <c r="M448" s="821"/>
    </row>
    <row r="449" spans="1:13">
      <c r="A449" s="61"/>
      <c r="L449" s="821"/>
      <c r="M449" s="821"/>
    </row>
    <row r="450" spans="1:13">
      <c r="L450" s="821"/>
      <c r="M450" s="821"/>
    </row>
    <row r="451" spans="1:13">
      <c r="L451" s="821"/>
      <c r="M451" s="821"/>
    </row>
    <row r="452" spans="1:13">
      <c r="L452" s="821"/>
      <c r="M452" s="821"/>
    </row>
    <row r="453" spans="1:13">
      <c r="L453" s="821"/>
      <c r="M453" s="821"/>
    </row>
    <row r="454" spans="1:13">
      <c r="L454" s="821"/>
      <c r="M454" s="821"/>
    </row>
    <row r="455" spans="1:13">
      <c r="L455" s="821"/>
      <c r="M455" s="821"/>
    </row>
    <row r="456" spans="1:13">
      <c r="L456" s="821"/>
      <c r="M456" s="821"/>
    </row>
    <row r="457" spans="1:13">
      <c r="L457" s="821"/>
      <c r="M457" s="821"/>
    </row>
    <row r="458" spans="1:13">
      <c r="L458" s="821"/>
      <c r="M458" s="821"/>
    </row>
    <row r="459" spans="1:13">
      <c r="L459" s="821"/>
      <c r="M459" s="821"/>
    </row>
    <row r="460" spans="1:13">
      <c r="L460" s="821"/>
      <c r="M460" s="821"/>
    </row>
    <row r="461" spans="1:13">
      <c r="L461" s="821"/>
      <c r="M461" s="821"/>
    </row>
    <row r="462" spans="1:13">
      <c r="L462" s="821"/>
      <c r="M462" s="821"/>
    </row>
    <row r="463" spans="1:13">
      <c r="L463" s="821"/>
      <c r="M463" s="821"/>
    </row>
    <row r="464" spans="1:13">
      <c r="L464" s="821"/>
      <c r="M464" s="821"/>
    </row>
    <row r="465" spans="12:13">
      <c r="L465" s="821"/>
      <c r="M465" s="821"/>
    </row>
    <row r="466" spans="12:13">
      <c r="L466" s="821"/>
      <c r="M466" s="821"/>
    </row>
    <row r="467" spans="12:13">
      <c r="L467" s="821"/>
      <c r="M467" s="821"/>
    </row>
    <row r="468" spans="12:13">
      <c r="L468" s="821"/>
      <c r="M468" s="821"/>
    </row>
    <row r="469" spans="12:13">
      <c r="L469" s="821"/>
      <c r="M469" s="821"/>
    </row>
    <row r="470" spans="12:13">
      <c r="L470" s="821"/>
      <c r="M470" s="821"/>
    </row>
    <row r="471" spans="12:13">
      <c r="L471" s="821"/>
      <c r="M471" s="821"/>
    </row>
    <row r="472" spans="12:13">
      <c r="L472" s="821"/>
      <c r="M472" s="821"/>
    </row>
    <row r="473" spans="12:13">
      <c r="L473" s="821"/>
      <c r="M473" s="821"/>
    </row>
    <row r="474" spans="12:13">
      <c r="L474" s="821"/>
      <c r="M474" s="821"/>
    </row>
    <row r="475" spans="12:13">
      <c r="L475" s="821"/>
      <c r="M475" s="821"/>
    </row>
    <row r="476" spans="12:13">
      <c r="L476" s="821"/>
      <c r="M476" s="821"/>
    </row>
    <row r="477" spans="12:13">
      <c r="L477" s="821"/>
      <c r="M477" s="821"/>
    </row>
    <row r="478" spans="12:13">
      <c r="L478" s="821"/>
      <c r="M478" s="821"/>
    </row>
    <row r="479" spans="12:13">
      <c r="L479" s="821"/>
      <c r="M479" s="821"/>
    </row>
    <row r="480" spans="12:13">
      <c r="L480" s="821"/>
      <c r="M480" s="821"/>
    </row>
    <row r="481" spans="12:13">
      <c r="L481" s="821"/>
      <c r="M481" s="821"/>
    </row>
    <row r="482" spans="12:13">
      <c r="L482" s="821"/>
      <c r="M482" s="821"/>
    </row>
    <row r="483" spans="12:13">
      <c r="L483" s="821"/>
      <c r="M483" s="821"/>
    </row>
    <row r="484" spans="12:13">
      <c r="L484" s="821"/>
      <c r="M484" s="821"/>
    </row>
    <row r="485" spans="12:13">
      <c r="L485" s="821"/>
      <c r="M485" s="821"/>
    </row>
    <row r="486" spans="12:13">
      <c r="L486" s="821"/>
      <c r="M486" s="821"/>
    </row>
    <row r="487" spans="12:13">
      <c r="L487" s="821"/>
      <c r="M487" s="821"/>
    </row>
    <row r="488" spans="12:13">
      <c r="L488" s="821"/>
      <c r="M488" s="821"/>
    </row>
    <row r="489" spans="12:13">
      <c r="L489" s="821"/>
      <c r="M489" s="821"/>
    </row>
    <row r="490" spans="12:13">
      <c r="L490" s="821"/>
      <c r="M490" s="821"/>
    </row>
    <row r="491" spans="12:13">
      <c r="L491" s="821"/>
      <c r="M491" s="821"/>
    </row>
    <row r="492" spans="12:13">
      <c r="L492" s="821"/>
      <c r="M492" s="821"/>
    </row>
    <row r="493" spans="12:13">
      <c r="L493" s="821"/>
      <c r="M493" s="821"/>
    </row>
    <row r="494" spans="12:13">
      <c r="L494" s="821"/>
      <c r="M494" s="821"/>
    </row>
    <row r="495" spans="12:13">
      <c r="L495" s="821"/>
      <c r="M495" s="821"/>
    </row>
    <row r="496" spans="12:13">
      <c r="L496" s="821"/>
      <c r="M496" s="821"/>
    </row>
    <row r="497" spans="12:13">
      <c r="L497" s="821"/>
      <c r="M497" s="821"/>
    </row>
    <row r="498" spans="12:13">
      <c r="L498" s="821"/>
      <c r="M498" s="821"/>
    </row>
    <row r="499" spans="12:13">
      <c r="L499" s="821"/>
      <c r="M499" s="821"/>
    </row>
    <row r="500" spans="12:13">
      <c r="L500" s="821"/>
      <c r="M500" s="821"/>
    </row>
    <row r="501" spans="12:13">
      <c r="L501" s="821"/>
      <c r="M501" s="821"/>
    </row>
    <row r="502" spans="12:13">
      <c r="L502" s="821"/>
      <c r="M502" s="821"/>
    </row>
    <row r="503" spans="12:13">
      <c r="L503" s="821"/>
      <c r="M503" s="821"/>
    </row>
    <row r="504" spans="12:13">
      <c r="L504" s="821"/>
      <c r="M504" s="821"/>
    </row>
    <row r="505" spans="12:13">
      <c r="L505" s="821"/>
      <c r="M505" s="821"/>
    </row>
    <row r="506" spans="12:13">
      <c r="L506" s="821"/>
      <c r="M506" s="821"/>
    </row>
    <row r="507" spans="12:13">
      <c r="L507" s="821"/>
      <c r="M507" s="821"/>
    </row>
    <row r="508" spans="12:13">
      <c r="L508" s="821"/>
      <c r="M508" s="821"/>
    </row>
    <row r="509" spans="12:13">
      <c r="L509" s="821"/>
      <c r="M509" s="821"/>
    </row>
    <row r="510" spans="12:13">
      <c r="L510" s="821"/>
      <c r="M510" s="821"/>
    </row>
    <row r="511" spans="12:13">
      <c r="L511" s="821"/>
      <c r="M511" s="821"/>
    </row>
    <row r="512" spans="12:13">
      <c r="L512" s="821"/>
      <c r="M512" s="821"/>
    </row>
    <row r="513" spans="12:13">
      <c r="L513" s="821"/>
      <c r="M513" s="821"/>
    </row>
  </sheetData>
  <mergeCells count="95">
    <mergeCell ref="L486:M486"/>
    <mergeCell ref="L487:M487"/>
    <mergeCell ref="L488:M488"/>
    <mergeCell ref="L494:M494"/>
    <mergeCell ref="L495:M495"/>
    <mergeCell ref="C5:D5"/>
    <mergeCell ref="B8:J8"/>
    <mergeCell ref="L1:N1"/>
    <mergeCell ref="L484:M484"/>
    <mergeCell ref="L485:M485"/>
    <mergeCell ref="M3:N3"/>
    <mergeCell ref="M4:N4"/>
    <mergeCell ref="B1:D1"/>
    <mergeCell ref="C2:D2"/>
    <mergeCell ref="C3:D3"/>
    <mergeCell ref="C4:D4"/>
    <mergeCell ref="L474:M474"/>
    <mergeCell ref="L475:M475"/>
    <mergeCell ref="L476:M476"/>
    <mergeCell ref="L477:M477"/>
    <mergeCell ref="L478:M478"/>
    <mergeCell ref="L498:M498"/>
    <mergeCell ref="L489:M489"/>
    <mergeCell ref="L490:M490"/>
    <mergeCell ref="L491:M491"/>
    <mergeCell ref="L492:M492"/>
    <mergeCell ref="L493:M493"/>
    <mergeCell ref="L496:M496"/>
    <mergeCell ref="L497:M497"/>
    <mergeCell ref="L499:M499"/>
    <mergeCell ref="L500:M500"/>
    <mergeCell ref="L501:M501"/>
    <mergeCell ref="L502:M502"/>
    <mergeCell ref="L503:M503"/>
    <mergeCell ref="L511:M511"/>
    <mergeCell ref="L512:M512"/>
    <mergeCell ref="L513:M513"/>
    <mergeCell ref="L504:M504"/>
    <mergeCell ref="L505:M505"/>
    <mergeCell ref="L506:M506"/>
    <mergeCell ref="L507:M507"/>
    <mergeCell ref="L508:M508"/>
    <mergeCell ref="L509:M509"/>
    <mergeCell ref="L510:M510"/>
    <mergeCell ref="L479:M479"/>
    <mergeCell ref="L480:M480"/>
    <mergeCell ref="L481:M481"/>
    <mergeCell ref="L482:M482"/>
    <mergeCell ref="L483:M483"/>
    <mergeCell ref="L464:M464"/>
    <mergeCell ref="L465:M465"/>
    <mergeCell ref="L466:M466"/>
    <mergeCell ref="L467:M467"/>
    <mergeCell ref="L468:M468"/>
    <mergeCell ref="L469:M469"/>
    <mergeCell ref="L470:M470"/>
    <mergeCell ref="L471:M471"/>
    <mergeCell ref="L472:M472"/>
    <mergeCell ref="L473:M473"/>
    <mergeCell ref="L454:M454"/>
    <mergeCell ref="L455:M455"/>
    <mergeCell ref="L456:M456"/>
    <mergeCell ref="L457:M457"/>
    <mergeCell ref="L458:M458"/>
    <mergeCell ref="L459:M459"/>
    <mergeCell ref="L460:M460"/>
    <mergeCell ref="L461:M461"/>
    <mergeCell ref="L462:M462"/>
    <mergeCell ref="L463:M463"/>
    <mergeCell ref="L452:M452"/>
    <mergeCell ref="L453:M453"/>
    <mergeCell ref="L444:M444"/>
    <mergeCell ref="L445:M445"/>
    <mergeCell ref="L446:M446"/>
    <mergeCell ref="L447:M447"/>
    <mergeCell ref="L448:M448"/>
    <mergeCell ref="L449:M449"/>
    <mergeCell ref="L450:M450"/>
    <mergeCell ref="L451:M451"/>
    <mergeCell ref="L440:M440"/>
    <mergeCell ref="L441:M441"/>
    <mergeCell ref="L442:M442"/>
    <mergeCell ref="L443:M443"/>
    <mergeCell ref="G9:G10"/>
    <mergeCell ref="L8:M8"/>
    <mergeCell ref="L9:M9"/>
    <mergeCell ref="L10:M10"/>
    <mergeCell ref="H9:H10"/>
    <mergeCell ref="I9:I10"/>
    <mergeCell ref="J9:J10"/>
    <mergeCell ref="B9:B10"/>
    <mergeCell ref="C9:C10"/>
    <mergeCell ref="D9:D10"/>
    <mergeCell ref="E9:E10"/>
    <mergeCell ref="F9:F10"/>
  </mergeCells>
  <hyperlinks>
    <hyperlink ref="C5" location="References!A3" display="References!A3" xr:uid="{00000000-0004-0000-0800-000000000000}"/>
    <hyperlink ref="C5:D5" location="References!A61" display="References!A61" xr:uid="{00000000-0004-0000-0800-000001000000}"/>
    <hyperlink ref="M5" location="References!A66" display="References!A66" xr:uid="{00000000-0004-0000-0800-000002000000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92D050"/>
  </sheetPr>
  <dimension ref="A1:IQ123"/>
  <sheetViews>
    <sheetView zoomScale="85" zoomScaleNormal="85" workbookViewId="0">
      <pane xSplit="1" ySplit="10" topLeftCell="J98" activePane="bottomRight" state="frozen"/>
      <selection pane="topRight" activeCell="B1" sqref="B1"/>
      <selection pane="bottomLeft" activeCell="A11" sqref="A11"/>
      <selection pane="bottomRight" activeCell="T101" sqref="T101"/>
    </sheetView>
  </sheetViews>
  <sheetFormatPr defaultColWidth="9.1796875" defaultRowHeight="14.5"/>
  <cols>
    <col min="1" max="1" width="9.1796875" style="403"/>
    <col min="2" max="10" width="14.7265625" style="71" customWidth="1"/>
    <col min="11" max="11" width="2.7265625" style="71" customWidth="1"/>
    <col min="12" max="12" width="14.7265625" style="71" customWidth="1"/>
    <col min="13" max="13" width="15.453125" style="71" customWidth="1"/>
    <col min="14" max="14" width="14.7265625" style="71" customWidth="1"/>
    <col min="15" max="15" width="2.7265625" style="71" customWidth="1"/>
    <col min="16" max="18" width="14.7265625" style="71" customWidth="1"/>
    <col min="19" max="19" width="2.7265625" style="71" customWidth="1"/>
    <col min="20" max="22" width="14.7265625" style="71" customWidth="1"/>
    <col min="23" max="23" width="5" style="71" bestFit="1" customWidth="1"/>
    <col min="24" max="45" width="9.1796875" style="71"/>
    <col min="46" max="46" width="2.54296875" style="71" customWidth="1"/>
    <col min="47" max="68" width="9.1796875" style="71"/>
    <col min="69" max="69" width="2.7265625" style="71" customWidth="1"/>
    <col min="70" max="91" width="9.1796875" style="71"/>
    <col min="92" max="92" width="2.7265625" style="71" customWidth="1"/>
    <col min="93" max="114" width="9.1796875" style="71"/>
    <col min="115" max="115" width="2.54296875" style="71" customWidth="1"/>
    <col min="116" max="135" width="9.1796875" style="71"/>
    <col min="136" max="136" width="2.7265625" style="71" customWidth="1"/>
    <col min="137" max="156" width="9.1796875" style="71"/>
    <col min="157" max="157" width="2.7265625" style="71" customWidth="1"/>
    <col min="158" max="161" width="9.26953125" style="71" bestFit="1" customWidth="1"/>
    <col min="162" max="162" width="9.81640625" style="71" bestFit="1" customWidth="1"/>
    <col min="163" max="177" width="9.26953125" style="71" bestFit="1" customWidth="1"/>
    <col min="178" max="178" width="9.26953125" style="71" customWidth="1"/>
    <col min="179" max="179" width="2.54296875" style="71" customWidth="1"/>
    <col min="180" max="180" width="9.54296875" style="71" bestFit="1" customWidth="1"/>
    <col min="181" max="198" width="9.1796875" style="71"/>
    <col min="199" max="199" width="9.1796875" style="71" customWidth="1"/>
    <col min="200" max="200" width="2.54296875" style="71" customWidth="1"/>
    <col min="201" max="219" width="9.1796875" style="71"/>
    <col min="220" max="220" width="9.1796875" style="71" customWidth="1"/>
    <col min="221" max="221" width="2.54296875" style="71" customWidth="1"/>
    <col min="222" max="16384" width="9.1796875" style="71"/>
  </cols>
  <sheetData>
    <row r="1" spans="1:237" s="72" customFormat="1">
      <c r="A1" s="29"/>
      <c r="B1" s="770" t="s">
        <v>392</v>
      </c>
      <c r="C1" s="770"/>
      <c r="D1" s="770"/>
      <c r="F1" s="665" t="s">
        <v>915</v>
      </c>
      <c r="K1" s="24"/>
      <c r="L1" s="770" t="s">
        <v>392</v>
      </c>
      <c r="M1" s="770"/>
      <c r="N1" s="770"/>
      <c r="O1" s="89"/>
      <c r="P1" s="770" t="s">
        <v>392</v>
      </c>
      <c r="Q1" s="770"/>
      <c r="R1" s="770"/>
      <c r="S1" s="89"/>
      <c r="T1" s="770" t="s">
        <v>392</v>
      </c>
      <c r="U1" s="770"/>
      <c r="V1" s="770"/>
      <c r="W1" s="24"/>
      <c r="X1" s="770" t="s">
        <v>392</v>
      </c>
      <c r="Y1" s="770"/>
      <c r="Z1" s="770"/>
      <c r="AA1" s="770"/>
      <c r="AB1" s="770"/>
      <c r="AR1" s="457"/>
      <c r="AS1" s="457"/>
      <c r="AT1" s="24"/>
      <c r="AU1" s="770" t="s">
        <v>392</v>
      </c>
      <c r="AV1" s="770"/>
      <c r="AW1" s="770"/>
      <c r="AX1" s="770"/>
      <c r="AY1" s="770"/>
      <c r="BM1" s="457"/>
      <c r="BN1" s="457"/>
      <c r="BQ1" s="24"/>
      <c r="BR1" s="770" t="s">
        <v>380</v>
      </c>
      <c r="BS1" s="770"/>
      <c r="BT1" s="770"/>
      <c r="BU1" s="770"/>
      <c r="BV1" s="770"/>
      <c r="CJ1" s="457"/>
      <c r="CK1" s="457"/>
      <c r="CN1" s="296"/>
      <c r="CO1" s="770" t="s">
        <v>392</v>
      </c>
      <c r="CP1" s="770"/>
      <c r="CQ1" s="770"/>
      <c r="CR1" s="770"/>
      <c r="CS1" s="770"/>
      <c r="DG1" s="457"/>
      <c r="DH1" s="457"/>
      <c r="DK1" s="296"/>
      <c r="DL1" s="770" t="s">
        <v>380</v>
      </c>
      <c r="DM1" s="770"/>
      <c r="DN1" s="770"/>
      <c r="DO1" s="770"/>
      <c r="DP1" s="770"/>
      <c r="EF1" s="296"/>
      <c r="EG1" s="770" t="s">
        <v>392</v>
      </c>
      <c r="EH1" s="770"/>
      <c r="EI1" s="770"/>
      <c r="EJ1" s="770"/>
      <c r="EK1" s="770"/>
      <c r="FA1" s="23"/>
      <c r="FB1" s="770" t="s">
        <v>392</v>
      </c>
      <c r="FC1" s="770"/>
      <c r="FD1" s="770"/>
      <c r="FE1" s="770"/>
      <c r="FF1" s="770"/>
      <c r="FV1" s="457"/>
      <c r="FW1" s="23"/>
      <c r="FX1" s="770" t="s">
        <v>392</v>
      </c>
      <c r="FY1" s="770"/>
      <c r="FZ1" s="770"/>
      <c r="GA1" s="770"/>
      <c r="GB1" s="770"/>
      <c r="GR1" s="23"/>
      <c r="GS1" s="770" t="s">
        <v>392</v>
      </c>
      <c r="GT1" s="770"/>
      <c r="GU1" s="770"/>
      <c r="GV1" s="770"/>
      <c r="GW1" s="770"/>
      <c r="HM1" s="23"/>
    </row>
    <row r="2" spans="1:237" s="72" customFormat="1" ht="43.5" customHeight="1">
      <c r="A2" s="29"/>
      <c r="B2" s="263" t="s">
        <v>381</v>
      </c>
      <c r="C2" s="777" t="s">
        <v>391</v>
      </c>
      <c r="D2" s="777"/>
      <c r="E2" s="691" t="s">
        <v>1009</v>
      </c>
      <c r="F2" s="240" t="s">
        <v>964</v>
      </c>
      <c r="K2" s="24"/>
      <c r="L2" s="263" t="s">
        <v>381</v>
      </c>
      <c r="M2" s="777" t="s">
        <v>391</v>
      </c>
      <c r="N2" s="777"/>
      <c r="O2" s="89"/>
      <c r="P2" s="263" t="s">
        <v>381</v>
      </c>
      <c r="Q2" s="777" t="s">
        <v>315</v>
      </c>
      <c r="R2" s="777"/>
      <c r="S2" s="89"/>
      <c r="T2" s="263" t="s">
        <v>381</v>
      </c>
      <c r="U2" s="827" t="s">
        <v>916</v>
      </c>
      <c r="V2" s="827"/>
      <c r="W2" s="24"/>
      <c r="X2" s="785" t="s">
        <v>381</v>
      </c>
      <c r="Y2" s="785"/>
      <c r="Z2" s="827" t="s">
        <v>391</v>
      </c>
      <c r="AA2" s="827"/>
      <c r="AB2" s="827"/>
      <c r="AD2" s="457" t="s">
        <v>874</v>
      </c>
      <c r="AR2" s="457"/>
      <c r="AS2" s="457"/>
      <c r="AT2" s="24"/>
      <c r="AU2" s="785" t="s">
        <v>381</v>
      </c>
      <c r="AV2" s="785"/>
      <c r="AW2" s="777" t="s">
        <v>391</v>
      </c>
      <c r="AX2" s="777"/>
      <c r="AY2" s="777"/>
      <c r="BA2" s="457" t="s">
        <v>874</v>
      </c>
      <c r="BM2" s="457"/>
      <c r="BN2" s="457"/>
      <c r="BQ2" s="24"/>
      <c r="BR2" s="785" t="s">
        <v>381</v>
      </c>
      <c r="BS2" s="785"/>
      <c r="BT2" s="777" t="s">
        <v>391</v>
      </c>
      <c r="BU2" s="777"/>
      <c r="BV2" s="777"/>
      <c r="BX2" s="457" t="s">
        <v>874</v>
      </c>
      <c r="CJ2" s="457"/>
      <c r="CK2" s="457"/>
      <c r="CN2" s="296"/>
      <c r="CO2" s="785" t="s">
        <v>381</v>
      </c>
      <c r="CP2" s="785"/>
      <c r="CQ2" s="777" t="s">
        <v>391</v>
      </c>
      <c r="CR2" s="777"/>
      <c r="CS2" s="777"/>
      <c r="CU2" s="457" t="s">
        <v>874</v>
      </c>
      <c r="DG2" s="457"/>
      <c r="DH2" s="457"/>
      <c r="DK2" s="296"/>
      <c r="DL2" s="785" t="s">
        <v>381</v>
      </c>
      <c r="DM2" s="785"/>
      <c r="DN2" s="777" t="s">
        <v>391</v>
      </c>
      <c r="DO2" s="777"/>
      <c r="DP2" s="777"/>
      <c r="EF2" s="296"/>
      <c r="EG2" s="785" t="s">
        <v>381</v>
      </c>
      <c r="EH2" s="785"/>
      <c r="EI2" s="777" t="s">
        <v>391</v>
      </c>
      <c r="EJ2" s="777"/>
      <c r="EK2" s="777"/>
      <c r="FA2" s="23"/>
      <c r="FB2" s="785" t="s">
        <v>381</v>
      </c>
      <c r="FC2" s="785"/>
      <c r="FD2" s="777" t="s">
        <v>391</v>
      </c>
      <c r="FE2" s="777"/>
      <c r="FF2" s="777"/>
      <c r="FV2" s="457"/>
      <c r="FW2" s="23"/>
      <c r="FX2" s="785" t="s">
        <v>381</v>
      </c>
      <c r="FY2" s="785"/>
      <c r="FZ2" s="777" t="s">
        <v>391</v>
      </c>
      <c r="GA2" s="777"/>
      <c r="GB2" s="777"/>
      <c r="GR2" s="23"/>
      <c r="GS2" s="785" t="s">
        <v>381</v>
      </c>
      <c r="GT2" s="785"/>
      <c r="GU2" s="777" t="s">
        <v>391</v>
      </c>
      <c r="GV2" s="777"/>
      <c r="GW2" s="777"/>
      <c r="HM2" s="23"/>
    </row>
    <row r="3" spans="1:237" s="72" customFormat="1">
      <c r="A3" s="29"/>
      <c r="B3" s="263" t="s">
        <v>382</v>
      </c>
      <c r="C3" s="779">
        <v>44616</v>
      </c>
      <c r="D3" s="779"/>
      <c r="F3" s="240" t="s">
        <v>963</v>
      </c>
      <c r="K3" s="24"/>
      <c r="L3" s="263" t="s">
        <v>382</v>
      </c>
      <c r="M3" s="779">
        <v>44616</v>
      </c>
      <c r="N3" s="779"/>
      <c r="O3" s="89"/>
      <c r="P3" s="263" t="s">
        <v>382</v>
      </c>
      <c r="Q3" s="779">
        <v>43434</v>
      </c>
      <c r="R3" s="780"/>
      <c r="S3" s="89"/>
      <c r="T3" s="263" t="s">
        <v>382</v>
      </c>
      <c r="U3" s="773">
        <v>44649</v>
      </c>
      <c r="V3" s="774"/>
      <c r="W3" s="24"/>
      <c r="X3" s="785" t="s">
        <v>382</v>
      </c>
      <c r="Y3" s="785"/>
      <c r="Z3" s="790">
        <v>43018</v>
      </c>
      <c r="AA3" s="790"/>
      <c r="AB3" s="790"/>
      <c r="AD3" s="457" t="s">
        <v>875</v>
      </c>
      <c r="AR3" s="457"/>
      <c r="AS3" s="457"/>
      <c r="AT3" s="24"/>
      <c r="AU3" s="785" t="s">
        <v>382</v>
      </c>
      <c r="AV3" s="785"/>
      <c r="AW3" s="779">
        <v>43018</v>
      </c>
      <c r="AX3" s="779"/>
      <c r="AY3" s="779"/>
      <c r="BA3" s="457" t="s">
        <v>875</v>
      </c>
      <c r="BM3" s="457"/>
      <c r="BN3" s="457"/>
      <c r="BQ3" s="24"/>
      <c r="BR3" s="785" t="s">
        <v>382</v>
      </c>
      <c r="BS3" s="785"/>
      <c r="BT3" s="779">
        <v>43018</v>
      </c>
      <c r="BU3" s="779"/>
      <c r="BV3" s="779"/>
      <c r="BX3" s="457" t="s">
        <v>875</v>
      </c>
      <c r="CJ3" s="457"/>
      <c r="CK3" s="457"/>
      <c r="CN3" s="296"/>
      <c r="CO3" s="785" t="s">
        <v>382</v>
      </c>
      <c r="CP3" s="785"/>
      <c r="CQ3" s="779">
        <v>43018</v>
      </c>
      <c r="CR3" s="779"/>
      <c r="CS3" s="779"/>
      <c r="CU3" s="457" t="s">
        <v>875</v>
      </c>
      <c r="DG3" s="457"/>
      <c r="DH3" s="457"/>
      <c r="DK3" s="296"/>
      <c r="DL3" s="785" t="s">
        <v>382</v>
      </c>
      <c r="DM3" s="785"/>
      <c r="DN3" s="779">
        <v>42178</v>
      </c>
      <c r="DO3" s="779"/>
      <c r="DP3" s="779"/>
      <c r="EF3" s="296"/>
      <c r="EG3" s="785" t="s">
        <v>382</v>
      </c>
      <c r="EH3" s="785"/>
      <c r="EI3" s="779">
        <v>42178</v>
      </c>
      <c r="EJ3" s="779"/>
      <c r="EK3" s="779"/>
      <c r="FA3" s="23"/>
      <c r="FB3" s="785" t="s">
        <v>382</v>
      </c>
      <c r="FC3" s="785"/>
      <c r="FD3" s="779">
        <v>42178</v>
      </c>
      <c r="FE3" s="779"/>
      <c r="FF3" s="779"/>
      <c r="FV3" s="457"/>
      <c r="FW3" s="23"/>
      <c r="FX3" s="785" t="s">
        <v>382</v>
      </c>
      <c r="FY3" s="785"/>
      <c r="FZ3" s="779">
        <v>42178</v>
      </c>
      <c r="GA3" s="779"/>
      <c r="GB3" s="779"/>
      <c r="GR3" s="23"/>
      <c r="GS3" s="785" t="s">
        <v>382</v>
      </c>
      <c r="GT3" s="785"/>
      <c r="GU3" s="779">
        <v>42178</v>
      </c>
      <c r="GV3" s="779"/>
      <c r="GW3" s="779"/>
      <c r="HM3" s="23"/>
      <c r="HN3" s="779"/>
      <c r="HO3" s="779"/>
      <c r="HP3" s="779"/>
    </row>
    <row r="4" spans="1:237" s="72" customFormat="1" ht="29">
      <c r="A4" s="29"/>
      <c r="B4" s="264" t="s">
        <v>383</v>
      </c>
      <c r="C4" s="779">
        <v>44705</v>
      </c>
      <c r="D4" s="779"/>
      <c r="F4" s="470" t="s">
        <v>1031</v>
      </c>
      <c r="H4" s="123"/>
      <c r="K4" s="24"/>
      <c r="L4" s="264" t="s">
        <v>383</v>
      </c>
      <c r="M4" s="779">
        <v>44705</v>
      </c>
      <c r="N4" s="779"/>
      <c r="O4" s="89"/>
      <c r="P4" s="264" t="s">
        <v>383</v>
      </c>
      <c r="Q4" s="779">
        <v>43761</v>
      </c>
      <c r="R4" s="780"/>
      <c r="S4" s="89"/>
      <c r="T4" s="264" t="s">
        <v>383</v>
      </c>
      <c r="U4" s="773">
        <v>44985</v>
      </c>
      <c r="V4" s="774"/>
      <c r="W4" s="24"/>
      <c r="X4" s="794" t="s">
        <v>383</v>
      </c>
      <c r="Y4" s="794"/>
      <c r="Z4" s="790">
        <v>43159</v>
      </c>
      <c r="AA4" s="790"/>
      <c r="AB4" s="790"/>
      <c r="AD4" s="72" t="s">
        <v>881</v>
      </c>
      <c r="AR4" s="457"/>
      <c r="AS4" s="457"/>
      <c r="AT4" s="24"/>
      <c r="AU4" s="794" t="s">
        <v>383</v>
      </c>
      <c r="AV4" s="794"/>
      <c r="AW4" s="779">
        <v>43159</v>
      </c>
      <c r="AX4" s="779"/>
      <c r="AY4" s="779"/>
      <c r="BA4" s="457" t="s">
        <v>881</v>
      </c>
      <c r="BM4" s="457"/>
      <c r="BN4" s="457"/>
      <c r="BQ4" s="24"/>
      <c r="BR4" s="794" t="s">
        <v>383</v>
      </c>
      <c r="BS4" s="794"/>
      <c r="BT4" s="779">
        <v>43159</v>
      </c>
      <c r="BU4" s="779"/>
      <c r="BV4" s="779"/>
      <c r="BX4" s="457" t="s">
        <v>881</v>
      </c>
      <c r="CJ4" s="457"/>
      <c r="CK4" s="457"/>
      <c r="CN4" s="296"/>
      <c r="CO4" s="794" t="s">
        <v>383</v>
      </c>
      <c r="CP4" s="794"/>
      <c r="CQ4" s="779">
        <v>43159</v>
      </c>
      <c r="CR4" s="779"/>
      <c r="CS4" s="779"/>
      <c r="CU4" s="457" t="s">
        <v>881</v>
      </c>
      <c r="DG4" s="457"/>
      <c r="DH4" s="457"/>
      <c r="DK4" s="296"/>
      <c r="DL4" s="794" t="s">
        <v>383</v>
      </c>
      <c r="DM4" s="794"/>
      <c r="DN4" s="790" t="s">
        <v>744</v>
      </c>
      <c r="DO4" s="790"/>
      <c r="DP4" s="790"/>
      <c r="EF4" s="296"/>
      <c r="EG4" s="794" t="s">
        <v>383</v>
      </c>
      <c r="EH4" s="794"/>
      <c r="EI4" s="790" t="s">
        <v>744</v>
      </c>
      <c r="EJ4" s="790"/>
      <c r="EK4" s="790"/>
      <c r="FA4" s="23"/>
      <c r="FB4" s="794" t="s">
        <v>383</v>
      </c>
      <c r="FC4" s="794"/>
      <c r="FD4" s="790" t="s">
        <v>744</v>
      </c>
      <c r="FE4" s="790"/>
      <c r="FF4" s="790"/>
      <c r="FV4" s="457"/>
      <c r="FW4" s="23"/>
      <c r="FX4" s="794" t="s">
        <v>383</v>
      </c>
      <c r="FY4" s="794"/>
      <c r="FZ4" s="790" t="s">
        <v>744</v>
      </c>
      <c r="GA4" s="790"/>
      <c r="GB4" s="790"/>
      <c r="GR4" s="23"/>
      <c r="GS4" s="794" t="s">
        <v>383</v>
      </c>
      <c r="GT4" s="794"/>
      <c r="GU4" s="790" t="s">
        <v>744</v>
      </c>
      <c r="GV4" s="790"/>
      <c r="GW4" s="790"/>
      <c r="HM4" s="23"/>
      <c r="HN4" s="779"/>
      <c r="HO4" s="779"/>
      <c r="HP4" s="779"/>
    </row>
    <row r="5" spans="1:237" s="72" customFormat="1">
      <c r="A5" s="29"/>
      <c r="B5" s="265" t="s">
        <v>384</v>
      </c>
      <c r="C5" s="823">
        <v>12</v>
      </c>
      <c r="D5" s="823"/>
      <c r="F5" s="568" t="s">
        <v>962</v>
      </c>
      <c r="G5" s="71"/>
      <c r="H5" s="240" t="s">
        <v>1008</v>
      </c>
      <c r="I5" s="71"/>
      <c r="K5" s="24"/>
      <c r="L5" s="265" t="s">
        <v>384</v>
      </c>
      <c r="M5" s="823">
        <v>12</v>
      </c>
      <c r="N5" s="823"/>
      <c r="O5" s="89"/>
      <c r="P5" s="265" t="s">
        <v>384</v>
      </c>
      <c r="Q5" s="778">
        <v>1</v>
      </c>
      <c r="R5" s="778"/>
      <c r="S5" s="89"/>
      <c r="T5" s="265" t="s">
        <v>384</v>
      </c>
      <c r="U5" s="823">
        <v>12</v>
      </c>
      <c r="V5" s="823"/>
      <c r="W5" s="24"/>
      <c r="X5" s="783" t="s">
        <v>384</v>
      </c>
      <c r="Y5" s="784"/>
      <c r="Z5" s="823">
        <v>12</v>
      </c>
      <c r="AA5" s="823"/>
      <c r="AB5" s="823"/>
      <c r="AD5" s="603" t="s">
        <v>872</v>
      </c>
      <c r="AI5" s="568" t="s">
        <v>1010</v>
      </c>
      <c r="AJ5" s="665"/>
      <c r="AR5" s="457"/>
      <c r="AS5" s="457"/>
      <c r="AT5" s="24"/>
      <c r="AU5" s="783" t="s">
        <v>384</v>
      </c>
      <c r="AV5" s="784"/>
      <c r="AW5" s="823">
        <v>12</v>
      </c>
      <c r="AX5" s="823"/>
      <c r="AY5" s="823"/>
      <c r="BA5" s="603" t="s">
        <v>872</v>
      </c>
      <c r="BM5" s="457"/>
      <c r="BN5" s="457"/>
      <c r="BQ5" s="24"/>
      <c r="BR5" s="783" t="s">
        <v>384</v>
      </c>
      <c r="BS5" s="784"/>
      <c r="BT5" s="823">
        <v>12</v>
      </c>
      <c r="BU5" s="823"/>
      <c r="BV5" s="823"/>
      <c r="BX5" s="603" t="s">
        <v>872</v>
      </c>
      <c r="CJ5" s="457"/>
      <c r="CK5" s="457"/>
      <c r="CN5" s="296"/>
      <c r="CO5" s="783" t="s">
        <v>384</v>
      </c>
      <c r="CP5" s="784"/>
      <c r="CQ5" s="823">
        <v>12</v>
      </c>
      <c r="CR5" s="823"/>
      <c r="CS5" s="823"/>
      <c r="CU5" s="603" t="s">
        <v>872</v>
      </c>
      <c r="DG5" s="457"/>
      <c r="DH5" s="457"/>
      <c r="DK5" s="296"/>
      <c r="DL5" s="783" t="s">
        <v>384</v>
      </c>
      <c r="DM5" s="784"/>
      <c r="DN5" s="823">
        <v>12</v>
      </c>
      <c r="DO5" s="823"/>
      <c r="DP5" s="823"/>
      <c r="EF5" s="296"/>
      <c r="EG5" s="783" t="s">
        <v>384</v>
      </c>
      <c r="EH5" s="784"/>
      <c r="EI5" s="823">
        <v>12</v>
      </c>
      <c r="EJ5" s="823"/>
      <c r="EK5" s="823"/>
      <c r="FA5" s="23"/>
      <c r="FB5" s="783" t="s">
        <v>384</v>
      </c>
      <c r="FC5" s="784"/>
      <c r="FD5" s="823">
        <v>12</v>
      </c>
      <c r="FE5" s="823"/>
      <c r="FF5" s="823"/>
      <c r="FV5" s="457"/>
      <c r="FW5" s="23"/>
      <c r="FX5" s="783" t="s">
        <v>384</v>
      </c>
      <c r="FY5" s="784"/>
      <c r="FZ5" s="823">
        <v>12</v>
      </c>
      <c r="GA5" s="823"/>
      <c r="GB5" s="823"/>
      <c r="GR5" s="23"/>
      <c r="GS5" s="783" t="s">
        <v>384</v>
      </c>
      <c r="GT5" s="784"/>
      <c r="GU5" s="823">
        <v>12</v>
      </c>
      <c r="GV5" s="823"/>
      <c r="GW5" s="823"/>
      <c r="HM5" s="23"/>
    </row>
    <row r="6" spans="1:237" s="72" customFormat="1" ht="27.75" customHeight="1">
      <c r="A6" s="29"/>
      <c r="B6" s="72" t="s">
        <v>743</v>
      </c>
      <c r="F6" s="72" t="s">
        <v>913</v>
      </c>
      <c r="K6" s="24"/>
      <c r="L6" s="265" t="s">
        <v>414</v>
      </c>
      <c r="M6" s="828" t="s">
        <v>1108</v>
      </c>
      <c r="N6" s="828"/>
      <c r="O6" s="89"/>
      <c r="P6" s="71"/>
      <c r="Q6" s="71"/>
      <c r="R6" s="71"/>
      <c r="S6" s="89"/>
      <c r="T6" t="s">
        <v>1118</v>
      </c>
      <c r="W6" s="24"/>
      <c r="X6" s="72" t="s">
        <v>882</v>
      </c>
      <c r="AD6" s="457" t="s">
        <v>873</v>
      </c>
      <c r="AR6" s="457"/>
      <c r="AS6" s="457"/>
      <c r="AT6" s="24"/>
      <c r="AU6" s="457" t="s">
        <v>882</v>
      </c>
      <c r="BA6" s="457" t="s">
        <v>873</v>
      </c>
      <c r="BM6" s="457"/>
      <c r="BN6" s="457"/>
      <c r="BQ6" s="24"/>
      <c r="BR6" s="457" t="s">
        <v>882</v>
      </c>
      <c r="BX6" s="457" t="s">
        <v>873</v>
      </c>
      <c r="CJ6" s="457"/>
      <c r="CK6" s="457"/>
      <c r="CN6" s="296"/>
      <c r="CO6" s="457" t="s">
        <v>882</v>
      </c>
      <c r="CU6" s="457" t="s">
        <v>873</v>
      </c>
      <c r="DG6" s="457"/>
      <c r="DH6" s="457"/>
      <c r="DK6" s="296"/>
      <c r="DL6" s="457" t="s">
        <v>700</v>
      </c>
      <c r="EF6" s="296"/>
      <c r="EG6" s="457" t="s">
        <v>700</v>
      </c>
      <c r="FA6" s="23"/>
      <c r="FB6" s="457" t="s">
        <v>700</v>
      </c>
      <c r="FV6" s="457"/>
      <c r="FW6" s="23"/>
      <c r="FX6" s="457" t="s">
        <v>700</v>
      </c>
      <c r="GR6" s="23"/>
      <c r="GS6" s="457" t="s">
        <v>700</v>
      </c>
      <c r="HM6" s="23"/>
      <c r="HN6" s="457"/>
    </row>
    <row r="7" spans="1:237" s="72" customFormat="1">
      <c r="A7" s="29"/>
      <c r="B7" s="57" t="s">
        <v>0</v>
      </c>
      <c r="C7" s="57"/>
      <c r="D7" s="57"/>
      <c r="E7" s="57"/>
      <c r="F7" s="57"/>
      <c r="G7" s="57"/>
      <c r="H7" s="58"/>
      <c r="I7" s="58"/>
      <c r="J7" s="58"/>
      <c r="K7" s="58"/>
      <c r="L7" s="58"/>
      <c r="M7" s="58"/>
      <c r="N7" s="58"/>
      <c r="O7" s="116"/>
      <c r="P7" s="824"/>
      <c r="Q7" s="824"/>
      <c r="R7" s="824"/>
      <c r="S7" s="116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280"/>
      <c r="CO7" s="280"/>
      <c r="CP7" s="280"/>
      <c r="CQ7" s="280"/>
      <c r="CR7" s="280"/>
      <c r="CS7" s="280"/>
      <c r="CT7" s="280"/>
      <c r="CU7" s="280"/>
      <c r="CV7" s="280"/>
      <c r="CW7" s="280"/>
      <c r="CX7" s="280"/>
      <c r="CY7" s="280"/>
      <c r="CZ7" s="280"/>
      <c r="DA7" s="280"/>
      <c r="DB7" s="280"/>
      <c r="DC7" s="280"/>
      <c r="DD7" s="280"/>
      <c r="DE7" s="280"/>
      <c r="DF7" s="280"/>
      <c r="DG7" s="280"/>
      <c r="DH7" s="280"/>
      <c r="DI7" s="280"/>
      <c r="DJ7" s="280"/>
      <c r="DK7" s="280"/>
      <c r="DL7" s="280"/>
      <c r="DM7" s="280"/>
      <c r="DN7" s="280"/>
      <c r="DO7" s="280"/>
      <c r="DP7" s="280"/>
      <c r="DQ7" s="280"/>
      <c r="DR7" s="280"/>
      <c r="DS7" s="280"/>
      <c r="DT7" s="280"/>
      <c r="DU7" s="280"/>
      <c r="DV7" s="280"/>
      <c r="DW7" s="280"/>
      <c r="DX7" s="280"/>
      <c r="DY7" s="280"/>
      <c r="DZ7" s="280"/>
      <c r="EA7" s="280"/>
      <c r="EB7" s="280"/>
      <c r="EC7" s="280"/>
      <c r="ED7" s="280"/>
      <c r="EE7" s="280"/>
      <c r="EF7" s="280"/>
      <c r="EG7" s="280"/>
      <c r="EH7" s="280"/>
      <c r="EI7" s="280"/>
      <c r="EJ7" s="280"/>
      <c r="EK7" s="280"/>
      <c r="EL7" s="280"/>
      <c r="EM7" s="280"/>
      <c r="EN7" s="280"/>
      <c r="EO7" s="280"/>
      <c r="EP7" s="280"/>
      <c r="EQ7" s="280"/>
      <c r="ER7" s="280"/>
      <c r="ES7" s="280"/>
      <c r="ET7" s="280"/>
      <c r="EU7" s="280"/>
      <c r="EV7" s="280"/>
      <c r="EW7" s="280"/>
      <c r="EX7" s="280"/>
      <c r="EY7" s="280"/>
      <c r="EZ7" s="280"/>
      <c r="FA7" s="281"/>
      <c r="FB7" s="281"/>
      <c r="FC7" s="281"/>
      <c r="FD7" s="281"/>
      <c r="FE7" s="281"/>
      <c r="FF7" s="281"/>
      <c r="FG7" s="281"/>
      <c r="FH7" s="281"/>
      <c r="FI7" s="281"/>
      <c r="FJ7" s="281"/>
      <c r="FK7" s="281"/>
      <c r="FL7" s="281"/>
      <c r="FM7" s="281"/>
      <c r="FN7" s="281"/>
      <c r="FO7" s="281"/>
      <c r="FP7" s="281"/>
      <c r="FQ7" s="281"/>
      <c r="FR7" s="281"/>
      <c r="FS7" s="281"/>
      <c r="FT7" s="281"/>
      <c r="FU7" s="281"/>
      <c r="FV7" s="281"/>
      <c r="FW7" s="281"/>
      <c r="FX7" s="281"/>
      <c r="FY7" s="281"/>
      <c r="FZ7" s="281"/>
      <c r="GA7" s="281"/>
      <c r="GB7" s="281"/>
      <c r="GC7" s="281"/>
      <c r="GD7" s="281"/>
      <c r="GE7" s="281"/>
      <c r="GF7" s="281"/>
      <c r="GG7" s="281"/>
      <c r="GH7" s="281"/>
      <c r="GI7" s="281"/>
      <c r="GJ7" s="281"/>
      <c r="GK7" s="281"/>
      <c r="GL7" s="281"/>
      <c r="GM7" s="281"/>
      <c r="GN7" s="281"/>
      <c r="GO7" s="281"/>
      <c r="GP7" s="281"/>
      <c r="GQ7" s="281"/>
      <c r="GR7" s="281"/>
      <c r="GS7" s="281"/>
      <c r="GT7" s="281"/>
      <c r="GU7" s="281"/>
      <c r="GV7" s="281"/>
      <c r="GW7" s="281"/>
      <c r="GX7" s="281"/>
      <c r="GY7" s="281"/>
      <c r="GZ7" s="281"/>
      <c r="HA7" s="281"/>
      <c r="HB7" s="281"/>
      <c r="HC7" s="281"/>
      <c r="HD7" s="281"/>
      <c r="HE7" s="281"/>
      <c r="HF7" s="281"/>
      <c r="HG7" s="281"/>
      <c r="HH7" s="281"/>
      <c r="HI7" s="281"/>
      <c r="HJ7" s="281"/>
      <c r="HK7" s="281"/>
      <c r="HL7" s="281"/>
      <c r="HM7" s="281"/>
    </row>
    <row r="8" spans="1:237" s="72" customFormat="1" ht="15" customHeight="1">
      <c r="A8" s="29"/>
      <c r="B8" s="767" t="s">
        <v>1110</v>
      </c>
      <c r="C8" s="768"/>
      <c r="D8" s="768"/>
      <c r="E8" s="768"/>
      <c r="F8" s="768"/>
      <c r="G8" s="768"/>
      <c r="H8" s="768"/>
      <c r="I8" s="768"/>
      <c r="J8" s="768"/>
      <c r="K8" s="58"/>
      <c r="L8" s="825" t="s">
        <v>1109</v>
      </c>
      <c r="M8" s="825"/>
      <c r="N8" s="825"/>
      <c r="O8" s="116"/>
      <c r="P8" s="826" t="s">
        <v>395</v>
      </c>
      <c r="Q8" s="826"/>
      <c r="R8" s="826"/>
      <c r="S8" s="116"/>
      <c r="T8" s="825" t="s">
        <v>1117</v>
      </c>
      <c r="U8" s="825"/>
      <c r="V8" s="825"/>
      <c r="W8" s="58"/>
      <c r="X8" s="769" t="s">
        <v>1005</v>
      </c>
      <c r="Y8" s="769"/>
      <c r="Z8" s="769"/>
      <c r="AA8" s="769"/>
      <c r="AB8" s="769"/>
      <c r="AC8" s="769"/>
      <c r="AD8" s="769"/>
      <c r="AE8" s="769"/>
      <c r="AF8" s="769"/>
      <c r="AG8" s="769"/>
      <c r="AH8" s="769"/>
      <c r="AI8" s="769"/>
      <c r="AJ8" s="769"/>
      <c r="AK8" s="769"/>
      <c r="AL8" s="769"/>
      <c r="AM8" s="769"/>
      <c r="AN8" s="769"/>
      <c r="AO8" s="769"/>
      <c r="AP8" s="769"/>
      <c r="AQ8" s="769"/>
      <c r="AR8" s="769"/>
      <c r="AS8" s="473"/>
      <c r="AT8" s="58"/>
      <c r="AU8" s="768" t="s">
        <v>878</v>
      </c>
      <c r="AV8" s="768"/>
      <c r="AW8" s="768"/>
      <c r="AX8" s="768"/>
      <c r="AY8" s="768"/>
      <c r="AZ8" s="768"/>
      <c r="BA8" s="768"/>
      <c r="BB8" s="768"/>
      <c r="BC8" s="768"/>
      <c r="BD8" s="768"/>
      <c r="BE8" s="768"/>
      <c r="BF8" s="768"/>
      <c r="BG8" s="768"/>
      <c r="BH8" s="768"/>
      <c r="BI8" s="768"/>
      <c r="BJ8" s="768"/>
      <c r="BK8" s="768"/>
      <c r="BL8" s="768"/>
      <c r="BM8" s="769"/>
      <c r="BN8" s="769"/>
      <c r="BO8" s="768"/>
      <c r="BP8" s="768"/>
      <c r="BQ8" s="58"/>
      <c r="BR8" s="768" t="s">
        <v>879</v>
      </c>
      <c r="BS8" s="768"/>
      <c r="BT8" s="768"/>
      <c r="BU8" s="768"/>
      <c r="BV8" s="768"/>
      <c r="BW8" s="768"/>
      <c r="BX8" s="768"/>
      <c r="BY8" s="768"/>
      <c r="BZ8" s="768"/>
      <c r="CA8" s="768"/>
      <c r="CB8" s="768"/>
      <c r="CC8" s="768"/>
      <c r="CD8" s="768"/>
      <c r="CE8" s="768"/>
      <c r="CF8" s="768"/>
      <c r="CG8" s="768"/>
      <c r="CH8" s="768"/>
      <c r="CI8" s="768"/>
      <c r="CJ8" s="769"/>
      <c r="CK8" s="769"/>
      <c r="CL8" s="768"/>
      <c r="CM8" s="768"/>
      <c r="CN8" s="280"/>
      <c r="CO8" s="768" t="s">
        <v>880</v>
      </c>
      <c r="CP8" s="768"/>
      <c r="CQ8" s="768"/>
      <c r="CR8" s="768"/>
      <c r="CS8" s="768"/>
      <c r="CT8" s="768"/>
      <c r="CU8" s="768"/>
      <c r="CV8" s="768"/>
      <c r="CW8" s="768"/>
      <c r="CX8" s="768"/>
      <c r="CY8" s="768"/>
      <c r="CZ8" s="768"/>
      <c r="DA8" s="768"/>
      <c r="DB8" s="768"/>
      <c r="DC8" s="768"/>
      <c r="DD8" s="768"/>
      <c r="DE8" s="768"/>
      <c r="DF8" s="768"/>
      <c r="DG8" s="769"/>
      <c r="DH8" s="769"/>
      <c r="DI8" s="768"/>
      <c r="DJ8" s="768"/>
      <c r="DK8" s="280"/>
      <c r="DL8" s="802" t="s">
        <v>588</v>
      </c>
      <c r="DM8" s="802"/>
      <c r="DN8" s="802"/>
      <c r="DO8" s="802"/>
      <c r="DP8" s="802"/>
      <c r="DQ8" s="802"/>
      <c r="DR8" s="802"/>
      <c r="DS8" s="802"/>
      <c r="DT8" s="802"/>
      <c r="DU8" s="802"/>
      <c r="DV8" s="802"/>
      <c r="DW8" s="802"/>
      <c r="DX8" s="802"/>
      <c r="DY8" s="802"/>
      <c r="DZ8" s="802"/>
      <c r="EA8" s="802"/>
      <c r="EB8" s="802"/>
      <c r="EC8" s="802"/>
      <c r="ED8" s="802"/>
      <c r="EE8" s="802"/>
      <c r="EF8" s="280"/>
      <c r="EG8" s="802" t="s">
        <v>396</v>
      </c>
      <c r="EH8" s="802"/>
      <c r="EI8" s="802"/>
      <c r="EJ8" s="802"/>
      <c r="EK8" s="802"/>
      <c r="EL8" s="802"/>
      <c r="EM8" s="802"/>
      <c r="EN8" s="802"/>
      <c r="EO8" s="802"/>
      <c r="EP8" s="802"/>
      <c r="EQ8" s="802"/>
      <c r="ER8" s="802"/>
      <c r="ES8" s="802"/>
      <c r="ET8" s="802"/>
      <c r="EU8" s="802"/>
      <c r="EV8" s="802"/>
      <c r="EW8" s="802"/>
      <c r="EX8" s="802"/>
      <c r="EY8" s="802"/>
      <c r="EZ8" s="802"/>
      <c r="FA8" s="282"/>
      <c r="FB8" s="802" t="s">
        <v>583</v>
      </c>
      <c r="FC8" s="802"/>
      <c r="FD8" s="802"/>
      <c r="FE8" s="802"/>
      <c r="FF8" s="802"/>
      <c r="FG8" s="802"/>
      <c r="FH8" s="802"/>
      <c r="FI8" s="802"/>
      <c r="FJ8" s="802"/>
      <c r="FK8" s="802"/>
      <c r="FL8" s="802"/>
      <c r="FM8" s="802"/>
      <c r="FN8" s="802"/>
      <c r="FO8" s="802"/>
      <c r="FP8" s="802"/>
      <c r="FQ8" s="802"/>
      <c r="FR8" s="802"/>
      <c r="FS8" s="802"/>
      <c r="FT8" s="802"/>
      <c r="FU8" s="802"/>
      <c r="FV8" s="473"/>
      <c r="FW8" s="281"/>
      <c r="FX8" s="802" t="s">
        <v>589</v>
      </c>
      <c r="FY8" s="802"/>
      <c r="FZ8" s="802"/>
      <c r="GA8" s="802"/>
      <c r="GB8" s="802"/>
      <c r="GC8" s="802"/>
      <c r="GD8" s="802"/>
      <c r="GE8" s="802"/>
      <c r="GF8" s="802"/>
      <c r="GG8" s="802"/>
      <c r="GH8" s="802"/>
      <c r="GI8" s="802"/>
      <c r="GJ8" s="802"/>
      <c r="GK8" s="802"/>
      <c r="GL8" s="802"/>
      <c r="GM8" s="802"/>
      <c r="GN8" s="802"/>
      <c r="GO8" s="802"/>
      <c r="GP8" s="802"/>
      <c r="GQ8" s="802"/>
      <c r="GR8" s="281"/>
      <c r="GS8" s="802" t="s">
        <v>397</v>
      </c>
      <c r="GT8" s="802"/>
      <c r="GU8" s="802"/>
      <c r="GV8" s="802"/>
      <c r="GW8" s="802"/>
      <c r="GX8" s="802"/>
      <c r="GY8" s="802"/>
      <c r="GZ8" s="802"/>
      <c r="HA8" s="802"/>
      <c r="HB8" s="802"/>
      <c r="HC8" s="802"/>
      <c r="HD8" s="802"/>
      <c r="HE8" s="802"/>
      <c r="HF8" s="802"/>
      <c r="HG8" s="802"/>
      <c r="HH8" s="802"/>
      <c r="HI8" s="802"/>
      <c r="HJ8" s="802"/>
      <c r="HK8" s="802"/>
      <c r="HL8" s="802"/>
      <c r="HM8" s="281"/>
    </row>
    <row r="9" spans="1:237" s="72" customFormat="1">
      <c r="A9" s="30"/>
      <c r="B9" s="207"/>
      <c r="C9" s="207"/>
      <c r="D9" s="207"/>
      <c r="E9" s="207"/>
      <c r="F9" s="207"/>
      <c r="G9" s="207"/>
      <c r="H9" s="207"/>
      <c r="I9" s="207"/>
      <c r="J9" s="207"/>
      <c r="K9" s="283"/>
      <c r="L9" s="627"/>
      <c r="M9" s="626"/>
      <c r="N9" s="284"/>
      <c r="O9" s="299"/>
      <c r="P9" s="645" t="s">
        <v>941</v>
      </c>
      <c r="Q9" s="300"/>
      <c r="R9" s="300"/>
      <c r="S9" s="299"/>
      <c r="T9" s="285"/>
      <c r="U9" s="285"/>
      <c r="V9" s="285"/>
      <c r="W9" s="283"/>
      <c r="X9" s="207" t="s">
        <v>6</v>
      </c>
      <c r="Y9" s="207" t="s">
        <v>7</v>
      </c>
      <c r="Z9" s="207" t="s">
        <v>8</v>
      </c>
      <c r="AA9" s="285" t="s">
        <v>9</v>
      </c>
      <c r="AB9" s="285" t="s">
        <v>10</v>
      </c>
      <c r="AC9" s="285" t="s">
        <v>11</v>
      </c>
      <c r="AD9" s="285" t="s">
        <v>12</v>
      </c>
      <c r="AE9" s="285" t="s">
        <v>13</v>
      </c>
      <c r="AF9" s="285" t="s">
        <v>14</v>
      </c>
      <c r="AG9" s="285" t="s">
        <v>15</v>
      </c>
      <c r="AH9" s="285" t="s">
        <v>16</v>
      </c>
      <c r="AI9" s="285" t="s">
        <v>17</v>
      </c>
      <c r="AJ9" s="285" t="s">
        <v>18</v>
      </c>
      <c r="AK9" s="285" t="s">
        <v>19</v>
      </c>
      <c r="AL9" s="285" t="s">
        <v>20</v>
      </c>
      <c r="AM9" s="285" t="s">
        <v>21</v>
      </c>
      <c r="AN9" s="285" t="s">
        <v>22</v>
      </c>
      <c r="AO9" s="285" t="s">
        <v>23</v>
      </c>
      <c r="AP9" s="285" t="s">
        <v>24</v>
      </c>
      <c r="AQ9" s="285" t="s">
        <v>25</v>
      </c>
      <c r="AR9" s="285" t="s">
        <v>876</v>
      </c>
      <c r="AS9" s="476"/>
      <c r="AT9" s="283"/>
      <c r="AU9" s="207" t="s">
        <v>6</v>
      </c>
      <c r="AV9" s="207" t="s">
        <v>7</v>
      </c>
      <c r="AW9" s="207" t="s">
        <v>8</v>
      </c>
      <c r="AX9" s="285" t="s">
        <v>9</v>
      </c>
      <c r="AY9" s="285" t="s">
        <v>10</v>
      </c>
      <c r="AZ9" s="285" t="s">
        <v>11</v>
      </c>
      <c r="BA9" s="285" t="s">
        <v>12</v>
      </c>
      <c r="BB9" s="285" t="s">
        <v>13</v>
      </c>
      <c r="BC9" s="285" t="s">
        <v>14</v>
      </c>
      <c r="BD9" s="285" t="s">
        <v>15</v>
      </c>
      <c r="BE9" s="285" t="s">
        <v>16</v>
      </c>
      <c r="BF9" s="285" t="s">
        <v>17</v>
      </c>
      <c r="BG9" s="285" t="s">
        <v>18</v>
      </c>
      <c r="BH9" s="285" t="s">
        <v>19</v>
      </c>
      <c r="BI9" s="285" t="s">
        <v>20</v>
      </c>
      <c r="BJ9" s="285" t="s">
        <v>21</v>
      </c>
      <c r="BK9" s="285" t="s">
        <v>22</v>
      </c>
      <c r="BL9" s="285" t="s">
        <v>23</v>
      </c>
      <c r="BM9" s="285" t="s">
        <v>24</v>
      </c>
      <c r="BN9" s="285" t="s">
        <v>25</v>
      </c>
      <c r="BO9" s="285" t="s">
        <v>876</v>
      </c>
      <c r="BP9" s="476"/>
      <c r="BQ9" s="283"/>
      <c r="BR9" s="207" t="s">
        <v>6</v>
      </c>
      <c r="BS9" s="207" t="s">
        <v>7</v>
      </c>
      <c r="BT9" s="207" t="s">
        <v>8</v>
      </c>
      <c r="BU9" s="285" t="s">
        <v>9</v>
      </c>
      <c r="BV9" s="285" t="s">
        <v>10</v>
      </c>
      <c r="BW9" s="285" t="s">
        <v>11</v>
      </c>
      <c r="BX9" s="285" t="s">
        <v>12</v>
      </c>
      <c r="BY9" s="285" t="s">
        <v>13</v>
      </c>
      <c r="BZ9" s="285" t="s">
        <v>14</v>
      </c>
      <c r="CA9" s="285" t="s">
        <v>15</v>
      </c>
      <c r="CB9" s="285" t="s">
        <v>16</v>
      </c>
      <c r="CC9" s="285" t="s">
        <v>17</v>
      </c>
      <c r="CD9" s="285" t="s">
        <v>18</v>
      </c>
      <c r="CE9" s="285" t="s">
        <v>19</v>
      </c>
      <c r="CF9" s="285" t="s">
        <v>20</v>
      </c>
      <c r="CG9" s="285" t="s">
        <v>21</v>
      </c>
      <c r="CH9" s="285" t="s">
        <v>22</v>
      </c>
      <c r="CI9" s="285" t="s">
        <v>23</v>
      </c>
      <c r="CJ9" s="285" t="s">
        <v>24</v>
      </c>
      <c r="CK9" s="285" t="s">
        <v>25</v>
      </c>
      <c r="CL9" s="285" t="s">
        <v>876</v>
      </c>
      <c r="CM9" s="476"/>
      <c r="CN9" s="286"/>
      <c r="CO9" s="207" t="s">
        <v>6</v>
      </c>
      <c r="CP9" s="207" t="s">
        <v>7</v>
      </c>
      <c r="CQ9" s="207" t="s">
        <v>8</v>
      </c>
      <c r="CR9" s="285" t="s">
        <v>9</v>
      </c>
      <c r="CS9" s="285" t="s">
        <v>10</v>
      </c>
      <c r="CT9" s="285" t="s">
        <v>11</v>
      </c>
      <c r="CU9" s="285" t="s">
        <v>12</v>
      </c>
      <c r="CV9" s="285" t="s">
        <v>13</v>
      </c>
      <c r="CW9" s="285" t="s">
        <v>14</v>
      </c>
      <c r="CX9" s="285" t="s">
        <v>15</v>
      </c>
      <c r="CY9" s="285" t="s">
        <v>16</v>
      </c>
      <c r="CZ9" s="285" t="s">
        <v>17</v>
      </c>
      <c r="DA9" s="285" t="s">
        <v>18</v>
      </c>
      <c r="DB9" s="285" t="s">
        <v>19</v>
      </c>
      <c r="DC9" s="285" t="s">
        <v>20</v>
      </c>
      <c r="DD9" s="285" t="s">
        <v>21</v>
      </c>
      <c r="DE9" s="285" t="s">
        <v>22</v>
      </c>
      <c r="DF9" s="285" t="s">
        <v>23</v>
      </c>
      <c r="DG9" s="285" t="s">
        <v>24</v>
      </c>
      <c r="DH9" s="285" t="s">
        <v>25</v>
      </c>
      <c r="DI9" s="285" t="s">
        <v>876</v>
      </c>
      <c r="DJ9" s="476"/>
      <c r="DK9" s="286"/>
      <c r="DL9" s="604" t="s">
        <v>6</v>
      </c>
      <c r="DM9" s="604" t="s">
        <v>7</v>
      </c>
      <c r="DN9" s="604" t="s">
        <v>8</v>
      </c>
      <c r="DO9" s="604" t="s">
        <v>9</v>
      </c>
      <c r="DP9" s="604" t="s">
        <v>10</v>
      </c>
      <c r="DQ9" s="604" t="s">
        <v>11</v>
      </c>
      <c r="DR9" s="604" t="s">
        <v>12</v>
      </c>
      <c r="DS9" s="604" t="s">
        <v>13</v>
      </c>
      <c r="DT9" s="604" t="s">
        <v>14</v>
      </c>
      <c r="DU9" s="604" t="s">
        <v>15</v>
      </c>
      <c r="DV9" s="604" t="s">
        <v>16</v>
      </c>
      <c r="DW9" s="604" t="s">
        <v>17</v>
      </c>
      <c r="DX9" s="604" t="s">
        <v>18</v>
      </c>
      <c r="DY9" s="604" t="s">
        <v>19</v>
      </c>
      <c r="DZ9" s="604" t="s">
        <v>20</v>
      </c>
      <c r="EA9" s="604" t="s">
        <v>21</v>
      </c>
      <c r="EB9" s="604" t="s">
        <v>22</v>
      </c>
      <c r="EC9" s="604" t="s">
        <v>23</v>
      </c>
      <c r="ED9" s="604" t="s">
        <v>24</v>
      </c>
      <c r="EE9" s="604" t="s">
        <v>25</v>
      </c>
      <c r="EF9" s="286"/>
      <c r="EG9" s="604" t="s">
        <v>6</v>
      </c>
      <c r="EH9" s="604" t="s">
        <v>7</v>
      </c>
      <c r="EI9" s="604" t="s">
        <v>8</v>
      </c>
      <c r="EJ9" s="604" t="s">
        <v>9</v>
      </c>
      <c r="EK9" s="604" t="s">
        <v>10</v>
      </c>
      <c r="EL9" s="604" t="s">
        <v>11</v>
      </c>
      <c r="EM9" s="604" t="s">
        <v>12</v>
      </c>
      <c r="EN9" s="604" t="s">
        <v>13</v>
      </c>
      <c r="EO9" s="604" t="s">
        <v>14</v>
      </c>
      <c r="EP9" s="604" t="s">
        <v>15</v>
      </c>
      <c r="EQ9" s="604" t="s">
        <v>16</v>
      </c>
      <c r="ER9" s="604" t="s">
        <v>17</v>
      </c>
      <c r="ES9" s="604" t="s">
        <v>18</v>
      </c>
      <c r="ET9" s="604" t="s">
        <v>19</v>
      </c>
      <c r="EU9" s="604" t="s">
        <v>20</v>
      </c>
      <c r="EV9" s="604" t="s">
        <v>21</v>
      </c>
      <c r="EW9" s="604" t="s">
        <v>22</v>
      </c>
      <c r="EX9" s="604" t="s">
        <v>23</v>
      </c>
      <c r="EY9" s="604" t="s">
        <v>24</v>
      </c>
      <c r="EZ9" s="604" t="s">
        <v>25</v>
      </c>
      <c r="FA9" s="287"/>
      <c r="FB9" s="604" t="s">
        <v>6</v>
      </c>
      <c r="FC9" s="604" t="s">
        <v>7</v>
      </c>
      <c r="FD9" s="604" t="s">
        <v>8</v>
      </c>
      <c r="FE9" s="604" t="s">
        <v>9</v>
      </c>
      <c r="FF9" s="604" t="s">
        <v>10</v>
      </c>
      <c r="FG9" s="604" t="s">
        <v>11</v>
      </c>
      <c r="FH9" s="604" t="s">
        <v>12</v>
      </c>
      <c r="FI9" s="604" t="s">
        <v>13</v>
      </c>
      <c r="FJ9" s="604" t="s">
        <v>14</v>
      </c>
      <c r="FK9" s="604" t="s">
        <v>15</v>
      </c>
      <c r="FL9" s="604" t="s">
        <v>16</v>
      </c>
      <c r="FM9" s="604" t="s">
        <v>17</v>
      </c>
      <c r="FN9" s="604" t="s">
        <v>18</v>
      </c>
      <c r="FO9" s="604" t="s">
        <v>19</v>
      </c>
      <c r="FP9" s="604" t="s">
        <v>20</v>
      </c>
      <c r="FQ9" s="604" t="s">
        <v>21</v>
      </c>
      <c r="FR9" s="604" t="s">
        <v>22</v>
      </c>
      <c r="FS9" s="604" t="s">
        <v>23</v>
      </c>
      <c r="FT9" s="604" t="s">
        <v>24</v>
      </c>
      <c r="FU9" s="604" t="s">
        <v>25</v>
      </c>
      <c r="FV9" s="476"/>
      <c r="FW9" s="288"/>
      <c r="FX9" s="604" t="s">
        <v>6</v>
      </c>
      <c r="FY9" s="604" t="s">
        <v>7</v>
      </c>
      <c r="FZ9" s="604" t="s">
        <v>8</v>
      </c>
      <c r="GA9" s="604" t="s">
        <v>9</v>
      </c>
      <c r="GB9" s="604" t="s">
        <v>10</v>
      </c>
      <c r="GC9" s="604" t="s">
        <v>11</v>
      </c>
      <c r="GD9" s="604" t="s">
        <v>12</v>
      </c>
      <c r="GE9" s="604" t="s">
        <v>13</v>
      </c>
      <c r="GF9" s="604" t="s">
        <v>14</v>
      </c>
      <c r="GG9" s="604" t="s">
        <v>15</v>
      </c>
      <c r="GH9" s="604" t="s">
        <v>16</v>
      </c>
      <c r="GI9" s="604" t="s">
        <v>17</v>
      </c>
      <c r="GJ9" s="604" t="s">
        <v>18</v>
      </c>
      <c r="GK9" s="604" t="s">
        <v>19</v>
      </c>
      <c r="GL9" s="604" t="s">
        <v>20</v>
      </c>
      <c r="GM9" s="604" t="s">
        <v>21</v>
      </c>
      <c r="GN9" s="604" t="s">
        <v>22</v>
      </c>
      <c r="GO9" s="604" t="s">
        <v>23</v>
      </c>
      <c r="GP9" s="604" t="s">
        <v>24</v>
      </c>
      <c r="GQ9" s="604" t="s">
        <v>25</v>
      </c>
      <c r="GR9" s="288"/>
      <c r="GS9" s="604" t="s">
        <v>6</v>
      </c>
      <c r="GT9" s="604" t="s">
        <v>7</v>
      </c>
      <c r="GU9" s="604" t="s">
        <v>8</v>
      </c>
      <c r="GV9" s="604" t="s">
        <v>9</v>
      </c>
      <c r="GW9" s="604" t="s">
        <v>10</v>
      </c>
      <c r="GX9" s="604" t="s">
        <v>11</v>
      </c>
      <c r="GY9" s="604" t="s">
        <v>12</v>
      </c>
      <c r="GZ9" s="604" t="s">
        <v>13</v>
      </c>
      <c r="HA9" s="604" t="s">
        <v>14</v>
      </c>
      <c r="HB9" s="604" t="s">
        <v>15</v>
      </c>
      <c r="HC9" s="604" t="s">
        <v>16</v>
      </c>
      <c r="HD9" s="604" t="s">
        <v>17</v>
      </c>
      <c r="HE9" s="604" t="s">
        <v>18</v>
      </c>
      <c r="HF9" s="604" t="s">
        <v>19</v>
      </c>
      <c r="HG9" s="604" t="s">
        <v>20</v>
      </c>
      <c r="HH9" s="604" t="s">
        <v>21</v>
      </c>
      <c r="HI9" s="604" t="s">
        <v>22</v>
      </c>
      <c r="HJ9" s="604" t="s">
        <v>23</v>
      </c>
      <c r="HK9" s="604" t="s">
        <v>24</v>
      </c>
      <c r="HL9" s="604" t="s">
        <v>25</v>
      </c>
      <c r="HM9" s="288"/>
    </row>
    <row r="10" spans="1:237" s="72" customFormat="1" ht="34.5" customHeight="1">
      <c r="A10" s="35"/>
      <c r="B10" s="260" t="s">
        <v>26</v>
      </c>
      <c r="C10" s="260" t="s">
        <v>288</v>
      </c>
      <c r="D10" s="260" t="s">
        <v>563</v>
      </c>
      <c r="E10" s="260" t="s">
        <v>523</v>
      </c>
      <c r="F10" s="260" t="s">
        <v>289</v>
      </c>
      <c r="G10" s="260" t="s">
        <v>565</v>
      </c>
      <c r="H10" s="260" t="s">
        <v>27</v>
      </c>
      <c r="I10" s="260" t="s">
        <v>390</v>
      </c>
      <c r="J10" s="260" t="s">
        <v>564</v>
      </c>
      <c r="K10" s="36"/>
      <c r="L10" s="259" t="s">
        <v>26</v>
      </c>
      <c r="M10" s="259" t="s">
        <v>28</v>
      </c>
      <c r="N10" s="259" t="s">
        <v>27</v>
      </c>
      <c r="O10" s="134"/>
      <c r="P10" s="259" t="s">
        <v>26</v>
      </c>
      <c r="Q10" s="259" t="s">
        <v>28</v>
      </c>
      <c r="R10" s="259" t="s">
        <v>112</v>
      </c>
      <c r="S10" s="134"/>
      <c r="T10" s="260" t="s">
        <v>26</v>
      </c>
      <c r="U10" s="260" t="s">
        <v>28</v>
      </c>
      <c r="V10" s="260" t="s">
        <v>112</v>
      </c>
      <c r="W10" s="36"/>
      <c r="X10" s="259" t="s">
        <v>30</v>
      </c>
      <c r="Y10" s="259" t="s">
        <v>31</v>
      </c>
      <c r="Z10" s="259" t="s">
        <v>32</v>
      </c>
      <c r="AA10" s="259" t="s">
        <v>33</v>
      </c>
      <c r="AB10" s="259" t="s">
        <v>34</v>
      </c>
      <c r="AC10" s="259" t="s">
        <v>35</v>
      </c>
      <c r="AD10" s="259" t="s">
        <v>36</v>
      </c>
      <c r="AE10" s="259" t="s">
        <v>37</v>
      </c>
      <c r="AF10" s="259" t="s">
        <v>38</v>
      </c>
      <c r="AG10" s="259" t="s">
        <v>39</v>
      </c>
      <c r="AH10" s="259" t="s">
        <v>40</v>
      </c>
      <c r="AI10" s="259" t="s">
        <v>41</v>
      </c>
      <c r="AJ10" s="259" t="s">
        <v>42</v>
      </c>
      <c r="AK10" s="259" t="s">
        <v>43</v>
      </c>
      <c r="AL10" s="259" t="s">
        <v>44</v>
      </c>
      <c r="AM10" s="259" t="s">
        <v>45</v>
      </c>
      <c r="AN10" s="259" t="s">
        <v>46</v>
      </c>
      <c r="AO10" s="259" t="s">
        <v>47</v>
      </c>
      <c r="AP10" s="259" t="s">
        <v>48</v>
      </c>
      <c r="AQ10" s="259" t="s">
        <v>49</v>
      </c>
      <c r="AR10" s="601" t="s">
        <v>877</v>
      </c>
      <c r="AS10" s="477" t="s">
        <v>29</v>
      </c>
      <c r="AT10" s="36"/>
      <c r="AU10" s="601" t="s">
        <v>30</v>
      </c>
      <c r="AV10" s="601" t="s">
        <v>31</v>
      </c>
      <c r="AW10" s="601" t="s">
        <v>32</v>
      </c>
      <c r="AX10" s="601" t="s">
        <v>33</v>
      </c>
      <c r="AY10" s="601" t="s">
        <v>34</v>
      </c>
      <c r="AZ10" s="601" t="s">
        <v>35</v>
      </c>
      <c r="BA10" s="601" t="s">
        <v>36</v>
      </c>
      <c r="BB10" s="601" t="s">
        <v>37</v>
      </c>
      <c r="BC10" s="601" t="s">
        <v>38</v>
      </c>
      <c r="BD10" s="601" t="s">
        <v>39</v>
      </c>
      <c r="BE10" s="601" t="s">
        <v>40</v>
      </c>
      <c r="BF10" s="601" t="s">
        <v>41</v>
      </c>
      <c r="BG10" s="601" t="s">
        <v>42</v>
      </c>
      <c r="BH10" s="601" t="s">
        <v>43</v>
      </c>
      <c r="BI10" s="601" t="s">
        <v>44</v>
      </c>
      <c r="BJ10" s="601" t="s">
        <v>45</v>
      </c>
      <c r="BK10" s="601" t="s">
        <v>46</v>
      </c>
      <c r="BL10" s="601" t="s">
        <v>47</v>
      </c>
      <c r="BM10" s="601" t="s">
        <v>48</v>
      </c>
      <c r="BN10" s="601" t="s">
        <v>49</v>
      </c>
      <c r="BO10" s="601" t="s">
        <v>877</v>
      </c>
      <c r="BP10" s="477" t="s">
        <v>29</v>
      </c>
      <c r="BQ10" s="36"/>
      <c r="BR10" s="601" t="s">
        <v>30</v>
      </c>
      <c r="BS10" s="601" t="s">
        <v>31</v>
      </c>
      <c r="BT10" s="601" t="s">
        <v>32</v>
      </c>
      <c r="BU10" s="601" t="s">
        <v>33</v>
      </c>
      <c r="BV10" s="601" t="s">
        <v>34</v>
      </c>
      <c r="BW10" s="601" t="s">
        <v>35</v>
      </c>
      <c r="BX10" s="601" t="s">
        <v>36</v>
      </c>
      <c r="BY10" s="601" t="s">
        <v>37</v>
      </c>
      <c r="BZ10" s="601" t="s">
        <v>38</v>
      </c>
      <c r="CA10" s="601" t="s">
        <v>39</v>
      </c>
      <c r="CB10" s="601" t="s">
        <v>40</v>
      </c>
      <c r="CC10" s="601" t="s">
        <v>41</v>
      </c>
      <c r="CD10" s="601" t="s">
        <v>42</v>
      </c>
      <c r="CE10" s="601" t="s">
        <v>43</v>
      </c>
      <c r="CF10" s="601" t="s">
        <v>44</v>
      </c>
      <c r="CG10" s="601" t="s">
        <v>45</v>
      </c>
      <c r="CH10" s="601" t="s">
        <v>46</v>
      </c>
      <c r="CI10" s="601" t="s">
        <v>47</v>
      </c>
      <c r="CJ10" s="601" t="s">
        <v>48</v>
      </c>
      <c r="CK10" s="601" t="s">
        <v>49</v>
      </c>
      <c r="CL10" s="601" t="s">
        <v>877</v>
      </c>
      <c r="CM10" s="477" t="s">
        <v>29</v>
      </c>
      <c r="CN10" s="289"/>
      <c r="CO10" s="601" t="s">
        <v>30</v>
      </c>
      <c r="CP10" s="601" t="s">
        <v>31</v>
      </c>
      <c r="CQ10" s="601" t="s">
        <v>32</v>
      </c>
      <c r="CR10" s="601" t="s">
        <v>33</v>
      </c>
      <c r="CS10" s="601" t="s">
        <v>34</v>
      </c>
      <c r="CT10" s="601" t="s">
        <v>35</v>
      </c>
      <c r="CU10" s="601" t="s">
        <v>36</v>
      </c>
      <c r="CV10" s="601" t="s">
        <v>37</v>
      </c>
      <c r="CW10" s="601" t="s">
        <v>38</v>
      </c>
      <c r="CX10" s="601" t="s">
        <v>39</v>
      </c>
      <c r="CY10" s="601" t="s">
        <v>40</v>
      </c>
      <c r="CZ10" s="601" t="s">
        <v>41</v>
      </c>
      <c r="DA10" s="601" t="s">
        <v>42</v>
      </c>
      <c r="DB10" s="601" t="s">
        <v>43</v>
      </c>
      <c r="DC10" s="601" t="s">
        <v>44</v>
      </c>
      <c r="DD10" s="601" t="s">
        <v>45</v>
      </c>
      <c r="DE10" s="601" t="s">
        <v>46</v>
      </c>
      <c r="DF10" s="601" t="s">
        <v>47</v>
      </c>
      <c r="DG10" s="601" t="s">
        <v>48</v>
      </c>
      <c r="DH10" s="601" t="s">
        <v>49</v>
      </c>
      <c r="DI10" s="601" t="s">
        <v>877</v>
      </c>
      <c r="DJ10" s="477" t="s">
        <v>29</v>
      </c>
      <c r="DK10" s="289"/>
      <c r="DL10" s="605" t="s">
        <v>30</v>
      </c>
      <c r="DM10" s="605" t="s">
        <v>31</v>
      </c>
      <c r="DN10" s="605" t="s">
        <v>32</v>
      </c>
      <c r="DO10" s="605" t="s">
        <v>33</v>
      </c>
      <c r="DP10" s="605" t="s">
        <v>34</v>
      </c>
      <c r="DQ10" s="605" t="s">
        <v>35</v>
      </c>
      <c r="DR10" s="605" t="s">
        <v>36</v>
      </c>
      <c r="DS10" s="605" t="s">
        <v>37</v>
      </c>
      <c r="DT10" s="605" t="s">
        <v>38</v>
      </c>
      <c r="DU10" s="605" t="s">
        <v>39</v>
      </c>
      <c r="DV10" s="605" t="s">
        <v>40</v>
      </c>
      <c r="DW10" s="605" t="s">
        <v>41</v>
      </c>
      <c r="DX10" s="605" t="s">
        <v>42</v>
      </c>
      <c r="DY10" s="605" t="s">
        <v>43</v>
      </c>
      <c r="DZ10" s="605" t="s">
        <v>44</v>
      </c>
      <c r="EA10" s="605" t="s">
        <v>45</v>
      </c>
      <c r="EB10" s="605" t="s">
        <v>46</v>
      </c>
      <c r="EC10" s="605" t="s">
        <v>47</v>
      </c>
      <c r="ED10" s="605" t="s">
        <v>48</v>
      </c>
      <c r="EE10" s="605" t="s">
        <v>49</v>
      </c>
      <c r="EF10" s="289"/>
      <c r="EG10" s="605" t="s">
        <v>30</v>
      </c>
      <c r="EH10" s="605" t="s">
        <v>31</v>
      </c>
      <c r="EI10" s="605" t="s">
        <v>32</v>
      </c>
      <c r="EJ10" s="605" t="s">
        <v>33</v>
      </c>
      <c r="EK10" s="605" t="s">
        <v>34</v>
      </c>
      <c r="EL10" s="605" t="s">
        <v>35</v>
      </c>
      <c r="EM10" s="605" t="s">
        <v>36</v>
      </c>
      <c r="EN10" s="605" t="s">
        <v>37</v>
      </c>
      <c r="EO10" s="605" t="s">
        <v>38</v>
      </c>
      <c r="EP10" s="605" t="s">
        <v>39</v>
      </c>
      <c r="EQ10" s="605" t="s">
        <v>40</v>
      </c>
      <c r="ER10" s="605" t="s">
        <v>41</v>
      </c>
      <c r="ES10" s="605" t="s">
        <v>42</v>
      </c>
      <c r="ET10" s="605" t="s">
        <v>43</v>
      </c>
      <c r="EU10" s="605" t="s">
        <v>44</v>
      </c>
      <c r="EV10" s="605" t="s">
        <v>45</v>
      </c>
      <c r="EW10" s="605" t="s">
        <v>46</v>
      </c>
      <c r="EX10" s="605" t="s">
        <v>47</v>
      </c>
      <c r="EY10" s="605" t="s">
        <v>48</v>
      </c>
      <c r="EZ10" s="605" t="s">
        <v>49</v>
      </c>
      <c r="FA10" s="290"/>
      <c r="FB10" s="605" t="s">
        <v>30</v>
      </c>
      <c r="FC10" s="605" t="s">
        <v>31</v>
      </c>
      <c r="FD10" s="605" t="s">
        <v>32</v>
      </c>
      <c r="FE10" s="605" t="s">
        <v>33</v>
      </c>
      <c r="FF10" s="605" t="s">
        <v>34</v>
      </c>
      <c r="FG10" s="605" t="s">
        <v>35</v>
      </c>
      <c r="FH10" s="605" t="s">
        <v>36</v>
      </c>
      <c r="FI10" s="605" t="s">
        <v>37</v>
      </c>
      <c r="FJ10" s="605" t="s">
        <v>38</v>
      </c>
      <c r="FK10" s="605" t="s">
        <v>39</v>
      </c>
      <c r="FL10" s="605" t="s">
        <v>40</v>
      </c>
      <c r="FM10" s="605" t="s">
        <v>41</v>
      </c>
      <c r="FN10" s="605" t="s">
        <v>42</v>
      </c>
      <c r="FO10" s="605" t="s">
        <v>43</v>
      </c>
      <c r="FP10" s="605" t="s">
        <v>44</v>
      </c>
      <c r="FQ10" s="605" t="s">
        <v>45</v>
      </c>
      <c r="FR10" s="605" t="s">
        <v>46</v>
      </c>
      <c r="FS10" s="605" t="s">
        <v>47</v>
      </c>
      <c r="FT10" s="605" t="s">
        <v>48</v>
      </c>
      <c r="FU10" s="605" t="s">
        <v>49</v>
      </c>
      <c r="FV10" s="477" t="s">
        <v>29</v>
      </c>
      <c r="FW10" s="291"/>
      <c r="FX10" s="605" t="s">
        <v>30</v>
      </c>
      <c r="FY10" s="605" t="s">
        <v>31</v>
      </c>
      <c r="FZ10" s="605" t="s">
        <v>32</v>
      </c>
      <c r="GA10" s="605" t="s">
        <v>33</v>
      </c>
      <c r="GB10" s="605" t="s">
        <v>34</v>
      </c>
      <c r="GC10" s="605" t="s">
        <v>35</v>
      </c>
      <c r="GD10" s="605" t="s">
        <v>36</v>
      </c>
      <c r="GE10" s="605" t="s">
        <v>37</v>
      </c>
      <c r="GF10" s="605" t="s">
        <v>38</v>
      </c>
      <c r="GG10" s="605" t="s">
        <v>39</v>
      </c>
      <c r="GH10" s="605" t="s">
        <v>40</v>
      </c>
      <c r="GI10" s="605" t="s">
        <v>41</v>
      </c>
      <c r="GJ10" s="605" t="s">
        <v>42</v>
      </c>
      <c r="GK10" s="605" t="s">
        <v>43</v>
      </c>
      <c r="GL10" s="605" t="s">
        <v>44</v>
      </c>
      <c r="GM10" s="605" t="s">
        <v>45</v>
      </c>
      <c r="GN10" s="605" t="s">
        <v>46</v>
      </c>
      <c r="GO10" s="605" t="s">
        <v>47</v>
      </c>
      <c r="GP10" s="605" t="s">
        <v>48</v>
      </c>
      <c r="GQ10" s="605" t="s">
        <v>49</v>
      </c>
      <c r="GR10" s="291"/>
      <c r="GS10" s="605" t="s">
        <v>30</v>
      </c>
      <c r="GT10" s="605" t="s">
        <v>31</v>
      </c>
      <c r="GU10" s="605" t="s">
        <v>32</v>
      </c>
      <c r="GV10" s="605" t="s">
        <v>33</v>
      </c>
      <c r="GW10" s="605" t="s">
        <v>34</v>
      </c>
      <c r="GX10" s="605" t="s">
        <v>35</v>
      </c>
      <c r="GY10" s="605" t="s">
        <v>36</v>
      </c>
      <c r="GZ10" s="605" t="s">
        <v>37</v>
      </c>
      <c r="HA10" s="605" t="s">
        <v>38</v>
      </c>
      <c r="HB10" s="605" t="s">
        <v>39</v>
      </c>
      <c r="HC10" s="605" t="s">
        <v>40</v>
      </c>
      <c r="HD10" s="605" t="s">
        <v>41</v>
      </c>
      <c r="HE10" s="605" t="s">
        <v>42</v>
      </c>
      <c r="HF10" s="605" t="s">
        <v>43</v>
      </c>
      <c r="HG10" s="605" t="s">
        <v>44</v>
      </c>
      <c r="HH10" s="605" t="s">
        <v>45</v>
      </c>
      <c r="HI10" s="605" t="s">
        <v>46</v>
      </c>
      <c r="HJ10" s="605" t="s">
        <v>47</v>
      </c>
      <c r="HK10" s="605" t="s">
        <v>48</v>
      </c>
      <c r="HL10" s="605" t="s">
        <v>49</v>
      </c>
      <c r="HM10" s="291"/>
    </row>
    <row r="11" spans="1:237" s="72" customFormat="1">
      <c r="A11" s="61">
        <v>36312</v>
      </c>
      <c r="B11" s="728">
        <v>15284.31075819682</v>
      </c>
      <c r="C11" s="739"/>
      <c r="D11" s="734"/>
      <c r="E11" s="739">
        <f t="shared" ref="E11:E14" si="0">H11-B11</f>
        <v>29396.927853947913</v>
      </c>
      <c r="F11" s="739"/>
      <c r="G11" s="734"/>
      <c r="H11" s="388">
        <v>44681.238612144734</v>
      </c>
      <c r="I11" s="733"/>
      <c r="J11" s="734"/>
      <c r="K11" s="726"/>
      <c r="L11" s="455"/>
      <c r="M11" s="455"/>
      <c r="N11" s="455"/>
      <c r="O11" s="135"/>
      <c r="P11" s="69">
        <v>1184800</v>
      </c>
      <c r="Q11" s="69">
        <f>R11-P11</f>
        <v>2650300</v>
      </c>
      <c r="R11" s="69">
        <v>3835100</v>
      </c>
      <c r="S11" s="135"/>
      <c r="T11" s="55"/>
      <c r="U11" s="62"/>
      <c r="V11" s="55"/>
      <c r="W11" s="60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0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0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293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293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293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294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295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  <c r="GP11" s="62"/>
      <c r="GQ11" s="62"/>
      <c r="GR11" s="29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295"/>
      <c r="HN11" s="419" t="s">
        <v>591</v>
      </c>
      <c r="HO11" s="72" t="s">
        <v>393</v>
      </c>
      <c r="HS11" s="419" t="s">
        <v>886</v>
      </c>
      <c r="HZ11" s="419" t="s">
        <v>885</v>
      </c>
    </row>
    <row r="12" spans="1:237" s="72" customFormat="1">
      <c r="A12" s="61">
        <v>36404</v>
      </c>
      <c r="B12" s="728">
        <v>15883.268495230182</v>
      </c>
      <c r="C12" s="739"/>
      <c r="D12" s="734"/>
      <c r="E12" s="739">
        <f t="shared" si="0"/>
        <v>30493.913207834212</v>
      </c>
      <c r="F12" s="739"/>
      <c r="G12" s="734"/>
      <c r="H12" s="388">
        <v>46377.181703064394</v>
      </c>
      <c r="I12" s="738"/>
      <c r="J12" s="738"/>
      <c r="K12" s="726"/>
      <c r="L12" s="455"/>
      <c r="M12" s="455"/>
      <c r="N12" s="455"/>
      <c r="O12" s="135"/>
      <c r="P12" s="55"/>
      <c r="Q12" s="55"/>
      <c r="R12" s="55"/>
      <c r="S12" s="135"/>
      <c r="T12" s="55"/>
      <c r="U12" s="55"/>
      <c r="V12" s="56"/>
      <c r="W12" s="60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0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0"/>
      <c r="BR12" s="55"/>
      <c r="BS12" s="55"/>
      <c r="BT12" s="56"/>
      <c r="BU12" s="55"/>
      <c r="BV12" s="55"/>
      <c r="BW12" s="56"/>
      <c r="BX12" s="55"/>
      <c r="BY12" s="55"/>
      <c r="BZ12" s="56"/>
      <c r="CA12" s="55"/>
      <c r="CB12" s="55"/>
      <c r="CC12" s="56"/>
      <c r="CD12" s="55"/>
      <c r="CE12" s="55"/>
      <c r="CF12" s="56"/>
      <c r="CG12" s="55"/>
      <c r="CH12" s="55"/>
      <c r="CI12" s="56"/>
      <c r="CJ12" s="56"/>
      <c r="CK12" s="56"/>
      <c r="CL12" s="55"/>
      <c r="CM12" s="55"/>
      <c r="CN12" s="293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293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293"/>
      <c r="EG12" s="55"/>
      <c r="EH12" s="55"/>
      <c r="EI12" s="56"/>
      <c r="EJ12" s="55"/>
      <c r="EK12" s="55"/>
      <c r="EL12" s="56"/>
      <c r="EM12" s="55"/>
      <c r="EN12" s="55"/>
      <c r="EO12" s="56"/>
      <c r="EP12" s="55"/>
      <c r="EQ12" s="55"/>
      <c r="ER12" s="56"/>
      <c r="ES12" s="55"/>
      <c r="ET12" s="55"/>
      <c r="EU12" s="56"/>
      <c r="EV12" s="55"/>
      <c r="EW12" s="55"/>
      <c r="EX12" s="56"/>
      <c r="EY12" s="55"/>
      <c r="EZ12" s="55"/>
      <c r="FA12" s="294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295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  <c r="GI12" s="62"/>
      <c r="GJ12" s="62"/>
      <c r="GK12" s="62"/>
      <c r="GL12" s="62"/>
      <c r="GM12" s="62"/>
      <c r="GN12" s="62"/>
      <c r="GO12" s="62"/>
      <c r="GP12" s="62"/>
      <c r="GQ12" s="62"/>
      <c r="GR12" s="295"/>
      <c r="GS12" s="55"/>
      <c r="GT12" s="55"/>
      <c r="GU12" s="56"/>
      <c r="GV12" s="55"/>
      <c r="GW12" s="55"/>
      <c r="GX12" s="56"/>
      <c r="GY12" s="55"/>
      <c r="GZ12" s="55"/>
      <c r="HA12" s="56"/>
      <c r="HB12" s="55"/>
      <c r="HC12" s="55"/>
      <c r="HD12" s="56"/>
      <c r="HE12" s="55"/>
      <c r="HF12" s="55"/>
      <c r="HG12" s="56"/>
      <c r="HH12" s="55"/>
      <c r="HI12" s="55"/>
      <c r="HJ12" s="56"/>
      <c r="HK12" s="55"/>
      <c r="HL12" s="55"/>
      <c r="HM12" s="295"/>
      <c r="HN12" s="419" t="s">
        <v>887</v>
      </c>
      <c r="HP12" s="343">
        <v>2016</v>
      </c>
      <c r="HQ12" s="343">
        <v>2000</v>
      </c>
      <c r="HS12" s="419"/>
      <c r="HT12" s="419"/>
      <c r="HU12" s="61">
        <v>36586</v>
      </c>
      <c r="HV12" s="61">
        <v>42430</v>
      </c>
      <c r="HW12" s="61"/>
      <c r="HZ12" s="419"/>
      <c r="IA12" s="419"/>
      <c r="IB12" s="61">
        <v>36586</v>
      </c>
      <c r="IC12" s="61">
        <v>42430</v>
      </c>
    </row>
    <row r="13" spans="1:237" s="72" customFormat="1" ht="15" customHeight="1">
      <c r="A13" s="61">
        <v>36495</v>
      </c>
      <c r="B13" s="728">
        <v>16725.166003918144</v>
      </c>
      <c r="C13" s="739"/>
      <c r="D13" s="734"/>
      <c r="E13" s="739">
        <f t="shared" si="0"/>
        <v>32984.726435348617</v>
      </c>
      <c r="F13" s="739"/>
      <c r="G13" s="734"/>
      <c r="H13" s="388">
        <v>49709.892439266761</v>
      </c>
      <c r="I13" s="739"/>
      <c r="J13" s="734"/>
      <c r="K13" s="665"/>
      <c r="L13" s="725"/>
      <c r="M13" s="725"/>
      <c r="N13" s="725"/>
      <c r="O13" s="89"/>
      <c r="P13" s="55"/>
      <c r="Q13" s="55"/>
      <c r="R13" s="55"/>
      <c r="S13" s="89"/>
      <c r="T13" s="55"/>
      <c r="U13" s="55"/>
      <c r="V13" s="55"/>
      <c r="W13" s="24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24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24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296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296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296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294"/>
      <c r="FB13" s="62"/>
      <c r="FC13" s="62"/>
      <c r="FD13" s="62"/>
      <c r="FE13" s="62"/>
      <c r="FF13" s="62"/>
      <c r="FG13" s="62"/>
      <c r="FH13" s="62"/>
      <c r="FI13" s="62"/>
      <c r="FJ13" s="62"/>
      <c r="FK13" s="62"/>
      <c r="FL13" s="62"/>
      <c r="FM13" s="62"/>
      <c r="FN13" s="62"/>
      <c r="FO13" s="62"/>
      <c r="FP13" s="62"/>
      <c r="FQ13" s="62"/>
      <c r="FR13" s="62"/>
      <c r="FS13" s="62"/>
      <c r="FT13" s="62"/>
      <c r="FU13" s="62"/>
      <c r="FV13" s="62"/>
      <c r="FW13" s="23"/>
      <c r="FX13" s="62"/>
      <c r="FY13" s="62"/>
      <c r="FZ13" s="62"/>
      <c r="GA13" s="62"/>
      <c r="GB13" s="62"/>
      <c r="GC13" s="62"/>
      <c r="GD13" s="62"/>
      <c r="GE13" s="62"/>
      <c r="GF13" s="62"/>
      <c r="GG13" s="62"/>
      <c r="GH13" s="62"/>
      <c r="GI13" s="62"/>
      <c r="GJ13" s="62"/>
      <c r="GK13" s="62"/>
      <c r="GL13" s="62"/>
      <c r="GM13" s="62"/>
      <c r="GN13" s="62"/>
      <c r="GO13" s="62"/>
      <c r="GP13" s="62"/>
      <c r="GQ13" s="62"/>
      <c r="GR13" s="23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23"/>
      <c r="HN13" s="207" t="str">
        <f>+HS13</f>
        <v>B</v>
      </c>
      <c r="HO13" s="472" t="str">
        <f>+HT13</f>
        <v>Mining </v>
      </c>
      <c r="HP13" s="376">
        <f>+HV13</f>
        <v>3.0054527499892661E-4</v>
      </c>
      <c r="HQ13" s="376">
        <f>+HU13</f>
        <v>1.0154100006346312E-3</v>
      </c>
      <c r="HS13" s="207" t="s">
        <v>7</v>
      </c>
      <c r="HT13" s="602" t="s">
        <v>31</v>
      </c>
      <c r="HU13" s="376">
        <v>1.0154100006346312E-3</v>
      </c>
      <c r="HV13" s="376">
        <v>3.0054527499892661E-4</v>
      </c>
      <c r="HW13" s="376"/>
      <c r="HZ13" s="207" t="s">
        <v>6</v>
      </c>
      <c r="IA13" s="602" t="s">
        <v>30</v>
      </c>
      <c r="IB13" s="376">
        <v>5.4578287534111439E-3</v>
      </c>
      <c r="IC13" s="376">
        <v>3.2129721065361438E-3</v>
      </c>
    </row>
    <row r="14" spans="1:237" s="72" customFormat="1" ht="14.15" customHeight="1">
      <c r="A14" s="61">
        <v>36586</v>
      </c>
      <c r="B14" s="728">
        <v>16172.542507963122</v>
      </c>
      <c r="C14" s="739">
        <f t="shared" ref="C14:C77" si="1">SUM(B11:B14)</f>
        <v>64065.287765308269</v>
      </c>
      <c r="D14" s="734"/>
      <c r="E14" s="739">
        <f t="shared" si="0"/>
        <v>31691.579648238883</v>
      </c>
      <c r="F14" s="739">
        <f t="shared" ref="F14:F17" si="2">SUM(E11:E14)</f>
        <v>124567.14714536963</v>
      </c>
      <c r="G14" s="734"/>
      <c r="H14" s="388">
        <v>47864.122156202007</v>
      </c>
      <c r="I14" s="739">
        <f t="shared" ref="I14:I77" si="3">SUM(H11:H14)</f>
        <v>188632.4349106779</v>
      </c>
      <c r="J14" s="734"/>
      <c r="K14" s="665"/>
      <c r="L14" s="727">
        <f t="shared" ref="L14:L21" si="4">+C14</f>
        <v>64065.287765308269</v>
      </c>
      <c r="M14" s="727">
        <f>+F14</f>
        <v>124567.14714536963</v>
      </c>
      <c r="N14" s="727">
        <f t="shared" ref="N14:N21" si="5">+I14</f>
        <v>188632.4349106779</v>
      </c>
      <c r="O14" s="89"/>
      <c r="P14" s="55"/>
      <c r="Q14" s="55"/>
      <c r="R14" s="55"/>
      <c r="S14" s="89"/>
      <c r="T14" s="55"/>
      <c r="U14" s="55"/>
      <c r="V14" s="55"/>
      <c r="W14" s="457">
        <v>2000</v>
      </c>
      <c r="X14" s="457">
        <v>283.8</v>
      </c>
      <c r="Y14" s="457">
        <v>52.8</v>
      </c>
      <c r="Z14" s="457">
        <v>7940.8</v>
      </c>
      <c r="AA14" s="457">
        <v>784.6</v>
      </c>
      <c r="AB14" s="457">
        <v>2662.2</v>
      </c>
      <c r="AC14" s="457">
        <v>4722.7</v>
      </c>
      <c r="AD14" s="457">
        <v>2166</v>
      </c>
      <c r="AE14" s="457">
        <v>927.8</v>
      </c>
      <c r="AF14" s="457">
        <v>2495.5</v>
      </c>
      <c r="AG14" s="457">
        <v>1748.2</v>
      </c>
      <c r="AH14" s="457">
        <v>3408.6</v>
      </c>
      <c r="AI14" s="457">
        <v>3714.7</v>
      </c>
      <c r="AJ14" s="457">
        <v>4885.1000000000004</v>
      </c>
      <c r="AK14" s="457">
        <v>1360</v>
      </c>
      <c r="AL14" s="457">
        <v>1235.9000000000001</v>
      </c>
      <c r="AM14" s="457">
        <v>2566.6</v>
      </c>
      <c r="AN14" s="457">
        <v>2407.3000000000002</v>
      </c>
      <c r="AO14" s="457">
        <v>950.9</v>
      </c>
      <c r="AP14" s="457">
        <v>1216.7</v>
      </c>
      <c r="AQ14" s="457">
        <v>3507.8</v>
      </c>
      <c r="AR14" s="457">
        <v>2960.7</v>
      </c>
      <c r="AS14" s="457">
        <v>51998.7</v>
      </c>
      <c r="AT14" s="24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2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296"/>
      <c r="CO14" s="64">
        <f>+X14/$AS14</f>
        <v>5.4578287534111439E-3</v>
      </c>
      <c r="CP14" s="64">
        <f t="shared" ref="CP14:DJ14" si="6">+Y14/$AS14</f>
        <v>1.0154100006346312E-3</v>
      </c>
      <c r="CQ14" s="64">
        <f t="shared" si="6"/>
        <v>0.1527115100954447</v>
      </c>
      <c r="CR14" s="64">
        <f t="shared" si="6"/>
        <v>1.5088838759430526E-2</v>
      </c>
      <c r="CS14" s="64">
        <f t="shared" si="6"/>
        <v>5.1197433781998397E-2</v>
      </c>
      <c r="CT14" s="64">
        <f t="shared" si="6"/>
        <v>9.0823424431764638E-2</v>
      </c>
      <c r="CU14" s="64">
        <f t="shared" si="6"/>
        <v>4.1654887526034308E-2</v>
      </c>
      <c r="CV14" s="64">
        <f t="shared" si="6"/>
        <v>1.7842753761151721E-2</v>
      </c>
      <c r="CW14" s="64">
        <f t="shared" si="6"/>
        <v>4.7991584404994743E-2</v>
      </c>
      <c r="CX14" s="64">
        <f t="shared" si="6"/>
        <v>3.3620071271012547E-2</v>
      </c>
      <c r="CY14" s="64">
        <f t="shared" si="6"/>
        <v>6.5551638790969771E-2</v>
      </c>
      <c r="CZ14" s="64">
        <f t="shared" si="6"/>
        <v>7.1438324419648952E-2</v>
      </c>
      <c r="DA14" s="64">
        <f t="shared" si="6"/>
        <v>9.394657943371662E-2</v>
      </c>
      <c r="DB14" s="64">
        <f t="shared" si="6"/>
        <v>2.6154500016346564E-2</v>
      </c>
      <c r="DC14" s="64">
        <f t="shared" si="6"/>
        <v>2.3767901889854941E-2</v>
      </c>
      <c r="DD14" s="64">
        <f t="shared" si="6"/>
        <v>4.9358926280849327E-2</v>
      </c>
      <c r="DE14" s="64">
        <f t="shared" si="6"/>
        <v>4.6295388153934622E-2</v>
      </c>
      <c r="DF14" s="64">
        <f t="shared" si="6"/>
        <v>1.8286995636429371E-2</v>
      </c>
      <c r="DG14" s="64">
        <f t="shared" si="6"/>
        <v>2.3398661889624167E-2</v>
      </c>
      <c r="DH14" s="64">
        <f t="shared" si="6"/>
        <v>6.7459378792162114E-2</v>
      </c>
      <c r="DI14" s="64">
        <f t="shared" si="6"/>
        <v>5.6937961910586227E-2</v>
      </c>
      <c r="DJ14" s="64">
        <f t="shared" si="6"/>
        <v>1</v>
      </c>
      <c r="DK14" s="296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296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  <c r="EU14" s="64"/>
      <c r="EV14" s="64"/>
      <c r="EW14" s="64"/>
      <c r="EX14" s="64"/>
      <c r="EY14" s="64"/>
      <c r="EZ14" s="64"/>
      <c r="FA14" s="297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23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  <c r="GI14" s="62"/>
      <c r="GJ14" s="62"/>
      <c r="GK14" s="62"/>
      <c r="GL14" s="62"/>
      <c r="GM14" s="62"/>
      <c r="GN14" s="62"/>
      <c r="GO14" s="62"/>
      <c r="GP14" s="62"/>
      <c r="GQ14" s="62"/>
      <c r="GR14" s="23"/>
      <c r="GS14" s="64"/>
      <c r="GT14" s="64"/>
      <c r="GU14" s="64"/>
      <c r="GV14" s="64"/>
      <c r="GW14" s="64"/>
      <c r="GX14" s="64"/>
      <c r="GY14" s="64"/>
      <c r="GZ14" s="64"/>
      <c r="HA14" s="64"/>
      <c r="HB14" s="64"/>
      <c r="HC14" s="64"/>
      <c r="HD14" s="64"/>
      <c r="HE14" s="64"/>
      <c r="HF14" s="64"/>
      <c r="HG14" s="64"/>
      <c r="HH14" s="64"/>
      <c r="HI14" s="64"/>
      <c r="HJ14" s="64"/>
      <c r="HK14" s="64"/>
      <c r="HL14" s="64"/>
      <c r="HM14" s="23"/>
      <c r="HN14" s="207" t="str">
        <f t="shared" ref="HN14:HN31" si="7">+HS14</f>
        <v>A</v>
      </c>
      <c r="HO14" s="602" t="str">
        <f t="shared" ref="HO14:HO31" si="8">+HT14</f>
        <v>Agriculture, Forestry and Fishing </v>
      </c>
      <c r="HP14" s="376">
        <f t="shared" ref="HP14:HP31" si="9">+HV14</f>
        <v>3.2129721065361438E-3</v>
      </c>
      <c r="HQ14" s="376">
        <f t="shared" ref="HQ14:HQ31" si="10">+HU14</f>
        <v>5.4578287534111439E-3</v>
      </c>
      <c r="HS14" s="207" t="s">
        <v>6</v>
      </c>
      <c r="HT14" s="602" t="s">
        <v>30</v>
      </c>
      <c r="HU14" s="376">
        <v>5.4578287534111439E-3</v>
      </c>
      <c r="HV14" s="376">
        <v>3.2129721065361438E-3</v>
      </c>
      <c r="HW14" s="376"/>
      <c r="HX14" s="427"/>
      <c r="HZ14" s="207" t="s">
        <v>7</v>
      </c>
      <c r="IA14" s="602" t="s">
        <v>31</v>
      </c>
      <c r="IB14" s="376">
        <v>1.0154100006346312E-3</v>
      </c>
      <c r="IC14" s="376">
        <v>3.0054527499892661E-4</v>
      </c>
    </row>
    <row r="15" spans="1:237" s="72" customFormat="1" ht="16" customHeight="1">
      <c r="A15" s="61">
        <v>36678</v>
      </c>
      <c r="B15" s="728">
        <v>16340.17038261143</v>
      </c>
      <c r="C15" s="739">
        <f t="shared" si="1"/>
        <v>65121.147389722879</v>
      </c>
      <c r="D15" s="735"/>
      <c r="E15" s="739">
        <f t="shared" ref="E15:E63" si="11">H15-B15</f>
        <v>30711.863211123426</v>
      </c>
      <c r="F15" s="739">
        <f t="shared" si="2"/>
        <v>125882.08250254515</v>
      </c>
      <c r="G15" s="735"/>
      <c r="H15" s="388">
        <v>47052.033593734857</v>
      </c>
      <c r="I15" s="739">
        <f t="shared" si="3"/>
        <v>191003.22989226802</v>
      </c>
      <c r="J15" s="735"/>
      <c r="K15" s="665"/>
      <c r="L15" s="727">
        <f t="shared" si="4"/>
        <v>65121.147389722879</v>
      </c>
      <c r="M15" s="727">
        <f t="shared" ref="M15:M21" si="12">+F15</f>
        <v>125882.08250254515</v>
      </c>
      <c r="N15" s="727">
        <f t="shared" si="5"/>
        <v>191003.22989226802</v>
      </c>
      <c r="O15" s="89"/>
      <c r="P15" s="69">
        <v>1201500</v>
      </c>
      <c r="Q15" s="69">
        <f>R15-P15</f>
        <v>2656200</v>
      </c>
      <c r="R15" s="69">
        <v>3857700</v>
      </c>
      <c r="S15" s="89"/>
      <c r="T15" s="298">
        <f>(L15*1000000)/P15</f>
        <v>54199.872983539637</v>
      </c>
      <c r="U15" s="298">
        <f>(M15*1000000)/Q15</f>
        <v>47391.79372884013</v>
      </c>
      <c r="V15" s="298">
        <f>(N15*1000000)/R15</f>
        <v>49512.204135175882</v>
      </c>
      <c r="AT15" s="24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2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296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296"/>
      <c r="DL15" s="62">
        <f t="shared" ref="DL15:DL46" si="13">CO15*($N$77/1000)</f>
        <v>0</v>
      </c>
      <c r="DM15" s="62">
        <f t="shared" ref="DM15:DM46" si="14">CP15*($N$77/1000)</f>
        <v>0</v>
      </c>
      <c r="DN15" s="62">
        <f t="shared" ref="DN15:DN46" si="15">CQ15*($N$77/1000)</f>
        <v>0</v>
      </c>
      <c r="DO15" s="62">
        <f t="shared" ref="DO15:DO46" si="16">CR15*($N$77/1000)</f>
        <v>0</v>
      </c>
      <c r="DP15" s="62">
        <f t="shared" ref="DP15:DP46" si="17">CS15*($N$77/1000)</f>
        <v>0</v>
      </c>
      <c r="DQ15" s="62">
        <f t="shared" ref="DQ15:DQ46" si="18">CT15*($N$77/1000)</f>
        <v>0</v>
      </c>
      <c r="DR15" s="62">
        <f t="shared" ref="DR15:DR46" si="19">CU15*($N$77/1000)</f>
        <v>0</v>
      </c>
      <c r="DS15" s="62">
        <f t="shared" ref="DS15:DS46" si="20">CV15*($N$77/1000)</f>
        <v>0</v>
      </c>
      <c r="DT15" s="62">
        <f t="shared" ref="DT15:DT46" si="21">CW15*($N$77/1000)</f>
        <v>0</v>
      </c>
      <c r="DU15" s="62">
        <f t="shared" ref="DU15:DU46" si="22">CX15*($N$77/1000)</f>
        <v>0</v>
      </c>
      <c r="DV15" s="62">
        <f t="shared" ref="DV15:DV46" si="23">CY15*($N$77/1000)</f>
        <v>0</v>
      </c>
      <c r="DW15" s="62">
        <f t="shared" ref="DW15:DW46" si="24">CZ15*($N$77/1000)</f>
        <v>0</v>
      </c>
      <c r="DX15" s="62">
        <f t="shared" ref="DX15:DX46" si="25">DA15*($N$77/1000)</f>
        <v>0</v>
      </c>
      <c r="DY15" s="62">
        <f t="shared" ref="DY15:DY46" si="26">DB15*($N$77/1000)</f>
        <v>0</v>
      </c>
      <c r="DZ15" s="62">
        <f t="shared" ref="DZ15:DZ46" si="27">DC15*($N$77/1000)</f>
        <v>0</v>
      </c>
      <c r="EA15" s="62">
        <f t="shared" ref="EA15:EA46" si="28">DD15*($N$77/1000)</f>
        <v>0</v>
      </c>
      <c r="EB15" s="62">
        <f t="shared" ref="EB15:EB46" si="29">DE15*($N$77/1000)</f>
        <v>0</v>
      </c>
      <c r="EC15" s="62">
        <f t="shared" ref="EC15:EC46" si="30">DF15*($N$77/1000)</f>
        <v>0</v>
      </c>
      <c r="ED15" s="62">
        <f t="shared" ref="ED15:ED46" si="31">DI15*($N$77/1000)</f>
        <v>0</v>
      </c>
      <c r="EE15" s="62">
        <f t="shared" ref="EE15:EE46" si="32">DJ15*($N$77/1000)</f>
        <v>0</v>
      </c>
      <c r="EF15" s="296"/>
      <c r="EG15" s="64"/>
      <c r="EH15" s="64"/>
      <c r="EI15" s="64"/>
      <c r="EJ15" s="64"/>
      <c r="EK15" s="64"/>
      <c r="EL15" s="64"/>
      <c r="EM15" s="64"/>
      <c r="EN15" s="64"/>
      <c r="EO15" s="64"/>
      <c r="EP15" s="64"/>
      <c r="EQ15" s="64"/>
      <c r="ER15" s="64"/>
      <c r="ES15" s="64"/>
      <c r="ET15" s="64"/>
      <c r="EU15" s="64"/>
      <c r="EV15" s="64"/>
      <c r="EW15" s="64"/>
      <c r="EX15" s="64"/>
      <c r="EY15" s="64"/>
      <c r="EZ15" s="64"/>
      <c r="FA15" s="297"/>
      <c r="FB15" s="385">
        <v>1974</v>
      </c>
      <c r="FC15" s="426">
        <v>722</v>
      </c>
      <c r="FD15" s="385">
        <v>5449</v>
      </c>
      <c r="FE15" s="385">
        <v>1325</v>
      </c>
      <c r="FF15" s="385">
        <v>1903</v>
      </c>
      <c r="FG15" s="385">
        <v>2304</v>
      </c>
      <c r="FH15" s="385">
        <v>1472</v>
      </c>
      <c r="FI15" s="426">
        <v>767</v>
      </c>
      <c r="FJ15" s="385">
        <v>1589</v>
      </c>
      <c r="FK15" s="426">
        <v>989.99199999999996</v>
      </c>
      <c r="FL15" s="385">
        <v>1911</v>
      </c>
      <c r="FM15" s="385">
        <v>4395</v>
      </c>
      <c r="FN15" s="385">
        <v>2504</v>
      </c>
      <c r="FO15" s="426">
        <v>706</v>
      </c>
      <c r="FP15" s="384">
        <v>1380.9690000000001</v>
      </c>
      <c r="FQ15" s="385">
        <v>2078</v>
      </c>
      <c r="FR15" s="385">
        <v>2047</v>
      </c>
      <c r="FS15" s="426">
        <v>604</v>
      </c>
      <c r="FT15" s="426">
        <v>726</v>
      </c>
      <c r="FU15" s="385">
        <v>2520</v>
      </c>
      <c r="FV15" s="384">
        <v>37366.961000000003</v>
      </c>
      <c r="FW15" s="23"/>
      <c r="FX15" s="62">
        <f t="shared" ref="FX15:FX46" si="33">FB15*($N$77/1000)</f>
        <v>569297.652</v>
      </c>
      <c r="FY15" s="62">
        <f t="shared" ref="FY15:FY46" si="34">FC15*($N$77/1000)</f>
        <v>208223.35600000003</v>
      </c>
      <c r="FZ15" s="62">
        <f t="shared" ref="FZ15:FZ46" si="35">FD15*($N$77/1000)</f>
        <v>1571480.702</v>
      </c>
      <c r="GA15" s="62">
        <f t="shared" ref="GA15:GA46" si="36">FE15*($N$77/1000)</f>
        <v>382127.35000000003</v>
      </c>
      <c r="GB15" s="62">
        <f t="shared" ref="GB15:GB46" si="37">FF15*($N$77/1000)</f>
        <v>548821.39400000009</v>
      </c>
      <c r="GC15" s="62">
        <f t="shared" ref="GC15:GC46" si="38">FG15*($N$77/1000)</f>
        <v>664468.99200000009</v>
      </c>
      <c r="GD15" s="62">
        <f t="shared" ref="GD15:GD46" si="39">FH15*($N$77/1000)</f>
        <v>424521.85600000003</v>
      </c>
      <c r="GE15" s="62">
        <f t="shared" ref="GE15:GE46" si="40">FI15*($N$77/1000)</f>
        <v>221201.26600000003</v>
      </c>
      <c r="GF15" s="62">
        <f t="shared" ref="GF15:GF46" si="41">FJ15*($N$77/1000)</f>
        <v>458264.42200000002</v>
      </c>
      <c r="GG15" s="62">
        <f t="shared" ref="GG15:GG46" si="42">FK15*($N$77/1000)</f>
        <v>285511.71281599998</v>
      </c>
      <c r="GH15" s="62">
        <f t="shared" ref="GH15:GH46" si="43">FL15*($N$77/1000)</f>
        <v>551128.5780000001</v>
      </c>
      <c r="GI15" s="62">
        <f t="shared" ref="GI15:GI46" si="44">FM15*($N$77/1000)</f>
        <v>1267509.2100000002</v>
      </c>
      <c r="GJ15" s="62">
        <f t="shared" ref="GJ15:GJ46" si="45">FN15*($N$77/1000)</f>
        <v>722148.59200000006</v>
      </c>
      <c r="GK15" s="62">
        <f t="shared" ref="GK15:GK46" si="46">FO15*($N$77/1000)</f>
        <v>203608.98800000001</v>
      </c>
      <c r="GL15" s="62">
        <f t="shared" ref="GL15:GL46" si="47">FP15*($N$77/1000)</f>
        <v>398268.69766200002</v>
      </c>
      <c r="GM15" s="62">
        <f t="shared" ref="GM15:GM46" si="48">FQ15*($N$77/1000)</f>
        <v>599291.04399999999</v>
      </c>
      <c r="GN15" s="62">
        <f t="shared" ref="GN15:GN46" si="49">FR15*($N$77/1000)</f>
        <v>590350.70600000001</v>
      </c>
      <c r="GO15" s="62">
        <f t="shared" ref="GO15:GO46" si="50">FS15*($N$77/1000)</f>
        <v>174192.39200000002</v>
      </c>
      <c r="GP15" s="62">
        <f t="shared" ref="GP15:GP46" si="51">FT15*($N$77/1000)</f>
        <v>209376.948</v>
      </c>
      <c r="GQ15" s="62">
        <f t="shared" ref="GQ15:GQ46" si="52">FU15*($N$77/1000)</f>
        <v>726762.96000000008</v>
      </c>
      <c r="GR15" s="23"/>
      <c r="GS15" s="64"/>
      <c r="GT15" s="64"/>
      <c r="GU15" s="64"/>
      <c r="GV15" s="64"/>
      <c r="GW15" s="64"/>
      <c r="GX15" s="64"/>
      <c r="GY15" s="64"/>
      <c r="GZ15" s="64"/>
      <c r="HA15" s="64"/>
      <c r="HB15" s="64"/>
      <c r="HC15" s="64"/>
      <c r="HD15" s="64"/>
      <c r="HE15" s="64"/>
      <c r="HF15" s="64"/>
      <c r="HG15" s="64"/>
      <c r="HH15" s="64"/>
      <c r="HI15" s="64"/>
      <c r="HJ15" s="64"/>
      <c r="HK15" s="64"/>
      <c r="HL15" s="64"/>
      <c r="HM15" s="23"/>
      <c r="HN15" s="207" t="str">
        <f t="shared" si="7"/>
        <v>D</v>
      </c>
      <c r="HO15" s="602" t="str">
        <f t="shared" si="8"/>
        <v>Electricity, Gas, Water and Waste Services </v>
      </c>
      <c r="HP15" s="376">
        <f t="shared" si="9"/>
        <v>1.1934748281405788E-2</v>
      </c>
      <c r="HQ15" s="376">
        <f t="shared" si="10"/>
        <v>1.5088838759430526E-2</v>
      </c>
      <c r="HS15" s="285" t="s">
        <v>9</v>
      </c>
      <c r="HT15" s="602" t="s">
        <v>33</v>
      </c>
      <c r="HU15" s="376">
        <v>1.5088838759430526E-2</v>
      </c>
      <c r="HV15" s="376">
        <v>1.1934748281405788E-2</v>
      </c>
      <c r="HW15" s="376"/>
      <c r="HX15" s="427"/>
      <c r="HZ15" s="207" t="s">
        <v>8</v>
      </c>
      <c r="IA15" s="602" t="s">
        <v>32</v>
      </c>
      <c r="IB15" s="376">
        <v>0.1527115100954447</v>
      </c>
      <c r="IC15" s="376">
        <v>9.8590776599449481E-2</v>
      </c>
    </row>
    <row r="16" spans="1:237" s="72" customFormat="1" ht="14.5" customHeight="1">
      <c r="A16" s="61">
        <v>36770</v>
      </c>
      <c r="B16" s="728">
        <v>16525.539731653178</v>
      </c>
      <c r="C16" s="739">
        <f t="shared" si="1"/>
        <v>65763.418626145882</v>
      </c>
      <c r="D16" s="735"/>
      <c r="E16" s="739">
        <f t="shared" si="11"/>
        <v>31329.769060304858</v>
      </c>
      <c r="F16" s="739">
        <f t="shared" si="2"/>
        <v>126717.93835501578</v>
      </c>
      <c r="G16" s="735"/>
      <c r="H16" s="388">
        <v>47855.308791958036</v>
      </c>
      <c r="I16" s="739">
        <f t="shared" si="3"/>
        <v>192481.35698116163</v>
      </c>
      <c r="J16" s="735"/>
      <c r="K16" s="665"/>
      <c r="L16" s="727">
        <f t="shared" si="4"/>
        <v>65763.418626145882</v>
      </c>
      <c r="M16" s="727">
        <f t="shared" si="12"/>
        <v>126717.93835501578</v>
      </c>
      <c r="N16" s="727">
        <f t="shared" si="5"/>
        <v>192481.35698116163</v>
      </c>
      <c r="O16" s="89"/>
      <c r="P16" s="55"/>
      <c r="Q16" s="55"/>
      <c r="R16" s="55"/>
      <c r="S16" s="89"/>
      <c r="T16" s="55"/>
      <c r="U16" s="55"/>
      <c r="V16" s="55"/>
      <c r="AT16" s="24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2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296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296"/>
      <c r="DL16" s="62">
        <f t="shared" si="13"/>
        <v>0</v>
      </c>
      <c r="DM16" s="62">
        <f t="shared" si="14"/>
        <v>0</v>
      </c>
      <c r="DN16" s="62">
        <f t="shared" si="15"/>
        <v>0</v>
      </c>
      <c r="DO16" s="62">
        <f t="shared" si="16"/>
        <v>0</v>
      </c>
      <c r="DP16" s="62">
        <f t="shared" si="17"/>
        <v>0</v>
      </c>
      <c r="DQ16" s="62">
        <f t="shared" si="18"/>
        <v>0</v>
      </c>
      <c r="DR16" s="62">
        <f t="shared" si="19"/>
        <v>0</v>
      </c>
      <c r="DS16" s="62">
        <f t="shared" si="20"/>
        <v>0</v>
      </c>
      <c r="DT16" s="62">
        <f t="shared" si="21"/>
        <v>0</v>
      </c>
      <c r="DU16" s="62">
        <f t="shared" si="22"/>
        <v>0</v>
      </c>
      <c r="DV16" s="62">
        <f t="shared" si="23"/>
        <v>0</v>
      </c>
      <c r="DW16" s="62">
        <f t="shared" si="24"/>
        <v>0</v>
      </c>
      <c r="DX16" s="62">
        <f t="shared" si="25"/>
        <v>0</v>
      </c>
      <c r="DY16" s="62">
        <f t="shared" si="26"/>
        <v>0</v>
      </c>
      <c r="DZ16" s="62">
        <f t="shared" si="27"/>
        <v>0</v>
      </c>
      <c r="EA16" s="62">
        <f t="shared" si="28"/>
        <v>0</v>
      </c>
      <c r="EB16" s="62">
        <f t="shared" si="29"/>
        <v>0</v>
      </c>
      <c r="EC16" s="62">
        <f t="shared" si="30"/>
        <v>0</v>
      </c>
      <c r="ED16" s="62">
        <f t="shared" si="31"/>
        <v>0</v>
      </c>
      <c r="EE16" s="62">
        <f t="shared" si="32"/>
        <v>0</v>
      </c>
      <c r="EF16" s="296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  <c r="EU16" s="64"/>
      <c r="EV16" s="64"/>
      <c r="EW16" s="64"/>
      <c r="EX16" s="64"/>
      <c r="EY16" s="64"/>
      <c r="EZ16" s="64"/>
      <c r="FA16" s="297"/>
      <c r="FB16" s="385">
        <v>2379</v>
      </c>
      <c r="FC16" s="426">
        <v>748</v>
      </c>
      <c r="FD16" s="385">
        <v>5549</v>
      </c>
      <c r="FE16" s="385">
        <v>1374</v>
      </c>
      <c r="FF16" s="385">
        <v>1897</v>
      </c>
      <c r="FG16" s="385">
        <v>2178</v>
      </c>
      <c r="FH16" s="385">
        <v>1473</v>
      </c>
      <c r="FI16" s="426">
        <v>764</v>
      </c>
      <c r="FJ16" s="385">
        <v>1576</v>
      </c>
      <c r="FK16" s="384">
        <v>1004.992</v>
      </c>
      <c r="FL16" s="385">
        <v>1928</v>
      </c>
      <c r="FM16" s="385">
        <v>4442</v>
      </c>
      <c r="FN16" s="385">
        <v>2526</v>
      </c>
      <c r="FO16" s="426">
        <v>721</v>
      </c>
      <c r="FP16" s="384">
        <v>1312.97</v>
      </c>
      <c r="FQ16" s="385">
        <v>2096</v>
      </c>
      <c r="FR16" s="385">
        <v>2091</v>
      </c>
      <c r="FS16" s="426">
        <v>601</v>
      </c>
      <c r="FT16" s="426">
        <v>733</v>
      </c>
      <c r="FU16" s="385">
        <v>2571</v>
      </c>
      <c r="FV16" s="384">
        <v>37964.962</v>
      </c>
      <c r="FW16" s="23"/>
      <c r="FX16" s="62">
        <f t="shared" si="33"/>
        <v>686098.84200000006</v>
      </c>
      <c r="FY16" s="62">
        <f t="shared" si="34"/>
        <v>215721.70400000003</v>
      </c>
      <c r="FZ16" s="62">
        <f t="shared" si="35"/>
        <v>1600320.5020000001</v>
      </c>
      <c r="GA16" s="62">
        <f t="shared" si="36"/>
        <v>396258.85200000001</v>
      </c>
      <c r="GB16" s="62">
        <f t="shared" si="37"/>
        <v>547091.00600000005</v>
      </c>
      <c r="GC16" s="62">
        <f t="shared" si="38"/>
        <v>628130.84400000004</v>
      </c>
      <c r="GD16" s="62">
        <f t="shared" si="39"/>
        <v>424810.25400000002</v>
      </c>
      <c r="GE16" s="62">
        <f t="shared" si="40"/>
        <v>220336.07200000001</v>
      </c>
      <c r="GF16" s="62">
        <f t="shared" si="41"/>
        <v>454515.24800000002</v>
      </c>
      <c r="GG16" s="62">
        <f t="shared" si="42"/>
        <v>289837.68281600002</v>
      </c>
      <c r="GH16" s="62">
        <f t="shared" si="43"/>
        <v>556031.34400000004</v>
      </c>
      <c r="GI16" s="62">
        <f t="shared" si="44"/>
        <v>1281063.9160000002</v>
      </c>
      <c r="GJ16" s="62">
        <f t="shared" si="45"/>
        <v>728493.34800000011</v>
      </c>
      <c r="GK16" s="62">
        <f t="shared" si="46"/>
        <v>207934.95800000001</v>
      </c>
      <c r="GL16" s="62">
        <f t="shared" si="47"/>
        <v>378657.92206000001</v>
      </c>
      <c r="GM16" s="62">
        <f t="shared" si="48"/>
        <v>604482.2080000001</v>
      </c>
      <c r="GN16" s="62">
        <f t="shared" si="49"/>
        <v>603040.21799999999</v>
      </c>
      <c r="GO16" s="62">
        <f t="shared" si="50"/>
        <v>173327.198</v>
      </c>
      <c r="GP16" s="62">
        <f t="shared" si="51"/>
        <v>211395.73400000003</v>
      </c>
      <c r="GQ16" s="62">
        <f t="shared" si="52"/>
        <v>741471.25800000003</v>
      </c>
      <c r="GR16" s="23"/>
      <c r="GS16" s="64"/>
      <c r="GT16" s="64"/>
      <c r="GU16" s="64"/>
      <c r="GV16" s="64"/>
      <c r="GW16" s="64"/>
      <c r="GX16" s="64"/>
      <c r="GY16" s="64"/>
      <c r="GZ16" s="64"/>
      <c r="HA16" s="64"/>
      <c r="HB16" s="64"/>
      <c r="HC16" s="64"/>
      <c r="HD16" s="64"/>
      <c r="HE16" s="64"/>
      <c r="HF16" s="64"/>
      <c r="HG16" s="64"/>
      <c r="HH16" s="64"/>
      <c r="HI16" s="64"/>
      <c r="HJ16" s="64"/>
      <c r="HK16" s="64"/>
      <c r="HL16" s="64"/>
      <c r="HM16" s="23"/>
      <c r="HN16" s="207" t="str">
        <f t="shared" si="7"/>
        <v>R</v>
      </c>
      <c r="HO16" s="602" t="str">
        <f t="shared" si="8"/>
        <v>Arts and Recreation Services </v>
      </c>
      <c r="HP16" s="376">
        <f t="shared" si="9"/>
        <v>1.3873980889136956E-2</v>
      </c>
      <c r="HQ16" s="376">
        <f t="shared" si="10"/>
        <v>1.8286995636429371E-2</v>
      </c>
      <c r="HS16" s="285" t="s">
        <v>23</v>
      </c>
      <c r="HT16" s="602" t="s">
        <v>47</v>
      </c>
      <c r="HU16" s="376">
        <v>1.8286995636429371E-2</v>
      </c>
      <c r="HV16" s="376">
        <v>1.3873980889136956E-2</v>
      </c>
      <c r="HW16" s="376"/>
      <c r="HX16" s="427"/>
      <c r="HZ16" s="285" t="s">
        <v>9</v>
      </c>
      <c r="IA16" s="602" t="s">
        <v>33</v>
      </c>
      <c r="IB16" s="376">
        <v>1.5088838759430526E-2</v>
      </c>
      <c r="IC16" s="376">
        <v>1.1934748281405788E-2</v>
      </c>
    </row>
    <row r="17" spans="1:237" s="72" customFormat="1" ht="14.5" customHeight="1">
      <c r="A17" s="61">
        <v>36861</v>
      </c>
      <c r="B17" s="728">
        <v>17130.657053995477</v>
      </c>
      <c r="C17" s="739">
        <f t="shared" si="1"/>
        <v>66168.909676223207</v>
      </c>
      <c r="D17" s="735"/>
      <c r="E17" s="739">
        <f t="shared" si="11"/>
        <v>33617.953314008293</v>
      </c>
      <c r="F17" s="739">
        <f t="shared" si="2"/>
        <v>127351.16523367546</v>
      </c>
      <c r="G17" s="735"/>
      <c r="H17" s="388">
        <v>50748.61036800377</v>
      </c>
      <c r="I17" s="739">
        <f t="shared" si="3"/>
        <v>193520.07490989869</v>
      </c>
      <c r="J17" s="735"/>
      <c r="K17" s="665"/>
      <c r="L17" s="727">
        <f t="shared" si="4"/>
        <v>66168.909676223207</v>
      </c>
      <c r="M17" s="727">
        <f t="shared" si="12"/>
        <v>127351.16523367546</v>
      </c>
      <c r="N17" s="727">
        <f t="shared" si="5"/>
        <v>193520.07490989869</v>
      </c>
      <c r="O17" s="89"/>
      <c r="P17" s="55"/>
      <c r="Q17" s="55"/>
      <c r="R17" s="55"/>
      <c r="S17" s="89"/>
      <c r="T17" s="55"/>
      <c r="U17" s="55"/>
      <c r="V17" s="55"/>
      <c r="AT17" s="24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2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296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296"/>
      <c r="DL17" s="62">
        <f t="shared" si="13"/>
        <v>0</v>
      </c>
      <c r="DM17" s="62">
        <f t="shared" si="14"/>
        <v>0</v>
      </c>
      <c r="DN17" s="62">
        <f t="shared" si="15"/>
        <v>0</v>
      </c>
      <c r="DO17" s="62">
        <f t="shared" si="16"/>
        <v>0</v>
      </c>
      <c r="DP17" s="62">
        <f t="shared" si="17"/>
        <v>0</v>
      </c>
      <c r="DQ17" s="62">
        <f t="shared" si="18"/>
        <v>0</v>
      </c>
      <c r="DR17" s="62">
        <f t="shared" si="19"/>
        <v>0</v>
      </c>
      <c r="DS17" s="62">
        <f t="shared" si="20"/>
        <v>0</v>
      </c>
      <c r="DT17" s="62">
        <f t="shared" si="21"/>
        <v>0</v>
      </c>
      <c r="DU17" s="62">
        <f t="shared" si="22"/>
        <v>0</v>
      </c>
      <c r="DV17" s="62">
        <f t="shared" si="23"/>
        <v>0</v>
      </c>
      <c r="DW17" s="62">
        <f t="shared" si="24"/>
        <v>0</v>
      </c>
      <c r="DX17" s="62">
        <f t="shared" si="25"/>
        <v>0</v>
      </c>
      <c r="DY17" s="62">
        <f t="shared" si="26"/>
        <v>0</v>
      </c>
      <c r="DZ17" s="62">
        <f t="shared" si="27"/>
        <v>0</v>
      </c>
      <c r="EA17" s="62">
        <f t="shared" si="28"/>
        <v>0</v>
      </c>
      <c r="EB17" s="62">
        <f t="shared" si="29"/>
        <v>0</v>
      </c>
      <c r="EC17" s="62">
        <f t="shared" si="30"/>
        <v>0</v>
      </c>
      <c r="ED17" s="62">
        <f t="shared" si="31"/>
        <v>0</v>
      </c>
      <c r="EE17" s="62">
        <f t="shared" si="32"/>
        <v>0</v>
      </c>
      <c r="EF17" s="296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297"/>
      <c r="FB17" s="385">
        <v>3306</v>
      </c>
      <c r="FC17" s="426">
        <v>743</v>
      </c>
      <c r="FD17" s="385">
        <v>6145</v>
      </c>
      <c r="FE17" s="385">
        <v>1293</v>
      </c>
      <c r="FF17" s="385">
        <v>1829</v>
      </c>
      <c r="FG17" s="385">
        <v>2253</v>
      </c>
      <c r="FH17" s="385">
        <v>1756</v>
      </c>
      <c r="FI17" s="426">
        <v>855</v>
      </c>
      <c r="FJ17" s="385">
        <v>1733</v>
      </c>
      <c r="FK17" s="384">
        <v>1033.99</v>
      </c>
      <c r="FL17" s="385">
        <v>1930</v>
      </c>
      <c r="FM17" s="385">
        <v>4486</v>
      </c>
      <c r="FN17" s="385">
        <v>2506</v>
      </c>
      <c r="FO17" s="426">
        <v>729</v>
      </c>
      <c r="FP17" s="384">
        <v>1350.9690000000001</v>
      </c>
      <c r="FQ17" s="385">
        <v>2115</v>
      </c>
      <c r="FR17" s="385">
        <v>2124</v>
      </c>
      <c r="FS17" s="426">
        <v>623</v>
      </c>
      <c r="FT17" s="426">
        <v>753</v>
      </c>
      <c r="FU17" s="385">
        <v>2705</v>
      </c>
      <c r="FV17" s="384">
        <v>40268.959000000003</v>
      </c>
      <c r="FW17" s="23"/>
      <c r="FX17" s="62">
        <f t="shared" si="33"/>
        <v>953443.78800000006</v>
      </c>
      <c r="FY17" s="62">
        <f t="shared" si="34"/>
        <v>214279.71400000001</v>
      </c>
      <c r="FZ17" s="62">
        <f t="shared" si="35"/>
        <v>1772205.7100000002</v>
      </c>
      <c r="GA17" s="62">
        <f t="shared" si="36"/>
        <v>372898.61400000006</v>
      </c>
      <c r="GB17" s="62">
        <f t="shared" si="37"/>
        <v>527479.94200000004</v>
      </c>
      <c r="GC17" s="62">
        <f t="shared" si="38"/>
        <v>649760.69400000002</v>
      </c>
      <c r="GD17" s="62">
        <f t="shared" si="39"/>
        <v>506426.88800000004</v>
      </c>
      <c r="GE17" s="62">
        <f t="shared" si="40"/>
        <v>246580.29</v>
      </c>
      <c r="GF17" s="62">
        <f t="shared" si="41"/>
        <v>499793.73400000005</v>
      </c>
      <c r="GG17" s="62">
        <f t="shared" si="42"/>
        <v>298200.64802000002</v>
      </c>
      <c r="GH17" s="62">
        <f t="shared" si="43"/>
        <v>556608.14</v>
      </c>
      <c r="GI17" s="62">
        <f t="shared" si="44"/>
        <v>1293753.4280000001</v>
      </c>
      <c r="GJ17" s="62">
        <f t="shared" si="45"/>
        <v>722725.38800000004</v>
      </c>
      <c r="GK17" s="62">
        <f t="shared" si="46"/>
        <v>210242.14200000002</v>
      </c>
      <c r="GL17" s="62">
        <f t="shared" si="47"/>
        <v>389616.75766200008</v>
      </c>
      <c r="GM17" s="62">
        <f t="shared" si="48"/>
        <v>609961.77</v>
      </c>
      <c r="GN17" s="62">
        <f t="shared" si="49"/>
        <v>612557.35200000007</v>
      </c>
      <c r="GO17" s="62">
        <f t="shared" si="50"/>
        <v>179671.95400000003</v>
      </c>
      <c r="GP17" s="62">
        <f t="shared" si="51"/>
        <v>217163.69400000002</v>
      </c>
      <c r="GQ17" s="62">
        <f t="shared" si="52"/>
        <v>780116.59000000008</v>
      </c>
      <c r="GR17" s="23"/>
      <c r="GS17" s="64"/>
      <c r="GT17" s="64"/>
      <c r="GU17" s="64"/>
      <c r="GV17" s="64"/>
      <c r="GW17" s="64"/>
      <c r="GX17" s="64"/>
      <c r="GY17" s="64"/>
      <c r="GZ17" s="64"/>
      <c r="HA17" s="64"/>
      <c r="HB17" s="64"/>
      <c r="HC17" s="64"/>
      <c r="HD17" s="64"/>
      <c r="HE17" s="64"/>
      <c r="HF17" s="64"/>
      <c r="HG17" s="64"/>
      <c r="HH17" s="64"/>
      <c r="HI17" s="64"/>
      <c r="HJ17" s="64"/>
      <c r="HK17" s="64"/>
      <c r="HL17" s="64"/>
      <c r="HM17" s="23"/>
      <c r="HN17" s="207" t="str">
        <f t="shared" si="7"/>
        <v>S</v>
      </c>
      <c r="HO17" s="602" t="str">
        <f t="shared" si="8"/>
        <v>Other Services </v>
      </c>
      <c r="HP17" s="376">
        <f t="shared" si="9"/>
        <v>1.945553599625988E-2</v>
      </c>
      <c r="HQ17" s="376">
        <f t="shared" si="10"/>
        <v>2.3398661889624167E-2</v>
      </c>
      <c r="HS17" s="285" t="s">
        <v>24</v>
      </c>
      <c r="HT17" s="602" t="s">
        <v>48</v>
      </c>
      <c r="HU17" s="376">
        <v>2.3398661889624167E-2</v>
      </c>
      <c r="HV17" s="376">
        <v>1.945553599625988E-2</v>
      </c>
      <c r="HW17" s="376"/>
      <c r="HX17" s="427"/>
      <c r="HZ17" s="285" t="s">
        <v>10</v>
      </c>
      <c r="IA17" s="602" t="s">
        <v>34</v>
      </c>
      <c r="IB17" s="376">
        <v>5.1197433781998397E-2</v>
      </c>
      <c r="IC17" s="376">
        <v>5.0019320767678496E-2</v>
      </c>
    </row>
    <row r="18" spans="1:237" s="72" customFormat="1" ht="17.5" customHeight="1">
      <c r="A18" s="61">
        <v>36951</v>
      </c>
      <c r="B18" s="743">
        <v>16630</v>
      </c>
      <c r="C18" s="739">
        <f t="shared" si="1"/>
        <v>66626.367168260083</v>
      </c>
      <c r="D18" s="735">
        <f t="shared" ref="D18:D21" si="53">(SUM(B15:B18)/SUM(B11:B14))-1</f>
        <v>3.9976085213788037E-2</v>
      </c>
      <c r="E18" s="541">
        <f t="shared" si="11"/>
        <v>32372</v>
      </c>
      <c r="F18" s="739">
        <f t="shared" ref="F18:F62" si="54">SUM(E15:E18)</f>
        <v>128031.58558543658</v>
      </c>
      <c r="G18" s="735">
        <f t="shared" ref="G18:G21" si="55">(SUM(E15:E18)/SUM(E11:E14))-1</f>
        <v>2.7811814908339727E-2</v>
      </c>
      <c r="H18" s="749">
        <v>49002</v>
      </c>
      <c r="I18" s="739">
        <f t="shared" si="3"/>
        <v>194657.95275369668</v>
      </c>
      <c r="J18" s="735">
        <f t="shared" ref="J18:J21" si="56">(SUM(H15:H18)/SUM(H11:H14))-1</f>
        <v>3.1943169507789193E-2</v>
      </c>
      <c r="K18" s="24"/>
      <c r="L18" s="727">
        <f t="shared" si="4"/>
        <v>66626.367168260083</v>
      </c>
      <c r="M18" s="727">
        <f t="shared" si="12"/>
        <v>128031.58558543658</v>
      </c>
      <c r="N18" s="727">
        <f t="shared" si="5"/>
        <v>194657.95275369668</v>
      </c>
      <c r="O18" s="89"/>
      <c r="P18" s="55"/>
      <c r="Q18" s="55"/>
      <c r="R18" s="55"/>
      <c r="S18" s="89"/>
      <c r="T18" s="55"/>
      <c r="U18" s="55"/>
      <c r="V18" s="55"/>
      <c r="W18" s="457">
        <v>2001</v>
      </c>
      <c r="X18" s="457">
        <v>286.60000000000002</v>
      </c>
      <c r="Y18" s="457">
        <v>55</v>
      </c>
      <c r="Z18" s="457">
        <v>8071.8</v>
      </c>
      <c r="AA18" s="457">
        <v>874.9</v>
      </c>
      <c r="AB18" s="457">
        <v>2565.6999999999998</v>
      </c>
      <c r="AC18" s="457">
        <v>5119.1000000000004</v>
      </c>
      <c r="AD18" s="457">
        <v>2209.1</v>
      </c>
      <c r="AE18" s="457">
        <v>938.7</v>
      </c>
      <c r="AF18" s="457">
        <v>2537.1</v>
      </c>
      <c r="AG18" s="457">
        <v>1951.6</v>
      </c>
      <c r="AH18" s="457">
        <v>3704.6</v>
      </c>
      <c r="AI18" s="457">
        <v>3921.1</v>
      </c>
      <c r="AJ18" s="457">
        <v>4883.8</v>
      </c>
      <c r="AK18" s="457">
        <v>1426.7</v>
      </c>
      <c r="AL18" s="457">
        <v>1252.9000000000001</v>
      </c>
      <c r="AM18" s="457">
        <v>2687.5</v>
      </c>
      <c r="AN18" s="457">
        <v>2557.5</v>
      </c>
      <c r="AO18" s="457">
        <v>927.2</v>
      </c>
      <c r="AP18" s="457">
        <v>1222.5999999999999</v>
      </c>
      <c r="AQ18" s="457">
        <v>3542.6</v>
      </c>
      <c r="AR18" s="457">
        <v>3017.9</v>
      </c>
      <c r="AS18" s="457">
        <v>53754</v>
      </c>
      <c r="AT18" s="24"/>
      <c r="AU18" s="62">
        <f>+X18-X14</f>
        <v>2.8000000000000114</v>
      </c>
      <c r="AV18" s="62">
        <f t="shared" ref="AV18:BP18" si="57">+Y18-Y14</f>
        <v>2.2000000000000028</v>
      </c>
      <c r="AW18" s="62">
        <f t="shared" si="57"/>
        <v>131</v>
      </c>
      <c r="AX18" s="62">
        <f t="shared" si="57"/>
        <v>90.299999999999955</v>
      </c>
      <c r="AY18" s="62">
        <f t="shared" si="57"/>
        <v>-96.5</v>
      </c>
      <c r="AZ18" s="62">
        <f t="shared" si="57"/>
        <v>396.40000000000055</v>
      </c>
      <c r="BA18" s="62">
        <f t="shared" si="57"/>
        <v>43.099999999999909</v>
      </c>
      <c r="BB18" s="62">
        <f t="shared" si="57"/>
        <v>10.900000000000091</v>
      </c>
      <c r="BC18" s="62">
        <f t="shared" si="57"/>
        <v>41.599999999999909</v>
      </c>
      <c r="BD18" s="62">
        <f t="shared" si="57"/>
        <v>203.39999999999986</v>
      </c>
      <c r="BE18" s="62">
        <f t="shared" si="57"/>
        <v>296</v>
      </c>
      <c r="BF18" s="62">
        <f t="shared" si="57"/>
        <v>206.40000000000009</v>
      </c>
      <c r="BG18" s="62">
        <f t="shared" si="57"/>
        <v>-1.3000000000001819</v>
      </c>
      <c r="BH18" s="62">
        <f t="shared" si="57"/>
        <v>66.700000000000045</v>
      </c>
      <c r="BI18" s="62">
        <f t="shared" si="57"/>
        <v>17</v>
      </c>
      <c r="BJ18" s="62">
        <f t="shared" si="57"/>
        <v>120.90000000000009</v>
      </c>
      <c r="BK18" s="62">
        <f t="shared" si="57"/>
        <v>150.19999999999982</v>
      </c>
      <c r="BL18" s="62">
        <f t="shared" si="57"/>
        <v>-23.699999999999932</v>
      </c>
      <c r="BM18" s="62">
        <f t="shared" si="57"/>
        <v>5.8999999999998636</v>
      </c>
      <c r="BN18" s="62">
        <f t="shared" si="57"/>
        <v>34.799999999999727</v>
      </c>
      <c r="BO18" s="62">
        <f t="shared" si="57"/>
        <v>57.200000000000273</v>
      </c>
      <c r="BP18" s="62">
        <f t="shared" si="57"/>
        <v>1755.3000000000029</v>
      </c>
      <c r="BQ18" s="24"/>
      <c r="BR18" s="64">
        <f>+X18/X14-1</f>
        <v>9.866102889358741E-3</v>
      </c>
      <c r="BS18" s="64">
        <f t="shared" ref="BS18:CM18" si="58">+Y18/Y14-1</f>
        <v>4.1666666666666741E-2</v>
      </c>
      <c r="BT18" s="64">
        <f t="shared" si="58"/>
        <v>1.649707838001202E-2</v>
      </c>
      <c r="BU18" s="64">
        <f t="shared" si="58"/>
        <v>0.11509049197043075</v>
      </c>
      <c r="BV18" s="64">
        <f t="shared" si="58"/>
        <v>-3.624821576140036E-2</v>
      </c>
      <c r="BW18" s="64">
        <f t="shared" si="58"/>
        <v>8.3935037160946191E-2</v>
      </c>
      <c r="BX18" s="64">
        <f t="shared" si="58"/>
        <v>1.9898430286241942E-2</v>
      </c>
      <c r="BY18" s="64">
        <f t="shared" si="58"/>
        <v>1.1748221599482855E-2</v>
      </c>
      <c r="BZ18" s="64">
        <f t="shared" si="58"/>
        <v>1.667000601081936E-2</v>
      </c>
      <c r="CA18" s="64">
        <f t="shared" si="58"/>
        <v>0.11634824390801968</v>
      </c>
      <c r="CB18" s="64">
        <f t="shared" si="58"/>
        <v>8.6839171507363755E-2</v>
      </c>
      <c r="CC18" s="64">
        <f t="shared" si="58"/>
        <v>5.5563033353972058E-2</v>
      </c>
      <c r="CD18" s="64">
        <f t="shared" si="58"/>
        <v>-2.6611533029008427E-4</v>
      </c>
      <c r="CE18" s="64">
        <f t="shared" si="58"/>
        <v>4.9044117647058849E-2</v>
      </c>
      <c r="CF18" s="64">
        <f t="shared" si="58"/>
        <v>1.3755158184319161E-2</v>
      </c>
      <c r="CG18" s="64">
        <f t="shared" si="58"/>
        <v>4.7105119613496393E-2</v>
      </c>
      <c r="CH18" s="64">
        <f t="shared" si="58"/>
        <v>6.2393552943131203E-2</v>
      </c>
      <c r="CI18" s="64">
        <f t="shared" si="58"/>
        <v>-2.4923756441266098E-2</v>
      </c>
      <c r="CJ18" s="64">
        <f t="shared" si="58"/>
        <v>4.8491822141858432E-3</v>
      </c>
      <c r="CK18" s="64">
        <f t="shared" si="58"/>
        <v>9.9207480472089937E-3</v>
      </c>
      <c r="CL18" s="64">
        <f t="shared" si="58"/>
        <v>1.9319755463235166E-2</v>
      </c>
      <c r="CM18" s="64">
        <f t="shared" si="58"/>
        <v>3.3756613146098013E-2</v>
      </c>
      <c r="CN18" s="296"/>
      <c r="CO18" s="64">
        <f>+X18/$AS18</f>
        <v>5.3316962458607739E-3</v>
      </c>
      <c r="CP18" s="64">
        <f t="shared" ref="CP18:DJ18" si="59">+Y18/$AS18</f>
        <v>1.0231796703501135E-3</v>
      </c>
      <c r="CQ18" s="64">
        <f t="shared" si="59"/>
        <v>0.15016184842058267</v>
      </c>
      <c r="CR18" s="64">
        <f t="shared" si="59"/>
        <v>1.6275998065260259E-2</v>
      </c>
      <c r="CS18" s="64">
        <f t="shared" si="59"/>
        <v>4.7730401458496108E-2</v>
      </c>
      <c r="CT18" s="64">
        <f t="shared" si="59"/>
        <v>9.523198273616848E-2</v>
      </c>
      <c r="CU18" s="64">
        <f t="shared" si="59"/>
        <v>4.1096476541280645E-2</v>
      </c>
      <c r="CV18" s="64">
        <f t="shared" si="59"/>
        <v>1.7462886482866393E-2</v>
      </c>
      <c r="CW18" s="64">
        <f t="shared" si="59"/>
        <v>4.7198348029914051E-2</v>
      </c>
      <c r="CX18" s="64">
        <f t="shared" si="59"/>
        <v>3.6306135357368749E-2</v>
      </c>
      <c r="CY18" s="64">
        <f t="shared" si="59"/>
        <v>6.891766194143692E-2</v>
      </c>
      <c r="CZ18" s="64">
        <f t="shared" si="59"/>
        <v>7.2945269189269635E-2</v>
      </c>
      <c r="DA18" s="64">
        <f t="shared" si="59"/>
        <v>9.0854634073743348E-2</v>
      </c>
      <c r="DB18" s="64">
        <f t="shared" si="59"/>
        <v>2.6541280648881945E-2</v>
      </c>
      <c r="DC18" s="64">
        <f t="shared" si="59"/>
        <v>2.3308032890575588E-2</v>
      </c>
      <c r="DD18" s="64">
        <f t="shared" si="59"/>
        <v>4.9996279346653273E-2</v>
      </c>
      <c r="DE18" s="64">
        <f t="shared" si="59"/>
        <v>4.7577854671280277E-2</v>
      </c>
      <c r="DF18" s="64">
        <f t="shared" si="59"/>
        <v>1.7248948915429552E-2</v>
      </c>
      <c r="DG18" s="64">
        <f t="shared" si="59"/>
        <v>2.2744353908546341E-2</v>
      </c>
      <c r="DH18" s="64">
        <f t="shared" si="59"/>
        <v>6.5903932730587492E-2</v>
      </c>
      <c r="DI18" s="64">
        <f t="shared" si="59"/>
        <v>5.6142798675447407E-2</v>
      </c>
      <c r="DJ18" s="64">
        <f t="shared" si="59"/>
        <v>1</v>
      </c>
      <c r="DK18" s="296"/>
      <c r="DL18" s="62">
        <f t="shared" si="13"/>
        <v>1.5376505339137556</v>
      </c>
      <c r="DM18" s="62">
        <f t="shared" si="14"/>
        <v>0.29508297056963206</v>
      </c>
      <c r="DN18" s="62">
        <f t="shared" si="15"/>
        <v>43.306376760799203</v>
      </c>
      <c r="DO18" s="62">
        <f t="shared" si="16"/>
        <v>4.6939652900249289</v>
      </c>
      <c r="DP18" s="62">
        <f t="shared" si="17"/>
        <v>13.765352319827361</v>
      </c>
      <c r="DQ18" s="62">
        <f t="shared" si="18"/>
        <v>27.46471335714552</v>
      </c>
      <c r="DR18" s="62">
        <f t="shared" si="19"/>
        <v>11.852141641552256</v>
      </c>
      <c r="DS18" s="62">
        <f t="shared" si="20"/>
        <v>5.0362615358857026</v>
      </c>
      <c r="DT18" s="62">
        <f t="shared" si="21"/>
        <v>13.611909175131153</v>
      </c>
      <c r="DU18" s="62">
        <f t="shared" si="22"/>
        <v>10.470616824794433</v>
      </c>
      <c r="DV18" s="62">
        <f t="shared" si="23"/>
        <v>19.875715868586525</v>
      </c>
      <c r="DW18" s="62">
        <f t="shared" si="24"/>
        <v>21.037269743646984</v>
      </c>
      <c r="DX18" s="62">
        <f t="shared" si="25"/>
        <v>26.202294757599436</v>
      </c>
      <c r="DY18" s="62">
        <f t="shared" si="26"/>
        <v>7.6544522565762563</v>
      </c>
      <c r="DZ18" s="62">
        <f t="shared" si="27"/>
        <v>6.7219900695762194</v>
      </c>
      <c r="EA18" s="62">
        <f t="shared" si="28"/>
        <v>14.418826971016111</v>
      </c>
      <c r="EB18" s="62">
        <f t="shared" si="29"/>
        <v>13.721358131487891</v>
      </c>
      <c r="EC18" s="62">
        <f t="shared" si="30"/>
        <v>4.9745623693120526</v>
      </c>
      <c r="ED18" s="62">
        <f t="shared" si="31"/>
        <v>16.191470852401682</v>
      </c>
      <c r="EE18" s="62">
        <f t="shared" si="32"/>
        <v>288.39800000000002</v>
      </c>
      <c r="EF18" s="296"/>
      <c r="EG18" s="64">
        <f t="shared" ref="EG18:EZ18" si="60">(SUM(DL15:DL18))/$M18</f>
        <v>1.2009931196920686E-5</v>
      </c>
      <c r="EH18" s="64">
        <f t="shared" si="60"/>
        <v>2.304766977776126E-6</v>
      </c>
      <c r="EI18" s="64">
        <f t="shared" si="60"/>
        <v>3.3824760165842422E-4</v>
      </c>
      <c r="EJ18" s="64">
        <f t="shared" si="60"/>
        <v>3.6662556888296953E-5</v>
      </c>
      <c r="EK18" s="64">
        <f t="shared" si="60"/>
        <v>1.0751528427054919E-4</v>
      </c>
      <c r="EL18" s="64">
        <f t="shared" si="60"/>
        <v>2.1451513883515938E-4</v>
      </c>
      <c r="EM18" s="64">
        <f t="shared" si="60"/>
        <v>9.2572013283731612E-5</v>
      </c>
      <c r="EN18" s="64">
        <f t="shared" si="60"/>
        <v>3.9336086582517263E-5</v>
      </c>
      <c r="EO18" s="64">
        <f t="shared" si="60"/>
        <v>1.0631680544210561E-4</v>
      </c>
      <c r="EP18" s="64">
        <f t="shared" si="60"/>
        <v>8.1781513342325213E-5</v>
      </c>
      <c r="EQ18" s="64">
        <f t="shared" si="60"/>
        <v>1.5524072265217154E-4</v>
      </c>
      <c r="ER18" s="64">
        <f t="shared" si="60"/>
        <v>1.643131235737812E-4</v>
      </c>
      <c r="ES18" s="64">
        <f t="shared" si="60"/>
        <v>2.0465492665569168E-4</v>
      </c>
      <c r="ET18" s="64">
        <f t="shared" si="60"/>
        <v>5.9785655403512709E-5</v>
      </c>
      <c r="EU18" s="64">
        <f t="shared" si="60"/>
        <v>5.2502591753740152E-5</v>
      </c>
      <c r="EV18" s="64">
        <f t="shared" si="60"/>
        <v>1.1261929550496978E-4</v>
      </c>
      <c r="EW18" s="64">
        <f t="shared" si="60"/>
        <v>1.0717166446658986E-4</v>
      </c>
      <c r="EX18" s="64">
        <f t="shared" si="60"/>
        <v>3.8854180759891353E-5</v>
      </c>
      <c r="EY18" s="64">
        <f t="shared" si="60"/>
        <v>1.2646465931328307E-4</v>
      </c>
      <c r="EZ18" s="64">
        <f t="shared" si="60"/>
        <v>2.252553529515961E-3</v>
      </c>
      <c r="FA18" s="297"/>
      <c r="FB18" s="385">
        <v>2880</v>
      </c>
      <c r="FC18" s="426">
        <v>696</v>
      </c>
      <c r="FD18" s="385">
        <v>5468</v>
      </c>
      <c r="FE18" s="385">
        <v>1230</v>
      </c>
      <c r="FF18" s="385">
        <v>1593</v>
      </c>
      <c r="FG18" s="385">
        <v>2093</v>
      </c>
      <c r="FH18" s="385">
        <v>1484</v>
      </c>
      <c r="FI18" s="426">
        <v>884</v>
      </c>
      <c r="FJ18" s="385">
        <v>1684</v>
      </c>
      <c r="FK18" s="385">
        <v>1028</v>
      </c>
      <c r="FL18" s="385">
        <v>1924</v>
      </c>
      <c r="FM18" s="385">
        <v>4541</v>
      </c>
      <c r="FN18" s="385">
        <v>2559</v>
      </c>
      <c r="FO18" s="426">
        <v>739</v>
      </c>
      <c r="FP18" s="384">
        <v>1309.97</v>
      </c>
      <c r="FQ18" s="385">
        <v>2136</v>
      </c>
      <c r="FR18" s="385">
        <v>2108</v>
      </c>
      <c r="FS18" s="426">
        <v>643</v>
      </c>
      <c r="FT18" s="426">
        <v>749</v>
      </c>
      <c r="FU18" s="385">
        <v>2484</v>
      </c>
      <c r="FV18" s="384">
        <v>38232.97</v>
      </c>
      <c r="FW18" s="23"/>
      <c r="FX18" s="62">
        <f t="shared" si="33"/>
        <v>830586.24000000011</v>
      </c>
      <c r="FY18" s="62">
        <f t="shared" si="34"/>
        <v>200725.00800000003</v>
      </c>
      <c r="FZ18" s="62">
        <f t="shared" si="35"/>
        <v>1576960.2640000002</v>
      </c>
      <c r="GA18" s="62">
        <f t="shared" si="36"/>
        <v>354729.54000000004</v>
      </c>
      <c r="GB18" s="62">
        <f t="shared" si="37"/>
        <v>459418.01400000002</v>
      </c>
      <c r="GC18" s="62">
        <f t="shared" si="38"/>
        <v>603617.01400000008</v>
      </c>
      <c r="GD18" s="62">
        <f t="shared" si="39"/>
        <v>427982.63200000004</v>
      </c>
      <c r="GE18" s="62">
        <f t="shared" si="40"/>
        <v>254943.83200000002</v>
      </c>
      <c r="GF18" s="62">
        <f t="shared" si="41"/>
        <v>485662.23200000002</v>
      </c>
      <c r="GG18" s="62">
        <f t="shared" si="42"/>
        <v>296473.14400000003</v>
      </c>
      <c r="GH18" s="62">
        <f t="shared" si="43"/>
        <v>554877.75200000009</v>
      </c>
      <c r="GI18" s="62">
        <f t="shared" si="44"/>
        <v>1309615.3180000002</v>
      </c>
      <c r="GJ18" s="62">
        <f t="shared" si="45"/>
        <v>738010.48200000008</v>
      </c>
      <c r="GK18" s="62">
        <f t="shared" si="46"/>
        <v>213126.12200000003</v>
      </c>
      <c r="GL18" s="62">
        <f t="shared" si="47"/>
        <v>377792.72806000005</v>
      </c>
      <c r="GM18" s="62">
        <f t="shared" si="48"/>
        <v>616018.12800000003</v>
      </c>
      <c r="GN18" s="62">
        <f t="shared" si="49"/>
        <v>607942.98400000005</v>
      </c>
      <c r="GO18" s="62">
        <f t="shared" si="50"/>
        <v>185439.91400000002</v>
      </c>
      <c r="GP18" s="62">
        <f t="shared" si="51"/>
        <v>216010.10200000001</v>
      </c>
      <c r="GQ18" s="62">
        <f t="shared" si="52"/>
        <v>716380.6320000001</v>
      </c>
      <c r="GR18" s="23"/>
      <c r="GS18" s="64">
        <f t="shared" ref="GS18:HL18" si="61">(SUM(FX15:FX18))/$N18</f>
        <v>15.614191349509504</v>
      </c>
      <c r="GT18" s="64">
        <f t="shared" si="61"/>
        <v>4.3098664613078235</v>
      </c>
      <c r="GU18" s="64">
        <f t="shared" si="61"/>
        <v>33.499618616923748</v>
      </c>
      <c r="GV18" s="64">
        <f t="shared" si="61"/>
        <v>7.7367214372462874</v>
      </c>
      <c r="GW18" s="64">
        <f t="shared" si="61"/>
        <v>10.699847227076347</v>
      </c>
      <c r="GX18" s="64">
        <f t="shared" si="61"/>
        <v>13.079237236309886</v>
      </c>
      <c r="GY18" s="64">
        <f t="shared" si="61"/>
        <v>9.1634665050494615</v>
      </c>
      <c r="GZ18" s="64">
        <f t="shared" si="61"/>
        <v>4.8447106663721486</v>
      </c>
      <c r="HA18" s="64">
        <f t="shared" si="61"/>
        <v>9.751646974330729</v>
      </c>
      <c r="HB18" s="64">
        <f t="shared" si="61"/>
        <v>6.0106621440350088</v>
      </c>
      <c r="HC18" s="64">
        <f t="shared" si="61"/>
        <v>11.397663350581327</v>
      </c>
      <c r="HD18" s="64">
        <f t="shared" si="61"/>
        <v>26.4666395547621</v>
      </c>
      <c r="HE18" s="64">
        <f t="shared" si="61"/>
        <v>14.956377424167231</v>
      </c>
      <c r="HF18" s="64">
        <f t="shared" si="61"/>
        <v>4.2891245807790117</v>
      </c>
      <c r="HG18" s="64">
        <f t="shared" si="61"/>
        <v>7.9335885515968085</v>
      </c>
      <c r="HH18" s="64">
        <f t="shared" si="61"/>
        <v>12.48216738965913</v>
      </c>
      <c r="HI18" s="64">
        <f t="shared" si="61"/>
        <v>12.400681430438803</v>
      </c>
      <c r="HJ18" s="64">
        <f t="shared" si="61"/>
        <v>3.6609419133350394</v>
      </c>
      <c r="HK18" s="64">
        <f t="shared" si="61"/>
        <v>4.3869077318434044</v>
      </c>
      <c r="HL18" s="64">
        <f t="shared" si="61"/>
        <v>15.230466559726512</v>
      </c>
      <c r="HM18" s="23"/>
      <c r="HN18" s="207" t="str">
        <f t="shared" si="7"/>
        <v>H</v>
      </c>
      <c r="HO18" s="602" t="str">
        <f t="shared" si="8"/>
        <v>Accommodation and Food Services </v>
      </c>
      <c r="HP18" s="376">
        <f t="shared" si="9"/>
        <v>2.0526526698438595E-2</v>
      </c>
      <c r="HQ18" s="376">
        <f t="shared" si="10"/>
        <v>1.7842753761151721E-2</v>
      </c>
      <c r="HS18" s="285" t="s">
        <v>13</v>
      </c>
      <c r="HT18" s="602" t="s">
        <v>37</v>
      </c>
      <c r="HU18" s="376">
        <v>1.7842753761151721E-2</v>
      </c>
      <c r="HV18" s="376">
        <v>2.0526526698438595E-2</v>
      </c>
      <c r="HW18" s="376"/>
      <c r="HX18" s="427"/>
      <c r="HZ18" s="285" t="s">
        <v>11</v>
      </c>
      <c r="IA18" s="602" t="s">
        <v>35</v>
      </c>
      <c r="IB18" s="376">
        <v>9.0823424431764638E-2</v>
      </c>
      <c r="IC18" s="376">
        <v>7.7652789107857584E-2</v>
      </c>
    </row>
    <row r="19" spans="1:237" s="72" customFormat="1" ht="13.5" customHeight="1">
      <c r="A19" s="61">
        <v>37043</v>
      </c>
      <c r="B19" s="743">
        <v>17137</v>
      </c>
      <c r="C19" s="739">
        <f t="shared" si="1"/>
        <v>67423.196785648659</v>
      </c>
      <c r="D19" s="735">
        <f t="shared" si="53"/>
        <v>3.5350258528907386E-2</v>
      </c>
      <c r="E19" s="541">
        <f t="shared" si="11"/>
        <v>31992</v>
      </c>
      <c r="F19" s="739">
        <f t="shared" si="54"/>
        <v>129311.72237431315</v>
      </c>
      <c r="G19" s="735">
        <f t="shared" si="55"/>
        <v>2.7244861250993901E-2</v>
      </c>
      <c r="H19" s="749">
        <v>49129</v>
      </c>
      <c r="I19" s="739">
        <f t="shared" si="3"/>
        <v>196734.91915996181</v>
      </c>
      <c r="J19" s="735">
        <f t="shared" si="56"/>
        <v>3.0008336879573383E-2</v>
      </c>
      <c r="K19" s="24"/>
      <c r="L19" s="727">
        <f t="shared" si="4"/>
        <v>67423.196785648659</v>
      </c>
      <c r="M19" s="727">
        <f t="shared" si="12"/>
        <v>129311.72237431315</v>
      </c>
      <c r="N19" s="727">
        <f t="shared" si="5"/>
        <v>196734.91915996181</v>
      </c>
      <c r="O19" s="89"/>
      <c r="P19" s="69">
        <v>1218300</v>
      </c>
      <c r="Q19" s="69">
        <f>R19-P19</f>
        <v>2662200</v>
      </c>
      <c r="R19" s="69">
        <v>3880500</v>
      </c>
      <c r="S19" s="89"/>
      <c r="T19" s="298">
        <f>(L19*1000000)/P19</f>
        <v>55342.031343387229</v>
      </c>
      <c r="U19" s="298">
        <f>(M19*1000000)/Q19</f>
        <v>48573.256094325421</v>
      </c>
      <c r="V19" s="298">
        <f>(N19*1000000)/R19</f>
        <v>50698.342780559666</v>
      </c>
      <c r="AT19" s="24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2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296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296"/>
      <c r="DL19" s="62">
        <f t="shared" si="13"/>
        <v>0</v>
      </c>
      <c r="DM19" s="62">
        <f t="shared" si="14"/>
        <v>0</v>
      </c>
      <c r="DN19" s="62">
        <f t="shared" si="15"/>
        <v>0</v>
      </c>
      <c r="DO19" s="62">
        <f t="shared" si="16"/>
        <v>0</v>
      </c>
      <c r="DP19" s="62">
        <f t="shared" si="17"/>
        <v>0</v>
      </c>
      <c r="DQ19" s="62">
        <f t="shared" si="18"/>
        <v>0</v>
      </c>
      <c r="DR19" s="62">
        <f t="shared" si="19"/>
        <v>0</v>
      </c>
      <c r="DS19" s="62">
        <f t="shared" si="20"/>
        <v>0</v>
      </c>
      <c r="DT19" s="62">
        <f t="shared" si="21"/>
        <v>0</v>
      </c>
      <c r="DU19" s="62">
        <f t="shared" si="22"/>
        <v>0</v>
      </c>
      <c r="DV19" s="62">
        <f t="shared" si="23"/>
        <v>0</v>
      </c>
      <c r="DW19" s="62">
        <f t="shared" si="24"/>
        <v>0</v>
      </c>
      <c r="DX19" s="62">
        <f t="shared" si="25"/>
        <v>0</v>
      </c>
      <c r="DY19" s="62">
        <f t="shared" si="26"/>
        <v>0</v>
      </c>
      <c r="DZ19" s="62">
        <f t="shared" si="27"/>
        <v>0</v>
      </c>
      <c r="EA19" s="62">
        <f t="shared" si="28"/>
        <v>0</v>
      </c>
      <c r="EB19" s="62">
        <f t="shared" si="29"/>
        <v>0</v>
      </c>
      <c r="EC19" s="62">
        <f t="shared" si="30"/>
        <v>0</v>
      </c>
      <c r="ED19" s="62">
        <f t="shared" si="31"/>
        <v>0</v>
      </c>
      <c r="EE19" s="62">
        <f t="shared" si="32"/>
        <v>0</v>
      </c>
      <c r="EF19" s="296"/>
      <c r="EG19" s="64">
        <f t="shared" ref="EG19:EZ19" si="62">(SUM(DL16:DL19))/$M19</f>
        <v>1.1891037453377846E-5</v>
      </c>
      <c r="EH19" s="64">
        <f t="shared" si="62"/>
        <v>2.2819506627208008E-6</v>
      </c>
      <c r="EI19" s="64">
        <f t="shared" si="62"/>
        <v>3.3489907926090469E-4</v>
      </c>
      <c r="EJ19" s="64">
        <f t="shared" si="62"/>
        <v>3.6299611542080518E-5</v>
      </c>
      <c r="EK19" s="64">
        <f t="shared" si="62"/>
        <v>1.0645092391532285E-4</v>
      </c>
      <c r="EL19" s="64">
        <f t="shared" si="62"/>
        <v>2.123915206824373E-4</v>
      </c>
      <c r="EM19" s="64">
        <f t="shared" si="62"/>
        <v>9.1655585618482177E-5</v>
      </c>
      <c r="EN19" s="64">
        <f t="shared" si="62"/>
        <v>3.894667431083665E-5</v>
      </c>
      <c r="EO19" s="64">
        <f t="shared" si="62"/>
        <v>1.0526430957070804E-4</v>
      </c>
      <c r="EP19" s="64">
        <f t="shared" si="62"/>
        <v>8.097190751574389E-5</v>
      </c>
      <c r="EQ19" s="64">
        <f t="shared" si="62"/>
        <v>1.5370389863846322E-4</v>
      </c>
      <c r="ER19" s="64">
        <f t="shared" si="62"/>
        <v>1.6268648624717327E-4</v>
      </c>
      <c r="ES19" s="64">
        <f t="shared" si="62"/>
        <v>2.0262892084719719E-4</v>
      </c>
      <c r="ET19" s="64">
        <f t="shared" si="62"/>
        <v>5.9193800190977573E-5</v>
      </c>
      <c r="EU19" s="64">
        <f t="shared" si="62"/>
        <v>5.1982836096779841E-5</v>
      </c>
      <c r="EV19" s="64">
        <f t="shared" si="62"/>
        <v>1.115044073829482E-4</v>
      </c>
      <c r="EW19" s="64">
        <f t="shared" si="62"/>
        <v>1.0611070581651722E-4</v>
      </c>
      <c r="EX19" s="64">
        <f t="shared" si="62"/>
        <v>3.846953917226776E-5</v>
      </c>
      <c r="EY19" s="64">
        <f t="shared" si="62"/>
        <v>1.2521270736409279E-4</v>
      </c>
      <c r="EZ19" s="64">
        <f t="shared" si="62"/>
        <v>2.2302541077071619E-3</v>
      </c>
      <c r="FA19" s="297"/>
      <c r="FB19" s="385">
        <v>2024</v>
      </c>
      <c r="FC19" s="426">
        <v>717</v>
      </c>
      <c r="FD19" s="385">
        <v>5633</v>
      </c>
      <c r="FE19" s="385">
        <v>1288</v>
      </c>
      <c r="FF19" s="385">
        <v>1827</v>
      </c>
      <c r="FG19" s="385">
        <v>2238</v>
      </c>
      <c r="FH19" s="385">
        <v>1521</v>
      </c>
      <c r="FI19" s="426">
        <v>785</v>
      </c>
      <c r="FJ19" s="385">
        <v>1651</v>
      </c>
      <c r="FK19" s="385">
        <v>1059</v>
      </c>
      <c r="FL19" s="385">
        <v>1924</v>
      </c>
      <c r="FM19" s="385">
        <v>4600</v>
      </c>
      <c r="FN19" s="385">
        <v>2627</v>
      </c>
      <c r="FO19" s="426">
        <v>745</v>
      </c>
      <c r="FP19" s="384">
        <v>1424.951</v>
      </c>
      <c r="FQ19" s="385">
        <v>2157</v>
      </c>
      <c r="FR19" s="385">
        <v>2125</v>
      </c>
      <c r="FS19" s="426">
        <v>656</v>
      </c>
      <c r="FT19" s="426">
        <v>767</v>
      </c>
      <c r="FU19" s="385">
        <v>2566</v>
      </c>
      <c r="FV19" s="384">
        <v>38334.951000000001</v>
      </c>
      <c r="FW19" s="23"/>
      <c r="FX19" s="62">
        <f t="shared" si="33"/>
        <v>583717.55200000003</v>
      </c>
      <c r="FY19" s="62">
        <f t="shared" si="34"/>
        <v>206781.36600000001</v>
      </c>
      <c r="FZ19" s="62">
        <f t="shared" si="35"/>
        <v>1624545.9340000001</v>
      </c>
      <c r="GA19" s="62">
        <f t="shared" si="36"/>
        <v>371456.62400000001</v>
      </c>
      <c r="GB19" s="62">
        <f t="shared" si="37"/>
        <v>526903.14600000007</v>
      </c>
      <c r="GC19" s="62">
        <f t="shared" si="38"/>
        <v>645434.72400000005</v>
      </c>
      <c r="GD19" s="62">
        <f t="shared" si="39"/>
        <v>438653.35800000007</v>
      </c>
      <c r="GE19" s="62">
        <f t="shared" si="40"/>
        <v>226392.43000000002</v>
      </c>
      <c r="GF19" s="62">
        <f t="shared" si="41"/>
        <v>476145.09800000006</v>
      </c>
      <c r="GG19" s="62">
        <f t="shared" si="42"/>
        <v>305413.48200000002</v>
      </c>
      <c r="GH19" s="62">
        <f t="shared" si="43"/>
        <v>554877.75200000009</v>
      </c>
      <c r="GI19" s="62">
        <f t="shared" si="44"/>
        <v>1326630.8</v>
      </c>
      <c r="GJ19" s="62">
        <f t="shared" si="45"/>
        <v>757621.54600000009</v>
      </c>
      <c r="GK19" s="62">
        <f t="shared" si="46"/>
        <v>214856.51</v>
      </c>
      <c r="GL19" s="62">
        <f t="shared" si="47"/>
        <v>410953.01849800005</v>
      </c>
      <c r="GM19" s="62">
        <f t="shared" si="48"/>
        <v>622074.48600000003</v>
      </c>
      <c r="GN19" s="62">
        <f t="shared" si="49"/>
        <v>612845.75</v>
      </c>
      <c r="GO19" s="62">
        <f t="shared" si="50"/>
        <v>189189.08800000002</v>
      </c>
      <c r="GP19" s="62">
        <f t="shared" si="51"/>
        <v>221201.26600000003</v>
      </c>
      <c r="GQ19" s="62">
        <f t="shared" si="52"/>
        <v>740029.26800000004</v>
      </c>
      <c r="GR19" s="23"/>
      <c r="GS19" s="64">
        <f t="shared" ref="GS19:GS45" si="63">(SUM(FX16:FX19))/$N19</f>
        <v>15.522645573239441</v>
      </c>
      <c r="GT19" s="64">
        <f t="shared" ref="GT19:GT45" si="64">(SUM(FY16:FY19))/$N19</f>
        <v>4.2570368065622191</v>
      </c>
      <c r="GU19" s="64">
        <f t="shared" ref="GU19:GU45" si="65">(SUM(FZ16:FZ19))/$N19</f>
        <v>33.415686641041937</v>
      </c>
      <c r="GV19" s="64">
        <f t="shared" ref="GV19:GV45" si="66">(SUM(GA16:GA19))/$N19</f>
        <v>7.6008043533144294</v>
      </c>
      <c r="GW19" s="64">
        <f t="shared" ref="GW19:GW45" si="67">(SUM(GB16:GB19))/$N19</f>
        <v>10.475476935156204</v>
      </c>
      <c r="GX19" s="64">
        <f t="shared" ref="GX19:GX45" si="68">(SUM(GC16:GC19))/$N19</f>
        <v>12.844406507953911</v>
      </c>
      <c r="GY19" s="64">
        <f t="shared" ref="GY19:GY45" si="69">(SUM(GD16:GD19))/$N19</f>
        <v>9.1385562851614566</v>
      </c>
      <c r="GZ19" s="64">
        <f t="shared" ref="GZ19:GZ45" si="70">(SUM(GE16:GE19))/$N19</f>
        <v>4.8199507644547435</v>
      </c>
      <c r="HA19" s="64">
        <f t="shared" ref="HA19:HA45" si="71">(SUM(GF16:GF19))/$N19</f>
        <v>9.7395842089529552</v>
      </c>
      <c r="HB19" s="64">
        <f t="shared" ref="HB19:HB45" si="72">(SUM(GG16:GG19))/$N19</f>
        <v>6.048366817222175</v>
      </c>
      <c r="HC19" s="64">
        <f t="shared" ref="HC19:HC45" si="73">(SUM(GH16:GH19))/$N19</f>
        <v>11.296393123749469</v>
      </c>
      <c r="HD19" s="64">
        <f t="shared" ref="HD19:HD45" si="74">(SUM(GI16:GI19))/$N19</f>
        <v>26.487740378020913</v>
      </c>
      <c r="HE19" s="64">
        <f t="shared" ref="HE19:HE45" si="75">(SUM(GJ16:GJ19))/$N19</f>
        <v>14.978788598296402</v>
      </c>
      <c r="HF19" s="64">
        <f t="shared" ref="HF19:HF45" si="76">(SUM(GK16:GK19))/$N19</f>
        <v>4.3010144595225723</v>
      </c>
      <c r="HG19" s="64">
        <f t="shared" ref="HG19:HG45" si="77">(SUM(GL16:GL19))/$N19</f>
        <v>7.9143063820511372</v>
      </c>
      <c r="HH19" s="64">
        <f t="shared" ref="HH19:HH45" si="78">(SUM(GM16:GM19))/$N19</f>
        <v>12.466198692494872</v>
      </c>
      <c r="HI19" s="64">
        <f t="shared" ref="HI19:HI45" si="79">(SUM(GN16:GN19))/$N19</f>
        <v>12.384107073635544</v>
      </c>
      <c r="HJ19" s="64">
        <f t="shared" ref="HJ19:HJ45" si="80">(SUM(GO16:GO19))/$N19</f>
        <v>3.6985206139657287</v>
      </c>
      <c r="HK19" s="64">
        <f t="shared" ref="HK19:HK45" si="81">(SUM(GP16:GP19))/$N19</f>
        <v>4.4006971395660406</v>
      </c>
      <c r="HL19" s="64">
        <f t="shared" ref="HL19:HL45" si="82">(SUM(GQ16:GQ19))/$N19</f>
        <v>15.137108148953676</v>
      </c>
      <c r="HM19" s="23"/>
      <c r="HN19" s="207" t="str">
        <f t="shared" si="7"/>
        <v>N</v>
      </c>
      <c r="HO19" s="602" t="str">
        <f t="shared" si="8"/>
        <v>Administrative and Support Services </v>
      </c>
      <c r="HP19" s="376">
        <f t="shared" si="9"/>
        <v>2.4513522152094992E-2</v>
      </c>
      <c r="HQ19" s="376">
        <f t="shared" si="10"/>
        <v>2.6154500016346564E-2</v>
      </c>
      <c r="HS19" s="285" t="s">
        <v>19</v>
      </c>
      <c r="HT19" s="602" t="s">
        <v>43</v>
      </c>
      <c r="HU19" s="376">
        <v>2.6154500016346564E-2</v>
      </c>
      <c r="HV19" s="376">
        <v>2.4513522152094992E-2</v>
      </c>
      <c r="HW19" s="376"/>
      <c r="HX19" s="427"/>
      <c r="HZ19" s="285" t="s">
        <v>12</v>
      </c>
      <c r="IA19" s="602" t="s">
        <v>36</v>
      </c>
      <c r="IB19" s="376">
        <v>4.1654887526034308E-2</v>
      </c>
      <c r="IC19" s="376">
        <v>4.9064016143574765E-2</v>
      </c>
    </row>
    <row r="20" spans="1:237" s="72" customFormat="1" ht="13.5" customHeight="1">
      <c r="A20" s="61">
        <v>37135</v>
      </c>
      <c r="B20" s="743">
        <v>17478</v>
      </c>
      <c r="C20" s="739">
        <f t="shared" si="1"/>
        <v>68375.65705399547</v>
      </c>
      <c r="D20" s="735">
        <f t="shared" si="53"/>
        <v>3.9721755383486546E-2</v>
      </c>
      <c r="E20" s="541">
        <f t="shared" si="11"/>
        <v>32627</v>
      </c>
      <c r="F20" s="739">
        <f t="shared" si="54"/>
        <v>130608.95331400829</v>
      </c>
      <c r="G20" s="735">
        <f t="shared" si="55"/>
        <v>3.0706110038591028E-2</v>
      </c>
      <c r="H20" s="749">
        <v>50105</v>
      </c>
      <c r="I20" s="739">
        <f t="shared" si="3"/>
        <v>198984.61036800378</v>
      </c>
      <c r="J20" s="735">
        <f t="shared" si="56"/>
        <v>3.3786406584189965E-2</v>
      </c>
      <c r="K20" s="24"/>
      <c r="L20" s="727">
        <f t="shared" si="4"/>
        <v>68375.65705399547</v>
      </c>
      <c r="M20" s="727">
        <f t="shared" si="12"/>
        <v>130608.95331400829</v>
      </c>
      <c r="N20" s="727">
        <f t="shared" si="5"/>
        <v>198984.61036800378</v>
      </c>
      <c r="O20" s="89"/>
      <c r="P20" s="55"/>
      <c r="Q20" s="55"/>
      <c r="R20" s="55"/>
      <c r="S20" s="89"/>
      <c r="T20" s="55"/>
      <c r="U20" s="55"/>
      <c r="V20" s="55"/>
      <c r="AT20" s="24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2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296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296"/>
      <c r="DL20" s="62">
        <f t="shared" si="13"/>
        <v>0</v>
      </c>
      <c r="DM20" s="62">
        <f t="shared" si="14"/>
        <v>0</v>
      </c>
      <c r="DN20" s="62">
        <f t="shared" si="15"/>
        <v>0</v>
      </c>
      <c r="DO20" s="62">
        <f t="shared" si="16"/>
        <v>0</v>
      </c>
      <c r="DP20" s="62">
        <f t="shared" si="17"/>
        <v>0</v>
      </c>
      <c r="DQ20" s="62">
        <f t="shared" si="18"/>
        <v>0</v>
      </c>
      <c r="DR20" s="62">
        <f t="shared" si="19"/>
        <v>0</v>
      </c>
      <c r="DS20" s="62">
        <f t="shared" si="20"/>
        <v>0</v>
      </c>
      <c r="DT20" s="62">
        <f t="shared" si="21"/>
        <v>0</v>
      </c>
      <c r="DU20" s="62">
        <f t="shared" si="22"/>
        <v>0</v>
      </c>
      <c r="DV20" s="62">
        <f t="shared" si="23"/>
        <v>0</v>
      </c>
      <c r="DW20" s="62">
        <f t="shared" si="24"/>
        <v>0</v>
      </c>
      <c r="DX20" s="62">
        <f t="shared" si="25"/>
        <v>0</v>
      </c>
      <c r="DY20" s="62">
        <f t="shared" si="26"/>
        <v>0</v>
      </c>
      <c r="DZ20" s="62">
        <f t="shared" si="27"/>
        <v>0</v>
      </c>
      <c r="EA20" s="62">
        <f t="shared" si="28"/>
        <v>0</v>
      </c>
      <c r="EB20" s="62">
        <f t="shared" si="29"/>
        <v>0</v>
      </c>
      <c r="EC20" s="62">
        <f t="shared" si="30"/>
        <v>0</v>
      </c>
      <c r="ED20" s="62">
        <f t="shared" si="31"/>
        <v>0</v>
      </c>
      <c r="EE20" s="62">
        <f t="shared" si="32"/>
        <v>0</v>
      </c>
      <c r="EF20" s="296"/>
      <c r="EG20" s="64">
        <f t="shared" ref="EG20:EZ20" si="83">(SUM(DL17:DL20))/$M20</f>
        <v>1.1772933592209079E-5</v>
      </c>
      <c r="EH20" s="64">
        <f t="shared" si="83"/>
        <v>2.2592859301168852E-6</v>
      </c>
      <c r="EI20" s="64">
        <f t="shared" si="83"/>
        <v>3.3157280310395408E-4</v>
      </c>
      <c r="EJ20" s="64">
        <f t="shared" si="83"/>
        <v>3.5939077459259326E-5</v>
      </c>
      <c r="EK20" s="64">
        <f t="shared" si="83"/>
        <v>1.0539363474365258E-4</v>
      </c>
      <c r="EL20" s="64">
        <f t="shared" si="83"/>
        <v>2.1028201099747905E-4</v>
      </c>
      <c r="EM20" s="64">
        <f t="shared" si="83"/>
        <v>9.074524633129473E-5</v>
      </c>
      <c r="EN20" s="64">
        <f t="shared" si="83"/>
        <v>3.8559849138194913E-5</v>
      </c>
      <c r="EO20" s="64">
        <f t="shared" si="83"/>
        <v>1.042188060599918E-4</v>
      </c>
      <c r="EP20" s="64">
        <f t="shared" si="83"/>
        <v>8.0167680385747492E-5</v>
      </c>
      <c r="EQ20" s="64">
        <f t="shared" si="83"/>
        <v>1.5217728466747295E-4</v>
      </c>
      <c r="ER20" s="64">
        <f t="shared" si="83"/>
        <v>1.6107065564693304E-4</v>
      </c>
      <c r="ES20" s="64">
        <f t="shared" si="83"/>
        <v>2.0061637500917896E-4</v>
      </c>
      <c r="ET20" s="64">
        <f t="shared" si="83"/>
        <v>5.8605877027232005E-5</v>
      </c>
      <c r="EU20" s="64">
        <f t="shared" si="83"/>
        <v>5.146653348806265E-5</v>
      </c>
      <c r="EV20" s="64">
        <f t="shared" si="83"/>
        <v>1.1039692613071143E-4</v>
      </c>
      <c r="EW20" s="64">
        <f t="shared" si="83"/>
        <v>1.0505679575043517E-4</v>
      </c>
      <c r="EX20" s="64">
        <f t="shared" si="83"/>
        <v>3.8087452989170476E-5</v>
      </c>
      <c r="EY20" s="64">
        <f t="shared" si="83"/>
        <v>1.239690728818136E-4</v>
      </c>
      <c r="EZ20" s="64">
        <f t="shared" si="83"/>
        <v>2.2081028343182373E-3</v>
      </c>
      <c r="FA20" s="297"/>
      <c r="FB20" s="385">
        <v>2315</v>
      </c>
      <c r="FC20" s="426">
        <v>749</v>
      </c>
      <c r="FD20" s="385">
        <v>5657</v>
      </c>
      <c r="FE20" s="385">
        <v>1277</v>
      </c>
      <c r="FF20" s="385">
        <v>1879</v>
      </c>
      <c r="FG20" s="385">
        <v>2363</v>
      </c>
      <c r="FH20" s="385">
        <v>1509</v>
      </c>
      <c r="FI20" s="426">
        <v>802</v>
      </c>
      <c r="FJ20" s="385">
        <v>1660</v>
      </c>
      <c r="FK20" s="384">
        <v>1072.9829999999999</v>
      </c>
      <c r="FL20" s="385">
        <v>1937</v>
      </c>
      <c r="FM20" s="385">
        <v>4682</v>
      </c>
      <c r="FN20" s="385">
        <v>2692</v>
      </c>
      <c r="FO20" s="426">
        <v>762</v>
      </c>
      <c r="FP20" s="384">
        <v>1340.9549999999999</v>
      </c>
      <c r="FQ20" s="385">
        <v>2180</v>
      </c>
      <c r="FR20" s="385">
        <v>2127</v>
      </c>
      <c r="FS20" s="426">
        <v>665</v>
      </c>
      <c r="FT20" s="426">
        <v>801</v>
      </c>
      <c r="FU20" s="385">
        <v>2620</v>
      </c>
      <c r="FV20" s="384">
        <v>39090.938000000002</v>
      </c>
      <c r="FW20" s="23"/>
      <c r="FX20" s="62">
        <f t="shared" si="33"/>
        <v>667641.37000000011</v>
      </c>
      <c r="FY20" s="62">
        <f t="shared" si="34"/>
        <v>216010.10200000001</v>
      </c>
      <c r="FZ20" s="62">
        <f t="shared" si="35"/>
        <v>1631467.486</v>
      </c>
      <c r="GA20" s="62">
        <f t="shared" si="36"/>
        <v>368284.24600000004</v>
      </c>
      <c r="GB20" s="62">
        <f t="shared" si="37"/>
        <v>541899.84200000006</v>
      </c>
      <c r="GC20" s="62">
        <f t="shared" si="38"/>
        <v>681484.47400000005</v>
      </c>
      <c r="GD20" s="62">
        <f t="shared" si="39"/>
        <v>435192.58200000005</v>
      </c>
      <c r="GE20" s="62">
        <f t="shared" si="40"/>
        <v>231295.19600000003</v>
      </c>
      <c r="GF20" s="62">
        <f t="shared" si="41"/>
        <v>478740.68000000005</v>
      </c>
      <c r="GG20" s="62">
        <f t="shared" si="42"/>
        <v>309446.15123399999</v>
      </c>
      <c r="GH20" s="62">
        <f t="shared" si="43"/>
        <v>558626.92600000009</v>
      </c>
      <c r="GI20" s="62">
        <f t="shared" si="44"/>
        <v>1350279.4360000002</v>
      </c>
      <c r="GJ20" s="62">
        <f t="shared" si="45"/>
        <v>776367.41600000008</v>
      </c>
      <c r="GK20" s="62">
        <f t="shared" si="46"/>
        <v>219759.27600000001</v>
      </c>
      <c r="GL20" s="62">
        <f t="shared" si="47"/>
        <v>386728.74009000004</v>
      </c>
      <c r="GM20" s="62">
        <f t="shared" si="48"/>
        <v>628707.64</v>
      </c>
      <c r="GN20" s="62">
        <f t="shared" si="49"/>
        <v>613422.54600000009</v>
      </c>
      <c r="GO20" s="62">
        <f t="shared" si="50"/>
        <v>191784.67</v>
      </c>
      <c r="GP20" s="62">
        <f t="shared" si="51"/>
        <v>231006.79800000001</v>
      </c>
      <c r="GQ20" s="62">
        <f t="shared" si="52"/>
        <v>755602.76</v>
      </c>
      <c r="GR20" s="23"/>
      <c r="GS20" s="64">
        <f t="shared" si="63"/>
        <v>15.25439049977949</v>
      </c>
      <c r="GT20" s="64">
        <f t="shared" si="64"/>
        <v>4.2103567127657406</v>
      </c>
      <c r="GU20" s="64">
        <f t="shared" si="65"/>
        <v>33.19442333647978</v>
      </c>
      <c r="GV20" s="64">
        <f t="shared" si="66"/>
        <v>7.3742839774705988</v>
      </c>
      <c r="GW20" s="64">
        <f t="shared" si="67"/>
        <v>10.330954440135697</v>
      </c>
      <c r="GX20" s="64">
        <f t="shared" si="68"/>
        <v>12.967318936012074</v>
      </c>
      <c r="GY20" s="64">
        <f t="shared" si="69"/>
        <v>9.0874136278971402</v>
      </c>
      <c r="GZ20" s="64">
        <f t="shared" si="70"/>
        <v>4.8205323327569198</v>
      </c>
      <c r="HA20" s="64">
        <f t="shared" si="71"/>
        <v>9.7512151337307742</v>
      </c>
      <c r="HB20" s="64">
        <f t="shared" si="72"/>
        <v>6.0785274952524171</v>
      </c>
      <c r="HC20" s="64">
        <f t="shared" si="73"/>
        <v>11.181721872284919</v>
      </c>
      <c r="HD20" s="64">
        <f t="shared" si="74"/>
        <v>26.536117402419258</v>
      </c>
      <c r="HE20" s="64">
        <f t="shared" si="75"/>
        <v>15.050032394271756</v>
      </c>
      <c r="HF20" s="64">
        <f t="shared" si="76"/>
        <v>4.3118110913866019</v>
      </c>
      <c r="HG20" s="64">
        <f t="shared" si="77"/>
        <v>7.8653883906675377</v>
      </c>
      <c r="HH20" s="64">
        <f t="shared" si="78"/>
        <v>12.447002908513658</v>
      </c>
      <c r="HI20" s="64">
        <f t="shared" si="79"/>
        <v>12.296270688848379</v>
      </c>
      <c r="HJ20" s="64">
        <f t="shared" si="80"/>
        <v>3.7494639641738279</v>
      </c>
      <c r="HK20" s="64">
        <f t="shared" si="81"/>
        <v>4.4494991766577705</v>
      </c>
      <c r="HL20" s="64">
        <f t="shared" si="82"/>
        <v>15.036988259877644</v>
      </c>
      <c r="HM20" s="23"/>
      <c r="HN20" s="207" t="str">
        <f t="shared" si="7"/>
        <v>O</v>
      </c>
      <c r="HO20" s="602" t="str">
        <f t="shared" si="8"/>
        <v>Public Administration and Safety </v>
      </c>
      <c r="HP20" s="376">
        <f t="shared" si="9"/>
        <v>2.8505288165672001E-2</v>
      </c>
      <c r="HQ20" s="376">
        <f t="shared" si="10"/>
        <v>2.3767901889854941E-2</v>
      </c>
      <c r="HS20" s="285" t="s">
        <v>20</v>
      </c>
      <c r="HT20" s="602" t="s">
        <v>44</v>
      </c>
      <c r="HU20" s="376">
        <v>2.3767901889854941E-2</v>
      </c>
      <c r="HV20" s="376">
        <v>2.8505288165672001E-2</v>
      </c>
      <c r="HW20" s="376"/>
      <c r="HX20" s="427"/>
      <c r="HZ20" s="285" t="s">
        <v>13</v>
      </c>
      <c r="IA20" s="602" t="s">
        <v>37</v>
      </c>
      <c r="IB20" s="376">
        <v>1.7842753761151721E-2</v>
      </c>
      <c r="IC20" s="376">
        <v>2.0526526698438595E-2</v>
      </c>
    </row>
    <row r="21" spans="1:237" s="72" customFormat="1" ht="14.5" customHeight="1">
      <c r="A21" s="61">
        <v>37226</v>
      </c>
      <c r="B21" s="743">
        <v>18316</v>
      </c>
      <c r="C21" s="237">
        <f t="shared" si="1"/>
        <v>69561</v>
      </c>
      <c r="D21" s="735">
        <f t="shared" si="53"/>
        <v>5.1264110900042459E-2</v>
      </c>
      <c r="E21" s="541">
        <f t="shared" si="11"/>
        <v>35130</v>
      </c>
      <c r="F21" s="237">
        <f t="shared" si="54"/>
        <v>132121</v>
      </c>
      <c r="G21" s="735">
        <f t="shared" si="55"/>
        <v>3.7454190211549498E-2</v>
      </c>
      <c r="H21" s="749">
        <v>53446</v>
      </c>
      <c r="I21" s="237">
        <f t="shared" si="3"/>
        <v>201682</v>
      </c>
      <c r="J21" s="735">
        <f t="shared" si="56"/>
        <v>4.2176115805564018E-2</v>
      </c>
      <c r="K21" s="24"/>
      <c r="L21" s="625">
        <f t="shared" si="4"/>
        <v>69561</v>
      </c>
      <c r="M21" s="625">
        <f t="shared" si="12"/>
        <v>132121</v>
      </c>
      <c r="N21" s="625">
        <f t="shared" si="5"/>
        <v>201682</v>
      </c>
      <c r="O21" s="89"/>
      <c r="P21" s="55"/>
      <c r="Q21" s="55"/>
      <c r="R21" s="55"/>
      <c r="S21" s="89"/>
      <c r="T21" s="55"/>
      <c r="U21" s="55"/>
      <c r="V21" s="55"/>
      <c r="AT21" s="24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2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296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296"/>
      <c r="DL21" s="62">
        <f t="shared" si="13"/>
        <v>0</v>
      </c>
      <c r="DM21" s="62">
        <f t="shared" si="14"/>
        <v>0</v>
      </c>
      <c r="DN21" s="62">
        <f t="shared" si="15"/>
        <v>0</v>
      </c>
      <c r="DO21" s="62">
        <f t="shared" si="16"/>
        <v>0</v>
      </c>
      <c r="DP21" s="62">
        <f t="shared" si="17"/>
        <v>0</v>
      </c>
      <c r="DQ21" s="62">
        <f t="shared" si="18"/>
        <v>0</v>
      </c>
      <c r="DR21" s="62">
        <f t="shared" si="19"/>
        <v>0</v>
      </c>
      <c r="DS21" s="62">
        <f t="shared" si="20"/>
        <v>0</v>
      </c>
      <c r="DT21" s="62">
        <f t="shared" si="21"/>
        <v>0</v>
      </c>
      <c r="DU21" s="62">
        <f t="shared" si="22"/>
        <v>0</v>
      </c>
      <c r="DV21" s="62">
        <f t="shared" si="23"/>
        <v>0</v>
      </c>
      <c r="DW21" s="62">
        <f t="shared" si="24"/>
        <v>0</v>
      </c>
      <c r="DX21" s="62">
        <f t="shared" si="25"/>
        <v>0</v>
      </c>
      <c r="DY21" s="62">
        <f t="shared" si="26"/>
        <v>0</v>
      </c>
      <c r="DZ21" s="62">
        <f t="shared" si="27"/>
        <v>0</v>
      </c>
      <c r="EA21" s="62">
        <f t="shared" si="28"/>
        <v>0</v>
      </c>
      <c r="EB21" s="62">
        <f t="shared" si="29"/>
        <v>0</v>
      </c>
      <c r="EC21" s="62">
        <f t="shared" si="30"/>
        <v>0</v>
      </c>
      <c r="ED21" s="62">
        <f t="shared" si="31"/>
        <v>0</v>
      </c>
      <c r="EE21" s="62">
        <f t="shared" si="32"/>
        <v>0</v>
      </c>
      <c r="EF21" s="296"/>
      <c r="EG21" s="64">
        <f t="shared" ref="EG21:EZ21" si="84">(SUM(DL18:DL21))/$M21</f>
        <v>1.1638199331777353E-5</v>
      </c>
      <c r="EH21" s="64">
        <f t="shared" si="84"/>
        <v>2.2334297391756955E-6</v>
      </c>
      <c r="EI21" s="64">
        <f t="shared" si="84"/>
        <v>3.2777814852142506E-4</v>
      </c>
      <c r="EJ21" s="64">
        <f t="shared" si="84"/>
        <v>3.552777597826938E-5</v>
      </c>
      <c r="EK21" s="64">
        <f t="shared" si="84"/>
        <v>1.041874669418742E-4</v>
      </c>
      <c r="EL21" s="64">
        <f t="shared" si="84"/>
        <v>2.0787545777844189E-4</v>
      </c>
      <c r="EM21" s="64">
        <f t="shared" si="84"/>
        <v>8.9706720669327787E-5</v>
      </c>
      <c r="EN21" s="64">
        <f t="shared" si="84"/>
        <v>3.811855447571319E-5</v>
      </c>
      <c r="EO21" s="64">
        <f t="shared" si="84"/>
        <v>1.0302608347750284E-4</v>
      </c>
      <c r="EP21" s="64">
        <f t="shared" si="84"/>
        <v>7.9250208708641571E-5</v>
      </c>
      <c r="EQ21" s="64">
        <f t="shared" si="84"/>
        <v>1.5043570566818692E-4</v>
      </c>
      <c r="ER21" s="64">
        <f t="shared" si="84"/>
        <v>1.5922729727785125E-4</v>
      </c>
      <c r="ES21" s="64">
        <f t="shared" si="84"/>
        <v>1.9832043927611384E-4</v>
      </c>
      <c r="ET21" s="64">
        <f t="shared" si="84"/>
        <v>5.7935167434217546E-5</v>
      </c>
      <c r="EU21" s="64">
        <f t="shared" si="84"/>
        <v>5.087752945842235E-5</v>
      </c>
      <c r="EV21" s="64">
        <f t="shared" si="84"/>
        <v>1.0913349861881239E-4</v>
      </c>
      <c r="EW21" s="64">
        <f t="shared" si="84"/>
        <v>1.0385448287166984E-4</v>
      </c>
      <c r="EX21" s="64">
        <f t="shared" si="84"/>
        <v>3.7651564621158275E-5</v>
      </c>
      <c r="EY21" s="64">
        <f t="shared" si="84"/>
        <v>1.2255032017924238E-4</v>
      </c>
      <c r="EZ21" s="64">
        <f t="shared" si="84"/>
        <v>2.1828324036300062E-3</v>
      </c>
      <c r="FA21" s="297"/>
      <c r="FB21" s="385">
        <v>3154</v>
      </c>
      <c r="FC21" s="426">
        <v>680</v>
      </c>
      <c r="FD21" s="385">
        <v>6132</v>
      </c>
      <c r="FE21" s="385">
        <v>1235</v>
      </c>
      <c r="FF21" s="385">
        <v>2036</v>
      </c>
      <c r="FG21" s="385">
        <v>2501</v>
      </c>
      <c r="FH21" s="385">
        <v>1816</v>
      </c>
      <c r="FI21" s="426">
        <v>876</v>
      </c>
      <c r="FJ21" s="385">
        <v>1765</v>
      </c>
      <c r="FK21" s="384">
        <v>1112.98</v>
      </c>
      <c r="FL21" s="385">
        <v>1943</v>
      </c>
      <c r="FM21" s="385">
        <v>4737</v>
      </c>
      <c r="FN21" s="385">
        <v>2821</v>
      </c>
      <c r="FO21" s="426">
        <v>802</v>
      </c>
      <c r="FP21" s="384">
        <v>1369.9559999999999</v>
      </c>
      <c r="FQ21" s="385">
        <v>2206</v>
      </c>
      <c r="FR21" s="385">
        <v>2159</v>
      </c>
      <c r="FS21" s="426">
        <v>688</v>
      </c>
      <c r="FT21" s="426">
        <v>825</v>
      </c>
      <c r="FU21" s="385">
        <v>2855</v>
      </c>
      <c r="FV21" s="384">
        <v>41713.936000000002</v>
      </c>
      <c r="FW21" s="23"/>
      <c r="FX21" s="62">
        <f t="shared" si="33"/>
        <v>909607.29200000013</v>
      </c>
      <c r="FY21" s="62">
        <f t="shared" si="34"/>
        <v>196110.64</v>
      </c>
      <c r="FZ21" s="62">
        <f t="shared" si="35"/>
        <v>1768456.5360000001</v>
      </c>
      <c r="GA21" s="62">
        <f t="shared" si="36"/>
        <v>356171.53</v>
      </c>
      <c r="GB21" s="62">
        <f t="shared" si="37"/>
        <v>587178.3280000001</v>
      </c>
      <c r="GC21" s="62">
        <f t="shared" si="38"/>
        <v>721283.39800000004</v>
      </c>
      <c r="GD21" s="62">
        <f t="shared" si="39"/>
        <v>523730.76800000004</v>
      </c>
      <c r="GE21" s="62">
        <f t="shared" si="40"/>
        <v>252636.64800000002</v>
      </c>
      <c r="GF21" s="62">
        <f t="shared" si="41"/>
        <v>509022.47000000003</v>
      </c>
      <c r="GG21" s="62">
        <f t="shared" si="42"/>
        <v>320981.20604000002</v>
      </c>
      <c r="GH21" s="62">
        <f t="shared" si="43"/>
        <v>560357.31400000001</v>
      </c>
      <c r="GI21" s="62">
        <f t="shared" si="44"/>
        <v>1366141.3260000001</v>
      </c>
      <c r="GJ21" s="62">
        <f t="shared" si="45"/>
        <v>813570.75800000003</v>
      </c>
      <c r="GK21" s="62">
        <f t="shared" si="46"/>
        <v>231295.19600000003</v>
      </c>
      <c r="GL21" s="62">
        <f t="shared" si="47"/>
        <v>395092.570488</v>
      </c>
      <c r="GM21" s="62">
        <f t="shared" si="48"/>
        <v>636205.98800000001</v>
      </c>
      <c r="GN21" s="62">
        <f t="shared" si="49"/>
        <v>622651.28200000001</v>
      </c>
      <c r="GO21" s="62">
        <f t="shared" si="50"/>
        <v>198417.82400000002</v>
      </c>
      <c r="GP21" s="62">
        <f t="shared" si="51"/>
        <v>237928.35</v>
      </c>
      <c r="GQ21" s="62">
        <f t="shared" si="52"/>
        <v>823376.29</v>
      </c>
      <c r="GR21" s="23"/>
      <c r="GS21" s="64">
        <f t="shared" si="63"/>
        <v>14.833016600390716</v>
      </c>
      <c r="GT21" s="64">
        <f t="shared" si="64"/>
        <v>4.0639576957785026</v>
      </c>
      <c r="GU21" s="64">
        <f t="shared" si="65"/>
        <v>32.731876022649523</v>
      </c>
      <c r="GV21" s="64">
        <f t="shared" si="66"/>
        <v>7.1927189337670203</v>
      </c>
      <c r="GW21" s="64">
        <f t="shared" si="67"/>
        <v>10.488785960075765</v>
      </c>
      <c r="GX21" s="64">
        <f t="shared" si="68"/>
        <v>13.14851900516655</v>
      </c>
      <c r="GY21" s="64">
        <f t="shared" si="69"/>
        <v>9.051672137325097</v>
      </c>
      <c r="GZ21" s="64">
        <f t="shared" si="70"/>
        <v>4.7860895171606792</v>
      </c>
      <c r="HA21" s="64">
        <f t="shared" si="71"/>
        <v>9.6665566585019995</v>
      </c>
      <c r="HB21" s="64">
        <f t="shared" si="72"/>
        <v>6.1101832750270226</v>
      </c>
      <c r="HC21" s="64">
        <f t="shared" si="73"/>
        <v>11.050761813151396</v>
      </c>
      <c r="HD21" s="64">
        <f t="shared" si="74"/>
        <v>26.540131890798389</v>
      </c>
      <c r="HE21" s="64">
        <f t="shared" si="75"/>
        <v>15.299184865282971</v>
      </c>
      <c r="HF21" s="64">
        <f t="shared" si="76"/>
        <v>4.3585302803423209</v>
      </c>
      <c r="HG21" s="64">
        <f t="shared" si="77"/>
        <v>7.7873437249531445</v>
      </c>
      <c r="HH21" s="64">
        <f t="shared" si="78"/>
        <v>12.410657579754266</v>
      </c>
      <c r="HI21" s="64">
        <f t="shared" si="79"/>
        <v>12.181863339316351</v>
      </c>
      <c r="HJ21" s="64">
        <f t="shared" si="80"/>
        <v>3.7922645352584765</v>
      </c>
      <c r="HK21" s="64">
        <f t="shared" si="81"/>
        <v>4.4929468965995971</v>
      </c>
      <c r="HL21" s="64">
        <f t="shared" si="82"/>
        <v>15.050371128806736</v>
      </c>
      <c r="HM21" s="23"/>
      <c r="HN21" s="207" t="str">
        <f t="shared" si="7"/>
        <v xml:space="preserve">P </v>
      </c>
      <c r="HO21" s="602" t="str">
        <f t="shared" si="8"/>
        <v>Education and Training </v>
      </c>
      <c r="HP21" s="376">
        <f t="shared" si="9"/>
        <v>4.2087072259671114E-2</v>
      </c>
      <c r="HQ21" s="376">
        <f t="shared" si="10"/>
        <v>4.9358926280849327E-2</v>
      </c>
      <c r="HS21" s="285" t="s">
        <v>21</v>
      </c>
      <c r="HT21" s="602" t="s">
        <v>45</v>
      </c>
      <c r="HU21" s="376">
        <v>4.9358926280849327E-2</v>
      </c>
      <c r="HV21" s="376">
        <v>4.2087072259671114E-2</v>
      </c>
      <c r="HW21" s="376"/>
      <c r="HX21" s="427"/>
      <c r="HZ21" s="285" t="s">
        <v>14</v>
      </c>
      <c r="IA21" s="602" t="s">
        <v>38</v>
      </c>
      <c r="IB21" s="376">
        <v>4.7991584404994743E-2</v>
      </c>
      <c r="IC21" s="376">
        <v>4.8076510240006864E-2</v>
      </c>
    </row>
    <row r="22" spans="1:237" s="72" customFormat="1" ht="14.5" customHeight="1">
      <c r="A22" s="61">
        <v>37316</v>
      </c>
      <c r="B22" s="743">
        <v>17706</v>
      </c>
      <c r="C22" s="237">
        <f t="shared" si="1"/>
        <v>70637</v>
      </c>
      <c r="D22" s="735">
        <f t="shared" ref="D22:D63" si="85">(SUM(B19:B22)/SUM(B15:B18))-1</f>
        <v>6.0195880432912574E-2</v>
      </c>
      <c r="E22" s="541">
        <f t="shared" si="11"/>
        <v>33500</v>
      </c>
      <c r="F22" s="237">
        <f t="shared" si="54"/>
        <v>133249</v>
      </c>
      <c r="G22" s="735">
        <f t="shared" ref="G22:G37" si="86">(SUM(E19:E22)/SUM(E15:E18))-1</f>
        <v>4.0750994301181898E-2</v>
      </c>
      <c r="H22" s="749">
        <v>51206</v>
      </c>
      <c r="I22" s="237">
        <f t="shared" si="3"/>
        <v>203886</v>
      </c>
      <c r="J22" s="735">
        <f t="shared" ref="J22:J62" si="87">(SUM(H19:H22)/SUM(H15:H18))-1</f>
        <v>4.7406474360591311E-2</v>
      </c>
      <c r="K22" s="24"/>
      <c r="L22" s="625">
        <f t="shared" ref="L22:L85" si="88">+C22</f>
        <v>70637</v>
      </c>
      <c r="M22" s="625">
        <f t="shared" ref="M22:M85" si="89">+F22</f>
        <v>133249</v>
      </c>
      <c r="N22" s="625">
        <f t="shared" ref="N22:N85" si="90">+I22</f>
        <v>203886</v>
      </c>
      <c r="O22" s="89"/>
      <c r="P22" s="55"/>
      <c r="Q22" s="55"/>
      <c r="R22" s="55"/>
      <c r="S22" s="89"/>
      <c r="T22" s="55"/>
      <c r="U22" s="55"/>
      <c r="V22" s="55"/>
      <c r="W22" s="457">
        <v>2002</v>
      </c>
      <c r="X22" s="457">
        <v>289.60000000000002</v>
      </c>
      <c r="Y22" s="457">
        <v>56.4</v>
      </c>
      <c r="Z22" s="457">
        <v>8114</v>
      </c>
      <c r="AA22" s="457">
        <v>907.4</v>
      </c>
      <c r="AB22" s="457">
        <v>2598.4</v>
      </c>
      <c r="AC22" s="457">
        <v>5463.4</v>
      </c>
      <c r="AD22" s="457">
        <v>2301.5</v>
      </c>
      <c r="AE22" s="457">
        <v>970</v>
      </c>
      <c r="AF22" s="457">
        <v>2667.2</v>
      </c>
      <c r="AG22" s="457">
        <v>2039.4</v>
      </c>
      <c r="AH22" s="457">
        <v>3700.9</v>
      </c>
      <c r="AI22" s="457">
        <v>4288</v>
      </c>
      <c r="AJ22" s="457">
        <v>5370</v>
      </c>
      <c r="AK22" s="457">
        <v>1508.5</v>
      </c>
      <c r="AL22" s="457">
        <v>1293.0999999999999</v>
      </c>
      <c r="AM22" s="457">
        <v>2850.6</v>
      </c>
      <c r="AN22" s="457">
        <v>2607</v>
      </c>
      <c r="AO22" s="457">
        <v>1033.4000000000001</v>
      </c>
      <c r="AP22" s="457">
        <v>1324.8</v>
      </c>
      <c r="AQ22" s="457">
        <v>3720.1</v>
      </c>
      <c r="AR22" s="457">
        <v>3113.6</v>
      </c>
      <c r="AS22" s="457">
        <v>56217.3</v>
      </c>
      <c r="AT22" s="24"/>
      <c r="AU22" s="62">
        <f>+X22-X18</f>
        <v>3</v>
      </c>
      <c r="AV22" s="62">
        <f t="shared" ref="AV22" si="91">+Y22-Y18</f>
        <v>1.3999999999999986</v>
      </c>
      <c r="AW22" s="62">
        <f t="shared" ref="AW22" si="92">+Z22-Z18</f>
        <v>42.199999999999818</v>
      </c>
      <c r="AX22" s="62">
        <f t="shared" ref="AX22" si="93">+AA22-AA18</f>
        <v>32.5</v>
      </c>
      <c r="AY22" s="62">
        <f t="shared" ref="AY22" si="94">+AB22-AB18</f>
        <v>32.700000000000273</v>
      </c>
      <c r="AZ22" s="62">
        <f t="shared" ref="AZ22" si="95">+AC22-AC18</f>
        <v>344.29999999999927</v>
      </c>
      <c r="BA22" s="62">
        <f t="shared" ref="BA22" si="96">+AD22-AD18</f>
        <v>92.400000000000091</v>
      </c>
      <c r="BB22" s="62">
        <f t="shared" ref="BB22" si="97">+AE22-AE18</f>
        <v>31.299999999999955</v>
      </c>
      <c r="BC22" s="62">
        <f t="shared" ref="BC22" si="98">+AF22-AF18</f>
        <v>130.09999999999991</v>
      </c>
      <c r="BD22" s="62">
        <f t="shared" ref="BD22" si="99">+AG22-AG18</f>
        <v>87.800000000000182</v>
      </c>
      <c r="BE22" s="62">
        <f t="shared" ref="BE22" si="100">+AH22-AH18</f>
        <v>-3.6999999999998181</v>
      </c>
      <c r="BF22" s="62">
        <f t="shared" ref="BF22" si="101">+AI22-AI18</f>
        <v>366.90000000000009</v>
      </c>
      <c r="BG22" s="62">
        <f t="shared" ref="BG22" si="102">+AJ22-AJ18</f>
        <v>486.19999999999982</v>
      </c>
      <c r="BH22" s="62">
        <f t="shared" ref="BH22" si="103">+AK22-AK18</f>
        <v>81.799999999999955</v>
      </c>
      <c r="BI22" s="62">
        <f t="shared" ref="BI22" si="104">+AL22-AL18</f>
        <v>40.199999999999818</v>
      </c>
      <c r="BJ22" s="62">
        <f t="shared" ref="BJ22" si="105">+AM22-AM18</f>
        <v>163.09999999999991</v>
      </c>
      <c r="BK22" s="62">
        <f t="shared" ref="BK22" si="106">+AN22-AN18</f>
        <v>49.5</v>
      </c>
      <c r="BL22" s="62">
        <f t="shared" ref="BL22" si="107">+AO22-AO18</f>
        <v>106.20000000000005</v>
      </c>
      <c r="BM22" s="62">
        <f t="shared" ref="BM22" si="108">+AP22-AP18</f>
        <v>102.20000000000005</v>
      </c>
      <c r="BN22" s="62">
        <f t="shared" ref="BN22" si="109">+AQ22-AQ18</f>
        <v>177.5</v>
      </c>
      <c r="BO22" s="62">
        <f t="shared" ref="BO22" si="110">+AR22-AR18</f>
        <v>95.699999999999818</v>
      </c>
      <c r="BP22" s="62">
        <f t="shared" ref="BP22" si="111">+AS22-AS18</f>
        <v>2463.3000000000029</v>
      </c>
      <c r="BQ22" s="24"/>
      <c r="BR22" s="64">
        <f>+X22/X18-1</f>
        <v>1.046755059316129E-2</v>
      </c>
      <c r="BS22" s="64">
        <f t="shared" ref="BS22:CM22" si="112">+Y22/Y18-1</f>
        <v>2.5454545454545396E-2</v>
      </c>
      <c r="BT22" s="64">
        <f t="shared" si="112"/>
        <v>5.2280779999505089E-3</v>
      </c>
      <c r="BU22" s="64">
        <f t="shared" si="112"/>
        <v>3.7147102526003062E-2</v>
      </c>
      <c r="BV22" s="64">
        <f t="shared" si="112"/>
        <v>1.2745059827727445E-2</v>
      </c>
      <c r="BW22" s="64">
        <f t="shared" si="112"/>
        <v>6.72579164306224E-2</v>
      </c>
      <c r="BX22" s="64">
        <f t="shared" si="112"/>
        <v>4.1826988366303164E-2</v>
      </c>
      <c r="BY22" s="64">
        <f t="shared" si="112"/>
        <v>3.3343986364120504E-2</v>
      </c>
      <c r="BZ22" s="64">
        <f t="shared" si="112"/>
        <v>5.1279019352804323E-2</v>
      </c>
      <c r="CA22" s="64">
        <f t="shared" si="112"/>
        <v>4.4988727198196354E-2</v>
      </c>
      <c r="CB22" s="64">
        <f t="shared" si="112"/>
        <v>-9.9875830049123149E-4</v>
      </c>
      <c r="CC22" s="64">
        <f t="shared" si="112"/>
        <v>9.3570681696462765E-2</v>
      </c>
      <c r="CD22" s="64">
        <f t="shared" si="112"/>
        <v>9.9553626274622165E-2</v>
      </c>
      <c r="CE22" s="64">
        <f t="shared" si="112"/>
        <v>5.7335108992780492E-2</v>
      </c>
      <c r="CF22" s="64">
        <f t="shared" si="112"/>
        <v>3.2085561497326109E-2</v>
      </c>
      <c r="CG22" s="64">
        <f t="shared" si="112"/>
        <v>6.0688372093023135E-2</v>
      </c>
      <c r="CH22" s="64">
        <f t="shared" si="112"/>
        <v>1.9354838709677358E-2</v>
      </c>
      <c r="CI22" s="64">
        <f t="shared" si="112"/>
        <v>0.1145383951682486</v>
      </c>
      <c r="CJ22" s="64">
        <f t="shared" si="112"/>
        <v>8.3592344184524769E-2</v>
      </c>
      <c r="CK22" s="64">
        <f t="shared" si="112"/>
        <v>5.0104443064415971E-2</v>
      </c>
      <c r="CL22" s="64">
        <f t="shared" si="112"/>
        <v>3.1710792272772403E-2</v>
      </c>
      <c r="CM22" s="64">
        <f t="shared" si="112"/>
        <v>4.5825426944971603E-2</v>
      </c>
      <c r="CN22" s="296"/>
      <c r="CO22" s="64">
        <f>+X22/$AS22</f>
        <v>5.1514391477356612E-3</v>
      </c>
      <c r="CP22" s="64">
        <f t="shared" ref="CP22:DJ22" si="113">+Y22/$AS22</f>
        <v>1.0032498892689615E-3</v>
      </c>
      <c r="CQ22" s="64">
        <f t="shared" si="113"/>
        <v>0.14433279435333962</v>
      </c>
      <c r="CR22" s="64">
        <f t="shared" si="113"/>
        <v>1.6140938821323683E-2</v>
      </c>
      <c r="CS22" s="64">
        <f t="shared" si="113"/>
        <v>4.6220647380788474E-2</v>
      </c>
      <c r="CT22" s="64">
        <f t="shared" si="113"/>
        <v>9.7183607181419232E-2</v>
      </c>
      <c r="CU22" s="64">
        <f t="shared" si="113"/>
        <v>4.0939354967243179E-2</v>
      </c>
      <c r="CV22" s="64">
        <f t="shared" si="113"/>
        <v>1.7254475045937814E-2</v>
      </c>
      <c r="CW22" s="64">
        <f t="shared" si="113"/>
        <v>4.7444469940747774E-2</v>
      </c>
      <c r="CX22" s="64">
        <f t="shared" si="113"/>
        <v>3.6277089081119158E-2</v>
      </c>
      <c r="CY22" s="64">
        <f t="shared" si="113"/>
        <v>6.5832048141764188E-2</v>
      </c>
      <c r="CZ22" s="64">
        <f t="shared" si="113"/>
        <v>7.6275452574207578E-2</v>
      </c>
      <c r="DA22" s="64">
        <f t="shared" si="113"/>
        <v>9.5522196903800066E-2</v>
      </c>
      <c r="DB22" s="64">
        <f t="shared" si="113"/>
        <v>2.6833376914223911E-2</v>
      </c>
      <c r="DC22" s="64">
        <f t="shared" si="113"/>
        <v>2.300181616690947E-2</v>
      </c>
      <c r="DD22" s="64">
        <f t="shared" si="113"/>
        <v>5.0706810892732303E-2</v>
      </c>
      <c r="DE22" s="64">
        <f t="shared" si="113"/>
        <v>4.6373625200783385E-2</v>
      </c>
      <c r="DF22" s="64">
        <f t="shared" si="113"/>
        <v>1.8382241765435195E-2</v>
      </c>
      <c r="DG22" s="64">
        <f t="shared" si="113"/>
        <v>2.3565699526658161E-2</v>
      </c>
      <c r="DH22" s="64">
        <f t="shared" si="113"/>
        <v>6.6173580018962133E-2</v>
      </c>
      <c r="DI22" s="64">
        <f t="shared" si="113"/>
        <v>5.5385086085599979E-2</v>
      </c>
      <c r="DJ22" s="64">
        <f t="shared" si="113"/>
        <v>1</v>
      </c>
      <c r="DK22" s="296"/>
      <c r="DL22" s="62">
        <f t="shared" si="13"/>
        <v>1.4856647473286693</v>
      </c>
      <c r="DM22" s="62">
        <f t="shared" si="14"/>
        <v>0.28933526156538997</v>
      </c>
      <c r="DN22" s="62">
        <f t="shared" si="15"/>
        <v>41.625289225914443</v>
      </c>
      <c r="DO22" s="62">
        <f t="shared" si="16"/>
        <v>4.6550144741921082</v>
      </c>
      <c r="DP22" s="62">
        <f t="shared" si="17"/>
        <v>13.329942263324636</v>
      </c>
      <c r="DQ22" s="62">
        <f t="shared" si="18"/>
        <v>28.027557943906945</v>
      </c>
      <c r="DR22" s="62">
        <f t="shared" si="19"/>
        <v>11.806828093842999</v>
      </c>
      <c r="DS22" s="62">
        <f t="shared" si="20"/>
        <v>4.976156094298374</v>
      </c>
      <c r="DT22" s="62">
        <f t="shared" si="21"/>
        <v>13.682890241971778</v>
      </c>
      <c r="DU22" s="62">
        <f t="shared" si="22"/>
        <v>10.462239936816603</v>
      </c>
      <c r="DV22" s="62">
        <f t="shared" si="23"/>
        <v>18.98583101998851</v>
      </c>
      <c r="DW22" s="62">
        <f t="shared" si="24"/>
        <v>21.997687971496319</v>
      </c>
      <c r="DX22" s="62">
        <f t="shared" si="25"/>
        <v>27.548410542662133</v>
      </c>
      <c r="DY22" s="62">
        <f t="shared" si="26"/>
        <v>7.7386922353083483</v>
      </c>
      <c r="DZ22" s="62">
        <f t="shared" si="27"/>
        <v>6.6336777789043584</v>
      </c>
      <c r="EA22" s="62">
        <f t="shared" si="28"/>
        <v>14.623742847842212</v>
      </c>
      <c r="EB22" s="62">
        <f t="shared" si="29"/>
        <v>13.374060760655528</v>
      </c>
      <c r="EC22" s="62">
        <f t="shared" si="30"/>
        <v>5.3014017606679795</v>
      </c>
      <c r="ED22" s="62">
        <f t="shared" si="31"/>
        <v>15.972948056914865</v>
      </c>
      <c r="EE22" s="62">
        <f t="shared" si="32"/>
        <v>288.39800000000002</v>
      </c>
      <c r="EF22" s="296"/>
      <c r="EG22" s="64">
        <f t="shared" ref="EG22:EZ22" si="114">(SUM(DL19:DL22))/$M22</f>
        <v>1.1149537687552397E-5</v>
      </c>
      <c r="EH22" s="64">
        <f t="shared" si="114"/>
        <v>2.1713878645647619E-6</v>
      </c>
      <c r="EI22" s="64">
        <f t="shared" si="114"/>
        <v>3.123872541325972E-4</v>
      </c>
      <c r="EJ22" s="64">
        <f t="shared" si="114"/>
        <v>3.4934704757199744E-5</v>
      </c>
      <c r="EK22" s="64">
        <f t="shared" si="114"/>
        <v>1.0003784090930991E-4</v>
      </c>
      <c r="EL22" s="64">
        <f t="shared" si="114"/>
        <v>2.1033972445501988E-4</v>
      </c>
      <c r="EM22" s="64">
        <f t="shared" si="114"/>
        <v>8.8607254792478728E-5</v>
      </c>
      <c r="EN22" s="64">
        <f t="shared" si="114"/>
        <v>3.7344791287727291E-5</v>
      </c>
      <c r="EO22" s="64">
        <f t="shared" si="114"/>
        <v>1.0268662610580026E-4</v>
      </c>
      <c r="EP22" s="64">
        <f t="shared" si="114"/>
        <v>7.8516461187825822E-5</v>
      </c>
      <c r="EQ22" s="64">
        <f t="shared" si="114"/>
        <v>1.4248385368737109E-4</v>
      </c>
      <c r="ER22" s="64">
        <f t="shared" si="114"/>
        <v>1.6508707736265427E-4</v>
      </c>
      <c r="ES22" s="64">
        <f t="shared" si="114"/>
        <v>2.0674384455164491E-4</v>
      </c>
      <c r="ET22" s="64">
        <f t="shared" si="114"/>
        <v>5.8076925420140852E-5</v>
      </c>
      <c r="EU22" s="64">
        <f t="shared" si="114"/>
        <v>4.9784071767175424E-5</v>
      </c>
      <c r="EV22" s="64">
        <f t="shared" si="114"/>
        <v>1.09747486644119E-4</v>
      </c>
      <c r="EW22" s="64">
        <f t="shared" si="114"/>
        <v>1.0036893905887119E-4</v>
      </c>
      <c r="EX22" s="64">
        <f t="shared" si="114"/>
        <v>3.978567764612102E-5</v>
      </c>
      <c r="EY22" s="64">
        <f t="shared" si="114"/>
        <v>1.1987293005512134E-4</v>
      </c>
      <c r="EZ22" s="64">
        <f t="shared" si="114"/>
        <v>2.1643539538758268E-3</v>
      </c>
      <c r="FA22" s="297"/>
      <c r="FB22" s="385">
        <v>2842</v>
      </c>
      <c r="FC22" s="426">
        <v>611</v>
      </c>
      <c r="FD22" s="385">
        <v>5553</v>
      </c>
      <c r="FE22" s="385">
        <v>1241</v>
      </c>
      <c r="FF22" s="385">
        <v>1737</v>
      </c>
      <c r="FG22" s="385">
        <v>2304</v>
      </c>
      <c r="FH22" s="385">
        <v>1575</v>
      </c>
      <c r="FI22" s="426">
        <v>918</v>
      </c>
      <c r="FJ22" s="385">
        <v>1812</v>
      </c>
      <c r="FK22" s="385">
        <v>1084</v>
      </c>
      <c r="FL22" s="385">
        <v>1945</v>
      </c>
      <c r="FM22" s="385">
        <v>4828</v>
      </c>
      <c r="FN22" s="385">
        <v>2852</v>
      </c>
      <c r="FO22" s="426">
        <v>816</v>
      </c>
      <c r="FP22" s="384">
        <v>1319.9559999999999</v>
      </c>
      <c r="FQ22" s="385">
        <v>2235</v>
      </c>
      <c r="FR22" s="385">
        <v>2131</v>
      </c>
      <c r="FS22" s="426">
        <v>705</v>
      </c>
      <c r="FT22" s="426">
        <v>805</v>
      </c>
      <c r="FU22" s="385">
        <v>2633</v>
      </c>
      <c r="FV22" s="384">
        <v>39946.955999999998</v>
      </c>
      <c r="FW22" s="23"/>
      <c r="FX22" s="62">
        <f t="shared" si="33"/>
        <v>819627.11600000004</v>
      </c>
      <c r="FY22" s="62">
        <f t="shared" si="34"/>
        <v>176211.17800000001</v>
      </c>
      <c r="FZ22" s="62">
        <f t="shared" si="35"/>
        <v>1601474.094</v>
      </c>
      <c r="GA22" s="62">
        <f t="shared" si="36"/>
        <v>357901.91800000001</v>
      </c>
      <c r="GB22" s="62">
        <f t="shared" si="37"/>
        <v>500947.32600000006</v>
      </c>
      <c r="GC22" s="62">
        <f t="shared" si="38"/>
        <v>664468.99200000009</v>
      </c>
      <c r="GD22" s="62">
        <f t="shared" si="39"/>
        <v>454226.85000000003</v>
      </c>
      <c r="GE22" s="62">
        <f t="shared" si="40"/>
        <v>264749.364</v>
      </c>
      <c r="GF22" s="62">
        <f t="shared" si="41"/>
        <v>522577.17600000004</v>
      </c>
      <c r="GG22" s="62">
        <f t="shared" si="42"/>
        <v>312623.43200000003</v>
      </c>
      <c r="GH22" s="62">
        <f t="shared" si="43"/>
        <v>560934.1100000001</v>
      </c>
      <c r="GI22" s="62">
        <f t="shared" si="44"/>
        <v>1392385.5440000002</v>
      </c>
      <c r="GJ22" s="62">
        <f t="shared" si="45"/>
        <v>822511.09600000002</v>
      </c>
      <c r="GK22" s="62">
        <f t="shared" si="46"/>
        <v>235332.76800000001</v>
      </c>
      <c r="GL22" s="62">
        <f t="shared" si="47"/>
        <v>380672.67048800003</v>
      </c>
      <c r="GM22" s="62">
        <f t="shared" si="48"/>
        <v>644569.53</v>
      </c>
      <c r="GN22" s="62">
        <f t="shared" si="49"/>
        <v>614576.13800000004</v>
      </c>
      <c r="GO22" s="62">
        <f t="shared" si="50"/>
        <v>203320.59000000003</v>
      </c>
      <c r="GP22" s="62">
        <f t="shared" si="51"/>
        <v>232160.39</v>
      </c>
      <c r="GQ22" s="62">
        <f t="shared" si="52"/>
        <v>759351.93400000001</v>
      </c>
      <c r="GR22" s="23"/>
      <c r="GS22" s="64">
        <f t="shared" si="63"/>
        <v>14.618921014684679</v>
      </c>
      <c r="GT22" s="64">
        <f t="shared" si="64"/>
        <v>3.8997934433948385</v>
      </c>
      <c r="GU22" s="64">
        <f t="shared" si="65"/>
        <v>32.498278694956987</v>
      </c>
      <c r="GV22" s="64">
        <f t="shared" si="66"/>
        <v>7.1305254799250575</v>
      </c>
      <c r="GW22" s="64">
        <f t="shared" si="67"/>
        <v>10.579091462876313</v>
      </c>
      <c r="GX22" s="64">
        <f t="shared" si="68"/>
        <v>13.304844805430488</v>
      </c>
      <c r="GY22" s="64">
        <f t="shared" si="69"/>
        <v>9.0825439608408622</v>
      </c>
      <c r="GZ22" s="64">
        <f t="shared" si="70"/>
        <v>4.782445278243725</v>
      </c>
      <c r="HA22" s="64">
        <f t="shared" si="71"/>
        <v>9.7431183308319369</v>
      </c>
      <c r="HB22" s="64">
        <f t="shared" si="72"/>
        <v>6.1233447675367616</v>
      </c>
      <c r="HC22" s="64">
        <f t="shared" si="73"/>
        <v>10.96100812218593</v>
      </c>
      <c r="HD22" s="64">
        <f t="shared" si="74"/>
        <v>26.659197325956665</v>
      </c>
      <c r="HE22" s="64">
        <f t="shared" si="75"/>
        <v>15.548251552338073</v>
      </c>
      <c r="HF22" s="64">
        <f t="shared" si="76"/>
        <v>4.4203317049723871</v>
      </c>
      <c r="HG22" s="64">
        <f t="shared" si="77"/>
        <v>7.7172880902268908</v>
      </c>
      <c r="HH22" s="64">
        <f t="shared" si="78"/>
        <v>12.416534945999237</v>
      </c>
      <c r="HI22" s="64">
        <f t="shared" si="79"/>
        <v>12.082711495639721</v>
      </c>
      <c r="HJ22" s="64">
        <f t="shared" si="80"/>
        <v>3.8389696791344186</v>
      </c>
      <c r="HK22" s="64">
        <f t="shared" si="81"/>
        <v>4.5235906536005412</v>
      </c>
      <c r="HL22" s="64">
        <f t="shared" si="82"/>
        <v>15.098438598040081</v>
      </c>
      <c r="HM22" s="23"/>
      <c r="HN22" s="207" t="str">
        <f t="shared" si="7"/>
        <v xml:space="preserve">I </v>
      </c>
      <c r="HO22" s="602" t="str">
        <f t="shared" si="8"/>
        <v>Transport, Postal and Warehousing </v>
      </c>
      <c r="HP22" s="376">
        <f t="shared" si="9"/>
        <v>4.8076510240006864E-2</v>
      </c>
      <c r="HQ22" s="376">
        <f t="shared" si="10"/>
        <v>4.7991584404994743E-2</v>
      </c>
      <c r="HS22" s="285" t="s">
        <v>14</v>
      </c>
      <c r="HT22" s="602" t="s">
        <v>38</v>
      </c>
      <c r="HU22" s="376">
        <v>4.7991584404994743E-2</v>
      </c>
      <c r="HV22" s="376">
        <v>4.8076510240006864E-2</v>
      </c>
      <c r="HW22" s="376"/>
      <c r="HX22" s="427"/>
      <c r="HZ22" s="285" t="s">
        <v>15</v>
      </c>
      <c r="IA22" s="602" t="s">
        <v>39</v>
      </c>
      <c r="IB22" s="376">
        <v>3.3620071271012547E-2</v>
      </c>
      <c r="IC22" s="376">
        <v>5.3941913662406547E-2</v>
      </c>
    </row>
    <row r="23" spans="1:237" s="72" customFormat="1" ht="14.5" customHeight="1">
      <c r="A23" s="61">
        <v>37408</v>
      </c>
      <c r="B23" s="743">
        <v>18267</v>
      </c>
      <c r="C23" s="237">
        <f t="shared" si="1"/>
        <v>71767</v>
      </c>
      <c r="D23" s="735">
        <f t="shared" si="85"/>
        <v>6.4425945689895459E-2</v>
      </c>
      <c r="E23" s="541">
        <f t="shared" si="11"/>
        <v>33261</v>
      </c>
      <c r="F23" s="237">
        <f t="shared" si="54"/>
        <v>134518</v>
      </c>
      <c r="G23" s="735">
        <f t="shared" si="86"/>
        <v>4.0261451398941661E-2</v>
      </c>
      <c r="H23" s="749">
        <v>51528</v>
      </c>
      <c r="I23" s="237">
        <f t="shared" si="3"/>
        <v>206285</v>
      </c>
      <c r="J23" s="735">
        <f t="shared" si="87"/>
        <v>4.854288644240734E-2</v>
      </c>
      <c r="K23" s="24"/>
      <c r="L23" s="625">
        <f t="shared" si="88"/>
        <v>71767</v>
      </c>
      <c r="M23" s="625">
        <f t="shared" si="89"/>
        <v>134518</v>
      </c>
      <c r="N23" s="625">
        <f t="shared" si="90"/>
        <v>206285</v>
      </c>
      <c r="O23" s="89"/>
      <c r="P23" s="69">
        <v>1255800</v>
      </c>
      <c r="Q23" s="69">
        <f>R23-P23</f>
        <v>2692700</v>
      </c>
      <c r="R23" s="69">
        <v>3948500</v>
      </c>
      <c r="S23" s="89"/>
      <c r="T23" s="298">
        <f>(L23*1000000)/P23</f>
        <v>57148.431278866061</v>
      </c>
      <c r="U23" s="298">
        <f>(M23*1000000)/Q23</f>
        <v>49956.549188546815</v>
      </c>
      <c r="V23" s="298">
        <f>(N23*1000000)/R23</f>
        <v>52243.890084842344</v>
      </c>
      <c r="AT23" s="24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2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296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296"/>
      <c r="DL23" s="62">
        <f t="shared" si="13"/>
        <v>0</v>
      </c>
      <c r="DM23" s="62">
        <f t="shared" si="14"/>
        <v>0</v>
      </c>
      <c r="DN23" s="62">
        <f t="shared" si="15"/>
        <v>0</v>
      </c>
      <c r="DO23" s="62">
        <f t="shared" si="16"/>
        <v>0</v>
      </c>
      <c r="DP23" s="62">
        <f t="shared" si="17"/>
        <v>0</v>
      </c>
      <c r="DQ23" s="62">
        <f t="shared" si="18"/>
        <v>0</v>
      </c>
      <c r="DR23" s="62">
        <f t="shared" si="19"/>
        <v>0</v>
      </c>
      <c r="DS23" s="62">
        <f t="shared" si="20"/>
        <v>0</v>
      </c>
      <c r="DT23" s="62">
        <f t="shared" si="21"/>
        <v>0</v>
      </c>
      <c r="DU23" s="62">
        <f t="shared" si="22"/>
        <v>0</v>
      </c>
      <c r="DV23" s="62">
        <f t="shared" si="23"/>
        <v>0</v>
      </c>
      <c r="DW23" s="62">
        <f t="shared" si="24"/>
        <v>0</v>
      </c>
      <c r="DX23" s="62">
        <f t="shared" si="25"/>
        <v>0</v>
      </c>
      <c r="DY23" s="62">
        <f t="shared" si="26"/>
        <v>0</v>
      </c>
      <c r="DZ23" s="62">
        <f t="shared" si="27"/>
        <v>0</v>
      </c>
      <c r="EA23" s="62">
        <f t="shared" si="28"/>
        <v>0</v>
      </c>
      <c r="EB23" s="62">
        <f t="shared" si="29"/>
        <v>0</v>
      </c>
      <c r="EC23" s="62">
        <f t="shared" si="30"/>
        <v>0</v>
      </c>
      <c r="ED23" s="62">
        <f t="shared" si="31"/>
        <v>0</v>
      </c>
      <c r="EE23" s="62">
        <f t="shared" si="32"/>
        <v>0</v>
      </c>
      <c r="EF23" s="296"/>
      <c r="EG23" s="64">
        <f t="shared" ref="EG23:EZ23" si="115">(SUM(DL20:DL23))/$M23</f>
        <v>1.1044356497484866E-5</v>
      </c>
      <c r="EH23" s="64">
        <f t="shared" si="115"/>
        <v>2.1509036825212239E-6</v>
      </c>
      <c r="EI23" s="64">
        <f t="shared" si="115"/>
        <v>3.0944029219817751E-4</v>
      </c>
      <c r="EJ23" s="64">
        <f t="shared" si="115"/>
        <v>3.4605141870917708E-5</v>
      </c>
      <c r="EK23" s="64">
        <f t="shared" si="115"/>
        <v>9.9094115756438814E-5</v>
      </c>
      <c r="EL23" s="64">
        <f t="shared" si="115"/>
        <v>2.083554464377031E-4</v>
      </c>
      <c r="EM23" s="64">
        <f t="shared" si="115"/>
        <v>8.7771362151109879E-5</v>
      </c>
      <c r="EN23" s="64">
        <f t="shared" si="115"/>
        <v>3.6992492412155804E-5</v>
      </c>
      <c r="EO23" s="64">
        <f t="shared" si="115"/>
        <v>1.0171791315639378E-4</v>
      </c>
      <c r="EP23" s="64">
        <f t="shared" si="115"/>
        <v>7.7775761881804695E-5</v>
      </c>
      <c r="EQ23" s="64">
        <f t="shared" si="115"/>
        <v>1.4113970635891486E-4</v>
      </c>
      <c r="ER23" s="64">
        <f t="shared" si="115"/>
        <v>1.6352969841579803E-4</v>
      </c>
      <c r="ES23" s="64">
        <f t="shared" si="115"/>
        <v>2.0479348892090375E-4</v>
      </c>
      <c r="ET23" s="64">
        <f t="shared" si="115"/>
        <v>5.7529046189419617E-5</v>
      </c>
      <c r="EU23" s="64">
        <f t="shared" si="115"/>
        <v>4.9314424678514091E-5</v>
      </c>
      <c r="EV23" s="64">
        <f t="shared" si="115"/>
        <v>1.0871216378359931E-4</v>
      </c>
      <c r="EW23" s="64">
        <f t="shared" si="115"/>
        <v>9.9422090431433173E-5</v>
      </c>
      <c r="EX23" s="64">
        <f t="shared" si="115"/>
        <v>3.9410352225486398E-5</v>
      </c>
      <c r="EY23" s="64">
        <f t="shared" si="115"/>
        <v>1.1874208698400857E-4</v>
      </c>
      <c r="EZ23" s="64">
        <f t="shared" si="115"/>
        <v>2.1439361275070994E-3</v>
      </c>
      <c r="FA23" s="297"/>
      <c r="FB23" s="385">
        <v>1985</v>
      </c>
      <c r="FC23" s="426">
        <v>772</v>
      </c>
      <c r="FD23" s="385">
        <v>5831</v>
      </c>
      <c r="FE23" s="385">
        <v>1296</v>
      </c>
      <c r="FF23" s="385">
        <v>1941</v>
      </c>
      <c r="FG23" s="385">
        <v>2451</v>
      </c>
      <c r="FH23" s="385">
        <v>1613</v>
      </c>
      <c r="FI23" s="426">
        <v>814</v>
      </c>
      <c r="FJ23" s="385">
        <v>1691</v>
      </c>
      <c r="FK23" s="385">
        <v>1113</v>
      </c>
      <c r="FL23" s="385">
        <v>1968</v>
      </c>
      <c r="FM23" s="385">
        <v>4945</v>
      </c>
      <c r="FN23" s="385">
        <v>2891</v>
      </c>
      <c r="FO23" s="426">
        <v>821</v>
      </c>
      <c r="FP23" s="384">
        <v>1466.9369999999999</v>
      </c>
      <c r="FQ23" s="385">
        <v>2265</v>
      </c>
      <c r="FR23" s="385">
        <v>2180</v>
      </c>
      <c r="FS23" s="426">
        <v>704</v>
      </c>
      <c r="FT23" s="426">
        <v>822</v>
      </c>
      <c r="FU23" s="385">
        <v>2706</v>
      </c>
      <c r="FV23" s="384">
        <v>40275.936999999998</v>
      </c>
      <c r="FW23" s="23"/>
      <c r="FX23" s="62">
        <f t="shared" si="33"/>
        <v>572470.03</v>
      </c>
      <c r="FY23" s="62">
        <f t="shared" si="34"/>
        <v>222643.25600000002</v>
      </c>
      <c r="FZ23" s="62">
        <f t="shared" si="35"/>
        <v>1681648.7380000001</v>
      </c>
      <c r="GA23" s="62">
        <f t="shared" si="36"/>
        <v>373763.80800000002</v>
      </c>
      <c r="GB23" s="62">
        <f t="shared" si="37"/>
        <v>559780.51800000004</v>
      </c>
      <c r="GC23" s="62">
        <f t="shared" si="38"/>
        <v>706863.49800000002</v>
      </c>
      <c r="GD23" s="62">
        <f t="shared" si="39"/>
        <v>465185.97400000005</v>
      </c>
      <c r="GE23" s="62">
        <f t="shared" si="40"/>
        <v>234755.97200000001</v>
      </c>
      <c r="GF23" s="62">
        <f t="shared" si="41"/>
        <v>487681.01800000004</v>
      </c>
      <c r="GG23" s="62">
        <f t="shared" si="42"/>
        <v>320986.97400000005</v>
      </c>
      <c r="GH23" s="62">
        <f t="shared" si="43"/>
        <v>567567.26400000008</v>
      </c>
      <c r="GI23" s="62">
        <f t="shared" si="44"/>
        <v>1426128.11</v>
      </c>
      <c r="GJ23" s="62">
        <f t="shared" si="45"/>
        <v>833758.61800000002</v>
      </c>
      <c r="GK23" s="62">
        <f t="shared" si="46"/>
        <v>236774.75800000003</v>
      </c>
      <c r="GL23" s="62">
        <f t="shared" si="47"/>
        <v>423061.696926</v>
      </c>
      <c r="GM23" s="62">
        <f t="shared" si="48"/>
        <v>653221.47000000009</v>
      </c>
      <c r="GN23" s="62">
        <f t="shared" si="49"/>
        <v>628707.64</v>
      </c>
      <c r="GO23" s="62">
        <f t="shared" si="50"/>
        <v>203032.19200000001</v>
      </c>
      <c r="GP23" s="62">
        <f t="shared" si="51"/>
        <v>237063.15600000002</v>
      </c>
      <c r="GQ23" s="62">
        <f t="shared" si="52"/>
        <v>780404.98800000001</v>
      </c>
      <c r="GR23" s="23"/>
      <c r="GS23" s="64">
        <f t="shared" si="63"/>
        <v>14.394385476404006</v>
      </c>
      <c r="GT23" s="64">
        <f t="shared" si="64"/>
        <v>3.9313337179145362</v>
      </c>
      <c r="GU23" s="64">
        <f t="shared" si="65"/>
        <v>32.397153714521174</v>
      </c>
      <c r="GV23" s="64">
        <f t="shared" si="66"/>
        <v>7.0587851855442718</v>
      </c>
      <c r="GW23" s="64">
        <f t="shared" si="67"/>
        <v>10.615439872021719</v>
      </c>
      <c r="GX23" s="64">
        <f t="shared" si="68"/>
        <v>13.447901505199118</v>
      </c>
      <c r="GY23" s="64">
        <f t="shared" si="69"/>
        <v>9.1055392975737455</v>
      </c>
      <c r="GZ23" s="64">
        <f t="shared" si="70"/>
        <v>4.767371258210729</v>
      </c>
      <c r="HA23" s="64">
        <f t="shared" si="71"/>
        <v>9.6857325738662539</v>
      </c>
      <c r="HB23" s="64">
        <f t="shared" si="72"/>
        <v>6.1276281032261197</v>
      </c>
      <c r="HC23" s="64">
        <f t="shared" si="73"/>
        <v>10.895051089512085</v>
      </c>
      <c r="HD23" s="64">
        <f t="shared" si="74"/>
        <v>26.831492430375452</v>
      </c>
      <c r="HE23" s="64">
        <f t="shared" si="75"/>
        <v>15.736519320357759</v>
      </c>
      <c r="HF23" s="64">
        <f t="shared" si="76"/>
        <v>4.4751775359332973</v>
      </c>
      <c r="HG23" s="64">
        <f t="shared" si="77"/>
        <v>7.6862383498170024</v>
      </c>
      <c r="HH23" s="64">
        <f t="shared" si="78"/>
        <v>12.423126393096929</v>
      </c>
      <c r="HI23" s="64">
        <f t="shared" si="79"/>
        <v>12.019088183823351</v>
      </c>
      <c r="HJ23" s="64">
        <f t="shared" si="80"/>
        <v>3.8614309135419447</v>
      </c>
      <c r="HK23" s="64">
        <f t="shared" si="81"/>
        <v>4.547876452480792</v>
      </c>
      <c r="HL23" s="64">
        <f t="shared" si="82"/>
        <v>15.118578529704051</v>
      </c>
      <c r="HM23" s="23"/>
      <c r="HN23" s="207" t="str">
        <f t="shared" si="7"/>
        <v>G</v>
      </c>
      <c r="HO23" s="602" t="str">
        <f t="shared" si="8"/>
        <v>Retail Trade </v>
      </c>
      <c r="HP23" s="376">
        <f t="shared" si="9"/>
        <v>4.9064016143574765E-2</v>
      </c>
      <c r="HQ23" s="376">
        <f t="shared" si="10"/>
        <v>4.1654887526034308E-2</v>
      </c>
      <c r="HS23" s="285" t="s">
        <v>12</v>
      </c>
      <c r="HT23" s="602" t="s">
        <v>36</v>
      </c>
      <c r="HU23" s="376">
        <v>4.1654887526034308E-2</v>
      </c>
      <c r="HV23" s="376">
        <v>4.9064016143574765E-2</v>
      </c>
      <c r="HW23" s="376"/>
      <c r="HX23" s="427"/>
      <c r="HZ23" s="285" t="s">
        <v>16</v>
      </c>
      <c r="IA23" s="602" t="s">
        <v>40</v>
      </c>
      <c r="IB23" s="376">
        <v>6.5551638790969771E-2</v>
      </c>
      <c r="IC23" s="376">
        <v>8.8090774214169512E-2</v>
      </c>
    </row>
    <row r="24" spans="1:237" s="72" customFormat="1" ht="14.5" customHeight="1">
      <c r="A24" s="61">
        <v>37500</v>
      </c>
      <c r="B24" s="743">
        <v>18492</v>
      </c>
      <c r="C24" s="237">
        <f t="shared" si="1"/>
        <v>72781</v>
      </c>
      <c r="D24" s="735">
        <f t="shared" si="85"/>
        <v>6.4428528160624277E-2</v>
      </c>
      <c r="E24" s="541">
        <f t="shared" si="11"/>
        <v>34079</v>
      </c>
      <c r="F24" s="237">
        <f t="shared" si="54"/>
        <v>135970</v>
      </c>
      <c r="G24" s="735">
        <f t="shared" si="86"/>
        <v>4.1046548111466352E-2</v>
      </c>
      <c r="H24" s="749">
        <v>52571</v>
      </c>
      <c r="I24" s="237">
        <f t="shared" si="3"/>
        <v>208751</v>
      </c>
      <c r="J24" s="735">
        <f t="shared" si="87"/>
        <v>4.9081130515240323E-2</v>
      </c>
      <c r="K24" s="24"/>
      <c r="L24" s="625">
        <f t="shared" si="88"/>
        <v>72781</v>
      </c>
      <c r="M24" s="625">
        <f t="shared" si="89"/>
        <v>135970</v>
      </c>
      <c r="N24" s="625">
        <f t="shared" si="90"/>
        <v>208751</v>
      </c>
      <c r="O24" s="89"/>
      <c r="P24" s="55"/>
      <c r="Q24" s="55"/>
      <c r="R24" s="55"/>
      <c r="S24" s="89"/>
      <c r="T24" s="55"/>
      <c r="U24" s="55"/>
      <c r="V24" s="55"/>
      <c r="AT24" s="24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2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296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296"/>
      <c r="DL24" s="62">
        <f t="shared" si="13"/>
        <v>0</v>
      </c>
      <c r="DM24" s="62">
        <f t="shared" si="14"/>
        <v>0</v>
      </c>
      <c r="DN24" s="62">
        <f t="shared" si="15"/>
        <v>0</v>
      </c>
      <c r="DO24" s="62">
        <f t="shared" si="16"/>
        <v>0</v>
      </c>
      <c r="DP24" s="62">
        <f t="shared" si="17"/>
        <v>0</v>
      </c>
      <c r="DQ24" s="62">
        <f t="shared" si="18"/>
        <v>0</v>
      </c>
      <c r="DR24" s="62">
        <f t="shared" si="19"/>
        <v>0</v>
      </c>
      <c r="DS24" s="62">
        <f t="shared" si="20"/>
        <v>0</v>
      </c>
      <c r="DT24" s="62">
        <f t="shared" si="21"/>
        <v>0</v>
      </c>
      <c r="DU24" s="62">
        <f t="shared" si="22"/>
        <v>0</v>
      </c>
      <c r="DV24" s="62">
        <f t="shared" si="23"/>
        <v>0</v>
      </c>
      <c r="DW24" s="62">
        <f t="shared" si="24"/>
        <v>0</v>
      </c>
      <c r="DX24" s="62">
        <f t="shared" si="25"/>
        <v>0</v>
      </c>
      <c r="DY24" s="62">
        <f t="shared" si="26"/>
        <v>0</v>
      </c>
      <c r="DZ24" s="62">
        <f t="shared" si="27"/>
        <v>0</v>
      </c>
      <c r="EA24" s="62">
        <f t="shared" si="28"/>
        <v>0</v>
      </c>
      <c r="EB24" s="62">
        <f t="shared" si="29"/>
        <v>0</v>
      </c>
      <c r="EC24" s="62">
        <f t="shared" si="30"/>
        <v>0</v>
      </c>
      <c r="ED24" s="62">
        <f t="shared" si="31"/>
        <v>0</v>
      </c>
      <c r="EE24" s="62">
        <f t="shared" si="32"/>
        <v>0</v>
      </c>
      <c r="EF24" s="296"/>
      <c r="EG24" s="64">
        <f t="shared" ref="EG24:EZ24" si="116">(SUM(DL21:DL24))/$M24</f>
        <v>1.0926415733828559E-5</v>
      </c>
      <c r="EH24" s="64">
        <f t="shared" si="116"/>
        <v>2.1279345558975505E-6</v>
      </c>
      <c r="EI24" s="64">
        <f t="shared" si="116"/>
        <v>3.0613583309490656E-4</v>
      </c>
      <c r="EJ24" s="64">
        <f t="shared" si="116"/>
        <v>3.4235599574848192E-5</v>
      </c>
      <c r="EK24" s="64">
        <f t="shared" si="116"/>
        <v>9.8035906915677247E-5</v>
      </c>
      <c r="EL24" s="64">
        <f t="shared" si="116"/>
        <v>2.0613045483494112E-4</v>
      </c>
      <c r="EM24" s="64">
        <f t="shared" si="116"/>
        <v>8.683406702833712E-5</v>
      </c>
      <c r="EN24" s="64">
        <f t="shared" si="116"/>
        <v>3.6597456014550077E-5</v>
      </c>
      <c r="EO24" s="64">
        <f t="shared" si="116"/>
        <v>1.0063168523918349E-4</v>
      </c>
      <c r="EP24" s="64">
        <f t="shared" si="116"/>
        <v>7.6945208037189109E-5</v>
      </c>
      <c r="EQ24" s="64">
        <f t="shared" si="116"/>
        <v>1.3963249996314268E-4</v>
      </c>
      <c r="ER24" s="64">
        <f t="shared" si="116"/>
        <v>1.6178339318596985E-4</v>
      </c>
      <c r="ES24" s="64">
        <f t="shared" si="116"/>
        <v>2.0260653484343704E-4</v>
      </c>
      <c r="ET24" s="64">
        <f t="shared" si="116"/>
        <v>5.6914703503039993E-5</v>
      </c>
      <c r="EU24" s="64">
        <f t="shared" si="116"/>
        <v>4.8787804507644028E-5</v>
      </c>
      <c r="EV24" s="64">
        <f t="shared" si="116"/>
        <v>1.0755124547946027E-4</v>
      </c>
      <c r="EW24" s="64">
        <f t="shared" si="116"/>
        <v>9.8360379206115524E-5</v>
      </c>
      <c r="EX24" s="64">
        <f t="shared" si="116"/>
        <v>3.898949592312995E-5</v>
      </c>
      <c r="EY24" s="64">
        <f t="shared" si="116"/>
        <v>1.1747406087309601E-4</v>
      </c>
      <c r="EZ24" s="64">
        <f t="shared" si="116"/>
        <v>2.1210414061925429E-3</v>
      </c>
      <c r="FA24" s="297"/>
      <c r="FB24" s="385">
        <v>2246</v>
      </c>
      <c r="FC24" s="426">
        <v>730</v>
      </c>
      <c r="FD24" s="385">
        <v>6096</v>
      </c>
      <c r="FE24" s="385">
        <v>1421</v>
      </c>
      <c r="FF24" s="385">
        <v>2183</v>
      </c>
      <c r="FG24" s="385">
        <v>2198</v>
      </c>
      <c r="FH24" s="385">
        <v>1603</v>
      </c>
      <c r="FI24" s="426">
        <v>843</v>
      </c>
      <c r="FJ24" s="385">
        <v>1722</v>
      </c>
      <c r="FK24" s="385">
        <v>1132</v>
      </c>
      <c r="FL24" s="385">
        <v>1994</v>
      </c>
      <c r="FM24" s="385">
        <v>4981</v>
      </c>
      <c r="FN24" s="385">
        <v>2870</v>
      </c>
      <c r="FO24" s="426">
        <v>824</v>
      </c>
      <c r="FP24" s="384">
        <v>1427.944</v>
      </c>
      <c r="FQ24" s="385">
        <v>2290</v>
      </c>
      <c r="FR24" s="385">
        <v>2168</v>
      </c>
      <c r="FS24" s="426">
        <v>717</v>
      </c>
      <c r="FT24" s="426">
        <v>845</v>
      </c>
      <c r="FU24" s="385">
        <v>2834</v>
      </c>
      <c r="FV24" s="384">
        <v>41124.944000000003</v>
      </c>
      <c r="FW24" s="23"/>
      <c r="FX24" s="62">
        <f t="shared" si="33"/>
        <v>647741.90800000005</v>
      </c>
      <c r="FY24" s="62">
        <f t="shared" si="34"/>
        <v>210530.54</v>
      </c>
      <c r="FZ24" s="62">
        <f t="shared" si="35"/>
        <v>1758074.2080000001</v>
      </c>
      <c r="GA24" s="62">
        <f t="shared" si="36"/>
        <v>409813.55800000002</v>
      </c>
      <c r="GB24" s="62">
        <f t="shared" si="37"/>
        <v>629572.83400000003</v>
      </c>
      <c r="GC24" s="62">
        <f t="shared" si="38"/>
        <v>633898.804</v>
      </c>
      <c r="GD24" s="62">
        <f t="shared" si="39"/>
        <v>462301.99400000006</v>
      </c>
      <c r="GE24" s="62">
        <f t="shared" si="40"/>
        <v>243119.51400000002</v>
      </c>
      <c r="GF24" s="62">
        <f t="shared" si="41"/>
        <v>496621.35600000003</v>
      </c>
      <c r="GG24" s="62">
        <f t="shared" si="42"/>
        <v>326466.53600000002</v>
      </c>
      <c r="GH24" s="62">
        <f t="shared" si="43"/>
        <v>575065.61200000008</v>
      </c>
      <c r="GI24" s="62">
        <f t="shared" si="44"/>
        <v>1436510.4380000001</v>
      </c>
      <c r="GJ24" s="62">
        <f t="shared" si="45"/>
        <v>827702.26000000013</v>
      </c>
      <c r="GK24" s="62">
        <f t="shared" si="46"/>
        <v>237639.95200000002</v>
      </c>
      <c r="GL24" s="62">
        <f t="shared" si="47"/>
        <v>411816.19371200004</v>
      </c>
      <c r="GM24" s="62">
        <f t="shared" si="48"/>
        <v>660431.42000000004</v>
      </c>
      <c r="GN24" s="62">
        <f t="shared" si="49"/>
        <v>625246.86400000006</v>
      </c>
      <c r="GO24" s="62">
        <f t="shared" si="50"/>
        <v>206781.36600000001</v>
      </c>
      <c r="GP24" s="62">
        <f t="shared" si="51"/>
        <v>243696.31000000003</v>
      </c>
      <c r="GQ24" s="62">
        <f t="shared" si="52"/>
        <v>817319.93200000003</v>
      </c>
      <c r="GR24" s="23"/>
      <c r="GS24" s="64">
        <f t="shared" si="63"/>
        <v>14.129016608303672</v>
      </c>
      <c r="GT24" s="64">
        <f t="shared" si="64"/>
        <v>3.8586431394340628</v>
      </c>
      <c r="GU24" s="64">
        <f t="shared" si="65"/>
        <v>32.620938706880445</v>
      </c>
      <c r="GV24" s="64">
        <f t="shared" si="66"/>
        <v>7.1743407887866404</v>
      </c>
      <c r="GW24" s="64">
        <f t="shared" si="67"/>
        <v>10.910026807057212</v>
      </c>
      <c r="GX24" s="64">
        <f t="shared" si="68"/>
        <v>13.061085657074697</v>
      </c>
      <c r="GY24" s="64">
        <f t="shared" si="69"/>
        <v>9.1278393205302013</v>
      </c>
      <c r="GZ24" s="64">
        <f t="shared" si="70"/>
        <v>4.7676969116315604</v>
      </c>
      <c r="HA24" s="64">
        <f t="shared" si="71"/>
        <v>9.6569694037393834</v>
      </c>
      <c r="HB24" s="64">
        <f t="shared" si="72"/>
        <v>6.1367761018629858</v>
      </c>
      <c r="HC24" s="64">
        <f t="shared" si="73"/>
        <v>10.845094394757393</v>
      </c>
      <c r="HD24" s="64">
        <f t="shared" si="74"/>
        <v>26.927609534804628</v>
      </c>
      <c r="HE24" s="64">
        <f t="shared" si="75"/>
        <v>15.796536217790575</v>
      </c>
      <c r="HF24" s="64">
        <f t="shared" si="76"/>
        <v>4.5079672624322766</v>
      </c>
      <c r="HG24" s="64">
        <f t="shared" si="77"/>
        <v>7.7156187592586383</v>
      </c>
      <c r="HH24" s="64">
        <f t="shared" si="78"/>
        <v>12.428340022323248</v>
      </c>
      <c r="HI24" s="64">
        <f t="shared" si="79"/>
        <v>11.93374845629482</v>
      </c>
      <c r="HJ24" s="64">
        <f t="shared" si="80"/>
        <v>3.887655493865898</v>
      </c>
      <c r="HK24" s="64">
        <f t="shared" si="81"/>
        <v>4.554939645798104</v>
      </c>
      <c r="HL24" s="64">
        <f t="shared" si="82"/>
        <v>15.235630698775095</v>
      </c>
      <c r="HM24" s="23"/>
      <c r="HN24" s="207" t="str">
        <f t="shared" si="7"/>
        <v>E</v>
      </c>
      <c r="HO24" s="602" t="str">
        <f t="shared" si="8"/>
        <v>Construction </v>
      </c>
      <c r="HP24" s="376">
        <f t="shared" si="9"/>
        <v>5.0019320767678496E-2</v>
      </c>
      <c r="HQ24" s="376">
        <f t="shared" si="10"/>
        <v>5.1197433781998397E-2</v>
      </c>
      <c r="HS24" s="285" t="s">
        <v>10</v>
      </c>
      <c r="HT24" s="602" t="s">
        <v>34</v>
      </c>
      <c r="HU24" s="376">
        <v>5.1197433781998397E-2</v>
      </c>
      <c r="HV24" s="376">
        <v>5.0019320767678496E-2</v>
      </c>
      <c r="HW24" s="376"/>
      <c r="HX24" s="427"/>
      <c r="HZ24" s="285" t="s">
        <v>17</v>
      </c>
      <c r="IA24" s="602" t="s">
        <v>41</v>
      </c>
      <c r="IB24" s="376">
        <v>7.1438324419648952E-2</v>
      </c>
      <c r="IC24" s="376">
        <v>8.2350597989686039E-2</v>
      </c>
    </row>
    <row r="25" spans="1:237" s="72" customFormat="1" ht="14.5" customHeight="1">
      <c r="A25" s="61">
        <v>37591</v>
      </c>
      <c r="B25" s="743">
        <v>19250</v>
      </c>
      <c r="C25" s="237">
        <f t="shared" si="1"/>
        <v>73715</v>
      </c>
      <c r="D25" s="737">
        <f t="shared" si="85"/>
        <v>5.9717370365578448E-2</v>
      </c>
      <c r="E25" s="541">
        <f t="shared" si="11"/>
        <v>36431</v>
      </c>
      <c r="F25" s="237">
        <f t="shared" si="54"/>
        <v>137271</v>
      </c>
      <c r="G25" s="737">
        <f t="shared" si="86"/>
        <v>3.8979420379803287E-2</v>
      </c>
      <c r="H25" s="749">
        <v>55681</v>
      </c>
      <c r="I25" s="237">
        <f t="shared" si="3"/>
        <v>210986</v>
      </c>
      <c r="J25" s="737">
        <f t="shared" si="87"/>
        <v>4.6132029630804983E-2</v>
      </c>
      <c r="K25" s="24"/>
      <c r="L25" s="625">
        <f t="shared" si="88"/>
        <v>73715</v>
      </c>
      <c r="M25" s="625">
        <f t="shared" si="89"/>
        <v>137271</v>
      </c>
      <c r="N25" s="625">
        <f t="shared" si="90"/>
        <v>210986</v>
      </c>
      <c r="O25" s="89"/>
      <c r="P25" s="55"/>
      <c r="Q25" s="55"/>
      <c r="R25" s="55"/>
      <c r="S25" s="89"/>
      <c r="T25" s="55"/>
      <c r="U25" s="55"/>
      <c r="V25" s="55"/>
      <c r="AT25" s="24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2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296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296"/>
      <c r="DL25" s="62">
        <f t="shared" si="13"/>
        <v>0</v>
      </c>
      <c r="DM25" s="62">
        <f t="shared" si="14"/>
        <v>0</v>
      </c>
      <c r="DN25" s="62">
        <f t="shared" si="15"/>
        <v>0</v>
      </c>
      <c r="DO25" s="62">
        <f t="shared" si="16"/>
        <v>0</v>
      </c>
      <c r="DP25" s="62">
        <f t="shared" si="17"/>
        <v>0</v>
      </c>
      <c r="DQ25" s="62">
        <f t="shared" si="18"/>
        <v>0</v>
      </c>
      <c r="DR25" s="62">
        <f t="shared" si="19"/>
        <v>0</v>
      </c>
      <c r="DS25" s="62">
        <f t="shared" si="20"/>
        <v>0</v>
      </c>
      <c r="DT25" s="62">
        <f t="shared" si="21"/>
        <v>0</v>
      </c>
      <c r="DU25" s="62">
        <f t="shared" si="22"/>
        <v>0</v>
      </c>
      <c r="DV25" s="62">
        <f t="shared" si="23"/>
        <v>0</v>
      </c>
      <c r="DW25" s="62">
        <f t="shared" si="24"/>
        <v>0</v>
      </c>
      <c r="DX25" s="62">
        <f t="shared" si="25"/>
        <v>0</v>
      </c>
      <c r="DY25" s="62">
        <f t="shared" si="26"/>
        <v>0</v>
      </c>
      <c r="DZ25" s="62">
        <f t="shared" si="27"/>
        <v>0</v>
      </c>
      <c r="EA25" s="62">
        <f t="shared" si="28"/>
        <v>0</v>
      </c>
      <c r="EB25" s="62">
        <f t="shared" si="29"/>
        <v>0</v>
      </c>
      <c r="EC25" s="62">
        <f t="shared" si="30"/>
        <v>0</v>
      </c>
      <c r="ED25" s="62">
        <f t="shared" si="31"/>
        <v>0</v>
      </c>
      <c r="EE25" s="62">
        <f t="shared" si="32"/>
        <v>0</v>
      </c>
      <c r="EF25" s="296"/>
      <c r="EG25" s="64">
        <f t="shared" ref="EG25:EZ25" si="117">(SUM(DL22:DL25))/$M25</f>
        <v>1.0822859506586747E-5</v>
      </c>
      <c r="EH25" s="64">
        <f t="shared" si="117"/>
        <v>2.1077668376087446E-6</v>
      </c>
      <c r="EI25" s="64">
        <f t="shared" si="117"/>
        <v>3.0323439929711625E-4</v>
      </c>
      <c r="EJ25" s="64">
        <f t="shared" si="117"/>
        <v>3.3911128163939274E-5</v>
      </c>
      <c r="EK25" s="64">
        <f t="shared" si="117"/>
        <v>9.7106761539761754E-5</v>
      </c>
      <c r="EL25" s="64">
        <f t="shared" si="117"/>
        <v>2.0417683227999319E-4</v>
      </c>
      <c r="EM25" s="64">
        <f t="shared" si="117"/>
        <v>8.6011088240363936E-5</v>
      </c>
      <c r="EN25" s="64">
        <f t="shared" si="117"/>
        <v>3.625059986667522E-5</v>
      </c>
      <c r="EO25" s="64">
        <f t="shared" si="117"/>
        <v>9.9677938107624908E-5</v>
      </c>
      <c r="EP25" s="64">
        <f t="shared" si="117"/>
        <v>7.6215951925873659E-5</v>
      </c>
      <c r="EQ25" s="64">
        <f t="shared" si="117"/>
        <v>1.3830911860471994E-4</v>
      </c>
      <c r="ER25" s="64">
        <f t="shared" si="117"/>
        <v>1.6025007446216841E-4</v>
      </c>
      <c r="ES25" s="64">
        <f t="shared" si="117"/>
        <v>2.0068631060210921E-4</v>
      </c>
      <c r="ET25" s="64">
        <f t="shared" si="117"/>
        <v>5.6375288555545948E-5</v>
      </c>
      <c r="EU25" s="64">
        <f t="shared" si="117"/>
        <v>4.8325413079997659E-5</v>
      </c>
      <c r="EV25" s="64">
        <f t="shared" si="117"/>
        <v>1.065319175050973E-4</v>
      </c>
      <c r="EW25" s="64">
        <f t="shared" si="117"/>
        <v>9.7428158610744645E-5</v>
      </c>
      <c r="EX25" s="64">
        <f t="shared" si="117"/>
        <v>3.8619968971363064E-5</v>
      </c>
      <c r="EY25" s="64">
        <f t="shared" si="117"/>
        <v>1.1636068839678347E-4</v>
      </c>
      <c r="EZ25" s="64">
        <f t="shared" si="117"/>
        <v>2.1009390184379803E-3</v>
      </c>
      <c r="FA25" s="297"/>
      <c r="FB25" s="385">
        <v>3179</v>
      </c>
      <c r="FC25" s="426">
        <v>705</v>
      </c>
      <c r="FD25" s="385">
        <v>6724</v>
      </c>
      <c r="FE25" s="385">
        <v>1364</v>
      </c>
      <c r="FF25" s="385">
        <v>2236</v>
      </c>
      <c r="FG25" s="385">
        <v>2158</v>
      </c>
      <c r="FH25" s="385">
        <v>1900</v>
      </c>
      <c r="FI25" s="426">
        <v>919</v>
      </c>
      <c r="FJ25" s="385">
        <v>1893</v>
      </c>
      <c r="FK25" s="385">
        <v>1170</v>
      </c>
      <c r="FL25" s="385">
        <v>2019</v>
      </c>
      <c r="FM25" s="385">
        <v>5027</v>
      </c>
      <c r="FN25" s="385">
        <v>2899</v>
      </c>
      <c r="FO25" s="426">
        <v>846</v>
      </c>
      <c r="FP25" s="384">
        <v>1438.9390000000001</v>
      </c>
      <c r="FQ25" s="385">
        <v>2310</v>
      </c>
      <c r="FR25" s="385">
        <v>2185</v>
      </c>
      <c r="FS25" s="426">
        <v>724</v>
      </c>
      <c r="FT25" s="426">
        <v>854</v>
      </c>
      <c r="FU25" s="385">
        <v>3064</v>
      </c>
      <c r="FV25" s="384">
        <v>43614.938999999998</v>
      </c>
      <c r="FW25" s="23"/>
      <c r="FX25" s="62">
        <f t="shared" si="33"/>
        <v>916817.24200000009</v>
      </c>
      <c r="FY25" s="62">
        <f t="shared" si="34"/>
        <v>203320.59000000003</v>
      </c>
      <c r="FZ25" s="62">
        <f t="shared" si="35"/>
        <v>1939188.1520000002</v>
      </c>
      <c r="GA25" s="62">
        <f t="shared" si="36"/>
        <v>393374.87200000003</v>
      </c>
      <c r="GB25" s="62">
        <f t="shared" si="37"/>
        <v>644857.92800000007</v>
      </c>
      <c r="GC25" s="62">
        <f t="shared" si="38"/>
        <v>622362.88400000008</v>
      </c>
      <c r="GD25" s="62">
        <f t="shared" si="39"/>
        <v>547956.20000000007</v>
      </c>
      <c r="GE25" s="62">
        <f t="shared" si="40"/>
        <v>265037.76200000005</v>
      </c>
      <c r="GF25" s="62">
        <f t="shared" si="41"/>
        <v>545937.41399999999</v>
      </c>
      <c r="GG25" s="62">
        <f t="shared" si="42"/>
        <v>337425.66000000003</v>
      </c>
      <c r="GH25" s="62">
        <f t="shared" si="43"/>
        <v>582275.56200000003</v>
      </c>
      <c r="GI25" s="62">
        <f t="shared" si="44"/>
        <v>1449776.746</v>
      </c>
      <c r="GJ25" s="62">
        <f t="shared" si="45"/>
        <v>836065.80200000003</v>
      </c>
      <c r="GK25" s="62">
        <f t="shared" si="46"/>
        <v>243984.70800000001</v>
      </c>
      <c r="GL25" s="62">
        <f t="shared" si="47"/>
        <v>414987.12972200004</v>
      </c>
      <c r="GM25" s="62">
        <f t="shared" si="48"/>
        <v>666199.38</v>
      </c>
      <c r="GN25" s="62">
        <f t="shared" si="49"/>
        <v>630149.63</v>
      </c>
      <c r="GO25" s="62">
        <f t="shared" si="50"/>
        <v>208800.15200000003</v>
      </c>
      <c r="GP25" s="62">
        <f t="shared" si="51"/>
        <v>246291.89200000002</v>
      </c>
      <c r="GQ25" s="62">
        <f t="shared" si="52"/>
        <v>883651.47200000007</v>
      </c>
      <c r="GR25" s="23"/>
      <c r="GS25" s="64">
        <f t="shared" si="63"/>
        <v>14.013518887509123</v>
      </c>
      <c r="GT25" s="64">
        <f t="shared" si="64"/>
        <v>3.851940716445641</v>
      </c>
      <c r="GU25" s="64">
        <f t="shared" si="65"/>
        <v>33.084589460912106</v>
      </c>
      <c r="GV25" s="64">
        <f t="shared" si="66"/>
        <v>7.2746729925208307</v>
      </c>
      <c r="GW25" s="64">
        <f t="shared" si="67"/>
        <v>11.067836756941219</v>
      </c>
      <c r="GX25" s="64">
        <f t="shared" si="68"/>
        <v>12.453879300048346</v>
      </c>
      <c r="GY25" s="64">
        <f t="shared" si="69"/>
        <v>9.1459671163015557</v>
      </c>
      <c r="GZ25" s="64">
        <f t="shared" si="70"/>
        <v>4.7759690785170585</v>
      </c>
      <c r="HA25" s="64">
        <f t="shared" si="71"/>
        <v>9.7296359189709278</v>
      </c>
      <c r="HB25" s="64">
        <f t="shared" si="72"/>
        <v>6.149709468874712</v>
      </c>
      <c r="HC25" s="64">
        <f t="shared" si="73"/>
        <v>10.834095854701262</v>
      </c>
      <c r="HD25" s="64">
        <f t="shared" si="74"/>
        <v>27.03876483747737</v>
      </c>
      <c r="HE25" s="64">
        <f t="shared" si="75"/>
        <v>15.73582027243514</v>
      </c>
      <c r="HF25" s="64">
        <f t="shared" si="76"/>
        <v>4.5203576825002614</v>
      </c>
      <c r="HG25" s="64">
        <f t="shared" si="77"/>
        <v>7.7281795514773499</v>
      </c>
      <c r="HH25" s="64">
        <f t="shared" si="78"/>
        <v>12.438843335576767</v>
      </c>
      <c r="HI25" s="64">
        <f t="shared" si="79"/>
        <v>11.842872380157925</v>
      </c>
      <c r="HJ25" s="64">
        <f t="shared" si="80"/>
        <v>3.8956817039993177</v>
      </c>
      <c r="HK25" s="64">
        <f t="shared" si="81"/>
        <v>4.546328893860256</v>
      </c>
      <c r="HL25" s="64">
        <f t="shared" si="82"/>
        <v>15.359921160645731</v>
      </c>
      <c r="HM25" s="23"/>
      <c r="HN25" s="207" t="str">
        <f t="shared" si="7"/>
        <v>J</v>
      </c>
      <c r="HO25" s="602" t="str">
        <f t="shared" si="8"/>
        <v>Information Media and Telecommunications </v>
      </c>
      <c r="HP25" s="376">
        <f t="shared" si="9"/>
        <v>5.3941913662406547E-2</v>
      </c>
      <c r="HQ25" s="376">
        <f t="shared" si="10"/>
        <v>3.3620071271012547E-2</v>
      </c>
      <c r="HS25" s="285" t="s">
        <v>15</v>
      </c>
      <c r="HT25" s="602" t="s">
        <v>39</v>
      </c>
      <c r="HU25" s="376">
        <v>3.3620071271012547E-2</v>
      </c>
      <c r="HV25" s="376">
        <v>5.3941913662406547E-2</v>
      </c>
      <c r="HW25" s="376"/>
      <c r="HX25" s="427"/>
      <c r="HZ25" s="285" t="s">
        <v>18</v>
      </c>
      <c r="IA25" s="602" t="s">
        <v>42</v>
      </c>
      <c r="IB25" s="376">
        <v>9.394657943371662E-2</v>
      </c>
      <c r="IC25" s="376">
        <v>0.10151751511074854</v>
      </c>
    </row>
    <row r="26" spans="1:237" s="72" customFormat="1" ht="19" customHeight="1">
      <c r="A26" s="61">
        <v>37681</v>
      </c>
      <c r="B26" s="743">
        <v>18518</v>
      </c>
      <c r="C26" s="237">
        <f t="shared" si="1"/>
        <v>74527</v>
      </c>
      <c r="D26" s="737">
        <f t="shared" si="85"/>
        <v>5.507028894205579E-2</v>
      </c>
      <c r="E26" s="541">
        <f t="shared" si="11"/>
        <v>34852</v>
      </c>
      <c r="F26" s="237">
        <f t="shared" si="54"/>
        <v>138623</v>
      </c>
      <c r="G26" s="737">
        <f t="shared" si="86"/>
        <v>4.0330509046972107E-2</v>
      </c>
      <c r="H26" s="749">
        <v>53370</v>
      </c>
      <c r="I26" s="237">
        <f t="shared" si="3"/>
        <v>213150</v>
      </c>
      <c r="J26" s="737">
        <f t="shared" si="87"/>
        <v>4.5437156057797079E-2</v>
      </c>
      <c r="K26" s="24"/>
      <c r="L26" s="625">
        <f t="shared" si="88"/>
        <v>74527</v>
      </c>
      <c r="M26" s="625">
        <f t="shared" si="89"/>
        <v>138623</v>
      </c>
      <c r="N26" s="625">
        <f t="shared" si="90"/>
        <v>213150</v>
      </c>
      <c r="O26" s="89"/>
      <c r="P26" s="55"/>
      <c r="Q26" s="55"/>
      <c r="R26" s="55"/>
      <c r="S26" s="89"/>
      <c r="T26" s="55"/>
      <c r="U26" s="55"/>
      <c r="V26" s="55"/>
      <c r="W26" s="457">
        <v>2003</v>
      </c>
      <c r="X26" s="457">
        <v>292.7</v>
      </c>
      <c r="Y26" s="457">
        <v>70</v>
      </c>
      <c r="Z26" s="457">
        <v>8615.4</v>
      </c>
      <c r="AA26" s="457">
        <v>1016.9</v>
      </c>
      <c r="AB26" s="457">
        <v>2758.6</v>
      </c>
      <c r="AC26" s="457">
        <v>5122.5</v>
      </c>
      <c r="AD26" s="457">
        <v>2410.1999999999998</v>
      </c>
      <c r="AE26" s="457">
        <v>1014.6</v>
      </c>
      <c r="AF26" s="457">
        <v>2800</v>
      </c>
      <c r="AG26" s="457">
        <v>2198.3000000000002</v>
      </c>
      <c r="AH26" s="457">
        <v>3939.6</v>
      </c>
      <c r="AI26" s="457">
        <v>4711.8</v>
      </c>
      <c r="AJ26" s="457">
        <v>5734.7</v>
      </c>
      <c r="AK26" s="457">
        <v>1619</v>
      </c>
      <c r="AL26" s="457">
        <v>1343.4</v>
      </c>
      <c r="AM26" s="457">
        <v>3164.2</v>
      </c>
      <c r="AN26" s="457">
        <v>2675.8</v>
      </c>
      <c r="AO26" s="457">
        <v>1172.2</v>
      </c>
      <c r="AP26" s="457">
        <v>1388.7</v>
      </c>
      <c r="AQ26" s="457">
        <v>4022.5</v>
      </c>
      <c r="AR26" s="457">
        <v>3242.3</v>
      </c>
      <c r="AS26" s="457">
        <v>59313.4</v>
      </c>
      <c r="AT26" s="24"/>
      <c r="AU26" s="62">
        <f>+X26-X22</f>
        <v>3.0999999999999659</v>
      </c>
      <c r="AV26" s="62">
        <f t="shared" ref="AV26" si="118">+Y26-Y22</f>
        <v>13.600000000000001</v>
      </c>
      <c r="AW26" s="62">
        <f t="shared" ref="AW26" si="119">+Z26-Z22</f>
        <v>501.39999999999964</v>
      </c>
      <c r="AX26" s="62">
        <f t="shared" ref="AX26" si="120">+AA26-AA22</f>
        <v>109.5</v>
      </c>
      <c r="AY26" s="62">
        <f t="shared" ref="AY26" si="121">+AB26-AB22</f>
        <v>160.19999999999982</v>
      </c>
      <c r="AZ26" s="62">
        <f t="shared" ref="AZ26" si="122">+AC26-AC22</f>
        <v>-340.89999999999964</v>
      </c>
      <c r="BA26" s="62">
        <f t="shared" ref="BA26" si="123">+AD26-AD22</f>
        <v>108.69999999999982</v>
      </c>
      <c r="BB26" s="62">
        <f t="shared" ref="BB26" si="124">+AE26-AE22</f>
        <v>44.600000000000023</v>
      </c>
      <c r="BC26" s="62">
        <f t="shared" ref="BC26" si="125">+AF26-AF22</f>
        <v>132.80000000000018</v>
      </c>
      <c r="BD26" s="62">
        <f t="shared" ref="BD26" si="126">+AG26-AG22</f>
        <v>158.90000000000009</v>
      </c>
      <c r="BE26" s="62">
        <f t="shared" ref="BE26" si="127">+AH26-AH22</f>
        <v>238.69999999999982</v>
      </c>
      <c r="BF26" s="62">
        <f t="shared" ref="BF26" si="128">+AI26-AI22</f>
        <v>423.80000000000018</v>
      </c>
      <c r="BG26" s="62">
        <f t="shared" ref="BG26" si="129">+AJ26-AJ22</f>
        <v>364.69999999999982</v>
      </c>
      <c r="BH26" s="62">
        <f t="shared" ref="BH26" si="130">+AK26-AK22</f>
        <v>110.5</v>
      </c>
      <c r="BI26" s="62">
        <f t="shared" ref="BI26" si="131">+AL26-AL22</f>
        <v>50.300000000000182</v>
      </c>
      <c r="BJ26" s="62">
        <f t="shared" ref="BJ26" si="132">+AM26-AM22</f>
        <v>313.59999999999991</v>
      </c>
      <c r="BK26" s="62">
        <f t="shared" ref="BK26" si="133">+AN26-AN22</f>
        <v>68.800000000000182</v>
      </c>
      <c r="BL26" s="62">
        <f t="shared" ref="BL26" si="134">+AO26-AO22</f>
        <v>138.79999999999995</v>
      </c>
      <c r="BM26" s="62">
        <f t="shared" ref="BM26" si="135">+AP26-AP22</f>
        <v>63.900000000000091</v>
      </c>
      <c r="BN26" s="62">
        <f t="shared" ref="BN26" si="136">+AQ26-AQ22</f>
        <v>302.40000000000009</v>
      </c>
      <c r="BO26" s="62">
        <f t="shared" ref="BO26" si="137">+AR26-AR22</f>
        <v>128.70000000000027</v>
      </c>
      <c r="BP26" s="62">
        <f t="shared" ref="BP26" si="138">+AS26-AS22</f>
        <v>3096.0999999999985</v>
      </c>
      <c r="BQ26" s="24"/>
      <c r="BR26" s="64">
        <f>+X26/X22-1</f>
        <v>1.0704419889502548E-2</v>
      </c>
      <c r="BS26" s="64">
        <f t="shared" ref="BS26:CM26" si="139">+Y26/Y22-1</f>
        <v>0.24113475177304977</v>
      </c>
      <c r="BT26" s="64">
        <f t="shared" si="139"/>
        <v>6.1794429381316185E-2</v>
      </c>
      <c r="BU26" s="64">
        <f t="shared" si="139"/>
        <v>0.12067445448534264</v>
      </c>
      <c r="BV26" s="64">
        <f t="shared" si="139"/>
        <v>6.165332512315258E-2</v>
      </c>
      <c r="BW26" s="64">
        <f t="shared" si="139"/>
        <v>-6.2397042134934244E-2</v>
      </c>
      <c r="BX26" s="64">
        <f t="shared" si="139"/>
        <v>4.7230067347381999E-2</v>
      </c>
      <c r="BY26" s="64">
        <f t="shared" si="139"/>
        <v>4.5979381443298939E-2</v>
      </c>
      <c r="BZ26" s="64">
        <f t="shared" si="139"/>
        <v>4.9790041991601752E-2</v>
      </c>
      <c r="CA26" s="64">
        <f t="shared" si="139"/>
        <v>7.791507306070411E-2</v>
      </c>
      <c r="CB26" s="64">
        <f t="shared" si="139"/>
        <v>6.4497824853414043E-2</v>
      </c>
      <c r="CC26" s="64">
        <f t="shared" si="139"/>
        <v>9.883395522388061E-2</v>
      </c>
      <c r="CD26" s="64">
        <f t="shared" si="139"/>
        <v>6.7914338919925488E-2</v>
      </c>
      <c r="CE26" s="64">
        <f t="shared" si="139"/>
        <v>7.3251574411667297E-2</v>
      </c>
      <c r="CF26" s="64">
        <f t="shared" si="139"/>
        <v>3.8898770396721183E-2</v>
      </c>
      <c r="CG26" s="64">
        <f t="shared" si="139"/>
        <v>0.11001192731354803</v>
      </c>
      <c r="CH26" s="64">
        <f t="shared" si="139"/>
        <v>2.6390487149980935E-2</v>
      </c>
      <c r="CI26" s="64">
        <f t="shared" si="139"/>
        <v>0.13431391523127534</v>
      </c>
      <c r="CJ26" s="64">
        <f t="shared" si="139"/>
        <v>4.8233695652174058E-2</v>
      </c>
      <c r="CK26" s="64">
        <f t="shared" si="139"/>
        <v>8.1288137415660877E-2</v>
      </c>
      <c r="CL26" s="64">
        <f t="shared" si="139"/>
        <v>4.1334789311408215E-2</v>
      </c>
      <c r="CM26" s="64">
        <f t="shared" si="139"/>
        <v>5.5073794010028987E-2</v>
      </c>
      <c r="CN26" s="296"/>
      <c r="CO26" s="64">
        <f>+X26/$AS26</f>
        <v>4.9348039397505454E-3</v>
      </c>
      <c r="CP26" s="64">
        <f t="shared" ref="CP26:DJ26" si="140">+Y26/$AS26</f>
        <v>1.1801717655706805E-3</v>
      </c>
      <c r="CQ26" s="64">
        <f t="shared" si="140"/>
        <v>0.14525216898710913</v>
      </c>
      <c r="CR26" s="64">
        <f t="shared" si="140"/>
        <v>1.7144523834411785E-2</v>
      </c>
      <c r="CS26" s="64">
        <f t="shared" si="140"/>
        <v>4.6508883321475417E-2</v>
      </c>
      <c r="CT26" s="64">
        <f t="shared" si="140"/>
        <v>8.6363283844797301E-2</v>
      </c>
      <c r="CU26" s="64">
        <f t="shared" si="140"/>
        <v>4.0634999848263624E-2</v>
      </c>
      <c r="CV26" s="64">
        <f t="shared" si="140"/>
        <v>1.7105746762114463E-2</v>
      </c>
      <c r="CW26" s="64">
        <f t="shared" si="140"/>
        <v>4.7206870622827218E-2</v>
      </c>
      <c r="CX26" s="64">
        <f t="shared" si="140"/>
        <v>3.706245131791467E-2</v>
      </c>
      <c r="CY26" s="64">
        <f t="shared" si="140"/>
        <v>6.6420066966317901E-2</v>
      </c>
      <c r="CZ26" s="64">
        <f t="shared" si="140"/>
        <v>7.9439047500227608E-2</v>
      </c>
      <c r="DA26" s="64">
        <f t="shared" si="140"/>
        <v>9.6684728914545437E-2</v>
      </c>
      <c r="DB26" s="64">
        <f t="shared" si="140"/>
        <v>2.7295686977984738E-2</v>
      </c>
      <c r="DC26" s="64">
        <f t="shared" si="140"/>
        <v>2.2649182140966461E-2</v>
      </c>
      <c r="DD26" s="64">
        <f t="shared" si="140"/>
        <v>5.3347135723124953E-2</v>
      </c>
      <c r="DE26" s="64">
        <f t="shared" si="140"/>
        <v>4.5112908718771813E-2</v>
      </c>
      <c r="DF26" s="64">
        <f t="shared" si="140"/>
        <v>1.9762819194313594E-2</v>
      </c>
      <c r="DG26" s="64">
        <f t="shared" si="140"/>
        <v>2.3412921869257201E-2</v>
      </c>
      <c r="DH26" s="64">
        <f t="shared" si="140"/>
        <v>6.7817727528686603E-2</v>
      </c>
      <c r="DI26" s="64">
        <f t="shared" si="140"/>
        <v>5.4663870221568822E-2</v>
      </c>
      <c r="DJ26" s="64">
        <f t="shared" si="140"/>
        <v>1</v>
      </c>
      <c r="DK26" s="296"/>
      <c r="DL26" s="62">
        <f t="shared" si="13"/>
        <v>1.4231875866161778</v>
      </c>
      <c r="DM26" s="62">
        <f t="shared" si="14"/>
        <v>0.34035917684705314</v>
      </c>
      <c r="DN26" s="62">
        <f t="shared" si="15"/>
        <v>41.8904350315443</v>
      </c>
      <c r="DO26" s="62">
        <f t="shared" si="16"/>
        <v>4.9444463847966906</v>
      </c>
      <c r="DP26" s="62">
        <f t="shared" si="17"/>
        <v>13.413068932146869</v>
      </c>
      <c r="DQ26" s="62">
        <f t="shared" si="18"/>
        <v>24.906998334271854</v>
      </c>
      <c r="DR26" s="62">
        <f t="shared" si="19"/>
        <v>11.719052686239534</v>
      </c>
      <c r="DS26" s="62">
        <f t="shared" si="20"/>
        <v>4.9332631547002874</v>
      </c>
      <c r="DT26" s="62">
        <f t="shared" si="21"/>
        <v>13.614367073882125</v>
      </c>
      <c r="DU26" s="62">
        <f t="shared" si="22"/>
        <v>10.688736835183956</v>
      </c>
      <c r="DV26" s="62">
        <f t="shared" si="23"/>
        <v>19.155414472952152</v>
      </c>
      <c r="DW26" s="62">
        <f t="shared" si="24"/>
        <v>22.910062420970643</v>
      </c>
      <c r="DX26" s="62">
        <f t="shared" si="25"/>
        <v>27.883682449497076</v>
      </c>
      <c r="DY26" s="62">
        <f t="shared" si="26"/>
        <v>7.8720215330768433</v>
      </c>
      <c r="DZ26" s="62">
        <f t="shared" si="27"/>
        <v>6.5319788310904459</v>
      </c>
      <c r="EA26" s="62">
        <f t="shared" si="28"/>
        <v>15.385207248277791</v>
      </c>
      <c r="EB26" s="62">
        <f t="shared" si="29"/>
        <v>13.010472648676355</v>
      </c>
      <c r="EC26" s="62">
        <f t="shared" si="30"/>
        <v>5.6995575300016528</v>
      </c>
      <c r="ED26" s="62">
        <f t="shared" si="31"/>
        <v>15.764950844160007</v>
      </c>
      <c r="EE26" s="62">
        <f t="shared" si="32"/>
        <v>288.39800000000002</v>
      </c>
      <c r="EF26" s="296"/>
      <c r="EG26" s="64">
        <f t="shared" ref="EG26:EZ26" si="141">(SUM(DL23:DL26))/$M26</f>
        <v>1.0266605012271974E-5</v>
      </c>
      <c r="EH26" s="64">
        <f t="shared" si="141"/>
        <v>2.4552864737240802E-6</v>
      </c>
      <c r="EI26" s="64">
        <f t="shared" si="141"/>
        <v>3.0218964408174905E-4</v>
      </c>
      <c r="EJ26" s="64">
        <f t="shared" si="141"/>
        <v>3.5668297359000241E-5</v>
      </c>
      <c r="EK26" s="64">
        <f t="shared" si="141"/>
        <v>9.6759332377360674E-5</v>
      </c>
      <c r="EL26" s="64">
        <f t="shared" si="141"/>
        <v>1.7967435659502285E-4</v>
      </c>
      <c r="EM26" s="64">
        <f t="shared" si="141"/>
        <v>8.4539020842425386E-5</v>
      </c>
      <c r="EN26" s="64">
        <f t="shared" si="141"/>
        <v>3.5587623660577883E-5</v>
      </c>
      <c r="EO26" s="64">
        <f t="shared" si="141"/>
        <v>9.8211458948963196E-5</v>
      </c>
      <c r="EP26" s="64">
        <f t="shared" si="141"/>
        <v>7.7106517931252076E-5</v>
      </c>
      <c r="EQ26" s="64">
        <f t="shared" si="141"/>
        <v>1.3818352274119124E-4</v>
      </c>
      <c r="ER26" s="64">
        <f t="shared" si="141"/>
        <v>1.6526884009847315E-4</v>
      </c>
      <c r="ES26" s="64">
        <f t="shared" si="141"/>
        <v>2.0114759058379255E-4</v>
      </c>
      <c r="ET26" s="64">
        <f t="shared" si="141"/>
        <v>5.6787268585132647E-5</v>
      </c>
      <c r="EU26" s="64">
        <f t="shared" si="141"/>
        <v>4.712045498287042E-5</v>
      </c>
      <c r="EV26" s="64">
        <f t="shared" si="141"/>
        <v>1.1098596371653903E-4</v>
      </c>
      <c r="EW26" s="64">
        <f t="shared" si="141"/>
        <v>9.3855079234155629E-5</v>
      </c>
      <c r="EX26" s="64">
        <f t="shared" si="141"/>
        <v>4.111552577856238E-5</v>
      </c>
      <c r="EY26" s="64">
        <f t="shared" si="141"/>
        <v>1.1372536191079407E-4</v>
      </c>
      <c r="EZ26" s="64">
        <f t="shared" si="141"/>
        <v>2.0804484104369404E-3</v>
      </c>
      <c r="FA26" s="297"/>
      <c r="FB26" s="385">
        <v>2865</v>
      </c>
      <c r="FC26" s="426">
        <v>656</v>
      </c>
      <c r="FD26" s="385">
        <v>6147</v>
      </c>
      <c r="FE26" s="385">
        <v>1290</v>
      </c>
      <c r="FF26" s="385">
        <v>2034</v>
      </c>
      <c r="FG26" s="385">
        <v>1955</v>
      </c>
      <c r="FH26" s="385">
        <v>1621</v>
      </c>
      <c r="FI26" s="426">
        <v>954</v>
      </c>
      <c r="FJ26" s="385">
        <v>1833</v>
      </c>
      <c r="FK26" s="385">
        <v>1154</v>
      </c>
      <c r="FL26" s="385">
        <v>2059</v>
      </c>
      <c r="FM26" s="385">
        <v>5088</v>
      </c>
      <c r="FN26" s="385">
        <v>2962</v>
      </c>
      <c r="FO26" s="426">
        <v>860</v>
      </c>
      <c r="FP26" s="384">
        <v>1365.942</v>
      </c>
      <c r="FQ26" s="385">
        <v>2324</v>
      </c>
      <c r="FR26" s="385">
        <v>2190</v>
      </c>
      <c r="FS26" s="426">
        <v>744</v>
      </c>
      <c r="FT26" s="426">
        <v>833</v>
      </c>
      <c r="FU26" s="385">
        <v>2851</v>
      </c>
      <c r="FV26" s="384">
        <v>41785.942000000003</v>
      </c>
      <c r="FW26" s="23"/>
      <c r="FX26" s="62">
        <f t="shared" si="33"/>
        <v>826260.27</v>
      </c>
      <c r="FY26" s="62">
        <f t="shared" si="34"/>
        <v>189189.08800000002</v>
      </c>
      <c r="FZ26" s="62">
        <f t="shared" si="35"/>
        <v>1772782.5060000001</v>
      </c>
      <c r="GA26" s="62">
        <f t="shared" si="36"/>
        <v>372033.42000000004</v>
      </c>
      <c r="GB26" s="62">
        <f t="shared" si="37"/>
        <v>586601.53200000001</v>
      </c>
      <c r="GC26" s="62">
        <f t="shared" si="38"/>
        <v>563818.09000000008</v>
      </c>
      <c r="GD26" s="62">
        <f t="shared" si="39"/>
        <v>467493.15800000005</v>
      </c>
      <c r="GE26" s="62">
        <f t="shared" si="40"/>
        <v>275131.69200000004</v>
      </c>
      <c r="GF26" s="62">
        <f t="shared" si="41"/>
        <v>528633.5340000001</v>
      </c>
      <c r="GG26" s="62">
        <f t="shared" si="42"/>
        <v>332811.29200000002</v>
      </c>
      <c r="GH26" s="62">
        <f t="shared" si="43"/>
        <v>593811.48200000008</v>
      </c>
      <c r="GI26" s="62">
        <f t="shared" si="44"/>
        <v>1467369.0240000002</v>
      </c>
      <c r="GJ26" s="62">
        <f t="shared" si="45"/>
        <v>854234.87600000005</v>
      </c>
      <c r="GK26" s="62">
        <f t="shared" si="46"/>
        <v>248022.28000000003</v>
      </c>
      <c r="GL26" s="62">
        <f t="shared" si="47"/>
        <v>393934.94091600005</v>
      </c>
      <c r="GM26" s="62">
        <f t="shared" si="48"/>
        <v>670236.95200000005</v>
      </c>
      <c r="GN26" s="62">
        <f t="shared" si="49"/>
        <v>631591.62000000011</v>
      </c>
      <c r="GO26" s="62">
        <f t="shared" si="50"/>
        <v>214568.11200000002</v>
      </c>
      <c r="GP26" s="62">
        <f t="shared" si="51"/>
        <v>240235.53400000001</v>
      </c>
      <c r="GQ26" s="62">
        <f t="shared" si="52"/>
        <v>822222.69800000009</v>
      </c>
      <c r="GR26" s="23"/>
      <c r="GS26" s="64">
        <f t="shared" si="63"/>
        <v>13.902366643209009</v>
      </c>
      <c r="GT26" s="64">
        <f t="shared" si="64"/>
        <v>3.8737202627257803</v>
      </c>
      <c r="GU26" s="64">
        <f t="shared" si="65"/>
        <v>33.552397860661515</v>
      </c>
      <c r="GV26" s="64">
        <f t="shared" si="66"/>
        <v>7.2671154492141694</v>
      </c>
      <c r="GW26" s="64">
        <f t="shared" si="67"/>
        <v>11.357320253342715</v>
      </c>
      <c r="GX26" s="64">
        <f t="shared" si="68"/>
        <v>11.855234698569085</v>
      </c>
      <c r="GY26" s="64">
        <f t="shared" si="69"/>
        <v>9.1153522214403004</v>
      </c>
      <c r="GZ26" s="64">
        <f t="shared" si="70"/>
        <v>4.7761901946985699</v>
      </c>
      <c r="HA26" s="64">
        <f t="shared" si="71"/>
        <v>9.6592696317147553</v>
      </c>
      <c r="HB26" s="64">
        <f t="shared" si="72"/>
        <v>6.1819866854327943</v>
      </c>
      <c r="HC26" s="64">
        <f t="shared" si="73"/>
        <v>10.878348205489091</v>
      </c>
      <c r="HD26" s="64">
        <f t="shared" si="74"/>
        <v>27.116041839080463</v>
      </c>
      <c r="HE26" s="64">
        <f t="shared" si="75"/>
        <v>15.724895876143563</v>
      </c>
      <c r="HF26" s="64">
        <f t="shared" si="76"/>
        <v>4.5339981140042225</v>
      </c>
      <c r="HG26" s="64">
        <f t="shared" si="77"/>
        <v>7.7119397667182756</v>
      </c>
      <c r="HH26" s="64">
        <f t="shared" si="78"/>
        <v>12.43297781843772</v>
      </c>
      <c r="HI26" s="64">
        <f t="shared" si="79"/>
        <v>11.802466591602158</v>
      </c>
      <c r="HJ26" s="64">
        <f t="shared" si="80"/>
        <v>3.9088990007037303</v>
      </c>
      <c r="HK26" s="64">
        <f t="shared" si="81"/>
        <v>4.5380571991555243</v>
      </c>
      <c r="HL26" s="64">
        <f t="shared" si="82"/>
        <v>15.49894013605442</v>
      </c>
      <c r="HM26" s="23"/>
      <c r="HN26" s="207" t="str">
        <f t="shared" si="7"/>
        <v>Q</v>
      </c>
      <c r="HO26" s="602" t="str">
        <f t="shared" si="8"/>
        <v>Health Care and Social Assistance </v>
      </c>
      <c r="HP26" s="376">
        <f t="shared" si="9"/>
        <v>5.464914917063815E-2</v>
      </c>
      <c r="HQ26" s="376">
        <f t="shared" si="10"/>
        <v>4.6295388153934622E-2</v>
      </c>
      <c r="HS26" s="285" t="s">
        <v>22</v>
      </c>
      <c r="HT26" s="602" t="s">
        <v>46</v>
      </c>
      <c r="HU26" s="376">
        <v>4.6295388153934622E-2</v>
      </c>
      <c r="HV26" s="376">
        <v>5.464914917063815E-2</v>
      </c>
      <c r="HW26" s="376"/>
      <c r="HX26" s="427"/>
      <c r="HZ26" s="285" t="s">
        <v>19</v>
      </c>
      <c r="IA26" s="602" t="s">
        <v>43</v>
      </c>
      <c r="IB26" s="376">
        <v>2.6154500016346564E-2</v>
      </c>
      <c r="IC26" s="376">
        <v>2.4513522152094992E-2</v>
      </c>
    </row>
    <row r="27" spans="1:237" s="72" customFormat="1" ht="20.5" customHeight="1">
      <c r="A27" s="61">
        <v>37773</v>
      </c>
      <c r="B27" s="743">
        <v>18848</v>
      </c>
      <c r="C27" s="237">
        <f t="shared" si="1"/>
        <v>75108</v>
      </c>
      <c r="D27" s="737">
        <f t="shared" si="85"/>
        <v>4.6553429849373718E-2</v>
      </c>
      <c r="E27" s="541">
        <f t="shared" si="11"/>
        <v>34141</v>
      </c>
      <c r="F27" s="237">
        <f t="shared" si="54"/>
        <v>139503</v>
      </c>
      <c r="G27" s="737">
        <f t="shared" si="86"/>
        <v>3.7058237559285834E-2</v>
      </c>
      <c r="H27" s="749">
        <v>52989</v>
      </c>
      <c r="I27" s="237">
        <f t="shared" si="3"/>
        <v>214611</v>
      </c>
      <c r="J27" s="737">
        <f t="shared" si="87"/>
        <v>4.0361635601231294E-2</v>
      </c>
      <c r="K27" s="24"/>
      <c r="L27" s="625">
        <f t="shared" si="88"/>
        <v>75108</v>
      </c>
      <c r="M27" s="625">
        <f t="shared" si="89"/>
        <v>139503</v>
      </c>
      <c r="N27" s="625">
        <f t="shared" si="90"/>
        <v>214611</v>
      </c>
      <c r="O27" s="89"/>
      <c r="P27" s="69">
        <v>1297600</v>
      </c>
      <c r="Q27" s="69">
        <f>R27-P27</f>
        <v>2729600</v>
      </c>
      <c r="R27" s="69">
        <v>4027200</v>
      </c>
      <c r="S27" s="89"/>
      <c r="T27" s="298">
        <f>(L27*1000000)/P27</f>
        <v>57882.244143033291</v>
      </c>
      <c r="U27" s="298">
        <f>(M27*1000000)/Q27</f>
        <v>51107.488276670578</v>
      </c>
      <c r="V27" s="298">
        <f>(N27*1000000)/R27</f>
        <v>53290.375446960665</v>
      </c>
      <c r="AT27" s="24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2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296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296"/>
      <c r="DL27" s="62">
        <f t="shared" si="13"/>
        <v>0</v>
      </c>
      <c r="DM27" s="62">
        <f t="shared" si="14"/>
        <v>0</v>
      </c>
      <c r="DN27" s="62">
        <f t="shared" si="15"/>
        <v>0</v>
      </c>
      <c r="DO27" s="62">
        <f t="shared" si="16"/>
        <v>0</v>
      </c>
      <c r="DP27" s="62">
        <f t="shared" si="17"/>
        <v>0</v>
      </c>
      <c r="DQ27" s="62">
        <f t="shared" si="18"/>
        <v>0</v>
      </c>
      <c r="DR27" s="62">
        <f t="shared" si="19"/>
        <v>0</v>
      </c>
      <c r="DS27" s="62">
        <f t="shared" si="20"/>
        <v>0</v>
      </c>
      <c r="DT27" s="62">
        <f t="shared" si="21"/>
        <v>0</v>
      </c>
      <c r="DU27" s="62">
        <f t="shared" si="22"/>
        <v>0</v>
      </c>
      <c r="DV27" s="62">
        <f t="shared" si="23"/>
        <v>0</v>
      </c>
      <c r="DW27" s="62">
        <f t="shared" si="24"/>
        <v>0</v>
      </c>
      <c r="DX27" s="62">
        <f t="shared" si="25"/>
        <v>0</v>
      </c>
      <c r="DY27" s="62">
        <f t="shared" si="26"/>
        <v>0</v>
      </c>
      <c r="DZ27" s="62">
        <f t="shared" si="27"/>
        <v>0</v>
      </c>
      <c r="EA27" s="62">
        <f t="shared" si="28"/>
        <v>0</v>
      </c>
      <c r="EB27" s="62">
        <f t="shared" si="29"/>
        <v>0</v>
      </c>
      <c r="EC27" s="62">
        <f t="shared" si="30"/>
        <v>0</v>
      </c>
      <c r="ED27" s="62">
        <f t="shared" si="31"/>
        <v>0</v>
      </c>
      <c r="EE27" s="62">
        <f t="shared" si="32"/>
        <v>0</v>
      </c>
      <c r="EF27" s="296"/>
      <c r="EG27" s="64">
        <f t="shared" ref="EG27:EZ27" si="142">(SUM(DL24:DL27))/$M27</f>
        <v>1.0201842158349124E-5</v>
      </c>
      <c r="EH27" s="64">
        <f t="shared" si="142"/>
        <v>2.4397982613065894E-6</v>
      </c>
      <c r="EI27" s="64">
        <f t="shared" si="142"/>
        <v>3.0028339914943978E-4</v>
      </c>
      <c r="EJ27" s="64">
        <f t="shared" si="142"/>
        <v>3.5443297884609584E-5</v>
      </c>
      <c r="EK27" s="64">
        <f t="shared" si="142"/>
        <v>9.6148964052005111E-5</v>
      </c>
      <c r="EL27" s="64">
        <f t="shared" si="142"/>
        <v>1.7854095133632865E-4</v>
      </c>
      <c r="EM27" s="64">
        <f t="shared" si="142"/>
        <v>8.4005739562873446E-5</v>
      </c>
      <c r="EN27" s="64">
        <f t="shared" si="142"/>
        <v>3.5363133084595224E-5</v>
      </c>
      <c r="EO27" s="64">
        <f t="shared" si="142"/>
        <v>9.7591930452263571E-5</v>
      </c>
      <c r="EP27" s="64">
        <f t="shared" si="142"/>
        <v>7.6620121683289646E-5</v>
      </c>
      <c r="EQ27" s="64">
        <f t="shared" si="142"/>
        <v>1.3731184614633487E-4</v>
      </c>
      <c r="ER27" s="64">
        <f t="shared" si="142"/>
        <v>1.6422630639463412E-4</v>
      </c>
      <c r="ES27" s="64">
        <f t="shared" si="142"/>
        <v>1.9987872984449852E-4</v>
      </c>
      <c r="ET27" s="64">
        <f t="shared" si="142"/>
        <v>5.6429048357933832E-5</v>
      </c>
      <c r="EU27" s="64">
        <f t="shared" si="142"/>
        <v>4.6823214060561034E-5</v>
      </c>
      <c r="EV27" s="64">
        <f t="shared" si="142"/>
        <v>1.1028585226323299E-4</v>
      </c>
      <c r="EW27" s="64">
        <f t="shared" si="142"/>
        <v>9.3263031251488178E-5</v>
      </c>
      <c r="EX27" s="64">
        <f t="shared" si="142"/>
        <v>4.0856164598622631E-5</v>
      </c>
      <c r="EY27" s="64">
        <f t="shared" si="142"/>
        <v>1.1300797003763364E-4</v>
      </c>
      <c r="EZ27" s="64">
        <f t="shared" si="142"/>
        <v>2.067324717031175E-3</v>
      </c>
      <c r="FA27" s="297"/>
      <c r="FB27" s="385">
        <v>2079</v>
      </c>
      <c r="FC27" s="426">
        <v>643</v>
      </c>
      <c r="FD27" s="385">
        <v>6075</v>
      </c>
      <c r="FE27" s="385">
        <v>1301</v>
      </c>
      <c r="FF27" s="385">
        <v>2210</v>
      </c>
      <c r="FG27" s="385">
        <v>2091</v>
      </c>
      <c r="FH27" s="385">
        <v>1660</v>
      </c>
      <c r="FI27" s="426">
        <v>839</v>
      </c>
      <c r="FJ27" s="385">
        <v>1742</v>
      </c>
      <c r="FK27" s="384">
        <v>1151.9880000000001</v>
      </c>
      <c r="FL27" s="385">
        <v>2107</v>
      </c>
      <c r="FM27" s="385">
        <v>5159</v>
      </c>
      <c r="FN27" s="385">
        <v>2942</v>
      </c>
      <c r="FO27" s="426">
        <v>849</v>
      </c>
      <c r="FP27" s="384">
        <v>1485.8710000000001</v>
      </c>
      <c r="FQ27" s="385">
        <v>2333</v>
      </c>
      <c r="FR27" s="385">
        <v>2303</v>
      </c>
      <c r="FS27" s="426">
        <v>745</v>
      </c>
      <c r="FT27" s="426">
        <v>851</v>
      </c>
      <c r="FU27" s="385">
        <v>2947</v>
      </c>
      <c r="FV27" s="384">
        <v>41513.86</v>
      </c>
      <c r="FW27" s="23"/>
      <c r="FX27" s="62">
        <f t="shared" si="33"/>
        <v>599579.44200000004</v>
      </c>
      <c r="FY27" s="62">
        <f t="shared" si="34"/>
        <v>185439.91400000002</v>
      </c>
      <c r="FZ27" s="62">
        <f t="shared" si="35"/>
        <v>1752017.85</v>
      </c>
      <c r="GA27" s="62">
        <f t="shared" si="36"/>
        <v>375205.79800000001</v>
      </c>
      <c r="GB27" s="62">
        <f t="shared" si="37"/>
        <v>637359.58000000007</v>
      </c>
      <c r="GC27" s="62">
        <f t="shared" si="38"/>
        <v>603040.21799999999</v>
      </c>
      <c r="GD27" s="62">
        <f t="shared" si="39"/>
        <v>478740.68000000005</v>
      </c>
      <c r="GE27" s="62">
        <f t="shared" si="40"/>
        <v>241965.92200000002</v>
      </c>
      <c r="GF27" s="62">
        <f t="shared" si="41"/>
        <v>502389.31600000005</v>
      </c>
      <c r="GG27" s="62">
        <f t="shared" si="42"/>
        <v>332231.03522400005</v>
      </c>
      <c r="GH27" s="62">
        <f t="shared" si="43"/>
        <v>607654.58600000001</v>
      </c>
      <c r="GI27" s="62">
        <f t="shared" si="44"/>
        <v>1487845.2820000001</v>
      </c>
      <c r="GJ27" s="62">
        <f t="shared" si="45"/>
        <v>848466.91600000008</v>
      </c>
      <c r="GK27" s="62">
        <f t="shared" si="46"/>
        <v>244849.90200000003</v>
      </c>
      <c r="GL27" s="62">
        <f t="shared" si="47"/>
        <v>428522.22465800005</v>
      </c>
      <c r="GM27" s="62">
        <f t="shared" si="48"/>
        <v>672832.5340000001</v>
      </c>
      <c r="GN27" s="62">
        <f t="shared" si="49"/>
        <v>664180.59400000004</v>
      </c>
      <c r="GO27" s="62">
        <f t="shared" si="50"/>
        <v>214856.51</v>
      </c>
      <c r="GP27" s="62">
        <f t="shared" si="51"/>
        <v>245426.69800000003</v>
      </c>
      <c r="GQ27" s="62">
        <f t="shared" si="52"/>
        <v>849908.90600000008</v>
      </c>
      <c r="GR27" s="23"/>
      <c r="GS27" s="64">
        <f t="shared" si="63"/>
        <v>13.934042812344194</v>
      </c>
      <c r="GT27" s="64">
        <f t="shared" si="64"/>
        <v>3.6739968221572985</v>
      </c>
      <c r="GU27" s="64">
        <f t="shared" si="65"/>
        <v>33.651875793878226</v>
      </c>
      <c r="GV27" s="64">
        <f t="shared" si="66"/>
        <v>7.2243624418133274</v>
      </c>
      <c r="GW27" s="64">
        <f t="shared" si="67"/>
        <v>11.641490296396737</v>
      </c>
      <c r="GX27" s="64">
        <f t="shared" si="68"/>
        <v>11.290753950170309</v>
      </c>
      <c r="GY27" s="64">
        <f t="shared" si="69"/>
        <v>9.1164573670501525</v>
      </c>
      <c r="GZ27" s="64">
        <f t="shared" si="70"/>
        <v>4.777270922739282</v>
      </c>
      <c r="HA27" s="64">
        <f t="shared" si="71"/>
        <v>9.6620472389579284</v>
      </c>
      <c r="HB27" s="64">
        <f t="shared" si="72"/>
        <v>6.1922945386024022</v>
      </c>
      <c r="HC27" s="64">
        <f t="shared" si="73"/>
        <v>10.991082665846578</v>
      </c>
      <c r="HD27" s="64">
        <f t="shared" si="74"/>
        <v>27.219021811556726</v>
      </c>
      <c r="HE27" s="64">
        <f t="shared" si="75"/>
        <v>15.686380726057845</v>
      </c>
      <c r="HF27" s="64">
        <f t="shared" si="76"/>
        <v>4.5407590570846788</v>
      </c>
      <c r="HG27" s="64">
        <f t="shared" si="77"/>
        <v>7.6848832958608853</v>
      </c>
      <c r="HH27" s="64">
        <f t="shared" si="78"/>
        <v>12.439717842981024</v>
      </c>
      <c r="HI27" s="64">
        <f t="shared" si="79"/>
        <v>11.887408883980784</v>
      </c>
      <c r="HJ27" s="64">
        <f t="shared" si="80"/>
        <v>3.9373850361817433</v>
      </c>
      <c r="HK27" s="64">
        <f t="shared" si="81"/>
        <v>4.546134326758648</v>
      </c>
      <c r="HL27" s="64">
        <f t="shared" si="82"/>
        <v>15.717288526683161</v>
      </c>
      <c r="HM27" s="23"/>
      <c r="HN27" s="207" t="str">
        <f t="shared" si="7"/>
        <v>LL21</v>
      </c>
      <c r="HO27" s="602" t="str">
        <f t="shared" si="8"/>
        <v>Owner-Occupied Property Operation</v>
      </c>
      <c r="HP27" s="376">
        <f t="shared" si="9"/>
        <v>5.6361780182139977E-2</v>
      </c>
      <c r="HQ27" s="376">
        <f t="shared" si="10"/>
        <v>5.6937961910586227E-2</v>
      </c>
      <c r="HS27" s="285" t="s">
        <v>876</v>
      </c>
      <c r="HT27" s="602" t="s">
        <v>877</v>
      </c>
      <c r="HU27" s="376">
        <v>5.6937961910586227E-2</v>
      </c>
      <c r="HV27" s="376">
        <v>5.6361780182139977E-2</v>
      </c>
      <c r="HW27" s="376"/>
      <c r="HX27" s="427"/>
      <c r="HZ27" s="285" t="s">
        <v>20</v>
      </c>
      <c r="IA27" s="602" t="s">
        <v>44</v>
      </c>
      <c r="IB27" s="376">
        <v>2.3767901889854941E-2</v>
      </c>
      <c r="IC27" s="376">
        <v>2.8505288165672001E-2</v>
      </c>
    </row>
    <row r="28" spans="1:237" s="72" customFormat="1" ht="20">
      <c r="A28" s="61">
        <v>37865</v>
      </c>
      <c r="B28" s="743">
        <v>19370</v>
      </c>
      <c r="C28" s="237">
        <f t="shared" si="1"/>
        <v>75986</v>
      </c>
      <c r="D28" s="737">
        <f t="shared" si="85"/>
        <v>4.4036218243772351E-2</v>
      </c>
      <c r="E28" s="541">
        <f t="shared" si="11"/>
        <v>35476</v>
      </c>
      <c r="F28" s="237">
        <f t="shared" si="54"/>
        <v>140900</v>
      </c>
      <c r="G28" s="737">
        <f t="shared" si="86"/>
        <v>3.6257998087813492E-2</v>
      </c>
      <c r="H28" s="749">
        <v>54846</v>
      </c>
      <c r="I28" s="237">
        <f t="shared" si="3"/>
        <v>216886</v>
      </c>
      <c r="J28" s="737">
        <f t="shared" si="87"/>
        <v>3.8969873198212213E-2</v>
      </c>
      <c r="K28" s="24"/>
      <c r="L28" s="625">
        <f t="shared" si="88"/>
        <v>75986</v>
      </c>
      <c r="M28" s="625">
        <f t="shared" si="89"/>
        <v>140900</v>
      </c>
      <c r="N28" s="625">
        <f t="shared" si="90"/>
        <v>216886</v>
      </c>
      <c r="O28" s="89"/>
      <c r="P28" s="55"/>
      <c r="Q28" s="55"/>
      <c r="R28" s="55"/>
      <c r="S28" s="89"/>
      <c r="T28" s="55"/>
      <c r="U28" s="55"/>
      <c r="V28" s="55"/>
      <c r="AT28" s="24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2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296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296"/>
      <c r="DL28" s="62">
        <f t="shared" si="13"/>
        <v>0</v>
      </c>
      <c r="DM28" s="62">
        <f t="shared" si="14"/>
        <v>0</v>
      </c>
      <c r="DN28" s="62">
        <f t="shared" si="15"/>
        <v>0</v>
      </c>
      <c r="DO28" s="62">
        <f t="shared" si="16"/>
        <v>0</v>
      </c>
      <c r="DP28" s="62">
        <f t="shared" si="17"/>
        <v>0</v>
      </c>
      <c r="DQ28" s="62">
        <f t="shared" si="18"/>
        <v>0</v>
      </c>
      <c r="DR28" s="62">
        <f t="shared" si="19"/>
        <v>0</v>
      </c>
      <c r="DS28" s="62">
        <f t="shared" si="20"/>
        <v>0</v>
      </c>
      <c r="DT28" s="62">
        <f t="shared" si="21"/>
        <v>0</v>
      </c>
      <c r="DU28" s="62">
        <f t="shared" si="22"/>
        <v>0</v>
      </c>
      <c r="DV28" s="62">
        <f t="shared" si="23"/>
        <v>0</v>
      </c>
      <c r="DW28" s="62">
        <f t="shared" si="24"/>
        <v>0</v>
      </c>
      <c r="DX28" s="62">
        <f t="shared" si="25"/>
        <v>0</v>
      </c>
      <c r="DY28" s="62">
        <f t="shared" si="26"/>
        <v>0</v>
      </c>
      <c r="DZ28" s="62">
        <f t="shared" si="27"/>
        <v>0</v>
      </c>
      <c r="EA28" s="62">
        <f t="shared" si="28"/>
        <v>0</v>
      </c>
      <c r="EB28" s="62">
        <f t="shared" si="29"/>
        <v>0</v>
      </c>
      <c r="EC28" s="62">
        <f t="shared" si="30"/>
        <v>0</v>
      </c>
      <c r="ED28" s="62">
        <f t="shared" si="31"/>
        <v>0</v>
      </c>
      <c r="EE28" s="62">
        <f t="shared" si="32"/>
        <v>0</v>
      </c>
      <c r="EF28" s="296"/>
      <c r="EG28" s="64">
        <f t="shared" ref="EG28:EZ28" si="143">(SUM(DL25:DL28))/$M28</f>
        <v>1.0100692594862866E-5</v>
      </c>
      <c r="EH28" s="64">
        <f t="shared" si="143"/>
        <v>2.4156080684673748E-6</v>
      </c>
      <c r="EI28" s="64">
        <f t="shared" si="143"/>
        <v>2.9730613932962596E-4</v>
      </c>
      <c r="EJ28" s="64">
        <f t="shared" si="143"/>
        <v>3.5091883497492484E-5</v>
      </c>
      <c r="EK28" s="64">
        <f t="shared" si="143"/>
        <v>9.5195663109630017E-5</v>
      </c>
      <c r="EL28" s="64">
        <f t="shared" si="143"/>
        <v>1.7677074758177326E-4</v>
      </c>
      <c r="EM28" s="64">
        <f t="shared" si="143"/>
        <v>8.3172836666000949E-5</v>
      </c>
      <c r="EN28" s="64">
        <f t="shared" si="143"/>
        <v>3.501251351809998E-5</v>
      </c>
      <c r="EO28" s="64">
        <f t="shared" si="143"/>
        <v>9.6624322738694997E-5</v>
      </c>
      <c r="EP28" s="64">
        <f t="shared" si="143"/>
        <v>7.5860445955883301E-5</v>
      </c>
      <c r="EQ28" s="64">
        <f t="shared" si="143"/>
        <v>1.3595042209334389E-4</v>
      </c>
      <c r="ER28" s="64">
        <f t="shared" si="143"/>
        <v>1.6259802995720825E-4</v>
      </c>
      <c r="ES28" s="64">
        <f t="shared" si="143"/>
        <v>1.9789696557485505E-4</v>
      </c>
      <c r="ET28" s="64">
        <f t="shared" si="143"/>
        <v>5.5869563754981144E-5</v>
      </c>
      <c r="EU28" s="64">
        <f t="shared" si="143"/>
        <v>4.6358969702558166E-5</v>
      </c>
      <c r="EV28" s="64">
        <f t="shared" si="143"/>
        <v>1.0919238643206381E-4</v>
      </c>
      <c r="EW28" s="64">
        <f t="shared" si="143"/>
        <v>9.2338343851500044E-5</v>
      </c>
      <c r="EX28" s="64">
        <f t="shared" si="143"/>
        <v>4.0451082540820813E-5</v>
      </c>
      <c r="EY28" s="64">
        <f t="shared" si="143"/>
        <v>1.1188751486273958E-4</v>
      </c>
      <c r="EZ28" s="64">
        <f t="shared" si="143"/>
        <v>2.0468275372604685E-3</v>
      </c>
      <c r="FA28" s="297"/>
      <c r="FB28" s="385">
        <v>2542</v>
      </c>
      <c r="FC28" s="426">
        <v>697</v>
      </c>
      <c r="FD28" s="385">
        <v>6219</v>
      </c>
      <c r="FE28" s="385">
        <v>1458</v>
      </c>
      <c r="FF28" s="385">
        <v>2446</v>
      </c>
      <c r="FG28" s="385">
        <v>2183</v>
      </c>
      <c r="FH28" s="385">
        <v>1684</v>
      </c>
      <c r="FI28" s="426">
        <v>862</v>
      </c>
      <c r="FJ28" s="385">
        <v>1744</v>
      </c>
      <c r="FK28" s="384">
        <v>1208.9880000000001</v>
      </c>
      <c r="FL28" s="385">
        <v>2152</v>
      </c>
      <c r="FM28" s="385">
        <v>5233</v>
      </c>
      <c r="FN28" s="385">
        <v>2944</v>
      </c>
      <c r="FO28" s="426">
        <v>852</v>
      </c>
      <c r="FP28" s="384">
        <v>1468.8789999999999</v>
      </c>
      <c r="FQ28" s="385">
        <v>2337</v>
      </c>
      <c r="FR28" s="385">
        <v>2299</v>
      </c>
      <c r="FS28" s="426">
        <v>740</v>
      </c>
      <c r="FT28" s="426">
        <v>878</v>
      </c>
      <c r="FU28" s="385">
        <v>3047</v>
      </c>
      <c r="FV28" s="384">
        <v>42994.866999999998</v>
      </c>
      <c r="FW28" s="23"/>
      <c r="FX28" s="62">
        <f t="shared" si="33"/>
        <v>733107.71600000001</v>
      </c>
      <c r="FY28" s="62">
        <f t="shared" si="34"/>
        <v>201013.40600000002</v>
      </c>
      <c r="FZ28" s="62">
        <f t="shared" si="35"/>
        <v>1793547.1620000002</v>
      </c>
      <c r="GA28" s="62">
        <f t="shared" si="36"/>
        <v>420484.28400000004</v>
      </c>
      <c r="GB28" s="62">
        <f t="shared" si="37"/>
        <v>705421.50800000003</v>
      </c>
      <c r="GC28" s="62">
        <f t="shared" si="38"/>
        <v>629572.83400000003</v>
      </c>
      <c r="GD28" s="62">
        <f t="shared" si="39"/>
        <v>485662.23200000002</v>
      </c>
      <c r="GE28" s="62">
        <f t="shared" si="40"/>
        <v>248599.07600000003</v>
      </c>
      <c r="GF28" s="62">
        <f t="shared" si="41"/>
        <v>502966.11200000002</v>
      </c>
      <c r="GG28" s="62">
        <f t="shared" si="42"/>
        <v>348669.72122400004</v>
      </c>
      <c r="GH28" s="62">
        <f t="shared" si="43"/>
        <v>620632.49600000004</v>
      </c>
      <c r="GI28" s="62">
        <f t="shared" si="44"/>
        <v>1509186.7340000002</v>
      </c>
      <c r="GJ28" s="62">
        <f t="shared" si="45"/>
        <v>849043.71200000006</v>
      </c>
      <c r="GK28" s="62">
        <f t="shared" si="46"/>
        <v>245715.09600000002</v>
      </c>
      <c r="GL28" s="62">
        <f t="shared" si="47"/>
        <v>423621.76584200002</v>
      </c>
      <c r="GM28" s="62">
        <f t="shared" si="48"/>
        <v>673986.12600000005</v>
      </c>
      <c r="GN28" s="62">
        <f t="shared" si="49"/>
        <v>663027.00200000009</v>
      </c>
      <c r="GO28" s="62">
        <f t="shared" si="50"/>
        <v>213414.52000000002</v>
      </c>
      <c r="GP28" s="62">
        <f t="shared" si="51"/>
        <v>253213.44400000002</v>
      </c>
      <c r="GQ28" s="62">
        <f t="shared" si="52"/>
        <v>878748.70600000012</v>
      </c>
      <c r="GR28" s="23"/>
      <c r="GS28" s="64">
        <f t="shared" si="63"/>
        <v>14.181480916241712</v>
      </c>
      <c r="GT28" s="64">
        <f t="shared" si="64"/>
        <v>3.5915780548306491</v>
      </c>
      <c r="GU28" s="64">
        <f t="shared" si="65"/>
        <v>33.462444187268893</v>
      </c>
      <c r="GV28" s="64">
        <f t="shared" si="66"/>
        <v>7.1977830473151796</v>
      </c>
      <c r="GW28" s="64">
        <f t="shared" si="67"/>
        <v>11.86909504532335</v>
      </c>
      <c r="GX28" s="64">
        <f t="shared" si="68"/>
        <v>11.1523751002831</v>
      </c>
      <c r="GY28" s="64">
        <f t="shared" si="69"/>
        <v>9.1285388176276943</v>
      </c>
      <c r="GZ28" s="64">
        <f t="shared" si="70"/>
        <v>4.752425015906975</v>
      </c>
      <c r="HA28" s="64">
        <f t="shared" si="71"/>
        <v>9.5899522145274485</v>
      </c>
      <c r="HB28" s="64">
        <f t="shared" si="72"/>
        <v>6.2297138056306078</v>
      </c>
      <c r="HC28" s="64">
        <f t="shared" si="73"/>
        <v>11.085889020038177</v>
      </c>
      <c r="HD28" s="64">
        <f t="shared" si="74"/>
        <v>27.268600951652026</v>
      </c>
      <c r="HE28" s="64">
        <f t="shared" si="75"/>
        <v>15.620239692741809</v>
      </c>
      <c r="HF28" s="64">
        <f t="shared" si="76"/>
        <v>4.5303615078889372</v>
      </c>
      <c r="HG28" s="64">
        <f t="shared" si="77"/>
        <v>7.6587057769427265</v>
      </c>
      <c r="HH28" s="64">
        <f t="shared" si="78"/>
        <v>12.371729811974955</v>
      </c>
      <c r="HI28" s="64">
        <f t="shared" si="79"/>
        <v>11.936910847173168</v>
      </c>
      <c r="HJ28" s="64">
        <f t="shared" si="80"/>
        <v>3.9266678992650523</v>
      </c>
      <c r="HK28" s="64">
        <f t="shared" si="81"/>
        <v>4.5423290023330232</v>
      </c>
      <c r="HL28" s="64">
        <f t="shared" si="82"/>
        <v>15.835654592735358</v>
      </c>
      <c r="HM28" s="23"/>
      <c r="HN28" s="207" t="str">
        <f t="shared" si="7"/>
        <v>T</v>
      </c>
      <c r="HO28" s="602" t="str">
        <f t="shared" si="8"/>
        <v>Unallocated </v>
      </c>
      <c r="HP28" s="376">
        <f t="shared" si="9"/>
        <v>7.5274664987429574E-2</v>
      </c>
      <c r="HQ28" s="376">
        <f t="shared" si="10"/>
        <v>6.7459378792162114E-2</v>
      </c>
      <c r="HS28" s="285" t="s">
        <v>25</v>
      </c>
      <c r="HT28" s="602" t="s">
        <v>49</v>
      </c>
      <c r="HU28" s="376">
        <v>6.7459378792162114E-2</v>
      </c>
      <c r="HV28" s="376">
        <v>7.5274664987429574E-2</v>
      </c>
      <c r="HW28" s="376"/>
      <c r="HX28" s="427"/>
      <c r="HZ28" s="285" t="s">
        <v>21</v>
      </c>
      <c r="IA28" s="602" t="s">
        <v>45</v>
      </c>
      <c r="IB28" s="376">
        <v>4.9358926280849327E-2</v>
      </c>
      <c r="IC28" s="376">
        <v>4.2087072259671114E-2</v>
      </c>
    </row>
    <row r="29" spans="1:237" s="72" customFormat="1" ht="16" customHeight="1">
      <c r="A29" s="61">
        <v>37956</v>
      </c>
      <c r="B29" s="743">
        <v>20211</v>
      </c>
      <c r="C29" s="237">
        <f t="shared" si="1"/>
        <v>76947</v>
      </c>
      <c r="D29" s="737">
        <f t="shared" si="85"/>
        <v>4.3844536390151179E-2</v>
      </c>
      <c r="E29" s="541">
        <f t="shared" si="11"/>
        <v>38259</v>
      </c>
      <c r="F29" s="237">
        <f t="shared" si="54"/>
        <v>142728</v>
      </c>
      <c r="G29" s="737">
        <f t="shared" si="86"/>
        <v>3.9753480341805592E-2</v>
      </c>
      <c r="H29" s="749">
        <v>58470</v>
      </c>
      <c r="I29" s="237">
        <f t="shared" si="3"/>
        <v>219675</v>
      </c>
      <c r="J29" s="737">
        <f t="shared" si="87"/>
        <v>4.1182827296597946E-2</v>
      </c>
      <c r="K29" s="24"/>
      <c r="L29" s="625">
        <f t="shared" si="88"/>
        <v>76947</v>
      </c>
      <c r="M29" s="625">
        <f t="shared" si="89"/>
        <v>142728</v>
      </c>
      <c r="N29" s="625">
        <f t="shared" si="90"/>
        <v>219675</v>
      </c>
      <c r="O29" s="89"/>
      <c r="P29" s="55"/>
      <c r="Q29" s="55"/>
      <c r="R29" s="55"/>
      <c r="S29" s="89"/>
      <c r="T29" s="55"/>
      <c r="U29" s="55"/>
      <c r="V29" s="55"/>
      <c r="AT29" s="24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2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296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296"/>
      <c r="DL29" s="62">
        <f t="shared" si="13"/>
        <v>0</v>
      </c>
      <c r="DM29" s="62">
        <f t="shared" si="14"/>
        <v>0</v>
      </c>
      <c r="DN29" s="62">
        <f t="shared" si="15"/>
        <v>0</v>
      </c>
      <c r="DO29" s="62">
        <f t="shared" si="16"/>
        <v>0</v>
      </c>
      <c r="DP29" s="62">
        <f t="shared" si="17"/>
        <v>0</v>
      </c>
      <c r="DQ29" s="62">
        <f t="shared" si="18"/>
        <v>0</v>
      </c>
      <c r="DR29" s="62">
        <f t="shared" si="19"/>
        <v>0</v>
      </c>
      <c r="DS29" s="62">
        <f t="shared" si="20"/>
        <v>0</v>
      </c>
      <c r="DT29" s="62">
        <f t="shared" si="21"/>
        <v>0</v>
      </c>
      <c r="DU29" s="62">
        <f t="shared" si="22"/>
        <v>0</v>
      </c>
      <c r="DV29" s="62">
        <f t="shared" si="23"/>
        <v>0</v>
      </c>
      <c r="DW29" s="62">
        <f t="shared" si="24"/>
        <v>0</v>
      </c>
      <c r="DX29" s="62">
        <f t="shared" si="25"/>
        <v>0</v>
      </c>
      <c r="DY29" s="62">
        <f t="shared" si="26"/>
        <v>0</v>
      </c>
      <c r="DZ29" s="62">
        <f t="shared" si="27"/>
        <v>0</v>
      </c>
      <c r="EA29" s="62">
        <f t="shared" si="28"/>
        <v>0</v>
      </c>
      <c r="EB29" s="62">
        <f t="shared" si="29"/>
        <v>0</v>
      </c>
      <c r="EC29" s="62">
        <f t="shared" si="30"/>
        <v>0</v>
      </c>
      <c r="ED29" s="62">
        <f t="shared" si="31"/>
        <v>0</v>
      </c>
      <c r="EE29" s="62">
        <f t="shared" si="32"/>
        <v>0</v>
      </c>
      <c r="EF29" s="296"/>
      <c r="EG29" s="64">
        <f t="shared" ref="EG29:EZ29" si="144">(SUM(DL26:DL29))/$M29</f>
        <v>9.9713271860894703E-6</v>
      </c>
      <c r="EH29" s="64">
        <f t="shared" si="144"/>
        <v>2.3846699795909222E-6</v>
      </c>
      <c r="EI29" s="64">
        <f t="shared" si="144"/>
        <v>2.9349836774525179E-4</v>
      </c>
      <c r="EJ29" s="64">
        <f t="shared" si="144"/>
        <v>3.4642441460657267E-5</v>
      </c>
      <c r="EK29" s="64">
        <f t="shared" si="144"/>
        <v>9.3976437224278832E-5</v>
      </c>
      <c r="EL29" s="64">
        <f t="shared" si="144"/>
        <v>1.7450674243506427E-4</v>
      </c>
      <c r="EM29" s="64">
        <f t="shared" si="144"/>
        <v>8.2107594068714853E-5</v>
      </c>
      <c r="EN29" s="64">
        <f t="shared" si="144"/>
        <v>3.4564088018470709E-5</v>
      </c>
      <c r="EO29" s="64">
        <f t="shared" si="144"/>
        <v>9.5386799183636882E-5</v>
      </c>
      <c r="EP29" s="64">
        <f t="shared" si="144"/>
        <v>7.48888573733532E-5</v>
      </c>
      <c r="EQ29" s="64">
        <f t="shared" si="144"/>
        <v>1.3420922645137712E-4</v>
      </c>
      <c r="ER29" s="64">
        <f t="shared" si="144"/>
        <v>1.605155429976644E-4</v>
      </c>
      <c r="ES29" s="64">
        <f t="shared" si="144"/>
        <v>1.9536238474228656E-4</v>
      </c>
      <c r="ET29" s="64">
        <f t="shared" si="144"/>
        <v>5.5154009956538612E-5</v>
      </c>
      <c r="EU29" s="64">
        <f t="shared" si="144"/>
        <v>4.5765223579749217E-5</v>
      </c>
      <c r="EV29" s="64">
        <f t="shared" si="144"/>
        <v>1.077938964203085E-4</v>
      </c>
      <c r="EW29" s="64">
        <f t="shared" si="144"/>
        <v>9.1155713305562719E-5</v>
      </c>
      <c r="EX29" s="64">
        <f t="shared" si="144"/>
        <v>3.9933002143949703E-5</v>
      </c>
      <c r="EY29" s="64">
        <f t="shared" si="144"/>
        <v>1.1045450678325211E-4</v>
      </c>
      <c r="EZ29" s="64">
        <f t="shared" si="144"/>
        <v>2.0206126338209742E-3</v>
      </c>
      <c r="FA29" s="297"/>
      <c r="FB29" s="385">
        <v>3636</v>
      </c>
      <c r="FC29" s="426">
        <v>578</v>
      </c>
      <c r="FD29" s="385">
        <v>6839</v>
      </c>
      <c r="FE29" s="385">
        <v>1396</v>
      </c>
      <c r="FF29" s="385">
        <v>2405</v>
      </c>
      <c r="FG29" s="385">
        <v>2354</v>
      </c>
      <c r="FH29" s="385">
        <v>2039</v>
      </c>
      <c r="FI29" s="426">
        <v>925</v>
      </c>
      <c r="FJ29" s="385">
        <v>1948</v>
      </c>
      <c r="FK29" s="385">
        <v>1228</v>
      </c>
      <c r="FL29" s="385">
        <v>2200</v>
      </c>
      <c r="FM29" s="385">
        <v>5282</v>
      </c>
      <c r="FN29" s="385">
        <v>2943</v>
      </c>
      <c r="FO29" s="426">
        <v>864</v>
      </c>
      <c r="FP29" s="384">
        <v>1539.8679999999999</v>
      </c>
      <c r="FQ29" s="385">
        <v>2335</v>
      </c>
      <c r="FR29" s="385">
        <v>2314</v>
      </c>
      <c r="FS29" s="426">
        <v>773</v>
      </c>
      <c r="FT29" s="426">
        <v>909</v>
      </c>
      <c r="FU29" s="385">
        <v>3281</v>
      </c>
      <c r="FV29" s="384">
        <v>45788.868000000002</v>
      </c>
      <c r="FW29" s="23"/>
      <c r="FX29" s="62">
        <f t="shared" si="33"/>
        <v>1048615.128</v>
      </c>
      <c r="FY29" s="62">
        <f t="shared" si="34"/>
        <v>166694.04400000002</v>
      </c>
      <c r="FZ29" s="62">
        <f t="shared" si="35"/>
        <v>1972353.9220000003</v>
      </c>
      <c r="GA29" s="62">
        <f t="shared" si="36"/>
        <v>402603.60800000001</v>
      </c>
      <c r="GB29" s="62">
        <f t="shared" si="37"/>
        <v>693597.19000000006</v>
      </c>
      <c r="GC29" s="62">
        <f t="shared" si="38"/>
        <v>678888.89200000011</v>
      </c>
      <c r="GD29" s="62">
        <f t="shared" si="39"/>
        <v>588043.522</v>
      </c>
      <c r="GE29" s="62">
        <f t="shared" si="40"/>
        <v>266768.15000000002</v>
      </c>
      <c r="GF29" s="62">
        <f t="shared" si="41"/>
        <v>561799.304</v>
      </c>
      <c r="GG29" s="62">
        <f t="shared" si="42"/>
        <v>354152.74400000001</v>
      </c>
      <c r="GH29" s="62">
        <f t="shared" si="43"/>
        <v>634475.60000000009</v>
      </c>
      <c r="GI29" s="62">
        <f t="shared" si="44"/>
        <v>1523318.236</v>
      </c>
      <c r="GJ29" s="62">
        <f t="shared" si="45"/>
        <v>848755.31400000013</v>
      </c>
      <c r="GK29" s="62">
        <f t="shared" si="46"/>
        <v>249175.87200000003</v>
      </c>
      <c r="GL29" s="62">
        <f t="shared" si="47"/>
        <v>444094.85146400001</v>
      </c>
      <c r="GM29" s="62">
        <f t="shared" si="48"/>
        <v>673409.33000000007</v>
      </c>
      <c r="GN29" s="62">
        <f t="shared" si="49"/>
        <v>667352.97200000007</v>
      </c>
      <c r="GO29" s="62">
        <f t="shared" si="50"/>
        <v>222931.65400000001</v>
      </c>
      <c r="GP29" s="62">
        <f t="shared" si="51"/>
        <v>262153.78200000001</v>
      </c>
      <c r="GQ29" s="62">
        <f t="shared" si="52"/>
        <v>946233.83800000011</v>
      </c>
      <c r="GR29" s="23"/>
      <c r="GS29" s="64">
        <f t="shared" si="63"/>
        <v>14.601400050073975</v>
      </c>
      <c r="GT29" s="64">
        <f t="shared" si="64"/>
        <v>3.379248671901673</v>
      </c>
      <c r="GU29" s="64">
        <f t="shared" si="65"/>
        <v>33.188580584955048</v>
      </c>
      <c r="GV29" s="64">
        <f t="shared" si="66"/>
        <v>7.1484106520996935</v>
      </c>
      <c r="GW29" s="64">
        <f t="shared" si="67"/>
        <v>11.940274541936953</v>
      </c>
      <c r="GX29" s="64">
        <f t="shared" si="68"/>
        <v>11.268100757937864</v>
      </c>
      <c r="GY29" s="64">
        <f t="shared" si="69"/>
        <v>9.1951273108000464</v>
      </c>
      <c r="GZ29" s="64">
        <f t="shared" si="70"/>
        <v>4.6999651303061345</v>
      </c>
      <c r="HA29" s="64">
        <f t="shared" si="71"/>
        <v>9.5404040787527027</v>
      </c>
      <c r="HB29" s="64">
        <f t="shared" si="72"/>
        <v>6.2267658697985659</v>
      </c>
      <c r="HC29" s="64">
        <f t="shared" si="73"/>
        <v>11.182766195516102</v>
      </c>
      <c r="HD29" s="64">
        <f t="shared" si="74"/>
        <v>27.257172076931834</v>
      </c>
      <c r="HE29" s="64">
        <f t="shared" si="75"/>
        <v>15.479689623307161</v>
      </c>
      <c r="HF29" s="64">
        <f t="shared" si="76"/>
        <v>4.4964750199157857</v>
      </c>
      <c r="HG29" s="64">
        <f t="shared" si="77"/>
        <v>7.6939742022533304</v>
      </c>
      <c r="HH29" s="64">
        <f t="shared" si="78"/>
        <v>12.247478966655287</v>
      </c>
      <c r="HI29" s="64">
        <f t="shared" si="79"/>
        <v>11.954715775577558</v>
      </c>
      <c r="HJ29" s="64">
        <f t="shared" si="80"/>
        <v>3.9411439444634118</v>
      </c>
      <c r="HK29" s="64">
        <f t="shared" si="81"/>
        <v>4.5568656333219533</v>
      </c>
      <c r="HL29" s="64">
        <f t="shared" si="82"/>
        <v>15.91949082963469</v>
      </c>
      <c r="HM29" s="23"/>
      <c r="HN29" s="207" t="str">
        <f t="shared" si="7"/>
        <v>F</v>
      </c>
      <c r="HO29" s="602" t="str">
        <f t="shared" si="8"/>
        <v>Wholesale Trade </v>
      </c>
      <c r="HP29" s="376">
        <f t="shared" si="9"/>
        <v>7.7652789107857584E-2</v>
      </c>
      <c r="HQ29" s="376">
        <f t="shared" si="10"/>
        <v>9.0823424431764638E-2</v>
      </c>
      <c r="HS29" s="285" t="s">
        <v>11</v>
      </c>
      <c r="HT29" s="602" t="s">
        <v>35</v>
      </c>
      <c r="HU29" s="376">
        <v>9.0823424431764638E-2</v>
      </c>
      <c r="HV29" s="376">
        <v>7.7652789107857584E-2</v>
      </c>
      <c r="HW29" s="376"/>
      <c r="HZ29" s="285" t="s">
        <v>22</v>
      </c>
      <c r="IA29" s="602" t="s">
        <v>46</v>
      </c>
      <c r="IB29" s="376">
        <v>4.6295388153934622E-2</v>
      </c>
      <c r="IC29" s="376">
        <v>5.464914917063815E-2</v>
      </c>
    </row>
    <row r="30" spans="1:237" s="72" customFormat="1" ht="16.5" customHeight="1">
      <c r="A30" s="61">
        <v>38047</v>
      </c>
      <c r="B30" s="743">
        <v>19661</v>
      </c>
      <c r="C30" s="237">
        <f t="shared" si="1"/>
        <v>78090</v>
      </c>
      <c r="D30" s="737">
        <f t="shared" si="85"/>
        <v>4.7808176902330635E-2</v>
      </c>
      <c r="E30" s="541">
        <f t="shared" si="11"/>
        <v>36883</v>
      </c>
      <c r="F30" s="237">
        <f t="shared" si="54"/>
        <v>144759</v>
      </c>
      <c r="G30" s="737">
        <f t="shared" si="86"/>
        <v>4.4263938884600673E-2</v>
      </c>
      <c r="H30" s="749">
        <v>56544</v>
      </c>
      <c r="I30" s="237">
        <f t="shared" si="3"/>
        <v>222849</v>
      </c>
      <c r="J30" s="737">
        <f t="shared" si="87"/>
        <v>4.550316678395494E-2</v>
      </c>
      <c r="K30" s="24"/>
      <c r="L30" s="625">
        <f t="shared" si="88"/>
        <v>78090</v>
      </c>
      <c r="M30" s="625">
        <f t="shared" si="89"/>
        <v>144759</v>
      </c>
      <c r="N30" s="625">
        <f t="shared" si="90"/>
        <v>222849</v>
      </c>
      <c r="O30" s="89"/>
      <c r="P30" s="55"/>
      <c r="Q30" s="55"/>
      <c r="R30" s="55"/>
      <c r="S30" s="89"/>
      <c r="T30" s="55"/>
      <c r="U30" s="55"/>
      <c r="V30" s="55"/>
      <c r="W30" s="457">
        <v>2004</v>
      </c>
      <c r="X30" s="457">
        <v>313.7</v>
      </c>
      <c r="Y30" s="457">
        <v>58.9</v>
      </c>
      <c r="Z30" s="457">
        <v>8873.2999999999993</v>
      </c>
      <c r="AA30" s="457">
        <v>1013.9</v>
      </c>
      <c r="AB30" s="457">
        <v>2986</v>
      </c>
      <c r="AC30" s="457">
        <v>5177.1000000000004</v>
      </c>
      <c r="AD30" s="457">
        <v>2571.1</v>
      </c>
      <c r="AE30" s="457">
        <v>1045.4000000000001</v>
      </c>
      <c r="AF30" s="457">
        <v>2926.9</v>
      </c>
      <c r="AG30" s="457">
        <v>2367</v>
      </c>
      <c r="AH30" s="457">
        <v>4309.5</v>
      </c>
      <c r="AI30" s="457">
        <v>5037.7</v>
      </c>
      <c r="AJ30" s="457">
        <v>5869.2</v>
      </c>
      <c r="AK30" s="457">
        <v>1714</v>
      </c>
      <c r="AL30" s="457">
        <v>1412.4</v>
      </c>
      <c r="AM30" s="457">
        <v>3229.3</v>
      </c>
      <c r="AN30" s="457">
        <v>2830.9</v>
      </c>
      <c r="AO30" s="457">
        <v>1195.0999999999999</v>
      </c>
      <c r="AP30" s="457">
        <v>1470.2</v>
      </c>
      <c r="AQ30" s="457">
        <v>4354.6000000000004</v>
      </c>
      <c r="AR30" s="457">
        <v>3381</v>
      </c>
      <c r="AS30" s="457">
        <v>62137.2</v>
      </c>
      <c r="AT30" s="24"/>
      <c r="AU30" s="62">
        <f>+X30-X26</f>
        <v>21</v>
      </c>
      <c r="AV30" s="62">
        <f t="shared" ref="AV30" si="145">+Y30-Y26</f>
        <v>-11.100000000000001</v>
      </c>
      <c r="AW30" s="62">
        <f t="shared" ref="AW30" si="146">+Z30-Z26</f>
        <v>257.89999999999964</v>
      </c>
      <c r="AX30" s="62">
        <f t="shared" ref="AX30" si="147">+AA30-AA26</f>
        <v>-3</v>
      </c>
      <c r="AY30" s="62">
        <f t="shared" ref="AY30" si="148">+AB30-AB26</f>
        <v>227.40000000000009</v>
      </c>
      <c r="AZ30" s="62">
        <f t="shared" ref="AZ30" si="149">+AC30-AC26</f>
        <v>54.600000000000364</v>
      </c>
      <c r="BA30" s="62">
        <f t="shared" ref="BA30" si="150">+AD30-AD26</f>
        <v>160.90000000000009</v>
      </c>
      <c r="BB30" s="62">
        <f t="shared" ref="BB30" si="151">+AE30-AE26</f>
        <v>30.800000000000068</v>
      </c>
      <c r="BC30" s="62">
        <f t="shared" ref="BC30" si="152">+AF30-AF26</f>
        <v>126.90000000000009</v>
      </c>
      <c r="BD30" s="62">
        <f t="shared" ref="BD30" si="153">+AG30-AG26</f>
        <v>168.69999999999982</v>
      </c>
      <c r="BE30" s="62">
        <f t="shared" ref="BE30" si="154">+AH30-AH26</f>
        <v>369.90000000000009</v>
      </c>
      <c r="BF30" s="62">
        <f t="shared" ref="BF30" si="155">+AI30-AI26</f>
        <v>325.89999999999964</v>
      </c>
      <c r="BG30" s="62">
        <f t="shared" ref="BG30" si="156">+AJ30-AJ26</f>
        <v>134.5</v>
      </c>
      <c r="BH30" s="62">
        <f t="shared" ref="BH30" si="157">+AK30-AK26</f>
        <v>95</v>
      </c>
      <c r="BI30" s="62">
        <f t="shared" ref="BI30" si="158">+AL30-AL26</f>
        <v>69</v>
      </c>
      <c r="BJ30" s="62">
        <f t="shared" ref="BJ30" si="159">+AM30-AM26</f>
        <v>65.100000000000364</v>
      </c>
      <c r="BK30" s="62">
        <f t="shared" ref="BK30" si="160">+AN30-AN26</f>
        <v>155.09999999999991</v>
      </c>
      <c r="BL30" s="62">
        <f t="shared" ref="BL30" si="161">+AO30-AO26</f>
        <v>22.899999999999864</v>
      </c>
      <c r="BM30" s="62">
        <f t="shared" ref="BM30" si="162">+AP30-AP26</f>
        <v>81.5</v>
      </c>
      <c r="BN30" s="62">
        <f t="shared" ref="BN30" si="163">+AQ30-AQ26</f>
        <v>332.10000000000036</v>
      </c>
      <c r="BO30" s="62">
        <f t="shared" ref="BO30" si="164">+AR30-AR26</f>
        <v>138.69999999999982</v>
      </c>
      <c r="BP30" s="62">
        <f t="shared" ref="BP30" si="165">+AS30-AS26</f>
        <v>2823.7999999999956</v>
      </c>
      <c r="BQ30" s="24"/>
      <c r="BR30" s="64">
        <f>+X30/X26-1</f>
        <v>7.1745814827468335E-2</v>
      </c>
      <c r="BS30" s="64">
        <f t="shared" ref="BS30:CM30" si="166">+Y30/Y26-1</f>
        <v>-0.15857142857142859</v>
      </c>
      <c r="BT30" s="64">
        <f t="shared" si="166"/>
        <v>2.9934767973628595E-2</v>
      </c>
      <c r="BU30" s="64">
        <f t="shared" si="166"/>
        <v>-2.950142590225191E-3</v>
      </c>
      <c r="BV30" s="64">
        <f t="shared" si="166"/>
        <v>8.2433118248386839E-2</v>
      </c>
      <c r="BW30" s="64">
        <f t="shared" si="166"/>
        <v>1.0658857979502168E-2</v>
      </c>
      <c r="BX30" s="64">
        <f t="shared" si="166"/>
        <v>6.6757945398722152E-2</v>
      </c>
      <c r="BY30" s="64">
        <f t="shared" si="166"/>
        <v>3.0356790853538484E-2</v>
      </c>
      <c r="BZ30" s="64">
        <f t="shared" si="166"/>
        <v>4.5321428571428513E-2</v>
      </c>
      <c r="CA30" s="64">
        <f t="shared" si="166"/>
        <v>7.6741118136741893E-2</v>
      </c>
      <c r="CB30" s="64">
        <f t="shared" si="166"/>
        <v>9.389278099299414E-2</v>
      </c>
      <c r="CC30" s="64">
        <f t="shared" si="166"/>
        <v>6.9166772783225028E-2</v>
      </c>
      <c r="CD30" s="64">
        <f t="shared" si="166"/>
        <v>2.3453711615254447E-2</v>
      </c>
      <c r="CE30" s="64">
        <f t="shared" si="166"/>
        <v>5.8678196417541795E-2</v>
      </c>
      <c r="CF30" s="64">
        <f t="shared" si="166"/>
        <v>5.1362215274676215E-2</v>
      </c>
      <c r="CG30" s="64">
        <f t="shared" si="166"/>
        <v>2.0573920738259366E-2</v>
      </c>
      <c r="CH30" s="64">
        <f t="shared" si="166"/>
        <v>5.7963973391135237E-2</v>
      </c>
      <c r="CI30" s="64">
        <f t="shared" si="166"/>
        <v>1.9535915372803192E-2</v>
      </c>
      <c r="CJ30" s="64">
        <f t="shared" si="166"/>
        <v>5.8687981565492819E-2</v>
      </c>
      <c r="CK30" s="64">
        <f t="shared" si="166"/>
        <v>8.256059664387827E-2</v>
      </c>
      <c r="CL30" s="64">
        <f t="shared" si="166"/>
        <v>4.2778274681553263E-2</v>
      </c>
      <c r="CM30" s="64">
        <f t="shared" si="166"/>
        <v>4.7608129023121171E-2</v>
      </c>
      <c r="CN30" s="296"/>
      <c r="CO30" s="64">
        <f>+X30/$AS30</f>
        <v>5.0485055651043175E-3</v>
      </c>
      <c r="CP30" s="64">
        <f t="shared" ref="CP30:DJ30" si="167">+Y30/$AS30</f>
        <v>9.4790238375723403E-4</v>
      </c>
      <c r="CQ30" s="64">
        <f t="shared" si="167"/>
        <v>0.14280173551431349</v>
      </c>
      <c r="CR30" s="64">
        <f t="shared" si="167"/>
        <v>1.6317117604269262E-2</v>
      </c>
      <c r="CS30" s="64">
        <f t="shared" si="167"/>
        <v>4.8054949370103579E-2</v>
      </c>
      <c r="CT30" s="64">
        <f t="shared" si="167"/>
        <v>8.3317239914254271E-2</v>
      </c>
      <c r="CU30" s="64">
        <f t="shared" si="167"/>
        <v>4.1377789794197359E-2</v>
      </c>
      <c r="CV30" s="64">
        <f t="shared" si="167"/>
        <v>1.6824060305259975E-2</v>
      </c>
      <c r="CW30" s="64">
        <f t="shared" si="167"/>
        <v>4.7103828302530536E-2</v>
      </c>
      <c r="CX30" s="64">
        <f t="shared" si="167"/>
        <v>3.8093122960159133E-2</v>
      </c>
      <c r="CY30" s="64">
        <f t="shared" si="167"/>
        <v>6.9354589521252966E-2</v>
      </c>
      <c r="CZ30" s="64">
        <f t="shared" si="167"/>
        <v>8.1073817294631881E-2</v>
      </c>
      <c r="DA30" s="64">
        <f t="shared" si="167"/>
        <v>9.4455495258878738E-2</v>
      </c>
      <c r="DB30" s="64">
        <f t="shared" si="167"/>
        <v>2.7584120301526301E-2</v>
      </c>
      <c r="DC30" s="64">
        <f t="shared" si="167"/>
        <v>2.2730345107278734E-2</v>
      </c>
      <c r="DD30" s="64">
        <f t="shared" si="167"/>
        <v>5.1970478232041359E-2</v>
      </c>
      <c r="DE30" s="64">
        <f t="shared" si="167"/>
        <v>4.5558860070939795E-2</v>
      </c>
      <c r="DF30" s="64">
        <f t="shared" si="167"/>
        <v>1.9233245141396779E-2</v>
      </c>
      <c r="DG30" s="64">
        <f t="shared" si="167"/>
        <v>2.3660544730048989E-2</v>
      </c>
      <c r="DH30" s="64">
        <f t="shared" si="167"/>
        <v>7.0080402721719046E-2</v>
      </c>
      <c r="DI30" s="64">
        <f t="shared" si="167"/>
        <v>5.4411849906336303E-2</v>
      </c>
      <c r="DJ30" s="64">
        <f t="shared" si="167"/>
        <v>1</v>
      </c>
      <c r="DK30" s="296"/>
      <c r="DL30" s="62">
        <f t="shared" si="13"/>
        <v>1.455978907964955</v>
      </c>
      <c r="DM30" s="62">
        <f t="shared" si="14"/>
        <v>0.27337315167081883</v>
      </c>
      <c r="DN30" s="62">
        <f t="shared" si="15"/>
        <v>41.183734918856985</v>
      </c>
      <c r="DO30" s="62">
        <f t="shared" si="16"/>
        <v>4.7058240828360471</v>
      </c>
      <c r="DP30" s="62">
        <f t="shared" si="17"/>
        <v>13.858951288439133</v>
      </c>
      <c r="DQ30" s="62">
        <f t="shared" si="18"/>
        <v>24.028525356791103</v>
      </c>
      <c r="DR30" s="62">
        <f t="shared" si="19"/>
        <v>11.933271821066931</v>
      </c>
      <c r="DS30" s="62">
        <f t="shared" si="20"/>
        <v>4.8520253439163668</v>
      </c>
      <c r="DT30" s="62">
        <f t="shared" si="21"/>
        <v>13.584649874793202</v>
      </c>
      <c r="DU30" s="62">
        <f t="shared" si="22"/>
        <v>10.985980475463975</v>
      </c>
      <c r="DV30" s="62">
        <f t="shared" si="23"/>
        <v>20.001724908750315</v>
      </c>
      <c r="DW30" s="62">
        <f t="shared" si="24"/>
        <v>23.381526760137248</v>
      </c>
      <c r="DX30" s="62">
        <f t="shared" si="25"/>
        <v>27.240775921670114</v>
      </c>
      <c r="DY30" s="62">
        <f t="shared" si="26"/>
        <v>7.9552051267195827</v>
      </c>
      <c r="DZ30" s="62">
        <f t="shared" si="27"/>
        <v>6.5553860682489731</v>
      </c>
      <c r="EA30" s="62">
        <f t="shared" si="28"/>
        <v>14.988181981164265</v>
      </c>
      <c r="EB30" s="62">
        <f t="shared" si="29"/>
        <v>13.139084126738895</v>
      </c>
      <c r="EC30" s="62">
        <f t="shared" si="30"/>
        <v>5.5468294322885487</v>
      </c>
      <c r="ED30" s="62">
        <f t="shared" si="31"/>
        <v>15.692268689287578</v>
      </c>
      <c r="EE30" s="62">
        <f t="shared" si="32"/>
        <v>288.39800000000002</v>
      </c>
      <c r="EF30" s="296"/>
      <c r="EG30" s="64">
        <f t="shared" ref="EG30:EZ30" si="168">(SUM(DL27:DL30))/$M30</f>
        <v>1.0057950856008641E-5</v>
      </c>
      <c r="EH30" s="64">
        <f t="shared" si="168"/>
        <v>1.8884708492792767E-6</v>
      </c>
      <c r="EI30" s="64">
        <f t="shared" si="168"/>
        <v>2.8449861437877425E-4</v>
      </c>
      <c r="EJ30" s="64">
        <f t="shared" si="168"/>
        <v>3.2507989712805748E-5</v>
      </c>
      <c r="EK30" s="64">
        <f t="shared" si="168"/>
        <v>9.5738097724073351E-5</v>
      </c>
      <c r="EL30" s="64">
        <f t="shared" si="168"/>
        <v>1.6598985456373077E-4</v>
      </c>
      <c r="EM30" s="64">
        <f t="shared" si="168"/>
        <v>8.2435439738233422E-5</v>
      </c>
      <c r="EN30" s="64">
        <f t="shared" si="168"/>
        <v>3.3517952900450865E-5</v>
      </c>
      <c r="EO30" s="64">
        <f t="shared" si="168"/>
        <v>9.3843214410110613E-5</v>
      </c>
      <c r="EP30" s="64">
        <f t="shared" si="168"/>
        <v>7.5891519528761424E-5</v>
      </c>
      <c r="EQ30" s="64">
        <f t="shared" si="168"/>
        <v>1.3817258276687677E-4</v>
      </c>
      <c r="ER30" s="64">
        <f t="shared" si="168"/>
        <v>1.6152036667935844E-4</v>
      </c>
      <c r="ES30" s="64">
        <f t="shared" si="168"/>
        <v>1.881801886008477E-4</v>
      </c>
      <c r="ET30" s="64">
        <f t="shared" si="168"/>
        <v>5.4954822337261121E-5</v>
      </c>
      <c r="EU30" s="64">
        <f t="shared" si="168"/>
        <v>4.5284825594601874E-5</v>
      </c>
      <c r="EV30" s="64">
        <f t="shared" si="168"/>
        <v>1.0353886101150371E-4</v>
      </c>
      <c r="EW30" s="64">
        <f t="shared" si="168"/>
        <v>9.07652313620493E-5</v>
      </c>
      <c r="EX30" s="64">
        <f t="shared" si="168"/>
        <v>3.8317682716021445E-5</v>
      </c>
      <c r="EY30" s="64">
        <f t="shared" si="168"/>
        <v>1.084027154739089E-4</v>
      </c>
      <c r="EZ30" s="64">
        <f t="shared" si="168"/>
        <v>1.992263002645777E-3</v>
      </c>
      <c r="FA30" s="297"/>
      <c r="FB30" s="385">
        <v>3221</v>
      </c>
      <c r="FC30" s="426">
        <v>600</v>
      </c>
      <c r="FD30" s="385">
        <v>6407</v>
      </c>
      <c r="FE30" s="385">
        <v>1384</v>
      </c>
      <c r="FF30" s="385">
        <v>2184</v>
      </c>
      <c r="FG30" s="385">
        <v>2191</v>
      </c>
      <c r="FH30" s="385">
        <v>1770</v>
      </c>
      <c r="FI30" s="426">
        <v>974</v>
      </c>
      <c r="FJ30" s="385">
        <v>1929</v>
      </c>
      <c r="FK30" s="384">
        <v>1186.991</v>
      </c>
      <c r="FL30" s="385">
        <v>2264</v>
      </c>
      <c r="FM30" s="385">
        <v>5317</v>
      </c>
      <c r="FN30" s="385">
        <v>2985</v>
      </c>
      <c r="FO30" s="426">
        <v>875</v>
      </c>
      <c r="FP30" s="384">
        <v>1478.8789999999999</v>
      </c>
      <c r="FQ30" s="385">
        <v>2327</v>
      </c>
      <c r="FR30" s="385">
        <v>2353</v>
      </c>
      <c r="FS30" s="426">
        <v>772</v>
      </c>
      <c r="FT30" s="426">
        <v>906</v>
      </c>
      <c r="FU30" s="385">
        <v>3085</v>
      </c>
      <c r="FV30" s="384">
        <v>44209.870999999999</v>
      </c>
      <c r="FW30" s="23"/>
      <c r="FX30" s="62">
        <f t="shared" si="33"/>
        <v>928929.9580000001</v>
      </c>
      <c r="FY30" s="62">
        <f t="shared" si="34"/>
        <v>173038.80000000002</v>
      </c>
      <c r="FZ30" s="62">
        <f t="shared" si="35"/>
        <v>1847765.9860000003</v>
      </c>
      <c r="GA30" s="62">
        <f t="shared" si="36"/>
        <v>399142.83200000005</v>
      </c>
      <c r="GB30" s="62">
        <f t="shared" si="37"/>
        <v>629861.23200000008</v>
      </c>
      <c r="GC30" s="62">
        <f t="shared" si="38"/>
        <v>631880.01800000004</v>
      </c>
      <c r="GD30" s="62">
        <f t="shared" si="39"/>
        <v>510464.46</v>
      </c>
      <c r="GE30" s="62">
        <f t="shared" si="40"/>
        <v>280899.652</v>
      </c>
      <c r="GF30" s="62">
        <f t="shared" si="41"/>
        <v>556319.74200000009</v>
      </c>
      <c r="GG30" s="62">
        <f t="shared" si="42"/>
        <v>342325.830418</v>
      </c>
      <c r="GH30" s="62">
        <f t="shared" si="43"/>
        <v>652933.07200000004</v>
      </c>
      <c r="GI30" s="62">
        <f t="shared" si="44"/>
        <v>1533412.1660000002</v>
      </c>
      <c r="GJ30" s="62">
        <f t="shared" si="45"/>
        <v>860868.03</v>
      </c>
      <c r="GK30" s="62">
        <f t="shared" si="46"/>
        <v>252348.25000000003</v>
      </c>
      <c r="GL30" s="62">
        <f t="shared" si="47"/>
        <v>426505.745842</v>
      </c>
      <c r="GM30" s="62">
        <f t="shared" si="48"/>
        <v>671102.14600000007</v>
      </c>
      <c r="GN30" s="62">
        <f t="shared" si="49"/>
        <v>678600.49400000006</v>
      </c>
      <c r="GO30" s="62">
        <f t="shared" si="50"/>
        <v>222643.25600000002</v>
      </c>
      <c r="GP30" s="62">
        <f t="shared" si="51"/>
        <v>261288.58800000002</v>
      </c>
      <c r="GQ30" s="62">
        <f t="shared" si="52"/>
        <v>889707.83000000007</v>
      </c>
      <c r="GR30" s="23"/>
      <c r="GS30" s="64">
        <f t="shared" si="63"/>
        <v>14.854148970827783</v>
      </c>
      <c r="GT30" s="64">
        <f t="shared" si="64"/>
        <v>3.2586467249123849</v>
      </c>
      <c r="GU30" s="64">
        <f t="shared" si="65"/>
        <v>33.052357964361519</v>
      </c>
      <c r="GV30" s="64">
        <f t="shared" si="66"/>
        <v>7.1682463102818499</v>
      </c>
      <c r="GW30" s="64">
        <f t="shared" si="67"/>
        <v>11.964332395478552</v>
      </c>
      <c r="GX30" s="64">
        <f t="shared" si="68"/>
        <v>11.413028382447308</v>
      </c>
      <c r="GY30" s="64">
        <f t="shared" si="69"/>
        <v>9.2569896835974124</v>
      </c>
      <c r="GZ30" s="64">
        <f t="shared" si="70"/>
        <v>4.658907152376722</v>
      </c>
      <c r="HA30" s="64">
        <f t="shared" si="71"/>
        <v>9.5287592674860573</v>
      </c>
      <c r="HB30" s="64">
        <f t="shared" si="72"/>
        <v>6.1807741155042208</v>
      </c>
      <c r="HC30" s="64">
        <f t="shared" si="73"/>
        <v>11.28879085838393</v>
      </c>
      <c r="HD30" s="64">
        <f t="shared" si="74"/>
        <v>27.165311120983269</v>
      </c>
      <c r="HE30" s="64">
        <f t="shared" si="75"/>
        <v>15.288980305049607</v>
      </c>
      <c r="HF30" s="64">
        <f t="shared" si="76"/>
        <v>4.4518446122710902</v>
      </c>
      <c r="HG30" s="64">
        <f t="shared" si="77"/>
        <v>7.730546638333581</v>
      </c>
      <c r="HH30" s="64">
        <f t="shared" si="78"/>
        <v>12.076922651660992</v>
      </c>
      <c r="HI30" s="64">
        <f t="shared" si="79"/>
        <v>11.995391776494399</v>
      </c>
      <c r="HJ30" s="64">
        <f t="shared" si="80"/>
        <v>3.9212468532504077</v>
      </c>
      <c r="HK30" s="64">
        <f t="shared" si="81"/>
        <v>4.5864352633397507</v>
      </c>
      <c r="HL30" s="64">
        <f t="shared" si="82"/>
        <v>15.995581223160078</v>
      </c>
      <c r="HM30" s="23"/>
      <c r="HN30" s="207" t="str">
        <f t="shared" si="7"/>
        <v>L</v>
      </c>
      <c r="HO30" s="602" t="str">
        <f t="shared" si="8"/>
        <v>Rental, Hiring and Real Estate Services </v>
      </c>
      <c r="HP30" s="376">
        <f t="shared" si="9"/>
        <v>8.2350597989686039E-2</v>
      </c>
      <c r="HQ30" s="376">
        <f t="shared" si="10"/>
        <v>7.1438324419648952E-2</v>
      </c>
      <c r="HS30" s="285" t="s">
        <v>17</v>
      </c>
      <c r="HT30" s="602" t="s">
        <v>41</v>
      </c>
      <c r="HU30" s="376">
        <v>7.1438324419648952E-2</v>
      </c>
      <c r="HV30" s="376">
        <v>8.2350597989686039E-2</v>
      </c>
      <c r="HW30" s="376"/>
      <c r="HZ30" s="285" t="s">
        <v>23</v>
      </c>
      <c r="IA30" s="602" t="s">
        <v>47</v>
      </c>
      <c r="IB30" s="376">
        <v>1.8286995636429371E-2</v>
      </c>
      <c r="IC30" s="376">
        <v>1.3873980889136956E-2</v>
      </c>
    </row>
    <row r="31" spans="1:237" s="72" customFormat="1" ht="15.65" customHeight="1">
      <c r="A31" s="61">
        <v>38139</v>
      </c>
      <c r="B31" s="743">
        <v>20061</v>
      </c>
      <c r="C31" s="237">
        <f t="shared" si="1"/>
        <v>79303</v>
      </c>
      <c r="D31" s="737">
        <f t="shared" si="85"/>
        <v>5.5852905149917476E-2</v>
      </c>
      <c r="E31" s="541">
        <f t="shared" si="11"/>
        <v>36124</v>
      </c>
      <c r="F31" s="237">
        <f t="shared" si="54"/>
        <v>146742</v>
      </c>
      <c r="G31" s="737">
        <f t="shared" si="86"/>
        <v>5.1891357175114505E-2</v>
      </c>
      <c r="H31" s="749">
        <v>56185</v>
      </c>
      <c r="I31" s="237">
        <f t="shared" si="3"/>
        <v>226045</v>
      </c>
      <c r="J31" s="737">
        <f t="shared" si="87"/>
        <v>5.3277790979959105E-2</v>
      </c>
      <c r="K31" s="24"/>
      <c r="L31" s="625">
        <f t="shared" si="88"/>
        <v>79303</v>
      </c>
      <c r="M31" s="625">
        <f t="shared" si="89"/>
        <v>146742</v>
      </c>
      <c r="N31" s="625">
        <f t="shared" si="90"/>
        <v>226045</v>
      </c>
      <c r="O31" s="89"/>
      <c r="P31" s="69">
        <v>1326000</v>
      </c>
      <c r="Q31" s="69">
        <f>R31-P31</f>
        <v>2761500</v>
      </c>
      <c r="R31" s="69">
        <v>4087500</v>
      </c>
      <c r="S31" s="89"/>
      <c r="T31" s="298">
        <f>(L31*1000000)/P31</f>
        <v>59806.184012066362</v>
      </c>
      <c r="U31" s="298">
        <f>(M31*1000000)/Q31</f>
        <v>53138.511678435636</v>
      </c>
      <c r="V31" s="298">
        <f>(N31*1000000)/R31</f>
        <v>55301.529051987767</v>
      </c>
      <c r="W31" s="24"/>
      <c r="X31" s="457"/>
      <c r="Y31" s="457"/>
      <c r="Z31" s="457"/>
      <c r="AA31" s="457"/>
      <c r="AB31" s="457"/>
      <c r="AC31" s="457"/>
      <c r="AD31" s="457"/>
      <c r="AE31" s="457"/>
      <c r="AF31" s="457"/>
      <c r="AG31" s="457"/>
      <c r="AH31" s="457"/>
      <c r="AI31" s="457"/>
      <c r="AJ31" s="457"/>
      <c r="AK31" s="457"/>
      <c r="AL31" s="457"/>
      <c r="AM31" s="457"/>
      <c r="AN31" s="457"/>
      <c r="AO31" s="457"/>
      <c r="AP31" s="457"/>
      <c r="AQ31" s="457"/>
      <c r="AR31" s="457"/>
      <c r="AS31" s="384"/>
      <c r="AT31" s="24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2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296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296"/>
      <c r="DL31" s="62">
        <f t="shared" si="13"/>
        <v>0</v>
      </c>
      <c r="DM31" s="62">
        <f t="shared" si="14"/>
        <v>0</v>
      </c>
      <c r="DN31" s="62">
        <f t="shared" si="15"/>
        <v>0</v>
      </c>
      <c r="DO31" s="62">
        <f t="shared" si="16"/>
        <v>0</v>
      </c>
      <c r="DP31" s="62">
        <f t="shared" si="17"/>
        <v>0</v>
      </c>
      <c r="DQ31" s="62">
        <f t="shared" si="18"/>
        <v>0</v>
      </c>
      <c r="DR31" s="62">
        <f t="shared" si="19"/>
        <v>0</v>
      </c>
      <c r="DS31" s="62">
        <f t="shared" si="20"/>
        <v>0</v>
      </c>
      <c r="DT31" s="62">
        <f t="shared" si="21"/>
        <v>0</v>
      </c>
      <c r="DU31" s="62">
        <f t="shared" si="22"/>
        <v>0</v>
      </c>
      <c r="DV31" s="62">
        <f t="shared" si="23"/>
        <v>0</v>
      </c>
      <c r="DW31" s="62">
        <f t="shared" si="24"/>
        <v>0</v>
      </c>
      <c r="DX31" s="62">
        <f t="shared" si="25"/>
        <v>0</v>
      </c>
      <c r="DY31" s="62">
        <f t="shared" si="26"/>
        <v>0</v>
      </c>
      <c r="DZ31" s="62">
        <f t="shared" si="27"/>
        <v>0</v>
      </c>
      <c r="EA31" s="62">
        <f t="shared" si="28"/>
        <v>0</v>
      </c>
      <c r="EB31" s="62">
        <f t="shared" si="29"/>
        <v>0</v>
      </c>
      <c r="EC31" s="62">
        <f t="shared" si="30"/>
        <v>0</v>
      </c>
      <c r="ED31" s="62">
        <f t="shared" si="31"/>
        <v>0</v>
      </c>
      <c r="EE31" s="62">
        <f t="shared" si="32"/>
        <v>0</v>
      </c>
      <c r="EF31" s="296"/>
      <c r="EG31" s="64">
        <f t="shared" ref="EG31:EZ31" si="169">(SUM(DL28:DL31))/$M31</f>
        <v>9.9220326011977145E-6</v>
      </c>
      <c r="EH31" s="64">
        <f t="shared" si="169"/>
        <v>1.8629509729376649E-6</v>
      </c>
      <c r="EI31" s="64">
        <f t="shared" si="169"/>
        <v>2.8065403850879086E-4</v>
      </c>
      <c r="EJ31" s="64">
        <f t="shared" si="169"/>
        <v>3.2068692554524591E-5</v>
      </c>
      <c r="EK31" s="64">
        <f t="shared" si="169"/>
        <v>9.4444339646721005E-5</v>
      </c>
      <c r="EL31" s="64">
        <f t="shared" si="169"/>
        <v>1.6374674842097766E-4</v>
      </c>
      <c r="EM31" s="64">
        <f t="shared" si="169"/>
        <v>8.1321447309338376E-5</v>
      </c>
      <c r="EN31" s="64">
        <f t="shared" si="169"/>
        <v>3.3065007590985311E-5</v>
      </c>
      <c r="EO31" s="64">
        <f t="shared" si="169"/>
        <v>9.257506286402803E-5</v>
      </c>
      <c r="EP31" s="64">
        <f t="shared" si="169"/>
        <v>7.4865958454048436E-5</v>
      </c>
      <c r="EQ31" s="64">
        <f t="shared" si="169"/>
        <v>1.3630538570245953E-4</v>
      </c>
      <c r="ER31" s="64">
        <f t="shared" si="169"/>
        <v>1.5933765902152928E-4</v>
      </c>
      <c r="ES31" s="64">
        <f t="shared" si="169"/>
        <v>1.8563721307921464E-4</v>
      </c>
      <c r="ET31" s="64">
        <f t="shared" si="169"/>
        <v>5.4212189602973806E-5</v>
      </c>
      <c r="EU31" s="64">
        <f t="shared" si="169"/>
        <v>4.4672868491972121E-5</v>
      </c>
      <c r="EV31" s="64">
        <f t="shared" si="169"/>
        <v>1.0213968721405096E-4</v>
      </c>
      <c r="EW31" s="64">
        <f t="shared" si="169"/>
        <v>8.9538674181481077E-5</v>
      </c>
      <c r="EX31" s="64">
        <f t="shared" si="169"/>
        <v>3.7799876192831968E-5</v>
      </c>
      <c r="EY31" s="64">
        <f t="shared" si="169"/>
        <v>1.0693781391345067E-4</v>
      </c>
      <c r="EZ31" s="64">
        <f t="shared" si="169"/>
        <v>1.9653405296370502E-3</v>
      </c>
      <c r="FA31" s="297"/>
      <c r="FB31" s="385">
        <v>2195</v>
      </c>
      <c r="FC31" s="426">
        <v>682</v>
      </c>
      <c r="FD31" s="385">
        <v>6426</v>
      </c>
      <c r="FE31" s="385">
        <v>1392</v>
      </c>
      <c r="FF31" s="385">
        <v>2502</v>
      </c>
      <c r="FG31" s="385">
        <v>2337</v>
      </c>
      <c r="FH31" s="385">
        <v>1788</v>
      </c>
      <c r="FI31" s="426">
        <v>865</v>
      </c>
      <c r="FJ31" s="385">
        <v>1876</v>
      </c>
      <c r="FK31" s="385">
        <v>1207</v>
      </c>
      <c r="FL31" s="385">
        <v>2304</v>
      </c>
      <c r="FM31" s="385">
        <v>5362</v>
      </c>
      <c r="FN31" s="385">
        <v>2972</v>
      </c>
      <c r="FO31" s="426">
        <v>869</v>
      </c>
      <c r="FP31" s="384">
        <v>1626.6959999999999</v>
      </c>
      <c r="FQ31" s="385">
        <v>2314</v>
      </c>
      <c r="FR31" s="385">
        <v>2403</v>
      </c>
      <c r="FS31" s="426">
        <v>752</v>
      </c>
      <c r="FT31" s="426">
        <v>913</v>
      </c>
      <c r="FU31" s="385">
        <v>3158</v>
      </c>
      <c r="FV31" s="384">
        <v>43943.696000000004</v>
      </c>
      <c r="FW31" s="23"/>
      <c r="FX31" s="62">
        <f t="shared" si="33"/>
        <v>633033.6100000001</v>
      </c>
      <c r="FY31" s="62">
        <f t="shared" si="34"/>
        <v>196687.43600000002</v>
      </c>
      <c r="FZ31" s="62">
        <f t="shared" si="35"/>
        <v>1853245.5480000002</v>
      </c>
      <c r="GA31" s="62">
        <f t="shared" si="36"/>
        <v>401450.01600000006</v>
      </c>
      <c r="GB31" s="62">
        <f t="shared" si="37"/>
        <v>721571.79600000009</v>
      </c>
      <c r="GC31" s="62">
        <f t="shared" si="38"/>
        <v>673986.12600000005</v>
      </c>
      <c r="GD31" s="62">
        <f t="shared" si="39"/>
        <v>515655.62400000007</v>
      </c>
      <c r="GE31" s="62">
        <f t="shared" si="40"/>
        <v>249464.27000000002</v>
      </c>
      <c r="GF31" s="62">
        <f t="shared" si="41"/>
        <v>541034.64800000004</v>
      </c>
      <c r="GG31" s="62">
        <f t="shared" si="42"/>
        <v>348096.38600000006</v>
      </c>
      <c r="GH31" s="62">
        <f t="shared" si="43"/>
        <v>664468.99200000009</v>
      </c>
      <c r="GI31" s="62">
        <f t="shared" si="44"/>
        <v>1546390.0760000001</v>
      </c>
      <c r="GJ31" s="62">
        <f t="shared" si="45"/>
        <v>857118.85600000003</v>
      </c>
      <c r="GK31" s="62">
        <f t="shared" si="46"/>
        <v>250617.86200000002</v>
      </c>
      <c r="GL31" s="62">
        <f t="shared" si="47"/>
        <v>469135.87300800002</v>
      </c>
      <c r="GM31" s="62">
        <f t="shared" si="48"/>
        <v>667352.97200000007</v>
      </c>
      <c r="GN31" s="62">
        <f t="shared" si="49"/>
        <v>693020.39400000009</v>
      </c>
      <c r="GO31" s="62">
        <f t="shared" si="50"/>
        <v>216875.29600000003</v>
      </c>
      <c r="GP31" s="62">
        <f t="shared" si="51"/>
        <v>263307.37400000001</v>
      </c>
      <c r="GQ31" s="62">
        <f t="shared" si="52"/>
        <v>910760.88400000008</v>
      </c>
      <c r="GR31" s="23"/>
      <c r="GS31" s="64">
        <f t="shared" si="63"/>
        <v>14.792127284390279</v>
      </c>
      <c r="GT31" s="64">
        <f t="shared" si="64"/>
        <v>3.2623313322568519</v>
      </c>
      <c r="GU31" s="64">
        <f t="shared" si="65"/>
        <v>33.032859023645742</v>
      </c>
      <c r="GV31" s="64">
        <f t="shared" si="66"/>
        <v>7.1829978101705416</v>
      </c>
      <c r="GW31" s="64">
        <f t="shared" si="67"/>
        <v>12.16771760490168</v>
      </c>
      <c r="GX31" s="64">
        <f t="shared" si="68"/>
        <v>11.565519564688449</v>
      </c>
      <c r="GY31" s="64">
        <f t="shared" si="69"/>
        <v>9.2894151076113172</v>
      </c>
      <c r="GZ31" s="64">
        <f t="shared" si="70"/>
        <v>4.6262078258753787</v>
      </c>
      <c r="HA31" s="64">
        <f t="shared" si="71"/>
        <v>9.5649972616072017</v>
      </c>
      <c r="HB31" s="64">
        <f t="shared" si="72"/>
        <v>6.1635722163374558</v>
      </c>
      <c r="HC31" s="64">
        <f t="shared" si="73"/>
        <v>11.380522285385654</v>
      </c>
      <c r="HD31" s="64">
        <f t="shared" si="74"/>
        <v>27.040223017540757</v>
      </c>
      <c r="HE31" s="64">
        <f t="shared" si="75"/>
        <v>15.111088110774404</v>
      </c>
      <c r="HF31" s="64">
        <f t="shared" si="76"/>
        <v>4.4144178371563187</v>
      </c>
      <c r="HG31" s="64">
        <f t="shared" si="77"/>
        <v>7.8009167915945943</v>
      </c>
      <c r="HH31" s="64">
        <f t="shared" si="78"/>
        <v>11.881928704461503</v>
      </c>
      <c r="HI31" s="64">
        <f t="shared" si="79"/>
        <v>11.953375929571548</v>
      </c>
      <c r="HJ31" s="64">
        <f t="shared" si="80"/>
        <v>3.8747361189143756</v>
      </c>
      <c r="HK31" s="64">
        <f t="shared" si="81"/>
        <v>4.6006909597646493</v>
      </c>
      <c r="HL31" s="64">
        <f t="shared" si="82"/>
        <v>16.038626193899447</v>
      </c>
      <c r="HM31" s="23"/>
      <c r="HN31" s="207" t="str">
        <f t="shared" si="7"/>
        <v xml:space="preserve">K </v>
      </c>
      <c r="HO31" s="602" t="str">
        <f t="shared" si="8"/>
        <v>Financial and Insurance Services </v>
      </c>
      <c r="HP31" s="376">
        <f t="shared" si="9"/>
        <v>8.8090774214169512E-2</v>
      </c>
      <c r="HQ31" s="376">
        <f t="shared" si="10"/>
        <v>6.5551638790969771E-2</v>
      </c>
      <c r="HS31" s="285" t="s">
        <v>16</v>
      </c>
      <c r="HT31" s="602" t="s">
        <v>40</v>
      </c>
      <c r="HU31" s="376">
        <v>6.5551638790969771E-2</v>
      </c>
      <c r="HV31" s="376">
        <v>8.8090774214169512E-2</v>
      </c>
      <c r="HW31" s="376"/>
      <c r="HZ31" s="285" t="s">
        <v>24</v>
      </c>
      <c r="IA31" s="602" t="s">
        <v>48</v>
      </c>
      <c r="IB31" s="376">
        <v>2.3398661889624167E-2</v>
      </c>
      <c r="IC31" s="376">
        <v>1.945553599625988E-2</v>
      </c>
    </row>
    <row r="32" spans="1:237" s="72" customFormat="1" ht="20">
      <c r="A32" s="61">
        <v>38231</v>
      </c>
      <c r="B32" s="743">
        <v>20356</v>
      </c>
      <c r="C32" s="237">
        <f t="shared" si="1"/>
        <v>80289</v>
      </c>
      <c r="D32" s="737">
        <f t="shared" si="85"/>
        <v>5.662885268338913E-2</v>
      </c>
      <c r="E32" s="541">
        <f t="shared" si="11"/>
        <v>36610</v>
      </c>
      <c r="F32" s="237">
        <f t="shared" si="54"/>
        <v>147876</v>
      </c>
      <c r="G32" s="737">
        <f t="shared" si="86"/>
        <v>4.9510290986515271E-2</v>
      </c>
      <c r="H32" s="749">
        <v>56966</v>
      </c>
      <c r="I32" s="237">
        <f t="shared" si="3"/>
        <v>228165</v>
      </c>
      <c r="J32" s="737">
        <f t="shared" si="87"/>
        <v>5.2004278745516164E-2</v>
      </c>
      <c r="K32" s="24"/>
      <c r="L32" s="625">
        <f t="shared" si="88"/>
        <v>80289</v>
      </c>
      <c r="M32" s="625">
        <f t="shared" si="89"/>
        <v>147876</v>
      </c>
      <c r="N32" s="625">
        <f t="shared" si="90"/>
        <v>228165</v>
      </c>
      <c r="O32" s="89"/>
      <c r="P32" s="55"/>
      <c r="Q32" s="55"/>
      <c r="R32" s="55"/>
      <c r="S32" s="89"/>
      <c r="T32" s="55"/>
      <c r="U32" s="55"/>
      <c r="V32" s="55"/>
      <c r="W32" s="24"/>
      <c r="X32" s="426"/>
      <c r="Y32" s="426"/>
      <c r="Z32" s="384"/>
      <c r="AA32" s="426"/>
      <c r="AB32" s="426"/>
      <c r="AC32" s="384"/>
      <c r="AD32" s="426"/>
      <c r="AE32" s="426"/>
      <c r="AF32" s="426"/>
      <c r="AG32" s="426"/>
      <c r="AH32" s="384"/>
      <c r="AI32" s="384"/>
      <c r="AJ32" s="384"/>
      <c r="AK32" s="426"/>
      <c r="AL32" s="426"/>
      <c r="AM32" s="426"/>
      <c r="AN32" s="426"/>
      <c r="AO32" s="426"/>
      <c r="AP32" s="426"/>
      <c r="AQ32" s="384"/>
      <c r="AR32" s="384"/>
      <c r="AS32" s="384"/>
      <c r="AT32" s="24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2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296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296"/>
      <c r="DL32" s="62">
        <f t="shared" si="13"/>
        <v>0</v>
      </c>
      <c r="DM32" s="62">
        <f t="shared" si="14"/>
        <v>0</v>
      </c>
      <c r="DN32" s="62">
        <f t="shared" si="15"/>
        <v>0</v>
      </c>
      <c r="DO32" s="62">
        <f t="shared" si="16"/>
        <v>0</v>
      </c>
      <c r="DP32" s="62">
        <f t="shared" si="17"/>
        <v>0</v>
      </c>
      <c r="DQ32" s="62">
        <f t="shared" si="18"/>
        <v>0</v>
      </c>
      <c r="DR32" s="62">
        <f t="shared" si="19"/>
        <v>0</v>
      </c>
      <c r="DS32" s="62">
        <f t="shared" si="20"/>
        <v>0</v>
      </c>
      <c r="DT32" s="62">
        <f t="shared" si="21"/>
        <v>0</v>
      </c>
      <c r="DU32" s="62">
        <f t="shared" si="22"/>
        <v>0</v>
      </c>
      <c r="DV32" s="62">
        <f t="shared" si="23"/>
        <v>0</v>
      </c>
      <c r="DW32" s="62">
        <f t="shared" si="24"/>
        <v>0</v>
      </c>
      <c r="DX32" s="62">
        <f t="shared" si="25"/>
        <v>0</v>
      </c>
      <c r="DY32" s="62">
        <f t="shared" si="26"/>
        <v>0</v>
      </c>
      <c r="DZ32" s="62">
        <f t="shared" si="27"/>
        <v>0</v>
      </c>
      <c r="EA32" s="62">
        <f t="shared" si="28"/>
        <v>0</v>
      </c>
      <c r="EB32" s="62">
        <f t="shared" si="29"/>
        <v>0</v>
      </c>
      <c r="EC32" s="62">
        <f t="shared" si="30"/>
        <v>0</v>
      </c>
      <c r="ED32" s="62">
        <f t="shared" si="31"/>
        <v>0</v>
      </c>
      <c r="EE32" s="62">
        <f t="shared" si="32"/>
        <v>0</v>
      </c>
      <c r="EF32" s="296"/>
      <c r="EG32" s="64">
        <f t="shared" ref="EG32:EZ32" si="170">(SUM(DL29:DL32))/$M32</f>
        <v>9.8459446290470061E-6</v>
      </c>
      <c r="EH32" s="64">
        <f t="shared" si="170"/>
        <v>1.8486647709622848E-6</v>
      </c>
      <c r="EI32" s="64">
        <f t="shared" si="170"/>
        <v>2.7850181854294806E-4</v>
      </c>
      <c r="EJ32" s="64">
        <f t="shared" si="170"/>
        <v>3.182277098945094E-5</v>
      </c>
      <c r="EK32" s="64">
        <f t="shared" si="170"/>
        <v>9.3720084993096468E-5</v>
      </c>
      <c r="EL32" s="64">
        <f t="shared" si="170"/>
        <v>1.6249104220286662E-4</v>
      </c>
      <c r="EM32" s="64">
        <f t="shared" si="170"/>
        <v>8.0697826699849409E-5</v>
      </c>
      <c r="EN32" s="64">
        <f t="shared" si="170"/>
        <v>3.2811445697181196E-5</v>
      </c>
      <c r="EO32" s="64">
        <f t="shared" si="170"/>
        <v>9.1865142922402566E-5</v>
      </c>
      <c r="EP32" s="64">
        <f t="shared" si="170"/>
        <v>7.4291842323730525E-5</v>
      </c>
      <c r="EQ32" s="64">
        <f t="shared" si="170"/>
        <v>1.3526011596709617E-4</v>
      </c>
      <c r="ER32" s="64">
        <f t="shared" si="170"/>
        <v>1.5811576428992701E-4</v>
      </c>
      <c r="ES32" s="64">
        <f t="shared" si="170"/>
        <v>1.8421363792413991E-4</v>
      </c>
      <c r="ET32" s="64">
        <f t="shared" si="170"/>
        <v>5.3796458699989062E-5</v>
      </c>
      <c r="EU32" s="64">
        <f t="shared" si="170"/>
        <v>4.4330290704705111E-5</v>
      </c>
      <c r="EV32" s="64">
        <f t="shared" si="170"/>
        <v>1.01356420116613E-4</v>
      </c>
      <c r="EW32" s="64">
        <f t="shared" si="170"/>
        <v>8.8852039051224638E-5</v>
      </c>
      <c r="EX32" s="64">
        <f t="shared" si="170"/>
        <v>3.7510004546299255E-5</v>
      </c>
      <c r="EY32" s="64">
        <f t="shared" si="170"/>
        <v>1.0611775196304728E-4</v>
      </c>
      <c r="EZ32" s="64">
        <f t="shared" si="170"/>
        <v>1.9502691444182967E-3</v>
      </c>
      <c r="FA32" s="297"/>
      <c r="FB32" s="385">
        <v>2421</v>
      </c>
      <c r="FC32" s="426">
        <v>647</v>
      </c>
      <c r="FD32" s="385">
        <v>6438</v>
      </c>
      <c r="FE32" s="385">
        <v>1482</v>
      </c>
      <c r="FF32" s="385">
        <v>2589</v>
      </c>
      <c r="FG32" s="385">
        <v>2399</v>
      </c>
      <c r="FH32" s="385">
        <v>1837</v>
      </c>
      <c r="FI32" s="426">
        <v>906</v>
      </c>
      <c r="FJ32" s="385">
        <v>1903</v>
      </c>
      <c r="FK32" s="385">
        <v>1223</v>
      </c>
      <c r="FL32" s="385">
        <v>2338</v>
      </c>
      <c r="FM32" s="385">
        <v>5389</v>
      </c>
      <c r="FN32" s="385">
        <v>2966</v>
      </c>
      <c r="FO32" s="426">
        <v>873</v>
      </c>
      <c r="FP32" s="384">
        <v>1569.7149999999999</v>
      </c>
      <c r="FQ32" s="385">
        <v>2298</v>
      </c>
      <c r="FR32" s="385">
        <v>2348</v>
      </c>
      <c r="FS32" s="426">
        <v>745</v>
      </c>
      <c r="FT32" s="426">
        <v>932</v>
      </c>
      <c r="FU32" s="385">
        <v>3214</v>
      </c>
      <c r="FV32" s="384">
        <v>44517.714999999997</v>
      </c>
      <c r="FW32" s="23"/>
      <c r="FX32" s="62">
        <f t="shared" si="33"/>
        <v>698211.55800000008</v>
      </c>
      <c r="FY32" s="62">
        <f t="shared" si="34"/>
        <v>186593.50600000002</v>
      </c>
      <c r="FZ32" s="62">
        <f t="shared" si="35"/>
        <v>1856706.3240000003</v>
      </c>
      <c r="GA32" s="62">
        <f t="shared" si="36"/>
        <v>427405.83600000001</v>
      </c>
      <c r="GB32" s="62">
        <f t="shared" si="37"/>
        <v>746662.42200000002</v>
      </c>
      <c r="GC32" s="62">
        <f t="shared" si="38"/>
        <v>691866.80200000003</v>
      </c>
      <c r="GD32" s="62">
        <f t="shared" si="39"/>
        <v>529787.12600000005</v>
      </c>
      <c r="GE32" s="62">
        <f t="shared" si="40"/>
        <v>261288.58800000002</v>
      </c>
      <c r="GF32" s="62">
        <f t="shared" si="41"/>
        <v>548821.39400000009</v>
      </c>
      <c r="GG32" s="62">
        <f t="shared" si="42"/>
        <v>352710.75400000002</v>
      </c>
      <c r="GH32" s="62">
        <f t="shared" si="43"/>
        <v>674274.52400000009</v>
      </c>
      <c r="GI32" s="62">
        <f t="shared" si="44"/>
        <v>1554176.8220000002</v>
      </c>
      <c r="GJ32" s="62">
        <f t="shared" si="45"/>
        <v>855388.46800000011</v>
      </c>
      <c r="GK32" s="62">
        <f t="shared" si="46"/>
        <v>251771.45400000003</v>
      </c>
      <c r="GL32" s="62">
        <f t="shared" si="47"/>
        <v>452702.66657</v>
      </c>
      <c r="GM32" s="62">
        <f t="shared" si="48"/>
        <v>662738.60400000005</v>
      </c>
      <c r="GN32" s="62">
        <f t="shared" si="49"/>
        <v>677158.50400000007</v>
      </c>
      <c r="GO32" s="62">
        <f t="shared" si="50"/>
        <v>214856.51</v>
      </c>
      <c r="GP32" s="62">
        <f t="shared" si="51"/>
        <v>268786.93600000005</v>
      </c>
      <c r="GQ32" s="62">
        <f t="shared" si="52"/>
        <v>926911.17200000014</v>
      </c>
      <c r="GR32" s="23"/>
      <c r="GS32" s="64">
        <f t="shared" si="63"/>
        <v>14.501743273508209</v>
      </c>
      <c r="GT32" s="64">
        <f t="shared" si="64"/>
        <v>3.1688198715841609</v>
      </c>
      <c r="GU32" s="64">
        <f t="shared" si="65"/>
        <v>33.002747047093116</v>
      </c>
      <c r="GV32" s="64">
        <f t="shared" si="66"/>
        <v>7.1465925624000191</v>
      </c>
      <c r="GW32" s="64">
        <f t="shared" si="67"/>
        <v>12.23541139087941</v>
      </c>
      <c r="GX32" s="64">
        <f t="shared" si="68"/>
        <v>11.731079867639648</v>
      </c>
      <c r="GY32" s="64">
        <f t="shared" si="69"/>
        <v>9.3964925908881742</v>
      </c>
      <c r="GZ32" s="64">
        <f t="shared" si="70"/>
        <v>4.6388388227817599</v>
      </c>
      <c r="HA32" s="64">
        <f t="shared" si="71"/>
        <v>9.6770981000591689</v>
      </c>
      <c r="HB32" s="64">
        <f t="shared" si="72"/>
        <v>6.1240142634409311</v>
      </c>
      <c r="HC32" s="64">
        <f t="shared" si="73"/>
        <v>11.509881831130983</v>
      </c>
      <c r="HD32" s="64">
        <f t="shared" si="74"/>
        <v>26.986160454057373</v>
      </c>
      <c r="HE32" s="64">
        <f t="shared" si="75"/>
        <v>14.998490864067673</v>
      </c>
      <c r="HF32" s="64">
        <f t="shared" si="76"/>
        <v>4.3999449433523994</v>
      </c>
      <c r="HG32" s="64">
        <f t="shared" si="77"/>
        <v>7.8558899782350498</v>
      </c>
      <c r="HH32" s="64">
        <f t="shared" si="78"/>
        <v>11.722231946179301</v>
      </c>
      <c r="HI32" s="64">
        <f t="shared" si="79"/>
        <v>11.904246330506432</v>
      </c>
      <c r="HJ32" s="64">
        <f t="shared" si="80"/>
        <v>3.8450538689106568</v>
      </c>
      <c r="HK32" s="64">
        <f t="shared" si="81"/>
        <v>4.6261989349812636</v>
      </c>
      <c r="HL32" s="64">
        <f t="shared" si="82"/>
        <v>16.100689080270858</v>
      </c>
      <c r="HM32" s="23"/>
      <c r="HN32" s="207" t="str">
        <f t="shared" ref="HN32:HN34" si="171">+HS32</f>
        <v>C</v>
      </c>
      <c r="HO32" s="602" t="str">
        <f t="shared" ref="HO32:HO34" si="172">+HT32</f>
        <v>Manufacturing </v>
      </c>
      <c r="HP32" s="376">
        <f t="shared" ref="HP32:HP34" si="173">+HV32</f>
        <v>9.8590776599449481E-2</v>
      </c>
      <c r="HQ32" s="376">
        <f t="shared" ref="HQ32:HQ34" si="174">+HU32</f>
        <v>0.1527115100954447</v>
      </c>
      <c r="HS32" s="207" t="s">
        <v>8</v>
      </c>
      <c r="HT32" s="602" t="s">
        <v>32</v>
      </c>
      <c r="HU32" s="376">
        <v>0.1527115100954447</v>
      </c>
      <c r="HV32" s="376">
        <v>9.8590776599449481E-2</v>
      </c>
      <c r="HW32" s="376"/>
      <c r="HZ32" s="285" t="s">
        <v>25</v>
      </c>
      <c r="IA32" s="602" t="s">
        <v>49</v>
      </c>
      <c r="IB32" s="376">
        <v>6.7459378792162114E-2</v>
      </c>
      <c r="IC32" s="376">
        <v>7.5274664987429574E-2</v>
      </c>
    </row>
    <row r="33" spans="1:251" s="72" customFormat="1" ht="14.15" customHeight="1">
      <c r="A33" s="61">
        <v>38322</v>
      </c>
      <c r="B33" s="743">
        <v>21130</v>
      </c>
      <c r="C33" s="237">
        <f t="shared" si="1"/>
        <v>81208</v>
      </c>
      <c r="D33" s="737">
        <f t="shared" si="85"/>
        <v>5.5375778133000653E-2</v>
      </c>
      <c r="E33" s="541">
        <f t="shared" si="11"/>
        <v>39109</v>
      </c>
      <c r="F33" s="237">
        <f t="shared" si="54"/>
        <v>148726</v>
      </c>
      <c r="G33" s="737">
        <f t="shared" si="86"/>
        <v>4.2023989686676755E-2</v>
      </c>
      <c r="H33" s="749">
        <v>60239</v>
      </c>
      <c r="I33" s="237">
        <f t="shared" si="3"/>
        <v>229934</v>
      </c>
      <c r="J33" s="737">
        <f t="shared" si="87"/>
        <v>4.6700808011835626E-2</v>
      </c>
      <c r="K33" s="24"/>
      <c r="L33" s="625">
        <f t="shared" si="88"/>
        <v>81208</v>
      </c>
      <c r="M33" s="625">
        <f t="shared" si="89"/>
        <v>148726</v>
      </c>
      <c r="N33" s="625">
        <f t="shared" si="90"/>
        <v>229934</v>
      </c>
      <c r="O33" s="89"/>
      <c r="P33" s="55"/>
      <c r="Q33" s="55"/>
      <c r="R33" s="55"/>
      <c r="S33" s="89"/>
      <c r="T33" s="55"/>
      <c r="U33" s="55"/>
      <c r="V33" s="55"/>
      <c r="W33" s="24"/>
      <c r="X33" s="426"/>
      <c r="Y33" s="426"/>
      <c r="Z33" s="384"/>
      <c r="AA33" s="426"/>
      <c r="AB33" s="426"/>
      <c r="AC33" s="384"/>
      <c r="AD33" s="426"/>
      <c r="AE33" s="426"/>
      <c r="AF33" s="426"/>
      <c r="AG33" s="426"/>
      <c r="AH33" s="384"/>
      <c r="AI33" s="384"/>
      <c r="AJ33" s="384"/>
      <c r="AK33" s="426"/>
      <c r="AL33" s="426"/>
      <c r="AM33" s="426"/>
      <c r="AN33" s="426"/>
      <c r="AO33" s="426"/>
      <c r="AP33" s="426"/>
      <c r="AQ33" s="384"/>
      <c r="AR33" s="384"/>
      <c r="AS33" s="384"/>
      <c r="AT33" s="24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2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296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296"/>
      <c r="DL33" s="62">
        <f t="shared" si="13"/>
        <v>0</v>
      </c>
      <c r="DM33" s="62">
        <f t="shared" si="14"/>
        <v>0</v>
      </c>
      <c r="DN33" s="62">
        <f t="shared" si="15"/>
        <v>0</v>
      </c>
      <c r="DO33" s="62">
        <f t="shared" si="16"/>
        <v>0</v>
      </c>
      <c r="DP33" s="62">
        <f t="shared" si="17"/>
        <v>0</v>
      </c>
      <c r="DQ33" s="62">
        <f t="shared" si="18"/>
        <v>0</v>
      </c>
      <c r="DR33" s="62">
        <f t="shared" si="19"/>
        <v>0</v>
      </c>
      <c r="DS33" s="62">
        <f t="shared" si="20"/>
        <v>0</v>
      </c>
      <c r="DT33" s="62">
        <f t="shared" si="21"/>
        <v>0</v>
      </c>
      <c r="DU33" s="62">
        <f t="shared" si="22"/>
        <v>0</v>
      </c>
      <c r="DV33" s="62">
        <f t="shared" si="23"/>
        <v>0</v>
      </c>
      <c r="DW33" s="62">
        <f t="shared" si="24"/>
        <v>0</v>
      </c>
      <c r="DX33" s="62">
        <f t="shared" si="25"/>
        <v>0</v>
      </c>
      <c r="DY33" s="62">
        <f t="shared" si="26"/>
        <v>0</v>
      </c>
      <c r="DZ33" s="62">
        <f t="shared" si="27"/>
        <v>0</v>
      </c>
      <c r="EA33" s="62">
        <f t="shared" si="28"/>
        <v>0</v>
      </c>
      <c r="EB33" s="62">
        <f t="shared" si="29"/>
        <v>0</v>
      </c>
      <c r="EC33" s="62">
        <f t="shared" si="30"/>
        <v>0</v>
      </c>
      <c r="ED33" s="62">
        <f t="shared" si="31"/>
        <v>0</v>
      </c>
      <c r="EE33" s="62">
        <f t="shared" si="32"/>
        <v>0</v>
      </c>
      <c r="EF33" s="296"/>
      <c r="EG33" s="64">
        <f t="shared" ref="EG33:EZ33" si="175">(SUM(DL30:DL33))/$M33</f>
        <v>9.7896730091910969E-6</v>
      </c>
      <c r="EH33" s="64">
        <f t="shared" si="175"/>
        <v>1.8380992675848125E-6</v>
      </c>
      <c r="EI33" s="64">
        <f t="shared" si="175"/>
        <v>2.769101227684264E-4</v>
      </c>
      <c r="EJ33" s="64">
        <f t="shared" si="175"/>
        <v>3.1640897239460804E-5</v>
      </c>
      <c r="EK33" s="64">
        <f t="shared" si="175"/>
        <v>9.3184455229342104E-5</v>
      </c>
      <c r="EL33" s="64">
        <f t="shared" si="175"/>
        <v>1.6156237212586302E-4</v>
      </c>
      <c r="EM33" s="64">
        <f t="shared" si="175"/>
        <v>8.023662184868101E-5</v>
      </c>
      <c r="EN33" s="64">
        <f t="shared" si="175"/>
        <v>3.2623921465758286E-5</v>
      </c>
      <c r="EO33" s="64">
        <f t="shared" si="175"/>
        <v>9.1340114538098261E-5</v>
      </c>
      <c r="EP33" s="64">
        <f t="shared" si="175"/>
        <v>7.3867249004639244E-5</v>
      </c>
      <c r="EQ33" s="64">
        <f t="shared" si="175"/>
        <v>1.3448707629298384E-4</v>
      </c>
      <c r="ER33" s="64">
        <f t="shared" si="175"/>
        <v>1.57212099835518E-4</v>
      </c>
      <c r="ES33" s="64">
        <f t="shared" si="175"/>
        <v>1.8316081869794193E-4</v>
      </c>
      <c r="ET33" s="64">
        <f t="shared" si="175"/>
        <v>5.3489000757900987E-5</v>
      </c>
      <c r="EU33" s="64">
        <f t="shared" si="175"/>
        <v>4.4076933880081308E-5</v>
      </c>
      <c r="EV33" s="64">
        <f t="shared" si="175"/>
        <v>1.0077714711055407E-4</v>
      </c>
      <c r="EW33" s="64">
        <f t="shared" si="175"/>
        <v>8.8344231181763071E-5</v>
      </c>
      <c r="EX33" s="64">
        <f t="shared" si="175"/>
        <v>3.7295627074543449E-5</v>
      </c>
      <c r="EY33" s="64">
        <f t="shared" si="175"/>
        <v>1.0551126695592956E-4</v>
      </c>
      <c r="EZ33" s="64">
        <f t="shared" si="175"/>
        <v>1.9391229509298981E-3</v>
      </c>
      <c r="FA33" s="297"/>
      <c r="FB33" s="385">
        <v>3401</v>
      </c>
      <c r="FC33" s="426">
        <v>608</v>
      </c>
      <c r="FD33" s="385">
        <v>6986</v>
      </c>
      <c r="FE33" s="385">
        <v>1318</v>
      </c>
      <c r="FF33" s="385">
        <v>2495</v>
      </c>
      <c r="FG33" s="385">
        <v>2539</v>
      </c>
      <c r="FH33" s="385">
        <v>2147</v>
      </c>
      <c r="FI33" s="426">
        <v>991</v>
      </c>
      <c r="FJ33" s="384">
        <v>2061.9650000000001</v>
      </c>
      <c r="FK33" s="385">
        <v>1275</v>
      </c>
      <c r="FL33" s="385">
        <v>2373</v>
      </c>
      <c r="FM33" s="385">
        <v>5489</v>
      </c>
      <c r="FN33" s="385">
        <v>3035</v>
      </c>
      <c r="FO33" s="426">
        <v>902</v>
      </c>
      <c r="FP33" s="384">
        <v>1612.7059999999999</v>
      </c>
      <c r="FQ33" s="385">
        <v>2280</v>
      </c>
      <c r="FR33" s="385">
        <v>2396</v>
      </c>
      <c r="FS33" s="426">
        <v>763</v>
      </c>
      <c r="FT33" s="426">
        <v>938</v>
      </c>
      <c r="FU33" s="385">
        <v>3434</v>
      </c>
      <c r="FV33" s="384">
        <v>47044.671999999999</v>
      </c>
      <c r="FW33" s="23"/>
      <c r="FX33" s="62">
        <f t="shared" si="33"/>
        <v>980841.59800000011</v>
      </c>
      <c r="FY33" s="62">
        <f t="shared" si="34"/>
        <v>175345.98400000003</v>
      </c>
      <c r="FZ33" s="62">
        <f t="shared" si="35"/>
        <v>2014748.4280000001</v>
      </c>
      <c r="GA33" s="62">
        <f t="shared" si="36"/>
        <v>380108.56400000001</v>
      </c>
      <c r="GB33" s="62">
        <f t="shared" si="37"/>
        <v>719553.01</v>
      </c>
      <c r="GC33" s="62">
        <f t="shared" si="38"/>
        <v>732242.52200000011</v>
      </c>
      <c r="GD33" s="62">
        <f t="shared" si="39"/>
        <v>619190.50600000005</v>
      </c>
      <c r="GE33" s="62">
        <f t="shared" si="40"/>
        <v>285802.41800000001</v>
      </c>
      <c r="GF33" s="62">
        <f t="shared" si="41"/>
        <v>594666.58207000012</v>
      </c>
      <c r="GG33" s="62">
        <f t="shared" si="42"/>
        <v>367707.45</v>
      </c>
      <c r="GH33" s="62">
        <f t="shared" si="43"/>
        <v>684368.45400000003</v>
      </c>
      <c r="GI33" s="62">
        <f t="shared" si="44"/>
        <v>1583016.6220000002</v>
      </c>
      <c r="GJ33" s="62">
        <f t="shared" si="45"/>
        <v>875287.93</v>
      </c>
      <c r="GK33" s="62">
        <f t="shared" si="46"/>
        <v>260134.99600000001</v>
      </c>
      <c r="GL33" s="62">
        <f t="shared" si="47"/>
        <v>465101.18498800002</v>
      </c>
      <c r="GM33" s="62">
        <f t="shared" si="48"/>
        <v>657547.44000000006</v>
      </c>
      <c r="GN33" s="62">
        <f t="shared" si="49"/>
        <v>691001.60800000001</v>
      </c>
      <c r="GO33" s="62">
        <f t="shared" si="50"/>
        <v>220047.67400000003</v>
      </c>
      <c r="GP33" s="62">
        <f t="shared" si="51"/>
        <v>270517.32400000002</v>
      </c>
      <c r="GQ33" s="62">
        <f t="shared" si="52"/>
        <v>990358.73200000008</v>
      </c>
      <c r="GR33" s="23"/>
      <c r="GS33" s="64">
        <f t="shared" si="63"/>
        <v>14.095421834091523</v>
      </c>
      <c r="GT33" s="64">
        <f t="shared" si="64"/>
        <v>3.1820684457279049</v>
      </c>
      <c r="GU33" s="64">
        <f t="shared" si="65"/>
        <v>32.93321686223004</v>
      </c>
      <c r="GV33" s="64">
        <f t="shared" si="66"/>
        <v>6.9937775535588482</v>
      </c>
      <c r="GW33" s="64">
        <f t="shared" si="67"/>
        <v>12.254161889933632</v>
      </c>
      <c r="GX33" s="64">
        <f t="shared" si="68"/>
        <v>11.872865552723827</v>
      </c>
      <c r="GY33" s="64">
        <f t="shared" si="69"/>
        <v>9.459661102751225</v>
      </c>
      <c r="GZ33" s="64">
        <f t="shared" si="70"/>
        <v>4.6859313020257991</v>
      </c>
      <c r="HA33" s="64">
        <f t="shared" si="71"/>
        <v>9.7455894564092329</v>
      </c>
      <c r="HB33" s="64">
        <f t="shared" si="72"/>
        <v>6.1358495064583751</v>
      </c>
      <c r="HC33" s="64">
        <f t="shared" si="73"/>
        <v>11.63831813476911</v>
      </c>
      <c r="HD33" s="64">
        <f t="shared" si="74"/>
        <v>27.038174806683664</v>
      </c>
      <c r="HE33" s="64">
        <f t="shared" si="75"/>
        <v>14.998492106430543</v>
      </c>
      <c r="HF33" s="64">
        <f t="shared" si="76"/>
        <v>4.4137559560569564</v>
      </c>
      <c r="HG33" s="64">
        <f t="shared" si="77"/>
        <v>7.8868086947036975</v>
      </c>
      <c r="HH33" s="64">
        <f t="shared" si="78"/>
        <v>11.563062278740858</v>
      </c>
      <c r="HI33" s="64">
        <f t="shared" si="79"/>
        <v>11.915510537806503</v>
      </c>
      <c r="HJ33" s="64">
        <f t="shared" si="80"/>
        <v>3.8029292579609804</v>
      </c>
      <c r="HK33" s="64">
        <f t="shared" si="81"/>
        <v>4.6269808814703355</v>
      </c>
      <c r="HL33" s="64">
        <f t="shared" si="82"/>
        <v>16.168720667669856</v>
      </c>
      <c r="HM33" s="23"/>
      <c r="HN33" s="207" t="str">
        <f t="shared" si="171"/>
        <v>M</v>
      </c>
      <c r="HO33" s="602" t="str">
        <f t="shared" si="172"/>
        <v>Professional, Scientific and Technical Services </v>
      </c>
      <c r="HP33" s="376">
        <f t="shared" si="173"/>
        <v>0.10151751511074854</v>
      </c>
      <c r="HQ33" s="376">
        <f t="shared" si="174"/>
        <v>9.394657943371662E-2</v>
      </c>
      <c r="HS33" s="285" t="s">
        <v>18</v>
      </c>
      <c r="HT33" s="602" t="s">
        <v>42</v>
      </c>
      <c r="HU33" s="376">
        <v>9.394657943371662E-2</v>
      </c>
      <c r="HV33" s="376">
        <v>0.10151751511074854</v>
      </c>
      <c r="HZ33" s="285" t="s">
        <v>876</v>
      </c>
      <c r="IA33" s="602" t="s">
        <v>877</v>
      </c>
      <c r="IB33" s="376">
        <v>5.6937961910586227E-2</v>
      </c>
      <c r="IC33" s="376">
        <v>5.6361780182139977E-2</v>
      </c>
    </row>
    <row r="34" spans="1:251" s="72" customFormat="1">
      <c r="A34" s="61">
        <v>38412</v>
      </c>
      <c r="B34" s="743">
        <v>20337</v>
      </c>
      <c r="C34" s="237">
        <f t="shared" si="1"/>
        <v>81884</v>
      </c>
      <c r="D34" s="737">
        <f t="shared" si="85"/>
        <v>4.8584966064797008E-2</v>
      </c>
      <c r="E34" s="541">
        <f t="shared" si="11"/>
        <v>37576</v>
      </c>
      <c r="F34" s="237">
        <f t="shared" si="54"/>
        <v>149419</v>
      </c>
      <c r="G34" s="737">
        <f t="shared" si="86"/>
        <v>3.2191435420250158E-2</v>
      </c>
      <c r="H34" s="749">
        <v>57913</v>
      </c>
      <c r="I34" s="237">
        <f t="shared" si="3"/>
        <v>231303</v>
      </c>
      <c r="J34" s="737">
        <f t="shared" si="87"/>
        <v>3.7936001507747452E-2</v>
      </c>
      <c r="K34" s="24"/>
      <c r="L34" s="625">
        <f t="shared" si="88"/>
        <v>81884</v>
      </c>
      <c r="M34" s="625">
        <f t="shared" si="89"/>
        <v>149419</v>
      </c>
      <c r="N34" s="625">
        <f t="shared" si="90"/>
        <v>231303</v>
      </c>
      <c r="O34" s="89"/>
      <c r="P34" s="55"/>
      <c r="Q34" s="55"/>
      <c r="R34" s="55"/>
      <c r="S34" s="89"/>
      <c r="T34" s="55"/>
      <c r="U34" s="55"/>
      <c r="V34" s="55"/>
      <c r="W34" s="457">
        <v>2005</v>
      </c>
      <c r="X34" s="457">
        <v>290.39999999999998</v>
      </c>
      <c r="Y34" s="457">
        <v>65.3</v>
      </c>
      <c r="Z34" s="457">
        <v>9140.2000000000007</v>
      </c>
      <c r="AA34" s="457">
        <v>1019.8</v>
      </c>
      <c r="AB34" s="457">
        <v>3277.5</v>
      </c>
      <c r="AC34" s="457">
        <v>5621.9</v>
      </c>
      <c r="AD34" s="457">
        <v>2757.4</v>
      </c>
      <c r="AE34" s="457">
        <v>1085.7</v>
      </c>
      <c r="AF34" s="457">
        <v>3143.2</v>
      </c>
      <c r="AG34" s="457">
        <v>2524.5</v>
      </c>
      <c r="AH34" s="457">
        <v>4782</v>
      </c>
      <c r="AI34" s="457">
        <v>5227.7</v>
      </c>
      <c r="AJ34" s="457">
        <v>5936.5</v>
      </c>
      <c r="AK34" s="457">
        <v>1739.4</v>
      </c>
      <c r="AL34" s="457">
        <v>1486</v>
      </c>
      <c r="AM34" s="457">
        <v>3209.4</v>
      </c>
      <c r="AN34" s="457">
        <v>2940</v>
      </c>
      <c r="AO34" s="457">
        <v>1182.2</v>
      </c>
      <c r="AP34" s="457">
        <v>1532.6</v>
      </c>
      <c r="AQ34" s="457">
        <v>4631.1000000000004</v>
      </c>
      <c r="AR34" s="457">
        <v>3536.7</v>
      </c>
      <c r="AS34" s="457">
        <v>65129.5</v>
      </c>
      <c r="AT34" s="24"/>
      <c r="AU34" s="62">
        <f>+X34-X30</f>
        <v>-23.300000000000011</v>
      </c>
      <c r="AV34" s="62">
        <f t="shared" ref="AV34" si="176">+Y34-Y30</f>
        <v>6.3999999999999986</v>
      </c>
      <c r="AW34" s="62">
        <f t="shared" ref="AW34" si="177">+Z34-Z30</f>
        <v>266.90000000000146</v>
      </c>
      <c r="AX34" s="62">
        <f t="shared" ref="AX34" si="178">+AA34-AA30</f>
        <v>5.8999999999999773</v>
      </c>
      <c r="AY34" s="62">
        <f t="shared" ref="AY34" si="179">+AB34-AB30</f>
        <v>291.5</v>
      </c>
      <c r="AZ34" s="62">
        <f t="shared" ref="AZ34" si="180">+AC34-AC30</f>
        <v>444.79999999999927</v>
      </c>
      <c r="BA34" s="62">
        <f t="shared" ref="BA34" si="181">+AD34-AD30</f>
        <v>186.30000000000018</v>
      </c>
      <c r="BB34" s="62">
        <f t="shared" ref="BB34" si="182">+AE34-AE30</f>
        <v>40.299999999999955</v>
      </c>
      <c r="BC34" s="62">
        <f t="shared" ref="BC34" si="183">+AF34-AF30</f>
        <v>216.29999999999973</v>
      </c>
      <c r="BD34" s="62">
        <f t="shared" ref="BD34" si="184">+AG34-AG30</f>
        <v>157.5</v>
      </c>
      <c r="BE34" s="62">
        <f t="shared" ref="BE34" si="185">+AH34-AH30</f>
        <v>472.5</v>
      </c>
      <c r="BF34" s="62">
        <f t="shared" ref="BF34" si="186">+AI34-AI30</f>
        <v>190</v>
      </c>
      <c r="BG34" s="62">
        <f t="shared" ref="BG34" si="187">+AJ34-AJ30</f>
        <v>67.300000000000182</v>
      </c>
      <c r="BH34" s="62">
        <f t="shared" ref="BH34" si="188">+AK34-AK30</f>
        <v>25.400000000000091</v>
      </c>
      <c r="BI34" s="62">
        <f t="shared" ref="BI34" si="189">+AL34-AL30</f>
        <v>73.599999999999909</v>
      </c>
      <c r="BJ34" s="62">
        <f t="shared" ref="BJ34" si="190">+AM34-AM30</f>
        <v>-19.900000000000091</v>
      </c>
      <c r="BK34" s="62">
        <f t="shared" ref="BK34" si="191">+AN34-AN30</f>
        <v>109.09999999999991</v>
      </c>
      <c r="BL34" s="62">
        <f t="shared" ref="BL34" si="192">+AO34-AO30</f>
        <v>-12.899999999999864</v>
      </c>
      <c r="BM34" s="62">
        <f t="shared" ref="BM34" si="193">+AP34-AP30</f>
        <v>62.399999999999864</v>
      </c>
      <c r="BN34" s="62">
        <f t="shared" ref="BN34" si="194">+AQ34-AQ30</f>
        <v>276.5</v>
      </c>
      <c r="BO34" s="62">
        <f t="shared" ref="BO34" si="195">+AR34-AR30</f>
        <v>155.69999999999982</v>
      </c>
      <c r="BP34" s="62">
        <f t="shared" ref="BP34" si="196">+AS34-AS30</f>
        <v>2992.3000000000029</v>
      </c>
      <c r="BQ34" s="24"/>
      <c r="BR34" s="64">
        <f>+X34/X30-1</f>
        <v>-7.4274784826267148E-2</v>
      </c>
      <c r="BS34" s="64">
        <f t="shared" ref="BS34:CM34" si="197">+Y34/Y30-1</f>
        <v>0.10865874363327666</v>
      </c>
      <c r="BT34" s="64">
        <f t="shared" si="197"/>
        <v>3.007900104808825E-2</v>
      </c>
      <c r="BU34" s="64">
        <f t="shared" si="197"/>
        <v>5.8191143110759569E-3</v>
      </c>
      <c r="BV34" s="64">
        <f t="shared" si="197"/>
        <v>9.7622237106496978E-2</v>
      </c>
      <c r="BW34" s="64">
        <f t="shared" si="197"/>
        <v>8.5916826022290227E-2</v>
      </c>
      <c r="BX34" s="64">
        <f t="shared" si="197"/>
        <v>7.2459258683053918E-2</v>
      </c>
      <c r="BY34" s="64">
        <f t="shared" si="197"/>
        <v>3.8549837382819918E-2</v>
      </c>
      <c r="BZ34" s="64">
        <f t="shared" si="197"/>
        <v>7.3900714066076567E-2</v>
      </c>
      <c r="CA34" s="64">
        <f t="shared" si="197"/>
        <v>6.6539923954372693E-2</v>
      </c>
      <c r="CB34" s="64">
        <f t="shared" si="197"/>
        <v>0.10964148973198751</v>
      </c>
      <c r="CC34" s="64">
        <f t="shared" si="197"/>
        <v>3.7715624193580322E-2</v>
      </c>
      <c r="CD34" s="64">
        <f t="shared" si="197"/>
        <v>1.1466639405711243E-2</v>
      </c>
      <c r="CE34" s="64">
        <f t="shared" si="197"/>
        <v>1.4819136522753906E-2</v>
      </c>
      <c r="CF34" s="64">
        <f t="shared" si="197"/>
        <v>5.2109883885584685E-2</v>
      </c>
      <c r="CG34" s="64">
        <f t="shared" si="197"/>
        <v>-6.1623262007246549E-3</v>
      </c>
      <c r="CH34" s="64">
        <f t="shared" si="197"/>
        <v>3.8538980536225287E-2</v>
      </c>
      <c r="CI34" s="64">
        <f t="shared" si="197"/>
        <v>-1.0794075809555603E-2</v>
      </c>
      <c r="CJ34" s="64">
        <f t="shared" si="197"/>
        <v>4.2443205006121421E-2</v>
      </c>
      <c r="CK34" s="64">
        <f t="shared" si="197"/>
        <v>6.349607311808203E-2</v>
      </c>
      <c r="CL34" s="64">
        <f t="shared" si="197"/>
        <v>4.6051464063886272E-2</v>
      </c>
      <c r="CM34" s="64">
        <f t="shared" si="197"/>
        <v>4.8156337910301827E-2</v>
      </c>
      <c r="CN34" s="296"/>
      <c r="CO34" s="64">
        <f>+X34/$AS34</f>
        <v>4.4588089882464932E-3</v>
      </c>
      <c r="CP34" s="64">
        <f t="shared" ref="CP34:DJ34" si="198">+Y34/$AS34</f>
        <v>1.0026178613377961E-3</v>
      </c>
      <c r="CQ34" s="64">
        <f t="shared" si="198"/>
        <v>0.14033886334149656</v>
      </c>
      <c r="CR34" s="64">
        <f t="shared" si="198"/>
        <v>1.5658035145364235E-2</v>
      </c>
      <c r="CS34" s="64">
        <f t="shared" si="198"/>
        <v>5.032281838491006E-2</v>
      </c>
      <c r="CT34" s="64">
        <f t="shared" si="198"/>
        <v>8.631879563024436E-2</v>
      </c>
      <c r="CU34" s="64">
        <f t="shared" si="198"/>
        <v>4.2337189752723423E-2</v>
      </c>
      <c r="CV34" s="64">
        <f t="shared" si="198"/>
        <v>1.6669865421967005E-2</v>
      </c>
      <c r="CW34" s="64">
        <f t="shared" si="198"/>
        <v>4.8260772768100473E-2</v>
      </c>
      <c r="CX34" s="64">
        <f t="shared" si="198"/>
        <v>3.8761237227370085E-2</v>
      </c>
      <c r="CY34" s="64">
        <f t="shared" si="198"/>
        <v>7.3422949661827594E-2</v>
      </c>
      <c r="CZ34" s="64">
        <f t="shared" si="198"/>
        <v>8.0266238801157686E-2</v>
      </c>
      <c r="DA34" s="64">
        <f t="shared" si="198"/>
        <v>9.1149172034178064E-2</v>
      </c>
      <c r="DB34" s="64">
        <f t="shared" si="198"/>
        <v>2.6706791853154103E-2</v>
      </c>
      <c r="DC34" s="64">
        <f t="shared" si="198"/>
        <v>2.2816081806247553E-2</v>
      </c>
      <c r="DD34" s="64">
        <f t="shared" si="198"/>
        <v>4.9277209252335731E-2</v>
      </c>
      <c r="DE34" s="64">
        <f t="shared" si="198"/>
        <v>4.5140834798363262E-2</v>
      </c>
      <c r="DF34" s="64">
        <f t="shared" si="198"/>
        <v>1.815152887708335E-2</v>
      </c>
      <c r="DG34" s="64">
        <f t="shared" si="198"/>
        <v>2.353157939182705E-2</v>
      </c>
      <c r="DH34" s="64">
        <f t="shared" si="198"/>
        <v>7.1106027222687107E-2</v>
      </c>
      <c r="DI34" s="64">
        <f t="shared" si="198"/>
        <v>5.4302581779378002E-2</v>
      </c>
      <c r="DJ34" s="64">
        <f t="shared" si="198"/>
        <v>1</v>
      </c>
      <c r="DK34" s="296"/>
      <c r="DL34" s="62">
        <f t="shared" si="13"/>
        <v>1.2859115945923123</v>
      </c>
      <c r="DM34" s="62">
        <f t="shared" si="14"/>
        <v>0.28915298597409778</v>
      </c>
      <c r="DN34" s="62">
        <f t="shared" si="15"/>
        <v>40.473447509960927</v>
      </c>
      <c r="DO34" s="62">
        <f t="shared" si="16"/>
        <v>4.515746019852755</v>
      </c>
      <c r="DP34" s="62">
        <f t="shared" si="17"/>
        <v>14.513000176571293</v>
      </c>
      <c r="DQ34" s="62">
        <f t="shared" si="18"/>
        <v>24.894168022171215</v>
      </c>
      <c r="DR34" s="62">
        <f t="shared" si="19"/>
        <v>12.209960850305931</v>
      </c>
      <c r="DS34" s="62">
        <f t="shared" si="20"/>
        <v>4.8075558479644407</v>
      </c>
      <c r="DT34" s="62">
        <f t="shared" si="21"/>
        <v>13.918310344774641</v>
      </c>
      <c r="DU34" s="62">
        <f t="shared" si="22"/>
        <v>11.17866329389908</v>
      </c>
      <c r="DV34" s="62">
        <f t="shared" si="23"/>
        <v>21.175031836571755</v>
      </c>
      <c r="DW34" s="62">
        <f t="shared" si="24"/>
        <v>23.148622737776275</v>
      </c>
      <c r="DX34" s="62">
        <f t="shared" si="25"/>
        <v>26.287238916312887</v>
      </c>
      <c r="DY34" s="62">
        <f t="shared" si="26"/>
        <v>7.7021853568659377</v>
      </c>
      <c r="DZ34" s="62">
        <f t="shared" si="27"/>
        <v>6.5801123607581822</v>
      </c>
      <c r="EA34" s="62">
        <f t="shared" si="28"/>
        <v>14.211448593955121</v>
      </c>
      <c r="EB34" s="62">
        <f t="shared" si="29"/>
        <v>13.018526474178369</v>
      </c>
      <c r="EC34" s="62">
        <f t="shared" si="30"/>
        <v>5.2348646250930848</v>
      </c>
      <c r="ED34" s="62">
        <f t="shared" si="31"/>
        <v>15.660755980009059</v>
      </c>
      <c r="EE34" s="62">
        <f t="shared" si="32"/>
        <v>288.39800000000002</v>
      </c>
      <c r="EF34" s="296"/>
      <c r="EG34" s="64">
        <f t="shared" ref="EG34:EZ34" si="199">(SUM(DL31:DL34))/$M34</f>
        <v>8.6060781734070789E-6</v>
      </c>
      <c r="EH34" s="64">
        <f t="shared" si="199"/>
        <v>1.9351821787998702E-6</v>
      </c>
      <c r="EI34" s="64">
        <f t="shared" si="199"/>
        <v>2.708721615722293E-4</v>
      </c>
      <c r="EJ34" s="64">
        <f t="shared" si="199"/>
        <v>3.022203347534621E-5</v>
      </c>
      <c r="EK34" s="64">
        <f t="shared" si="199"/>
        <v>9.7129549632719354E-5</v>
      </c>
      <c r="EL34" s="64">
        <f t="shared" si="199"/>
        <v>1.6660644243483903E-4</v>
      </c>
      <c r="EM34" s="64">
        <f t="shared" si="199"/>
        <v>8.1716253289781959E-5</v>
      </c>
      <c r="EN34" s="64">
        <f t="shared" si="199"/>
        <v>3.217499680739692E-5</v>
      </c>
      <c r="EO34" s="64">
        <f t="shared" si="199"/>
        <v>9.3149534830072752E-5</v>
      </c>
      <c r="EP34" s="64">
        <f t="shared" si="199"/>
        <v>7.481420230291382E-5</v>
      </c>
      <c r="EQ34" s="64">
        <f t="shared" si="199"/>
        <v>1.4171579140920336E-4</v>
      </c>
      <c r="ER34" s="64">
        <f t="shared" si="199"/>
        <v>1.5492422474903643E-4</v>
      </c>
      <c r="ES34" s="64">
        <f t="shared" si="199"/>
        <v>1.7592969378936338E-4</v>
      </c>
      <c r="ET34" s="64">
        <f t="shared" si="199"/>
        <v>5.1547563274188271E-5</v>
      </c>
      <c r="EU34" s="64">
        <f t="shared" si="199"/>
        <v>4.4037989551249724E-5</v>
      </c>
      <c r="EV34" s="64">
        <f t="shared" si="199"/>
        <v>9.5111388738748892E-5</v>
      </c>
      <c r="EW34" s="64">
        <f t="shared" si="199"/>
        <v>8.7127650929121254E-5</v>
      </c>
      <c r="EX34" s="64">
        <f t="shared" si="199"/>
        <v>3.5034798955240532E-5</v>
      </c>
      <c r="EY34" s="64">
        <f t="shared" si="199"/>
        <v>1.0481100783708269E-4</v>
      </c>
      <c r="EZ34" s="64">
        <f t="shared" si="199"/>
        <v>1.9301293677510894E-3</v>
      </c>
      <c r="FA34" s="297"/>
      <c r="FB34" s="385">
        <v>3098</v>
      </c>
      <c r="FC34" s="426">
        <v>564</v>
      </c>
      <c r="FD34" s="385">
        <v>6371</v>
      </c>
      <c r="FE34" s="385">
        <v>1306</v>
      </c>
      <c r="FF34" s="385">
        <v>2314</v>
      </c>
      <c r="FG34" s="385">
        <v>2304</v>
      </c>
      <c r="FH34" s="385">
        <v>1877</v>
      </c>
      <c r="FI34" s="385">
        <v>1008</v>
      </c>
      <c r="FJ34" s="384">
        <v>2058.9639999999999</v>
      </c>
      <c r="FK34" s="385">
        <v>1228</v>
      </c>
      <c r="FL34" s="385">
        <v>2425</v>
      </c>
      <c r="FM34" s="385">
        <v>5585</v>
      </c>
      <c r="FN34" s="385">
        <v>3064</v>
      </c>
      <c r="FO34" s="426">
        <v>913</v>
      </c>
      <c r="FP34" s="385">
        <v>1542</v>
      </c>
      <c r="FQ34" s="385">
        <v>2259</v>
      </c>
      <c r="FR34" s="385">
        <v>2426</v>
      </c>
      <c r="FS34" s="426">
        <v>759</v>
      </c>
      <c r="FT34" s="426">
        <v>900</v>
      </c>
      <c r="FU34" s="385">
        <v>3203</v>
      </c>
      <c r="FV34" s="384">
        <v>45204.964</v>
      </c>
      <c r="FW34" s="23"/>
      <c r="FX34" s="62">
        <f t="shared" si="33"/>
        <v>893457.00400000007</v>
      </c>
      <c r="FY34" s="62">
        <f t="shared" si="34"/>
        <v>162656.47200000001</v>
      </c>
      <c r="FZ34" s="62">
        <f t="shared" si="35"/>
        <v>1837383.6580000001</v>
      </c>
      <c r="GA34" s="62">
        <f t="shared" si="36"/>
        <v>376647.78800000006</v>
      </c>
      <c r="GB34" s="62">
        <f t="shared" si="37"/>
        <v>667352.97200000007</v>
      </c>
      <c r="GC34" s="62">
        <f t="shared" si="38"/>
        <v>664468.99200000009</v>
      </c>
      <c r="GD34" s="62">
        <f t="shared" si="39"/>
        <v>541323.04600000009</v>
      </c>
      <c r="GE34" s="62">
        <f t="shared" si="40"/>
        <v>290705.18400000001</v>
      </c>
      <c r="GF34" s="62">
        <f t="shared" si="41"/>
        <v>593801.09967200004</v>
      </c>
      <c r="GG34" s="62">
        <f t="shared" si="42"/>
        <v>354152.74400000001</v>
      </c>
      <c r="GH34" s="62">
        <f t="shared" si="43"/>
        <v>699365.15</v>
      </c>
      <c r="GI34" s="62">
        <f t="shared" si="44"/>
        <v>1610702.83</v>
      </c>
      <c r="GJ34" s="62">
        <f t="shared" si="45"/>
        <v>883651.47200000007</v>
      </c>
      <c r="GK34" s="62">
        <f t="shared" si="46"/>
        <v>263307.37400000001</v>
      </c>
      <c r="GL34" s="62">
        <f t="shared" si="47"/>
        <v>444709.71600000001</v>
      </c>
      <c r="GM34" s="62">
        <f t="shared" si="48"/>
        <v>651491.08200000005</v>
      </c>
      <c r="GN34" s="62">
        <f t="shared" si="49"/>
        <v>699653.54800000007</v>
      </c>
      <c r="GO34" s="62">
        <f t="shared" si="50"/>
        <v>218894.08200000002</v>
      </c>
      <c r="GP34" s="62">
        <f t="shared" si="51"/>
        <v>259558.2</v>
      </c>
      <c r="GQ34" s="62">
        <f t="shared" si="52"/>
        <v>923738.79400000011</v>
      </c>
      <c r="GR34" s="23"/>
      <c r="GS34" s="64">
        <f t="shared" si="63"/>
        <v>13.858634648059041</v>
      </c>
      <c r="GT34" s="64">
        <f t="shared" si="64"/>
        <v>3.1183486509037932</v>
      </c>
      <c r="GU34" s="64">
        <f t="shared" si="65"/>
        <v>32.693410625888987</v>
      </c>
      <c r="GV34" s="64">
        <f t="shared" si="66"/>
        <v>6.855130300947244</v>
      </c>
      <c r="GW34" s="64">
        <f t="shared" si="67"/>
        <v>12.343723168311696</v>
      </c>
      <c r="GX34" s="64">
        <f t="shared" si="68"/>
        <v>11.943487295884619</v>
      </c>
      <c r="GY34" s="64">
        <f t="shared" si="69"/>
        <v>9.5370846984258755</v>
      </c>
      <c r="GZ34" s="64">
        <f t="shared" si="70"/>
        <v>4.700589529751019</v>
      </c>
      <c r="HA34" s="64">
        <f t="shared" si="71"/>
        <v>9.8499531944765106</v>
      </c>
      <c r="HB34" s="64">
        <f t="shared" si="72"/>
        <v>6.1506652918466251</v>
      </c>
      <c r="HC34" s="64">
        <f t="shared" si="73"/>
        <v>11.770176435238627</v>
      </c>
      <c r="HD34" s="64">
        <f t="shared" si="74"/>
        <v>27.212298802868965</v>
      </c>
      <c r="HE34" s="64">
        <f t="shared" si="75"/>
        <v>15.008221795653322</v>
      </c>
      <c r="HF34" s="64">
        <f t="shared" si="76"/>
        <v>4.4350124555237072</v>
      </c>
      <c r="HG34" s="64">
        <f t="shared" si="77"/>
        <v>7.9188313189452799</v>
      </c>
      <c r="HH34" s="64">
        <f t="shared" si="78"/>
        <v>11.409839465981852</v>
      </c>
      <c r="HI34" s="64">
        <f t="shared" si="79"/>
        <v>11.936006251540187</v>
      </c>
      <c r="HJ34" s="64">
        <f t="shared" si="80"/>
        <v>3.7642121459730316</v>
      </c>
      <c r="HK34" s="64">
        <f t="shared" si="81"/>
        <v>4.5921143867567649</v>
      </c>
      <c r="HL34" s="64">
        <f t="shared" si="82"/>
        <v>16.220150979451201</v>
      </c>
      <c r="HM34" s="23"/>
      <c r="HN34" s="207" t="str">
        <f t="shared" si="171"/>
        <v>Total</v>
      </c>
      <c r="HO34" s="602" t="str">
        <f t="shared" si="172"/>
        <v>Total</v>
      </c>
      <c r="HP34" s="376">
        <f t="shared" si="173"/>
        <v>1</v>
      </c>
      <c r="HQ34" s="376">
        <f t="shared" si="174"/>
        <v>1</v>
      </c>
      <c r="HS34" s="122" t="s">
        <v>29</v>
      </c>
      <c r="HT34" s="478" t="s">
        <v>29</v>
      </c>
      <c r="HU34" s="376">
        <v>1</v>
      </c>
      <c r="HV34" s="376">
        <v>1</v>
      </c>
      <c r="HZ34" s="122" t="s">
        <v>29</v>
      </c>
      <c r="IA34" s="478" t="s">
        <v>29</v>
      </c>
      <c r="IB34" s="376">
        <v>1</v>
      </c>
      <c r="IC34" s="376">
        <v>1</v>
      </c>
    </row>
    <row r="35" spans="1:251" s="72" customFormat="1">
      <c r="A35" s="61">
        <v>38504</v>
      </c>
      <c r="B35" s="743">
        <v>20890</v>
      </c>
      <c r="C35" s="237">
        <f t="shared" si="1"/>
        <v>82713</v>
      </c>
      <c r="D35" s="737">
        <f t="shared" si="85"/>
        <v>4.2999634313960478E-2</v>
      </c>
      <c r="E35" s="541">
        <f t="shared" si="11"/>
        <v>37208</v>
      </c>
      <c r="F35" s="237">
        <f t="shared" si="54"/>
        <v>150503</v>
      </c>
      <c r="G35" s="737">
        <f t="shared" si="86"/>
        <v>2.5630017309291153E-2</v>
      </c>
      <c r="H35" s="749">
        <v>58098</v>
      </c>
      <c r="I35" s="237">
        <f t="shared" si="3"/>
        <v>233216</v>
      </c>
      <c r="J35" s="737">
        <f t="shared" si="87"/>
        <v>3.1723771815346469E-2</v>
      </c>
      <c r="K35" s="24"/>
      <c r="L35" s="625">
        <f t="shared" si="88"/>
        <v>82713</v>
      </c>
      <c r="M35" s="625">
        <f t="shared" si="89"/>
        <v>150503</v>
      </c>
      <c r="N35" s="625">
        <f t="shared" si="90"/>
        <v>233216</v>
      </c>
      <c r="O35" s="89"/>
      <c r="P35" s="69">
        <v>1348900</v>
      </c>
      <c r="Q35" s="69">
        <f>R35-P35</f>
        <v>2785000</v>
      </c>
      <c r="R35" s="69">
        <v>4133900</v>
      </c>
      <c r="S35" s="89"/>
      <c r="T35" s="298">
        <f>(L35*1000000)/P35</f>
        <v>61318.852398250427</v>
      </c>
      <c r="U35" s="298">
        <f>(M35*1000000)/Q35</f>
        <v>54040.574506283665</v>
      </c>
      <c r="V35" s="298">
        <f>(N35*1000000)/R35</f>
        <v>56415.491424562759</v>
      </c>
      <c r="W35" s="24"/>
      <c r="X35" s="426"/>
      <c r="Y35" s="426"/>
      <c r="Z35" s="384"/>
      <c r="AA35" s="426"/>
      <c r="AB35" s="426"/>
      <c r="AC35" s="384"/>
      <c r="AD35" s="426"/>
      <c r="AE35" s="426"/>
      <c r="AF35" s="426"/>
      <c r="AG35" s="426"/>
      <c r="AH35" s="384"/>
      <c r="AI35" s="384"/>
      <c r="AJ35" s="384"/>
      <c r="AK35" s="426"/>
      <c r="AL35" s="426"/>
      <c r="AM35" s="426"/>
      <c r="AN35" s="426"/>
      <c r="AO35" s="426"/>
      <c r="AP35" s="426"/>
      <c r="AQ35" s="384"/>
      <c r="AR35" s="384"/>
      <c r="AS35" s="384"/>
      <c r="AT35" s="24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2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296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296"/>
      <c r="DL35" s="62">
        <f t="shared" si="13"/>
        <v>0</v>
      </c>
      <c r="DM35" s="62">
        <f t="shared" si="14"/>
        <v>0</v>
      </c>
      <c r="DN35" s="62">
        <f t="shared" si="15"/>
        <v>0</v>
      </c>
      <c r="DO35" s="62">
        <f t="shared" si="16"/>
        <v>0</v>
      </c>
      <c r="DP35" s="62">
        <f t="shared" si="17"/>
        <v>0</v>
      </c>
      <c r="DQ35" s="62">
        <f t="shared" si="18"/>
        <v>0</v>
      </c>
      <c r="DR35" s="62">
        <f t="shared" si="19"/>
        <v>0</v>
      </c>
      <c r="DS35" s="62">
        <f t="shared" si="20"/>
        <v>0</v>
      </c>
      <c r="DT35" s="62">
        <f t="shared" si="21"/>
        <v>0</v>
      </c>
      <c r="DU35" s="62">
        <f t="shared" si="22"/>
        <v>0</v>
      </c>
      <c r="DV35" s="62">
        <f t="shared" si="23"/>
        <v>0</v>
      </c>
      <c r="DW35" s="62">
        <f t="shared" si="24"/>
        <v>0</v>
      </c>
      <c r="DX35" s="62">
        <f t="shared" si="25"/>
        <v>0</v>
      </c>
      <c r="DY35" s="62">
        <f t="shared" si="26"/>
        <v>0</v>
      </c>
      <c r="DZ35" s="62">
        <f t="shared" si="27"/>
        <v>0</v>
      </c>
      <c r="EA35" s="62">
        <f t="shared" si="28"/>
        <v>0</v>
      </c>
      <c r="EB35" s="62">
        <f t="shared" si="29"/>
        <v>0</v>
      </c>
      <c r="EC35" s="62">
        <f t="shared" si="30"/>
        <v>0</v>
      </c>
      <c r="ED35" s="62">
        <f t="shared" si="31"/>
        <v>0</v>
      </c>
      <c r="EE35" s="62">
        <f t="shared" si="32"/>
        <v>0</v>
      </c>
      <c r="EF35" s="296"/>
      <c r="EG35" s="64">
        <f t="shared" ref="EG35:EZ35" si="200">(SUM(DL32:DL35))/$M35</f>
        <v>8.5440927728504572E-6</v>
      </c>
      <c r="EH35" s="64">
        <f t="shared" si="200"/>
        <v>1.9212440016085912E-6</v>
      </c>
      <c r="EI35" s="64">
        <f t="shared" si="200"/>
        <v>2.689212009724785E-4</v>
      </c>
      <c r="EJ35" s="64">
        <f t="shared" si="200"/>
        <v>3.0004358849011347E-5</v>
      </c>
      <c r="EK35" s="64">
        <f t="shared" si="200"/>
        <v>9.6429972668792604E-5</v>
      </c>
      <c r="EL35" s="64">
        <f t="shared" si="200"/>
        <v>1.6540645716146E-4</v>
      </c>
      <c r="EM35" s="64">
        <f t="shared" si="200"/>
        <v>8.1127690812182683E-5</v>
      </c>
      <c r="EN35" s="64">
        <f t="shared" si="200"/>
        <v>3.1943255934861366E-5</v>
      </c>
      <c r="EO35" s="64">
        <f t="shared" si="200"/>
        <v>9.247862397941995E-5</v>
      </c>
      <c r="EP35" s="64">
        <f t="shared" si="200"/>
        <v>7.4275351945802271E-5</v>
      </c>
      <c r="EQ35" s="64">
        <f t="shared" si="200"/>
        <v>1.4069508140416971E-4</v>
      </c>
      <c r="ER35" s="64">
        <f t="shared" si="200"/>
        <v>1.5380838081484273E-4</v>
      </c>
      <c r="ES35" s="64">
        <f t="shared" si="200"/>
        <v>1.7466255766538134E-4</v>
      </c>
      <c r="ET35" s="64">
        <f t="shared" si="200"/>
        <v>5.1176291215895615E-5</v>
      </c>
      <c r="EU35" s="64">
        <f t="shared" si="200"/>
        <v>4.3720805304599787E-5</v>
      </c>
      <c r="EV35" s="64">
        <f t="shared" si="200"/>
        <v>9.4426347607390687E-5</v>
      </c>
      <c r="EW35" s="64">
        <f t="shared" si="200"/>
        <v>8.650011278299017E-5</v>
      </c>
      <c r="EX35" s="64">
        <f t="shared" si="200"/>
        <v>3.4782460317024142E-5</v>
      </c>
      <c r="EY35" s="64">
        <f t="shared" si="200"/>
        <v>1.0405610506108888E-4</v>
      </c>
      <c r="EZ35" s="64">
        <f t="shared" si="200"/>
        <v>1.916227583503319E-3</v>
      </c>
      <c r="FA35" s="297"/>
      <c r="FB35" s="384">
        <v>2165.8789999999999</v>
      </c>
      <c r="FC35" s="426">
        <v>648</v>
      </c>
      <c r="FD35" s="385">
        <v>6523</v>
      </c>
      <c r="FE35" s="385">
        <v>1381</v>
      </c>
      <c r="FF35" s="385">
        <v>2609</v>
      </c>
      <c r="FG35" s="385">
        <v>2509</v>
      </c>
      <c r="FH35" s="385">
        <v>1903</v>
      </c>
      <c r="FI35" s="426">
        <v>900</v>
      </c>
      <c r="FJ35" s="384">
        <v>1989.973</v>
      </c>
      <c r="FK35" s="385">
        <v>1239</v>
      </c>
      <c r="FL35" s="385">
        <v>2442</v>
      </c>
      <c r="FM35" s="385">
        <v>5648</v>
      </c>
      <c r="FN35" s="385">
        <v>3123</v>
      </c>
      <c r="FO35" s="426">
        <v>926</v>
      </c>
      <c r="FP35" s="385">
        <v>1680</v>
      </c>
      <c r="FQ35" s="385">
        <v>2234</v>
      </c>
      <c r="FR35" s="385">
        <v>2579</v>
      </c>
      <c r="FS35" s="426">
        <v>736</v>
      </c>
      <c r="FT35" s="426">
        <v>903</v>
      </c>
      <c r="FU35" s="385">
        <v>3274</v>
      </c>
      <c r="FV35" s="384">
        <v>45412.851999999999</v>
      </c>
      <c r="FW35" s="23"/>
      <c r="FX35" s="62">
        <f t="shared" si="33"/>
        <v>624635.17184199998</v>
      </c>
      <c r="FY35" s="62">
        <f t="shared" si="34"/>
        <v>186881.90400000001</v>
      </c>
      <c r="FZ35" s="62">
        <f t="shared" si="35"/>
        <v>1881220.1540000001</v>
      </c>
      <c r="GA35" s="62">
        <f t="shared" si="36"/>
        <v>398277.63800000004</v>
      </c>
      <c r="GB35" s="62">
        <f t="shared" si="37"/>
        <v>752430.3820000001</v>
      </c>
      <c r="GC35" s="62">
        <f t="shared" si="38"/>
        <v>723590.58200000005</v>
      </c>
      <c r="GD35" s="62">
        <f t="shared" si="39"/>
        <v>548821.39400000009</v>
      </c>
      <c r="GE35" s="62">
        <f t="shared" si="40"/>
        <v>259558.2</v>
      </c>
      <c r="GF35" s="62">
        <f t="shared" si="41"/>
        <v>573904.23325400008</v>
      </c>
      <c r="GG35" s="62">
        <f t="shared" si="42"/>
        <v>357325.12200000003</v>
      </c>
      <c r="GH35" s="62">
        <f t="shared" si="43"/>
        <v>704267.91600000008</v>
      </c>
      <c r="GI35" s="62">
        <f t="shared" si="44"/>
        <v>1628871.9040000001</v>
      </c>
      <c r="GJ35" s="62">
        <f t="shared" si="45"/>
        <v>900666.95400000003</v>
      </c>
      <c r="GK35" s="62">
        <f t="shared" si="46"/>
        <v>267056.54800000001</v>
      </c>
      <c r="GL35" s="62">
        <f t="shared" si="47"/>
        <v>484508.64</v>
      </c>
      <c r="GM35" s="62">
        <f t="shared" si="48"/>
        <v>644281.1320000001</v>
      </c>
      <c r="GN35" s="62">
        <f t="shared" si="49"/>
        <v>743778.44200000004</v>
      </c>
      <c r="GO35" s="62">
        <f t="shared" si="50"/>
        <v>212260.92800000001</v>
      </c>
      <c r="GP35" s="62">
        <f t="shared" si="51"/>
        <v>260423.39400000003</v>
      </c>
      <c r="GQ35" s="62">
        <f t="shared" si="52"/>
        <v>944215.05200000003</v>
      </c>
      <c r="GR35" s="23"/>
      <c r="GS35" s="64">
        <f t="shared" si="63"/>
        <v>13.708945063126029</v>
      </c>
      <c r="GT35" s="64">
        <f t="shared" si="64"/>
        <v>3.0507249331092208</v>
      </c>
      <c r="GU35" s="64">
        <f t="shared" si="65"/>
        <v>32.545187997392979</v>
      </c>
      <c r="GV35" s="64">
        <f t="shared" si="66"/>
        <v>6.7852970036361144</v>
      </c>
      <c r="GW35" s="64">
        <f t="shared" si="67"/>
        <v>12.374788976742591</v>
      </c>
      <c r="GX35" s="64">
        <f t="shared" si="68"/>
        <v>12.058215980035675</v>
      </c>
      <c r="GY35" s="64">
        <f t="shared" si="69"/>
        <v>9.6010654157519237</v>
      </c>
      <c r="GZ35" s="64">
        <f t="shared" si="70"/>
        <v>4.7053134862102093</v>
      </c>
      <c r="HA35" s="64">
        <f t="shared" si="71"/>
        <v>9.9100975447482185</v>
      </c>
      <c r="HB35" s="64">
        <f t="shared" si="72"/>
        <v>6.1397848775384194</v>
      </c>
      <c r="HC35" s="64">
        <f t="shared" si="73"/>
        <v>11.844281884604831</v>
      </c>
      <c r="HD35" s="64">
        <f t="shared" si="74"/>
        <v>27.342755977291439</v>
      </c>
      <c r="HE35" s="64">
        <f t="shared" si="75"/>
        <v>15.071842515093303</v>
      </c>
      <c r="HF35" s="64">
        <f t="shared" si="76"/>
        <v>4.4691203519484084</v>
      </c>
      <c r="HG35" s="64">
        <f t="shared" si="77"/>
        <v>7.9197919849324228</v>
      </c>
      <c r="HH35" s="64">
        <f t="shared" si="78"/>
        <v>11.217318957532932</v>
      </c>
      <c r="HI35" s="64">
        <f t="shared" si="79"/>
        <v>12.055742753498903</v>
      </c>
      <c r="HJ35" s="64">
        <f t="shared" si="80"/>
        <v>3.7135496449643255</v>
      </c>
      <c r="HK35" s="64">
        <f t="shared" si="81"/>
        <v>4.5420805347832056</v>
      </c>
      <c r="HL35" s="64">
        <f t="shared" si="82"/>
        <v>16.230549147571352</v>
      </c>
      <c r="HM35" s="23"/>
      <c r="HO35" s="478" t="s">
        <v>667</v>
      </c>
      <c r="HP35" s="61">
        <v>41974</v>
      </c>
      <c r="HQ35" s="61">
        <v>37226</v>
      </c>
      <c r="HU35" s="61">
        <v>37226</v>
      </c>
      <c r="HV35" s="61">
        <v>41974</v>
      </c>
      <c r="HW35" s="376"/>
      <c r="HX35" s="376"/>
      <c r="HY35" s="376"/>
      <c r="HZ35" s="376"/>
      <c r="IA35" s="376"/>
      <c r="IB35" s="376"/>
      <c r="IC35" s="376"/>
      <c r="ID35" s="376"/>
      <c r="IE35" s="376"/>
      <c r="IF35" s="376"/>
      <c r="IG35" s="376"/>
      <c r="IH35" s="376"/>
      <c r="II35" s="376"/>
      <c r="IJ35" s="376"/>
      <c r="IK35" s="376"/>
      <c r="IL35" s="376"/>
      <c r="IM35" s="376"/>
      <c r="IN35" s="376"/>
      <c r="IO35" s="376"/>
      <c r="IP35" s="376"/>
    </row>
    <row r="36" spans="1:251" s="72" customFormat="1" ht="19" customHeight="1">
      <c r="A36" s="61">
        <v>38596</v>
      </c>
      <c r="B36" s="743">
        <v>21141</v>
      </c>
      <c r="C36" s="237">
        <f t="shared" si="1"/>
        <v>83498</v>
      </c>
      <c r="D36" s="737">
        <f t="shared" si="85"/>
        <v>3.9968115183898201E-2</v>
      </c>
      <c r="E36" s="541">
        <f t="shared" si="11"/>
        <v>37908</v>
      </c>
      <c r="F36" s="237">
        <f t="shared" si="54"/>
        <v>151801</v>
      </c>
      <c r="G36" s="737">
        <f t="shared" si="86"/>
        <v>2.654250858827667E-2</v>
      </c>
      <c r="H36" s="749">
        <v>59049</v>
      </c>
      <c r="I36" s="237">
        <f t="shared" si="3"/>
        <v>235299</v>
      </c>
      <c r="J36" s="737">
        <f t="shared" si="87"/>
        <v>3.126684636118604E-2</v>
      </c>
      <c r="K36" s="24"/>
      <c r="L36" s="625">
        <f t="shared" si="88"/>
        <v>83498</v>
      </c>
      <c r="M36" s="625">
        <f t="shared" si="89"/>
        <v>151801</v>
      </c>
      <c r="N36" s="625">
        <f t="shared" si="90"/>
        <v>235299</v>
      </c>
      <c r="O36" s="89"/>
      <c r="P36" s="55"/>
      <c r="Q36" s="55"/>
      <c r="R36" s="55"/>
      <c r="S36" s="89"/>
      <c r="T36" s="55"/>
      <c r="U36" s="55"/>
      <c r="V36" s="55"/>
      <c r="W36" s="24"/>
      <c r="X36" s="426"/>
      <c r="Y36" s="426"/>
      <c r="Z36" s="384"/>
      <c r="AA36" s="426"/>
      <c r="AB36" s="426"/>
      <c r="AC36" s="384"/>
      <c r="AD36" s="426"/>
      <c r="AE36" s="426"/>
      <c r="AF36" s="426"/>
      <c r="AG36" s="426"/>
      <c r="AH36" s="384"/>
      <c r="AI36" s="384"/>
      <c r="AJ36" s="384"/>
      <c r="AK36" s="426"/>
      <c r="AL36" s="426"/>
      <c r="AM36" s="426"/>
      <c r="AN36" s="426"/>
      <c r="AO36" s="426"/>
      <c r="AP36" s="426"/>
      <c r="AQ36" s="384"/>
      <c r="AR36" s="384"/>
      <c r="AS36" s="384"/>
      <c r="AT36" s="24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2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296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296"/>
      <c r="DL36" s="62">
        <f t="shared" si="13"/>
        <v>0</v>
      </c>
      <c r="DM36" s="62">
        <f t="shared" si="14"/>
        <v>0</v>
      </c>
      <c r="DN36" s="62">
        <f t="shared" si="15"/>
        <v>0</v>
      </c>
      <c r="DO36" s="62">
        <f t="shared" si="16"/>
        <v>0</v>
      </c>
      <c r="DP36" s="62">
        <f t="shared" si="17"/>
        <v>0</v>
      </c>
      <c r="DQ36" s="62">
        <f t="shared" si="18"/>
        <v>0</v>
      </c>
      <c r="DR36" s="62">
        <f t="shared" si="19"/>
        <v>0</v>
      </c>
      <c r="DS36" s="62">
        <f t="shared" si="20"/>
        <v>0</v>
      </c>
      <c r="DT36" s="62">
        <f t="shared" si="21"/>
        <v>0</v>
      </c>
      <c r="DU36" s="62">
        <f t="shared" si="22"/>
        <v>0</v>
      </c>
      <c r="DV36" s="62">
        <f t="shared" si="23"/>
        <v>0</v>
      </c>
      <c r="DW36" s="62">
        <f t="shared" si="24"/>
        <v>0</v>
      </c>
      <c r="DX36" s="62">
        <f t="shared" si="25"/>
        <v>0</v>
      </c>
      <c r="DY36" s="62">
        <f t="shared" si="26"/>
        <v>0</v>
      </c>
      <c r="DZ36" s="62">
        <f t="shared" si="27"/>
        <v>0</v>
      </c>
      <c r="EA36" s="62">
        <f t="shared" si="28"/>
        <v>0</v>
      </c>
      <c r="EB36" s="62">
        <f t="shared" si="29"/>
        <v>0</v>
      </c>
      <c r="EC36" s="62">
        <f t="shared" si="30"/>
        <v>0</v>
      </c>
      <c r="ED36" s="62">
        <f t="shared" si="31"/>
        <v>0</v>
      </c>
      <c r="EE36" s="62">
        <f t="shared" si="32"/>
        <v>0</v>
      </c>
      <c r="EF36" s="296"/>
      <c r="EG36" s="64">
        <f t="shared" ref="EG36:EZ36" si="201">(SUM(DL33:DL36))/$M36</f>
        <v>8.4710350695470545E-6</v>
      </c>
      <c r="EH36" s="64">
        <f t="shared" si="201"/>
        <v>1.9048160814098574E-6</v>
      </c>
      <c r="EI36" s="64">
        <f t="shared" si="201"/>
        <v>2.6662174498165973E-4</v>
      </c>
      <c r="EJ36" s="64">
        <f t="shared" si="201"/>
        <v>2.9747801528664206E-5</v>
      </c>
      <c r="EK36" s="64">
        <f t="shared" si="201"/>
        <v>9.5605431957439629E-5</v>
      </c>
      <c r="EL36" s="64">
        <f t="shared" si="201"/>
        <v>1.6399212141007778E-4</v>
      </c>
      <c r="EM36" s="64">
        <f t="shared" si="201"/>
        <v>8.0433994837358984E-5</v>
      </c>
      <c r="EN36" s="64">
        <f t="shared" si="201"/>
        <v>3.1670119748647508E-5</v>
      </c>
      <c r="EO36" s="64">
        <f t="shared" si="201"/>
        <v>9.1687869940083666E-5</v>
      </c>
      <c r="EP36" s="64">
        <f t="shared" si="201"/>
        <v>7.3640248047767012E-5</v>
      </c>
      <c r="EQ36" s="64">
        <f t="shared" si="201"/>
        <v>1.3949204443035128E-4</v>
      </c>
      <c r="ER36" s="64">
        <f t="shared" si="201"/>
        <v>1.5249321636732482E-4</v>
      </c>
      <c r="ES36" s="64">
        <f t="shared" si="201"/>
        <v>1.7316907606875374E-4</v>
      </c>
      <c r="ET36" s="64">
        <f t="shared" si="201"/>
        <v>5.0738699724415109E-5</v>
      </c>
      <c r="EU36" s="64">
        <f t="shared" si="201"/>
        <v>4.3346963200230446E-5</v>
      </c>
      <c r="EV36" s="64">
        <f t="shared" si="201"/>
        <v>9.3618939229353699E-5</v>
      </c>
      <c r="EW36" s="64">
        <f t="shared" si="201"/>
        <v>8.5760479009877206E-5</v>
      </c>
      <c r="EX36" s="64">
        <f t="shared" si="201"/>
        <v>3.4485047035876475E-5</v>
      </c>
      <c r="EY36" s="64">
        <f t="shared" si="201"/>
        <v>1.0316635582116757E-4</v>
      </c>
      <c r="EZ36" s="64">
        <f t="shared" si="201"/>
        <v>1.8998425570319038E-3</v>
      </c>
      <c r="FA36" s="297"/>
      <c r="FB36" s="384">
        <v>2566.8440000000001</v>
      </c>
      <c r="FC36" s="426">
        <v>658</v>
      </c>
      <c r="FD36" s="385">
        <v>6561</v>
      </c>
      <c r="FE36" s="385">
        <v>1452</v>
      </c>
      <c r="FF36" s="385">
        <v>2635</v>
      </c>
      <c r="FG36" s="385">
        <v>2536</v>
      </c>
      <c r="FH36" s="385">
        <v>1933</v>
      </c>
      <c r="FI36" s="426">
        <v>924</v>
      </c>
      <c r="FJ36" s="385">
        <v>2011</v>
      </c>
      <c r="FK36" s="385">
        <v>1254</v>
      </c>
      <c r="FL36" s="385">
        <v>2467</v>
      </c>
      <c r="FM36" s="385">
        <v>5696</v>
      </c>
      <c r="FN36" s="385">
        <v>3146</v>
      </c>
      <c r="FO36" s="426">
        <v>939</v>
      </c>
      <c r="FP36" s="385">
        <v>1667</v>
      </c>
      <c r="FQ36" s="385">
        <v>2218</v>
      </c>
      <c r="FR36" s="385">
        <v>2523</v>
      </c>
      <c r="FS36" s="426">
        <v>743</v>
      </c>
      <c r="FT36" s="426">
        <v>910</v>
      </c>
      <c r="FU36" s="385">
        <v>3316</v>
      </c>
      <c r="FV36" s="384">
        <v>46155.843999999997</v>
      </c>
      <c r="FW36" s="23"/>
      <c r="FX36" s="62">
        <f t="shared" si="33"/>
        <v>740272.67591200012</v>
      </c>
      <c r="FY36" s="62">
        <f t="shared" si="34"/>
        <v>189765.88400000002</v>
      </c>
      <c r="FZ36" s="62">
        <f t="shared" si="35"/>
        <v>1892179.2780000002</v>
      </c>
      <c r="GA36" s="62">
        <f t="shared" si="36"/>
        <v>418753.89600000001</v>
      </c>
      <c r="GB36" s="62">
        <f t="shared" si="37"/>
        <v>759928.7300000001</v>
      </c>
      <c r="GC36" s="62">
        <f t="shared" si="38"/>
        <v>731377.3280000001</v>
      </c>
      <c r="GD36" s="62">
        <f t="shared" si="39"/>
        <v>557473.33400000003</v>
      </c>
      <c r="GE36" s="62">
        <f t="shared" si="40"/>
        <v>266479.75200000004</v>
      </c>
      <c r="GF36" s="62">
        <f t="shared" si="41"/>
        <v>579968.37800000003</v>
      </c>
      <c r="GG36" s="62">
        <f t="shared" si="42"/>
        <v>361651.092</v>
      </c>
      <c r="GH36" s="62">
        <f t="shared" si="43"/>
        <v>711477.86600000004</v>
      </c>
      <c r="GI36" s="62">
        <f t="shared" si="44"/>
        <v>1642715.0080000001</v>
      </c>
      <c r="GJ36" s="62">
        <f t="shared" si="45"/>
        <v>907300.10800000012</v>
      </c>
      <c r="GK36" s="62">
        <f t="shared" si="46"/>
        <v>270805.72200000001</v>
      </c>
      <c r="GL36" s="62">
        <f t="shared" si="47"/>
        <v>480759.46600000001</v>
      </c>
      <c r="GM36" s="62">
        <f t="shared" si="48"/>
        <v>639666.76400000008</v>
      </c>
      <c r="GN36" s="62">
        <f t="shared" si="49"/>
        <v>727628.1540000001</v>
      </c>
      <c r="GO36" s="62">
        <f t="shared" si="50"/>
        <v>214279.71400000001</v>
      </c>
      <c r="GP36" s="62">
        <f t="shared" si="51"/>
        <v>262442.18000000005</v>
      </c>
      <c r="GQ36" s="62">
        <f t="shared" si="52"/>
        <v>956327.76800000004</v>
      </c>
      <c r="GR36" s="23"/>
      <c r="GS36" s="64">
        <f t="shared" si="63"/>
        <v>13.766341759862986</v>
      </c>
      <c r="GT36" s="64">
        <f t="shared" si="64"/>
        <v>3.0372005150893115</v>
      </c>
      <c r="GU36" s="64">
        <f t="shared" si="65"/>
        <v>32.407836488892855</v>
      </c>
      <c r="GV36" s="64">
        <f t="shared" si="66"/>
        <v>6.6884597299606039</v>
      </c>
      <c r="GW36" s="64">
        <f t="shared" si="67"/>
        <v>12.32162097586475</v>
      </c>
      <c r="GX36" s="64">
        <f t="shared" si="68"/>
        <v>12.119386074738951</v>
      </c>
      <c r="GY36" s="64">
        <f t="shared" si="69"/>
        <v>9.6337352899927335</v>
      </c>
      <c r="GZ36" s="64">
        <f t="shared" si="70"/>
        <v>4.6857213757814522</v>
      </c>
      <c r="HA36" s="64">
        <f t="shared" si="71"/>
        <v>9.9547396843845508</v>
      </c>
      <c r="HB36" s="64">
        <f t="shared" si="72"/>
        <v>6.1234276728757884</v>
      </c>
      <c r="HC36" s="64">
        <f t="shared" si="73"/>
        <v>11.897540516534281</v>
      </c>
      <c r="HD36" s="64">
        <f t="shared" si="74"/>
        <v>27.476981899625589</v>
      </c>
      <c r="HE36" s="64">
        <f t="shared" si="75"/>
        <v>15.159037921963121</v>
      </c>
      <c r="HF36" s="64">
        <f t="shared" si="76"/>
        <v>4.510451128139092</v>
      </c>
      <c r="HG36" s="64">
        <f t="shared" si="77"/>
        <v>7.9689204246001903</v>
      </c>
      <c r="HH36" s="64">
        <f t="shared" si="78"/>
        <v>11.019963612255046</v>
      </c>
      <c r="HI36" s="64">
        <f t="shared" si="79"/>
        <v>12.163510053166398</v>
      </c>
      <c r="HJ36" s="64">
        <f t="shared" si="80"/>
        <v>3.6782238683547321</v>
      </c>
      <c r="HK36" s="64">
        <f t="shared" si="81"/>
        <v>4.4749068121836482</v>
      </c>
      <c r="HL36" s="64">
        <f t="shared" si="82"/>
        <v>16.211885073884719</v>
      </c>
      <c r="HM36" s="23"/>
      <c r="HO36" s="343" t="s">
        <v>393</v>
      </c>
      <c r="HS36" s="207" t="s">
        <v>6</v>
      </c>
      <c r="HT36" s="424" t="s">
        <v>30</v>
      </c>
      <c r="HU36" s="376">
        <v>5.4740243176600624E-3</v>
      </c>
      <c r="HV36" s="376">
        <v>4.2950246383722784E-3</v>
      </c>
      <c r="HX36" s="72">
        <v>7.045109517301344E-3</v>
      </c>
      <c r="HY36" s="72">
        <v>5.4985682787199669E-3</v>
      </c>
      <c r="HZ36" s="72">
        <v>0.16777274514732277</v>
      </c>
      <c r="IA36" s="72">
        <v>2.2546129896271638E-2</v>
      </c>
      <c r="IB36" s="72">
        <v>4.7678700161369221E-2</v>
      </c>
      <c r="IC36" s="72">
        <v>9.2689523687388156E-2</v>
      </c>
      <c r="ID36" s="72">
        <v>4.3265801761232327E-2</v>
      </c>
      <c r="IE36" s="72">
        <v>1.9056623266972206E-2</v>
      </c>
      <c r="IF36" s="72">
        <v>4.5485079042841811E-2</v>
      </c>
      <c r="IG36" s="72">
        <v>3.5890364350496792E-2</v>
      </c>
      <c r="IH36" s="72">
        <v>6.3566998212812392E-2</v>
      </c>
      <c r="II36" s="72">
        <v>0.13817774743183342</v>
      </c>
      <c r="IJ36" s="72">
        <v>8.2680609608842839E-2</v>
      </c>
      <c r="IK36" s="72">
        <v>2.3614024540791118E-2</v>
      </c>
      <c r="IL36" s="72">
        <v>2.2879161466084437E-2</v>
      </c>
      <c r="IM36" s="72">
        <v>4.5496507348669106E-2</v>
      </c>
      <c r="IN36" s="72">
        <v>4.8457665758563778E-2</v>
      </c>
      <c r="IO36" s="72">
        <v>1.6692862286690483E-2</v>
      </c>
      <c r="IP36" s="72">
        <v>2.056310791012873E-2</v>
      </c>
      <c r="IQ36" s="72">
        <v>5.0942651150657832E-2</v>
      </c>
    </row>
    <row r="37" spans="1:251" s="72" customFormat="1">
      <c r="A37" s="61">
        <v>38687</v>
      </c>
      <c r="B37" s="743">
        <v>21635</v>
      </c>
      <c r="C37" s="237">
        <f t="shared" si="1"/>
        <v>84003</v>
      </c>
      <c r="D37" s="737">
        <f t="shared" si="85"/>
        <v>3.4417791350605853E-2</v>
      </c>
      <c r="E37" s="541">
        <f t="shared" si="11"/>
        <v>40383</v>
      </c>
      <c r="F37" s="237">
        <f t="shared" si="54"/>
        <v>153075</v>
      </c>
      <c r="G37" s="737">
        <f t="shared" si="86"/>
        <v>2.9241692777322026E-2</v>
      </c>
      <c r="H37" s="749">
        <v>62018</v>
      </c>
      <c r="I37" s="237">
        <f t="shared" si="3"/>
        <v>237078</v>
      </c>
      <c r="J37" s="737">
        <f t="shared" si="87"/>
        <v>3.1069785242721748E-2</v>
      </c>
      <c r="K37" s="24"/>
      <c r="L37" s="625">
        <f t="shared" si="88"/>
        <v>84003</v>
      </c>
      <c r="M37" s="625">
        <f t="shared" si="89"/>
        <v>153075</v>
      </c>
      <c r="N37" s="625">
        <f t="shared" si="90"/>
        <v>237078</v>
      </c>
      <c r="O37" s="89"/>
      <c r="P37" s="55"/>
      <c r="Q37" s="55"/>
      <c r="R37" s="55"/>
      <c r="S37" s="89"/>
      <c r="T37" s="55"/>
      <c r="U37" s="55"/>
      <c r="V37" s="55"/>
      <c r="W37" s="24"/>
      <c r="X37" s="426"/>
      <c r="Y37" s="426"/>
      <c r="Z37" s="384"/>
      <c r="AA37" s="426"/>
      <c r="AB37" s="426"/>
      <c r="AC37" s="384"/>
      <c r="AD37" s="426"/>
      <c r="AE37" s="426"/>
      <c r="AF37" s="426"/>
      <c r="AG37" s="426"/>
      <c r="AH37" s="384"/>
      <c r="AI37" s="384"/>
      <c r="AJ37" s="384"/>
      <c r="AK37" s="426"/>
      <c r="AL37" s="426"/>
      <c r="AM37" s="426"/>
      <c r="AN37" s="426"/>
      <c r="AO37" s="426"/>
      <c r="AP37" s="426"/>
      <c r="AQ37" s="384"/>
      <c r="AR37" s="384"/>
      <c r="AS37" s="384"/>
      <c r="AT37" s="24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2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296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296"/>
      <c r="DL37" s="62">
        <f t="shared" si="13"/>
        <v>0</v>
      </c>
      <c r="DM37" s="62">
        <f t="shared" si="14"/>
        <v>0</v>
      </c>
      <c r="DN37" s="62">
        <f t="shared" si="15"/>
        <v>0</v>
      </c>
      <c r="DO37" s="62">
        <f t="shared" si="16"/>
        <v>0</v>
      </c>
      <c r="DP37" s="62">
        <f t="shared" si="17"/>
        <v>0</v>
      </c>
      <c r="DQ37" s="62">
        <f t="shared" si="18"/>
        <v>0</v>
      </c>
      <c r="DR37" s="62">
        <f t="shared" si="19"/>
        <v>0</v>
      </c>
      <c r="DS37" s="62">
        <f t="shared" si="20"/>
        <v>0</v>
      </c>
      <c r="DT37" s="62">
        <f t="shared" si="21"/>
        <v>0</v>
      </c>
      <c r="DU37" s="62">
        <f t="shared" si="22"/>
        <v>0</v>
      </c>
      <c r="DV37" s="62">
        <f t="shared" si="23"/>
        <v>0</v>
      </c>
      <c r="DW37" s="62">
        <f t="shared" si="24"/>
        <v>0</v>
      </c>
      <c r="DX37" s="62">
        <f t="shared" si="25"/>
        <v>0</v>
      </c>
      <c r="DY37" s="62">
        <f t="shared" si="26"/>
        <v>0</v>
      </c>
      <c r="DZ37" s="62">
        <f t="shared" si="27"/>
        <v>0</v>
      </c>
      <c r="EA37" s="62">
        <f t="shared" si="28"/>
        <v>0</v>
      </c>
      <c r="EB37" s="62">
        <f t="shared" si="29"/>
        <v>0</v>
      </c>
      <c r="EC37" s="62">
        <f t="shared" si="30"/>
        <v>0</v>
      </c>
      <c r="ED37" s="62">
        <f t="shared" si="31"/>
        <v>0</v>
      </c>
      <c r="EE37" s="62">
        <f t="shared" si="32"/>
        <v>0</v>
      </c>
      <c r="EF37" s="296"/>
      <c r="EG37" s="64">
        <f t="shared" ref="EG37:EZ37" si="202">(SUM(DL34:DL37))/$M37</f>
        <v>8.4005330366964714E-6</v>
      </c>
      <c r="EH37" s="64">
        <f t="shared" si="202"/>
        <v>1.888962835042285E-6</v>
      </c>
      <c r="EI37" s="64">
        <f t="shared" si="202"/>
        <v>2.6440272748627094E-4</v>
      </c>
      <c r="EJ37" s="64">
        <f t="shared" si="202"/>
        <v>2.9500218976663434E-5</v>
      </c>
      <c r="EK37" s="64">
        <f t="shared" si="202"/>
        <v>9.4809734944120813E-5</v>
      </c>
      <c r="EL37" s="64">
        <f t="shared" si="202"/>
        <v>1.6262726129133572E-4</v>
      </c>
      <c r="EM37" s="64">
        <f t="shared" si="202"/>
        <v>7.9764565411111747E-5</v>
      </c>
      <c r="EN37" s="64">
        <f t="shared" si="202"/>
        <v>3.1406538284922038E-5</v>
      </c>
      <c r="EO37" s="64">
        <f t="shared" si="202"/>
        <v>9.0924777689202287E-5</v>
      </c>
      <c r="EP37" s="64">
        <f t="shared" si="202"/>
        <v>7.3027361057645469E-5</v>
      </c>
      <c r="EQ37" s="64">
        <f t="shared" si="202"/>
        <v>1.3833109153403074E-4</v>
      </c>
      <c r="ER37" s="64">
        <f t="shared" si="202"/>
        <v>1.5122405838821672E-4</v>
      </c>
      <c r="ES37" s="64">
        <f t="shared" si="202"/>
        <v>1.7172783874775689E-4</v>
      </c>
      <c r="ET37" s="64">
        <f t="shared" si="202"/>
        <v>5.0316415854097256E-5</v>
      </c>
      <c r="EU37" s="64">
        <f t="shared" si="202"/>
        <v>4.2986198665740208E-5</v>
      </c>
      <c r="EV37" s="64">
        <f t="shared" si="202"/>
        <v>9.2839775234069061E-5</v>
      </c>
      <c r="EW37" s="64">
        <f t="shared" si="202"/>
        <v>8.5046718759943611E-5</v>
      </c>
      <c r="EX37" s="64">
        <f t="shared" si="202"/>
        <v>3.4198037727212705E-5</v>
      </c>
      <c r="EY37" s="64">
        <f t="shared" si="202"/>
        <v>1.0230773137356889E-4</v>
      </c>
      <c r="EZ37" s="64">
        <f t="shared" si="202"/>
        <v>1.8840307039033155E-3</v>
      </c>
      <c r="FA37" s="297"/>
      <c r="FB37" s="384">
        <v>3662.7640000000001</v>
      </c>
      <c r="FC37" s="426">
        <v>622</v>
      </c>
      <c r="FD37" s="385">
        <v>6925</v>
      </c>
      <c r="FE37" s="385">
        <v>1354</v>
      </c>
      <c r="FF37" s="385">
        <v>2640</v>
      </c>
      <c r="FG37" s="385">
        <v>2599</v>
      </c>
      <c r="FH37" s="385">
        <v>2243</v>
      </c>
      <c r="FI37" s="385">
        <v>1019</v>
      </c>
      <c r="FJ37" s="384">
        <v>2071.9690000000001</v>
      </c>
      <c r="FK37" s="385">
        <v>1294</v>
      </c>
      <c r="FL37" s="385">
        <v>2488</v>
      </c>
      <c r="FM37" s="385">
        <v>5736</v>
      </c>
      <c r="FN37" s="385">
        <v>3159</v>
      </c>
      <c r="FO37" s="426">
        <v>949</v>
      </c>
      <c r="FP37" s="385">
        <v>1706</v>
      </c>
      <c r="FQ37" s="385">
        <v>2210</v>
      </c>
      <c r="FR37" s="385">
        <v>2561</v>
      </c>
      <c r="FS37" s="426">
        <v>756</v>
      </c>
      <c r="FT37" s="426">
        <v>914</v>
      </c>
      <c r="FU37" s="385">
        <v>3557</v>
      </c>
      <c r="FV37" s="384">
        <v>48466.733</v>
      </c>
      <c r="FW37" s="23"/>
      <c r="FX37" s="62">
        <f t="shared" si="33"/>
        <v>1056333.8120720002</v>
      </c>
      <c r="FY37" s="62">
        <f t="shared" si="34"/>
        <v>179383.55600000001</v>
      </c>
      <c r="FZ37" s="62">
        <f t="shared" si="35"/>
        <v>1997156.1500000001</v>
      </c>
      <c r="GA37" s="62">
        <f t="shared" si="36"/>
        <v>390490.89200000005</v>
      </c>
      <c r="GB37" s="62">
        <f t="shared" si="37"/>
        <v>761370.72000000009</v>
      </c>
      <c r="GC37" s="62">
        <f t="shared" si="38"/>
        <v>749546.40200000012</v>
      </c>
      <c r="GD37" s="62">
        <f t="shared" si="39"/>
        <v>646876.71400000004</v>
      </c>
      <c r="GE37" s="62">
        <f t="shared" si="40"/>
        <v>293877.56200000003</v>
      </c>
      <c r="GF37" s="62">
        <f t="shared" si="41"/>
        <v>597551.71566200012</v>
      </c>
      <c r="GG37" s="62">
        <f t="shared" si="42"/>
        <v>373187.01200000005</v>
      </c>
      <c r="GH37" s="62">
        <f t="shared" si="43"/>
        <v>717534.22400000005</v>
      </c>
      <c r="GI37" s="62">
        <f t="shared" si="44"/>
        <v>1654250.9280000001</v>
      </c>
      <c r="GJ37" s="62">
        <f t="shared" si="45"/>
        <v>911049.28200000012</v>
      </c>
      <c r="GK37" s="62">
        <f t="shared" si="46"/>
        <v>273689.70200000005</v>
      </c>
      <c r="GL37" s="62">
        <f t="shared" si="47"/>
        <v>492006.98800000007</v>
      </c>
      <c r="GM37" s="62">
        <f t="shared" si="48"/>
        <v>637359.58000000007</v>
      </c>
      <c r="GN37" s="62">
        <f t="shared" si="49"/>
        <v>738587.27800000005</v>
      </c>
      <c r="GO37" s="62">
        <f t="shared" si="50"/>
        <v>218028.88800000001</v>
      </c>
      <c r="GP37" s="62">
        <f t="shared" si="51"/>
        <v>263595.772</v>
      </c>
      <c r="GQ37" s="62">
        <f t="shared" si="52"/>
        <v>1025831.6860000001</v>
      </c>
      <c r="GR37" s="23"/>
      <c r="GS37" s="64">
        <f t="shared" si="63"/>
        <v>13.981468815436273</v>
      </c>
      <c r="GT37" s="64">
        <f t="shared" si="64"/>
        <v>3.0314403529640033</v>
      </c>
      <c r="GU37" s="64">
        <f t="shared" si="65"/>
        <v>32.090448038198403</v>
      </c>
      <c r="GV37" s="64">
        <f t="shared" si="66"/>
        <v>6.6820633462404784</v>
      </c>
      <c r="GW37" s="64">
        <f t="shared" si="67"/>
        <v>12.405549245396031</v>
      </c>
      <c r="GX37" s="64">
        <f t="shared" si="68"/>
        <v>12.101432035026448</v>
      </c>
      <c r="GY37" s="64">
        <f t="shared" si="69"/>
        <v>9.6782261028016112</v>
      </c>
      <c r="GZ37" s="64">
        <f t="shared" si="70"/>
        <v>4.6846215085330583</v>
      </c>
      <c r="HA37" s="64">
        <f t="shared" si="71"/>
        <v>9.8922102708306987</v>
      </c>
      <c r="HB37" s="64">
        <f t="shared" si="72"/>
        <v>6.100591240013836</v>
      </c>
      <c r="HC37" s="64">
        <f t="shared" si="73"/>
        <v>11.948156961000176</v>
      </c>
      <c r="HD37" s="64">
        <f t="shared" si="74"/>
        <v>27.571266292106397</v>
      </c>
      <c r="HE37" s="64">
        <f t="shared" si="75"/>
        <v>15.196128767747323</v>
      </c>
      <c r="HF37" s="64">
        <f t="shared" si="76"/>
        <v>4.5337793721897439</v>
      </c>
      <c r="HG37" s="64">
        <f t="shared" si="77"/>
        <v>8.0226120095496007</v>
      </c>
      <c r="HH37" s="64">
        <f t="shared" si="78"/>
        <v>10.8521185348282</v>
      </c>
      <c r="HI37" s="64">
        <f t="shared" si="79"/>
        <v>12.272954141674893</v>
      </c>
      <c r="HJ37" s="64">
        <f t="shared" si="80"/>
        <v>3.6421077113861262</v>
      </c>
      <c r="HK37" s="64">
        <f t="shared" si="81"/>
        <v>4.4121324880419106</v>
      </c>
      <c r="HL37" s="64">
        <f t="shared" si="82"/>
        <v>16.239859033735733</v>
      </c>
      <c r="HM37" s="23"/>
      <c r="HO37" s="343" t="s">
        <v>393</v>
      </c>
      <c r="HS37" s="207" t="s">
        <v>7</v>
      </c>
      <c r="HT37" s="424" t="s">
        <v>31</v>
      </c>
      <c r="HU37" s="376">
        <v>1.3522216019785361E-3</v>
      </c>
      <c r="HV37" s="376">
        <v>1.0857035908953395E-3</v>
      </c>
    </row>
    <row r="38" spans="1:251" s="72" customFormat="1" ht="20">
      <c r="A38" s="61">
        <v>38777</v>
      </c>
      <c r="B38" s="743">
        <v>20950</v>
      </c>
      <c r="C38" s="237">
        <f t="shared" si="1"/>
        <v>84616</v>
      </c>
      <c r="D38" s="737">
        <f t="shared" si="85"/>
        <v>3.3364271408333757E-2</v>
      </c>
      <c r="E38" s="541">
        <f t="shared" si="11"/>
        <v>38923</v>
      </c>
      <c r="F38" s="237">
        <f t="shared" si="54"/>
        <v>154422</v>
      </c>
      <c r="G38" s="737">
        <f t="shared" ref="G38:G63" si="203">(SUM(E35:E38)/SUM(E31:E34))-1</f>
        <v>3.3483024247251025E-2</v>
      </c>
      <c r="H38" s="749">
        <v>59873</v>
      </c>
      <c r="I38" s="237">
        <f t="shared" si="3"/>
        <v>239038</v>
      </c>
      <c r="J38" s="737">
        <f t="shared" si="87"/>
        <v>3.344098433656284E-2</v>
      </c>
      <c r="K38" s="24"/>
      <c r="L38" s="625">
        <f t="shared" si="88"/>
        <v>84616</v>
      </c>
      <c r="M38" s="625">
        <f t="shared" si="89"/>
        <v>154422</v>
      </c>
      <c r="N38" s="625">
        <f t="shared" si="90"/>
        <v>239038</v>
      </c>
      <c r="O38" s="89"/>
      <c r="P38" s="55"/>
      <c r="Q38" s="55"/>
      <c r="R38" s="55"/>
      <c r="S38" s="89"/>
      <c r="T38" s="55"/>
      <c r="U38" s="55"/>
      <c r="V38" s="55"/>
      <c r="W38" s="457">
        <v>2006</v>
      </c>
      <c r="X38" s="457">
        <v>299.3</v>
      </c>
      <c r="Y38" s="457">
        <v>75.099999999999994</v>
      </c>
      <c r="Z38" s="457">
        <v>9091.2999999999993</v>
      </c>
      <c r="AA38" s="457">
        <v>1065.7</v>
      </c>
      <c r="AB38" s="457">
        <v>3339.3</v>
      </c>
      <c r="AC38" s="457">
        <v>5901.3</v>
      </c>
      <c r="AD38" s="457">
        <v>2903.6</v>
      </c>
      <c r="AE38" s="457">
        <v>1161.9000000000001</v>
      </c>
      <c r="AF38" s="457">
        <v>3266.4</v>
      </c>
      <c r="AG38" s="457">
        <v>2631.3</v>
      </c>
      <c r="AH38" s="457">
        <v>5040.6000000000004</v>
      </c>
      <c r="AI38" s="457">
        <v>5472.5</v>
      </c>
      <c r="AJ38" s="457">
        <v>6241.9</v>
      </c>
      <c r="AK38" s="457">
        <v>1812.5</v>
      </c>
      <c r="AL38" s="457">
        <v>1544.3</v>
      </c>
      <c r="AM38" s="457">
        <v>3147.8</v>
      </c>
      <c r="AN38" s="457">
        <v>3157.1</v>
      </c>
      <c r="AO38" s="457">
        <v>1170.2</v>
      </c>
      <c r="AP38" s="457">
        <v>1511.1</v>
      </c>
      <c r="AQ38" s="457">
        <v>4787.1000000000004</v>
      </c>
      <c r="AR38" s="457">
        <v>3684.8</v>
      </c>
      <c r="AS38" s="457">
        <v>67305.100000000006</v>
      </c>
      <c r="AT38" s="24"/>
      <c r="AU38" s="62">
        <f>+X38-X34</f>
        <v>8.9000000000000341</v>
      </c>
      <c r="AV38" s="62">
        <f t="shared" ref="AV38" si="204">+Y38-Y34</f>
        <v>9.7999999999999972</v>
      </c>
      <c r="AW38" s="62">
        <f t="shared" ref="AW38" si="205">+Z38-Z34</f>
        <v>-48.900000000001455</v>
      </c>
      <c r="AX38" s="62">
        <f t="shared" ref="AX38" si="206">+AA38-AA34</f>
        <v>45.900000000000091</v>
      </c>
      <c r="AY38" s="62">
        <f t="shared" ref="AY38" si="207">+AB38-AB34</f>
        <v>61.800000000000182</v>
      </c>
      <c r="AZ38" s="62">
        <f t="shared" ref="AZ38" si="208">+AC38-AC34</f>
        <v>279.40000000000055</v>
      </c>
      <c r="BA38" s="62">
        <f t="shared" ref="BA38" si="209">+AD38-AD34</f>
        <v>146.19999999999982</v>
      </c>
      <c r="BB38" s="62">
        <f t="shared" ref="BB38" si="210">+AE38-AE34</f>
        <v>76.200000000000045</v>
      </c>
      <c r="BC38" s="62">
        <f t="shared" ref="BC38" si="211">+AF38-AF34</f>
        <v>123.20000000000027</v>
      </c>
      <c r="BD38" s="62">
        <f t="shared" ref="BD38" si="212">+AG38-AG34</f>
        <v>106.80000000000018</v>
      </c>
      <c r="BE38" s="62">
        <f t="shared" ref="BE38" si="213">+AH38-AH34</f>
        <v>258.60000000000036</v>
      </c>
      <c r="BF38" s="62">
        <f t="shared" ref="BF38" si="214">+AI38-AI34</f>
        <v>244.80000000000018</v>
      </c>
      <c r="BG38" s="62">
        <f t="shared" ref="BG38" si="215">+AJ38-AJ34</f>
        <v>305.39999999999964</v>
      </c>
      <c r="BH38" s="62">
        <f t="shared" ref="BH38" si="216">+AK38-AK34</f>
        <v>73.099999999999909</v>
      </c>
      <c r="BI38" s="62">
        <f t="shared" ref="BI38" si="217">+AL38-AL34</f>
        <v>58.299999999999955</v>
      </c>
      <c r="BJ38" s="62">
        <f t="shared" ref="BJ38" si="218">+AM38-AM34</f>
        <v>-61.599999999999909</v>
      </c>
      <c r="BK38" s="62">
        <f t="shared" ref="BK38" si="219">+AN38-AN34</f>
        <v>217.09999999999991</v>
      </c>
      <c r="BL38" s="62">
        <f t="shared" ref="BL38" si="220">+AO38-AO34</f>
        <v>-12</v>
      </c>
      <c r="BM38" s="62">
        <f t="shared" ref="BM38" si="221">+AP38-AP34</f>
        <v>-21.5</v>
      </c>
      <c r="BN38" s="62">
        <f t="shared" ref="BN38" si="222">+AQ38-AQ34</f>
        <v>156</v>
      </c>
      <c r="BO38" s="62">
        <f t="shared" ref="BO38" si="223">+AR38-AR34</f>
        <v>148.10000000000036</v>
      </c>
      <c r="BP38" s="62">
        <f t="shared" ref="BP38" si="224">+AS38-AS34</f>
        <v>2175.6000000000058</v>
      </c>
      <c r="BQ38" s="24"/>
      <c r="BR38" s="64">
        <f>+X38/X34-1</f>
        <v>3.0647382920110378E-2</v>
      </c>
      <c r="BS38" s="64">
        <f t="shared" ref="BS38:CM38" si="225">+Y38/Y34-1</f>
        <v>0.15007656967840721</v>
      </c>
      <c r="BT38" s="64">
        <f t="shared" si="225"/>
        <v>-5.3499923415244455E-3</v>
      </c>
      <c r="BU38" s="64">
        <f t="shared" si="225"/>
        <v>4.5008825259855056E-2</v>
      </c>
      <c r="BV38" s="64">
        <f t="shared" si="225"/>
        <v>1.8855835240274565E-2</v>
      </c>
      <c r="BW38" s="64">
        <f t="shared" si="225"/>
        <v>4.9698500506946131E-2</v>
      </c>
      <c r="BX38" s="64">
        <f t="shared" si="225"/>
        <v>5.3020961775585684E-2</v>
      </c>
      <c r="BY38" s="64">
        <f t="shared" si="225"/>
        <v>7.0185134014921324E-2</v>
      </c>
      <c r="BZ38" s="64">
        <f t="shared" si="225"/>
        <v>3.9195724102825125E-2</v>
      </c>
      <c r="CA38" s="64">
        <f t="shared" si="225"/>
        <v>4.2305407011289375E-2</v>
      </c>
      <c r="CB38" s="64">
        <f t="shared" si="225"/>
        <v>5.4077791718946111E-2</v>
      </c>
      <c r="CC38" s="64">
        <f t="shared" si="225"/>
        <v>4.6827476710599392E-2</v>
      </c>
      <c r="CD38" s="64">
        <f t="shared" si="225"/>
        <v>5.1444453802745649E-2</v>
      </c>
      <c r="CE38" s="64">
        <f t="shared" si="225"/>
        <v>4.2025985972174329E-2</v>
      </c>
      <c r="CF38" s="64">
        <f t="shared" si="225"/>
        <v>3.9232839838492461E-2</v>
      </c>
      <c r="CG38" s="64">
        <f t="shared" si="225"/>
        <v>-1.9193618744936747E-2</v>
      </c>
      <c r="CH38" s="64">
        <f t="shared" si="225"/>
        <v>7.3843537414965965E-2</v>
      </c>
      <c r="CI38" s="64">
        <f t="shared" si="225"/>
        <v>-1.0150566739976274E-2</v>
      </c>
      <c r="CJ38" s="64">
        <f t="shared" si="225"/>
        <v>-1.4028448388359704E-2</v>
      </c>
      <c r="CK38" s="64">
        <f t="shared" si="225"/>
        <v>3.3685301548228352E-2</v>
      </c>
      <c r="CL38" s="64">
        <f t="shared" si="225"/>
        <v>4.1875194390250892E-2</v>
      </c>
      <c r="CM38" s="64">
        <f t="shared" si="225"/>
        <v>3.3404217750788945E-2</v>
      </c>
      <c r="CN38" s="296"/>
      <c r="CO38" s="64">
        <f>+X38/$AS38</f>
        <v>4.4469141268640858E-3</v>
      </c>
      <c r="CP38" s="64">
        <f t="shared" ref="CP38:DJ38" si="226">+Y38/$AS38</f>
        <v>1.1158144033661637E-3</v>
      </c>
      <c r="CQ38" s="64">
        <f t="shared" si="226"/>
        <v>0.1350759452106898</v>
      </c>
      <c r="CR38" s="64">
        <f t="shared" si="226"/>
        <v>1.5833866972933701E-2</v>
      </c>
      <c r="CS38" s="64">
        <f t="shared" si="226"/>
        <v>4.9614368004802012E-2</v>
      </c>
      <c r="CT38" s="64">
        <f t="shared" si="226"/>
        <v>8.7679834069037857E-2</v>
      </c>
      <c r="CU38" s="64">
        <f t="shared" si="226"/>
        <v>4.3140861539467286E-2</v>
      </c>
      <c r="CV38" s="64">
        <f t="shared" si="226"/>
        <v>1.7263179164728974E-2</v>
      </c>
      <c r="CW38" s="64">
        <f t="shared" si="226"/>
        <v>4.8531240574636987E-2</v>
      </c>
      <c r="CX38" s="64">
        <f t="shared" si="226"/>
        <v>3.9095105720071729E-2</v>
      </c>
      <c r="CY38" s="64">
        <f t="shared" si="226"/>
        <v>7.4891798689846675E-2</v>
      </c>
      <c r="CZ38" s="64">
        <f t="shared" si="226"/>
        <v>8.1308845837833973E-2</v>
      </c>
      <c r="DA38" s="64">
        <f t="shared" si="226"/>
        <v>9.2740371829177867E-2</v>
      </c>
      <c r="DB38" s="64">
        <f t="shared" si="226"/>
        <v>2.6929608603211343E-2</v>
      </c>
      <c r="DC38" s="64">
        <f t="shared" si="226"/>
        <v>2.2944769415690635E-2</v>
      </c>
      <c r="DD38" s="64">
        <f t="shared" si="226"/>
        <v>4.6769115564793753E-2</v>
      </c>
      <c r="DE38" s="64">
        <f t="shared" si="226"/>
        <v>4.6907292315144018E-2</v>
      </c>
      <c r="DF38" s="64">
        <f t="shared" si="226"/>
        <v>1.7386498199987815E-2</v>
      </c>
      <c r="DG38" s="64">
        <f t="shared" si="226"/>
        <v>2.245149327465526E-2</v>
      </c>
      <c r="DH38" s="64">
        <f t="shared" si="226"/>
        <v>7.1125367914169957E-2</v>
      </c>
      <c r="DI38" s="64">
        <f t="shared" si="226"/>
        <v>5.4747708568890024E-2</v>
      </c>
      <c r="DJ38" s="64">
        <f t="shared" si="226"/>
        <v>1</v>
      </c>
      <c r="DK38" s="296"/>
      <c r="DL38" s="62">
        <f t="shared" si="13"/>
        <v>1.2824811403593488</v>
      </c>
      <c r="DM38" s="62">
        <f t="shared" si="14"/>
        <v>0.3217986423019949</v>
      </c>
      <c r="DN38" s="62">
        <f t="shared" si="15"/>
        <v>38.955632446872521</v>
      </c>
      <c r="DO38" s="62">
        <f t="shared" si="16"/>
        <v>4.5664555672601335</v>
      </c>
      <c r="DP38" s="62">
        <f t="shared" si="17"/>
        <v>14.308684503848891</v>
      </c>
      <c r="DQ38" s="62">
        <f t="shared" si="18"/>
        <v>25.286688785842383</v>
      </c>
      <c r="DR38" s="62">
        <f t="shared" si="19"/>
        <v>12.441738186259288</v>
      </c>
      <c r="DS38" s="62">
        <f t="shared" si="20"/>
        <v>4.9786663447495068</v>
      </c>
      <c r="DT38" s="62">
        <f t="shared" si="21"/>
        <v>13.996312719244159</v>
      </c>
      <c r="DU38" s="62">
        <f t="shared" si="22"/>
        <v>11.274950299457247</v>
      </c>
      <c r="DV38" s="62">
        <f t="shared" si="23"/>
        <v>21.598644958554402</v>
      </c>
      <c r="DW38" s="62">
        <f t="shared" si="24"/>
        <v>23.449308521939646</v>
      </c>
      <c r="DX38" s="62">
        <f t="shared" si="25"/>
        <v>26.746137754791242</v>
      </c>
      <c r="DY38" s="62">
        <f t="shared" si="26"/>
        <v>7.7664452619489452</v>
      </c>
      <c r="DZ38" s="62">
        <f t="shared" si="27"/>
        <v>6.617225609946348</v>
      </c>
      <c r="EA38" s="62">
        <f t="shared" si="28"/>
        <v>13.48811939065539</v>
      </c>
      <c r="EB38" s="62">
        <f t="shared" si="29"/>
        <v>13.527969289102906</v>
      </c>
      <c r="EC38" s="62">
        <f t="shared" si="30"/>
        <v>5.0142313078800864</v>
      </c>
      <c r="ED38" s="62">
        <f t="shared" si="31"/>
        <v>15.789129655850747</v>
      </c>
      <c r="EE38" s="62">
        <f t="shared" si="32"/>
        <v>288.39800000000002</v>
      </c>
      <c r="EF38" s="296"/>
      <c r="EG38" s="64">
        <f t="shared" ref="EG38:EZ38" si="227">(SUM(DL35:DL38))/$M38</f>
        <v>8.3050416414717388E-6</v>
      </c>
      <c r="EH38" s="64">
        <f t="shared" si="227"/>
        <v>2.083891170312487E-6</v>
      </c>
      <c r="EI38" s="64">
        <f t="shared" si="227"/>
        <v>2.5226737412332778E-4</v>
      </c>
      <c r="EJ38" s="64">
        <f t="shared" si="227"/>
        <v>2.9571275901491583E-5</v>
      </c>
      <c r="EK38" s="64">
        <f t="shared" si="227"/>
        <v>9.2659624301258186E-5</v>
      </c>
      <c r="EL38" s="64">
        <f t="shared" si="227"/>
        <v>1.6375055876651244E-4</v>
      </c>
      <c r="EM38" s="64">
        <f t="shared" si="227"/>
        <v>8.0569725727288127E-5</v>
      </c>
      <c r="EN38" s="64">
        <f t="shared" si="227"/>
        <v>3.2240654471186145E-5</v>
      </c>
      <c r="EO38" s="64">
        <f t="shared" si="227"/>
        <v>9.063677921050213E-5</v>
      </c>
      <c r="EP38" s="64">
        <f t="shared" si="227"/>
        <v>7.3013885971281596E-5</v>
      </c>
      <c r="EQ38" s="64">
        <f t="shared" si="227"/>
        <v>1.3986766755096037E-4</v>
      </c>
      <c r="ER38" s="64">
        <f t="shared" si="227"/>
        <v>1.5185212289660569E-4</v>
      </c>
      <c r="ES38" s="64">
        <f t="shared" si="227"/>
        <v>1.7320160181056611E-4</v>
      </c>
      <c r="ET38" s="64">
        <f t="shared" si="227"/>
        <v>5.0293645089099645E-5</v>
      </c>
      <c r="EU38" s="64">
        <f t="shared" si="227"/>
        <v>4.2851573026811907E-5</v>
      </c>
      <c r="EV38" s="64">
        <f t="shared" si="227"/>
        <v>8.7345840558051248E-5</v>
      </c>
      <c r="EW38" s="64">
        <f t="shared" si="227"/>
        <v>8.7603898985267028E-5</v>
      </c>
      <c r="EX38" s="64">
        <f t="shared" si="227"/>
        <v>3.2470964680421746E-5</v>
      </c>
      <c r="EY38" s="64">
        <f t="shared" si="227"/>
        <v>1.0224663361341484E-4</v>
      </c>
      <c r="EZ38" s="64">
        <f t="shared" si="227"/>
        <v>1.867596585978682E-3</v>
      </c>
      <c r="FA38" s="297"/>
      <c r="FB38" s="385">
        <v>3310</v>
      </c>
      <c r="FC38" s="426">
        <v>617</v>
      </c>
      <c r="FD38" s="385">
        <v>6434</v>
      </c>
      <c r="FE38" s="385">
        <v>1304</v>
      </c>
      <c r="FF38" s="385">
        <v>2551</v>
      </c>
      <c r="FG38" s="385">
        <v>2387</v>
      </c>
      <c r="FH38" s="385">
        <v>1963</v>
      </c>
      <c r="FI38" s="385">
        <v>1063</v>
      </c>
      <c r="FJ38" s="385">
        <v>2023</v>
      </c>
      <c r="FK38" s="385">
        <v>1241</v>
      </c>
      <c r="FL38" s="385">
        <v>2516</v>
      </c>
      <c r="FM38" s="385">
        <v>5771</v>
      </c>
      <c r="FN38" s="385">
        <v>3188</v>
      </c>
      <c r="FO38" s="426">
        <v>950</v>
      </c>
      <c r="FP38" s="385">
        <v>1665</v>
      </c>
      <c r="FQ38" s="385">
        <v>2211</v>
      </c>
      <c r="FR38" s="385">
        <v>2555</v>
      </c>
      <c r="FS38" s="426">
        <v>785</v>
      </c>
      <c r="FT38" s="426">
        <v>895</v>
      </c>
      <c r="FU38" s="385">
        <v>3331</v>
      </c>
      <c r="FV38" s="385">
        <v>46760</v>
      </c>
      <c r="FW38" s="23"/>
      <c r="FX38" s="62">
        <f t="shared" si="33"/>
        <v>954597.38000000012</v>
      </c>
      <c r="FY38" s="62">
        <f t="shared" si="34"/>
        <v>177941.56600000002</v>
      </c>
      <c r="FZ38" s="62">
        <f t="shared" si="35"/>
        <v>1855552.7320000001</v>
      </c>
      <c r="GA38" s="62">
        <f t="shared" si="36"/>
        <v>376070.99200000003</v>
      </c>
      <c r="GB38" s="62">
        <f t="shared" si="37"/>
        <v>735703.29800000007</v>
      </c>
      <c r="GC38" s="62">
        <f t="shared" si="38"/>
        <v>688406.02600000007</v>
      </c>
      <c r="GD38" s="62">
        <f t="shared" si="39"/>
        <v>566125.27400000009</v>
      </c>
      <c r="GE38" s="62">
        <f t="shared" si="40"/>
        <v>306567.07400000002</v>
      </c>
      <c r="GF38" s="62">
        <f t="shared" si="41"/>
        <v>583429.1540000001</v>
      </c>
      <c r="GG38" s="62">
        <f t="shared" si="42"/>
        <v>357901.91800000001</v>
      </c>
      <c r="GH38" s="62">
        <f t="shared" si="43"/>
        <v>725609.36800000002</v>
      </c>
      <c r="GI38" s="62">
        <f t="shared" si="44"/>
        <v>1664344.8580000002</v>
      </c>
      <c r="GJ38" s="62">
        <f t="shared" si="45"/>
        <v>919412.82400000002</v>
      </c>
      <c r="GK38" s="62">
        <f t="shared" si="46"/>
        <v>273978.10000000003</v>
      </c>
      <c r="GL38" s="62">
        <f t="shared" si="47"/>
        <v>480182.67000000004</v>
      </c>
      <c r="GM38" s="62">
        <f t="shared" si="48"/>
        <v>637647.978</v>
      </c>
      <c r="GN38" s="62">
        <f t="shared" si="49"/>
        <v>736856.89</v>
      </c>
      <c r="GO38" s="62">
        <f t="shared" si="50"/>
        <v>226392.43000000002</v>
      </c>
      <c r="GP38" s="62">
        <f t="shared" si="51"/>
        <v>258116.21000000002</v>
      </c>
      <c r="GQ38" s="62">
        <f t="shared" si="52"/>
        <v>960653.73800000013</v>
      </c>
      <c r="GR38" s="23"/>
      <c r="GS38" s="64">
        <f t="shared" si="63"/>
        <v>14.12260410405877</v>
      </c>
      <c r="GT38" s="64">
        <f t="shared" si="64"/>
        <v>3.0705281587028006</v>
      </c>
      <c r="GU38" s="64">
        <f t="shared" si="65"/>
        <v>31.903330491386306</v>
      </c>
      <c r="GV38" s="64">
        <f t="shared" si="66"/>
        <v>6.6248605577355901</v>
      </c>
      <c r="GW38" s="64">
        <f t="shared" si="67"/>
        <v>12.58976869786394</v>
      </c>
      <c r="GX38" s="64">
        <f t="shared" si="68"/>
        <v>12.102344974439212</v>
      </c>
      <c r="GY38" s="64">
        <f t="shared" si="69"/>
        <v>9.7026276826278686</v>
      </c>
      <c r="GZ38" s="64">
        <f t="shared" si="70"/>
        <v>4.7125669893489741</v>
      </c>
      <c r="HA38" s="64">
        <f t="shared" si="71"/>
        <v>9.7677084016599895</v>
      </c>
      <c r="HB38" s="64">
        <f t="shared" si="72"/>
        <v>6.0662536667810141</v>
      </c>
      <c r="HC38" s="64">
        <f t="shared" si="73"/>
        <v>11.959978639379512</v>
      </c>
      <c r="HD38" s="64">
        <f t="shared" si="74"/>
        <v>27.56960273261992</v>
      </c>
      <c r="HE38" s="64">
        <f t="shared" si="75"/>
        <v>15.221132907738522</v>
      </c>
      <c r="HF38" s="64">
        <f t="shared" si="76"/>
        <v>4.5412447895313726</v>
      </c>
      <c r="HG38" s="64">
        <f t="shared" si="77"/>
        <v>8.1052291434834629</v>
      </c>
      <c r="HH38" s="64">
        <f t="shared" si="78"/>
        <v>10.705224499870315</v>
      </c>
      <c r="HI38" s="64">
        <f t="shared" si="79"/>
        <v>12.327959420677885</v>
      </c>
      <c r="HJ38" s="64">
        <f t="shared" si="80"/>
        <v>3.6436129820363292</v>
      </c>
      <c r="HK38" s="64">
        <f t="shared" si="81"/>
        <v>4.3699225897137701</v>
      </c>
      <c r="HL38" s="64">
        <f t="shared" si="82"/>
        <v>16.261131050293258</v>
      </c>
      <c r="HM38" s="23"/>
      <c r="HO38" s="343" t="s">
        <v>393</v>
      </c>
      <c r="HS38" s="207" t="s">
        <v>8</v>
      </c>
      <c r="HT38" s="424" t="s">
        <v>32</v>
      </c>
      <c r="HU38" s="376">
        <v>0.15577263468427333</v>
      </c>
      <c r="HV38" s="376">
        <v>0.10998345050020254</v>
      </c>
    </row>
    <row r="39" spans="1:251" s="72" customFormat="1" ht="12.65" customHeight="1">
      <c r="A39" s="61">
        <v>38869</v>
      </c>
      <c r="B39" s="743">
        <v>21255</v>
      </c>
      <c r="C39" s="237">
        <f t="shared" si="1"/>
        <v>84981</v>
      </c>
      <c r="D39" s="737">
        <f t="shared" si="85"/>
        <v>2.7420115338580464E-2</v>
      </c>
      <c r="E39" s="541">
        <f t="shared" si="11"/>
        <v>37991</v>
      </c>
      <c r="F39" s="237">
        <f t="shared" si="54"/>
        <v>155205</v>
      </c>
      <c r="G39" s="737">
        <f t="shared" si="203"/>
        <v>3.1241902154774293E-2</v>
      </c>
      <c r="H39" s="749">
        <v>59246</v>
      </c>
      <c r="I39" s="237">
        <f t="shared" si="3"/>
        <v>240186</v>
      </c>
      <c r="J39" s="737">
        <f t="shared" si="87"/>
        <v>2.9886457189901128E-2</v>
      </c>
      <c r="K39" s="24"/>
      <c r="L39" s="625">
        <f t="shared" si="88"/>
        <v>84981</v>
      </c>
      <c r="M39" s="625">
        <f t="shared" si="89"/>
        <v>155205</v>
      </c>
      <c r="N39" s="625">
        <f t="shared" si="90"/>
        <v>240186</v>
      </c>
      <c r="O39" s="89"/>
      <c r="P39" s="69">
        <v>1373000</v>
      </c>
      <c r="Q39" s="69">
        <f>R39-P39</f>
        <v>2811600</v>
      </c>
      <c r="R39" s="69">
        <v>4184600</v>
      </c>
      <c r="S39" s="89"/>
      <c r="T39" s="298">
        <f>(L39*1000000)/P39</f>
        <v>61894.391842680263</v>
      </c>
      <c r="U39" s="298">
        <f>(M39*1000000)/Q39</f>
        <v>55201.664532650451</v>
      </c>
      <c r="V39" s="298">
        <f>(N39*1000000)/R39</f>
        <v>57397.600726473262</v>
      </c>
      <c r="W39" s="24"/>
      <c r="X39" s="426"/>
      <c r="Y39" s="426"/>
      <c r="Z39" s="384"/>
      <c r="AA39" s="426"/>
      <c r="AB39" s="426"/>
      <c r="AC39" s="384"/>
      <c r="AD39" s="426"/>
      <c r="AE39" s="426"/>
      <c r="AF39" s="426"/>
      <c r="AG39" s="426"/>
      <c r="AH39" s="384"/>
      <c r="AI39" s="384"/>
      <c r="AJ39" s="384"/>
      <c r="AK39" s="426"/>
      <c r="AL39" s="426"/>
      <c r="AM39" s="426"/>
      <c r="AN39" s="426"/>
      <c r="AO39" s="426"/>
      <c r="AP39" s="426"/>
      <c r="AQ39" s="384"/>
      <c r="AR39" s="384"/>
      <c r="AS39" s="384"/>
      <c r="AT39" s="24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2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296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296"/>
      <c r="DL39" s="62">
        <f t="shared" si="13"/>
        <v>0</v>
      </c>
      <c r="DM39" s="62">
        <f t="shared" si="14"/>
        <v>0</v>
      </c>
      <c r="DN39" s="62">
        <f t="shared" si="15"/>
        <v>0</v>
      </c>
      <c r="DO39" s="62">
        <f t="shared" si="16"/>
        <v>0</v>
      </c>
      <c r="DP39" s="62">
        <f t="shared" si="17"/>
        <v>0</v>
      </c>
      <c r="DQ39" s="62">
        <f t="shared" si="18"/>
        <v>0</v>
      </c>
      <c r="DR39" s="62">
        <f t="shared" si="19"/>
        <v>0</v>
      </c>
      <c r="DS39" s="62">
        <f t="shared" si="20"/>
        <v>0</v>
      </c>
      <c r="DT39" s="62">
        <f t="shared" si="21"/>
        <v>0</v>
      </c>
      <c r="DU39" s="62">
        <f t="shared" si="22"/>
        <v>0</v>
      </c>
      <c r="DV39" s="62">
        <f t="shared" si="23"/>
        <v>0</v>
      </c>
      <c r="DW39" s="62">
        <f t="shared" si="24"/>
        <v>0</v>
      </c>
      <c r="DX39" s="62">
        <f t="shared" si="25"/>
        <v>0</v>
      </c>
      <c r="DY39" s="62">
        <f t="shared" si="26"/>
        <v>0</v>
      </c>
      <c r="DZ39" s="62">
        <f t="shared" si="27"/>
        <v>0</v>
      </c>
      <c r="EA39" s="62">
        <f t="shared" si="28"/>
        <v>0</v>
      </c>
      <c r="EB39" s="62">
        <f t="shared" si="29"/>
        <v>0</v>
      </c>
      <c r="EC39" s="62">
        <f t="shared" si="30"/>
        <v>0</v>
      </c>
      <c r="ED39" s="62">
        <f t="shared" si="31"/>
        <v>0</v>
      </c>
      <c r="EE39" s="62">
        <f t="shared" si="32"/>
        <v>0</v>
      </c>
      <c r="EF39" s="296"/>
      <c r="EG39" s="64">
        <f t="shared" ref="EG39:EZ39" si="228">(SUM(DL36:DL39))/$M39</f>
        <v>8.263143200021577E-6</v>
      </c>
      <c r="EH39" s="64">
        <f t="shared" si="228"/>
        <v>2.0733780632195798E-6</v>
      </c>
      <c r="EI39" s="64">
        <f t="shared" si="228"/>
        <v>2.5099470021502218E-4</v>
      </c>
      <c r="EJ39" s="64">
        <f t="shared" si="228"/>
        <v>2.9422090572211807E-5</v>
      </c>
      <c r="EK39" s="64">
        <f t="shared" si="228"/>
        <v>9.2192162004116435E-5</v>
      </c>
      <c r="EL39" s="64">
        <f t="shared" si="228"/>
        <v>1.6292444693046218E-4</v>
      </c>
      <c r="EM39" s="64">
        <f t="shared" si="228"/>
        <v>8.0163256249858502E-5</v>
      </c>
      <c r="EN39" s="64">
        <f t="shared" si="228"/>
        <v>3.2078002285683497E-5</v>
      </c>
      <c r="EO39" s="64">
        <f t="shared" si="228"/>
        <v>9.0179522046610346E-5</v>
      </c>
      <c r="EP39" s="64">
        <f t="shared" si="228"/>
        <v>7.264553525632065E-5</v>
      </c>
      <c r="EQ39" s="64">
        <f t="shared" si="228"/>
        <v>1.391620434815528E-4</v>
      </c>
      <c r="ER39" s="64">
        <f t="shared" si="228"/>
        <v>1.5108603796230562E-4</v>
      </c>
      <c r="ES39" s="64">
        <f t="shared" si="228"/>
        <v>1.7232781002410517E-4</v>
      </c>
      <c r="ET39" s="64">
        <f t="shared" si="228"/>
        <v>5.003991663895458E-5</v>
      </c>
      <c r="EU39" s="64">
        <f t="shared" si="228"/>
        <v>4.2635389387882785E-5</v>
      </c>
      <c r="EV39" s="64">
        <f t="shared" si="228"/>
        <v>8.6905185984055856E-5</v>
      </c>
      <c r="EW39" s="64">
        <f t="shared" si="228"/>
        <v>8.7161942521844698E-5</v>
      </c>
      <c r="EX39" s="64">
        <f t="shared" si="228"/>
        <v>3.2307150593602564E-5</v>
      </c>
      <c r="EY39" s="64">
        <f t="shared" si="228"/>
        <v>1.0173080542412131E-4</v>
      </c>
      <c r="EZ39" s="64">
        <f t="shared" si="228"/>
        <v>1.8581746722077254E-3</v>
      </c>
      <c r="FA39" s="297"/>
      <c r="FB39" s="385">
        <v>2297</v>
      </c>
      <c r="FC39" s="426">
        <v>616</v>
      </c>
      <c r="FD39" s="385">
        <v>6300</v>
      </c>
      <c r="FE39" s="385">
        <v>1450</v>
      </c>
      <c r="FF39" s="385">
        <v>2691</v>
      </c>
      <c r="FG39" s="385">
        <v>2480</v>
      </c>
      <c r="FH39" s="385">
        <v>1965</v>
      </c>
      <c r="FI39" s="426">
        <v>927</v>
      </c>
      <c r="FJ39" s="385">
        <v>1884</v>
      </c>
      <c r="FK39" s="385">
        <v>1277</v>
      </c>
      <c r="FL39" s="385">
        <v>2556</v>
      </c>
      <c r="FM39" s="385">
        <v>5855</v>
      </c>
      <c r="FN39" s="385">
        <v>3255</v>
      </c>
      <c r="FO39" s="426">
        <v>989</v>
      </c>
      <c r="FP39" s="385">
        <v>1758</v>
      </c>
      <c r="FQ39" s="385">
        <v>2221</v>
      </c>
      <c r="FR39" s="385">
        <v>2689</v>
      </c>
      <c r="FS39" s="426">
        <v>725</v>
      </c>
      <c r="FT39" s="426">
        <v>869</v>
      </c>
      <c r="FU39" s="385">
        <v>3322</v>
      </c>
      <c r="FV39" s="385">
        <v>46126</v>
      </c>
      <c r="FW39" s="23"/>
      <c r="FX39" s="62">
        <f t="shared" si="33"/>
        <v>662450.20600000001</v>
      </c>
      <c r="FY39" s="62">
        <f t="shared" si="34"/>
        <v>177653.16800000001</v>
      </c>
      <c r="FZ39" s="62">
        <f t="shared" si="35"/>
        <v>1816907.4000000001</v>
      </c>
      <c r="GA39" s="62">
        <f t="shared" si="36"/>
        <v>418177.10000000003</v>
      </c>
      <c r="GB39" s="62">
        <f t="shared" si="37"/>
        <v>776079.01800000004</v>
      </c>
      <c r="GC39" s="62">
        <f t="shared" si="38"/>
        <v>715227.04</v>
      </c>
      <c r="GD39" s="62">
        <f t="shared" si="39"/>
        <v>566702.07000000007</v>
      </c>
      <c r="GE39" s="62">
        <f t="shared" si="40"/>
        <v>267344.946</v>
      </c>
      <c r="GF39" s="62">
        <f t="shared" si="41"/>
        <v>543341.83200000005</v>
      </c>
      <c r="GG39" s="62">
        <f t="shared" si="42"/>
        <v>368284.24600000004</v>
      </c>
      <c r="GH39" s="62">
        <f t="shared" si="43"/>
        <v>737145.28800000006</v>
      </c>
      <c r="GI39" s="62">
        <f t="shared" si="44"/>
        <v>1688570.29</v>
      </c>
      <c r="GJ39" s="62">
        <f t="shared" si="45"/>
        <v>938735.49000000011</v>
      </c>
      <c r="GK39" s="62">
        <f t="shared" si="46"/>
        <v>285225.62200000003</v>
      </c>
      <c r="GL39" s="62">
        <f t="shared" si="47"/>
        <v>507003.68400000007</v>
      </c>
      <c r="GM39" s="62">
        <f t="shared" si="48"/>
        <v>640531.9580000001</v>
      </c>
      <c r="GN39" s="62">
        <f t="shared" si="49"/>
        <v>775502.22200000007</v>
      </c>
      <c r="GO39" s="62">
        <f t="shared" si="50"/>
        <v>209088.55000000002</v>
      </c>
      <c r="GP39" s="62">
        <f t="shared" si="51"/>
        <v>250617.86200000002</v>
      </c>
      <c r="GQ39" s="62">
        <f t="shared" si="52"/>
        <v>958058.15600000008</v>
      </c>
      <c r="GR39" s="23"/>
      <c r="GS39" s="64">
        <f t="shared" si="63"/>
        <v>14.212543920061956</v>
      </c>
      <c r="GT39" s="64">
        <f t="shared" si="64"/>
        <v>3.0174288842813493</v>
      </c>
      <c r="GU39" s="64">
        <f t="shared" si="65"/>
        <v>31.483082111363696</v>
      </c>
      <c r="GV39" s="64">
        <f t="shared" si="66"/>
        <v>6.6760463973753676</v>
      </c>
      <c r="GW39" s="64">
        <f t="shared" si="67"/>
        <v>12.628053949855531</v>
      </c>
      <c r="GX39" s="64">
        <f t="shared" si="68"/>
        <v>12.009679148659789</v>
      </c>
      <c r="GY39" s="64">
        <f t="shared" si="69"/>
        <v>9.7306978425053909</v>
      </c>
      <c r="GZ39" s="64">
        <f t="shared" si="70"/>
        <v>4.7224623167045543</v>
      </c>
      <c r="HA39" s="64">
        <f t="shared" si="71"/>
        <v>9.5937776542429631</v>
      </c>
      <c r="HB39" s="64">
        <f t="shared" si="72"/>
        <v>6.0828868793351827</v>
      </c>
      <c r="HC39" s="64">
        <f t="shared" si="73"/>
        <v>12.039697342892593</v>
      </c>
      <c r="HD39" s="64">
        <f t="shared" si="74"/>
        <v>27.686380904798785</v>
      </c>
      <c r="HE39" s="64">
        <f t="shared" si="75"/>
        <v>15.306877603190863</v>
      </c>
      <c r="HF39" s="64">
        <f t="shared" si="76"/>
        <v>4.5951851731574704</v>
      </c>
      <c r="HG39" s="64">
        <f t="shared" si="77"/>
        <v>8.1601459202451458</v>
      </c>
      <c r="HH39" s="64">
        <f t="shared" si="78"/>
        <v>10.638448036105352</v>
      </c>
      <c r="HI39" s="64">
        <f t="shared" si="79"/>
        <v>12.401116401455539</v>
      </c>
      <c r="HJ39" s="64">
        <f t="shared" si="80"/>
        <v>3.6129898578601587</v>
      </c>
      <c r="HK39" s="64">
        <f t="shared" si="81"/>
        <v>4.3082112362918741</v>
      </c>
      <c r="HL39" s="64">
        <f t="shared" si="82"/>
        <v>16.241043807715688</v>
      </c>
      <c r="HM39" s="23"/>
      <c r="HO39" s="343" t="s">
        <v>393</v>
      </c>
      <c r="HS39" s="285" t="s">
        <v>9</v>
      </c>
      <c r="HT39" s="424" t="s">
        <v>33</v>
      </c>
      <c r="HU39" s="376">
        <v>1.7141935579272686E-2</v>
      </c>
      <c r="HV39" s="376">
        <v>1.3104614374862194E-2</v>
      </c>
    </row>
    <row r="40" spans="1:251" s="72" customFormat="1">
      <c r="A40" s="61">
        <v>38961</v>
      </c>
      <c r="B40" s="743">
        <v>21609</v>
      </c>
      <c r="C40" s="237">
        <f t="shared" si="1"/>
        <v>85449</v>
      </c>
      <c r="D40" s="737">
        <f t="shared" si="85"/>
        <v>2.3365829121655635E-2</v>
      </c>
      <c r="E40" s="541">
        <f t="shared" si="11"/>
        <v>38796</v>
      </c>
      <c r="F40" s="237">
        <f t="shared" si="54"/>
        <v>156093</v>
      </c>
      <c r="G40" s="737">
        <f t="shared" si="203"/>
        <v>2.8273858538481411E-2</v>
      </c>
      <c r="H40" s="749">
        <v>60405</v>
      </c>
      <c r="I40" s="237">
        <f t="shared" si="3"/>
        <v>241542</v>
      </c>
      <c r="J40" s="737">
        <f t="shared" si="87"/>
        <v>2.653219945686125E-2</v>
      </c>
      <c r="K40" s="24"/>
      <c r="L40" s="625">
        <f t="shared" si="88"/>
        <v>85449</v>
      </c>
      <c r="M40" s="625">
        <f t="shared" si="89"/>
        <v>156093</v>
      </c>
      <c r="N40" s="625">
        <f t="shared" si="90"/>
        <v>241542</v>
      </c>
      <c r="O40" s="89"/>
      <c r="P40" s="55"/>
      <c r="Q40" s="55"/>
      <c r="R40" s="55"/>
      <c r="S40" s="89"/>
      <c r="T40" s="55"/>
      <c r="U40" s="55"/>
      <c r="V40" s="55"/>
      <c r="W40" s="24"/>
      <c r="X40" s="426"/>
      <c r="Y40" s="426"/>
      <c r="Z40" s="384"/>
      <c r="AA40" s="426"/>
      <c r="AB40" s="426"/>
      <c r="AC40" s="384"/>
      <c r="AD40" s="426"/>
      <c r="AE40" s="426"/>
      <c r="AF40" s="426"/>
      <c r="AG40" s="426"/>
      <c r="AH40" s="384"/>
      <c r="AI40" s="384"/>
      <c r="AJ40" s="385"/>
      <c r="AK40" s="426"/>
      <c r="AL40" s="426"/>
      <c r="AM40" s="426"/>
      <c r="AN40" s="426"/>
      <c r="AO40" s="426"/>
      <c r="AP40" s="426"/>
      <c r="AQ40" s="384"/>
      <c r="AR40" s="384"/>
      <c r="AS40" s="384"/>
      <c r="AT40" s="24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2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296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296"/>
      <c r="DL40" s="62">
        <f t="shared" si="13"/>
        <v>0</v>
      </c>
      <c r="DM40" s="62">
        <f t="shared" si="14"/>
        <v>0</v>
      </c>
      <c r="DN40" s="62">
        <f t="shared" si="15"/>
        <v>0</v>
      </c>
      <c r="DO40" s="62">
        <f t="shared" si="16"/>
        <v>0</v>
      </c>
      <c r="DP40" s="62">
        <f t="shared" si="17"/>
        <v>0</v>
      </c>
      <c r="DQ40" s="62">
        <f t="shared" si="18"/>
        <v>0</v>
      </c>
      <c r="DR40" s="62">
        <f t="shared" si="19"/>
        <v>0</v>
      </c>
      <c r="DS40" s="62">
        <f t="shared" si="20"/>
        <v>0</v>
      </c>
      <c r="DT40" s="62">
        <f t="shared" si="21"/>
        <v>0</v>
      </c>
      <c r="DU40" s="62">
        <f t="shared" si="22"/>
        <v>0</v>
      </c>
      <c r="DV40" s="62">
        <f t="shared" si="23"/>
        <v>0</v>
      </c>
      <c r="DW40" s="62">
        <f t="shared" si="24"/>
        <v>0</v>
      </c>
      <c r="DX40" s="62">
        <f t="shared" si="25"/>
        <v>0</v>
      </c>
      <c r="DY40" s="62">
        <f t="shared" si="26"/>
        <v>0</v>
      </c>
      <c r="DZ40" s="62">
        <f t="shared" si="27"/>
        <v>0</v>
      </c>
      <c r="EA40" s="62">
        <f t="shared" si="28"/>
        <v>0</v>
      </c>
      <c r="EB40" s="62">
        <f t="shared" si="29"/>
        <v>0</v>
      </c>
      <c r="EC40" s="62">
        <f t="shared" si="30"/>
        <v>0</v>
      </c>
      <c r="ED40" s="62">
        <f t="shared" si="31"/>
        <v>0</v>
      </c>
      <c r="EE40" s="62">
        <f t="shared" si="32"/>
        <v>0</v>
      </c>
      <c r="EF40" s="296"/>
      <c r="EG40" s="64">
        <f t="shared" ref="EG40:EZ40" si="229">(SUM(DL37:DL40))/$M40</f>
        <v>8.2161348706178297E-6</v>
      </c>
      <c r="EH40" s="64">
        <f t="shared" si="229"/>
        <v>2.0615827891192745E-6</v>
      </c>
      <c r="EI40" s="64">
        <f t="shared" si="229"/>
        <v>2.4956681239307669E-4</v>
      </c>
      <c r="EJ40" s="64">
        <f t="shared" si="229"/>
        <v>2.925471076384036E-5</v>
      </c>
      <c r="EK40" s="64">
        <f t="shared" si="229"/>
        <v>9.1667688518055844E-5</v>
      </c>
      <c r="EL40" s="64">
        <f t="shared" si="229"/>
        <v>1.6199758340119277E-4</v>
      </c>
      <c r="EM40" s="64">
        <f t="shared" si="229"/>
        <v>7.97072142008885E-5</v>
      </c>
      <c r="EN40" s="64">
        <f t="shared" si="229"/>
        <v>3.1895513218078365E-5</v>
      </c>
      <c r="EO40" s="64">
        <f t="shared" si="229"/>
        <v>8.9666498300655111E-5</v>
      </c>
      <c r="EP40" s="64">
        <f t="shared" si="229"/>
        <v>7.2232260892270931E-5</v>
      </c>
      <c r="EQ40" s="64">
        <f t="shared" si="229"/>
        <v>1.3837036227476186E-4</v>
      </c>
      <c r="ER40" s="64">
        <f t="shared" si="229"/>
        <v>1.5022652214986991E-4</v>
      </c>
      <c r="ES40" s="64">
        <f t="shared" si="229"/>
        <v>1.7134745154998138E-4</v>
      </c>
      <c r="ET40" s="64">
        <f t="shared" si="229"/>
        <v>4.9755243745388619E-5</v>
      </c>
      <c r="EU40" s="64">
        <f t="shared" si="229"/>
        <v>4.2392840229519245E-5</v>
      </c>
      <c r="EV40" s="64">
        <f t="shared" si="229"/>
        <v>8.6410789661646518E-5</v>
      </c>
      <c r="EW40" s="64">
        <f t="shared" si="229"/>
        <v>8.6666085533002163E-5</v>
      </c>
      <c r="EX40" s="64">
        <f t="shared" si="229"/>
        <v>3.2123357920471043E-5</v>
      </c>
      <c r="EY40" s="64">
        <f t="shared" si="229"/>
        <v>1.0115206739476304E-4</v>
      </c>
      <c r="EZ40" s="64">
        <f t="shared" si="229"/>
        <v>1.8476036721697963E-3</v>
      </c>
      <c r="FA40" s="297"/>
      <c r="FB40" s="384">
        <v>2701.8910000000001</v>
      </c>
      <c r="FC40" s="426">
        <v>628</v>
      </c>
      <c r="FD40" s="385">
        <v>6155</v>
      </c>
      <c r="FE40" s="385">
        <v>1528</v>
      </c>
      <c r="FF40" s="385">
        <v>2811</v>
      </c>
      <c r="FG40" s="385">
        <v>2578</v>
      </c>
      <c r="FH40" s="385">
        <v>1979</v>
      </c>
      <c r="FI40" s="426">
        <v>956</v>
      </c>
      <c r="FJ40" s="385">
        <v>1923</v>
      </c>
      <c r="FK40" s="385">
        <v>1303</v>
      </c>
      <c r="FL40" s="385">
        <v>2592</v>
      </c>
      <c r="FM40" s="385">
        <v>5880</v>
      </c>
      <c r="FN40" s="385">
        <v>3303</v>
      </c>
      <c r="FO40" s="385">
        <v>1007</v>
      </c>
      <c r="FP40" s="385">
        <v>1903</v>
      </c>
      <c r="FQ40" s="385">
        <v>2226</v>
      </c>
      <c r="FR40" s="385">
        <v>2611</v>
      </c>
      <c r="FS40" s="426">
        <v>712</v>
      </c>
      <c r="FT40" s="426">
        <v>889</v>
      </c>
      <c r="FU40" s="385">
        <v>3455</v>
      </c>
      <c r="FV40" s="384">
        <v>47140.891000000003</v>
      </c>
      <c r="FW40" s="23"/>
      <c r="FX40" s="62">
        <f t="shared" si="33"/>
        <v>779219.96061800013</v>
      </c>
      <c r="FY40" s="62">
        <f t="shared" si="34"/>
        <v>181113.94400000002</v>
      </c>
      <c r="FZ40" s="62">
        <f t="shared" si="35"/>
        <v>1775089.6900000002</v>
      </c>
      <c r="GA40" s="62">
        <f t="shared" si="36"/>
        <v>440672.14400000003</v>
      </c>
      <c r="GB40" s="62">
        <f t="shared" si="37"/>
        <v>810686.77800000005</v>
      </c>
      <c r="GC40" s="62">
        <f t="shared" si="38"/>
        <v>743490.04400000011</v>
      </c>
      <c r="GD40" s="62">
        <f t="shared" si="39"/>
        <v>570739.64199999999</v>
      </c>
      <c r="GE40" s="62">
        <f t="shared" si="40"/>
        <v>275708.48800000001</v>
      </c>
      <c r="GF40" s="62">
        <f t="shared" si="41"/>
        <v>554589.35400000005</v>
      </c>
      <c r="GG40" s="62">
        <f t="shared" si="42"/>
        <v>375782.59400000004</v>
      </c>
      <c r="GH40" s="62">
        <f t="shared" si="43"/>
        <v>747527.61600000004</v>
      </c>
      <c r="GI40" s="62">
        <f t="shared" si="44"/>
        <v>1695780.2400000002</v>
      </c>
      <c r="GJ40" s="62">
        <f t="shared" si="45"/>
        <v>952578.59400000004</v>
      </c>
      <c r="GK40" s="62">
        <f t="shared" si="46"/>
        <v>290416.78600000002</v>
      </c>
      <c r="GL40" s="62">
        <f t="shared" si="47"/>
        <v>548821.39400000009</v>
      </c>
      <c r="GM40" s="62">
        <f t="shared" si="48"/>
        <v>641973.94800000009</v>
      </c>
      <c r="GN40" s="62">
        <f t="shared" si="49"/>
        <v>753007.17800000007</v>
      </c>
      <c r="GO40" s="62">
        <f t="shared" si="50"/>
        <v>205339.37600000002</v>
      </c>
      <c r="GP40" s="62">
        <f t="shared" si="51"/>
        <v>256385.82200000001</v>
      </c>
      <c r="GQ40" s="62">
        <f t="shared" si="52"/>
        <v>996415.09000000008</v>
      </c>
      <c r="GR40" s="23"/>
      <c r="GS40" s="64">
        <f t="shared" si="63"/>
        <v>14.294000044257317</v>
      </c>
      <c r="GT40" s="64">
        <f t="shared" si="64"/>
        <v>2.9646696392345846</v>
      </c>
      <c r="GU40" s="64">
        <f t="shared" si="65"/>
        <v>30.821579567942639</v>
      </c>
      <c r="GV40" s="64">
        <f t="shared" si="66"/>
        <v>6.7293105464060092</v>
      </c>
      <c r="GW40" s="64">
        <f t="shared" si="67"/>
        <v>12.76730263887854</v>
      </c>
      <c r="GX40" s="64">
        <f t="shared" si="68"/>
        <v>11.99240509725017</v>
      </c>
      <c r="GY40" s="64">
        <f t="shared" si="69"/>
        <v>9.7309937816197607</v>
      </c>
      <c r="GZ40" s="64">
        <f t="shared" si="70"/>
        <v>4.7341583244321903</v>
      </c>
      <c r="HA40" s="64">
        <f t="shared" si="71"/>
        <v>9.4348480001904456</v>
      </c>
      <c r="HB40" s="64">
        <f t="shared" si="72"/>
        <v>6.1072433365625853</v>
      </c>
      <c r="HC40" s="64">
        <f t="shared" si="73"/>
        <v>12.121355689693718</v>
      </c>
      <c r="HD40" s="64">
        <f t="shared" si="74"/>
        <v>27.75064508863883</v>
      </c>
      <c r="HE40" s="64">
        <f t="shared" si="75"/>
        <v>15.40840181003718</v>
      </c>
      <c r="HF40" s="64">
        <f t="shared" si="76"/>
        <v>4.6505792367372969</v>
      </c>
      <c r="HG40" s="64">
        <f t="shared" si="77"/>
        <v>8.3961163524356017</v>
      </c>
      <c r="HH40" s="64">
        <f t="shared" si="78"/>
        <v>10.588276423975957</v>
      </c>
      <c r="HI40" s="64">
        <f t="shared" si="79"/>
        <v>12.436568249000175</v>
      </c>
      <c r="HJ40" s="64">
        <f t="shared" si="80"/>
        <v>3.5556931879341898</v>
      </c>
      <c r="HK40" s="64">
        <f t="shared" si="81"/>
        <v>4.258951511538366</v>
      </c>
      <c r="HL40" s="64">
        <f t="shared" si="82"/>
        <v>16.31583190501031</v>
      </c>
      <c r="HM40" s="23"/>
      <c r="HO40" s="343" t="s">
        <v>393</v>
      </c>
      <c r="HS40" s="285" t="s">
        <v>10</v>
      </c>
      <c r="HT40" s="424" t="s">
        <v>34</v>
      </c>
      <c r="HU40" s="376">
        <v>4.6675267926788236E-2</v>
      </c>
      <c r="HV40" s="376">
        <v>5.7055317119694797E-2</v>
      </c>
    </row>
    <row r="41" spans="1:251" s="72" customFormat="1" ht="20">
      <c r="A41" s="61">
        <v>39052</v>
      </c>
      <c r="B41" s="743">
        <v>22530</v>
      </c>
      <c r="C41" s="237">
        <f t="shared" si="1"/>
        <v>86344</v>
      </c>
      <c r="D41" s="737">
        <f t="shared" si="85"/>
        <v>2.7868052331464277E-2</v>
      </c>
      <c r="E41" s="541">
        <f t="shared" si="11"/>
        <v>41907</v>
      </c>
      <c r="F41" s="237">
        <f t="shared" si="54"/>
        <v>157617</v>
      </c>
      <c r="G41" s="737">
        <f t="shared" si="203"/>
        <v>2.9671729544340941E-2</v>
      </c>
      <c r="H41" s="749">
        <v>64437</v>
      </c>
      <c r="I41" s="237">
        <f t="shared" si="3"/>
        <v>243961</v>
      </c>
      <c r="J41" s="737">
        <f t="shared" si="87"/>
        <v>2.9032639047064768E-2</v>
      </c>
      <c r="K41" s="24"/>
      <c r="L41" s="625">
        <f t="shared" si="88"/>
        <v>86344</v>
      </c>
      <c r="M41" s="625">
        <f t="shared" si="89"/>
        <v>157617</v>
      </c>
      <c r="N41" s="625">
        <f t="shared" si="90"/>
        <v>243961</v>
      </c>
      <c r="O41" s="89"/>
      <c r="P41" s="55"/>
      <c r="Q41" s="55"/>
      <c r="R41" s="55"/>
      <c r="S41" s="89"/>
      <c r="T41" s="55"/>
      <c r="U41" s="55"/>
      <c r="V41" s="55"/>
      <c r="W41" s="24"/>
      <c r="X41" s="426"/>
      <c r="Y41" s="426"/>
      <c r="Z41" s="384"/>
      <c r="AA41" s="426"/>
      <c r="AB41" s="426"/>
      <c r="AC41" s="384"/>
      <c r="AD41" s="426"/>
      <c r="AE41" s="426"/>
      <c r="AF41" s="426"/>
      <c r="AG41" s="426"/>
      <c r="AH41" s="384"/>
      <c r="AI41" s="384"/>
      <c r="AJ41" s="384"/>
      <c r="AK41" s="426"/>
      <c r="AL41" s="426"/>
      <c r="AM41" s="426"/>
      <c r="AN41" s="426"/>
      <c r="AO41" s="426"/>
      <c r="AP41" s="426"/>
      <c r="AQ41" s="384"/>
      <c r="AR41" s="384"/>
      <c r="AS41" s="384"/>
      <c r="AT41" s="24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2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296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296"/>
      <c r="DL41" s="62">
        <f t="shared" si="13"/>
        <v>0</v>
      </c>
      <c r="DM41" s="62">
        <f t="shared" si="14"/>
        <v>0</v>
      </c>
      <c r="DN41" s="62">
        <f t="shared" si="15"/>
        <v>0</v>
      </c>
      <c r="DO41" s="62">
        <f t="shared" si="16"/>
        <v>0</v>
      </c>
      <c r="DP41" s="62">
        <f t="shared" si="17"/>
        <v>0</v>
      </c>
      <c r="DQ41" s="62">
        <f t="shared" si="18"/>
        <v>0</v>
      </c>
      <c r="DR41" s="62">
        <f t="shared" si="19"/>
        <v>0</v>
      </c>
      <c r="DS41" s="62">
        <f t="shared" si="20"/>
        <v>0</v>
      </c>
      <c r="DT41" s="62">
        <f t="shared" si="21"/>
        <v>0</v>
      </c>
      <c r="DU41" s="62">
        <f t="shared" si="22"/>
        <v>0</v>
      </c>
      <c r="DV41" s="62">
        <f t="shared" si="23"/>
        <v>0</v>
      </c>
      <c r="DW41" s="62">
        <f t="shared" si="24"/>
        <v>0</v>
      </c>
      <c r="DX41" s="62">
        <f t="shared" si="25"/>
        <v>0</v>
      </c>
      <c r="DY41" s="62">
        <f t="shared" si="26"/>
        <v>0</v>
      </c>
      <c r="DZ41" s="62">
        <f t="shared" si="27"/>
        <v>0</v>
      </c>
      <c r="EA41" s="62">
        <f t="shared" si="28"/>
        <v>0</v>
      </c>
      <c r="EB41" s="62">
        <f t="shared" si="29"/>
        <v>0</v>
      </c>
      <c r="EC41" s="62">
        <f t="shared" si="30"/>
        <v>0</v>
      </c>
      <c r="ED41" s="62">
        <f t="shared" si="31"/>
        <v>0</v>
      </c>
      <c r="EE41" s="62">
        <f t="shared" si="32"/>
        <v>0</v>
      </c>
      <c r="EF41" s="296"/>
      <c r="EG41" s="64">
        <f t="shared" ref="EG41:EZ41" si="230">(SUM(DL38:DL41))/$M41</f>
        <v>8.136692998593736E-6</v>
      </c>
      <c r="EH41" s="64">
        <f t="shared" si="230"/>
        <v>2.0416493290824906E-6</v>
      </c>
      <c r="EI41" s="64">
        <f t="shared" si="230"/>
        <v>2.4715374894124697E-4</v>
      </c>
      <c r="EJ41" s="64">
        <f t="shared" si="230"/>
        <v>2.8971846737725838E-5</v>
      </c>
      <c r="EK41" s="64">
        <f t="shared" si="230"/>
        <v>9.078135292416992E-5</v>
      </c>
      <c r="EL41" s="64">
        <f t="shared" si="230"/>
        <v>1.6043122750618514E-4</v>
      </c>
      <c r="EM41" s="64">
        <f t="shared" si="230"/>
        <v>7.8936524526283889E-5</v>
      </c>
      <c r="EN41" s="64">
        <f t="shared" si="230"/>
        <v>3.158711525247598E-5</v>
      </c>
      <c r="EO41" s="64">
        <f t="shared" si="230"/>
        <v>8.879951223055989E-5</v>
      </c>
      <c r="EP41" s="64">
        <f t="shared" si="230"/>
        <v>7.1533846599397568E-5</v>
      </c>
      <c r="EQ41" s="64">
        <f t="shared" si="230"/>
        <v>1.3703245816475636E-4</v>
      </c>
      <c r="ER41" s="64">
        <f t="shared" si="230"/>
        <v>1.4877398073773543E-4</v>
      </c>
      <c r="ES41" s="64">
        <f t="shared" si="230"/>
        <v>1.6969069170705726E-4</v>
      </c>
      <c r="ET41" s="64">
        <f t="shared" si="230"/>
        <v>4.9274159906285143E-5</v>
      </c>
      <c r="EU41" s="64">
        <f t="shared" si="230"/>
        <v>4.1982943527324771E-5</v>
      </c>
      <c r="EV41" s="64">
        <f t="shared" si="230"/>
        <v>8.5575283063726572E-5</v>
      </c>
      <c r="EW41" s="64">
        <f t="shared" si="230"/>
        <v>8.5828110477314667E-5</v>
      </c>
      <c r="EX41" s="64">
        <f t="shared" si="230"/>
        <v>3.1812756922667522E-5</v>
      </c>
      <c r="EY41" s="64">
        <f t="shared" si="230"/>
        <v>1.0017402726768525E-4</v>
      </c>
      <c r="EZ41" s="64">
        <f t="shared" si="230"/>
        <v>1.8297391778805587E-3</v>
      </c>
      <c r="FA41" s="297"/>
      <c r="FB41" s="384">
        <v>3705.8389999999999</v>
      </c>
      <c r="FC41" s="426">
        <v>684</v>
      </c>
      <c r="FD41" s="385">
        <v>6804</v>
      </c>
      <c r="FE41" s="385">
        <v>1478</v>
      </c>
      <c r="FF41" s="385">
        <v>2845</v>
      </c>
      <c r="FG41" s="385">
        <v>2681</v>
      </c>
      <c r="FH41" s="385">
        <v>2360</v>
      </c>
      <c r="FI41" s="385">
        <v>1062</v>
      </c>
      <c r="FJ41" s="385">
        <v>2038</v>
      </c>
      <c r="FK41" s="385">
        <v>1362</v>
      </c>
      <c r="FL41" s="385">
        <v>2633</v>
      </c>
      <c r="FM41" s="385">
        <v>5936</v>
      </c>
      <c r="FN41" s="385">
        <v>3356</v>
      </c>
      <c r="FO41" s="385">
        <v>1049</v>
      </c>
      <c r="FP41" s="385">
        <v>1982</v>
      </c>
      <c r="FQ41" s="385">
        <v>2227</v>
      </c>
      <c r="FR41" s="385">
        <v>2649</v>
      </c>
      <c r="FS41" s="426">
        <v>717</v>
      </c>
      <c r="FT41" s="426">
        <v>909</v>
      </c>
      <c r="FU41" s="385">
        <v>3805</v>
      </c>
      <c r="FV41" s="384">
        <v>50282.839</v>
      </c>
      <c r="FW41" s="23"/>
      <c r="FX41" s="62">
        <f t="shared" si="33"/>
        <v>1068756.555922</v>
      </c>
      <c r="FY41" s="62">
        <f t="shared" si="34"/>
        <v>197264.23200000002</v>
      </c>
      <c r="FZ41" s="62">
        <f t="shared" si="35"/>
        <v>1962259.9920000001</v>
      </c>
      <c r="GA41" s="62">
        <f t="shared" si="36"/>
        <v>426252.24400000006</v>
      </c>
      <c r="GB41" s="62">
        <f t="shared" si="37"/>
        <v>820492.31</v>
      </c>
      <c r="GC41" s="62">
        <f t="shared" si="38"/>
        <v>773195.03800000006</v>
      </c>
      <c r="GD41" s="62">
        <f t="shared" si="39"/>
        <v>680619.28</v>
      </c>
      <c r="GE41" s="62">
        <f t="shared" si="40"/>
        <v>306278.67600000004</v>
      </c>
      <c r="GF41" s="62">
        <f t="shared" si="41"/>
        <v>587755.12400000007</v>
      </c>
      <c r="GG41" s="62">
        <f t="shared" si="42"/>
        <v>392798.07600000006</v>
      </c>
      <c r="GH41" s="62">
        <f t="shared" si="43"/>
        <v>759351.93400000001</v>
      </c>
      <c r="GI41" s="62">
        <f t="shared" si="44"/>
        <v>1711930.5280000002</v>
      </c>
      <c r="GJ41" s="62">
        <f t="shared" si="45"/>
        <v>967863.68800000008</v>
      </c>
      <c r="GK41" s="62">
        <f t="shared" si="46"/>
        <v>302529.50200000004</v>
      </c>
      <c r="GL41" s="62">
        <f t="shared" si="47"/>
        <v>571604.83600000001</v>
      </c>
      <c r="GM41" s="62">
        <f t="shared" si="48"/>
        <v>642262.34600000002</v>
      </c>
      <c r="GN41" s="62">
        <f t="shared" si="49"/>
        <v>763966.30200000003</v>
      </c>
      <c r="GO41" s="62">
        <f t="shared" si="50"/>
        <v>206781.36600000001</v>
      </c>
      <c r="GP41" s="62">
        <f t="shared" si="51"/>
        <v>262153.78200000001</v>
      </c>
      <c r="GQ41" s="62">
        <f t="shared" si="52"/>
        <v>1097354.3900000001</v>
      </c>
      <c r="GR41" s="23"/>
      <c r="GS41" s="64">
        <f t="shared" si="63"/>
        <v>14.20318863482278</v>
      </c>
      <c r="GT41" s="64">
        <f t="shared" si="64"/>
        <v>3.0085665741655436</v>
      </c>
      <c r="GU41" s="64">
        <f t="shared" si="65"/>
        <v>30.372927697459843</v>
      </c>
      <c r="GV41" s="64">
        <f t="shared" si="66"/>
        <v>6.8091722857341948</v>
      </c>
      <c r="GW41" s="64">
        <f t="shared" si="67"/>
        <v>12.883048536446399</v>
      </c>
      <c r="GX41" s="64">
        <f t="shared" si="68"/>
        <v>11.970430306483415</v>
      </c>
      <c r="GY41" s="64">
        <f t="shared" si="69"/>
        <v>9.7728172371813518</v>
      </c>
      <c r="GZ41" s="64">
        <f t="shared" si="70"/>
        <v>4.7380490488233784</v>
      </c>
      <c r="HA41" s="64">
        <f t="shared" si="71"/>
        <v>9.3011401986383078</v>
      </c>
      <c r="HB41" s="64">
        <f t="shared" si="72"/>
        <v>6.1270729091945038</v>
      </c>
      <c r="HC41" s="64">
        <f t="shared" si="73"/>
        <v>12.172577608716146</v>
      </c>
      <c r="HD41" s="64">
        <f t="shared" si="74"/>
        <v>27.711912625378648</v>
      </c>
      <c r="HE41" s="64">
        <f t="shared" si="75"/>
        <v>15.488502654112748</v>
      </c>
      <c r="HF41" s="64">
        <f t="shared" si="76"/>
        <v>4.7226811252618255</v>
      </c>
      <c r="HG41" s="64">
        <f t="shared" si="77"/>
        <v>8.6391373375252609</v>
      </c>
      <c r="HH41" s="64">
        <f t="shared" si="78"/>
        <v>10.503384680338252</v>
      </c>
      <c r="HI41" s="64">
        <f t="shared" si="79"/>
        <v>12.417282237734721</v>
      </c>
      <c r="HJ41" s="64">
        <f t="shared" si="80"/>
        <v>3.4743328728772225</v>
      </c>
      <c r="HK41" s="64">
        <f t="shared" si="81"/>
        <v>4.210811055865487</v>
      </c>
      <c r="HL41" s="64">
        <f t="shared" si="82"/>
        <v>16.447224654760394</v>
      </c>
      <c r="HM41" s="23"/>
      <c r="HO41" s="343" t="s">
        <v>393</v>
      </c>
      <c r="HS41" s="285" t="s">
        <v>11</v>
      </c>
      <c r="HT41" s="424" t="s">
        <v>35</v>
      </c>
      <c r="HU41" s="376">
        <v>9.4579246810571407E-2</v>
      </c>
      <c r="HV41" s="376">
        <v>8.0560708846739576E-2</v>
      </c>
    </row>
    <row r="42" spans="1:251" s="72" customFormat="1">
      <c r="A42" s="61">
        <v>39142</v>
      </c>
      <c r="B42" s="743">
        <v>21748</v>
      </c>
      <c r="C42" s="237">
        <f t="shared" si="1"/>
        <v>87142</v>
      </c>
      <c r="D42" s="737">
        <f t="shared" si="85"/>
        <v>2.9852510163562496E-2</v>
      </c>
      <c r="E42" s="541">
        <f t="shared" si="11"/>
        <v>39876</v>
      </c>
      <c r="F42" s="237">
        <f t="shared" si="54"/>
        <v>158570</v>
      </c>
      <c r="G42" s="737">
        <f t="shared" si="203"/>
        <v>2.6861457564336666E-2</v>
      </c>
      <c r="H42" s="749">
        <v>61624</v>
      </c>
      <c r="I42" s="237">
        <f t="shared" si="3"/>
        <v>245712</v>
      </c>
      <c r="J42" s="737">
        <f t="shared" si="87"/>
        <v>2.7920246990018383E-2</v>
      </c>
      <c r="K42" s="24"/>
      <c r="L42" s="625">
        <f t="shared" si="88"/>
        <v>87142</v>
      </c>
      <c r="M42" s="625">
        <f t="shared" si="89"/>
        <v>158570</v>
      </c>
      <c r="N42" s="625">
        <f t="shared" si="90"/>
        <v>245712</v>
      </c>
      <c r="O42" s="89"/>
      <c r="P42" s="55"/>
      <c r="Q42" s="55"/>
      <c r="R42" s="55"/>
      <c r="S42" s="89"/>
      <c r="T42" s="55"/>
      <c r="U42" s="55"/>
      <c r="V42" s="55"/>
      <c r="W42" s="457">
        <v>2007</v>
      </c>
      <c r="X42" s="457">
        <v>296.8</v>
      </c>
      <c r="Y42" s="457">
        <v>95.9</v>
      </c>
      <c r="Z42" s="457">
        <v>8813.4</v>
      </c>
      <c r="AA42" s="457">
        <v>1216.2</v>
      </c>
      <c r="AB42" s="457">
        <v>3447.9</v>
      </c>
      <c r="AC42" s="457">
        <v>5956.4</v>
      </c>
      <c r="AD42" s="457">
        <v>3054.5</v>
      </c>
      <c r="AE42" s="457">
        <v>1215</v>
      </c>
      <c r="AF42" s="457">
        <v>3203</v>
      </c>
      <c r="AG42" s="457">
        <v>2796.7</v>
      </c>
      <c r="AH42" s="457">
        <v>5287.1</v>
      </c>
      <c r="AI42" s="457">
        <v>5704.3</v>
      </c>
      <c r="AJ42" s="457">
        <v>6545.8</v>
      </c>
      <c r="AK42" s="457">
        <v>1939.7</v>
      </c>
      <c r="AL42" s="457">
        <v>1723.7</v>
      </c>
      <c r="AM42" s="457">
        <v>3155.8</v>
      </c>
      <c r="AN42" s="457">
        <v>3344.6</v>
      </c>
      <c r="AO42" s="457">
        <v>1131.9000000000001</v>
      </c>
      <c r="AP42" s="457">
        <v>1498.7</v>
      </c>
      <c r="AQ42" s="457">
        <v>5046.5</v>
      </c>
      <c r="AR42" s="457">
        <v>3847.4</v>
      </c>
      <c r="AS42" s="457">
        <v>69321.3</v>
      </c>
      <c r="AT42" s="24"/>
      <c r="AU42" s="62">
        <f>+X42-X38</f>
        <v>-2.5</v>
      </c>
      <c r="AV42" s="62">
        <f t="shared" ref="AV42" si="231">+Y42-Y38</f>
        <v>20.800000000000011</v>
      </c>
      <c r="AW42" s="62">
        <f t="shared" ref="AW42" si="232">+Z42-Z38</f>
        <v>-277.89999999999964</v>
      </c>
      <c r="AX42" s="62">
        <f t="shared" ref="AX42" si="233">+AA42-AA38</f>
        <v>150.5</v>
      </c>
      <c r="AY42" s="62">
        <f t="shared" ref="AY42" si="234">+AB42-AB38</f>
        <v>108.59999999999991</v>
      </c>
      <c r="AZ42" s="62">
        <f t="shared" ref="AZ42" si="235">+AC42-AC38</f>
        <v>55.099999999999454</v>
      </c>
      <c r="BA42" s="62">
        <f t="shared" ref="BA42" si="236">+AD42-AD38</f>
        <v>150.90000000000009</v>
      </c>
      <c r="BB42" s="62">
        <f t="shared" ref="BB42" si="237">+AE42-AE38</f>
        <v>53.099999999999909</v>
      </c>
      <c r="BC42" s="62">
        <f t="shared" ref="BC42" si="238">+AF42-AF38</f>
        <v>-63.400000000000091</v>
      </c>
      <c r="BD42" s="62">
        <f t="shared" ref="BD42" si="239">+AG42-AG38</f>
        <v>165.39999999999964</v>
      </c>
      <c r="BE42" s="62">
        <f t="shared" ref="BE42" si="240">+AH42-AH38</f>
        <v>246.5</v>
      </c>
      <c r="BF42" s="62">
        <f t="shared" ref="BF42" si="241">+AI42-AI38</f>
        <v>231.80000000000018</v>
      </c>
      <c r="BG42" s="62">
        <f t="shared" ref="BG42" si="242">+AJ42-AJ38</f>
        <v>303.90000000000055</v>
      </c>
      <c r="BH42" s="62">
        <f t="shared" ref="BH42" si="243">+AK42-AK38</f>
        <v>127.20000000000005</v>
      </c>
      <c r="BI42" s="62">
        <f t="shared" ref="BI42" si="244">+AL42-AL38</f>
        <v>179.40000000000009</v>
      </c>
      <c r="BJ42" s="62">
        <f t="shared" ref="BJ42" si="245">+AM42-AM38</f>
        <v>8</v>
      </c>
      <c r="BK42" s="62">
        <f t="shared" ref="BK42" si="246">+AN42-AN38</f>
        <v>187.5</v>
      </c>
      <c r="BL42" s="62">
        <f t="shared" ref="BL42" si="247">+AO42-AO38</f>
        <v>-38.299999999999955</v>
      </c>
      <c r="BM42" s="62">
        <f t="shared" ref="BM42" si="248">+AP42-AP38</f>
        <v>-12.399999999999864</v>
      </c>
      <c r="BN42" s="62">
        <f t="shared" ref="BN42" si="249">+AQ42-AQ38</f>
        <v>259.39999999999964</v>
      </c>
      <c r="BO42" s="62">
        <f t="shared" ref="BO42" si="250">+AR42-AR38</f>
        <v>162.59999999999991</v>
      </c>
      <c r="BP42" s="62">
        <f t="shared" ref="BP42" si="251">+AS42-AS38</f>
        <v>2016.1999999999971</v>
      </c>
      <c r="BQ42" s="24"/>
      <c r="BR42" s="64">
        <f>+X42/X38-1</f>
        <v>-8.3528232542599001E-3</v>
      </c>
      <c r="BS42" s="64">
        <f t="shared" ref="BS42:CM42" si="252">+Y42/Y38-1</f>
        <v>0.27696404793608531</v>
      </c>
      <c r="BT42" s="64">
        <f t="shared" si="252"/>
        <v>-3.0567685589519611E-2</v>
      </c>
      <c r="BU42" s="64">
        <f t="shared" si="252"/>
        <v>0.1412217321948015</v>
      </c>
      <c r="BV42" s="64">
        <f t="shared" si="252"/>
        <v>3.2521786003054443E-2</v>
      </c>
      <c r="BW42" s="64">
        <f t="shared" si="252"/>
        <v>9.3369257621200852E-3</v>
      </c>
      <c r="BX42" s="64">
        <f t="shared" si="252"/>
        <v>5.196996831519507E-2</v>
      </c>
      <c r="BY42" s="64">
        <f t="shared" si="252"/>
        <v>4.5701006971339941E-2</v>
      </c>
      <c r="BZ42" s="64">
        <f t="shared" si="252"/>
        <v>-1.9409747734508986E-2</v>
      </c>
      <c r="CA42" s="64">
        <f t="shared" si="252"/>
        <v>6.2858663018279692E-2</v>
      </c>
      <c r="CB42" s="64">
        <f t="shared" si="252"/>
        <v>4.8902908383922528E-2</v>
      </c>
      <c r="CC42" s="64">
        <f t="shared" si="252"/>
        <v>4.2357240749200553E-2</v>
      </c>
      <c r="CD42" s="64">
        <f t="shared" si="252"/>
        <v>4.8687098479629709E-2</v>
      </c>
      <c r="CE42" s="64">
        <f t="shared" si="252"/>
        <v>7.0179310344827606E-2</v>
      </c>
      <c r="CF42" s="64">
        <f t="shared" si="252"/>
        <v>0.11616913812083141</v>
      </c>
      <c r="CG42" s="64">
        <f t="shared" si="252"/>
        <v>2.5414575258910777E-3</v>
      </c>
      <c r="CH42" s="64">
        <f t="shared" si="252"/>
        <v>5.938994646986151E-2</v>
      </c>
      <c r="CI42" s="64">
        <f t="shared" si="252"/>
        <v>-3.2729447957614011E-2</v>
      </c>
      <c r="CJ42" s="64">
        <f t="shared" si="252"/>
        <v>-8.2059426907550304E-3</v>
      </c>
      <c r="CK42" s="64">
        <f t="shared" si="252"/>
        <v>5.418729502203834E-2</v>
      </c>
      <c r="CL42" s="64">
        <f t="shared" si="252"/>
        <v>4.4127225358228328E-2</v>
      </c>
      <c r="CM42" s="64">
        <f t="shared" si="252"/>
        <v>2.9956125167335035E-2</v>
      </c>
      <c r="CN42" s="296"/>
      <c r="CO42" s="64">
        <f>+X42/$AS42</f>
        <v>4.2815123201671058E-3</v>
      </c>
      <c r="CP42" s="64">
        <f t="shared" ref="CP42:DJ42" si="253">+Y42/$AS42</f>
        <v>1.3834131789219187E-3</v>
      </c>
      <c r="CQ42" s="64">
        <f t="shared" si="253"/>
        <v>0.12713841200323708</v>
      </c>
      <c r="CR42" s="64">
        <f t="shared" si="253"/>
        <v>1.7544391117881517E-2</v>
      </c>
      <c r="CS42" s="64">
        <f t="shared" si="253"/>
        <v>4.9737959328518072E-2</v>
      </c>
      <c r="CT42" s="64">
        <f t="shared" si="253"/>
        <v>8.5924528247450629E-2</v>
      </c>
      <c r="CU42" s="64">
        <f t="shared" si="253"/>
        <v>4.4062935923013559E-2</v>
      </c>
      <c r="CV42" s="64">
        <f t="shared" si="253"/>
        <v>1.7527080421169249E-2</v>
      </c>
      <c r="CW42" s="64">
        <f t="shared" si="253"/>
        <v>4.620513464115647E-2</v>
      </c>
      <c r="CX42" s="64">
        <f t="shared" si="253"/>
        <v>4.0344021245995093E-2</v>
      </c>
      <c r="CY42" s="64">
        <f t="shared" si="253"/>
        <v>7.6269487156184326E-2</v>
      </c>
      <c r="CZ42" s="64">
        <f t="shared" si="253"/>
        <v>8.2287839379815444E-2</v>
      </c>
      <c r="DA42" s="64">
        <f t="shared" si="253"/>
        <v>9.4426965449291925E-2</v>
      </c>
      <c r="DB42" s="64">
        <f t="shared" si="253"/>
        <v>2.7981298677318515E-2</v>
      </c>
      <c r="DC42" s="64">
        <f t="shared" si="253"/>
        <v>2.4865373269110647E-2</v>
      </c>
      <c r="DD42" s="64">
        <f t="shared" si="253"/>
        <v>4.5524247237140679E-2</v>
      </c>
      <c r="DE42" s="64">
        <f t="shared" si="253"/>
        <v>4.8247796853203843E-2</v>
      </c>
      <c r="DF42" s="64">
        <f t="shared" si="253"/>
        <v>1.6328314673844838E-2</v>
      </c>
      <c r="DG42" s="64">
        <f t="shared" si="253"/>
        <v>2.1619617635560785E-2</v>
      </c>
      <c r="DH42" s="64">
        <f t="shared" si="253"/>
        <v>7.2798692465375001E-2</v>
      </c>
      <c r="DI42" s="64">
        <f t="shared" si="253"/>
        <v>5.5500978775643271E-2</v>
      </c>
      <c r="DJ42" s="64">
        <f t="shared" si="253"/>
        <v>1</v>
      </c>
      <c r="DK42" s="296"/>
      <c r="DL42" s="62">
        <f t="shared" si="13"/>
        <v>1.234779590111553</v>
      </c>
      <c r="DM42" s="62">
        <f t="shared" si="14"/>
        <v>0.39897359397472354</v>
      </c>
      <c r="DN42" s="62">
        <f t="shared" si="15"/>
        <v>36.666463744909571</v>
      </c>
      <c r="DO42" s="62">
        <f t="shared" si="16"/>
        <v>5.0597673096147942</v>
      </c>
      <c r="DP42" s="62">
        <f t="shared" si="17"/>
        <v>14.344327994425957</v>
      </c>
      <c r="DQ42" s="62">
        <f t="shared" si="18"/>
        <v>24.78046209750827</v>
      </c>
      <c r="DR42" s="62">
        <f t="shared" si="19"/>
        <v>12.707662594325265</v>
      </c>
      <c r="DS42" s="62">
        <f t="shared" si="20"/>
        <v>5.0547749393043695</v>
      </c>
      <c r="DT42" s="62">
        <f t="shared" si="21"/>
        <v>13.325468420240245</v>
      </c>
      <c r="DU42" s="62">
        <f t="shared" si="22"/>
        <v>11.635135039302494</v>
      </c>
      <c r="DV42" s="62">
        <f t="shared" si="23"/>
        <v>21.99596755686925</v>
      </c>
      <c r="DW42" s="62">
        <f t="shared" si="24"/>
        <v>23.731648301460016</v>
      </c>
      <c r="DX42" s="62">
        <f t="shared" si="25"/>
        <v>27.232547981644895</v>
      </c>
      <c r="DY42" s="62">
        <f t="shared" si="26"/>
        <v>8.0697505759413062</v>
      </c>
      <c r="DZ42" s="62">
        <f t="shared" si="27"/>
        <v>7.1711239200649732</v>
      </c>
      <c r="EA42" s="62">
        <f t="shared" si="28"/>
        <v>13.129101854696898</v>
      </c>
      <c r="EB42" s="62">
        <f t="shared" si="29"/>
        <v>13.914568116870283</v>
      </c>
      <c r="EC42" s="62">
        <f t="shared" si="30"/>
        <v>4.7090532953075037</v>
      </c>
      <c r="ED42" s="62">
        <f t="shared" si="31"/>
        <v>16.006371276937969</v>
      </c>
      <c r="EE42" s="62">
        <f t="shared" si="32"/>
        <v>288.39800000000002</v>
      </c>
      <c r="EF42" s="296"/>
      <c r="EG42" s="64">
        <f t="shared" ref="EG42:EZ42" si="254">(SUM(DL39:DL42))/$M42</f>
        <v>7.7869684688878927E-6</v>
      </c>
      <c r="EH42" s="64">
        <f t="shared" si="254"/>
        <v>2.5160723590510407E-6</v>
      </c>
      <c r="EI42" s="64">
        <f t="shared" si="254"/>
        <v>2.312320347159587E-4</v>
      </c>
      <c r="EJ42" s="64">
        <f t="shared" si="254"/>
        <v>3.1908729959101939E-5</v>
      </c>
      <c r="EK42" s="64">
        <f t="shared" si="254"/>
        <v>9.046054105080378E-5</v>
      </c>
      <c r="EL42" s="64">
        <f t="shared" si="254"/>
        <v>1.562745922779105E-4</v>
      </c>
      <c r="EM42" s="64">
        <f t="shared" si="254"/>
        <v>8.0139134731192945E-5</v>
      </c>
      <c r="EN42" s="64">
        <f t="shared" si="254"/>
        <v>3.1877246259092951E-5</v>
      </c>
      <c r="EO42" s="64">
        <f t="shared" si="254"/>
        <v>8.4035242607304313E-5</v>
      </c>
      <c r="EP42" s="64">
        <f t="shared" si="254"/>
        <v>7.337538651259692E-5</v>
      </c>
      <c r="EQ42" s="64">
        <f t="shared" si="254"/>
        <v>1.3871455859790156E-4</v>
      </c>
      <c r="ER42" s="64">
        <f t="shared" si="254"/>
        <v>1.4966039163435716E-4</v>
      </c>
      <c r="ES42" s="64">
        <f t="shared" si="254"/>
        <v>1.7173833626565489E-4</v>
      </c>
      <c r="ET42" s="64">
        <f t="shared" si="254"/>
        <v>5.0890777422849887E-5</v>
      </c>
      <c r="EU42" s="64">
        <f t="shared" si="254"/>
        <v>4.5223711421233356E-5</v>
      </c>
      <c r="EV42" s="64">
        <f t="shared" si="254"/>
        <v>8.2796883740284414E-5</v>
      </c>
      <c r="EW42" s="64">
        <f t="shared" si="254"/>
        <v>8.7750319208364024E-5</v>
      </c>
      <c r="EX42" s="64">
        <f t="shared" si="254"/>
        <v>2.9697000033471046E-5</v>
      </c>
      <c r="EY42" s="64">
        <f t="shared" si="254"/>
        <v>1.0094198951212693E-4</v>
      </c>
      <c r="EZ42" s="64">
        <f t="shared" si="254"/>
        <v>1.8187425111937947E-3</v>
      </c>
      <c r="FA42" s="297"/>
      <c r="FB42" s="384">
        <v>3123.8760000000002</v>
      </c>
      <c r="FC42" s="426">
        <v>655</v>
      </c>
      <c r="FD42" s="385">
        <v>6271</v>
      </c>
      <c r="FE42" s="385">
        <v>1427</v>
      </c>
      <c r="FF42" s="385">
        <v>2720</v>
      </c>
      <c r="FG42" s="385">
        <v>2444</v>
      </c>
      <c r="FH42" s="385">
        <v>2145</v>
      </c>
      <c r="FI42" s="385">
        <v>1126</v>
      </c>
      <c r="FJ42" s="385">
        <v>2044</v>
      </c>
      <c r="FK42" s="385">
        <v>1349</v>
      </c>
      <c r="FL42" s="385">
        <v>2668</v>
      </c>
      <c r="FM42" s="385">
        <v>5954</v>
      </c>
      <c r="FN42" s="385">
        <v>3307</v>
      </c>
      <c r="FO42" s="385">
        <v>1028</v>
      </c>
      <c r="FP42" s="385">
        <v>1939</v>
      </c>
      <c r="FQ42" s="385">
        <v>2224</v>
      </c>
      <c r="FR42" s="385">
        <v>2659</v>
      </c>
      <c r="FS42" s="426">
        <v>733</v>
      </c>
      <c r="FT42" s="426">
        <v>903</v>
      </c>
      <c r="FU42" s="385">
        <v>3513</v>
      </c>
      <c r="FV42" s="384">
        <v>48232.875999999997</v>
      </c>
      <c r="FW42" s="23"/>
      <c r="FX42" s="62">
        <f t="shared" si="33"/>
        <v>900919.59064800013</v>
      </c>
      <c r="FY42" s="62">
        <f t="shared" si="34"/>
        <v>188900.69</v>
      </c>
      <c r="FZ42" s="62">
        <f t="shared" si="35"/>
        <v>1808543.8580000002</v>
      </c>
      <c r="GA42" s="62">
        <f t="shared" si="36"/>
        <v>411543.94600000005</v>
      </c>
      <c r="GB42" s="62">
        <f t="shared" si="37"/>
        <v>784442.56</v>
      </c>
      <c r="GC42" s="62">
        <f t="shared" si="38"/>
        <v>704844.71200000006</v>
      </c>
      <c r="GD42" s="62">
        <f t="shared" si="39"/>
        <v>618613.71000000008</v>
      </c>
      <c r="GE42" s="62">
        <f t="shared" si="40"/>
        <v>324736.14800000004</v>
      </c>
      <c r="GF42" s="62">
        <f t="shared" si="41"/>
        <v>589485.5120000001</v>
      </c>
      <c r="GG42" s="62">
        <f t="shared" si="42"/>
        <v>389048.90200000006</v>
      </c>
      <c r="GH42" s="62">
        <f t="shared" si="43"/>
        <v>769445.86400000006</v>
      </c>
      <c r="GI42" s="62">
        <f t="shared" si="44"/>
        <v>1717121.692</v>
      </c>
      <c r="GJ42" s="62">
        <f t="shared" si="45"/>
        <v>953732.1860000001</v>
      </c>
      <c r="GK42" s="62">
        <f t="shared" si="46"/>
        <v>296473.14400000003</v>
      </c>
      <c r="GL42" s="62">
        <f t="shared" si="47"/>
        <v>559203.72200000007</v>
      </c>
      <c r="GM42" s="62">
        <f t="shared" si="48"/>
        <v>641397.152</v>
      </c>
      <c r="GN42" s="62">
        <f t="shared" si="49"/>
        <v>766850.28200000012</v>
      </c>
      <c r="GO42" s="62">
        <f t="shared" si="50"/>
        <v>211395.73400000003</v>
      </c>
      <c r="GP42" s="62">
        <f t="shared" si="51"/>
        <v>260423.39400000003</v>
      </c>
      <c r="GQ42" s="62">
        <f t="shared" si="52"/>
        <v>1013142.1740000001</v>
      </c>
      <c r="GR42" s="23"/>
      <c r="GS42" s="64">
        <f t="shared" si="63"/>
        <v>13.883515307302861</v>
      </c>
      <c r="GT42" s="64">
        <f t="shared" si="64"/>
        <v>3.0317283404961906</v>
      </c>
      <c r="GU42" s="64">
        <f t="shared" si="65"/>
        <v>29.965166292244582</v>
      </c>
      <c r="GV42" s="64">
        <f t="shared" si="66"/>
        <v>6.9050165803867944</v>
      </c>
      <c r="GW42" s="64">
        <f t="shared" si="67"/>
        <v>12.989600288142215</v>
      </c>
      <c r="GX42" s="64">
        <f t="shared" si="68"/>
        <v>11.952028529335159</v>
      </c>
      <c r="GY42" s="64">
        <f t="shared" si="69"/>
        <v>9.9167916178290039</v>
      </c>
      <c r="GZ42" s="64">
        <f t="shared" si="70"/>
        <v>4.7782292195741363</v>
      </c>
      <c r="HA42" s="64">
        <f t="shared" si="71"/>
        <v>9.2595063407566602</v>
      </c>
      <c r="HB42" s="64">
        <f t="shared" si="72"/>
        <v>6.2101721446246021</v>
      </c>
      <c r="HC42" s="64">
        <f t="shared" si="73"/>
        <v>12.26423903594452</v>
      </c>
      <c r="HD42" s="64">
        <f t="shared" si="74"/>
        <v>27.729222626489548</v>
      </c>
      <c r="HE42" s="64">
        <f t="shared" si="75"/>
        <v>15.517801157452629</v>
      </c>
      <c r="HF42" s="64">
        <f t="shared" si="76"/>
        <v>4.7805766669922525</v>
      </c>
      <c r="HG42" s="64">
        <f t="shared" si="77"/>
        <v>8.8991731620759271</v>
      </c>
      <c r="HH42" s="64">
        <f t="shared" si="78"/>
        <v>10.443793563195937</v>
      </c>
      <c r="HI42" s="64">
        <f t="shared" si="79"/>
        <v>12.450861105684705</v>
      </c>
      <c r="HJ42" s="64">
        <f t="shared" si="80"/>
        <v>3.3885403480497498</v>
      </c>
      <c r="HK42" s="64">
        <f t="shared" si="81"/>
        <v>4.1901936413361991</v>
      </c>
      <c r="HL42" s="64">
        <f t="shared" si="82"/>
        <v>16.54363567916911</v>
      </c>
      <c r="HM42" s="23"/>
      <c r="HO42" s="343" t="s">
        <v>393</v>
      </c>
      <c r="HS42" s="285" t="s">
        <v>12</v>
      </c>
      <c r="HT42" s="424" t="s">
        <v>36</v>
      </c>
      <c r="HU42" s="376">
        <v>4.1091263313161028E-2</v>
      </c>
      <c r="HV42" s="376">
        <v>4.6014967618871812E-2</v>
      </c>
    </row>
    <row r="43" spans="1:251" s="72" customFormat="1" ht="19.5" customHeight="1">
      <c r="A43" s="61">
        <v>39234</v>
      </c>
      <c r="B43" s="743">
        <v>22232</v>
      </c>
      <c r="C43" s="237">
        <f t="shared" si="1"/>
        <v>88119</v>
      </c>
      <c r="D43" s="737">
        <f t="shared" si="85"/>
        <v>3.6925901083771695E-2</v>
      </c>
      <c r="E43" s="541">
        <f t="shared" si="11"/>
        <v>39226</v>
      </c>
      <c r="F43" s="237">
        <f t="shared" si="54"/>
        <v>159805</v>
      </c>
      <c r="G43" s="737">
        <f t="shared" si="203"/>
        <v>2.9638220418156669E-2</v>
      </c>
      <c r="H43" s="749">
        <v>61458</v>
      </c>
      <c r="I43" s="237">
        <f t="shared" si="3"/>
        <v>247924</v>
      </c>
      <c r="J43" s="737">
        <f t="shared" si="87"/>
        <v>3.2216698725154647E-2</v>
      </c>
      <c r="K43" s="24"/>
      <c r="L43" s="625">
        <f t="shared" si="88"/>
        <v>88119</v>
      </c>
      <c r="M43" s="625">
        <f t="shared" si="89"/>
        <v>159805</v>
      </c>
      <c r="N43" s="625">
        <f t="shared" si="90"/>
        <v>247924</v>
      </c>
      <c r="O43" s="89"/>
      <c r="P43" s="744">
        <v>1390400</v>
      </c>
      <c r="Q43" s="69">
        <f>R43-P43</f>
        <v>2833400</v>
      </c>
      <c r="R43" s="744">
        <v>4223800</v>
      </c>
      <c r="S43" s="89"/>
      <c r="T43" s="298">
        <f>(L43*1000000)/P43</f>
        <v>63376.726121979285</v>
      </c>
      <c r="U43" s="298">
        <f>(M43*1000000)/Q43</f>
        <v>56400.43763676149</v>
      </c>
      <c r="V43" s="298">
        <f>(N43*1000000)/R43</f>
        <v>58696.907997537761</v>
      </c>
      <c r="W43" s="24"/>
      <c r="X43" s="426"/>
      <c r="Y43" s="426"/>
      <c r="Z43" s="384"/>
      <c r="AA43" s="426"/>
      <c r="AB43" s="426"/>
      <c r="AC43" s="384"/>
      <c r="AD43" s="426"/>
      <c r="AE43" s="426"/>
      <c r="AF43" s="426"/>
      <c r="AG43" s="426"/>
      <c r="AH43" s="384"/>
      <c r="AI43" s="384"/>
      <c r="AJ43" s="384"/>
      <c r="AK43" s="426"/>
      <c r="AL43" s="426"/>
      <c r="AM43" s="426"/>
      <c r="AN43" s="426"/>
      <c r="AO43" s="426"/>
      <c r="AP43" s="426"/>
      <c r="AQ43" s="384"/>
      <c r="AR43" s="384"/>
      <c r="AS43" s="384"/>
      <c r="AT43" s="24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2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296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296"/>
      <c r="DL43" s="62">
        <f t="shared" si="13"/>
        <v>0</v>
      </c>
      <c r="DM43" s="62">
        <f t="shared" si="14"/>
        <v>0</v>
      </c>
      <c r="DN43" s="62">
        <f t="shared" si="15"/>
        <v>0</v>
      </c>
      <c r="DO43" s="62">
        <f t="shared" si="16"/>
        <v>0</v>
      </c>
      <c r="DP43" s="62">
        <f t="shared" si="17"/>
        <v>0</v>
      </c>
      <c r="DQ43" s="62">
        <f t="shared" si="18"/>
        <v>0</v>
      </c>
      <c r="DR43" s="62">
        <f t="shared" si="19"/>
        <v>0</v>
      </c>
      <c r="DS43" s="62">
        <f t="shared" si="20"/>
        <v>0</v>
      </c>
      <c r="DT43" s="62">
        <f t="shared" si="21"/>
        <v>0</v>
      </c>
      <c r="DU43" s="62">
        <f t="shared" si="22"/>
        <v>0</v>
      </c>
      <c r="DV43" s="62">
        <f t="shared" si="23"/>
        <v>0</v>
      </c>
      <c r="DW43" s="62">
        <f t="shared" si="24"/>
        <v>0</v>
      </c>
      <c r="DX43" s="62">
        <f t="shared" si="25"/>
        <v>0</v>
      </c>
      <c r="DY43" s="62">
        <f t="shared" si="26"/>
        <v>0</v>
      </c>
      <c r="DZ43" s="62">
        <f t="shared" si="27"/>
        <v>0</v>
      </c>
      <c r="EA43" s="62">
        <f t="shared" si="28"/>
        <v>0</v>
      </c>
      <c r="EB43" s="62">
        <f t="shared" si="29"/>
        <v>0</v>
      </c>
      <c r="EC43" s="62">
        <f t="shared" si="30"/>
        <v>0</v>
      </c>
      <c r="ED43" s="62">
        <f t="shared" si="31"/>
        <v>0</v>
      </c>
      <c r="EE43" s="62">
        <f t="shared" si="32"/>
        <v>0</v>
      </c>
      <c r="EF43" s="296"/>
      <c r="EG43" s="64">
        <f t="shared" ref="EG43:EZ43" si="255">(SUM(DL40:DL43))/$M43</f>
        <v>7.7267894628550607E-6</v>
      </c>
      <c r="EH43" s="64">
        <f t="shared" si="255"/>
        <v>2.4966277273847722E-6</v>
      </c>
      <c r="EI43" s="64">
        <f t="shared" si="255"/>
        <v>2.2944503454153231E-4</v>
      </c>
      <c r="EJ43" s="64">
        <f t="shared" si="255"/>
        <v>3.1662133910796246E-5</v>
      </c>
      <c r="EK43" s="64">
        <f t="shared" si="255"/>
        <v>8.9761446728362415E-5</v>
      </c>
      <c r="EL43" s="64">
        <f t="shared" si="255"/>
        <v>1.550668758643864E-4</v>
      </c>
      <c r="EM43" s="64">
        <f t="shared" si="255"/>
        <v>7.9519805978068677E-5</v>
      </c>
      <c r="EN43" s="64">
        <f t="shared" si="255"/>
        <v>3.163089352213241E-5</v>
      </c>
      <c r="EO43" s="64">
        <f t="shared" si="255"/>
        <v>8.3385804075218208E-5</v>
      </c>
      <c r="EP43" s="64">
        <f t="shared" si="255"/>
        <v>7.2808329146788233E-5</v>
      </c>
      <c r="EQ43" s="64">
        <f t="shared" si="255"/>
        <v>1.3764254908713274E-4</v>
      </c>
      <c r="ER43" s="64">
        <f t="shared" si="255"/>
        <v>1.4850379087925919E-4</v>
      </c>
      <c r="ES43" s="64">
        <f t="shared" si="255"/>
        <v>1.7041111342977312E-4</v>
      </c>
      <c r="ET43" s="64">
        <f t="shared" si="255"/>
        <v>5.0497484909366453E-5</v>
      </c>
      <c r="EU43" s="64">
        <f t="shared" si="255"/>
        <v>4.4874214949876242E-5</v>
      </c>
      <c r="EV43" s="64">
        <f t="shared" si="255"/>
        <v>8.2157015454440712E-5</v>
      </c>
      <c r="EW43" s="64">
        <f t="shared" si="255"/>
        <v>8.7072169937550654E-5</v>
      </c>
      <c r="EX43" s="64">
        <f t="shared" si="255"/>
        <v>2.9467496607161878E-5</v>
      </c>
      <c r="EY43" s="64">
        <f t="shared" si="255"/>
        <v>1.0016189278769732E-4</v>
      </c>
      <c r="EZ43" s="64">
        <f t="shared" si="255"/>
        <v>1.8046869622352242E-3</v>
      </c>
      <c r="FA43" s="297"/>
      <c r="FB43" s="385">
        <v>2119</v>
      </c>
      <c r="FC43" s="426">
        <v>727</v>
      </c>
      <c r="FD43" s="385">
        <v>6325</v>
      </c>
      <c r="FE43" s="385">
        <v>1435</v>
      </c>
      <c r="FF43" s="385">
        <v>2993</v>
      </c>
      <c r="FG43" s="385">
        <v>2598</v>
      </c>
      <c r="FH43" s="385">
        <v>2111</v>
      </c>
      <c r="FI43" s="426">
        <v>946</v>
      </c>
      <c r="FJ43" s="385">
        <v>1958</v>
      </c>
      <c r="FK43" s="385">
        <v>1383</v>
      </c>
      <c r="FL43" s="385">
        <v>2678</v>
      </c>
      <c r="FM43" s="385">
        <v>5906</v>
      </c>
      <c r="FN43" s="385">
        <v>3378</v>
      </c>
      <c r="FO43" s="385">
        <v>1029</v>
      </c>
      <c r="FP43" s="385">
        <v>1983</v>
      </c>
      <c r="FQ43" s="385">
        <v>2217</v>
      </c>
      <c r="FR43" s="385">
        <v>2781</v>
      </c>
      <c r="FS43" s="426">
        <v>720</v>
      </c>
      <c r="FT43" s="426">
        <v>919</v>
      </c>
      <c r="FU43" s="385">
        <v>3602</v>
      </c>
      <c r="FV43" s="385">
        <v>47808</v>
      </c>
      <c r="FW43" s="23"/>
      <c r="FX43" s="62">
        <f t="shared" si="33"/>
        <v>611115.36200000008</v>
      </c>
      <c r="FY43" s="62">
        <f t="shared" si="34"/>
        <v>209665.34600000002</v>
      </c>
      <c r="FZ43" s="62">
        <f t="shared" si="35"/>
        <v>1824117.35</v>
      </c>
      <c r="GA43" s="62">
        <f t="shared" si="36"/>
        <v>413851.13000000006</v>
      </c>
      <c r="GB43" s="62">
        <f t="shared" si="37"/>
        <v>863175.21400000004</v>
      </c>
      <c r="GC43" s="62">
        <f t="shared" si="38"/>
        <v>749258.00400000007</v>
      </c>
      <c r="GD43" s="62">
        <f t="shared" si="39"/>
        <v>608808.17800000007</v>
      </c>
      <c r="GE43" s="62">
        <f t="shared" si="40"/>
        <v>272824.50800000003</v>
      </c>
      <c r="GF43" s="62">
        <f t="shared" si="41"/>
        <v>564683.2840000001</v>
      </c>
      <c r="GG43" s="62">
        <f t="shared" si="42"/>
        <v>398854.43400000001</v>
      </c>
      <c r="GH43" s="62">
        <f t="shared" si="43"/>
        <v>772329.84400000004</v>
      </c>
      <c r="GI43" s="62">
        <f t="shared" si="44"/>
        <v>1703278.5880000002</v>
      </c>
      <c r="GJ43" s="62">
        <f t="shared" si="45"/>
        <v>974208.44400000013</v>
      </c>
      <c r="GK43" s="62">
        <f t="shared" si="46"/>
        <v>296761.54200000002</v>
      </c>
      <c r="GL43" s="62">
        <f t="shared" si="47"/>
        <v>571893.23400000005</v>
      </c>
      <c r="GM43" s="62">
        <f t="shared" si="48"/>
        <v>639378.36600000004</v>
      </c>
      <c r="GN43" s="62">
        <f t="shared" si="49"/>
        <v>802034.83800000011</v>
      </c>
      <c r="GO43" s="62">
        <f t="shared" si="50"/>
        <v>207646.56000000003</v>
      </c>
      <c r="GP43" s="62">
        <f t="shared" si="51"/>
        <v>265037.76200000005</v>
      </c>
      <c r="GQ43" s="62">
        <f t="shared" si="52"/>
        <v>1038809.5960000001</v>
      </c>
      <c r="GR43" s="23"/>
      <c r="GS43" s="64">
        <f t="shared" si="63"/>
        <v>13.552586555508949</v>
      </c>
      <c r="GT43" s="64">
        <f t="shared" si="64"/>
        <v>3.1337999225569129</v>
      </c>
      <c r="GU43" s="64">
        <f t="shared" si="65"/>
        <v>29.726895701908653</v>
      </c>
      <c r="GV43" s="64">
        <f t="shared" si="66"/>
        <v>6.8259606330972398</v>
      </c>
      <c r="GW43" s="64">
        <f t="shared" si="67"/>
        <v>13.225007913715494</v>
      </c>
      <c r="GX43" s="64">
        <f t="shared" si="68"/>
        <v>11.982655160452399</v>
      </c>
      <c r="GY43" s="64">
        <f t="shared" si="69"/>
        <v>9.9981478598280145</v>
      </c>
      <c r="GZ43" s="64">
        <f t="shared" si="70"/>
        <v>4.7576992142753438</v>
      </c>
      <c r="HA43" s="64">
        <f t="shared" si="71"/>
        <v>9.2629728223165166</v>
      </c>
      <c r="HB43" s="64">
        <f t="shared" si="72"/>
        <v>6.2780691098885146</v>
      </c>
      <c r="HC43" s="64">
        <f t="shared" si="73"/>
        <v>12.296733103693066</v>
      </c>
      <c r="HD43" s="64">
        <f t="shared" si="74"/>
        <v>27.541145867281912</v>
      </c>
      <c r="HE43" s="64">
        <f t="shared" si="75"/>
        <v>15.522429905938919</v>
      </c>
      <c r="HF43" s="64">
        <f t="shared" si="76"/>
        <v>4.7844540020328807</v>
      </c>
      <c r="HG43" s="64">
        <f t="shared" si="77"/>
        <v>9.0815055662219084</v>
      </c>
      <c r="HH43" s="64">
        <f t="shared" si="78"/>
        <v>10.345960100676015</v>
      </c>
      <c r="HI43" s="64">
        <f t="shared" si="79"/>
        <v>12.44679256546361</v>
      </c>
      <c r="HJ43" s="64">
        <f t="shared" si="80"/>
        <v>3.35249123118375</v>
      </c>
      <c r="HK43" s="64">
        <f t="shared" si="81"/>
        <v>4.2109709427082507</v>
      </c>
      <c r="HL43" s="64">
        <f t="shared" si="82"/>
        <v>16.721742348461625</v>
      </c>
      <c r="HM43" s="23"/>
      <c r="HO43" s="343" t="s">
        <v>393</v>
      </c>
      <c r="HS43" s="285" t="s">
        <v>13</v>
      </c>
      <c r="HT43" s="424" t="s">
        <v>37</v>
      </c>
      <c r="HU43" s="376">
        <v>1.8438353733599998E-2</v>
      </c>
      <c r="HV43" s="376">
        <v>2.0662915788556103E-2</v>
      </c>
    </row>
    <row r="44" spans="1:251" s="72" customFormat="1" ht="16" customHeight="1">
      <c r="A44" s="61">
        <v>39326</v>
      </c>
      <c r="B44" s="743">
        <v>22494</v>
      </c>
      <c r="C44" s="237">
        <f t="shared" si="1"/>
        <v>89004</v>
      </c>
      <c r="D44" s="737">
        <f t="shared" si="85"/>
        <v>4.1603763648492054E-2</v>
      </c>
      <c r="E44" s="541">
        <f t="shared" si="11"/>
        <v>39990</v>
      </c>
      <c r="F44" s="237">
        <f t="shared" si="54"/>
        <v>160999</v>
      </c>
      <c r="G44" s="737">
        <f t="shared" si="203"/>
        <v>3.1429980844752903E-2</v>
      </c>
      <c r="H44" s="749">
        <v>62484</v>
      </c>
      <c r="I44" s="237">
        <f t="shared" si="3"/>
        <v>250003</v>
      </c>
      <c r="J44" s="737">
        <f t="shared" si="87"/>
        <v>3.502910466916731E-2</v>
      </c>
      <c r="K44" s="24"/>
      <c r="L44" s="625">
        <f t="shared" si="88"/>
        <v>89004</v>
      </c>
      <c r="M44" s="625">
        <f t="shared" si="89"/>
        <v>160999</v>
      </c>
      <c r="N44" s="625">
        <f t="shared" si="90"/>
        <v>250003</v>
      </c>
      <c r="O44" s="89"/>
      <c r="P44" s="55"/>
      <c r="Q44" s="55"/>
      <c r="R44" s="55"/>
      <c r="S44" s="89"/>
      <c r="T44" s="55"/>
      <c r="U44" s="55"/>
      <c r="V44" s="55"/>
      <c r="W44" s="24"/>
      <c r="X44" s="426"/>
      <c r="Y44" s="426"/>
      <c r="Z44" s="384"/>
      <c r="AA44" s="426"/>
      <c r="AB44" s="384"/>
      <c r="AC44" s="384"/>
      <c r="AD44" s="426"/>
      <c r="AE44" s="426"/>
      <c r="AF44" s="426"/>
      <c r="AG44" s="426"/>
      <c r="AH44" s="384"/>
      <c r="AI44" s="384"/>
      <c r="AJ44" s="384"/>
      <c r="AK44" s="426"/>
      <c r="AL44" s="426"/>
      <c r="AM44" s="426"/>
      <c r="AN44" s="426"/>
      <c r="AO44" s="426"/>
      <c r="AP44" s="426"/>
      <c r="AQ44" s="384"/>
      <c r="AR44" s="384"/>
      <c r="AS44" s="384"/>
      <c r="AT44" s="24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2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296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296"/>
      <c r="DL44" s="62">
        <f t="shared" si="13"/>
        <v>0</v>
      </c>
      <c r="DM44" s="62">
        <f t="shared" si="14"/>
        <v>0</v>
      </c>
      <c r="DN44" s="62">
        <f t="shared" si="15"/>
        <v>0</v>
      </c>
      <c r="DO44" s="62">
        <f t="shared" si="16"/>
        <v>0</v>
      </c>
      <c r="DP44" s="62">
        <f t="shared" si="17"/>
        <v>0</v>
      </c>
      <c r="DQ44" s="62">
        <f t="shared" si="18"/>
        <v>0</v>
      </c>
      <c r="DR44" s="62">
        <f t="shared" si="19"/>
        <v>0</v>
      </c>
      <c r="DS44" s="62">
        <f t="shared" si="20"/>
        <v>0</v>
      </c>
      <c r="DT44" s="62">
        <f t="shared" si="21"/>
        <v>0</v>
      </c>
      <c r="DU44" s="62">
        <f t="shared" si="22"/>
        <v>0</v>
      </c>
      <c r="DV44" s="62">
        <f t="shared" si="23"/>
        <v>0</v>
      </c>
      <c r="DW44" s="62">
        <f t="shared" si="24"/>
        <v>0</v>
      </c>
      <c r="DX44" s="62">
        <f t="shared" si="25"/>
        <v>0</v>
      </c>
      <c r="DY44" s="62">
        <f t="shared" si="26"/>
        <v>0</v>
      </c>
      <c r="DZ44" s="62">
        <f t="shared" si="27"/>
        <v>0</v>
      </c>
      <c r="EA44" s="62">
        <f t="shared" si="28"/>
        <v>0</v>
      </c>
      <c r="EB44" s="62">
        <f t="shared" si="29"/>
        <v>0</v>
      </c>
      <c r="EC44" s="62">
        <f t="shared" si="30"/>
        <v>0</v>
      </c>
      <c r="ED44" s="62">
        <f t="shared" si="31"/>
        <v>0</v>
      </c>
      <c r="EE44" s="62">
        <f t="shared" si="32"/>
        <v>0</v>
      </c>
      <c r="EF44" s="296"/>
      <c r="EG44" s="64">
        <f t="shared" ref="EG44:EZ44" si="256">(SUM(DL41:DL44))/$M44</f>
        <v>7.6694860844573757E-6</v>
      </c>
      <c r="EH44" s="64">
        <f t="shared" si="256"/>
        <v>2.4781122489874071E-6</v>
      </c>
      <c r="EI44" s="64">
        <f t="shared" si="256"/>
        <v>2.2774342539338488E-4</v>
      </c>
      <c r="EJ44" s="64">
        <f t="shared" si="256"/>
        <v>3.1427321347429449E-5</v>
      </c>
      <c r="EK44" s="64">
        <f t="shared" si="256"/>
        <v>8.9095758324125973E-5</v>
      </c>
      <c r="EL44" s="64">
        <f t="shared" si="256"/>
        <v>1.5391686965452128E-4</v>
      </c>
      <c r="EM44" s="64">
        <f t="shared" si="256"/>
        <v>7.8930071580104628E-5</v>
      </c>
      <c r="EN44" s="64">
        <f t="shared" si="256"/>
        <v>3.139631264358393E-5</v>
      </c>
      <c r="EO44" s="64">
        <f t="shared" si="256"/>
        <v>8.2767398680987125E-5</v>
      </c>
      <c r="EP44" s="64">
        <f t="shared" si="256"/>
        <v>7.2268368370626489E-5</v>
      </c>
      <c r="EQ44" s="64">
        <f t="shared" si="256"/>
        <v>1.3662176508468529E-4</v>
      </c>
      <c r="ER44" s="64">
        <f t="shared" si="256"/>
        <v>1.4740245778830933E-4</v>
      </c>
      <c r="ES44" s="64">
        <f t="shared" si="256"/>
        <v>1.6914731135997675E-4</v>
      </c>
      <c r="ET44" s="64">
        <f t="shared" si="256"/>
        <v>5.0122985707621204E-5</v>
      </c>
      <c r="EU44" s="64">
        <f t="shared" si="256"/>
        <v>4.4541419015428501E-5</v>
      </c>
      <c r="EV44" s="64">
        <f t="shared" si="256"/>
        <v>8.1547722996396866E-5</v>
      </c>
      <c r="EW44" s="64">
        <f t="shared" si="256"/>
        <v>8.6426425734757874E-5</v>
      </c>
      <c r="EX44" s="64">
        <f t="shared" si="256"/>
        <v>2.9248959902282025E-5</v>
      </c>
      <c r="EY44" s="64">
        <f t="shared" si="256"/>
        <v>9.941907264602867E-5</v>
      </c>
      <c r="EZ44" s="64">
        <f t="shared" si="256"/>
        <v>1.791303051571749E-3</v>
      </c>
      <c r="FA44" s="297"/>
      <c r="FB44" s="385">
        <v>2317</v>
      </c>
      <c r="FC44" s="385">
        <v>1061</v>
      </c>
      <c r="FD44" s="385">
        <v>6322</v>
      </c>
      <c r="FE44" s="385">
        <v>1546</v>
      </c>
      <c r="FF44" s="385">
        <v>3153</v>
      </c>
      <c r="FG44" s="385">
        <v>2686</v>
      </c>
      <c r="FH44" s="385">
        <v>2066</v>
      </c>
      <c r="FI44" s="426">
        <v>984</v>
      </c>
      <c r="FJ44" s="385">
        <v>2021</v>
      </c>
      <c r="FK44" s="385">
        <v>1399</v>
      </c>
      <c r="FL44" s="385">
        <v>2687</v>
      </c>
      <c r="FM44" s="385">
        <v>5817</v>
      </c>
      <c r="FN44" s="385">
        <v>3460</v>
      </c>
      <c r="FO44" s="385">
        <v>1027</v>
      </c>
      <c r="FP44" s="385">
        <v>2015</v>
      </c>
      <c r="FQ44" s="385">
        <v>2217</v>
      </c>
      <c r="FR44" s="385">
        <v>2755</v>
      </c>
      <c r="FS44" s="426">
        <v>729</v>
      </c>
      <c r="FT44" s="426">
        <v>958</v>
      </c>
      <c r="FU44" s="385">
        <v>3611</v>
      </c>
      <c r="FV44" s="385">
        <v>48831</v>
      </c>
      <c r="FW44" s="23"/>
      <c r="FX44" s="62">
        <f t="shared" si="33"/>
        <v>668218.16600000008</v>
      </c>
      <c r="FY44" s="62">
        <f t="shared" si="34"/>
        <v>305990.27800000005</v>
      </c>
      <c r="FZ44" s="62">
        <f t="shared" si="35"/>
        <v>1823252.1560000002</v>
      </c>
      <c r="GA44" s="62">
        <f t="shared" si="36"/>
        <v>445863.30800000002</v>
      </c>
      <c r="GB44" s="62">
        <f t="shared" si="37"/>
        <v>909318.89400000009</v>
      </c>
      <c r="GC44" s="62">
        <f t="shared" si="38"/>
        <v>774637.02800000005</v>
      </c>
      <c r="GD44" s="62">
        <f t="shared" si="39"/>
        <v>595830.26800000004</v>
      </c>
      <c r="GE44" s="62">
        <f t="shared" si="40"/>
        <v>283783.63200000004</v>
      </c>
      <c r="GF44" s="62">
        <f t="shared" si="41"/>
        <v>582852.35800000001</v>
      </c>
      <c r="GG44" s="62">
        <f t="shared" si="42"/>
        <v>403468.80200000003</v>
      </c>
      <c r="GH44" s="62">
        <f t="shared" si="43"/>
        <v>774925.42600000009</v>
      </c>
      <c r="GI44" s="62">
        <f t="shared" si="44"/>
        <v>1677611.1660000002</v>
      </c>
      <c r="GJ44" s="62">
        <f t="shared" si="45"/>
        <v>997857.08000000007</v>
      </c>
      <c r="GK44" s="62">
        <f t="shared" si="46"/>
        <v>296184.74600000004</v>
      </c>
      <c r="GL44" s="62">
        <f t="shared" si="47"/>
        <v>581121.97000000009</v>
      </c>
      <c r="GM44" s="62">
        <f t="shared" si="48"/>
        <v>639378.36600000004</v>
      </c>
      <c r="GN44" s="62">
        <f t="shared" si="49"/>
        <v>794536.49000000011</v>
      </c>
      <c r="GO44" s="62">
        <f t="shared" si="50"/>
        <v>210242.14200000002</v>
      </c>
      <c r="GP44" s="62">
        <f t="shared" si="51"/>
        <v>276285.28400000004</v>
      </c>
      <c r="GQ44" s="62">
        <f t="shared" si="52"/>
        <v>1041405.1780000001</v>
      </c>
      <c r="GR44" s="23"/>
      <c r="GS44" s="64">
        <f t="shared" si="63"/>
        <v>12.995882747687029</v>
      </c>
      <c r="GT44" s="64">
        <f t="shared" si="64"/>
        <v>3.607238897133235</v>
      </c>
      <c r="GU44" s="64">
        <f t="shared" si="65"/>
        <v>29.672337355951736</v>
      </c>
      <c r="GV44" s="64">
        <f t="shared" si="66"/>
        <v>6.7899610324676116</v>
      </c>
      <c r="GW44" s="64">
        <f t="shared" si="67"/>
        <v>13.509553797354432</v>
      </c>
      <c r="GX44" s="64">
        <f t="shared" si="68"/>
        <v>12.007595036859557</v>
      </c>
      <c r="GY44" s="64">
        <f t="shared" si="69"/>
        <v>10.015365559613285</v>
      </c>
      <c r="GZ44" s="64">
        <f t="shared" si="70"/>
        <v>4.7504348507817911</v>
      </c>
      <c r="HA44" s="64">
        <f t="shared" si="71"/>
        <v>9.2989935240777122</v>
      </c>
      <c r="HB44" s="64">
        <f t="shared" si="72"/>
        <v>6.3366048167421996</v>
      </c>
      <c r="HC44" s="64">
        <f t="shared" si="73"/>
        <v>12.304064623224521</v>
      </c>
      <c r="HD44" s="64">
        <f t="shared" si="74"/>
        <v>27.23944102270773</v>
      </c>
      <c r="HE44" s="64">
        <f t="shared" si="75"/>
        <v>15.57445869849562</v>
      </c>
      <c r="HF44" s="64">
        <f t="shared" si="76"/>
        <v>4.767738523137723</v>
      </c>
      <c r="HG44" s="64">
        <f t="shared" si="77"/>
        <v>9.1351854257748926</v>
      </c>
      <c r="HH44" s="64">
        <f t="shared" si="78"/>
        <v>10.249541925496894</v>
      </c>
      <c r="HI44" s="64">
        <f t="shared" si="79"/>
        <v>12.509401535181579</v>
      </c>
      <c r="HJ44" s="64">
        <f t="shared" si="80"/>
        <v>3.3442230773230723</v>
      </c>
      <c r="HK44" s="64">
        <f t="shared" si="81"/>
        <v>4.2555498214021439</v>
      </c>
      <c r="HL44" s="64">
        <f t="shared" si="82"/>
        <v>16.762644200269598</v>
      </c>
      <c r="HM44" s="23"/>
      <c r="HO44" s="343" t="s">
        <v>393</v>
      </c>
      <c r="HS44" s="285" t="s">
        <v>14</v>
      </c>
      <c r="HT44" s="424" t="s">
        <v>38</v>
      </c>
      <c r="HU44" s="376">
        <v>4.8662916862289879E-2</v>
      </c>
      <c r="HV44" s="376">
        <v>4.917930633111306E-2</v>
      </c>
    </row>
    <row r="45" spans="1:251" s="72" customFormat="1" ht="13.5" customHeight="1">
      <c r="A45" s="61">
        <v>39417</v>
      </c>
      <c r="B45" s="743">
        <v>23324</v>
      </c>
      <c r="C45" s="237">
        <f t="shared" si="1"/>
        <v>89798</v>
      </c>
      <c r="D45" s="737">
        <f t="shared" si="85"/>
        <v>4.000277957935694E-2</v>
      </c>
      <c r="E45" s="541">
        <f t="shared" si="11"/>
        <v>42723</v>
      </c>
      <c r="F45" s="237">
        <f t="shared" si="54"/>
        <v>161815</v>
      </c>
      <c r="G45" s="737">
        <f t="shared" si="203"/>
        <v>2.6634182860985733E-2</v>
      </c>
      <c r="H45" s="749">
        <v>66047</v>
      </c>
      <c r="I45" s="237">
        <f t="shared" si="3"/>
        <v>251613</v>
      </c>
      <c r="J45" s="737">
        <f t="shared" si="87"/>
        <v>3.1365669102848326E-2</v>
      </c>
      <c r="K45" s="24"/>
      <c r="L45" s="625">
        <f t="shared" si="88"/>
        <v>89798</v>
      </c>
      <c r="M45" s="625">
        <f t="shared" si="89"/>
        <v>161815</v>
      </c>
      <c r="N45" s="625">
        <f t="shared" si="90"/>
        <v>251613</v>
      </c>
      <c r="O45" s="89"/>
      <c r="P45" s="55"/>
      <c r="Q45" s="55"/>
      <c r="R45" s="55"/>
      <c r="S45" s="89"/>
      <c r="T45" s="55"/>
      <c r="U45" s="55"/>
      <c r="V45" s="55"/>
      <c r="W45" s="24"/>
      <c r="X45" s="426"/>
      <c r="Y45" s="426"/>
      <c r="Z45" s="384"/>
      <c r="AA45" s="426"/>
      <c r="AB45" s="384"/>
      <c r="AC45" s="384"/>
      <c r="AD45" s="426"/>
      <c r="AE45" s="426"/>
      <c r="AF45" s="426"/>
      <c r="AG45" s="426"/>
      <c r="AH45" s="384"/>
      <c r="AI45" s="384"/>
      <c r="AJ45" s="384"/>
      <c r="AK45" s="426"/>
      <c r="AL45" s="426"/>
      <c r="AM45" s="426"/>
      <c r="AN45" s="426"/>
      <c r="AO45" s="426"/>
      <c r="AP45" s="426"/>
      <c r="AQ45" s="384"/>
      <c r="AR45" s="384"/>
      <c r="AS45" s="384"/>
      <c r="AT45" s="24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2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296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296"/>
      <c r="DL45" s="62">
        <f t="shared" si="13"/>
        <v>0</v>
      </c>
      <c r="DM45" s="62">
        <f t="shared" si="14"/>
        <v>0</v>
      </c>
      <c r="DN45" s="62">
        <f t="shared" si="15"/>
        <v>0</v>
      </c>
      <c r="DO45" s="62">
        <f t="shared" si="16"/>
        <v>0</v>
      </c>
      <c r="DP45" s="62">
        <f t="shared" si="17"/>
        <v>0</v>
      </c>
      <c r="DQ45" s="62">
        <f t="shared" si="18"/>
        <v>0</v>
      </c>
      <c r="DR45" s="62">
        <f t="shared" si="19"/>
        <v>0</v>
      </c>
      <c r="DS45" s="62">
        <f t="shared" si="20"/>
        <v>0</v>
      </c>
      <c r="DT45" s="62">
        <f t="shared" si="21"/>
        <v>0</v>
      </c>
      <c r="DU45" s="62">
        <f t="shared" si="22"/>
        <v>0</v>
      </c>
      <c r="DV45" s="62">
        <f t="shared" si="23"/>
        <v>0</v>
      </c>
      <c r="DW45" s="62">
        <f t="shared" si="24"/>
        <v>0</v>
      </c>
      <c r="DX45" s="62">
        <f t="shared" si="25"/>
        <v>0</v>
      </c>
      <c r="DY45" s="62">
        <f t="shared" si="26"/>
        <v>0</v>
      </c>
      <c r="DZ45" s="62">
        <f t="shared" si="27"/>
        <v>0</v>
      </c>
      <c r="EA45" s="62">
        <f t="shared" si="28"/>
        <v>0</v>
      </c>
      <c r="EB45" s="62">
        <f t="shared" si="29"/>
        <v>0</v>
      </c>
      <c r="EC45" s="62">
        <f t="shared" si="30"/>
        <v>0</v>
      </c>
      <c r="ED45" s="62">
        <f t="shared" si="31"/>
        <v>0</v>
      </c>
      <c r="EE45" s="62">
        <f t="shared" si="32"/>
        <v>0</v>
      </c>
      <c r="EF45" s="296"/>
      <c r="EG45" s="64">
        <f t="shared" ref="EG45:EZ45" si="257">(SUM(DL42:DL45))/$M45</f>
        <v>7.6308104323551766E-6</v>
      </c>
      <c r="EH45" s="64">
        <f t="shared" si="257"/>
        <v>2.4656156349826873E-6</v>
      </c>
      <c r="EI45" s="64">
        <f t="shared" si="257"/>
        <v>2.2659496180767896E-4</v>
      </c>
      <c r="EJ45" s="64">
        <f t="shared" si="257"/>
        <v>3.1268839783795041E-5</v>
      </c>
      <c r="EK45" s="64">
        <f t="shared" si="257"/>
        <v>8.8646466609560036E-5</v>
      </c>
      <c r="EL45" s="64">
        <f t="shared" si="257"/>
        <v>1.5314069831293928E-4</v>
      </c>
      <c r="EM45" s="64">
        <f t="shared" si="257"/>
        <v>7.8532043347806233E-5</v>
      </c>
      <c r="EN45" s="64">
        <f t="shared" si="257"/>
        <v>3.1237987450510579E-5</v>
      </c>
      <c r="EO45" s="64">
        <f t="shared" si="257"/>
        <v>8.2350019591757533E-5</v>
      </c>
      <c r="EP45" s="64">
        <f t="shared" si="257"/>
        <v>7.1903933747195835E-5</v>
      </c>
      <c r="EQ45" s="64">
        <f t="shared" si="257"/>
        <v>1.3593280942353459E-4</v>
      </c>
      <c r="ER45" s="64">
        <f t="shared" si="257"/>
        <v>1.4665913729543006E-4</v>
      </c>
      <c r="ES45" s="64">
        <f t="shared" si="257"/>
        <v>1.6829433601115408E-4</v>
      </c>
      <c r="ET45" s="64">
        <f t="shared" si="257"/>
        <v>4.9870225726547637E-5</v>
      </c>
      <c r="EU45" s="64">
        <f t="shared" si="257"/>
        <v>4.4316805735345754E-5</v>
      </c>
      <c r="EV45" s="64">
        <f t="shared" si="257"/>
        <v>8.1136494482568977E-5</v>
      </c>
      <c r="EW45" s="64">
        <f t="shared" si="257"/>
        <v>8.5990594919323204E-5</v>
      </c>
      <c r="EX45" s="64">
        <f t="shared" si="257"/>
        <v>2.9101463370562086E-5</v>
      </c>
      <c r="EY45" s="64">
        <f t="shared" si="257"/>
        <v>9.8917722565509801E-5</v>
      </c>
      <c r="EZ45" s="64">
        <f t="shared" si="257"/>
        <v>1.7822698760930694E-3</v>
      </c>
      <c r="FA45" s="297"/>
      <c r="FB45" s="385">
        <v>3121</v>
      </c>
      <c r="FC45" s="385">
        <v>1186</v>
      </c>
      <c r="FD45" s="385">
        <v>6901</v>
      </c>
      <c r="FE45" s="385">
        <v>1454</v>
      </c>
      <c r="FF45" s="385">
        <v>3192</v>
      </c>
      <c r="FG45" s="385">
        <v>2819</v>
      </c>
      <c r="FH45" s="385">
        <v>2373</v>
      </c>
      <c r="FI45" s="385">
        <v>1057</v>
      </c>
      <c r="FJ45" s="385">
        <v>2172</v>
      </c>
      <c r="FK45" s="385">
        <v>1444</v>
      </c>
      <c r="FL45" s="385">
        <v>2703</v>
      </c>
      <c r="FM45" s="385">
        <v>5831</v>
      </c>
      <c r="FN45" s="385">
        <v>3537</v>
      </c>
      <c r="FO45" s="385">
        <v>1043</v>
      </c>
      <c r="FP45" s="385">
        <v>2110</v>
      </c>
      <c r="FQ45" s="385">
        <v>2225</v>
      </c>
      <c r="FR45" s="385">
        <v>2781</v>
      </c>
      <c r="FS45" s="426">
        <v>739</v>
      </c>
      <c r="FT45" s="426">
        <v>985</v>
      </c>
      <c r="FU45" s="385">
        <v>3957</v>
      </c>
      <c r="FV45" s="385">
        <v>51630</v>
      </c>
      <c r="FW45" s="23"/>
      <c r="FX45" s="62">
        <f t="shared" si="33"/>
        <v>900090.15800000005</v>
      </c>
      <c r="FY45" s="62">
        <f t="shared" si="34"/>
        <v>342040.02800000005</v>
      </c>
      <c r="FZ45" s="62">
        <f t="shared" si="35"/>
        <v>1990234.5980000002</v>
      </c>
      <c r="GA45" s="62">
        <f t="shared" si="36"/>
        <v>419330.69200000004</v>
      </c>
      <c r="GB45" s="62">
        <f t="shared" si="37"/>
        <v>920566.41600000008</v>
      </c>
      <c r="GC45" s="62">
        <f t="shared" si="38"/>
        <v>812993.96200000006</v>
      </c>
      <c r="GD45" s="62">
        <f t="shared" si="39"/>
        <v>684368.45400000003</v>
      </c>
      <c r="GE45" s="62">
        <f t="shared" si="40"/>
        <v>304836.68600000005</v>
      </c>
      <c r="GF45" s="62">
        <f t="shared" si="41"/>
        <v>626400.45600000001</v>
      </c>
      <c r="GG45" s="62">
        <f t="shared" si="42"/>
        <v>416446.71200000006</v>
      </c>
      <c r="GH45" s="62">
        <f t="shared" si="43"/>
        <v>779539.79400000011</v>
      </c>
      <c r="GI45" s="62">
        <f t="shared" si="44"/>
        <v>1681648.7380000001</v>
      </c>
      <c r="GJ45" s="62">
        <f t="shared" si="45"/>
        <v>1020063.7260000001</v>
      </c>
      <c r="GK45" s="62">
        <f t="shared" si="46"/>
        <v>300799.114</v>
      </c>
      <c r="GL45" s="62">
        <f t="shared" si="47"/>
        <v>608519.78</v>
      </c>
      <c r="GM45" s="62">
        <f t="shared" si="48"/>
        <v>641685.55000000005</v>
      </c>
      <c r="GN45" s="62">
        <f t="shared" si="49"/>
        <v>802034.83800000011</v>
      </c>
      <c r="GO45" s="62">
        <f t="shared" si="50"/>
        <v>213126.12200000003</v>
      </c>
      <c r="GP45" s="62">
        <f t="shared" si="51"/>
        <v>284072.03000000003</v>
      </c>
      <c r="GQ45" s="62">
        <f t="shared" si="52"/>
        <v>1141190.8860000002</v>
      </c>
      <c r="GR45" s="23"/>
      <c r="GS45" s="64">
        <f t="shared" si="63"/>
        <v>12.242385237042605</v>
      </c>
      <c r="GT45" s="64">
        <f t="shared" si="64"/>
        <v>4.1595479645328348</v>
      </c>
      <c r="GU45" s="64">
        <f t="shared" si="65"/>
        <v>29.593653595005033</v>
      </c>
      <c r="GV45" s="64">
        <f t="shared" si="66"/>
        <v>6.7190052819210457</v>
      </c>
      <c r="GW45" s="64">
        <f t="shared" si="67"/>
        <v>13.820840274548615</v>
      </c>
      <c r="GX45" s="64">
        <f t="shared" si="68"/>
        <v>12.088937002460128</v>
      </c>
      <c r="GY45" s="64">
        <f t="shared" si="69"/>
        <v>9.966180642494626</v>
      </c>
      <c r="GZ45" s="64">
        <f t="shared" si="70"/>
        <v>4.7143071860356986</v>
      </c>
      <c r="HA45" s="64">
        <f t="shared" si="71"/>
        <v>9.3930822731734853</v>
      </c>
      <c r="HB45" s="64">
        <f t="shared" si="72"/>
        <v>6.3900468179307124</v>
      </c>
      <c r="HC45" s="64">
        <f t="shared" si="73"/>
        <v>12.305568186063519</v>
      </c>
      <c r="HD45" s="64">
        <f t="shared" si="74"/>
        <v>26.94479293200272</v>
      </c>
      <c r="HE45" s="64">
        <f t="shared" si="75"/>
        <v>15.682263778103678</v>
      </c>
      <c r="HF45" s="64">
        <f t="shared" si="76"/>
        <v>4.7303539403766903</v>
      </c>
      <c r="HG45" s="64">
        <f t="shared" si="77"/>
        <v>9.2234451558544279</v>
      </c>
      <c r="HH45" s="64">
        <f t="shared" si="78"/>
        <v>10.181665629359374</v>
      </c>
      <c r="HI45" s="64">
        <f t="shared" si="79"/>
        <v>12.580655403337667</v>
      </c>
      <c r="HJ45" s="64">
        <f t="shared" si="80"/>
        <v>3.3480406735741006</v>
      </c>
      <c r="HK45" s="64">
        <f t="shared" si="81"/>
        <v>4.3154307209881848</v>
      </c>
      <c r="HL45" s="64">
        <f t="shared" si="82"/>
        <v>16.829606713484601</v>
      </c>
      <c r="HM45" s="23"/>
      <c r="HO45" s="343" t="s">
        <v>393</v>
      </c>
      <c r="HS45" s="285" t="s">
        <v>15</v>
      </c>
      <c r="HT45" s="424" t="s">
        <v>39</v>
      </c>
      <c r="HU45" s="376">
        <v>3.6031504271671656E-2</v>
      </c>
      <c r="HV45" s="376">
        <v>4.9431650950410473E-2</v>
      </c>
    </row>
    <row r="46" spans="1:251" s="72" customFormat="1" ht="14.15" customHeight="1">
      <c r="A46" s="61">
        <v>39508</v>
      </c>
      <c r="B46" s="743">
        <v>21994</v>
      </c>
      <c r="C46" s="237">
        <f t="shared" si="1"/>
        <v>90044</v>
      </c>
      <c r="D46" s="737">
        <f t="shared" si="85"/>
        <v>3.3301966904592417E-2</v>
      </c>
      <c r="E46" s="541">
        <f t="shared" si="11"/>
        <v>40224</v>
      </c>
      <c r="F46" s="237">
        <f t="shared" si="54"/>
        <v>162163</v>
      </c>
      <c r="G46" s="737">
        <f t="shared" si="203"/>
        <v>2.2658762691555756E-2</v>
      </c>
      <c r="H46" s="749">
        <v>62218</v>
      </c>
      <c r="I46" s="237">
        <f t="shared" si="3"/>
        <v>252207</v>
      </c>
      <c r="J46" s="737">
        <f t="shared" si="87"/>
        <v>2.643338542684126E-2</v>
      </c>
      <c r="K46" s="24"/>
      <c r="L46" s="625">
        <f t="shared" si="88"/>
        <v>90044</v>
      </c>
      <c r="M46" s="625">
        <f t="shared" si="89"/>
        <v>162163</v>
      </c>
      <c r="N46" s="625">
        <f t="shared" si="90"/>
        <v>252207</v>
      </c>
      <c r="O46" s="89"/>
      <c r="P46" s="55"/>
      <c r="Q46" s="55"/>
      <c r="R46" s="55"/>
      <c r="S46" s="89"/>
      <c r="T46" s="55"/>
      <c r="U46" s="55"/>
      <c r="V46" s="55"/>
      <c r="W46" s="457">
        <v>2008</v>
      </c>
      <c r="X46" s="457">
        <v>244.7</v>
      </c>
      <c r="Y46" s="457">
        <v>159.4</v>
      </c>
      <c r="Z46" s="457">
        <v>8896.6</v>
      </c>
      <c r="AA46" s="457">
        <v>1303.3</v>
      </c>
      <c r="AB46" s="457">
        <v>3631.2</v>
      </c>
      <c r="AC46" s="457">
        <v>6151</v>
      </c>
      <c r="AD46" s="457">
        <v>3136.3</v>
      </c>
      <c r="AE46" s="457">
        <v>1219.5</v>
      </c>
      <c r="AF46" s="457">
        <v>3332.2</v>
      </c>
      <c r="AG46" s="457">
        <v>3066.6</v>
      </c>
      <c r="AH46" s="457">
        <v>5535.4</v>
      </c>
      <c r="AI46" s="457">
        <v>5488.6</v>
      </c>
      <c r="AJ46" s="457">
        <v>6926.2</v>
      </c>
      <c r="AK46" s="457">
        <v>1944.8</v>
      </c>
      <c r="AL46" s="457">
        <v>1855.6</v>
      </c>
      <c r="AM46" s="457">
        <v>3142.1</v>
      </c>
      <c r="AN46" s="457">
        <v>3529.4</v>
      </c>
      <c r="AO46" s="457">
        <v>1136.5999999999999</v>
      </c>
      <c r="AP46" s="457">
        <v>1593.1</v>
      </c>
      <c r="AQ46" s="457">
        <v>5301.3</v>
      </c>
      <c r="AR46" s="457">
        <v>3954.6</v>
      </c>
      <c r="AS46" s="457">
        <v>71548.5</v>
      </c>
      <c r="AT46" s="24"/>
      <c r="AU46" s="62">
        <f>+X46-X42</f>
        <v>-52.100000000000023</v>
      </c>
      <c r="AV46" s="62">
        <f t="shared" ref="AV46" si="258">+Y46-Y42</f>
        <v>63.5</v>
      </c>
      <c r="AW46" s="62">
        <f t="shared" ref="AW46" si="259">+Z46-Z42</f>
        <v>83.200000000000728</v>
      </c>
      <c r="AX46" s="62">
        <f t="shared" ref="AX46" si="260">+AA46-AA42</f>
        <v>87.099999999999909</v>
      </c>
      <c r="AY46" s="62">
        <f t="shared" ref="AY46" si="261">+AB46-AB42</f>
        <v>183.29999999999973</v>
      </c>
      <c r="AZ46" s="62">
        <f t="shared" ref="AZ46" si="262">+AC46-AC42</f>
        <v>194.60000000000036</v>
      </c>
      <c r="BA46" s="62">
        <f t="shared" ref="BA46" si="263">+AD46-AD42</f>
        <v>81.800000000000182</v>
      </c>
      <c r="BB46" s="62">
        <f t="shared" ref="BB46" si="264">+AE46-AE42</f>
        <v>4.5</v>
      </c>
      <c r="BC46" s="62">
        <f t="shared" ref="BC46" si="265">+AF46-AF42</f>
        <v>129.19999999999982</v>
      </c>
      <c r="BD46" s="62">
        <f t="shared" ref="BD46" si="266">+AG46-AG42</f>
        <v>269.90000000000009</v>
      </c>
      <c r="BE46" s="62">
        <f t="shared" ref="BE46" si="267">+AH46-AH42</f>
        <v>248.29999999999927</v>
      </c>
      <c r="BF46" s="62">
        <f t="shared" ref="BF46" si="268">+AI46-AI42</f>
        <v>-215.69999999999982</v>
      </c>
      <c r="BG46" s="62">
        <f t="shared" ref="BG46" si="269">+AJ46-AJ42</f>
        <v>380.39999999999964</v>
      </c>
      <c r="BH46" s="62">
        <f t="shared" ref="BH46" si="270">+AK46-AK42</f>
        <v>5.0999999999999091</v>
      </c>
      <c r="BI46" s="62">
        <f t="shared" ref="BI46" si="271">+AL46-AL42</f>
        <v>131.89999999999986</v>
      </c>
      <c r="BJ46" s="62">
        <f t="shared" ref="BJ46" si="272">+AM46-AM42</f>
        <v>-13.700000000000273</v>
      </c>
      <c r="BK46" s="62">
        <f t="shared" ref="BK46" si="273">+AN46-AN42</f>
        <v>184.80000000000018</v>
      </c>
      <c r="BL46" s="62">
        <f t="shared" ref="BL46" si="274">+AO46-AO42</f>
        <v>4.6999999999998181</v>
      </c>
      <c r="BM46" s="62">
        <f t="shared" ref="BM46" si="275">+AP46-AP42</f>
        <v>94.399999999999864</v>
      </c>
      <c r="BN46" s="62">
        <f t="shared" ref="BN46" si="276">+AQ46-AQ42</f>
        <v>254.80000000000018</v>
      </c>
      <c r="BO46" s="62">
        <f t="shared" ref="BO46" si="277">+AR46-AR42</f>
        <v>107.19999999999982</v>
      </c>
      <c r="BP46" s="62">
        <f t="shared" ref="BP46" si="278">+AS46-AS42</f>
        <v>2227.1999999999971</v>
      </c>
      <c r="BQ46" s="24"/>
      <c r="BR46" s="64">
        <f>+X46/X42-1</f>
        <v>-0.17553908355795156</v>
      </c>
      <c r="BS46" s="64">
        <f t="shared" ref="BS46:CM46" si="279">+Y46/Y42-1</f>
        <v>0.66214807090719496</v>
      </c>
      <c r="BT46" s="64">
        <f t="shared" si="279"/>
        <v>9.4401706492386328E-3</v>
      </c>
      <c r="BU46" s="64">
        <f t="shared" si="279"/>
        <v>7.1616510442361392E-2</v>
      </c>
      <c r="BV46" s="64">
        <f t="shared" si="279"/>
        <v>5.3162794744627151E-2</v>
      </c>
      <c r="BW46" s="64">
        <f t="shared" si="279"/>
        <v>3.2670740715868618E-2</v>
      </c>
      <c r="BX46" s="64">
        <f t="shared" si="279"/>
        <v>2.6780160419053844E-2</v>
      </c>
      <c r="BY46" s="64">
        <f t="shared" si="279"/>
        <v>3.7037037037037646E-3</v>
      </c>
      <c r="BZ46" s="64">
        <f t="shared" si="279"/>
        <v>4.033718389010299E-2</v>
      </c>
      <c r="CA46" s="64">
        <f t="shared" si="279"/>
        <v>9.6506597060821653E-2</v>
      </c>
      <c r="CB46" s="64">
        <f t="shared" si="279"/>
        <v>4.6963363658716339E-2</v>
      </c>
      <c r="CC46" s="64">
        <f t="shared" si="279"/>
        <v>-3.7813579229703853E-2</v>
      </c>
      <c r="CD46" s="64">
        <f t="shared" si="279"/>
        <v>5.8113599560023266E-2</v>
      </c>
      <c r="CE46" s="64">
        <f t="shared" si="279"/>
        <v>2.6292725679228912E-3</v>
      </c>
      <c r="CF46" s="64">
        <f t="shared" si="279"/>
        <v>7.6521436444856983E-2</v>
      </c>
      <c r="CG46" s="64">
        <f t="shared" si="279"/>
        <v>-4.3412130046265318E-3</v>
      </c>
      <c r="CH46" s="64">
        <f t="shared" si="279"/>
        <v>5.5253244035161186E-2</v>
      </c>
      <c r="CI46" s="64">
        <f t="shared" si="279"/>
        <v>4.1523102747591523E-3</v>
      </c>
      <c r="CJ46" s="64">
        <f t="shared" si="279"/>
        <v>6.2987922866484247E-2</v>
      </c>
      <c r="CK46" s="64">
        <f t="shared" si="279"/>
        <v>5.0490438918062042E-2</v>
      </c>
      <c r="CL46" s="64">
        <f t="shared" si="279"/>
        <v>2.7862972396943242E-2</v>
      </c>
      <c r="CM46" s="64">
        <f t="shared" si="279"/>
        <v>3.2128653097965421E-2</v>
      </c>
      <c r="CN46" s="296"/>
      <c r="CO46" s="64">
        <f>+X46/$AS46</f>
        <v>3.4200577230829436E-3</v>
      </c>
      <c r="CP46" s="64">
        <f t="shared" ref="CP46:DJ46" si="280">+Y46/$AS46</f>
        <v>2.2278594240270587E-3</v>
      </c>
      <c r="CQ46" s="64">
        <f t="shared" si="280"/>
        <v>0.12434362705018275</v>
      </c>
      <c r="CR46" s="64">
        <f t="shared" si="280"/>
        <v>1.821561598076829E-2</v>
      </c>
      <c r="CS46" s="64">
        <f t="shared" si="280"/>
        <v>5.0751588083607621E-2</v>
      </c>
      <c r="CT46" s="64">
        <f t="shared" si="280"/>
        <v>8.5969656945987682E-2</v>
      </c>
      <c r="CU46" s="64">
        <f t="shared" si="280"/>
        <v>4.3834601703739422E-2</v>
      </c>
      <c r="CV46" s="64">
        <f t="shared" si="280"/>
        <v>1.7044382481813034E-2</v>
      </c>
      <c r="CW46" s="64">
        <f t="shared" si="280"/>
        <v>4.6572604596881832E-2</v>
      </c>
      <c r="CX46" s="64">
        <f t="shared" si="280"/>
        <v>4.2860437325730097E-2</v>
      </c>
      <c r="CY46" s="64">
        <f t="shared" si="280"/>
        <v>7.73657029846887E-2</v>
      </c>
      <c r="CZ46" s="64">
        <f t="shared" si="280"/>
        <v>7.671160122154902E-2</v>
      </c>
      <c r="DA46" s="64">
        <f t="shared" si="280"/>
        <v>9.6804265637993811E-2</v>
      </c>
      <c r="DB46" s="64">
        <f t="shared" si="280"/>
        <v>2.7181562157138163E-2</v>
      </c>
      <c r="DC46" s="64">
        <f t="shared" si="280"/>
        <v>2.5934855377820639E-2</v>
      </c>
      <c r="DD46" s="64">
        <f t="shared" si="280"/>
        <v>4.3915665597461857E-2</v>
      </c>
      <c r="DE46" s="64">
        <f t="shared" si="280"/>
        <v>4.9328776983444796E-2</v>
      </c>
      <c r="DF46" s="64">
        <f t="shared" si="280"/>
        <v>1.5885727862918159E-2</v>
      </c>
      <c r="DG46" s="64">
        <f t="shared" si="280"/>
        <v>2.2266015360210206E-2</v>
      </c>
      <c r="DH46" s="64">
        <f t="shared" si="280"/>
        <v>7.409379651565022E-2</v>
      </c>
      <c r="DI46" s="64">
        <f t="shared" si="280"/>
        <v>5.5271598985303677E-2</v>
      </c>
      <c r="DJ46" s="64">
        <f t="shared" si="280"/>
        <v>1</v>
      </c>
      <c r="DK46" s="296"/>
      <c r="DL46" s="62">
        <f t="shared" si="13"/>
        <v>0.98633780722167486</v>
      </c>
      <c r="DM46" s="62">
        <f t="shared" si="14"/>
        <v>0.64251020217055577</v>
      </c>
      <c r="DN46" s="62">
        <f t="shared" si="15"/>
        <v>35.86045335401861</v>
      </c>
      <c r="DO46" s="62">
        <f t="shared" si="16"/>
        <v>5.2533472176216138</v>
      </c>
      <c r="DP46" s="62">
        <f t="shared" si="17"/>
        <v>14.636656500136272</v>
      </c>
      <c r="DQ46" s="62">
        <f t="shared" si="18"/>
        <v>24.793477123908957</v>
      </c>
      <c r="DR46" s="62">
        <f t="shared" si="19"/>
        <v>12.641811462155044</v>
      </c>
      <c r="DS46" s="62">
        <f t="shared" si="20"/>
        <v>4.9155658189899158</v>
      </c>
      <c r="DT46" s="62">
        <f t="shared" si="21"/>
        <v>13.431446020531528</v>
      </c>
      <c r="DU46" s="62">
        <f t="shared" si="22"/>
        <v>12.360864403865909</v>
      </c>
      <c r="DV46" s="62">
        <f t="shared" si="23"/>
        <v>22.312114009378252</v>
      </c>
      <c r="DW46" s="62">
        <f t="shared" si="24"/>
        <v>22.123472369092298</v>
      </c>
      <c r="DX46" s="62">
        <f t="shared" si="25"/>
        <v>27.918156601466141</v>
      </c>
      <c r="DY46" s="62">
        <f t="shared" si="26"/>
        <v>7.8391081629943322</v>
      </c>
      <c r="DZ46" s="62">
        <f t="shared" si="27"/>
        <v>7.4795604212527174</v>
      </c>
      <c r="EA46" s="62">
        <f t="shared" si="28"/>
        <v>12.665190126976805</v>
      </c>
      <c r="EB46" s="62">
        <f t="shared" si="29"/>
        <v>14.226320624471514</v>
      </c>
      <c r="EC46" s="62">
        <f t="shared" si="30"/>
        <v>4.5814121442098719</v>
      </c>
      <c r="ED46" s="62">
        <f t="shared" si="31"/>
        <v>15.940218604163611</v>
      </c>
      <c r="EE46" s="62">
        <f t="shared" si="32"/>
        <v>288.39800000000002</v>
      </c>
      <c r="EF46" s="296"/>
      <c r="EG46" s="64">
        <f t="shared" ref="EG46:EZ46" si="281">(SUM(DL43:DL46))/$M46</f>
        <v>6.0823850522108917E-6</v>
      </c>
      <c r="EH46" s="64">
        <f t="shared" si="281"/>
        <v>3.9621257757352523E-6</v>
      </c>
      <c r="EI46" s="64">
        <f t="shared" si="281"/>
        <v>2.2113831980179579E-4</v>
      </c>
      <c r="EJ46" s="64">
        <f t="shared" si="281"/>
        <v>3.239547379871866E-5</v>
      </c>
      <c r="EK46" s="64">
        <f t="shared" si="281"/>
        <v>9.0258915413110713E-5</v>
      </c>
      <c r="EL46" s="64">
        <f t="shared" si="281"/>
        <v>1.5289231898712381E-4</v>
      </c>
      <c r="EM46" s="64">
        <f t="shared" si="281"/>
        <v>7.7957434569877492E-5</v>
      </c>
      <c r="EN46" s="64">
        <f t="shared" si="281"/>
        <v>3.0312499269191589E-5</v>
      </c>
      <c r="EO46" s="64">
        <f t="shared" si="281"/>
        <v>8.2826822521361388E-5</v>
      </c>
      <c r="EP46" s="64">
        <f t="shared" si="281"/>
        <v>7.6224936661667018E-5</v>
      </c>
      <c r="EQ46" s="64">
        <f t="shared" si="281"/>
        <v>1.3759065883942856E-4</v>
      </c>
      <c r="ER46" s="64">
        <f t="shared" si="281"/>
        <v>1.3642737473463303E-4</v>
      </c>
      <c r="ES46" s="64">
        <f t="shared" si="281"/>
        <v>1.7216107621014745E-4</v>
      </c>
      <c r="ET46" s="64">
        <f t="shared" si="281"/>
        <v>4.8340917243725955E-5</v>
      </c>
      <c r="EU46" s="64">
        <f t="shared" si="281"/>
        <v>4.6123717625184027E-5</v>
      </c>
      <c r="EV46" s="64">
        <f t="shared" si="281"/>
        <v>7.810160225807863E-5</v>
      </c>
      <c r="EW46" s="64">
        <f t="shared" si="281"/>
        <v>8.7728523920200746E-5</v>
      </c>
      <c r="EX46" s="64">
        <f t="shared" si="281"/>
        <v>2.8251895587833672E-5</v>
      </c>
      <c r="EY46" s="64">
        <f t="shared" si="281"/>
        <v>9.829750685522352E-5</v>
      </c>
      <c r="EZ46" s="64">
        <f t="shared" si="281"/>
        <v>1.7784451447000859E-3</v>
      </c>
      <c r="FA46" s="297"/>
      <c r="FB46" s="384">
        <v>2692.9839999999999</v>
      </c>
      <c r="FC46" s="385">
        <v>1090</v>
      </c>
      <c r="FD46" s="385">
        <v>6271</v>
      </c>
      <c r="FE46" s="385">
        <v>1403</v>
      </c>
      <c r="FF46" s="385">
        <v>2776</v>
      </c>
      <c r="FG46" s="385">
        <v>2499</v>
      </c>
      <c r="FH46" s="385">
        <v>2086</v>
      </c>
      <c r="FI46" s="385">
        <v>1108</v>
      </c>
      <c r="FJ46" s="385">
        <v>2188</v>
      </c>
      <c r="FK46" s="385">
        <v>1436</v>
      </c>
      <c r="FL46" s="385">
        <v>2704</v>
      </c>
      <c r="FM46" s="385">
        <v>5784</v>
      </c>
      <c r="FN46" s="385">
        <v>3494</v>
      </c>
      <c r="FO46" s="385">
        <v>1017</v>
      </c>
      <c r="FP46" s="385">
        <v>2016</v>
      </c>
      <c r="FQ46" s="385">
        <v>2240</v>
      </c>
      <c r="FR46" s="385">
        <v>2788</v>
      </c>
      <c r="FS46" s="426">
        <v>744</v>
      </c>
      <c r="FT46" s="426">
        <v>957</v>
      </c>
      <c r="FU46" s="385">
        <v>3534</v>
      </c>
      <c r="FV46" s="384">
        <v>48827.983999999997</v>
      </c>
      <c r="FW46" s="23"/>
      <c r="FX46" s="62">
        <f t="shared" si="33"/>
        <v>776651.19963200006</v>
      </c>
      <c r="FY46" s="62">
        <f t="shared" si="34"/>
        <v>314353.82</v>
      </c>
      <c r="FZ46" s="62">
        <f t="shared" si="35"/>
        <v>1808543.8580000002</v>
      </c>
      <c r="GA46" s="62">
        <f t="shared" si="36"/>
        <v>404622.39400000003</v>
      </c>
      <c r="GB46" s="62">
        <f t="shared" si="37"/>
        <v>800592.84800000011</v>
      </c>
      <c r="GC46" s="62">
        <f t="shared" si="38"/>
        <v>720706.60200000007</v>
      </c>
      <c r="GD46" s="62">
        <f t="shared" si="39"/>
        <v>601598.228</v>
      </c>
      <c r="GE46" s="62">
        <f t="shared" si="40"/>
        <v>319544.98400000005</v>
      </c>
      <c r="GF46" s="62">
        <f t="shared" si="41"/>
        <v>631014.82400000002</v>
      </c>
      <c r="GG46" s="62">
        <f t="shared" si="42"/>
        <v>414139.52800000005</v>
      </c>
      <c r="GH46" s="62">
        <f t="shared" si="43"/>
        <v>779828.19200000004</v>
      </c>
      <c r="GI46" s="62">
        <f t="shared" si="44"/>
        <v>1668094.0320000001</v>
      </c>
      <c r="GJ46" s="62">
        <f t="shared" si="45"/>
        <v>1007662.6120000001</v>
      </c>
      <c r="GK46" s="62">
        <f t="shared" si="46"/>
        <v>293300.766</v>
      </c>
      <c r="GL46" s="62">
        <f t="shared" si="47"/>
        <v>581410.36800000002</v>
      </c>
      <c r="GM46" s="62">
        <f t="shared" si="48"/>
        <v>646011.52</v>
      </c>
      <c r="GN46" s="62">
        <f t="shared" si="49"/>
        <v>804053.62400000007</v>
      </c>
      <c r="GO46" s="62">
        <f t="shared" si="50"/>
        <v>214568.11200000002</v>
      </c>
      <c r="GP46" s="62">
        <f t="shared" si="51"/>
        <v>275996.886</v>
      </c>
      <c r="GQ46" s="62">
        <f t="shared" si="52"/>
        <v>1019198.5320000001</v>
      </c>
      <c r="GR46" s="23"/>
      <c r="GS46" s="64">
        <f t="shared" ref="GS46:GS63" si="282">(SUM(FX43:FX46))/$N46</f>
        <v>11.720828072305688</v>
      </c>
      <c r="GT46" s="64">
        <f t="shared" ref="GT46:GT63" si="283">(SUM(FY43:FY46))/$N46</f>
        <v>4.6471726478646511</v>
      </c>
      <c r="GU46" s="64">
        <f t="shared" ref="GU46:GU63" si="284">(SUM(FZ43:FZ46))/$N46</f>
        <v>29.523954378744445</v>
      </c>
      <c r="GV46" s="64">
        <f t="shared" ref="GV46:GV63" si="285">(SUM(GA43:GA46))/$N46</f>
        <v>6.6757366924787984</v>
      </c>
      <c r="GW46" s="64">
        <f t="shared" ref="GW46:GW63" si="286">(SUM(GB43:GB46))/$N46</f>
        <v>13.852325161474505</v>
      </c>
      <c r="GX46" s="64">
        <f t="shared" ref="GX46:GX63" si="287">(SUM(GC43:GC46))/$N46</f>
        <v>12.123357385005175</v>
      </c>
      <c r="GY46" s="64">
        <f t="shared" ref="GY46:GY63" si="288">(SUM(GD43:GD46))/$N46</f>
        <v>9.8752418767123835</v>
      </c>
      <c r="GZ46" s="64">
        <f t="shared" ref="GZ46:GZ63" si="289">(SUM(GE43:GE46))/$N46</f>
        <v>4.6826210612710986</v>
      </c>
      <c r="HA46" s="64">
        <f t="shared" ref="HA46:HA63" si="290">(SUM(GF43:GF46))/$N46</f>
        <v>9.5356232063344795</v>
      </c>
      <c r="HB46" s="64">
        <f t="shared" ref="HB46:HB63" si="291">(SUM(GG43:GG46))/$N46</f>
        <v>6.4744811841067067</v>
      </c>
      <c r="HC46" s="64">
        <f t="shared" ref="HC46:HC63" si="292">(SUM(GH43:GH46))/$N46</f>
        <v>12.317751910137307</v>
      </c>
      <c r="HD46" s="64">
        <f t="shared" ref="HD46:HD63" si="293">(SUM(GI43:GI46))/$N46</f>
        <v>26.686937809021956</v>
      </c>
      <c r="HE46" s="64">
        <f t="shared" ref="HE46:HE63" si="294">(SUM(GJ43:GJ46))/$N46</f>
        <v>15.859162759162119</v>
      </c>
      <c r="HF46" s="64">
        <f t="shared" ref="HF46:HF63" si="295">(SUM(GK43:GK46))/$N46</f>
        <v>4.7066345026109504</v>
      </c>
      <c r="HG46" s="64">
        <f t="shared" ref="HG46:HG63" si="296">(SUM(GL43:GL46))/$N46</f>
        <v>9.2897713069026633</v>
      </c>
      <c r="HH46" s="64">
        <f t="shared" ref="HH46:HH63" si="297">(SUM(GM43:GM46))/$N46</f>
        <v>10.17598164206386</v>
      </c>
      <c r="HI46" s="64">
        <f t="shared" ref="HI46:HI63" si="298">(SUM(GN43:GN46))/$N46</f>
        <v>12.698536479954958</v>
      </c>
      <c r="HJ46" s="64">
        <f t="shared" ref="HJ46:HJ63" si="299">(SUM(GO43:GO46))/$N46</f>
        <v>3.3527338099259736</v>
      </c>
      <c r="HK46" s="64">
        <f t="shared" ref="HK46:HK63" si="300">(SUM(GP43:GP46))/$N46</f>
        <v>4.3670158322330472</v>
      </c>
      <c r="HL46" s="64">
        <f t="shared" ref="HL46:HL63" si="301">(SUM(GQ43:GQ46))/$N46</f>
        <v>16.81398292672289</v>
      </c>
      <c r="HM46" s="23"/>
      <c r="HO46" s="343" t="s">
        <v>393</v>
      </c>
      <c r="HS46" s="285" t="s">
        <v>16</v>
      </c>
      <c r="HT46" s="424" t="s">
        <v>40</v>
      </c>
      <c r="HU46" s="376">
        <v>6.4786527321323603E-2</v>
      </c>
      <c r="HV46" s="376">
        <v>8.4940121833033372E-2</v>
      </c>
    </row>
    <row r="47" spans="1:251" s="72" customFormat="1" ht="13.5" customHeight="1">
      <c r="A47" s="61">
        <v>39600</v>
      </c>
      <c r="B47" s="743">
        <v>22275</v>
      </c>
      <c r="C47" s="237">
        <f t="shared" si="1"/>
        <v>90087</v>
      </c>
      <c r="D47" s="737">
        <f t="shared" si="85"/>
        <v>2.2333435467946749E-2</v>
      </c>
      <c r="E47" s="541">
        <f t="shared" si="11"/>
        <v>39595</v>
      </c>
      <c r="F47" s="237">
        <f t="shared" si="54"/>
        <v>162532</v>
      </c>
      <c r="G47" s="737">
        <f t="shared" si="203"/>
        <v>1.7064547417164677E-2</v>
      </c>
      <c r="H47" s="749">
        <v>61870</v>
      </c>
      <c r="I47" s="237">
        <f t="shared" si="3"/>
        <v>252619</v>
      </c>
      <c r="J47" s="737">
        <f t="shared" si="87"/>
        <v>1.8937254965231354E-2</v>
      </c>
      <c r="K47" s="24"/>
      <c r="L47" s="625">
        <f t="shared" si="88"/>
        <v>90087</v>
      </c>
      <c r="M47" s="625">
        <f t="shared" si="89"/>
        <v>162532</v>
      </c>
      <c r="N47" s="625">
        <f t="shared" si="90"/>
        <v>252619</v>
      </c>
      <c r="O47" s="89"/>
      <c r="P47" s="744">
        <v>1405500</v>
      </c>
      <c r="Q47" s="69">
        <f>R47-P47</f>
        <v>2854300</v>
      </c>
      <c r="R47" s="744">
        <v>4259800</v>
      </c>
      <c r="S47" s="89"/>
      <c r="T47" s="298">
        <f>(L47*1000000)/P47</f>
        <v>64096.051227321237</v>
      </c>
      <c r="U47" s="298">
        <f>(M47*1000000)/Q47</f>
        <v>56942.858143853133</v>
      </c>
      <c r="V47" s="298">
        <f>(N47*1000000)/R47</f>
        <v>59303.018921076109</v>
      </c>
      <c r="W47" s="24"/>
      <c r="X47" s="426"/>
      <c r="Y47" s="426"/>
      <c r="Z47" s="384"/>
      <c r="AA47" s="426"/>
      <c r="AB47" s="426"/>
      <c r="AC47" s="384"/>
      <c r="AD47" s="426"/>
      <c r="AE47" s="426"/>
      <c r="AF47" s="426"/>
      <c r="AG47" s="426"/>
      <c r="AH47" s="384"/>
      <c r="AI47" s="384"/>
      <c r="AJ47" s="384"/>
      <c r="AK47" s="426"/>
      <c r="AL47" s="426"/>
      <c r="AM47" s="426"/>
      <c r="AN47" s="426"/>
      <c r="AO47" s="426"/>
      <c r="AP47" s="426"/>
      <c r="AQ47" s="384"/>
      <c r="AR47" s="384"/>
      <c r="AS47" s="384"/>
      <c r="AT47" s="24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2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296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296"/>
      <c r="DL47" s="62">
        <f t="shared" ref="DL47:DL72" si="302">CO47*($N$77/1000)</f>
        <v>0</v>
      </c>
      <c r="DM47" s="62">
        <f t="shared" ref="DM47:DM72" si="303">CP47*($N$77/1000)</f>
        <v>0</v>
      </c>
      <c r="DN47" s="62">
        <f t="shared" ref="DN47:DN72" si="304">CQ47*($N$77/1000)</f>
        <v>0</v>
      </c>
      <c r="DO47" s="62">
        <f t="shared" ref="DO47:DO72" si="305">CR47*($N$77/1000)</f>
        <v>0</v>
      </c>
      <c r="DP47" s="62">
        <f t="shared" ref="DP47:DP72" si="306">CS47*($N$77/1000)</f>
        <v>0</v>
      </c>
      <c r="DQ47" s="62">
        <f t="shared" ref="DQ47:DQ72" si="307">CT47*($N$77/1000)</f>
        <v>0</v>
      </c>
      <c r="DR47" s="62">
        <f t="shared" ref="DR47:DR72" si="308">CU47*($N$77/1000)</f>
        <v>0</v>
      </c>
      <c r="DS47" s="62">
        <f t="shared" ref="DS47:DS72" si="309">CV47*($N$77/1000)</f>
        <v>0</v>
      </c>
      <c r="DT47" s="62">
        <f t="shared" ref="DT47:DT72" si="310">CW47*($N$77/1000)</f>
        <v>0</v>
      </c>
      <c r="DU47" s="62">
        <f t="shared" ref="DU47:DU72" si="311">CX47*($N$77/1000)</f>
        <v>0</v>
      </c>
      <c r="DV47" s="62">
        <f t="shared" ref="DV47:DV72" si="312">CY47*($N$77/1000)</f>
        <v>0</v>
      </c>
      <c r="DW47" s="62">
        <f t="shared" ref="DW47:DW72" si="313">CZ47*($N$77/1000)</f>
        <v>0</v>
      </c>
      <c r="DX47" s="62">
        <f t="shared" ref="DX47:DX72" si="314">DA47*($N$77/1000)</f>
        <v>0</v>
      </c>
      <c r="DY47" s="62">
        <f t="shared" ref="DY47:DY72" si="315">DB47*($N$77/1000)</f>
        <v>0</v>
      </c>
      <c r="DZ47" s="62">
        <f t="shared" ref="DZ47:DZ72" si="316">DC47*($N$77/1000)</f>
        <v>0</v>
      </c>
      <c r="EA47" s="62">
        <f t="shared" ref="EA47:EA72" si="317">DD47*($N$77/1000)</f>
        <v>0</v>
      </c>
      <c r="EB47" s="62">
        <f t="shared" ref="EB47:EB72" si="318">DE47*($N$77/1000)</f>
        <v>0</v>
      </c>
      <c r="EC47" s="62">
        <f t="shared" ref="EC47:EC72" si="319">DF47*($N$77/1000)</f>
        <v>0</v>
      </c>
      <c r="ED47" s="62">
        <f t="shared" ref="ED47:ED72" si="320">DI47*($N$77/1000)</f>
        <v>0</v>
      </c>
      <c r="EE47" s="62">
        <f t="shared" ref="EE47:EE72" si="321">DJ47*($N$77/1000)</f>
        <v>0</v>
      </c>
      <c r="EF47" s="296"/>
      <c r="EG47" s="64">
        <f t="shared" ref="EG47:EZ47" si="322">(SUM(DL44:DL47))/$M47</f>
        <v>6.0685760786901951E-6</v>
      </c>
      <c r="EH47" s="64">
        <f t="shared" si="322"/>
        <v>3.9531304738178071E-6</v>
      </c>
      <c r="EI47" s="64">
        <f t="shared" si="322"/>
        <v>2.2063626457570577E-4</v>
      </c>
      <c r="EJ47" s="64">
        <f t="shared" si="322"/>
        <v>3.2321925636930661E-5</v>
      </c>
      <c r="EK47" s="64">
        <f t="shared" si="322"/>
        <v>9.0053998598037756E-5</v>
      </c>
      <c r="EL47" s="64">
        <f t="shared" si="322"/>
        <v>1.5254520416846501E-4</v>
      </c>
      <c r="EM47" s="64">
        <f t="shared" si="322"/>
        <v>7.7780446079264663E-5</v>
      </c>
      <c r="EN47" s="64">
        <f t="shared" si="322"/>
        <v>3.0243680130619912E-5</v>
      </c>
      <c r="EO47" s="64">
        <f t="shared" si="322"/>
        <v>8.2638778951415893E-5</v>
      </c>
      <c r="EP47" s="64">
        <f t="shared" si="322"/>
        <v>7.6051881499433391E-5</v>
      </c>
      <c r="EQ47" s="64">
        <f t="shared" si="322"/>
        <v>1.3727828371876464E-4</v>
      </c>
      <c r="ER47" s="64">
        <f t="shared" si="322"/>
        <v>1.3611764064364124E-4</v>
      </c>
      <c r="ES47" s="64">
        <f t="shared" si="322"/>
        <v>1.7177021510512478E-4</v>
      </c>
      <c r="ET47" s="64">
        <f t="shared" si="322"/>
        <v>4.823116778846216E-5</v>
      </c>
      <c r="EU47" s="64">
        <f t="shared" si="322"/>
        <v>4.6019001927329493E-5</v>
      </c>
      <c r="EV47" s="64">
        <f t="shared" si="322"/>
        <v>7.7924286460369675E-5</v>
      </c>
      <c r="EW47" s="64">
        <f t="shared" si="322"/>
        <v>8.7529351908987243E-5</v>
      </c>
      <c r="EX47" s="64">
        <f t="shared" si="322"/>
        <v>2.8187754683446164E-5</v>
      </c>
      <c r="EY47" s="64">
        <f t="shared" si="322"/>
        <v>9.8074339847929092E-5</v>
      </c>
      <c r="EZ47" s="64">
        <f t="shared" si="322"/>
        <v>1.7744075012920534E-3</v>
      </c>
      <c r="FA47" s="297"/>
      <c r="FB47" s="385">
        <v>1931</v>
      </c>
      <c r="FC47" s="385">
        <v>1143</v>
      </c>
      <c r="FD47" s="385">
        <v>6287</v>
      </c>
      <c r="FE47" s="385">
        <v>1438</v>
      </c>
      <c r="FF47" s="385">
        <v>2770</v>
      </c>
      <c r="FG47" s="385">
        <v>2576</v>
      </c>
      <c r="FH47" s="385">
        <v>2006</v>
      </c>
      <c r="FI47" s="426">
        <v>936</v>
      </c>
      <c r="FJ47" s="385">
        <v>2047</v>
      </c>
      <c r="FK47" s="385">
        <v>1441</v>
      </c>
      <c r="FL47" s="385">
        <v>2712</v>
      </c>
      <c r="FM47" s="385">
        <v>5738</v>
      </c>
      <c r="FN47" s="385">
        <v>3285</v>
      </c>
      <c r="FO47" s="426">
        <v>957</v>
      </c>
      <c r="FP47" s="385">
        <v>2212</v>
      </c>
      <c r="FQ47" s="385">
        <v>2263</v>
      </c>
      <c r="FR47" s="385">
        <v>2910</v>
      </c>
      <c r="FS47" s="426">
        <v>708</v>
      </c>
      <c r="FT47" s="426">
        <v>962</v>
      </c>
      <c r="FU47" s="385">
        <v>3539</v>
      </c>
      <c r="FV47" s="385">
        <v>47861</v>
      </c>
      <c r="FW47" s="23"/>
      <c r="FX47" s="62">
        <f t="shared" ref="FX47:FX72" si="323">FB47*($N$77/1000)</f>
        <v>556896.53800000006</v>
      </c>
      <c r="FY47" s="62">
        <f t="shared" ref="FY47:FY72" si="324">FC47*($N$77/1000)</f>
        <v>329638.91400000005</v>
      </c>
      <c r="FZ47" s="62">
        <f t="shared" ref="FZ47:FZ72" si="325">FD47*($N$77/1000)</f>
        <v>1813158.2260000003</v>
      </c>
      <c r="GA47" s="62">
        <f t="shared" ref="GA47:GA72" si="326">FE47*($N$77/1000)</f>
        <v>414716.32400000002</v>
      </c>
      <c r="GB47" s="62">
        <f t="shared" ref="GB47:GB72" si="327">FF47*($N$77/1000)</f>
        <v>798862.46000000008</v>
      </c>
      <c r="GC47" s="62">
        <f t="shared" ref="GC47:GC72" si="328">FG47*($N$77/1000)</f>
        <v>742913.24800000002</v>
      </c>
      <c r="GD47" s="62">
        <f t="shared" ref="GD47:GD72" si="329">FH47*($N$77/1000)</f>
        <v>578526.38800000004</v>
      </c>
      <c r="GE47" s="62">
        <f t="shared" ref="GE47:GE72" si="330">FI47*($N$77/1000)</f>
        <v>269940.52800000005</v>
      </c>
      <c r="GF47" s="62">
        <f t="shared" ref="GF47:GF72" si="331">FJ47*($N$77/1000)</f>
        <v>590350.70600000001</v>
      </c>
      <c r="GG47" s="62">
        <f t="shared" ref="GG47:GG72" si="332">FK47*($N$77/1000)</f>
        <v>415581.51800000004</v>
      </c>
      <c r="GH47" s="62">
        <f t="shared" ref="GH47:GH72" si="333">FL47*($N$77/1000)</f>
        <v>782135.37600000005</v>
      </c>
      <c r="GI47" s="62">
        <f t="shared" ref="GI47:GI72" si="334">FM47*($N$77/1000)</f>
        <v>1654827.7240000002</v>
      </c>
      <c r="GJ47" s="62">
        <f t="shared" ref="GJ47:GJ72" si="335">FN47*($N$77/1000)</f>
        <v>947387.43</v>
      </c>
      <c r="GK47" s="62">
        <f t="shared" ref="GK47:GK72" si="336">FO47*($N$77/1000)</f>
        <v>275996.886</v>
      </c>
      <c r="GL47" s="62">
        <f t="shared" ref="GL47:GL72" si="337">FP47*($N$77/1000)</f>
        <v>637936.37600000005</v>
      </c>
      <c r="GM47" s="62">
        <f t="shared" ref="GM47:GM72" si="338">FQ47*($N$77/1000)</f>
        <v>652644.674</v>
      </c>
      <c r="GN47" s="62">
        <f t="shared" ref="GN47:GN72" si="339">FR47*($N$77/1000)</f>
        <v>839238.18</v>
      </c>
      <c r="GO47" s="62">
        <f t="shared" ref="GO47:GO72" si="340">FS47*($N$77/1000)</f>
        <v>204185.78400000001</v>
      </c>
      <c r="GP47" s="62">
        <f t="shared" ref="GP47:GP72" si="341">FT47*($N$77/1000)</f>
        <v>277438.87600000005</v>
      </c>
      <c r="GQ47" s="62">
        <f t="shared" ref="GQ47:GQ72" si="342">FU47*($N$77/1000)</f>
        <v>1020640.5220000001</v>
      </c>
      <c r="GR47" s="23"/>
      <c r="GS47" s="64">
        <f t="shared" si="282"/>
        <v>11.487085538427436</v>
      </c>
      <c r="GT47" s="64">
        <f t="shared" si="283"/>
        <v>5.1145125267695635</v>
      </c>
      <c r="GU47" s="64">
        <f t="shared" si="284"/>
        <v>29.432421306394218</v>
      </c>
      <c r="GV47" s="64">
        <f t="shared" si="285"/>
        <v>6.6682740332279051</v>
      </c>
      <c r="GW47" s="64">
        <f t="shared" si="286"/>
        <v>13.575149208887694</v>
      </c>
      <c r="GX47" s="64">
        <f t="shared" si="287"/>
        <v>12.078469315451333</v>
      </c>
      <c r="GY47" s="64">
        <f t="shared" si="288"/>
        <v>9.7392648138105233</v>
      </c>
      <c r="GZ47" s="64">
        <f t="shared" si="289"/>
        <v>4.6635677838959069</v>
      </c>
      <c r="HA47" s="64">
        <f t="shared" si="290"/>
        <v>9.6216766909852396</v>
      </c>
      <c r="HB47" s="64">
        <f t="shared" si="291"/>
        <v>6.5301365297147091</v>
      </c>
      <c r="HC47" s="64">
        <f t="shared" si="292"/>
        <v>12.336478206310693</v>
      </c>
      <c r="HD47" s="64">
        <f t="shared" si="293"/>
        <v>26.451619474386334</v>
      </c>
      <c r="HE47" s="64">
        <f t="shared" si="294"/>
        <v>15.727126019816406</v>
      </c>
      <c r="HF47" s="64">
        <f t="shared" si="295"/>
        <v>4.6167608612178821</v>
      </c>
      <c r="HG47" s="64">
        <f t="shared" si="296"/>
        <v>9.5360542714522651</v>
      </c>
      <c r="HH47" s="64">
        <f t="shared" si="297"/>
        <v>10.211900569632531</v>
      </c>
      <c r="HI47" s="64">
        <f t="shared" si="298"/>
        <v>12.825096813778856</v>
      </c>
      <c r="HJ47" s="64">
        <f t="shared" si="299"/>
        <v>3.333566200483733</v>
      </c>
      <c r="HK47" s="64">
        <f t="shared" si="300"/>
        <v>4.4089837898178672</v>
      </c>
      <c r="HL47" s="64">
        <f t="shared" si="301"/>
        <v>16.714637925096689</v>
      </c>
      <c r="HM47" s="23"/>
      <c r="HO47" s="343" t="s">
        <v>393</v>
      </c>
      <c r="HS47" s="285" t="s">
        <v>17</v>
      </c>
      <c r="HT47" s="424" t="s">
        <v>41</v>
      </c>
      <c r="HU47" s="376">
        <v>0.12457752779081931</v>
      </c>
      <c r="HV47" s="376">
        <v>0.1220984278616149</v>
      </c>
    </row>
    <row r="48" spans="1:251" s="72" customFormat="1" ht="14.5" customHeight="1">
      <c r="A48" s="61">
        <v>39692</v>
      </c>
      <c r="B48" s="743">
        <v>22053</v>
      </c>
      <c r="C48" s="237">
        <f t="shared" si="1"/>
        <v>89646</v>
      </c>
      <c r="D48" s="737">
        <f t="shared" si="85"/>
        <v>7.2131589591479806E-3</v>
      </c>
      <c r="E48" s="541">
        <f t="shared" si="11"/>
        <v>39832</v>
      </c>
      <c r="F48" s="237">
        <f t="shared" si="54"/>
        <v>162374</v>
      </c>
      <c r="G48" s="737">
        <f t="shared" si="203"/>
        <v>8.5404257169299225E-3</v>
      </c>
      <c r="H48" s="749">
        <v>61885</v>
      </c>
      <c r="I48" s="237">
        <f t="shared" si="3"/>
        <v>252020</v>
      </c>
      <c r="J48" s="737">
        <f t="shared" si="87"/>
        <v>8.0679031851618177E-3</v>
      </c>
      <c r="K48" s="24"/>
      <c r="L48" s="625">
        <f t="shared" si="88"/>
        <v>89646</v>
      </c>
      <c r="M48" s="625">
        <f t="shared" si="89"/>
        <v>162374</v>
      </c>
      <c r="N48" s="625">
        <f t="shared" si="90"/>
        <v>252020</v>
      </c>
      <c r="O48" s="89"/>
      <c r="P48" s="55"/>
      <c r="Q48" s="55"/>
      <c r="R48" s="55"/>
      <c r="S48" s="89"/>
      <c r="T48" s="55"/>
      <c r="U48" s="55"/>
      <c r="V48" s="55"/>
      <c r="W48" s="24"/>
      <c r="X48" s="426"/>
      <c r="Y48" s="426"/>
      <c r="Z48" s="384"/>
      <c r="AA48" s="426"/>
      <c r="AB48" s="426"/>
      <c r="AC48" s="384"/>
      <c r="AD48" s="426"/>
      <c r="AE48" s="426"/>
      <c r="AF48" s="426"/>
      <c r="AG48" s="426"/>
      <c r="AH48" s="384"/>
      <c r="AI48" s="384"/>
      <c r="AJ48" s="384"/>
      <c r="AK48" s="426"/>
      <c r="AL48" s="426"/>
      <c r="AM48" s="426"/>
      <c r="AN48" s="426"/>
      <c r="AO48" s="426"/>
      <c r="AP48" s="426"/>
      <c r="AQ48" s="384"/>
      <c r="AR48" s="384"/>
      <c r="AS48" s="384"/>
      <c r="AT48" s="24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2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296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296"/>
      <c r="DL48" s="62">
        <f t="shared" si="302"/>
        <v>0</v>
      </c>
      <c r="DM48" s="62">
        <f t="shared" si="303"/>
        <v>0</v>
      </c>
      <c r="DN48" s="62">
        <f t="shared" si="304"/>
        <v>0</v>
      </c>
      <c r="DO48" s="62">
        <f t="shared" si="305"/>
        <v>0</v>
      </c>
      <c r="DP48" s="62">
        <f t="shared" si="306"/>
        <v>0</v>
      </c>
      <c r="DQ48" s="62">
        <f t="shared" si="307"/>
        <v>0</v>
      </c>
      <c r="DR48" s="62">
        <f t="shared" si="308"/>
        <v>0</v>
      </c>
      <c r="DS48" s="62">
        <f t="shared" si="309"/>
        <v>0</v>
      </c>
      <c r="DT48" s="62">
        <f t="shared" si="310"/>
        <v>0</v>
      </c>
      <c r="DU48" s="62">
        <f t="shared" si="311"/>
        <v>0</v>
      </c>
      <c r="DV48" s="62">
        <f t="shared" si="312"/>
        <v>0</v>
      </c>
      <c r="DW48" s="62">
        <f t="shared" si="313"/>
        <v>0</v>
      </c>
      <c r="DX48" s="62">
        <f t="shared" si="314"/>
        <v>0</v>
      </c>
      <c r="DY48" s="62">
        <f t="shared" si="315"/>
        <v>0</v>
      </c>
      <c r="DZ48" s="62">
        <f t="shared" si="316"/>
        <v>0</v>
      </c>
      <c r="EA48" s="62">
        <f t="shared" si="317"/>
        <v>0</v>
      </c>
      <c r="EB48" s="62">
        <f t="shared" si="318"/>
        <v>0</v>
      </c>
      <c r="EC48" s="62">
        <f t="shared" si="319"/>
        <v>0</v>
      </c>
      <c r="ED48" s="62">
        <f t="shared" si="320"/>
        <v>0</v>
      </c>
      <c r="EE48" s="62">
        <f t="shared" si="321"/>
        <v>0</v>
      </c>
      <c r="EF48" s="296"/>
      <c r="EG48" s="64">
        <f t="shared" ref="EG48:EZ48" si="343">(SUM(DL45:DL48))/$M48</f>
        <v>6.0744811806180477E-6</v>
      </c>
      <c r="EH48" s="64">
        <f t="shared" si="343"/>
        <v>3.9569771156130643E-6</v>
      </c>
      <c r="EI48" s="64">
        <f t="shared" si="343"/>
        <v>2.2085095738245416E-4</v>
      </c>
      <c r="EJ48" s="64">
        <f t="shared" si="343"/>
        <v>3.2353376880668174E-5</v>
      </c>
      <c r="EK48" s="64">
        <f t="shared" si="343"/>
        <v>9.0141626739110157E-5</v>
      </c>
      <c r="EL48" s="64">
        <f t="shared" si="343"/>
        <v>1.5269364013887048E-4</v>
      </c>
      <c r="EM48" s="64">
        <f t="shared" si="343"/>
        <v>7.7856131290447014E-5</v>
      </c>
      <c r="EN48" s="64">
        <f t="shared" si="343"/>
        <v>3.0273109112234198E-5</v>
      </c>
      <c r="EO48" s="64">
        <f t="shared" si="343"/>
        <v>8.2719191622621408E-5</v>
      </c>
      <c r="EP48" s="64">
        <f t="shared" si="343"/>
        <v>7.6125884709780567E-5</v>
      </c>
      <c r="EQ48" s="64">
        <f t="shared" si="343"/>
        <v>1.3741186402612643E-4</v>
      </c>
      <c r="ER48" s="64">
        <f t="shared" si="343"/>
        <v>1.3625009157311083E-4</v>
      </c>
      <c r="ES48" s="64">
        <f t="shared" si="343"/>
        <v>1.7193735820677042E-4</v>
      </c>
      <c r="ET48" s="64">
        <f t="shared" si="343"/>
        <v>4.8278099714205061E-5</v>
      </c>
      <c r="EU48" s="64">
        <f t="shared" si="343"/>
        <v>4.6063781278115447E-5</v>
      </c>
      <c r="EV48" s="64">
        <f t="shared" si="343"/>
        <v>7.8000111637188248E-5</v>
      </c>
      <c r="EW48" s="64">
        <f t="shared" si="343"/>
        <v>8.761452341182402E-5</v>
      </c>
      <c r="EX48" s="64">
        <f t="shared" si="343"/>
        <v>2.821518312174284E-5</v>
      </c>
      <c r="EY48" s="64">
        <f t="shared" si="343"/>
        <v>9.8169772279820729E-5</v>
      </c>
      <c r="EZ48" s="64">
        <f t="shared" si="343"/>
        <v>1.7761341101407862E-3</v>
      </c>
      <c r="FA48" s="297"/>
      <c r="FB48" s="384">
        <v>2441.991</v>
      </c>
      <c r="FC48" s="385">
        <v>1055</v>
      </c>
      <c r="FD48" s="385">
        <v>5921</v>
      </c>
      <c r="FE48" s="385">
        <v>1568</v>
      </c>
      <c r="FF48" s="385">
        <v>2810</v>
      </c>
      <c r="FG48" s="385">
        <v>2606</v>
      </c>
      <c r="FH48" s="385">
        <v>1987</v>
      </c>
      <c r="FI48" s="426">
        <v>961</v>
      </c>
      <c r="FJ48" s="385">
        <v>2057</v>
      </c>
      <c r="FK48" s="385">
        <v>1439</v>
      </c>
      <c r="FL48" s="385">
        <v>2722</v>
      </c>
      <c r="FM48" s="385">
        <v>5727</v>
      </c>
      <c r="FN48" s="385">
        <v>3388</v>
      </c>
      <c r="FO48" s="426">
        <v>946</v>
      </c>
      <c r="FP48" s="385">
        <v>2121</v>
      </c>
      <c r="FQ48" s="385">
        <v>2280</v>
      </c>
      <c r="FR48" s="385">
        <v>2854</v>
      </c>
      <c r="FS48" s="426">
        <v>703</v>
      </c>
      <c r="FT48" s="426">
        <v>968</v>
      </c>
      <c r="FU48" s="385">
        <v>3520</v>
      </c>
      <c r="FV48" s="384">
        <v>48074.991000000002</v>
      </c>
      <c r="FW48" s="23"/>
      <c r="FX48" s="62">
        <f t="shared" si="323"/>
        <v>704265.3204180001</v>
      </c>
      <c r="FY48" s="62">
        <f t="shared" si="324"/>
        <v>304259.89</v>
      </c>
      <c r="FZ48" s="62">
        <f t="shared" si="325"/>
        <v>1707604.5580000002</v>
      </c>
      <c r="GA48" s="62">
        <f t="shared" si="326"/>
        <v>452208.06400000001</v>
      </c>
      <c r="GB48" s="62">
        <f t="shared" si="327"/>
        <v>810398.38000000012</v>
      </c>
      <c r="GC48" s="62">
        <f t="shared" si="328"/>
        <v>751565.18800000008</v>
      </c>
      <c r="GD48" s="62">
        <f t="shared" si="329"/>
        <v>573046.826</v>
      </c>
      <c r="GE48" s="62">
        <f t="shared" si="330"/>
        <v>277150.478</v>
      </c>
      <c r="GF48" s="62">
        <f t="shared" si="331"/>
        <v>593234.6860000001</v>
      </c>
      <c r="GG48" s="62">
        <f t="shared" si="332"/>
        <v>415004.72200000001</v>
      </c>
      <c r="GH48" s="62">
        <f t="shared" si="333"/>
        <v>785019.35600000003</v>
      </c>
      <c r="GI48" s="62">
        <f t="shared" si="334"/>
        <v>1651655.3460000001</v>
      </c>
      <c r="GJ48" s="62">
        <f t="shared" si="335"/>
        <v>977092.42400000012</v>
      </c>
      <c r="GK48" s="62">
        <f t="shared" si="336"/>
        <v>272824.50800000003</v>
      </c>
      <c r="GL48" s="62">
        <f t="shared" si="337"/>
        <v>611692.15800000005</v>
      </c>
      <c r="GM48" s="62">
        <f t="shared" si="338"/>
        <v>657547.44000000006</v>
      </c>
      <c r="GN48" s="62">
        <f t="shared" si="339"/>
        <v>823087.89200000011</v>
      </c>
      <c r="GO48" s="62">
        <f t="shared" si="340"/>
        <v>202743.79400000002</v>
      </c>
      <c r="GP48" s="62">
        <f t="shared" si="341"/>
        <v>279169.26400000002</v>
      </c>
      <c r="GQ48" s="62">
        <f t="shared" si="342"/>
        <v>1015160.9600000001</v>
      </c>
      <c r="GR48" s="23"/>
      <c r="GS48" s="64">
        <f t="shared" si="282"/>
        <v>11.657420903301327</v>
      </c>
      <c r="GT48" s="64">
        <f t="shared" si="283"/>
        <v>5.1198026029680195</v>
      </c>
      <c r="GU48" s="64">
        <f t="shared" si="284"/>
        <v>29.043493532259344</v>
      </c>
      <c r="GV48" s="64">
        <f t="shared" si="285"/>
        <v>6.7092987620030167</v>
      </c>
      <c r="GW48" s="64">
        <f t="shared" si="286"/>
        <v>13.214903991746688</v>
      </c>
      <c r="GX48" s="64">
        <f t="shared" si="287"/>
        <v>12.015629711927627</v>
      </c>
      <c r="GY48" s="64">
        <f t="shared" si="288"/>
        <v>9.6720097452583129</v>
      </c>
      <c r="GZ48" s="64">
        <f t="shared" si="289"/>
        <v>4.648332179985716</v>
      </c>
      <c r="HA48" s="64">
        <f t="shared" si="290"/>
        <v>9.6857418935005164</v>
      </c>
      <c r="HB48" s="64">
        <f t="shared" si="291"/>
        <v>6.5914311562574408</v>
      </c>
      <c r="HC48" s="64">
        <f t="shared" si="292"/>
        <v>12.405851591143561</v>
      </c>
      <c r="HD48" s="64">
        <f t="shared" si="293"/>
        <v>26.411498452503771</v>
      </c>
      <c r="HE48" s="64">
        <f t="shared" si="294"/>
        <v>15.682113292595826</v>
      </c>
      <c r="HF48" s="64">
        <f t="shared" si="295"/>
        <v>4.5350419569875413</v>
      </c>
      <c r="HG48" s="64">
        <f t="shared" si="296"/>
        <v>9.6800201650662654</v>
      </c>
      <c r="HH48" s="64">
        <f t="shared" si="297"/>
        <v>10.308265947147051</v>
      </c>
      <c r="HI48" s="64">
        <f t="shared" si="298"/>
        <v>12.968869669073884</v>
      </c>
      <c r="HJ48" s="64">
        <f t="shared" si="299"/>
        <v>3.3117364177446236</v>
      </c>
      <c r="HK48" s="64">
        <f t="shared" si="300"/>
        <v>4.430906499484168</v>
      </c>
      <c r="HL48" s="64">
        <f t="shared" si="301"/>
        <v>16.65022974367114</v>
      </c>
      <c r="HM48" s="23"/>
      <c r="HO48" s="343" t="s">
        <v>393</v>
      </c>
      <c r="HS48" s="285" t="s">
        <v>18</v>
      </c>
      <c r="HT48" s="424" t="s">
        <v>42</v>
      </c>
      <c r="HU48" s="376">
        <v>9.0111107825051828E-2</v>
      </c>
      <c r="HV48" s="376">
        <v>9.1549768999235975E-2</v>
      </c>
    </row>
    <row r="49" spans="1:248" s="72" customFormat="1" ht="12.65" customHeight="1">
      <c r="A49" s="61">
        <v>39783</v>
      </c>
      <c r="B49" s="743">
        <v>22487</v>
      </c>
      <c r="C49" s="237">
        <f t="shared" si="1"/>
        <v>88809</v>
      </c>
      <c r="D49" s="737">
        <f t="shared" si="85"/>
        <v>-1.1013608320898038E-2</v>
      </c>
      <c r="E49" s="541">
        <f t="shared" si="11"/>
        <v>42001</v>
      </c>
      <c r="F49" s="237">
        <f t="shared" si="54"/>
        <v>161652</v>
      </c>
      <c r="G49" s="737">
        <f t="shared" si="203"/>
        <v>-1.0073231777029124E-3</v>
      </c>
      <c r="H49" s="749">
        <v>64488</v>
      </c>
      <c r="I49" s="237">
        <f t="shared" si="3"/>
        <v>250461</v>
      </c>
      <c r="J49" s="737">
        <f t="shared" si="87"/>
        <v>-4.5784597775154756E-3</v>
      </c>
      <c r="K49" s="24"/>
      <c r="L49" s="625">
        <f t="shared" si="88"/>
        <v>88809</v>
      </c>
      <c r="M49" s="625">
        <f t="shared" si="89"/>
        <v>161652</v>
      </c>
      <c r="N49" s="625">
        <f t="shared" si="90"/>
        <v>250461</v>
      </c>
      <c r="O49" s="89"/>
      <c r="P49" s="55"/>
      <c r="Q49" s="55"/>
      <c r="R49" s="55"/>
      <c r="S49" s="89"/>
      <c r="T49" s="55"/>
      <c r="U49" s="55"/>
      <c r="V49" s="55"/>
      <c r="W49" s="24"/>
      <c r="X49" s="426"/>
      <c r="Y49" s="426"/>
      <c r="Z49" s="384"/>
      <c r="AA49" s="426"/>
      <c r="AB49" s="426"/>
      <c r="AC49" s="384"/>
      <c r="AD49" s="426"/>
      <c r="AE49" s="426"/>
      <c r="AF49" s="426"/>
      <c r="AG49" s="426"/>
      <c r="AH49" s="384"/>
      <c r="AI49" s="384"/>
      <c r="AJ49" s="384"/>
      <c r="AK49" s="426"/>
      <c r="AL49" s="426"/>
      <c r="AM49" s="426"/>
      <c r="AN49" s="426"/>
      <c r="AO49" s="426"/>
      <c r="AP49" s="426"/>
      <c r="AQ49" s="384"/>
      <c r="AR49" s="384"/>
      <c r="AS49" s="384"/>
      <c r="AT49" s="24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2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296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296"/>
      <c r="DL49" s="62">
        <f t="shared" si="302"/>
        <v>0</v>
      </c>
      <c r="DM49" s="62">
        <f t="shared" si="303"/>
        <v>0</v>
      </c>
      <c r="DN49" s="62">
        <f t="shared" si="304"/>
        <v>0</v>
      </c>
      <c r="DO49" s="62">
        <f t="shared" si="305"/>
        <v>0</v>
      </c>
      <c r="DP49" s="62">
        <f t="shared" si="306"/>
        <v>0</v>
      </c>
      <c r="DQ49" s="62">
        <f t="shared" si="307"/>
        <v>0</v>
      </c>
      <c r="DR49" s="62">
        <f t="shared" si="308"/>
        <v>0</v>
      </c>
      <c r="DS49" s="62">
        <f t="shared" si="309"/>
        <v>0</v>
      </c>
      <c r="DT49" s="62">
        <f t="shared" si="310"/>
        <v>0</v>
      </c>
      <c r="DU49" s="62">
        <f t="shared" si="311"/>
        <v>0</v>
      </c>
      <c r="DV49" s="62">
        <f t="shared" si="312"/>
        <v>0</v>
      </c>
      <c r="DW49" s="62">
        <f t="shared" si="313"/>
        <v>0</v>
      </c>
      <c r="DX49" s="62">
        <f t="shared" si="314"/>
        <v>0</v>
      </c>
      <c r="DY49" s="62">
        <f t="shared" si="315"/>
        <v>0</v>
      </c>
      <c r="DZ49" s="62">
        <f t="shared" si="316"/>
        <v>0</v>
      </c>
      <c r="EA49" s="62">
        <f t="shared" si="317"/>
        <v>0</v>
      </c>
      <c r="EB49" s="62">
        <f t="shared" si="318"/>
        <v>0</v>
      </c>
      <c r="EC49" s="62">
        <f t="shared" si="319"/>
        <v>0</v>
      </c>
      <c r="ED49" s="62">
        <f t="shared" si="320"/>
        <v>0</v>
      </c>
      <c r="EE49" s="62">
        <f t="shared" si="321"/>
        <v>0</v>
      </c>
      <c r="EF49" s="296"/>
      <c r="EG49" s="64">
        <f t="shared" ref="EG49:EZ49" si="344">(SUM(DL46:DL49))/$M49</f>
        <v>6.1016121496899194E-6</v>
      </c>
      <c r="EH49" s="64">
        <f t="shared" si="344"/>
        <v>3.9746504971825633E-6</v>
      </c>
      <c r="EI49" s="64">
        <f t="shared" si="344"/>
        <v>2.2183736269281302E-4</v>
      </c>
      <c r="EJ49" s="64">
        <f t="shared" si="344"/>
        <v>3.2497879504253671E-5</v>
      </c>
      <c r="EK49" s="64">
        <f t="shared" si="344"/>
        <v>9.0544233910723479E-5</v>
      </c>
      <c r="EL49" s="64">
        <f t="shared" si="344"/>
        <v>1.5337562865853165E-4</v>
      </c>
      <c r="EM49" s="64">
        <f t="shared" si="344"/>
        <v>7.8203866714640361E-5</v>
      </c>
      <c r="EN49" s="64">
        <f t="shared" si="344"/>
        <v>3.0408320459938114E-5</v>
      </c>
      <c r="EO49" s="64">
        <f t="shared" si="344"/>
        <v>8.3088647344490188E-5</v>
      </c>
      <c r="EP49" s="64">
        <f t="shared" si="344"/>
        <v>7.6465892187327768E-5</v>
      </c>
      <c r="EQ49" s="64">
        <f t="shared" si="344"/>
        <v>1.3802559825661453E-4</v>
      </c>
      <c r="ER49" s="64">
        <f t="shared" si="344"/>
        <v>1.3685863688103021E-4</v>
      </c>
      <c r="ES49" s="64">
        <f t="shared" si="344"/>
        <v>1.7270529657205689E-4</v>
      </c>
      <c r="ET49" s="64">
        <f t="shared" si="344"/>
        <v>4.8493728274282607E-5</v>
      </c>
      <c r="EU49" s="64">
        <f t="shared" si="344"/>
        <v>4.626951984047656E-5</v>
      </c>
      <c r="EV49" s="64">
        <f t="shared" si="344"/>
        <v>7.8348490132981987E-5</v>
      </c>
      <c r="EW49" s="64">
        <f t="shared" si="344"/>
        <v>8.8005843568106259E-5</v>
      </c>
      <c r="EX49" s="64">
        <f t="shared" si="344"/>
        <v>2.8341202980537647E-5</v>
      </c>
      <c r="EY49" s="64">
        <f t="shared" si="344"/>
        <v>9.8608236236876823E-5</v>
      </c>
      <c r="EZ49" s="64">
        <f t="shared" si="344"/>
        <v>1.7840670081409448E-3</v>
      </c>
      <c r="FA49" s="297"/>
      <c r="FB49" s="384">
        <v>3565.9870000000001</v>
      </c>
      <c r="FC49" s="426">
        <v>940</v>
      </c>
      <c r="FD49" s="385">
        <v>6115</v>
      </c>
      <c r="FE49" s="385">
        <v>1466</v>
      </c>
      <c r="FF49" s="385">
        <v>2674</v>
      </c>
      <c r="FG49" s="385">
        <v>2651</v>
      </c>
      <c r="FH49" s="385">
        <v>2282</v>
      </c>
      <c r="FI49" s="385">
        <v>1031</v>
      </c>
      <c r="FJ49" s="385">
        <v>2135</v>
      </c>
      <c r="FK49" s="385">
        <v>1451</v>
      </c>
      <c r="FL49" s="385">
        <v>2754</v>
      </c>
      <c r="FM49" s="385">
        <v>5732</v>
      </c>
      <c r="FN49" s="385">
        <v>3437</v>
      </c>
      <c r="FO49" s="426">
        <v>949</v>
      </c>
      <c r="FP49" s="385">
        <v>2229</v>
      </c>
      <c r="FQ49" s="385">
        <v>2293</v>
      </c>
      <c r="FR49" s="385">
        <v>2900</v>
      </c>
      <c r="FS49" s="426">
        <v>709</v>
      </c>
      <c r="FT49" s="385">
        <v>1003</v>
      </c>
      <c r="FU49" s="385">
        <v>3871</v>
      </c>
      <c r="FV49" s="384">
        <v>50187.987000000001</v>
      </c>
      <c r="FW49" s="23"/>
      <c r="FX49" s="62">
        <f t="shared" si="323"/>
        <v>1028423.5188260002</v>
      </c>
      <c r="FY49" s="62">
        <f t="shared" si="324"/>
        <v>271094.12</v>
      </c>
      <c r="FZ49" s="62">
        <f t="shared" si="325"/>
        <v>1763553.7700000003</v>
      </c>
      <c r="GA49" s="62">
        <f t="shared" si="326"/>
        <v>422791.46800000005</v>
      </c>
      <c r="GB49" s="62">
        <f t="shared" si="327"/>
        <v>771176.25200000009</v>
      </c>
      <c r="GC49" s="62">
        <f t="shared" si="328"/>
        <v>764543.09800000011</v>
      </c>
      <c r="GD49" s="62">
        <f t="shared" si="329"/>
        <v>658124.23600000003</v>
      </c>
      <c r="GE49" s="62">
        <f t="shared" si="330"/>
        <v>297338.33800000005</v>
      </c>
      <c r="GF49" s="62">
        <f t="shared" si="331"/>
        <v>615729.7300000001</v>
      </c>
      <c r="GG49" s="62">
        <f t="shared" si="332"/>
        <v>418465.49800000002</v>
      </c>
      <c r="GH49" s="62">
        <f t="shared" si="333"/>
        <v>794248.09200000006</v>
      </c>
      <c r="GI49" s="62">
        <f t="shared" si="334"/>
        <v>1653097.3360000001</v>
      </c>
      <c r="GJ49" s="62">
        <f t="shared" si="335"/>
        <v>991223.92600000009</v>
      </c>
      <c r="GK49" s="62">
        <f t="shared" si="336"/>
        <v>273689.70200000005</v>
      </c>
      <c r="GL49" s="62">
        <f t="shared" si="337"/>
        <v>642839.14200000011</v>
      </c>
      <c r="GM49" s="62">
        <f t="shared" si="338"/>
        <v>661296.61400000006</v>
      </c>
      <c r="GN49" s="62">
        <f t="shared" si="339"/>
        <v>836354.20000000007</v>
      </c>
      <c r="GO49" s="62">
        <f t="shared" si="340"/>
        <v>204474.18200000003</v>
      </c>
      <c r="GP49" s="62">
        <f t="shared" si="341"/>
        <v>289263.19400000002</v>
      </c>
      <c r="GQ49" s="62">
        <f t="shared" si="342"/>
        <v>1116388.6580000001</v>
      </c>
      <c r="GR49" s="23"/>
      <c r="GS49" s="64">
        <f t="shared" si="282"/>
        <v>12.242371374689075</v>
      </c>
      <c r="GT49" s="64">
        <f t="shared" si="283"/>
        <v>4.8684096286447787</v>
      </c>
      <c r="GU49" s="64">
        <f t="shared" si="284"/>
        <v>28.319221004467767</v>
      </c>
      <c r="GV49" s="64">
        <f t="shared" si="285"/>
        <v>6.764878563928117</v>
      </c>
      <c r="GW49" s="64">
        <f t="shared" si="286"/>
        <v>12.700699669808873</v>
      </c>
      <c r="GX49" s="64">
        <f t="shared" si="287"/>
        <v>11.896974522979628</v>
      </c>
      <c r="GY49" s="64">
        <f t="shared" si="288"/>
        <v>9.6274297315749759</v>
      </c>
      <c r="GZ49" s="64">
        <f t="shared" si="289"/>
        <v>4.6473276398321506</v>
      </c>
      <c r="HA49" s="64">
        <f t="shared" si="290"/>
        <v>9.7034266652293173</v>
      </c>
      <c r="HB49" s="64">
        <f t="shared" si="291"/>
        <v>6.6405199452210137</v>
      </c>
      <c r="HC49" s="64">
        <f t="shared" si="292"/>
        <v>12.541796990349797</v>
      </c>
      <c r="HD49" s="64">
        <f t="shared" si="293"/>
        <v>26.461902004703326</v>
      </c>
      <c r="HE49" s="64">
        <f t="shared" si="294"/>
        <v>15.664580082328186</v>
      </c>
      <c r="HF49" s="64">
        <f t="shared" si="295"/>
        <v>4.4550323683128319</v>
      </c>
      <c r="HG49" s="64">
        <f t="shared" si="296"/>
        <v>9.877298437680917</v>
      </c>
      <c r="HH49" s="64">
        <f t="shared" si="297"/>
        <v>10.450729846163675</v>
      </c>
      <c r="HI49" s="64">
        <f t="shared" si="298"/>
        <v>13.186619457719965</v>
      </c>
      <c r="HJ49" s="64">
        <f t="shared" si="299"/>
        <v>3.297806333121724</v>
      </c>
      <c r="HK49" s="64">
        <f t="shared" si="300"/>
        <v>4.4792132108392133</v>
      </c>
      <c r="HL49" s="64">
        <f t="shared" si="301"/>
        <v>16.654843157218092</v>
      </c>
      <c r="HM49" s="23"/>
      <c r="HO49" s="343" t="s">
        <v>393</v>
      </c>
      <c r="HS49" s="285" t="s">
        <v>19</v>
      </c>
      <c r="HT49" s="424" t="s">
        <v>43</v>
      </c>
      <c r="HU49" s="376">
        <v>2.4592795643671228E-2</v>
      </c>
      <c r="HV49" s="376">
        <v>2.5745496638823511E-2</v>
      </c>
    </row>
    <row r="50" spans="1:248" s="72" customFormat="1" ht="17.149999999999999" customHeight="1">
      <c r="A50" s="61">
        <v>39873</v>
      </c>
      <c r="B50" s="743">
        <v>21093</v>
      </c>
      <c r="C50" s="237">
        <f t="shared" si="1"/>
        <v>87908</v>
      </c>
      <c r="D50" s="737">
        <f t="shared" si="85"/>
        <v>-2.3721736040158148E-2</v>
      </c>
      <c r="E50" s="541">
        <f t="shared" si="11"/>
        <v>39509</v>
      </c>
      <c r="F50" s="237">
        <f t="shared" si="54"/>
        <v>160937</v>
      </c>
      <c r="G50" s="737">
        <f t="shared" si="203"/>
        <v>-7.5602942718129285E-3</v>
      </c>
      <c r="H50" s="749">
        <v>60602</v>
      </c>
      <c r="I50" s="237">
        <f t="shared" si="3"/>
        <v>248845</v>
      </c>
      <c r="J50" s="737">
        <f t="shared" si="87"/>
        <v>-1.3330319935608403E-2</v>
      </c>
      <c r="K50" s="24"/>
      <c r="L50" s="625">
        <f t="shared" si="88"/>
        <v>87908</v>
      </c>
      <c r="M50" s="625">
        <f t="shared" si="89"/>
        <v>160937</v>
      </c>
      <c r="N50" s="625">
        <f t="shared" si="90"/>
        <v>248845</v>
      </c>
      <c r="O50" s="89"/>
      <c r="P50" s="55"/>
      <c r="Q50" s="55"/>
      <c r="R50" s="55"/>
      <c r="S50" s="89"/>
      <c r="T50" s="55"/>
      <c r="U50" s="55"/>
      <c r="V50" s="55"/>
      <c r="W50" s="457">
        <v>2009</v>
      </c>
      <c r="X50" s="457">
        <v>251.2</v>
      </c>
      <c r="Y50" s="457">
        <v>139.19999999999999</v>
      </c>
      <c r="Z50" s="457">
        <v>8078.8</v>
      </c>
      <c r="AA50" s="457">
        <v>1119.9000000000001</v>
      </c>
      <c r="AB50" s="457">
        <v>3335.7</v>
      </c>
      <c r="AC50" s="457">
        <v>5837.8</v>
      </c>
      <c r="AD50" s="457">
        <v>2977</v>
      </c>
      <c r="AE50" s="457">
        <v>1195.5</v>
      </c>
      <c r="AF50" s="457">
        <v>3289.2</v>
      </c>
      <c r="AG50" s="457">
        <v>3130.3</v>
      </c>
      <c r="AH50" s="457">
        <v>5699.3</v>
      </c>
      <c r="AI50" s="457">
        <v>5366.1</v>
      </c>
      <c r="AJ50" s="457">
        <v>6953.3</v>
      </c>
      <c r="AK50" s="457">
        <v>1598.1</v>
      </c>
      <c r="AL50" s="457">
        <v>2021.7</v>
      </c>
      <c r="AM50" s="457">
        <v>3239.7</v>
      </c>
      <c r="AN50" s="457">
        <v>3735.9</v>
      </c>
      <c r="AO50" s="457">
        <v>1066.4000000000001</v>
      </c>
      <c r="AP50" s="457">
        <v>1591.1</v>
      </c>
      <c r="AQ50" s="457">
        <v>5102.8</v>
      </c>
      <c r="AR50" s="457">
        <v>4046.5</v>
      </c>
      <c r="AS50" s="457">
        <v>69775.5</v>
      </c>
      <c r="AT50" s="24"/>
      <c r="AU50" s="62">
        <f>+X50-X46</f>
        <v>6.5</v>
      </c>
      <c r="AV50" s="62">
        <f t="shared" ref="AV50" si="345">+Y50-Y46</f>
        <v>-20.200000000000017</v>
      </c>
      <c r="AW50" s="62">
        <f t="shared" ref="AW50" si="346">+Z50-Z46</f>
        <v>-817.80000000000018</v>
      </c>
      <c r="AX50" s="62">
        <f t="shared" ref="AX50" si="347">+AA50-AA46</f>
        <v>-183.39999999999986</v>
      </c>
      <c r="AY50" s="62">
        <f t="shared" ref="AY50" si="348">+AB50-AB46</f>
        <v>-295.5</v>
      </c>
      <c r="AZ50" s="62">
        <f t="shared" ref="AZ50" si="349">+AC50-AC46</f>
        <v>-313.19999999999982</v>
      </c>
      <c r="BA50" s="62">
        <f t="shared" ref="BA50" si="350">+AD50-AD46</f>
        <v>-159.30000000000018</v>
      </c>
      <c r="BB50" s="62">
        <f t="shared" ref="BB50" si="351">+AE50-AE46</f>
        <v>-24</v>
      </c>
      <c r="BC50" s="62">
        <f t="shared" ref="BC50" si="352">+AF50-AF46</f>
        <v>-43</v>
      </c>
      <c r="BD50" s="62">
        <f t="shared" ref="BD50" si="353">+AG50-AG46</f>
        <v>63.700000000000273</v>
      </c>
      <c r="BE50" s="62">
        <f t="shared" ref="BE50" si="354">+AH50-AH46</f>
        <v>163.90000000000055</v>
      </c>
      <c r="BF50" s="62">
        <f t="shared" ref="BF50" si="355">+AI50-AI46</f>
        <v>-122.5</v>
      </c>
      <c r="BG50" s="62">
        <f t="shared" ref="BG50" si="356">+AJ50-AJ46</f>
        <v>27.100000000000364</v>
      </c>
      <c r="BH50" s="62">
        <f t="shared" ref="BH50" si="357">+AK50-AK46</f>
        <v>-346.70000000000005</v>
      </c>
      <c r="BI50" s="62">
        <f t="shared" ref="BI50" si="358">+AL50-AL46</f>
        <v>166.10000000000014</v>
      </c>
      <c r="BJ50" s="62">
        <f t="shared" ref="BJ50" si="359">+AM50-AM46</f>
        <v>97.599999999999909</v>
      </c>
      <c r="BK50" s="62">
        <f t="shared" ref="BK50" si="360">+AN50-AN46</f>
        <v>206.5</v>
      </c>
      <c r="BL50" s="62">
        <f t="shared" ref="BL50" si="361">+AO50-AO46</f>
        <v>-70.199999999999818</v>
      </c>
      <c r="BM50" s="62">
        <f t="shared" ref="BM50" si="362">+AP50-AP46</f>
        <v>-2</v>
      </c>
      <c r="BN50" s="62">
        <f t="shared" ref="BN50" si="363">+AQ50-AQ46</f>
        <v>-198.5</v>
      </c>
      <c r="BO50" s="62">
        <f t="shared" ref="BO50" si="364">+AR50-AR46</f>
        <v>91.900000000000091</v>
      </c>
      <c r="BP50" s="62">
        <f t="shared" ref="BP50" si="365">+AS50-AS46</f>
        <v>-1773</v>
      </c>
      <c r="BQ50" s="24"/>
      <c r="BR50" s="64">
        <f>+X50/X46-1</f>
        <v>2.6563138536983999E-2</v>
      </c>
      <c r="BS50" s="64">
        <f t="shared" ref="BS50:CM50" si="366">+Y50/Y46-1</f>
        <v>-0.12672521957340033</v>
      </c>
      <c r="BT50" s="64">
        <f t="shared" si="366"/>
        <v>-9.192275700829533E-2</v>
      </c>
      <c r="BU50" s="64">
        <f t="shared" si="366"/>
        <v>-0.14071971150157281</v>
      </c>
      <c r="BV50" s="64">
        <f t="shared" si="366"/>
        <v>-8.1378056840713864E-2</v>
      </c>
      <c r="BW50" s="64">
        <f t="shared" si="366"/>
        <v>-5.0918549829296E-2</v>
      </c>
      <c r="BX50" s="64">
        <f t="shared" si="366"/>
        <v>-5.0792334916940352E-2</v>
      </c>
      <c r="BY50" s="64">
        <f t="shared" si="366"/>
        <v>-1.9680196801967975E-2</v>
      </c>
      <c r="BZ50" s="64">
        <f t="shared" si="366"/>
        <v>-1.290438749174716E-2</v>
      </c>
      <c r="CA50" s="64">
        <f t="shared" si="366"/>
        <v>2.0772190699797966E-2</v>
      </c>
      <c r="CB50" s="64">
        <f t="shared" si="366"/>
        <v>2.9609422986595524E-2</v>
      </c>
      <c r="CC50" s="64">
        <f t="shared" si="366"/>
        <v>-2.2318988448784771E-2</v>
      </c>
      <c r="CD50" s="64">
        <f t="shared" si="366"/>
        <v>3.9126793912969138E-3</v>
      </c>
      <c r="CE50" s="64">
        <f t="shared" si="366"/>
        <v>-0.17827025915261208</v>
      </c>
      <c r="CF50" s="64">
        <f t="shared" si="366"/>
        <v>8.9512826040095028E-2</v>
      </c>
      <c r="CG50" s="64">
        <f t="shared" si="366"/>
        <v>3.1062028579612377E-2</v>
      </c>
      <c r="CH50" s="64">
        <f t="shared" si="366"/>
        <v>5.8508528361761236E-2</v>
      </c>
      <c r="CI50" s="64">
        <f t="shared" si="366"/>
        <v>-6.1763153264120962E-2</v>
      </c>
      <c r="CJ50" s="64">
        <f t="shared" si="366"/>
        <v>-1.2554139727575242E-3</v>
      </c>
      <c r="CK50" s="64">
        <f t="shared" si="366"/>
        <v>-3.7443645898175948E-2</v>
      </c>
      <c r="CL50" s="64">
        <f t="shared" si="366"/>
        <v>2.3238759925150454E-2</v>
      </c>
      <c r="CM50" s="64">
        <f t="shared" si="366"/>
        <v>-2.4780393718945914E-2</v>
      </c>
      <c r="CN50" s="296"/>
      <c r="CO50" s="64">
        <f>+X50/$AS50</f>
        <v>3.6001175197598011E-3</v>
      </c>
      <c r="CP50" s="64">
        <f t="shared" ref="CP50:DJ50" si="367">+Y50/$AS50</f>
        <v>1.9949695810133929E-3</v>
      </c>
      <c r="CQ50" s="64">
        <f t="shared" si="367"/>
        <v>0.11578276042450431</v>
      </c>
      <c r="CR50" s="64">
        <f t="shared" si="367"/>
        <v>1.6050046219661631E-2</v>
      </c>
      <c r="CS50" s="64">
        <f t="shared" si="367"/>
        <v>4.7806178386396371E-2</v>
      </c>
      <c r="CT50" s="64">
        <f t="shared" si="367"/>
        <v>8.3665469971551623E-2</v>
      </c>
      <c r="CU50" s="64">
        <f t="shared" si="367"/>
        <v>4.2665405479000509E-2</v>
      </c>
      <c r="CV50" s="64">
        <f t="shared" si="367"/>
        <v>1.7133521078315454E-2</v>
      </c>
      <c r="CW50" s="64">
        <f t="shared" si="367"/>
        <v>4.7139755358256118E-2</v>
      </c>
      <c r="CX50" s="64">
        <f t="shared" si="367"/>
        <v>4.4862451720159659E-2</v>
      </c>
      <c r="CY50" s="64">
        <f t="shared" si="367"/>
        <v>8.1680532565155395E-2</v>
      </c>
      <c r="CZ50" s="64">
        <f t="shared" si="367"/>
        <v>7.6905217447384835E-2</v>
      </c>
      <c r="DA50" s="64">
        <f t="shared" si="367"/>
        <v>9.9652456807905354E-2</v>
      </c>
      <c r="DB50" s="64">
        <f t="shared" si="367"/>
        <v>2.2903454650987809E-2</v>
      </c>
      <c r="DC50" s="64">
        <f t="shared" si="367"/>
        <v>2.8974353462175119E-2</v>
      </c>
      <c r="DD50" s="64">
        <f t="shared" si="367"/>
        <v>4.6430337296042304E-2</v>
      </c>
      <c r="DE50" s="64">
        <f t="shared" si="367"/>
        <v>5.3541715931809876E-2</v>
      </c>
      <c r="DF50" s="64">
        <f t="shared" si="367"/>
        <v>1.528330144534973E-2</v>
      </c>
      <c r="DG50" s="64">
        <f t="shared" si="367"/>
        <v>2.280313290481616E-2</v>
      </c>
      <c r="DH50" s="64">
        <f t="shared" si="367"/>
        <v>7.3131686623528314E-2</v>
      </c>
      <c r="DI50" s="64">
        <f t="shared" si="367"/>
        <v>5.7993135126226253E-2</v>
      </c>
      <c r="DJ50" s="64">
        <f t="shared" si="367"/>
        <v>1</v>
      </c>
      <c r="DK50" s="296"/>
      <c r="DL50" s="62">
        <f t="shared" si="302"/>
        <v>1.0382666924636872</v>
      </c>
      <c r="DM50" s="62">
        <f t="shared" si="303"/>
        <v>0.57534523722510056</v>
      </c>
      <c r="DN50" s="62">
        <f t="shared" si="304"/>
        <v>33.391516540906196</v>
      </c>
      <c r="DO50" s="62">
        <f t="shared" si="305"/>
        <v>4.6288012296579755</v>
      </c>
      <c r="DP50" s="62">
        <f t="shared" si="306"/>
        <v>13.787206234279942</v>
      </c>
      <c r="DQ50" s="62">
        <f t="shared" si="307"/>
        <v>24.128954208855546</v>
      </c>
      <c r="DR50" s="62">
        <f t="shared" si="308"/>
        <v>12.304617609332791</v>
      </c>
      <c r="DS50" s="62">
        <f t="shared" si="309"/>
        <v>4.9412732119440204</v>
      </c>
      <c r="DT50" s="62">
        <f t="shared" si="310"/>
        <v>13.59501116581035</v>
      </c>
      <c r="DU50" s="62">
        <f t="shared" si="311"/>
        <v>12.938241351190607</v>
      </c>
      <c r="DV50" s="62">
        <f t="shared" si="312"/>
        <v>23.556502230725687</v>
      </c>
      <c r="DW50" s="62">
        <f t="shared" si="313"/>
        <v>22.179310901390895</v>
      </c>
      <c r="DX50" s="62">
        <f t="shared" si="314"/>
        <v>28.73956923848629</v>
      </c>
      <c r="DY50" s="62">
        <f t="shared" si="315"/>
        <v>6.6053105144355824</v>
      </c>
      <c r="DZ50" s="62">
        <f t="shared" si="316"/>
        <v>8.356145589784381</v>
      </c>
      <c r="EA50" s="62">
        <f t="shared" si="317"/>
        <v>13.39041641550401</v>
      </c>
      <c r="EB50" s="62">
        <f t="shared" si="318"/>
        <v>15.441323791302105</v>
      </c>
      <c r="EC50" s="62">
        <f t="shared" si="319"/>
        <v>4.4076735702359722</v>
      </c>
      <c r="ED50" s="62">
        <f t="shared" si="320"/>
        <v>16.7251041841334</v>
      </c>
      <c r="EE50" s="62">
        <f t="shared" si="321"/>
        <v>288.39800000000002</v>
      </c>
      <c r="EF50" s="296"/>
      <c r="EG50" s="64">
        <f t="shared" ref="EG50:EZ50" si="368">(SUM(DL47:DL50))/$M50</f>
        <v>6.4513858992257042E-6</v>
      </c>
      <c r="EH50" s="64">
        <f t="shared" si="368"/>
        <v>3.5749718040295304E-6</v>
      </c>
      <c r="EI50" s="64">
        <f t="shared" si="368"/>
        <v>2.0748191243098973E-4</v>
      </c>
      <c r="EJ50" s="64">
        <f t="shared" si="368"/>
        <v>2.8761572725091031E-5</v>
      </c>
      <c r="EK50" s="64">
        <f t="shared" si="368"/>
        <v>8.5668343726302487E-5</v>
      </c>
      <c r="EL50" s="64">
        <f t="shared" si="368"/>
        <v>1.4992794825835915E-4</v>
      </c>
      <c r="EM50" s="64">
        <f t="shared" si="368"/>
        <v>7.64561139410626E-5</v>
      </c>
      <c r="EN50" s="64">
        <f t="shared" si="368"/>
        <v>3.0703152239348441E-5</v>
      </c>
      <c r="EO50" s="64">
        <f t="shared" si="368"/>
        <v>8.4474118231421918E-5</v>
      </c>
      <c r="EP50" s="64">
        <f t="shared" si="368"/>
        <v>8.0393205733862361E-5</v>
      </c>
      <c r="EQ50" s="64">
        <f t="shared" si="368"/>
        <v>1.4637095404242459E-4</v>
      </c>
      <c r="ER50" s="64">
        <f t="shared" si="368"/>
        <v>1.3781362210921601E-4</v>
      </c>
      <c r="ES50" s="64">
        <f t="shared" si="368"/>
        <v>1.7857651900113889E-4</v>
      </c>
      <c r="ET50" s="64">
        <f t="shared" si="368"/>
        <v>4.1042833620830403E-5</v>
      </c>
      <c r="EU50" s="64">
        <f t="shared" si="368"/>
        <v>5.1921842645161655E-5</v>
      </c>
      <c r="EV50" s="64">
        <f t="shared" si="368"/>
        <v>8.320284593042004E-5</v>
      </c>
      <c r="EW50" s="64">
        <f t="shared" si="368"/>
        <v>9.5946387662887379E-5</v>
      </c>
      <c r="EX50" s="64">
        <f t="shared" si="368"/>
        <v>2.738757134926072E-5</v>
      </c>
      <c r="EY50" s="64">
        <f t="shared" si="368"/>
        <v>1.0392330032331533E-4</v>
      </c>
      <c r="EZ50" s="64">
        <f t="shared" si="368"/>
        <v>1.7919931401728629E-3</v>
      </c>
      <c r="FA50" s="297"/>
      <c r="FB50" s="384">
        <v>3092.99</v>
      </c>
      <c r="FC50" s="426">
        <v>914</v>
      </c>
      <c r="FD50" s="385">
        <v>5434</v>
      </c>
      <c r="FE50" s="385">
        <v>1405</v>
      </c>
      <c r="FF50" s="385">
        <v>2565</v>
      </c>
      <c r="FG50" s="385">
        <v>2278</v>
      </c>
      <c r="FH50" s="385">
        <v>1939</v>
      </c>
      <c r="FI50" s="385">
        <v>1043</v>
      </c>
      <c r="FJ50" s="385">
        <v>2012</v>
      </c>
      <c r="FK50" s="385">
        <v>1434</v>
      </c>
      <c r="FL50" s="385">
        <v>2791</v>
      </c>
      <c r="FM50" s="385">
        <v>5759</v>
      </c>
      <c r="FN50" s="385">
        <v>3392</v>
      </c>
      <c r="FO50" s="426">
        <v>914</v>
      </c>
      <c r="FP50" s="385">
        <v>2115</v>
      </c>
      <c r="FQ50" s="385">
        <v>2301</v>
      </c>
      <c r="FR50" s="385">
        <v>2882</v>
      </c>
      <c r="FS50" s="426">
        <v>706</v>
      </c>
      <c r="FT50" s="426">
        <v>960</v>
      </c>
      <c r="FU50" s="385">
        <v>3336</v>
      </c>
      <c r="FV50" s="384">
        <v>47272.99</v>
      </c>
      <c r="FW50" s="23"/>
      <c r="FX50" s="62">
        <f t="shared" si="323"/>
        <v>892012.13002000004</v>
      </c>
      <c r="FY50" s="62">
        <f t="shared" si="324"/>
        <v>263595.772</v>
      </c>
      <c r="FZ50" s="62">
        <f t="shared" si="325"/>
        <v>1567154.7320000001</v>
      </c>
      <c r="GA50" s="62">
        <f t="shared" si="326"/>
        <v>405199.19000000006</v>
      </c>
      <c r="GB50" s="62">
        <f t="shared" si="327"/>
        <v>739740.87000000011</v>
      </c>
      <c r="GC50" s="62">
        <f t="shared" si="328"/>
        <v>656970.64400000009</v>
      </c>
      <c r="GD50" s="62">
        <f t="shared" si="329"/>
        <v>559203.72200000007</v>
      </c>
      <c r="GE50" s="62">
        <f t="shared" si="330"/>
        <v>300799.114</v>
      </c>
      <c r="GF50" s="62">
        <f t="shared" si="331"/>
        <v>580256.77600000007</v>
      </c>
      <c r="GG50" s="62">
        <f t="shared" si="332"/>
        <v>413562.73200000002</v>
      </c>
      <c r="GH50" s="62">
        <f t="shared" si="333"/>
        <v>804918.81800000009</v>
      </c>
      <c r="GI50" s="62">
        <f t="shared" si="334"/>
        <v>1660884.0820000002</v>
      </c>
      <c r="GJ50" s="62">
        <f t="shared" si="335"/>
        <v>978246.01600000006</v>
      </c>
      <c r="GK50" s="62">
        <f t="shared" si="336"/>
        <v>263595.772</v>
      </c>
      <c r="GL50" s="62">
        <f t="shared" si="337"/>
        <v>609961.77</v>
      </c>
      <c r="GM50" s="62">
        <f t="shared" si="338"/>
        <v>663603.79800000007</v>
      </c>
      <c r="GN50" s="62">
        <f t="shared" si="339"/>
        <v>831163.03600000008</v>
      </c>
      <c r="GO50" s="62">
        <f t="shared" si="340"/>
        <v>203608.98800000001</v>
      </c>
      <c r="GP50" s="62">
        <f t="shared" si="341"/>
        <v>276862.08000000002</v>
      </c>
      <c r="GQ50" s="62">
        <f t="shared" si="342"/>
        <v>962095.72800000012</v>
      </c>
      <c r="GR50" s="23"/>
      <c r="GS50" s="64">
        <f t="shared" si="282"/>
        <v>12.785458848938095</v>
      </c>
      <c r="GT50" s="64">
        <f t="shared" si="283"/>
        <v>4.6960505374831722</v>
      </c>
      <c r="GU50" s="64">
        <f t="shared" si="284"/>
        <v>27.533088010609013</v>
      </c>
      <c r="GV50" s="64">
        <f t="shared" si="285"/>
        <v>6.8111275934818867</v>
      </c>
      <c r="GW50" s="64">
        <f t="shared" si="286"/>
        <v>12.538640366493199</v>
      </c>
      <c r="GX50" s="64">
        <f t="shared" si="287"/>
        <v>11.718106363398904</v>
      </c>
      <c r="GY50" s="64">
        <f t="shared" si="288"/>
        <v>9.5195851714922952</v>
      </c>
      <c r="GZ50" s="64">
        <f t="shared" si="289"/>
        <v>4.6021758845867913</v>
      </c>
      <c r="HA50" s="64">
        <f t="shared" si="290"/>
        <v>9.5624661857782964</v>
      </c>
      <c r="HB50" s="64">
        <f t="shared" si="291"/>
        <v>6.6813256042918283</v>
      </c>
      <c r="HC50" s="64">
        <f t="shared" si="292"/>
        <v>12.724071779621854</v>
      </c>
      <c r="HD50" s="64">
        <f t="shared" si="293"/>
        <v>26.604771998633691</v>
      </c>
      <c r="HE50" s="64">
        <f t="shared" si="294"/>
        <v>15.648093375394323</v>
      </c>
      <c r="HF50" s="64">
        <f t="shared" si="295"/>
        <v>4.3645918865157034</v>
      </c>
      <c r="HG50" s="64">
        <f t="shared" si="296"/>
        <v>10.056177323233339</v>
      </c>
      <c r="HH50" s="64">
        <f t="shared" si="297"/>
        <v>10.58929263597822</v>
      </c>
      <c r="HI50" s="64">
        <f t="shared" si="298"/>
        <v>13.381194349896523</v>
      </c>
      <c r="HJ50" s="64">
        <f t="shared" si="299"/>
        <v>3.2751823343848581</v>
      </c>
      <c r="HK50" s="64">
        <f t="shared" si="300"/>
        <v>4.5117780706865727</v>
      </c>
      <c r="HL50" s="64">
        <f t="shared" si="301"/>
        <v>16.533528373083648</v>
      </c>
      <c r="HM50" s="23"/>
      <c r="HO50" s="343" t="s">
        <v>393</v>
      </c>
      <c r="HS50" s="285" t="s">
        <v>20</v>
      </c>
      <c r="HT50" s="424" t="s">
        <v>44</v>
      </c>
      <c r="HU50" s="376">
        <v>2.4798634395921667E-2</v>
      </c>
      <c r="HV50" s="376">
        <v>3.3230703360150958E-2</v>
      </c>
    </row>
    <row r="51" spans="1:248" s="72" customFormat="1" ht="16.5" customHeight="1">
      <c r="A51" s="61">
        <v>39965</v>
      </c>
      <c r="B51" s="743">
        <v>21389</v>
      </c>
      <c r="C51" s="237">
        <f t="shared" si="1"/>
        <v>87022</v>
      </c>
      <c r="D51" s="737">
        <f t="shared" si="85"/>
        <v>-3.4022666977477356E-2</v>
      </c>
      <c r="E51" s="541">
        <f t="shared" si="11"/>
        <v>38909</v>
      </c>
      <c r="F51" s="237">
        <f t="shared" si="54"/>
        <v>160251</v>
      </c>
      <c r="G51" s="737">
        <f t="shared" si="203"/>
        <v>-1.403415942706665E-2</v>
      </c>
      <c r="H51" s="749">
        <v>60298</v>
      </c>
      <c r="I51" s="237">
        <f t="shared" si="3"/>
        <v>247273</v>
      </c>
      <c r="J51" s="737">
        <f t="shared" si="87"/>
        <v>-2.1162303706372065E-2</v>
      </c>
      <c r="K51" s="24"/>
      <c r="L51" s="625">
        <f t="shared" si="88"/>
        <v>87022</v>
      </c>
      <c r="M51" s="625">
        <f t="shared" si="89"/>
        <v>160251</v>
      </c>
      <c r="N51" s="625">
        <f t="shared" si="90"/>
        <v>247273</v>
      </c>
      <c r="O51" s="89"/>
      <c r="P51" s="744">
        <v>1421700</v>
      </c>
      <c r="Q51" s="69">
        <f>R51-P51</f>
        <v>2880900</v>
      </c>
      <c r="R51" s="744">
        <v>4302600</v>
      </c>
      <c r="S51" s="89"/>
      <c r="T51" s="298">
        <f>(L51*1000000)/P51</f>
        <v>61209.819230498695</v>
      </c>
      <c r="U51" s="298">
        <f>(M51*1000000)/Q51</f>
        <v>55625.325419139852</v>
      </c>
      <c r="V51" s="298">
        <f>(N51*1000000)/R51</f>
        <v>57470.599172593313</v>
      </c>
      <c r="W51" s="24"/>
      <c r="X51" s="426"/>
      <c r="Y51" s="426"/>
      <c r="Z51" s="384"/>
      <c r="AA51" s="426"/>
      <c r="AB51" s="426"/>
      <c r="AC51" s="384"/>
      <c r="AD51" s="426"/>
      <c r="AE51" s="426"/>
      <c r="AF51" s="426"/>
      <c r="AG51" s="426"/>
      <c r="AH51" s="384"/>
      <c r="AI51" s="384"/>
      <c r="AJ51" s="384"/>
      <c r="AK51" s="426"/>
      <c r="AL51" s="426"/>
      <c r="AM51" s="426"/>
      <c r="AN51" s="426"/>
      <c r="AO51" s="426"/>
      <c r="AP51" s="426"/>
      <c r="AQ51" s="384"/>
      <c r="AR51" s="384"/>
      <c r="AS51" s="384"/>
      <c r="AT51" s="24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24"/>
      <c r="BR51" s="64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296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296"/>
      <c r="DL51" s="62">
        <f t="shared" si="302"/>
        <v>0</v>
      </c>
      <c r="DM51" s="62">
        <f t="shared" si="303"/>
        <v>0</v>
      </c>
      <c r="DN51" s="62">
        <f t="shared" si="304"/>
        <v>0</v>
      </c>
      <c r="DO51" s="62">
        <f t="shared" si="305"/>
        <v>0</v>
      </c>
      <c r="DP51" s="62">
        <f t="shared" si="306"/>
        <v>0</v>
      </c>
      <c r="DQ51" s="62">
        <f t="shared" si="307"/>
        <v>0</v>
      </c>
      <c r="DR51" s="62">
        <f t="shared" si="308"/>
        <v>0</v>
      </c>
      <c r="DS51" s="62">
        <f t="shared" si="309"/>
        <v>0</v>
      </c>
      <c r="DT51" s="62">
        <f t="shared" si="310"/>
        <v>0</v>
      </c>
      <c r="DU51" s="62">
        <f t="shared" si="311"/>
        <v>0</v>
      </c>
      <c r="DV51" s="62">
        <f t="shared" si="312"/>
        <v>0</v>
      </c>
      <c r="DW51" s="62">
        <f t="shared" si="313"/>
        <v>0</v>
      </c>
      <c r="DX51" s="62">
        <f t="shared" si="314"/>
        <v>0</v>
      </c>
      <c r="DY51" s="62">
        <f t="shared" si="315"/>
        <v>0</v>
      </c>
      <c r="DZ51" s="62">
        <f t="shared" si="316"/>
        <v>0</v>
      </c>
      <c r="EA51" s="62">
        <f t="shared" si="317"/>
        <v>0</v>
      </c>
      <c r="EB51" s="62">
        <f t="shared" si="318"/>
        <v>0</v>
      </c>
      <c r="EC51" s="62">
        <f t="shared" si="319"/>
        <v>0</v>
      </c>
      <c r="ED51" s="62">
        <f t="shared" si="320"/>
        <v>0</v>
      </c>
      <c r="EE51" s="62">
        <f t="shared" si="321"/>
        <v>0</v>
      </c>
      <c r="EF51" s="296"/>
      <c r="EG51" s="64">
        <f t="shared" ref="EG51:EZ51" si="369">(SUM(DL48:DL51))/$M51</f>
        <v>6.4790028921110461E-6</v>
      </c>
      <c r="EH51" s="64">
        <f t="shared" si="369"/>
        <v>3.5902754879851017E-6</v>
      </c>
      <c r="EI51" s="64">
        <f t="shared" si="369"/>
        <v>2.0837009778975604E-4</v>
      </c>
      <c r="EJ51" s="64">
        <f t="shared" si="369"/>
        <v>2.8884694820362904E-5</v>
      </c>
      <c r="EK51" s="64">
        <f t="shared" si="369"/>
        <v>8.6035071445918855E-5</v>
      </c>
      <c r="EL51" s="64">
        <f t="shared" si="369"/>
        <v>1.5056975749827176E-4</v>
      </c>
      <c r="EM51" s="64">
        <f t="shared" si="369"/>
        <v>7.6783406090026216E-5</v>
      </c>
      <c r="EN51" s="64">
        <f t="shared" si="369"/>
        <v>3.0834585818147908E-5</v>
      </c>
      <c r="EO51" s="64">
        <f t="shared" si="369"/>
        <v>8.483573372902728E-5</v>
      </c>
      <c r="EP51" s="64">
        <f t="shared" si="369"/>
        <v>8.0737351724423603E-5</v>
      </c>
      <c r="EQ51" s="64">
        <f t="shared" si="369"/>
        <v>1.4699753655656245E-4</v>
      </c>
      <c r="ER51" s="64">
        <f t="shared" si="369"/>
        <v>1.3840357252928778E-4</v>
      </c>
      <c r="ES51" s="64">
        <f t="shared" si="369"/>
        <v>1.7934096659918684E-4</v>
      </c>
      <c r="ET51" s="64">
        <f t="shared" si="369"/>
        <v>4.1218529147622059E-5</v>
      </c>
      <c r="EU51" s="64">
        <f t="shared" si="369"/>
        <v>5.2144108865369831E-5</v>
      </c>
      <c r="EV51" s="64">
        <f t="shared" si="369"/>
        <v>8.3559019385239471E-5</v>
      </c>
      <c r="EW51" s="64">
        <f t="shared" si="369"/>
        <v>9.635711347387602E-5</v>
      </c>
      <c r="EX51" s="64">
        <f t="shared" si="369"/>
        <v>2.7504811640713456E-5</v>
      </c>
      <c r="EY51" s="64">
        <f t="shared" si="369"/>
        <v>1.0436817357853242E-4</v>
      </c>
      <c r="EZ51" s="64">
        <f t="shared" si="369"/>
        <v>1.7996642766659804E-3</v>
      </c>
      <c r="FA51" s="297"/>
      <c r="FB51" s="385">
        <v>2138</v>
      </c>
      <c r="FC51" s="426">
        <v>969</v>
      </c>
      <c r="FD51" s="385">
        <v>5178</v>
      </c>
      <c r="FE51" s="385">
        <v>1536</v>
      </c>
      <c r="FF51" s="385">
        <v>2731</v>
      </c>
      <c r="FG51" s="385">
        <v>2355</v>
      </c>
      <c r="FH51" s="385">
        <v>1940</v>
      </c>
      <c r="FI51" s="426">
        <v>911</v>
      </c>
      <c r="FJ51" s="385">
        <v>1883</v>
      </c>
      <c r="FK51" s="385">
        <v>1465</v>
      </c>
      <c r="FL51" s="385">
        <v>2802</v>
      </c>
      <c r="FM51" s="385">
        <v>5789</v>
      </c>
      <c r="FN51" s="385">
        <v>3427</v>
      </c>
      <c r="FO51" s="426">
        <v>886</v>
      </c>
      <c r="FP51" s="385">
        <v>2216</v>
      </c>
      <c r="FQ51" s="385">
        <v>2305</v>
      </c>
      <c r="FR51" s="385">
        <v>3013</v>
      </c>
      <c r="FS51" s="426">
        <v>700</v>
      </c>
      <c r="FT51" s="426">
        <v>972</v>
      </c>
      <c r="FU51" s="385">
        <v>3485</v>
      </c>
      <c r="FV51" s="385">
        <v>46701</v>
      </c>
      <c r="FW51" s="23"/>
      <c r="FX51" s="62">
        <f t="shared" si="323"/>
        <v>616594.924</v>
      </c>
      <c r="FY51" s="62">
        <f t="shared" si="324"/>
        <v>279457.66200000001</v>
      </c>
      <c r="FZ51" s="62">
        <f t="shared" si="325"/>
        <v>1493324.844</v>
      </c>
      <c r="GA51" s="62">
        <f t="shared" si="326"/>
        <v>442979.32800000004</v>
      </c>
      <c r="GB51" s="62">
        <f t="shared" si="327"/>
        <v>787614.93800000008</v>
      </c>
      <c r="GC51" s="62">
        <f t="shared" si="328"/>
        <v>679177.29</v>
      </c>
      <c r="GD51" s="62">
        <f t="shared" si="329"/>
        <v>559492.12</v>
      </c>
      <c r="GE51" s="62">
        <f t="shared" si="330"/>
        <v>262730.57800000004</v>
      </c>
      <c r="GF51" s="62">
        <f t="shared" si="331"/>
        <v>543053.43400000001</v>
      </c>
      <c r="GG51" s="62">
        <f t="shared" si="332"/>
        <v>422503.07</v>
      </c>
      <c r="GH51" s="62">
        <f t="shared" si="333"/>
        <v>808091.19600000011</v>
      </c>
      <c r="GI51" s="62">
        <f t="shared" si="334"/>
        <v>1669536.0220000001</v>
      </c>
      <c r="GJ51" s="62">
        <f t="shared" si="335"/>
        <v>988339.94600000011</v>
      </c>
      <c r="GK51" s="62">
        <f t="shared" si="336"/>
        <v>255520.62800000003</v>
      </c>
      <c r="GL51" s="62">
        <f t="shared" si="337"/>
        <v>639089.96800000011</v>
      </c>
      <c r="GM51" s="62">
        <f t="shared" si="338"/>
        <v>664757.39</v>
      </c>
      <c r="GN51" s="62">
        <f t="shared" si="339"/>
        <v>868943.17400000012</v>
      </c>
      <c r="GO51" s="62">
        <f t="shared" si="340"/>
        <v>201878.6</v>
      </c>
      <c r="GP51" s="62">
        <f t="shared" si="341"/>
        <v>280322.85600000003</v>
      </c>
      <c r="GQ51" s="62">
        <f t="shared" si="342"/>
        <v>1005067.03</v>
      </c>
      <c r="GR51" s="23"/>
      <c r="GS51" s="64">
        <f t="shared" si="282"/>
        <v>13.108167463750593</v>
      </c>
      <c r="GT51" s="64">
        <f t="shared" si="283"/>
        <v>4.5229662923165899</v>
      </c>
      <c r="GU51" s="64">
        <f t="shared" si="284"/>
        <v>26.414682977923189</v>
      </c>
      <c r="GV51" s="64">
        <f t="shared" si="285"/>
        <v>6.9687270749333736</v>
      </c>
      <c r="GW51" s="64">
        <f t="shared" si="286"/>
        <v>12.572866588750088</v>
      </c>
      <c r="GX51" s="64">
        <f t="shared" si="287"/>
        <v>11.534846990977586</v>
      </c>
      <c r="GY51" s="64">
        <f t="shared" si="288"/>
        <v>9.5031277333150008</v>
      </c>
      <c r="GZ51" s="64">
        <f t="shared" si="289"/>
        <v>4.6022756548430284</v>
      </c>
      <c r="HA51" s="64">
        <f t="shared" si="290"/>
        <v>9.4319825698721669</v>
      </c>
      <c r="HB51" s="64">
        <f t="shared" si="291"/>
        <v>6.7517926421404688</v>
      </c>
      <c r="HC51" s="64">
        <f t="shared" si="292"/>
        <v>12.90993137948745</v>
      </c>
      <c r="HD51" s="64">
        <f t="shared" si="293"/>
        <v>26.83338975949659</v>
      </c>
      <c r="HE51" s="64">
        <f t="shared" si="294"/>
        <v>15.913190328098905</v>
      </c>
      <c r="HF51" s="64">
        <f t="shared" si="295"/>
        <v>4.3095308019880862</v>
      </c>
      <c r="HG51" s="64">
        <f t="shared" si="296"/>
        <v>10.124773177823704</v>
      </c>
      <c r="HH51" s="64">
        <f t="shared" si="297"/>
        <v>10.705597626914383</v>
      </c>
      <c r="HI51" s="64">
        <f t="shared" si="298"/>
        <v>13.586393589271779</v>
      </c>
      <c r="HJ51" s="64">
        <f t="shared" si="299"/>
        <v>3.2866732882279908</v>
      </c>
      <c r="HK51" s="64">
        <f t="shared" si="300"/>
        <v>4.5521241461866051</v>
      </c>
      <c r="HL51" s="64">
        <f t="shared" si="301"/>
        <v>16.575656768025624</v>
      </c>
      <c r="HM51" s="23"/>
      <c r="HO51" s="343" t="s">
        <v>393</v>
      </c>
      <c r="HS51" s="285" t="s">
        <v>21</v>
      </c>
      <c r="HT51" s="424" t="s">
        <v>45</v>
      </c>
      <c r="HU51" s="376">
        <v>5.080182105189221E-2</v>
      </c>
      <c r="HV51" s="376">
        <v>4.3544374708364739E-2</v>
      </c>
    </row>
    <row r="52" spans="1:248" s="72" customFormat="1" ht="14.5" customHeight="1">
      <c r="A52" s="61">
        <v>40057</v>
      </c>
      <c r="B52" s="743">
        <v>21436</v>
      </c>
      <c r="C52" s="237">
        <f t="shared" si="1"/>
        <v>86405</v>
      </c>
      <c r="D52" s="737">
        <f t="shared" si="85"/>
        <v>-3.6153314146755045E-2</v>
      </c>
      <c r="E52" s="541">
        <f t="shared" si="11"/>
        <v>39660</v>
      </c>
      <c r="F52" s="237">
        <f t="shared" si="54"/>
        <v>160079</v>
      </c>
      <c r="G52" s="737">
        <f t="shared" si="203"/>
        <v>-1.4134036237328673E-2</v>
      </c>
      <c r="H52" s="749">
        <v>61096</v>
      </c>
      <c r="I52" s="237">
        <f t="shared" si="3"/>
        <v>246484</v>
      </c>
      <c r="J52" s="737">
        <f t="shared" si="87"/>
        <v>-2.1966510594397248E-2</v>
      </c>
      <c r="K52" s="24"/>
      <c r="L52" s="625">
        <f t="shared" si="88"/>
        <v>86405</v>
      </c>
      <c r="M52" s="625">
        <f t="shared" si="89"/>
        <v>160079</v>
      </c>
      <c r="N52" s="625">
        <f t="shared" si="90"/>
        <v>246484</v>
      </c>
      <c r="O52" s="89"/>
      <c r="P52" s="55"/>
      <c r="Q52" s="55"/>
      <c r="R52" s="55"/>
      <c r="S52" s="89"/>
      <c r="T52" s="55"/>
      <c r="U52" s="55"/>
      <c r="V52" s="55"/>
      <c r="W52" s="24"/>
      <c r="X52" s="426"/>
      <c r="Y52" s="426"/>
      <c r="Z52" s="384"/>
      <c r="AA52" s="426"/>
      <c r="AB52" s="426"/>
      <c r="AC52" s="384"/>
      <c r="AD52" s="426"/>
      <c r="AE52" s="426"/>
      <c r="AF52" s="426"/>
      <c r="AG52" s="426"/>
      <c r="AH52" s="384"/>
      <c r="AI52" s="384"/>
      <c r="AJ52" s="384"/>
      <c r="AK52" s="426"/>
      <c r="AL52" s="426"/>
      <c r="AM52" s="426"/>
      <c r="AN52" s="426"/>
      <c r="AO52" s="426"/>
      <c r="AP52" s="426"/>
      <c r="AQ52" s="384"/>
      <c r="AR52" s="384"/>
      <c r="AS52" s="384"/>
      <c r="AT52" s="24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24"/>
      <c r="BR52" s="64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296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296"/>
      <c r="DL52" s="62">
        <f t="shared" si="302"/>
        <v>0</v>
      </c>
      <c r="DM52" s="62">
        <f t="shared" si="303"/>
        <v>0</v>
      </c>
      <c r="DN52" s="62">
        <f t="shared" si="304"/>
        <v>0</v>
      </c>
      <c r="DO52" s="62">
        <f t="shared" si="305"/>
        <v>0</v>
      </c>
      <c r="DP52" s="62">
        <f t="shared" si="306"/>
        <v>0</v>
      </c>
      <c r="DQ52" s="62">
        <f t="shared" si="307"/>
        <v>0</v>
      </c>
      <c r="DR52" s="62">
        <f t="shared" si="308"/>
        <v>0</v>
      </c>
      <c r="DS52" s="62">
        <f t="shared" si="309"/>
        <v>0</v>
      </c>
      <c r="DT52" s="62">
        <f t="shared" si="310"/>
        <v>0</v>
      </c>
      <c r="DU52" s="62">
        <f t="shared" si="311"/>
        <v>0</v>
      </c>
      <c r="DV52" s="62">
        <f t="shared" si="312"/>
        <v>0</v>
      </c>
      <c r="DW52" s="62">
        <f t="shared" si="313"/>
        <v>0</v>
      </c>
      <c r="DX52" s="62">
        <f t="shared" si="314"/>
        <v>0</v>
      </c>
      <c r="DY52" s="62">
        <f t="shared" si="315"/>
        <v>0</v>
      </c>
      <c r="DZ52" s="62">
        <f t="shared" si="316"/>
        <v>0</v>
      </c>
      <c r="EA52" s="62">
        <f t="shared" si="317"/>
        <v>0</v>
      </c>
      <c r="EB52" s="62">
        <f t="shared" si="318"/>
        <v>0</v>
      </c>
      <c r="EC52" s="62">
        <f t="shared" si="319"/>
        <v>0</v>
      </c>
      <c r="ED52" s="62">
        <f t="shared" si="320"/>
        <v>0</v>
      </c>
      <c r="EE52" s="62">
        <f t="shared" si="321"/>
        <v>0</v>
      </c>
      <c r="EF52" s="296"/>
      <c r="EG52" s="64">
        <f t="shared" ref="EG52:EZ52" si="370">(SUM(DL49:DL52))/$M52</f>
        <v>6.4859643829839465E-6</v>
      </c>
      <c r="EH52" s="64">
        <f t="shared" si="370"/>
        <v>3.5941331294242253E-6</v>
      </c>
      <c r="EI52" s="64">
        <f t="shared" si="370"/>
        <v>2.0859398510052034E-4</v>
      </c>
      <c r="EJ52" s="64">
        <f t="shared" si="370"/>
        <v>2.8915730543406541E-5</v>
      </c>
      <c r="EK52" s="64">
        <f t="shared" si="370"/>
        <v>8.6127513504456808E-5</v>
      </c>
      <c r="EL52" s="64">
        <f t="shared" si="370"/>
        <v>1.5073154010741913E-4</v>
      </c>
      <c r="EM52" s="64">
        <f t="shared" si="370"/>
        <v>7.6865907516493679E-5</v>
      </c>
      <c r="EN52" s="64">
        <f t="shared" si="370"/>
        <v>3.0867716639559342E-5</v>
      </c>
      <c r="EO52" s="64">
        <f t="shared" si="370"/>
        <v>8.4926887135791388E-5</v>
      </c>
      <c r="EP52" s="64">
        <f t="shared" si="370"/>
        <v>8.0824101544803542E-5</v>
      </c>
      <c r="EQ52" s="64">
        <f t="shared" si="370"/>
        <v>1.4715548092332967E-4</v>
      </c>
      <c r="ER52" s="64">
        <f t="shared" si="370"/>
        <v>1.3855228294398951E-4</v>
      </c>
      <c r="ES52" s="64">
        <f t="shared" si="370"/>
        <v>1.795336629944358E-4</v>
      </c>
      <c r="ET52" s="64">
        <f t="shared" si="370"/>
        <v>4.1262817199230268E-5</v>
      </c>
      <c r="EU52" s="64">
        <f t="shared" si="370"/>
        <v>5.2200136118943653E-5</v>
      </c>
      <c r="EV52" s="64">
        <f t="shared" si="370"/>
        <v>8.3648801001405621E-5</v>
      </c>
      <c r="EW52" s="64">
        <f t="shared" si="370"/>
        <v>9.6460646251551454E-5</v>
      </c>
      <c r="EX52" s="64">
        <f t="shared" si="370"/>
        <v>2.7534364721393638E-5</v>
      </c>
      <c r="EY52" s="64">
        <f t="shared" si="370"/>
        <v>1.0448031399579832E-4</v>
      </c>
      <c r="EZ52" s="64">
        <f t="shared" si="370"/>
        <v>1.8015979610067532E-3</v>
      </c>
      <c r="FA52" s="297"/>
      <c r="FB52" s="385">
        <v>2444</v>
      </c>
      <c r="FC52" s="385">
        <v>1187</v>
      </c>
      <c r="FD52" s="385">
        <v>5262</v>
      </c>
      <c r="FE52" s="385">
        <v>1590</v>
      </c>
      <c r="FF52" s="385">
        <v>2750</v>
      </c>
      <c r="FG52" s="385">
        <v>2369</v>
      </c>
      <c r="FH52" s="385">
        <v>1954</v>
      </c>
      <c r="FI52" s="426">
        <v>943</v>
      </c>
      <c r="FJ52" s="385">
        <v>1939</v>
      </c>
      <c r="FK52" s="385">
        <v>1463</v>
      </c>
      <c r="FL52" s="385">
        <v>2810</v>
      </c>
      <c r="FM52" s="385">
        <v>5777</v>
      </c>
      <c r="FN52" s="385">
        <v>3410</v>
      </c>
      <c r="FO52" s="426">
        <v>895</v>
      </c>
      <c r="FP52" s="385">
        <v>2099</v>
      </c>
      <c r="FQ52" s="385">
        <v>2307</v>
      </c>
      <c r="FR52" s="385">
        <v>2994</v>
      </c>
      <c r="FS52" s="426">
        <v>705</v>
      </c>
      <c r="FT52" s="426">
        <v>988</v>
      </c>
      <c r="FU52" s="385">
        <v>3537</v>
      </c>
      <c r="FV52" s="385">
        <v>47423</v>
      </c>
      <c r="FW52" s="23"/>
      <c r="FX52" s="62">
        <f t="shared" si="323"/>
        <v>704844.71200000006</v>
      </c>
      <c r="FY52" s="62">
        <f t="shared" si="324"/>
        <v>342328.42600000004</v>
      </c>
      <c r="FZ52" s="62">
        <f t="shared" si="325"/>
        <v>1517550.2760000001</v>
      </c>
      <c r="GA52" s="62">
        <f t="shared" si="326"/>
        <v>458552.82000000007</v>
      </c>
      <c r="GB52" s="62">
        <f t="shared" si="327"/>
        <v>793094.50000000012</v>
      </c>
      <c r="GC52" s="62">
        <f t="shared" si="328"/>
        <v>683214.86200000008</v>
      </c>
      <c r="GD52" s="62">
        <f t="shared" si="329"/>
        <v>563529.69200000004</v>
      </c>
      <c r="GE52" s="62">
        <f t="shared" si="330"/>
        <v>271959.31400000001</v>
      </c>
      <c r="GF52" s="62">
        <f t="shared" si="331"/>
        <v>559203.72200000007</v>
      </c>
      <c r="GG52" s="62">
        <f t="shared" si="332"/>
        <v>421926.27400000003</v>
      </c>
      <c r="GH52" s="62">
        <f t="shared" si="333"/>
        <v>810398.38000000012</v>
      </c>
      <c r="GI52" s="62">
        <f t="shared" si="334"/>
        <v>1666075.246</v>
      </c>
      <c r="GJ52" s="62">
        <f t="shared" si="335"/>
        <v>983437.18</v>
      </c>
      <c r="GK52" s="62">
        <f t="shared" si="336"/>
        <v>258116.21000000002</v>
      </c>
      <c r="GL52" s="62">
        <f t="shared" si="337"/>
        <v>605347.402</v>
      </c>
      <c r="GM52" s="62">
        <f t="shared" si="338"/>
        <v>665334.1860000001</v>
      </c>
      <c r="GN52" s="62">
        <f t="shared" si="339"/>
        <v>863463.61200000008</v>
      </c>
      <c r="GO52" s="62">
        <f t="shared" si="340"/>
        <v>203320.59000000003</v>
      </c>
      <c r="GP52" s="62">
        <f t="shared" si="341"/>
        <v>284937.22400000005</v>
      </c>
      <c r="GQ52" s="62">
        <f t="shared" si="342"/>
        <v>1020063.7260000001</v>
      </c>
      <c r="GR52" s="23"/>
      <c r="GS52" s="64">
        <f t="shared" si="282"/>
        <v>13.152477584127165</v>
      </c>
      <c r="GT52" s="64">
        <f t="shared" si="283"/>
        <v>4.6918906703883412</v>
      </c>
      <c r="GU52" s="64">
        <f t="shared" si="284"/>
        <v>25.728175548920017</v>
      </c>
      <c r="GV52" s="64">
        <f t="shared" si="285"/>
        <v>7.0167751497054578</v>
      </c>
      <c r="GW52" s="64">
        <f t="shared" si="286"/>
        <v>12.542909722334921</v>
      </c>
      <c r="GX52" s="64">
        <f t="shared" si="287"/>
        <v>11.294468987845054</v>
      </c>
      <c r="GY52" s="64">
        <f t="shared" si="288"/>
        <v>9.4949358579055865</v>
      </c>
      <c r="GZ52" s="64">
        <f t="shared" si="289"/>
        <v>4.5959467713928692</v>
      </c>
      <c r="HA52" s="64">
        <f t="shared" si="290"/>
        <v>9.3241089157916939</v>
      </c>
      <c r="HB52" s="64">
        <f t="shared" si="291"/>
        <v>6.801486400740008</v>
      </c>
      <c r="HC52" s="64">
        <f t="shared" si="292"/>
        <v>13.054220501127864</v>
      </c>
      <c r="HD52" s="64">
        <f t="shared" si="293"/>
        <v>26.977786330958605</v>
      </c>
      <c r="HE52" s="64">
        <f t="shared" si="294"/>
        <v>15.989869800879571</v>
      </c>
      <c r="HF52" s="64">
        <f t="shared" si="295"/>
        <v>4.2636532675548926</v>
      </c>
      <c r="HG52" s="64">
        <f t="shared" si="296"/>
        <v>10.131441724412133</v>
      </c>
      <c r="HH52" s="64">
        <f t="shared" si="297"/>
        <v>10.771457733564858</v>
      </c>
      <c r="HI52" s="64">
        <f t="shared" si="298"/>
        <v>13.793690551922236</v>
      </c>
      <c r="HJ52" s="64">
        <f t="shared" si="299"/>
        <v>3.2995340874052679</v>
      </c>
      <c r="HK52" s="64">
        <f t="shared" si="300"/>
        <v>4.590096533649243</v>
      </c>
      <c r="HL52" s="64">
        <f t="shared" si="301"/>
        <v>16.6486065708119</v>
      </c>
      <c r="HM52" s="23"/>
      <c r="HO52" s="343" t="s">
        <v>393</v>
      </c>
      <c r="HS52" s="285" t="s">
        <v>22</v>
      </c>
      <c r="HT52" s="424" t="s">
        <v>46</v>
      </c>
      <c r="HU52" s="376">
        <v>4.7063766390760917E-2</v>
      </c>
      <c r="HV52" s="376">
        <v>5.6870926720712124E-2</v>
      </c>
    </row>
    <row r="53" spans="1:248" s="72" customFormat="1" ht="16" customHeight="1">
      <c r="A53" s="61">
        <v>40148</v>
      </c>
      <c r="B53" s="743">
        <v>22450</v>
      </c>
      <c r="C53" s="237">
        <f t="shared" si="1"/>
        <v>86368</v>
      </c>
      <c r="D53" s="737">
        <f t="shared" si="85"/>
        <v>-2.7485953000259022E-2</v>
      </c>
      <c r="E53" s="541">
        <f t="shared" si="11"/>
        <v>42731</v>
      </c>
      <c r="F53" s="237">
        <f t="shared" si="54"/>
        <v>160809</v>
      </c>
      <c r="G53" s="737">
        <f t="shared" si="203"/>
        <v>-5.2149060945735348E-3</v>
      </c>
      <c r="H53" s="749">
        <v>65181</v>
      </c>
      <c r="I53" s="237">
        <f t="shared" si="3"/>
        <v>247177</v>
      </c>
      <c r="J53" s="737">
        <f t="shared" si="87"/>
        <v>-1.3111821800599666E-2</v>
      </c>
      <c r="K53" s="24"/>
      <c r="L53" s="625">
        <f t="shared" si="88"/>
        <v>86368</v>
      </c>
      <c r="M53" s="625">
        <f t="shared" si="89"/>
        <v>160809</v>
      </c>
      <c r="N53" s="625">
        <f t="shared" si="90"/>
        <v>247177</v>
      </c>
      <c r="O53" s="89"/>
      <c r="P53" s="55"/>
      <c r="Q53" s="55"/>
      <c r="R53" s="55"/>
      <c r="S53" s="89"/>
      <c r="T53" s="55"/>
      <c r="U53" s="55"/>
      <c r="V53" s="55"/>
      <c r="W53" s="24"/>
      <c r="X53" s="426"/>
      <c r="Y53" s="426"/>
      <c r="Z53" s="384"/>
      <c r="AA53" s="426"/>
      <c r="AB53" s="426"/>
      <c r="AC53" s="384"/>
      <c r="AD53" s="426"/>
      <c r="AE53" s="426"/>
      <c r="AF53" s="426"/>
      <c r="AG53" s="426"/>
      <c r="AH53" s="384"/>
      <c r="AI53" s="384"/>
      <c r="AJ53" s="384"/>
      <c r="AK53" s="426"/>
      <c r="AL53" s="426"/>
      <c r="AM53" s="426"/>
      <c r="AN53" s="426"/>
      <c r="AO53" s="426"/>
      <c r="AP53" s="426"/>
      <c r="AQ53" s="384"/>
      <c r="AR53" s="384"/>
      <c r="AS53" s="384"/>
      <c r="AT53" s="24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24"/>
      <c r="BR53" s="64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296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296"/>
      <c r="DL53" s="62">
        <f t="shared" si="302"/>
        <v>0</v>
      </c>
      <c r="DM53" s="62">
        <f t="shared" si="303"/>
        <v>0</v>
      </c>
      <c r="DN53" s="62">
        <f t="shared" si="304"/>
        <v>0</v>
      </c>
      <c r="DO53" s="62">
        <f t="shared" si="305"/>
        <v>0</v>
      </c>
      <c r="DP53" s="62">
        <f t="shared" si="306"/>
        <v>0</v>
      </c>
      <c r="DQ53" s="62">
        <f t="shared" si="307"/>
        <v>0</v>
      </c>
      <c r="DR53" s="62">
        <f t="shared" si="308"/>
        <v>0</v>
      </c>
      <c r="DS53" s="62">
        <f t="shared" si="309"/>
        <v>0</v>
      </c>
      <c r="DT53" s="62">
        <f t="shared" si="310"/>
        <v>0</v>
      </c>
      <c r="DU53" s="62">
        <f t="shared" si="311"/>
        <v>0</v>
      </c>
      <c r="DV53" s="62">
        <f t="shared" si="312"/>
        <v>0</v>
      </c>
      <c r="DW53" s="62">
        <f t="shared" si="313"/>
        <v>0</v>
      </c>
      <c r="DX53" s="62">
        <f t="shared" si="314"/>
        <v>0</v>
      </c>
      <c r="DY53" s="62">
        <f t="shared" si="315"/>
        <v>0</v>
      </c>
      <c r="DZ53" s="62">
        <f t="shared" si="316"/>
        <v>0</v>
      </c>
      <c r="EA53" s="62">
        <f t="shared" si="317"/>
        <v>0</v>
      </c>
      <c r="EB53" s="62">
        <f t="shared" si="318"/>
        <v>0</v>
      </c>
      <c r="EC53" s="62">
        <f t="shared" si="319"/>
        <v>0</v>
      </c>
      <c r="ED53" s="62">
        <f t="shared" si="320"/>
        <v>0</v>
      </c>
      <c r="EE53" s="62">
        <f t="shared" si="321"/>
        <v>0</v>
      </c>
      <c r="EF53" s="296"/>
      <c r="EG53" s="64">
        <f t="shared" ref="EG53:EZ53" si="371">(SUM(DL50:DL53))/$M53</f>
        <v>6.456521043372493E-6</v>
      </c>
      <c r="EH53" s="64">
        <f t="shared" si="371"/>
        <v>3.5778173934611906E-6</v>
      </c>
      <c r="EI53" s="64">
        <f t="shared" si="371"/>
        <v>2.0764706291878063E-4</v>
      </c>
      <c r="EJ53" s="64">
        <f t="shared" si="371"/>
        <v>2.8784466227997036E-5</v>
      </c>
      <c r="EK53" s="64">
        <f t="shared" si="371"/>
        <v>8.5736533616152967E-5</v>
      </c>
      <c r="EL53" s="64">
        <f t="shared" si="371"/>
        <v>1.5004728720939466E-4</v>
      </c>
      <c r="EM53" s="64">
        <f t="shared" si="371"/>
        <v>7.6516971123088829E-5</v>
      </c>
      <c r="EN53" s="64">
        <f t="shared" si="371"/>
        <v>3.0727591191687157E-5</v>
      </c>
      <c r="EO53" s="64">
        <f t="shared" si="371"/>
        <v>8.4541357547216568E-5</v>
      </c>
      <c r="EP53" s="64">
        <f t="shared" si="371"/>
        <v>8.0457196743904919E-5</v>
      </c>
      <c r="EQ53" s="64">
        <f t="shared" si="371"/>
        <v>1.4648746171374541E-4</v>
      </c>
      <c r="ER53" s="64">
        <f t="shared" si="371"/>
        <v>1.3792331835525931E-4</v>
      </c>
      <c r="ES53" s="64">
        <f t="shared" si="371"/>
        <v>1.7871866150828803E-4</v>
      </c>
      <c r="ET53" s="64">
        <f t="shared" si="371"/>
        <v>4.1075502704671892E-5</v>
      </c>
      <c r="EU53" s="64">
        <f t="shared" si="371"/>
        <v>5.1963171152015009E-5</v>
      </c>
      <c r="EV53" s="64">
        <f t="shared" si="371"/>
        <v>8.3269073344800412E-5</v>
      </c>
      <c r="EW53" s="64">
        <f t="shared" si="371"/>
        <v>9.6022758622353884E-5</v>
      </c>
      <c r="EX53" s="64">
        <f t="shared" si="371"/>
        <v>2.7409371180941192E-5</v>
      </c>
      <c r="EY53" s="64">
        <f t="shared" si="371"/>
        <v>1.0400602070862577E-4</v>
      </c>
      <c r="EZ53" s="64">
        <f t="shared" si="371"/>
        <v>1.7934195225391616E-3</v>
      </c>
      <c r="FA53" s="297"/>
      <c r="FB53" s="385">
        <v>3503</v>
      </c>
      <c r="FC53" s="426">
        <v>962</v>
      </c>
      <c r="FD53" s="385">
        <v>6272</v>
      </c>
      <c r="FE53" s="385">
        <v>1553</v>
      </c>
      <c r="FF53" s="385">
        <v>2784</v>
      </c>
      <c r="FG53" s="385">
        <v>2490</v>
      </c>
      <c r="FH53" s="385">
        <v>2285</v>
      </c>
      <c r="FI53" s="385">
        <v>1053</v>
      </c>
      <c r="FJ53" s="385">
        <v>2121</v>
      </c>
      <c r="FK53" s="385">
        <v>1452</v>
      </c>
      <c r="FL53" s="385">
        <v>2816</v>
      </c>
      <c r="FM53" s="385">
        <v>5777</v>
      </c>
      <c r="FN53" s="385">
        <v>3421</v>
      </c>
      <c r="FO53" s="426">
        <v>909</v>
      </c>
      <c r="FP53" s="385">
        <v>2281</v>
      </c>
      <c r="FQ53" s="385">
        <v>2309</v>
      </c>
      <c r="FR53" s="385">
        <v>2980</v>
      </c>
      <c r="FS53" s="426">
        <v>728</v>
      </c>
      <c r="FT53" s="385">
        <v>1002</v>
      </c>
      <c r="FU53" s="385">
        <v>3843</v>
      </c>
      <c r="FV53" s="385">
        <v>50541</v>
      </c>
      <c r="FW53" s="23"/>
      <c r="FX53" s="62">
        <f t="shared" si="323"/>
        <v>1010258.1940000001</v>
      </c>
      <c r="FY53" s="62">
        <f t="shared" si="324"/>
        <v>277438.87600000005</v>
      </c>
      <c r="FZ53" s="62">
        <f t="shared" si="325"/>
        <v>1808832.2560000001</v>
      </c>
      <c r="GA53" s="62">
        <f t="shared" si="326"/>
        <v>447882.09400000004</v>
      </c>
      <c r="GB53" s="62">
        <f t="shared" si="327"/>
        <v>802900.03200000012</v>
      </c>
      <c r="GC53" s="62">
        <f t="shared" si="328"/>
        <v>718111.02</v>
      </c>
      <c r="GD53" s="62">
        <f t="shared" si="329"/>
        <v>658989.43000000005</v>
      </c>
      <c r="GE53" s="62">
        <f t="shared" si="330"/>
        <v>303683.09400000004</v>
      </c>
      <c r="GF53" s="62">
        <f t="shared" si="331"/>
        <v>611692.15800000005</v>
      </c>
      <c r="GG53" s="62">
        <f t="shared" si="332"/>
        <v>418753.89600000001</v>
      </c>
      <c r="GH53" s="62">
        <f t="shared" si="333"/>
        <v>812128.76800000004</v>
      </c>
      <c r="GI53" s="62">
        <f t="shared" si="334"/>
        <v>1666075.246</v>
      </c>
      <c r="GJ53" s="62">
        <f t="shared" si="335"/>
        <v>986609.55800000008</v>
      </c>
      <c r="GK53" s="62">
        <f t="shared" si="336"/>
        <v>262153.78200000001</v>
      </c>
      <c r="GL53" s="62">
        <f t="shared" si="337"/>
        <v>657835.83800000011</v>
      </c>
      <c r="GM53" s="62">
        <f t="shared" si="338"/>
        <v>665910.98200000008</v>
      </c>
      <c r="GN53" s="62">
        <f t="shared" si="339"/>
        <v>859426.04</v>
      </c>
      <c r="GO53" s="62">
        <f t="shared" si="340"/>
        <v>209953.74400000001</v>
      </c>
      <c r="GP53" s="62">
        <f t="shared" si="341"/>
        <v>288974.79600000003</v>
      </c>
      <c r="GQ53" s="62">
        <f t="shared" si="342"/>
        <v>1108313.5140000002</v>
      </c>
      <c r="GR53" s="23"/>
      <c r="GS53" s="64">
        <f t="shared" si="282"/>
        <v>13.042111361574904</v>
      </c>
      <c r="GT53" s="64">
        <f t="shared" si="283"/>
        <v>4.7044050862337521</v>
      </c>
      <c r="GU53" s="64">
        <f t="shared" si="284"/>
        <v>25.839224960251155</v>
      </c>
      <c r="GV53" s="64">
        <f t="shared" si="285"/>
        <v>7.098611246192001</v>
      </c>
      <c r="GW53" s="64">
        <f t="shared" si="286"/>
        <v>12.636088066446312</v>
      </c>
      <c r="GX53" s="64">
        <f t="shared" si="287"/>
        <v>11.074953640508625</v>
      </c>
      <c r="GY53" s="64">
        <f t="shared" si="288"/>
        <v>9.4718155977295631</v>
      </c>
      <c r="GZ53" s="64">
        <f t="shared" si="289"/>
        <v>4.6087301812061803</v>
      </c>
      <c r="HA53" s="64">
        <f t="shared" si="290"/>
        <v>9.2816325548089011</v>
      </c>
      <c r="HB53" s="64">
        <f t="shared" si="291"/>
        <v>6.7835841198817048</v>
      </c>
      <c r="HC53" s="64">
        <f t="shared" si="292"/>
        <v>13.089960481760036</v>
      </c>
      <c r="HD53" s="64">
        <f t="shared" si="293"/>
        <v>26.954654340816504</v>
      </c>
      <c r="HE53" s="64">
        <f t="shared" si="294"/>
        <v>15.926371385687183</v>
      </c>
      <c r="HF53" s="64">
        <f t="shared" si="295"/>
        <v>4.2050287526752088</v>
      </c>
      <c r="HG53" s="64">
        <f t="shared" si="296"/>
        <v>10.163708508477731</v>
      </c>
      <c r="HH53" s="64">
        <f t="shared" si="297"/>
        <v>10.75992651419833</v>
      </c>
      <c r="HI53" s="64">
        <f t="shared" si="298"/>
        <v>13.848359119173711</v>
      </c>
      <c r="HJ53" s="64">
        <f t="shared" si="299"/>
        <v>3.3124518947960371</v>
      </c>
      <c r="HK53" s="64">
        <f t="shared" si="300"/>
        <v>4.5760607014406682</v>
      </c>
      <c r="HL53" s="64">
        <f t="shared" si="301"/>
        <v>16.569260076787081</v>
      </c>
      <c r="HM53" s="23"/>
      <c r="HO53" s="343" t="s">
        <v>393</v>
      </c>
      <c r="HS53" s="285" t="s">
        <v>23</v>
      </c>
      <c r="HT53" s="424" t="s">
        <v>47</v>
      </c>
      <c r="HU53" s="376">
        <v>1.8051481868962632E-2</v>
      </c>
      <c r="HV53" s="376">
        <v>1.4554291589110918E-2</v>
      </c>
    </row>
    <row r="54" spans="1:248" s="72" customFormat="1" ht="20">
      <c r="A54" s="61">
        <v>40238</v>
      </c>
      <c r="B54" s="743">
        <v>21575</v>
      </c>
      <c r="C54" s="237">
        <f t="shared" si="1"/>
        <v>86850</v>
      </c>
      <c r="D54" s="737">
        <f t="shared" si="85"/>
        <v>-1.2035309641898362E-2</v>
      </c>
      <c r="E54" s="541">
        <f t="shared" si="11"/>
        <v>40355</v>
      </c>
      <c r="F54" s="237">
        <f t="shared" si="54"/>
        <v>161655</v>
      </c>
      <c r="G54" s="737">
        <f t="shared" si="203"/>
        <v>4.4613730838776178E-3</v>
      </c>
      <c r="H54" s="749">
        <v>61930</v>
      </c>
      <c r="I54" s="237">
        <f t="shared" si="3"/>
        <v>248505</v>
      </c>
      <c r="J54" s="737">
        <f t="shared" si="87"/>
        <v>-1.3663123631175722E-3</v>
      </c>
      <c r="K54" s="24"/>
      <c r="L54" s="625">
        <f t="shared" si="88"/>
        <v>86850</v>
      </c>
      <c r="M54" s="625">
        <f t="shared" si="89"/>
        <v>161655</v>
      </c>
      <c r="N54" s="625">
        <f t="shared" si="90"/>
        <v>248505</v>
      </c>
      <c r="O54" s="89"/>
      <c r="P54" s="55"/>
      <c r="Q54" s="55"/>
      <c r="R54" s="55"/>
      <c r="S54" s="89"/>
      <c r="T54" s="55"/>
      <c r="U54" s="55"/>
      <c r="V54" s="55"/>
      <c r="W54" s="457">
        <v>2010</v>
      </c>
      <c r="X54" s="457">
        <v>247.2</v>
      </c>
      <c r="Y54" s="457">
        <v>119.7</v>
      </c>
      <c r="Z54" s="457">
        <v>7707.9</v>
      </c>
      <c r="AA54" s="457">
        <v>1049.0999999999999</v>
      </c>
      <c r="AB54" s="457">
        <v>3310.4</v>
      </c>
      <c r="AC54" s="457">
        <v>5438.2</v>
      </c>
      <c r="AD54" s="457">
        <v>2961.3</v>
      </c>
      <c r="AE54" s="457">
        <v>1207.0999999999999</v>
      </c>
      <c r="AF54" s="457">
        <v>3261.5</v>
      </c>
      <c r="AG54" s="457">
        <v>3102.2</v>
      </c>
      <c r="AH54" s="457">
        <v>5788</v>
      </c>
      <c r="AI54" s="457">
        <v>5456.6</v>
      </c>
      <c r="AJ54" s="457">
        <v>6614.7</v>
      </c>
      <c r="AK54" s="457">
        <v>1500.5</v>
      </c>
      <c r="AL54" s="457">
        <v>2071.1999999999998</v>
      </c>
      <c r="AM54" s="457">
        <v>3306.4</v>
      </c>
      <c r="AN54" s="457">
        <v>3908.7</v>
      </c>
      <c r="AO54" s="457">
        <v>1084.0999999999999</v>
      </c>
      <c r="AP54" s="457">
        <v>1542.7</v>
      </c>
      <c r="AQ54" s="457">
        <v>5041.2</v>
      </c>
      <c r="AR54" s="457">
        <v>4095.7</v>
      </c>
      <c r="AS54" s="457">
        <v>68814.399999999994</v>
      </c>
      <c r="AT54" s="24"/>
      <c r="AU54" s="62">
        <f>+X54-X50</f>
        <v>-4</v>
      </c>
      <c r="AV54" s="62">
        <f t="shared" ref="AV54" si="372">+Y54-Y50</f>
        <v>-19.499999999999986</v>
      </c>
      <c r="AW54" s="62">
        <f t="shared" ref="AW54" si="373">+Z54-Z50</f>
        <v>-370.90000000000055</v>
      </c>
      <c r="AX54" s="62">
        <f t="shared" ref="AX54" si="374">+AA54-AA50</f>
        <v>-70.800000000000182</v>
      </c>
      <c r="AY54" s="62">
        <f t="shared" ref="AY54" si="375">+AB54-AB50</f>
        <v>-25.299999999999727</v>
      </c>
      <c r="AZ54" s="62">
        <f t="shared" ref="AZ54" si="376">+AC54-AC50</f>
        <v>-399.60000000000036</v>
      </c>
      <c r="BA54" s="62">
        <f t="shared" ref="BA54" si="377">+AD54-AD50</f>
        <v>-15.699999999999818</v>
      </c>
      <c r="BB54" s="62">
        <f t="shared" ref="BB54" si="378">+AE54-AE50</f>
        <v>11.599999999999909</v>
      </c>
      <c r="BC54" s="62">
        <f t="shared" ref="BC54" si="379">+AF54-AF50</f>
        <v>-27.699999999999818</v>
      </c>
      <c r="BD54" s="62">
        <f t="shared" ref="BD54" si="380">+AG54-AG50</f>
        <v>-28.100000000000364</v>
      </c>
      <c r="BE54" s="62">
        <f t="shared" ref="BE54" si="381">+AH54-AH50</f>
        <v>88.699999999999818</v>
      </c>
      <c r="BF54" s="62">
        <f t="shared" ref="BF54" si="382">+AI54-AI50</f>
        <v>90.5</v>
      </c>
      <c r="BG54" s="62">
        <f t="shared" ref="BG54" si="383">+AJ54-AJ50</f>
        <v>-338.60000000000036</v>
      </c>
      <c r="BH54" s="62">
        <f t="shared" ref="BH54" si="384">+AK54-AK50</f>
        <v>-97.599999999999909</v>
      </c>
      <c r="BI54" s="62">
        <f t="shared" ref="BI54" si="385">+AL54-AL50</f>
        <v>49.499999999999773</v>
      </c>
      <c r="BJ54" s="62">
        <f t="shared" ref="BJ54" si="386">+AM54-AM50</f>
        <v>66.700000000000273</v>
      </c>
      <c r="BK54" s="62">
        <f t="shared" ref="BK54" si="387">+AN54-AN50</f>
        <v>172.79999999999973</v>
      </c>
      <c r="BL54" s="62">
        <f t="shared" ref="BL54" si="388">+AO54-AO50</f>
        <v>17.699999999999818</v>
      </c>
      <c r="BM54" s="62">
        <f t="shared" ref="BM54" si="389">+AP54-AP50</f>
        <v>-48.399999999999864</v>
      </c>
      <c r="BN54" s="62">
        <f t="shared" ref="BN54" si="390">+AQ54-AQ50</f>
        <v>-61.600000000000364</v>
      </c>
      <c r="BO54" s="62">
        <f t="shared" ref="BO54" si="391">+AR54-AR50</f>
        <v>49.199999999999818</v>
      </c>
      <c r="BP54" s="62">
        <f t="shared" ref="BP54" si="392">+AS54-AS50</f>
        <v>-961.10000000000582</v>
      </c>
      <c r="BQ54" s="24"/>
      <c r="BR54" s="64">
        <f>+X54/X50-1</f>
        <v>-1.5923566878980888E-2</v>
      </c>
      <c r="BS54" s="64">
        <f t="shared" ref="BS54:CM54" si="393">+Y54/Y50-1</f>
        <v>-0.1400862068965516</v>
      </c>
      <c r="BT54" s="64">
        <f t="shared" si="393"/>
        <v>-4.5910283705500876E-2</v>
      </c>
      <c r="BU54" s="64">
        <f t="shared" si="393"/>
        <v>-6.3219930350924325E-2</v>
      </c>
      <c r="BV54" s="64">
        <f t="shared" si="393"/>
        <v>-7.5846149234043425E-3</v>
      </c>
      <c r="BW54" s="64">
        <f t="shared" si="393"/>
        <v>-6.8450443660283078E-2</v>
      </c>
      <c r="BX54" s="64">
        <f t="shared" si="393"/>
        <v>-5.2737655357741886E-3</v>
      </c>
      <c r="BY54" s="64">
        <f t="shared" si="393"/>
        <v>9.703053115851068E-3</v>
      </c>
      <c r="BZ54" s="64">
        <f t="shared" si="393"/>
        <v>-8.4215006688556082E-3</v>
      </c>
      <c r="CA54" s="64">
        <f t="shared" si="393"/>
        <v>-8.9767753889404833E-3</v>
      </c>
      <c r="CB54" s="64">
        <f t="shared" si="393"/>
        <v>1.5563314793044736E-2</v>
      </c>
      <c r="CC54" s="64">
        <f t="shared" si="393"/>
        <v>1.6865134827900974E-2</v>
      </c>
      <c r="CD54" s="64">
        <f t="shared" si="393"/>
        <v>-4.869630247508383E-2</v>
      </c>
      <c r="CE54" s="64">
        <f t="shared" si="393"/>
        <v>-6.1072523621800823E-2</v>
      </c>
      <c r="CF54" s="64">
        <f t="shared" si="393"/>
        <v>2.4484344858287432E-2</v>
      </c>
      <c r="CG54" s="64">
        <f t="shared" si="393"/>
        <v>2.0588326079575392E-2</v>
      </c>
      <c r="CH54" s="64">
        <f t="shared" si="393"/>
        <v>4.6253914719344591E-2</v>
      </c>
      <c r="CI54" s="64">
        <f t="shared" si="393"/>
        <v>1.659789947486856E-2</v>
      </c>
      <c r="CJ54" s="64">
        <f t="shared" si="393"/>
        <v>-3.041920683803645E-2</v>
      </c>
      <c r="CK54" s="64">
        <f t="shared" si="393"/>
        <v>-1.2071803715607232E-2</v>
      </c>
      <c r="CL54" s="64">
        <f t="shared" si="393"/>
        <v>1.2158655628320636E-2</v>
      </c>
      <c r="CM54" s="64">
        <f t="shared" si="393"/>
        <v>-1.3774175749367679E-2</v>
      </c>
      <c r="CN54" s="296"/>
      <c r="CO54" s="64">
        <f>+X54/$AS54</f>
        <v>3.5922713850589411E-3</v>
      </c>
      <c r="CP54" s="64">
        <f t="shared" ref="CP54:DJ54" si="394">+Y54/$AS54</f>
        <v>1.7394615080564536E-3</v>
      </c>
      <c r="CQ54" s="64">
        <f t="shared" si="394"/>
        <v>0.11200998628194099</v>
      </c>
      <c r="CR54" s="64">
        <f t="shared" si="394"/>
        <v>1.5245355623241648E-2</v>
      </c>
      <c r="CS54" s="64">
        <f t="shared" si="394"/>
        <v>4.8106210328070872E-2</v>
      </c>
      <c r="CT54" s="64">
        <f t="shared" si="394"/>
        <v>7.9027064102862199E-2</v>
      </c>
      <c r="CU54" s="64">
        <f t="shared" si="394"/>
        <v>4.30331442256272E-2</v>
      </c>
      <c r="CV54" s="64">
        <f t="shared" si="394"/>
        <v>1.7541386686507475E-2</v>
      </c>
      <c r="CW54" s="64">
        <f t="shared" si="394"/>
        <v>4.7395603245832273E-2</v>
      </c>
      <c r="CX54" s="64">
        <f t="shared" si="394"/>
        <v>4.5080680787742099E-2</v>
      </c>
      <c r="CY54" s="64">
        <f t="shared" si="394"/>
        <v>8.4110302494826678E-2</v>
      </c>
      <c r="CZ54" s="64">
        <f t="shared" si="394"/>
        <v>7.929444999883746E-2</v>
      </c>
      <c r="DA54" s="64">
        <f t="shared" si="394"/>
        <v>9.612377641888907E-2</v>
      </c>
      <c r="DB54" s="64">
        <f t="shared" si="394"/>
        <v>2.1805029179939085E-2</v>
      </c>
      <c r="DC54" s="64">
        <f t="shared" si="394"/>
        <v>3.0098351507823945E-2</v>
      </c>
      <c r="DD54" s="64">
        <f t="shared" si="394"/>
        <v>4.8048082959380602E-2</v>
      </c>
      <c r="DE54" s="64">
        <f t="shared" si="394"/>
        <v>5.6800611499918621E-2</v>
      </c>
      <c r="DF54" s="64">
        <f t="shared" si="394"/>
        <v>1.5753970099281547E-2</v>
      </c>
      <c r="DG54" s="64">
        <f t="shared" si="394"/>
        <v>2.2418272919621476E-2</v>
      </c>
      <c r="DH54" s="64">
        <f t="shared" si="394"/>
        <v>7.3257922760352492E-2</v>
      </c>
      <c r="DI54" s="64">
        <f t="shared" si="394"/>
        <v>5.9518065986188938E-2</v>
      </c>
      <c r="DJ54" s="64">
        <f t="shared" si="394"/>
        <v>1</v>
      </c>
      <c r="DK54" s="296"/>
      <c r="DL54" s="62">
        <f t="shared" si="302"/>
        <v>1.0360038829082285</v>
      </c>
      <c r="DM54" s="62">
        <f t="shared" si="303"/>
        <v>0.50165722000046509</v>
      </c>
      <c r="DN54" s="62">
        <f t="shared" si="304"/>
        <v>32.303456023739223</v>
      </c>
      <c r="DO54" s="62">
        <f t="shared" si="305"/>
        <v>4.3967300710316453</v>
      </c>
      <c r="DP54" s="62">
        <f t="shared" si="306"/>
        <v>13.873734846194985</v>
      </c>
      <c r="DQ54" s="62">
        <f t="shared" si="307"/>
        <v>22.791247233137256</v>
      </c>
      <c r="DR54" s="62">
        <f t="shared" si="308"/>
        <v>12.410672728382433</v>
      </c>
      <c r="DS54" s="62">
        <f t="shared" si="309"/>
        <v>5.0589008376153828</v>
      </c>
      <c r="DT54" s="62">
        <f t="shared" si="310"/>
        <v>13.668797184891536</v>
      </c>
      <c r="DU54" s="62">
        <f t="shared" si="311"/>
        <v>13.001178177823247</v>
      </c>
      <c r="DV54" s="62">
        <f t="shared" si="312"/>
        <v>24.257243018903026</v>
      </c>
      <c r="DW54" s="62">
        <f t="shared" si="313"/>
        <v>22.868360790764729</v>
      </c>
      <c r="DX54" s="62">
        <f t="shared" si="314"/>
        <v>27.721904871654772</v>
      </c>
      <c r="DY54" s="62">
        <f t="shared" si="315"/>
        <v>6.2885268054360726</v>
      </c>
      <c r="DZ54" s="62">
        <f t="shared" si="316"/>
        <v>8.6803043781534104</v>
      </c>
      <c r="EA54" s="62">
        <f t="shared" si="317"/>
        <v>13.856971029319448</v>
      </c>
      <c r="EB54" s="62">
        <f t="shared" si="318"/>
        <v>16.381182755353532</v>
      </c>
      <c r="EC54" s="62">
        <f t="shared" si="319"/>
        <v>4.5434134686926004</v>
      </c>
      <c r="ED54" s="62">
        <f t="shared" si="320"/>
        <v>17.16489119428492</v>
      </c>
      <c r="EE54" s="62">
        <f t="shared" si="321"/>
        <v>288.39800000000002</v>
      </c>
      <c r="EF54" s="296"/>
      <c r="EG54" s="64">
        <f t="shared" ref="EG54:EZ54" si="395">(SUM(DL51:DL54))/$M54</f>
        <v>6.4087339266229222E-6</v>
      </c>
      <c r="EH54" s="64">
        <f t="shared" si="395"/>
        <v>3.1032582969933815E-6</v>
      </c>
      <c r="EI54" s="64">
        <f t="shared" si="395"/>
        <v>1.9982961259311016E-4</v>
      </c>
      <c r="EJ54" s="64">
        <f t="shared" si="395"/>
        <v>2.7198231239563548E-5</v>
      </c>
      <c r="EK54" s="64">
        <f t="shared" si="395"/>
        <v>8.5823109994710871E-5</v>
      </c>
      <c r="EL54" s="64">
        <f t="shared" si="395"/>
        <v>1.4098696132589314E-4</v>
      </c>
      <c r="EM54" s="64">
        <f t="shared" si="395"/>
        <v>7.6772588094289903E-5</v>
      </c>
      <c r="EN54" s="64">
        <f t="shared" si="395"/>
        <v>3.1294428490398581E-5</v>
      </c>
      <c r="EO54" s="64">
        <f t="shared" si="395"/>
        <v>8.4555362870876474E-5</v>
      </c>
      <c r="EP54" s="64">
        <f t="shared" si="395"/>
        <v>8.0425462731268738E-5</v>
      </c>
      <c r="EQ54" s="64">
        <f t="shared" si="395"/>
        <v>1.5005563093565324E-4</v>
      </c>
      <c r="ER54" s="64">
        <f t="shared" si="395"/>
        <v>1.4146398682852204E-4</v>
      </c>
      <c r="ES54" s="64">
        <f t="shared" si="395"/>
        <v>1.7148807566518061E-4</v>
      </c>
      <c r="ET54" s="64">
        <f t="shared" si="395"/>
        <v>3.8900911233404918E-5</v>
      </c>
      <c r="EU54" s="64">
        <f t="shared" si="395"/>
        <v>5.3696479404617304E-5</v>
      </c>
      <c r="EV54" s="64">
        <f t="shared" si="395"/>
        <v>8.5719408798487192E-5</v>
      </c>
      <c r="EW54" s="64">
        <f t="shared" si="395"/>
        <v>1.0133421641986658E-4</v>
      </c>
      <c r="EX54" s="64">
        <f t="shared" si="395"/>
        <v>2.8105616706520679E-5</v>
      </c>
      <c r="EY54" s="64">
        <f t="shared" si="395"/>
        <v>1.0618224734332325E-4</v>
      </c>
      <c r="EZ54" s="64">
        <f t="shared" si="395"/>
        <v>1.7840338993535616E-3</v>
      </c>
      <c r="FA54" s="297"/>
      <c r="FB54" s="385">
        <v>2986</v>
      </c>
      <c r="FC54" s="385">
        <v>1014</v>
      </c>
      <c r="FD54" s="385">
        <v>5779</v>
      </c>
      <c r="FE54" s="385">
        <v>1483</v>
      </c>
      <c r="FF54" s="385">
        <v>2520</v>
      </c>
      <c r="FG54" s="385">
        <v>2280</v>
      </c>
      <c r="FH54" s="385">
        <v>2007</v>
      </c>
      <c r="FI54" s="385">
        <v>1086</v>
      </c>
      <c r="FJ54" s="385">
        <v>2128</v>
      </c>
      <c r="FK54" s="385">
        <v>1439</v>
      </c>
      <c r="FL54" s="385">
        <v>2809</v>
      </c>
      <c r="FM54" s="385">
        <v>5753</v>
      </c>
      <c r="FN54" s="385">
        <v>3446</v>
      </c>
      <c r="FO54" s="426">
        <v>922</v>
      </c>
      <c r="FP54" s="385">
        <v>2118</v>
      </c>
      <c r="FQ54" s="385">
        <v>2308</v>
      </c>
      <c r="FR54" s="385">
        <v>2973</v>
      </c>
      <c r="FS54" s="426">
        <v>744</v>
      </c>
      <c r="FT54" s="426">
        <v>983</v>
      </c>
      <c r="FU54" s="385">
        <v>3408</v>
      </c>
      <c r="FV54" s="385">
        <v>48186</v>
      </c>
      <c r="FW54" s="23"/>
      <c r="FX54" s="62">
        <f t="shared" si="323"/>
        <v>861156.42800000007</v>
      </c>
      <c r="FY54" s="62">
        <f t="shared" si="324"/>
        <v>292435.57200000004</v>
      </c>
      <c r="FZ54" s="62">
        <f t="shared" si="325"/>
        <v>1666652.0420000001</v>
      </c>
      <c r="GA54" s="62">
        <f t="shared" si="326"/>
        <v>427694.23400000005</v>
      </c>
      <c r="GB54" s="62">
        <f t="shared" si="327"/>
        <v>726762.96000000008</v>
      </c>
      <c r="GC54" s="62">
        <f t="shared" si="328"/>
        <v>657547.44000000006</v>
      </c>
      <c r="GD54" s="62">
        <f t="shared" si="329"/>
        <v>578814.78600000008</v>
      </c>
      <c r="GE54" s="62">
        <f t="shared" si="330"/>
        <v>313200.228</v>
      </c>
      <c r="GF54" s="62">
        <f t="shared" si="331"/>
        <v>613710.94400000002</v>
      </c>
      <c r="GG54" s="62">
        <f t="shared" si="332"/>
        <v>415004.72200000001</v>
      </c>
      <c r="GH54" s="62">
        <f t="shared" si="333"/>
        <v>810109.98200000008</v>
      </c>
      <c r="GI54" s="62">
        <f t="shared" si="334"/>
        <v>1659153.6940000001</v>
      </c>
      <c r="GJ54" s="62">
        <f t="shared" si="335"/>
        <v>993819.50800000003</v>
      </c>
      <c r="GK54" s="62">
        <f t="shared" si="336"/>
        <v>265902.95600000001</v>
      </c>
      <c r="GL54" s="62">
        <f t="shared" si="337"/>
        <v>610826.96400000004</v>
      </c>
      <c r="GM54" s="62">
        <f t="shared" si="338"/>
        <v>665622.58400000003</v>
      </c>
      <c r="GN54" s="62">
        <f t="shared" si="339"/>
        <v>857407.25400000007</v>
      </c>
      <c r="GO54" s="62">
        <f t="shared" si="340"/>
        <v>214568.11200000002</v>
      </c>
      <c r="GP54" s="62">
        <f t="shared" si="341"/>
        <v>283495.234</v>
      </c>
      <c r="GQ54" s="62">
        <f t="shared" si="342"/>
        <v>982860.38400000008</v>
      </c>
      <c r="GR54" s="23"/>
      <c r="GS54" s="64">
        <f t="shared" si="282"/>
        <v>12.848249564395084</v>
      </c>
      <c r="GT54" s="64">
        <f t="shared" si="283"/>
        <v>4.7953181465161672</v>
      </c>
      <c r="GU54" s="64">
        <f t="shared" si="284"/>
        <v>26.101524790245673</v>
      </c>
      <c r="GV54" s="64">
        <f t="shared" si="285"/>
        <v>7.1511980684493279</v>
      </c>
      <c r="GW54" s="64">
        <f t="shared" si="286"/>
        <v>12.516337417758194</v>
      </c>
      <c r="GX54" s="64">
        <f t="shared" si="287"/>
        <v>11.018090629967205</v>
      </c>
      <c r="GY54" s="64">
        <f t="shared" si="288"/>
        <v>9.5001147984949998</v>
      </c>
      <c r="GZ54" s="64">
        <f t="shared" si="289"/>
        <v>4.6340042011227141</v>
      </c>
      <c r="HA54" s="64">
        <f t="shared" si="290"/>
        <v>9.3666536206514959</v>
      </c>
      <c r="HB54" s="64">
        <f t="shared" si="291"/>
        <v>6.7531355988813102</v>
      </c>
      <c r="HC54" s="64">
        <f t="shared" si="292"/>
        <v>13.04089787328223</v>
      </c>
      <c r="HD54" s="64">
        <f t="shared" si="293"/>
        <v>26.803646638900627</v>
      </c>
      <c r="HE54" s="64">
        <f t="shared" si="294"/>
        <v>15.903930271020705</v>
      </c>
      <c r="HF54" s="64">
        <f t="shared" si="295"/>
        <v>4.1918415162672789</v>
      </c>
      <c r="HG54" s="64">
        <f t="shared" si="296"/>
        <v>10.112875684593872</v>
      </c>
      <c r="HH54" s="64">
        <f t="shared" si="297"/>
        <v>10.71054965493652</v>
      </c>
      <c r="HI54" s="64">
        <f t="shared" si="298"/>
        <v>13.879962495724435</v>
      </c>
      <c r="HJ54" s="64">
        <f t="shared" si="299"/>
        <v>3.3388505100500998</v>
      </c>
      <c r="HK54" s="64">
        <f t="shared" si="300"/>
        <v>4.5782986660228167</v>
      </c>
      <c r="HL54" s="64">
        <f t="shared" si="301"/>
        <v>16.564272968350739</v>
      </c>
      <c r="HM54" s="23"/>
      <c r="HO54" s="343" t="s">
        <v>393</v>
      </c>
      <c r="HS54" s="285" t="s">
        <v>24</v>
      </c>
      <c r="HT54" s="424" t="s">
        <v>48</v>
      </c>
      <c r="HU54" s="376">
        <v>2.3113662325371622E-2</v>
      </c>
      <c r="HV54" s="376">
        <v>2.213780823603612E-2</v>
      </c>
    </row>
    <row r="55" spans="1:248" s="72" customFormat="1">
      <c r="A55" s="61">
        <v>40330</v>
      </c>
      <c r="B55" s="743">
        <v>22058</v>
      </c>
      <c r="C55" s="237">
        <f t="shared" si="1"/>
        <v>87519</v>
      </c>
      <c r="D55" s="737">
        <f t="shared" si="85"/>
        <v>5.711199466801542E-3</v>
      </c>
      <c r="E55" s="541">
        <f t="shared" si="11"/>
        <v>39955</v>
      </c>
      <c r="F55" s="237">
        <f t="shared" si="54"/>
        <v>162701</v>
      </c>
      <c r="G55" s="737">
        <f t="shared" si="203"/>
        <v>1.5288516140304909E-2</v>
      </c>
      <c r="H55" s="749">
        <v>62013</v>
      </c>
      <c r="I55" s="237">
        <f t="shared" si="3"/>
        <v>250220</v>
      </c>
      <c r="J55" s="737">
        <f t="shared" si="87"/>
        <v>1.1918001561027625E-2</v>
      </c>
      <c r="K55" s="24"/>
      <c r="L55" s="625">
        <f t="shared" si="88"/>
        <v>87519</v>
      </c>
      <c r="M55" s="625">
        <f t="shared" si="89"/>
        <v>162701</v>
      </c>
      <c r="N55" s="625">
        <f t="shared" si="90"/>
        <v>250220</v>
      </c>
      <c r="O55" s="89"/>
      <c r="P55" s="744">
        <v>1439600</v>
      </c>
      <c r="Q55" s="69">
        <f>R55-P55</f>
        <v>2911100</v>
      </c>
      <c r="R55" s="744">
        <v>4350700</v>
      </c>
      <c r="S55" s="89"/>
      <c r="T55" s="298">
        <f>(L55*1000000)/P55</f>
        <v>60793.970547374272</v>
      </c>
      <c r="U55" s="298">
        <f>(M55*1000000)/Q55</f>
        <v>55889.869808663389</v>
      </c>
      <c r="V55" s="298">
        <f>(N55*1000000)/R55</f>
        <v>57512.584181855796</v>
      </c>
      <c r="W55" s="24"/>
      <c r="X55" s="426"/>
      <c r="Y55" s="426"/>
      <c r="Z55" s="384"/>
      <c r="AA55" s="426"/>
      <c r="AB55" s="426"/>
      <c r="AC55" s="384"/>
      <c r="AD55" s="426"/>
      <c r="AE55" s="426"/>
      <c r="AF55" s="426"/>
      <c r="AG55" s="426"/>
      <c r="AH55" s="384"/>
      <c r="AI55" s="384"/>
      <c r="AJ55" s="384"/>
      <c r="AK55" s="426"/>
      <c r="AL55" s="426"/>
      <c r="AM55" s="426"/>
      <c r="AN55" s="426"/>
      <c r="AO55" s="426"/>
      <c r="AP55" s="426"/>
      <c r="AQ55" s="384"/>
      <c r="AR55" s="384"/>
      <c r="AS55" s="384"/>
      <c r="AT55" s="24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2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296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296"/>
      <c r="DL55" s="62">
        <f t="shared" si="302"/>
        <v>0</v>
      </c>
      <c r="DM55" s="62">
        <f t="shared" si="303"/>
        <v>0</v>
      </c>
      <c r="DN55" s="62">
        <f t="shared" si="304"/>
        <v>0</v>
      </c>
      <c r="DO55" s="62">
        <f t="shared" si="305"/>
        <v>0</v>
      </c>
      <c r="DP55" s="62">
        <f t="shared" si="306"/>
        <v>0</v>
      </c>
      <c r="DQ55" s="62">
        <f t="shared" si="307"/>
        <v>0</v>
      </c>
      <c r="DR55" s="62">
        <f t="shared" si="308"/>
        <v>0</v>
      </c>
      <c r="DS55" s="62">
        <f t="shared" si="309"/>
        <v>0</v>
      </c>
      <c r="DT55" s="62">
        <f t="shared" si="310"/>
        <v>0</v>
      </c>
      <c r="DU55" s="62">
        <f t="shared" si="311"/>
        <v>0</v>
      </c>
      <c r="DV55" s="62">
        <f t="shared" si="312"/>
        <v>0</v>
      </c>
      <c r="DW55" s="62">
        <f t="shared" si="313"/>
        <v>0</v>
      </c>
      <c r="DX55" s="62">
        <f t="shared" si="314"/>
        <v>0</v>
      </c>
      <c r="DY55" s="62">
        <f t="shared" si="315"/>
        <v>0</v>
      </c>
      <c r="DZ55" s="62">
        <f t="shared" si="316"/>
        <v>0</v>
      </c>
      <c r="EA55" s="62">
        <f t="shared" si="317"/>
        <v>0</v>
      </c>
      <c r="EB55" s="62">
        <f t="shared" si="318"/>
        <v>0</v>
      </c>
      <c r="EC55" s="62">
        <f t="shared" si="319"/>
        <v>0</v>
      </c>
      <c r="ED55" s="62">
        <f t="shared" si="320"/>
        <v>0</v>
      </c>
      <c r="EE55" s="62">
        <f t="shared" si="321"/>
        <v>0</v>
      </c>
      <c r="EF55" s="296"/>
      <c r="EG55" s="64">
        <f t="shared" ref="EG55:EZ55" si="396">(SUM(DL52:DL55))/$M55</f>
        <v>6.3675323624822742E-6</v>
      </c>
      <c r="EH55" s="64">
        <f t="shared" si="396"/>
        <v>3.0833075396000336E-6</v>
      </c>
      <c r="EI55" s="64">
        <f t="shared" si="396"/>
        <v>1.9854491382191396E-4</v>
      </c>
      <c r="EJ55" s="64">
        <f t="shared" si="396"/>
        <v>2.7023374601456939E-5</v>
      </c>
      <c r="EK55" s="64">
        <f t="shared" si="396"/>
        <v>8.5271355715053906E-5</v>
      </c>
      <c r="EL55" s="64">
        <f t="shared" si="396"/>
        <v>1.4008056024939771E-4</v>
      </c>
      <c r="EM55" s="64">
        <f t="shared" si="396"/>
        <v>7.6279019356872014E-5</v>
      </c>
      <c r="EN55" s="64">
        <f t="shared" si="396"/>
        <v>3.1093237519224729E-5</v>
      </c>
      <c r="EO55" s="64">
        <f t="shared" si="396"/>
        <v>8.4011758900630833E-5</v>
      </c>
      <c r="EP55" s="64">
        <f t="shared" si="396"/>
        <v>7.9908409768982656E-5</v>
      </c>
      <c r="EQ55" s="64">
        <f t="shared" si="396"/>
        <v>1.4909092764582287E-4</v>
      </c>
      <c r="ER55" s="64">
        <f t="shared" si="396"/>
        <v>1.4055451896893522E-4</v>
      </c>
      <c r="ES55" s="64">
        <f t="shared" si="396"/>
        <v>1.7038558381113068E-4</v>
      </c>
      <c r="ET55" s="64">
        <f t="shared" si="396"/>
        <v>3.8650818405763166E-5</v>
      </c>
      <c r="EU55" s="64">
        <f t="shared" si="396"/>
        <v>5.3351266299244691E-5</v>
      </c>
      <c r="EV55" s="64">
        <f t="shared" si="396"/>
        <v>8.5168321210806619E-5</v>
      </c>
      <c r="EW55" s="64">
        <f t="shared" si="396"/>
        <v>1.006827416878417E-4</v>
      </c>
      <c r="EX55" s="64">
        <f t="shared" si="396"/>
        <v>2.7924926513620693E-5</v>
      </c>
      <c r="EY55" s="64">
        <f t="shared" si="396"/>
        <v>1.0549960476140232E-4</v>
      </c>
      <c r="EZ55" s="64">
        <f t="shared" si="396"/>
        <v>1.7725643972686094E-3</v>
      </c>
      <c r="FA55" s="297"/>
      <c r="FB55" s="385">
        <v>1968</v>
      </c>
      <c r="FC55" s="385">
        <v>1118</v>
      </c>
      <c r="FD55" s="385">
        <v>5689</v>
      </c>
      <c r="FE55" s="385">
        <v>1580</v>
      </c>
      <c r="FF55" s="385">
        <v>2701</v>
      </c>
      <c r="FG55" s="385">
        <v>2431</v>
      </c>
      <c r="FH55" s="385">
        <v>2020</v>
      </c>
      <c r="FI55" s="426">
        <v>941</v>
      </c>
      <c r="FJ55" s="385">
        <v>2029</v>
      </c>
      <c r="FK55" s="385">
        <v>1487</v>
      </c>
      <c r="FL55" s="385">
        <v>2815</v>
      </c>
      <c r="FM55" s="385">
        <v>5790</v>
      </c>
      <c r="FN55" s="385">
        <v>3534</v>
      </c>
      <c r="FO55" s="385">
        <v>1006</v>
      </c>
      <c r="FP55" s="385">
        <v>2255</v>
      </c>
      <c r="FQ55" s="385">
        <v>2307</v>
      </c>
      <c r="FR55" s="385">
        <v>3035</v>
      </c>
      <c r="FS55" s="426">
        <v>727</v>
      </c>
      <c r="FT55" s="426">
        <v>997</v>
      </c>
      <c r="FU55" s="385">
        <v>3582</v>
      </c>
      <c r="FV55" s="385">
        <v>48012</v>
      </c>
      <c r="FW55" s="23"/>
      <c r="FX55" s="62">
        <f t="shared" si="323"/>
        <v>567567.26400000008</v>
      </c>
      <c r="FY55" s="62">
        <f t="shared" si="324"/>
        <v>322428.96400000004</v>
      </c>
      <c r="FZ55" s="62">
        <f t="shared" si="325"/>
        <v>1640696.2220000001</v>
      </c>
      <c r="GA55" s="62">
        <f t="shared" si="326"/>
        <v>455668.84</v>
      </c>
      <c r="GB55" s="62">
        <f t="shared" si="327"/>
        <v>778962.99800000002</v>
      </c>
      <c r="GC55" s="62">
        <f t="shared" si="328"/>
        <v>701095.53800000006</v>
      </c>
      <c r="GD55" s="62">
        <f t="shared" si="329"/>
        <v>582563.96000000008</v>
      </c>
      <c r="GE55" s="62">
        <f t="shared" si="330"/>
        <v>271382.51800000004</v>
      </c>
      <c r="GF55" s="62">
        <f t="shared" si="331"/>
        <v>585159.54200000002</v>
      </c>
      <c r="GG55" s="62">
        <f t="shared" si="332"/>
        <v>428847.82600000006</v>
      </c>
      <c r="GH55" s="62">
        <f t="shared" si="333"/>
        <v>811840.37000000011</v>
      </c>
      <c r="GI55" s="62">
        <f t="shared" si="334"/>
        <v>1669824.4200000002</v>
      </c>
      <c r="GJ55" s="62">
        <f t="shared" si="335"/>
        <v>1019198.5320000001</v>
      </c>
      <c r="GK55" s="62">
        <f t="shared" si="336"/>
        <v>290128.38800000004</v>
      </c>
      <c r="GL55" s="62">
        <f t="shared" si="337"/>
        <v>650337.49000000011</v>
      </c>
      <c r="GM55" s="62">
        <f t="shared" si="338"/>
        <v>665334.1860000001</v>
      </c>
      <c r="GN55" s="62">
        <f t="shared" si="339"/>
        <v>875287.93</v>
      </c>
      <c r="GO55" s="62">
        <f t="shared" si="340"/>
        <v>209665.34600000002</v>
      </c>
      <c r="GP55" s="62">
        <f t="shared" si="341"/>
        <v>287532.80600000004</v>
      </c>
      <c r="GQ55" s="62">
        <f t="shared" si="342"/>
        <v>1033041.6360000001</v>
      </c>
      <c r="GR55" s="23"/>
      <c r="GS55" s="64">
        <f t="shared" si="282"/>
        <v>12.564249852130127</v>
      </c>
      <c r="GT55" s="64">
        <f t="shared" si="283"/>
        <v>4.9341852689633132</v>
      </c>
      <c r="GU55" s="64">
        <f t="shared" si="284"/>
        <v>26.511592982175685</v>
      </c>
      <c r="GV55" s="64">
        <f t="shared" si="285"/>
        <v>7.1528974022859888</v>
      </c>
      <c r="GW55" s="64">
        <f t="shared" si="286"/>
        <v>12.395973503317082</v>
      </c>
      <c r="GX55" s="64">
        <f t="shared" si="287"/>
        <v>11.03016889137559</v>
      </c>
      <c r="GY55" s="64">
        <f t="shared" si="288"/>
        <v>9.5272075293741523</v>
      </c>
      <c r="GZ55" s="64">
        <f t="shared" si="289"/>
        <v>4.636820214211494</v>
      </c>
      <c r="HA55" s="64">
        <f t="shared" si="290"/>
        <v>9.4707312205259377</v>
      </c>
      <c r="HB55" s="64">
        <f t="shared" si="291"/>
        <v>6.7322065302533778</v>
      </c>
      <c r="HC55" s="64">
        <f t="shared" si="292"/>
        <v>12.966499480457198</v>
      </c>
      <c r="HD55" s="64">
        <f t="shared" si="293"/>
        <v>26.621087866677325</v>
      </c>
      <c r="HE55" s="64">
        <f t="shared" si="294"/>
        <v>15.918251051075055</v>
      </c>
      <c r="HF55" s="64">
        <f t="shared" si="295"/>
        <v>4.3014200943170016</v>
      </c>
      <c r="HG55" s="64">
        <f t="shared" si="296"/>
        <v>10.088512884661501</v>
      </c>
      <c r="HH55" s="64">
        <f t="shared" si="297"/>
        <v>10.63944504036448</v>
      </c>
      <c r="HI55" s="64">
        <f t="shared" si="298"/>
        <v>13.810186379985614</v>
      </c>
      <c r="HJ55" s="64">
        <f t="shared" si="299"/>
        <v>3.3470857325553514</v>
      </c>
      <c r="HK55" s="64">
        <f t="shared" si="300"/>
        <v>4.5757335944368958</v>
      </c>
      <c r="HL55" s="64">
        <f t="shared" si="301"/>
        <v>16.562542003037329</v>
      </c>
      <c r="HM55" s="23"/>
      <c r="HO55" s="343" t="s">
        <v>393</v>
      </c>
      <c r="HS55" s="285" t="s">
        <v>25</v>
      </c>
      <c r="HT55" s="424" t="s">
        <v>49</v>
      </c>
      <c r="HU55" s="376">
        <v>6.6884563202626215E-2</v>
      </c>
      <c r="HV55" s="376">
        <v>7.4583096179385813E-2</v>
      </c>
    </row>
    <row r="56" spans="1:248" s="72" customFormat="1">
      <c r="A56" s="61">
        <v>40422</v>
      </c>
      <c r="B56" s="743">
        <v>22270</v>
      </c>
      <c r="C56" s="237">
        <f t="shared" si="1"/>
        <v>88353</v>
      </c>
      <c r="D56" s="737">
        <f t="shared" si="85"/>
        <v>2.2544991609281917E-2</v>
      </c>
      <c r="E56" s="541">
        <f t="shared" si="11"/>
        <v>39995</v>
      </c>
      <c r="F56" s="237">
        <f t="shared" si="54"/>
        <v>163036</v>
      </c>
      <c r="G56" s="737">
        <f t="shared" si="203"/>
        <v>1.8472129386115643E-2</v>
      </c>
      <c r="H56" s="749">
        <v>62265</v>
      </c>
      <c r="I56" s="237">
        <f t="shared" si="3"/>
        <v>251389</v>
      </c>
      <c r="J56" s="737">
        <f t="shared" si="87"/>
        <v>1.9899871796952295E-2</v>
      </c>
      <c r="K56" s="24"/>
      <c r="L56" s="625">
        <f t="shared" si="88"/>
        <v>88353</v>
      </c>
      <c r="M56" s="625">
        <f t="shared" si="89"/>
        <v>163036</v>
      </c>
      <c r="N56" s="625">
        <f t="shared" si="90"/>
        <v>251389</v>
      </c>
      <c r="O56" s="89"/>
      <c r="P56" s="55"/>
      <c r="Q56" s="55"/>
      <c r="R56" s="55"/>
      <c r="S56" s="89"/>
      <c r="T56" s="55"/>
      <c r="U56" s="55"/>
      <c r="V56" s="55"/>
      <c r="W56" s="24"/>
      <c r="X56" s="426"/>
      <c r="Y56" s="426"/>
      <c r="Z56" s="384"/>
      <c r="AA56" s="426"/>
      <c r="AB56" s="426"/>
      <c r="AC56" s="384"/>
      <c r="AD56" s="426"/>
      <c r="AE56" s="426"/>
      <c r="AF56" s="426"/>
      <c r="AG56" s="426"/>
      <c r="AH56" s="384"/>
      <c r="AI56" s="384"/>
      <c r="AJ56" s="384"/>
      <c r="AK56" s="426"/>
      <c r="AL56" s="426"/>
      <c r="AM56" s="426"/>
      <c r="AN56" s="426"/>
      <c r="AO56" s="426"/>
      <c r="AP56" s="426"/>
      <c r="AQ56" s="384"/>
      <c r="AR56" s="384"/>
      <c r="AS56" s="384"/>
      <c r="AT56" s="24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24"/>
      <c r="BR56" s="64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296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296"/>
      <c r="DL56" s="62">
        <f t="shared" si="302"/>
        <v>0</v>
      </c>
      <c r="DM56" s="62">
        <f t="shared" si="303"/>
        <v>0</v>
      </c>
      <c r="DN56" s="62">
        <f t="shared" si="304"/>
        <v>0</v>
      </c>
      <c r="DO56" s="62">
        <f t="shared" si="305"/>
        <v>0</v>
      </c>
      <c r="DP56" s="62">
        <f t="shared" si="306"/>
        <v>0</v>
      </c>
      <c r="DQ56" s="62">
        <f t="shared" si="307"/>
        <v>0</v>
      </c>
      <c r="DR56" s="62">
        <f t="shared" si="308"/>
        <v>0</v>
      </c>
      <c r="DS56" s="62">
        <f t="shared" si="309"/>
        <v>0</v>
      </c>
      <c r="DT56" s="62">
        <f t="shared" si="310"/>
        <v>0</v>
      </c>
      <c r="DU56" s="62">
        <f t="shared" si="311"/>
        <v>0</v>
      </c>
      <c r="DV56" s="62">
        <f t="shared" si="312"/>
        <v>0</v>
      </c>
      <c r="DW56" s="62">
        <f t="shared" si="313"/>
        <v>0</v>
      </c>
      <c r="DX56" s="62">
        <f t="shared" si="314"/>
        <v>0</v>
      </c>
      <c r="DY56" s="62">
        <f t="shared" si="315"/>
        <v>0</v>
      </c>
      <c r="DZ56" s="62">
        <f t="shared" si="316"/>
        <v>0</v>
      </c>
      <c r="EA56" s="62">
        <f t="shared" si="317"/>
        <v>0</v>
      </c>
      <c r="EB56" s="62">
        <f t="shared" si="318"/>
        <v>0</v>
      </c>
      <c r="EC56" s="62">
        <f t="shared" si="319"/>
        <v>0</v>
      </c>
      <c r="ED56" s="62">
        <f t="shared" si="320"/>
        <v>0</v>
      </c>
      <c r="EE56" s="62">
        <f t="shared" si="321"/>
        <v>0</v>
      </c>
      <c r="EF56" s="296"/>
      <c r="EG56" s="64">
        <f t="shared" ref="EG56:EZ56" si="397">(SUM(DL53:DL56))/$M56</f>
        <v>6.3544486058798577E-6</v>
      </c>
      <c r="EH56" s="64">
        <f t="shared" si="397"/>
        <v>3.0769720797889121E-6</v>
      </c>
      <c r="EI56" s="64">
        <f t="shared" si="397"/>
        <v>1.9813695149377574E-4</v>
      </c>
      <c r="EJ56" s="64">
        <f t="shared" si="397"/>
        <v>2.6967848027623626E-5</v>
      </c>
      <c r="EK56" s="64">
        <f t="shared" si="397"/>
        <v>8.5096143466442908E-5</v>
      </c>
      <c r="EL56" s="64">
        <f t="shared" si="397"/>
        <v>1.3979272818970812E-4</v>
      </c>
      <c r="EM56" s="64">
        <f t="shared" si="397"/>
        <v>7.6122284209514674E-5</v>
      </c>
      <c r="EN56" s="64">
        <f t="shared" si="397"/>
        <v>3.1029348350152005E-5</v>
      </c>
      <c r="EO56" s="64">
        <f t="shared" si="397"/>
        <v>8.3839134822318601E-5</v>
      </c>
      <c r="EP56" s="64">
        <f t="shared" si="397"/>
        <v>7.9744217092073201E-5</v>
      </c>
      <c r="EQ56" s="64">
        <f t="shared" si="397"/>
        <v>1.4878458143540707E-4</v>
      </c>
      <c r="ER56" s="64">
        <f t="shared" si="397"/>
        <v>1.4026571303739498E-4</v>
      </c>
      <c r="ES56" s="64">
        <f t="shared" si="397"/>
        <v>1.700354821735983E-4</v>
      </c>
      <c r="ET56" s="64">
        <f t="shared" si="397"/>
        <v>3.8571400214897769E-5</v>
      </c>
      <c r="EU56" s="64">
        <f t="shared" si="397"/>
        <v>5.3241642202663282E-5</v>
      </c>
      <c r="EV56" s="64">
        <f t="shared" si="397"/>
        <v>8.4993320673467507E-5</v>
      </c>
      <c r="EW56" s="64">
        <f t="shared" si="397"/>
        <v>1.0047586272573868E-4</v>
      </c>
      <c r="EX56" s="64">
        <f t="shared" si="397"/>
        <v>2.7867547466158398E-5</v>
      </c>
      <c r="EY56" s="64">
        <f t="shared" si="397"/>
        <v>1.0528282829733874E-4</v>
      </c>
      <c r="EZ56" s="64">
        <f t="shared" si="397"/>
        <v>1.7689222012316299E-3</v>
      </c>
      <c r="FA56" s="297"/>
      <c r="FB56" s="385">
        <v>2265</v>
      </c>
      <c r="FC56" s="385">
        <v>1047</v>
      </c>
      <c r="FD56" s="385">
        <v>5452</v>
      </c>
      <c r="FE56" s="385">
        <v>1666</v>
      </c>
      <c r="FF56" s="385">
        <v>2579</v>
      </c>
      <c r="FG56" s="385">
        <v>2569</v>
      </c>
      <c r="FH56" s="385">
        <v>2012</v>
      </c>
      <c r="FI56" s="426">
        <v>976</v>
      </c>
      <c r="FJ56" s="385">
        <v>2144</v>
      </c>
      <c r="FK56" s="385">
        <v>1523</v>
      </c>
      <c r="FL56" s="385">
        <v>2824</v>
      </c>
      <c r="FM56" s="385">
        <v>5801</v>
      </c>
      <c r="FN56" s="385">
        <v>3633</v>
      </c>
      <c r="FO56" s="385">
        <v>1013</v>
      </c>
      <c r="FP56" s="385">
        <v>2198</v>
      </c>
      <c r="FQ56" s="385">
        <v>2307</v>
      </c>
      <c r="FR56" s="385">
        <v>2971</v>
      </c>
      <c r="FS56" s="426">
        <v>711</v>
      </c>
      <c r="FT56" s="385">
        <v>1001</v>
      </c>
      <c r="FU56" s="385">
        <v>3472</v>
      </c>
      <c r="FV56" s="385">
        <v>48164</v>
      </c>
      <c r="FW56" s="23"/>
      <c r="FX56" s="62">
        <f t="shared" si="323"/>
        <v>653221.47000000009</v>
      </c>
      <c r="FY56" s="62">
        <f t="shared" si="324"/>
        <v>301952.70600000001</v>
      </c>
      <c r="FZ56" s="62">
        <f t="shared" si="325"/>
        <v>1572345.8960000002</v>
      </c>
      <c r="GA56" s="62">
        <f t="shared" si="326"/>
        <v>480471.06800000003</v>
      </c>
      <c r="GB56" s="62">
        <f t="shared" si="327"/>
        <v>743778.44200000004</v>
      </c>
      <c r="GC56" s="62">
        <f t="shared" si="328"/>
        <v>740894.46200000006</v>
      </c>
      <c r="GD56" s="62">
        <f t="shared" si="329"/>
        <v>580256.77600000007</v>
      </c>
      <c r="GE56" s="62">
        <f t="shared" si="330"/>
        <v>281476.44800000003</v>
      </c>
      <c r="GF56" s="62">
        <f t="shared" si="331"/>
        <v>618325.31200000003</v>
      </c>
      <c r="GG56" s="62">
        <f t="shared" si="332"/>
        <v>439230.15400000004</v>
      </c>
      <c r="GH56" s="62">
        <f t="shared" si="333"/>
        <v>814435.95200000005</v>
      </c>
      <c r="GI56" s="62">
        <f t="shared" si="334"/>
        <v>1672996.7980000002</v>
      </c>
      <c r="GJ56" s="62">
        <f t="shared" si="335"/>
        <v>1047749.9340000001</v>
      </c>
      <c r="GK56" s="62">
        <f t="shared" si="336"/>
        <v>292147.174</v>
      </c>
      <c r="GL56" s="62">
        <f t="shared" si="337"/>
        <v>633898.804</v>
      </c>
      <c r="GM56" s="62">
        <f t="shared" si="338"/>
        <v>665334.1860000001</v>
      </c>
      <c r="GN56" s="62">
        <f t="shared" si="339"/>
        <v>856830.4580000001</v>
      </c>
      <c r="GO56" s="62">
        <f t="shared" si="340"/>
        <v>205050.97800000003</v>
      </c>
      <c r="GP56" s="62">
        <f t="shared" si="341"/>
        <v>288686.39800000004</v>
      </c>
      <c r="GQ56" s="62">
        <f t="shared" si="342"/>
        <v>1001317.856</v>
      </c>
      <c r="GR56" s="23"/>
      <c r="GS56" s="64">
        <f t="shared" si="282"/>
        <v>12.300472001559339</v>
      </c>
      <c r="GT56" s="64">
        <f t="shared" si="283"/>
        <v>4.7506299718762568</v>
      </c>
      <c r="GU56" s="64">
        <f t="shared" si="284"/>
        <v>26.606281165842582</v>
      </c>
      <c r="GV56" s="64">
        <f t="shared" si="285"/>
        <v>7.2068238307960968</v>
      </c>
      <c r="GW56" s="64">
        <f t="shared" si="286"/>
        <v>12.142155909765345</v>
      </c>
      <c r="GX56" s="64">
        <f t="shared" si="287"/>
        <v>11.208320411792084</v>
      </c>
      <c r="GY56" s="64">
        <f t="shared" si="288"/>
        <v>9.5494431021245951</v>
      </c>
      <c r="GZ56" s="64">
        <f t="shared" si="289"/>
        <v>4.6531164370756084</v>
      </c>
      <c r="HA56" s="64">
        <f t="shared" si="290"/>
        <v>9.6618704716594586</v>
      </c>
      <c r="HB56" s="64">
        <f t="shared" si="291"/>
        <v>6.7697337512779008</v>
      </c>
      <c r="HC56" s="64">
        <f t="shared" si="292"/>
        <v>12.922264188170525</v>
      </c>
      <c r="HD56" s="64">
        <f t="shared" si="293"/>
        <v>26.524828683832627</v>
      </c>
      <c r="HE56" s="64">
        <f t="shared" si="294"/>
        <v>16.100058204615159</v>
      </c>
      <c r="HF56" s="64">
        <f t="shared" si="295"/>
        <v>4.4167895174410976</v>
      </c>
      <c r="HG56" s="64">
        <f t="shared" si="296"/>
        <v>10.15517423594509</v>
      </c>
      <c r="HH56" s="64">
        <f t="shared" si="297"/>
        <v>10.589969879350331</v>
      </c>
      <c r="HI56" s="64">
        <f t="shared" si="298"/>
        <v>13.719580737422881</v>
      </c>
      <c r="HJ56" s="64">
        <f t="shared" si="299"/>
        <v>3.3384045443515826</v>
      </c>
      <c r="HK56" s="64">
        <f t="shared" si="300"/>
        <v>4.5693695189526995</v>
      </c>
      <c r="HL56" s="64">
        <f t="shared" si="301"/>
        <v>16.410954297920753</v>
      </c>
      <c r="HM56" s="23"/>
      <c r="HO56" s="343" t="s">
        <v>393</v>
      </c>
    </row>
    <row r="57" spans="1:248" s="72" customFormat="1">
      <c r="A57" s="61">
        <v>40513</v>
      </c>
      <c r="B57" s="743">
        <v>23065</v>
      </c>
      <c r="C57" s="237">
        <f t="shared" si="1"/>
        <v>88968</v>
      </c>
      <c r="D57" s="737">
        <f t="shared" si="85"/>
        <v>3.0103742126713628E-2</v>
      </c>
      <c r="E57" s="541">
        <f t="shared" si="11"/>
        <v>42404</v>
      </c>
      <c r="F57" s="237">
        <f t="shared" si="54"/>
        <v>162709</v>
      </c>
      <c r="G57" s="737">
        <f t="shared" si="203"/>
        <v>1.1815259096194852E-2</v>
      </c>
      <c r="H57" s="749">
        <v>65469</v>
      </c>
      <c r="I57" s="237">
        <f t="shared" si="3"/>
        <v>251677</v>
      </c>
      <c r="J57" s="737">
        <f t="shared" si="87"/>
        <v>1.8205577379772464E-2</v>
      </c>
      <c r="K57" s="24"/>
      <c r="L57" s="625">
        <f t="shared" si="88"/>
        <v>88968</v>
      </c>
      <c r="M57" s="625">
        <f t="shared" si="89"/>
        <v>162709</v>
      </c>
      <c r="N57" s="625">
        <f t="shared" si="90"/>
        <v>251677</v>
      </c>
      <c r="O57" s="89"/>
      <c r="P57" s="55"/>
      <c r="Q57" s="55"/>
      <c r="R57" s="55"/>
      <c r="S57" s="89"/>
      <c r="T57" s="55"/>
      <c r="U57" s="55"/>
      <c r="V57" s="55"/>
      <c r="W57" s="24"/>
      <c r="X57" s="426"/>
      <c r="Y57" s="426"/>
      <c r="Z57" s="384"/>
      <c r="AA57" s="426"/>
      <c r="AB57" s="426"/>
      <c r="AC57" s="384"/>
      <c r="AD57" s="426"/>
      <c r="AE57" s="426"/>
      <c r="AF57" s="426"/>
      <c r="AG57" s="426"/>
      <c r="AH57" s="384"/>
      <c r="AI57" s="384"/>
      <c r="AJ57" s="384"/>
      <c r="AK57" s="426"/>
      <c r="AL57" s="426"/>
      <c r="AM57" s="426"/>
      <c r="AN57" s="426"/>
      <c r="AO57" s="426"/>
      <c r="AP57" s="426"/>
      <c r="AQ57" s="384"/>
      <c r="AR57" s="384"/>
      <c r="AS57" s="384"/>
      <c r="AT57" s="24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2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296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296"/>
      <c r="DL57" s="62">
        <f t="shared" si="302"/>
        <v>0</v>
      </c>
      <c r="DM57" s="62">
        <f t="shared" si="303"/>
        <v>0</v>
      </c>
      <c r="DN57" s="62">
        <f t="shared" si="304"/>
        <v>0</v>
      </c>
      <c r="DO57" s="62">
        <f t="shared" si="305"/>
        <v>0</v>
      </c>
      <c r="DP57" s="62">
        <f t="shared" si="306"/>
        <v>0</v>
      </c>
      <c r="DQ57" s="62">
        <f t="shared" si="307"/>
        <v>0</v>
      </c>
      <c r="DR57" s="62">
        <f t="shared" si="308"/>
        <v>0</v>
      </c>
      <c r="DS57" s="62">
        <f t="shared" si="309"/>
        <v>0</v>
      </c>
      <c r="DT57" s="62">
        <f t="shared" si="310"/>
        <v>0</v>
      </c>
      <c r="DU57" s="62">
        <f t="shared" si="311"/>
        <v>0</v>
      </c>
      <c r="DV57" s="62">
        <f t="shared" si="312"/>
        <v>0</v>
      </c>
      <c r="DW57" s="62">
        <f t="shared" si="313"/>
        <v>0</v>
      </c>
      <c r="DX57" s="62">
        <f t="shared" si="314"/>
        <v>0</v>
      </c>
      <c r="DY57" s="62">
        <f t="shared" si="315"/>
        <v>0</v>
      </c>
      <c r="DZ57" s="62">
        <f t="shared" si="316"/>
        <v>0</v>
      </c>
      <c r="EA57" s="62">
        <f t="shared" si="317"/>
        <v>0</v>
      </c>
      <c r="EB57" s="62">
        <f t="shared" si="318"/>
        <v>0</v>
      </c>
      <c r="EC57" s="62">
        <f t="shared" si="319"/>
        <v>0</v>
      </c>
      <c r="ED57" s="62">
        <f t="shared" si="320"/>
        <v>0</v>
      </c>
      <c r="EE57" s="62">
        <f t="shared" si="321"/>
        <v>0</v>
      </c>
      <c r="EF57" s="296"/>
      <c r="EG57" s="64">
        <f t="shared" ref="EG57:EZ57" si="398">(SUM(DL54:DL57))/$M57</f>
        <v>6.3672192866296797E-6</v>
      </c>
      <c r="EH57" s="64">
        <f t="shared" si="398"/>
        <v>3.0831559409772361E-6</v>
      </c>
      <c r="EI57" s="64">
        <f t="shared" si="398"/>
        <v>1.9853515185846648E-4</v>
      </c>
      <c r="EJ57" s="64">
        <f t="shared" si="398"/>
        <v>2.7022045928815526E-5</v>
      </c>
      <c r="EK57" s="64">
        <f t="shared" si="398"/>
        <v>8.5267163132924333E-5</v>
      </c>
      <c r="EL57" s="64">
        <f t="shared" si="398"/>
        <v>1.4007367283393822E-4</v>
      </c>
      <c r="EM57" s="64">
        <f t="shared" si="398"/>
        <v>7.6275268905730064E-5</v>
      </c>
      <c r="EN57" s="64">
        <f t="shared" si="398"/>
        <v>3.1091708741467178E-5</v>
      </c>
      <c r="EO57" s="64">
        <f t="shared" si="398"/>
        <v>8.4007628249768219E-5</v>
      </c>
      <c r="EP57" s="64">
        <f t="shared" si="398"/>
        <v>7.9904480869670688E-5</v>
      </c>
      <c r="EQ57" s="64">
        <f t="shared" si="398"/>
        <v>1.4908359721283411E-4</v>
      </c>
      <c r="ER57" s="64">
        <f t="shared" si="398"/>
        <v>1.4054760825009513E-4</v>
      </c>
      <c r="ES57" s="64">
        <f t="shared" si="398"/>
        <v>1.7037720637244879E-4</v>
      </c>
      <c r="ET57" s="64">
        <f t="shared" si="398"/>
        <v>3.8648918040403862E-5</v>
      </c>
      <c r="EU57" s="64">
        <f t="shared" si="398"/>
        <v>5.3348643149139941E-5</v>
      </c>
      <c r="EV57" s="64">
        <f t="shared" si="398"/>
        <v>8.5164133694629355E-5</v>
      </c>
      <c r="EW57" s="64">
        <f t="shared" si="398"/>
        <v>1.0067779136589575E-4</v>
      </c>
      <c r="EX57" s="64">
        <f t="shared" si="398"/>
        <v>2.7923553513896589E-5</v>
      </c>
      <c r="EY57" s="64">
        <f t="shared" si="398"/>
        <v>1.05494417606186E-4</v>
      </c>
      <c r="EZ57" s="64">
        <f t="shared" si="398"/>
        <v>1.7724772446514945E-3</v>
      </c>
      <c r="FA57" s="297"/>
      <c r="FB57" s="385">
        <v>3242</v>
      </c>
      <c r="FC57" s="426">
        <v>918</v>
      </c>
      <c r="FD57" s="385">
        <v>6038</v>
      </c>
      <c r="FE57" s="385">
        <v>1574</v>
      </c>
      <c r="FF57" s="385">
        <v>2601</v>
      </c>
      <c r="FG57" s="385">
        <v>2689</v>
      </c>
      <c r="FH57" s="385">
        <v>2287</v>
      </c>
      <c r="FI57" s="385">
        <v>1064</v>
      </c>
      <c r="FJ57" s="385">
        <v>2282</v>
      </c>
      <c r="FK57" s="385">
        <v>1577</v>
      </c>
      <c r="FL57" s="385">
        <v>2838</v>
      </c>
      <c r="FM57" s="385">
        <v>5869</v>
      </c>
      <c r="FN57" s="385">
        <v>3563</v>
      </c>
      <c r="FO57" s="385">
        <v>1003</v>
      </c>
      <c r="FP57" s="385">
        <v>2240</v>
      </c>
      <c r="FQ57" s="385">
        <v>2308</v>
      </c>
      <c r="FR57" s="385">
        <v>2989</v>
      </c>
      <c r="FS57" s="426">
        <v>689</v>
      </c>
      <c r="FT57" s="426">
        <v>974</v>
      </c>
      <c r="FU57" s="385">
        <v>3954</v>
      </c>
      <c r="FV57" s="385">
        <v>50699</v>
      </c>
      <c r="FW57" s="23"/>
      <c r="FX57" s="62">
        <f t="shared" si="323"/>
        <v>934986.31600000011</v>
      </c>
      <c r="FY57" s="62">
        <f t="shared" si="324"/>
        <v>264749.364</v>
      </c>
      <c r="FZ57" s="62">
        <f t="shared" si="325"/>
        <v>1741347.1240000001</v>
      </c>
      <c r="GA57" s="62">
        <f t="shared" si="326"/>
        <v>453938.45200000005</v>
      </c>
      <c r="GB57" s="62">
        <f t="shared" si="327"/>
        <v>750123.19800000009</v>
      </c>
      <c r="GC57" s="62">
        <f t="shared" si="328"/>
        <v>775502.22200000007</v>
      </c>
      <c r="GD57" s="62">
        <f t="shared" si="329"/>
        <v>659566.22600000002</v>
      </c>
      <c r="GE57" s="62">
        <f t="shared" si="330"/>
        <v>306855.47200000001</v>
      </c>
      <c r="GF57" s="62">
        <f t="shared" si="331"/>
        <v>658124.23600000003</v>
      </c>
      <c r="GG57" s="62">
        <f t="shared" si="332"/>
        <v>454803.64600000007</v>
      </c>
      <c r="GH57" s="62">
        <f t="shared" si="333"/>
        <v>818473.52400000009</v>
      </c>
      <c r="GI57" s="62">
        <f t="shared" si="334"/>
        <v>1692607.8620000002</v>
      </c>
      <c r="GJ57" s="62">
        <f t="shared" si="335"/>
        <v>1027562.0740000001</v>
      </c>
      <c r="GK57" s="62">
        <f t="shared" si="336"/>
        <v>289263.19400000002</v>
      </c>
      <c r="GL57" s="62">
        <f t="shared" si="337"/>
        <v>646011.52</v>
      </c>
      <c r="GM57" s="62">
        <f t="shared" si="338"/>
        <v>665622.58400000003</v>
      </c>
      <c r="GN57" s="62">
        <f t="shared" si="339"/>
        <v>862021.62200000009</v>
      </c>
      <c r="GO57" s="62">
        <f t="shared" si="340"/>
        <v>198706.22200000001</v>
      </c>
      <c r="GP57" s="62">
        <f t="shared" si="341"/>
        <v>280899.652</v>
      </c>
      <c r="GQ57" s="62">
        <f t="shared" si="342"/>
        <v>1140325.692</v>
      </c>
      <c r="GR57" s="23"/>
      <c r="GS57" s="64">
        <f t="shared" si="282"/>
        <v>11.987315002960147</v>
      </c>
      <c r="GT57" s="64">
        <f t="shared" si="283"/>
        <v>4.6947738808075439</v>
      </c>
      <c r="GU57" s="64">
        <f t="shared" si="284"/>
        <v>26.307693130480736</v>
      </c>
      <c r="GV57" s="64">
        <f t="shared" si="285"/>
        <v>7.2226409008371846</v>
      </c>
      <c r="GW57" s="64">
        <f t="shared" si="286"/>
        <v>11.918560686912194</v>
      </c>
      <c r="GX57" s="64">
        <f t="shared" si="287"/>
        <v>11.423529611366952</v>
      </c>
      <c r="GY57" s="64">
        <f t="shared" si="288"/>
        <v>9.54080725692058</v>
      </c>
      <c r="GZ57" s="64">
        <f t="shared" si="289"/>
        <v>4.6603967227835685</v>
      </c>
      <c r="HA57" s="64">
        <f t="shared" si="290"/>
        <v>9.835304910659298</v>
      </c>
      <c r="HB57" s="64">
        <f t="shared" si="291"/>
        <v>6.9052251417491473</v>
      </c>
      <c r="HC57" s="64">
        <f t="shared" si="292"/>
        <v>12.932686848619463</v>
      </c>
      <c r="HD57" s="64">
        <f t="shared" si="293"/>
        <v>26.599898973684525</v>
      </c>
      <c r="HE57" s="64">
        <f t="shared" si="294"/>
        <v>16.244353071595736</v>
      </c>
      <c r="HF57" s="64">
        <f t="shared" si="295"/>
        <v>4.5194503748852695</v>
      </c>
      <c r="HG57" s="64">
        <f t="shared" si="296"/>
        <v>10.096571311641508</v>
      </c>
      <c r="HH57" s="64">
        <f t="shared" si="297"/>
        <v>10.576705618709696</v>
      </c>
      <c r="HI57" s="64">
        <f t="shared" si="298"/>
        <v>13.714194241031162</v>
      </c>
      <c r="HJ57" s="64">
        <f t="shared" si="299"/>
        <v>3.2898940228944245</v>
      </c>
      <c r="HK57" s="64">
        <f t="shared" si="300"/>
        <v>4.5320553328273938</v>
      </c>
      <c r="HL57" s="64">
        <f t="shared" si="301"/>
        <v>16.519370335787539</v>
      </c>
      <c r="HM57" s="23"/>
      <c r="HO57" s="343" t="s">
        <v>393</v>
      </c>
      <c r="HS57" s="207" t="s">
        <v>6</v>
      </c>
      <c r="HT57" s="207" t="s">
        <v>7</v>
      </c>
      <c r="HU57" s="207" t="s">
        <v>8</v>
      </c>
      <c r="HV57" s="285" t="s">
        <v>9</v>
      </c>
      <c r="HW57" s="285" t="s">
        <v>10</v>
      </c>
      <c r="HX57" s="285" t="s">
        <v>11</v>
      </c>
      <c r="HY57" s="285" t="s">
        <v>12</v>
      </c>
      <c r="HZ57" s="285" t="s">
        <v>13</v>
      </c>
      <c r="IA57" s="285" t="s">
        <v>14</v>
      </c>
      <c r="IB57" s="285" t="s">
        <v>15</v>
      </c>
      <c r="IC57" s="285" t="s">
        <v>16</v>
      </c>
      <c r="ID57" s="285" t="s">
        <v>17</v>
      </c>
      <c r="IE57" s="285" t="s">
        <v>18</v>
      </c>
      <c r="IF57" s="285" t="s">
        <v>19</v>
      </c>
      <c r="IG57" s="285" t="s">
        <v>20</v>
      </c>
      <c r="IH57" s="285" t="s">
        <v>21</v>
      </c>
      <c r="II57" s="285" t="s">
        <v>22</v>
      </c>
      <c r="IJ57" s="285" t="s">
        <v>23</v>
      </c>
      <c r="IK57" s="285" t="s">
        <v>24</v>
      </c>
      <c r="IL57" s="285" t="s">
        <v>25</v>
      </c>
      <c r="IM57" s="285" t="s">
        <v>876</v>
      </c>
      <c r="IN57" s="476"/>
    </row>
    <row r="58" spans="1:248" s="72" customFormat="1" ht="15.65" customHeight="1">
      <c r="A58" s="61">
        <v>40603</v>
      </c>
      <c r="B58" s="743">
        <v>22248</v>
      </c>
      <c r="C58" s="237">
        <f t="shared" si="1"/>
        <v>89641</v>
      </c>
      <c r="D58" s="737">
        <f t="shared" si="85"/>
        <v>3.2135866436384664E-2</v>
      </c>
      <c r="E58" s="541">
        <f t="shared" si="11"/>
        <v>40301</v>
      </c>
      <c r="F58" s="237">
        <f t="shared" si="54"/>
        <v>162655</v>
      </c>
      <c r="G58" s="737">
        <f t="shared" si="203"/>
        <v>6.186013423649106E-3</v>
      </c>
      <c r="H58" s="749">
        <v>62549</v>
      </c>
      <c r="I58" s="237">
        <f t="shared" si="3"/>
        <v>252296</v>
      </c>
      <c r="J58" s="737">
        <f t="shared" si="87"/>
        <v>1.5255226252992804E-2</v>
      </c>
      <c r="K58" s="24"/>
      <c r="L58" s="625">
        <f t="shared" si="88"/>
        <v>89641</v>
      </c>
      <c r="M58" s="625">
        <f t="shared" si="89"/>
        <v>162655</v>
      </c>
      <c r="N58" s="625">
        <f t="shared" si="90"/>
        <v>252296</v>
      </c>
      <c r="O58" s="89"/>
      <c r="P58" s="55"/>
      <c r="Q58" s="55"/>
      <c r="R58" s="55"/>
      <c r="S58" s="89"/>
      <c r="T58" s="55"/>
      <c r="U58" s="55"/>
      <c r="V58" s="55"/>
      <c r="W58" s="457">
        <v>2011</v>
      </c>
      <c r="X58" s="457">
        <v>233.4</v>
      </c>
      <c r="Y58" s="457">
        <v>40.1</v>
      </c>
      <c r="Z58" s="457">
        <v>7906.7</v>
      </c>
      <c r="AA58" s="457">
        <v>1034.4000000000001</v>
      </c>
      <c r="AB58" s="457">
        <v>3333.5</v>
      </c>
      <c r="AC58" s="457">
        <v>5831</v>
      </c>
      <c r="AD58" s="457">
        <v>3040.6</v>
      </c>
      <c r="AE58" s="457">
        <v>1255.7</v>
      </c>
      <c r="AF58" s="457">
        <v>3563.7</v>
      </c>
      <c r="AG58" s="457">
        <v>3207.2</v>
      </c>
      <c r="AH58" s="457">
        <v>5946</v>
      </c>
      <c r="AI58" s="457">
        <v>5512.7</v>
      </c>
      <c r="AJ58" s="457">
        <v>6959.4</v>
      </c>
      <c r="AK58" s="457">
        <v>1722.4</v>
      </c>
      <c r="AL58" s="457">
        <v>2100.4</v>
      </c>
      <c r="AM58" s="457">
        <v>3315.4</v>
      </c>
      <c r="AN58" s="457">
        <v>3935.4</v>
      </c>
      <c r="AO58" s="457">
        <v>1044.8</v>
      </c>
      <c r="AP58" s="457">
        <v>1527.2</v>
      </c>
      <c r="AQ58" s="457">
        <v>5201</v>
      </c>
      <c r="AR58" s="457">
        <v>4252.3</v>
      </c>
      <c r="AS58" s="457">
        <v>70963.3</v>
      </c>
      <c r="AT58" s="24"/>
      <c r="AU58" s="62">
        <f>+X58-X54</f>
        <v>-13.799999999999983</v>
      </c>
      <c r="AV58" s="62">
        <f t="shared" ref="AV58" si="399">+Y58-Y54</f>
        <v>-79.599999999999994</v>
      </c>
      <c r="AW58" s="62">
        <f t="shared" ref="AW58" si="400">+Z58-Z54</f>
        <v>198.80000000000018</v>
      </c>
      <c r="AX58" s="62">
        <f t="shared" ref="AX58" si="401">+AA58-AA54</f>
        <v>-14.699999999999818</v>
      </c>
      <c r="AY58" s="62">
        <f t="shared" ref="AY58" si="402">+AB58-AB54</f>
        <v>23.099999999999909</v>
      </c>
      <c r="AZ58" s="62">
        <f t="shared" ref="AZ58" si="403">+AC58-AC54</f>
        <v>392.80000000000018</v>
      </c>
      <c r="BA58" s="62">
        <f t="shared" ref="BA58" si="404">+AD58-AD54</f>
        <v>79.299999999999727</v>
      </c>
      <c r="BB58" s="62">
        <f t="shared" ref="BB58" si="405">+AE58-AE54</f>
        <v>48.600000000000136</v>
      </c>
      <c r="BC58" s="62">
        <f t="shared" ref="BC58" si="406">+AF58-AF54</f>
        <v>302.19999999999982</v>
      </c>
      <c r="BD58" s="62">
        <f t="shared" ref="BD58" si="407">+AG58-AG54</f>
        <v>105</v>
      </c>
      <c r="BE58" s="62">
        <f t="shared" ref="BE58" si="408">+AH58-AH54</f>
        <v>158</v>
      </c>
      <c r="BF58" s="62">
        <f t="shared" ref="BF58" si="409">+AI58-AI54</f>
        <v>56.099999999999454</v>
      </c>
      <c r="BG58" s="62">
        <f t="shared" ref="BG58" si="410">+AJ58-AJ54</f>
        <v>344.69999999999982</v>
      </c>
      <c r="BH58" s="62">
        <f t="shared" ref="BH58" si="411">+AK58-AK54</f>
        <v>221.90000000000009</v>
      </c>
      <c r="BI58" s="62">
        <f t="shared" ref="BI58" si="412">+AL58-AL54</f>
        <v>29.200000000000273</v>
      </c>
      <c r="BJ58" s="62">
        <f t="shared" ref="BJ58" si="413">+AM58-AM54</f>
        <v>9</v>
      </c>
      <c r="BK58" s="62">
        <f t="shared" ref="BK58" si="414">+AN58-AN54</f>
        <v>26.700000000000273</v>
      </c>
      <c r="BL58" s="62">
        <f t="shared" ref="BL58" si="415">+AO58-AO54</f>
        <v>-39.299999999999955</v>
      </c>
      <c r="BM58" s="62">
        <f t="shared" ref="BM58" si="416">+AP58-AP54</f>
        <v>-15.5</v>
      </c>
      <c r="BN58" s="62">
        <f t="shared" ref="BN58" si="417">+AQ58-AQ54</f>
        <v>159.80000000000018</v>
      </c>
      <c r="BO58" s="62">
        <f t="shared" ref="BO58" si="418">+AR58-AR54</f>
        <v>156.60000000000036</v>
      </c>
      <c r="BP58" s="62">
        <f t="shared" ref="BP58" si="419">+AS58-AS54</f>
        <v>2148.9000000000087</v>
      </c>
      <c r="BQ58" s="24"/>
      <c r="BR58" s="64">
        <f>+X58/X54-1</f>
        <v>-5.5825242718446577E-2</v>
      </c>
      <c r="BS58" s="64">
        <f t="shared" ref="BS58:CM58" si="420">+Y58/Y54-1</f>
        <v>-0.6649958228905597</v>
      </c>
      <c r="BT58" s="64">
        <f t="shared" si="420"/>
        <v>2.579172018318876E-2</v>
      </c>
      <c r="BU58" s="64">
        <f t="shared" si="420"/>
        <v>-1.4012010294538024E-2</v>
      </c>
      <c r="BV58" s="64">
        <f t="shared" si="420"/>
        <v>6.9780086998549873E-3</v>
      </c>
      <c r="BW58" s="64">
        <f t="shared" si="420"/>
        <v>7.2229781913133007E-2</v>
      </c>
      <c r="BX58" s="64">
        <f t="shared" si="420"/>
        <v>2.677877959004471E-2</v>
      </c>
      <c r="BY58" s="64">
        <f t="shared" si="420"/>
        <v>4.0261784442051418E-2</v>
      </c>
      <c r="BZ58" s="64">
        <f t="shared" si="420"/>
        <v>9.2656753027748007E-2</v>
      </c>
      <c r="CA58" s="64">
        <f t="shared" si="420"/>
        <v>3.3846947327702992E-2</v>
      </c>
      <c r="CB58" s="64">
        <f t="shared" si="420"/>
        <v>2.7297857636489287E-2</v>
      </c>
      <c r="CC58" s="64">
        <f t="shared" si="420"/>
        <v>1.0281127441996718E-2</v>
      </c>
      <c r="CD58" s="64">
        <f t="shared" si="420"/>
        <v>5.2111206857453851E-2</v>
      </c>
      <c r="CE58" s="64">
        <f t="shared" si="420"/>
        <v>0.14788403865378208</v>
      </c>
      <c r="CF58" s="64">
        <f t="shared" si="420"/>
        <v>1.4098107377365832E-2</v>
      </c>
      <c r="CG58" s="64">
        <f t="shared" si="420"/>
        <v>2.7219937091700341E-3</v>
      </c>
      <c r="CH58" s="64">
        <f t="shared" si="420"/>
        <v>6.8309156497046164E-3</v>
      </c>
      <c r="CI58" s="64">
        <f t="shared" si="420"/>
        <v>-3.6251268333179598E-2</v>
      </c>
      <c r="CJ58" s="64">
        <f t="shared" si="420"/>
        <v>-1.0047319634407192E-2</v>
      </c>
      <c r="CK58" s="64">
        <f t="shared" si="420"/>
        <v>3.1698801872570126E-2</v>
      </c>
      <c r="CL58" s="64">
        <f t="shared" si="420"/>
        <v>3.823522230632137E-2</v>
      </c>
      <c r="CM58" s="64">
        <f t="shared" si="420"/>
        <v>3.1227475644632685E-2</v>
      </c>
      <c r="CN58" s="296"/>
      <c r="CO58" s="64">
        <f>+X58/$AS58</f>
        <v>3.2890240448231692E-3</v>
      </c>
      <c r="CP58" s="64">
        <f t="shared" ref="CP58:DJ58" si="421">+Y58/$AS58</f>
        <v>5.6508082346790522E-4</v>
      </c>
      <c r="CQ58" s="64">
        <f t="shared" si="421"/>
        <v>0.1114195647609398</v>
      </c>
      <c r="CR58" s="64">
        <f t="shared" si="421"/>
        <v>1.457654872307235E-2</v>
      </c>
      <c r="CS58" s="64">
        <f t="shared" si="421"/>
        <v>4.6974985661602547E-2</v>
      </c>
      <c r="CT58" s="64">
        <f t="shared" si="421"/>
        <v>8.216923395614352E-2</v>
      </c>
      <c r="CU58" s="64">
        <f t="shared" si="421"/>
        <v>4.284750004579832E-2</v>
      </c>
      <c r="CV58" s="64">
        <f t="shared" si="421"/>
        <v>1.7695062095477523E-2</v>
      </c>
      <c r="CW58" s="64">
        <f t="shared" si="421"/>
        <v>5.0218915974877147E-2</v>
      </c>
      <c r="CX58" s="64">
        <f t="shared" si="421"/>
        <v>4.5195192444545278E-2</v>
      </c>
      <c r="CY58" s="64">
        <f t="shared" si="421"/>
        <v>8.3789789933669936E-2</v>
      </c>
      <c r="CZ58" s="64">
        <f t="shared" si="421"/>
        <v>7.7683816846172593E-2</v>
      </c>
      <c r="DA58" s="64">
        <f t="shared" si="421"/>
        <v>9.8070411043454847E-2</v>
      </c>
      <c r="DB58" s="64">
        <f t="shared" si="421"/>
        <v>2.4271701006012968E-2</v>
      </c>
      <c r="DC58" s="64">
        <f t="shared" si="421"/>
        <v>2.9598398045186738E-2</v>
      </c>
      <c r="DD58" s="64">
        <f t="shared" si="421"/>
        <v>4.6719924242530998E-2</v>
      </c>
      <c r="DE58" s="64">
        <f t="shared" si="421"/>
        <v>5.5456834730064693E-2</v>
      </c>
      <c r="DF58" s="64">
        <f t="shared" si="421"/>
        <v>1.4723103350605171E-2</v>
      </c>
      <c r="DG58" s="64">
        <f t="shared" si="421"/>
        <v>2.1520983381550746E-2</v>
      </c>
      <c r="DH58" s="64">
        <f t="shared" si="421"/>
        <v>7.3291405557520575E-2</v>
      </c>
      <c r="DI58" s="64">
        <f t="shared" si="421"/>
        <v>5.992252333248313E-2</v>
      </c>
      <c r="DJ58" s="64">
        <f t="shared" si="421"/>
        <v>1</v>
      </c>
      <c r="DK58" s="296"/>
      <c r="DL58" s="62">
        <f t="shared" si="302"/>
        <v>0.94854795647891244</v>
      </c>
      <c r="DM58" s="62">
        <f t="shared" si="303"/>
        <v>0.16296817932649693</v>
      </c>
      <c r="DN58" s="62">
        <f t="shared" si="304"/>
        <v>32.133179637925515</v>
      </c>
      <c r="DO58" s="62">
        <f t="shared" si="305"/>
        <v>4.2038474986366197</v>
      </c>
      <c r="DP58" s="62">
        <f t="shared" si="306"/>
        <v>13.547491914834852</v>
      </c>
      <c r="DQ58" s="62">
        <f t="shared" si="307"/>
        <v>23.697442734483882</v>
      </c>
      <c r="DR58" s="62">
        <f t="shared" si="308"/>
        <v>12.357133318208145</v>
      </c>
      <c r="DS58" s="62">
        <f t="shared" si="309"/>
        <v>5.1032205182115273</v>
      </c>
      <c r="DT58" s="62">
        <f t="shared" si="310"/>
        <v>14.483034929322621</v>
      </c>
      <c r="DU58" s="62">
        <f t="shared" si="311"/>
        <v>13.03420311062197</v>
      </c>
      <c r="DV58" s="62">
        <f t="shared" si="312"/>
        <v>24.164807837290546</v>
      </c>
      <c r="DW58" s="62">
        <f t="shared" si="313"/>
        <v>22.403857410802484</v>
      </c>
      <c r="DX58" s="62">
        <f t="shared" si="314"/>
        <v>28.283310404110292</v>
      </c>
      <c r="DY58" s="62">
        <f t="shared" si="315"/>
        <v>6.9999100267321284</v>
      </c>
      <c r="DZ58" s="62">
        <f t="shared" si="316"/>
        <v>8.5361187994357657</v>
      </c>
      <c r="EA58" s="62">
        <f t="shared" si="317"/>
        <v>13.473932711697456</v>
      </c>
      <c r="EB58" s="62">
        <f t="shared" si="318"/>
        <v>15.993640222481199</v>
      </c>
      <c r="EC58" s="62">
        <f t="shared" si="319"/>
        <v>4.2461135601078306</v>
      </c>
      <c r="ED58" s="62">
        <f t="shared" si="320"/>
        <v>17.281535884041471</v>
      </c>
      <c r="EE58" s="62">
        <f t="shared" si="321"/>
        <v>288.39800000000002</v>
      </c>
      <c r="EF58" s="296"/>
      <c r="EG58" s="64">
        <f t="shared" ref="EG58:EZ58" si="422">(SUM(DL55:DL58))/$M58</f>
        <v>5.8316556913646213E-6</v>
      </c>
      <c r="EH58" s="64">
        <f t="shared" si="422"/>
        <v>1.0019254208385658E-6</v>
      </c>
      <c r="EI58" s="64">
        <f t="shared" si="422"/>
        <v>1.9755420760459572E-4</v>
      </c>
      <c r="EJ58" s="64">
        <f t="shared" si="422"/>
        <v>2.5845178436793333E-5</v>
      </c>
      <c r="EK58" s="64">
        <f t="shared" si="422"/>
        <v>8.328973542058254E-5</v>
      </c>
      <c r="EL58" s="64">
        <f t="shared" si="422"/>
        <v>1.456914495987451E-4</v>
      </c>
      <c r="EM58" s="64">
        <f t="shared" si="422"/>
        <v>7.5971432284332755E-5</v>
      </c>
      <c r="EN58" s="64">
        <f t="shared" si="422"/>
        <v>3.1374507504912405E-5</v>
      </c>
      <c r="EO58" s="64">
        <f t="shared" si="422"/>
        <v>8.90414369636508E-5</v>
      </c>
      <c r="EP58" s="64">
        <f t="shared" si="422"/>
        <v>8.0134045130011194E-5</v>
      </c>
      <c r="EQ58" s="64">
        <f t="shared" si="422"/>
        <v>1.4856480180314497E-4</v>
      </c>
      <c r="ER58" s="64">
        <f t="shared" si="422"/>
        <v>1.3773851041039306E-4</v>
      </c>
      <c r="ES58" s="64">
        <f t="shared" si="422"/>
        <v>1.7388528114174352E-4</v>
      </c>
      <c r="ET58" s="64">
        <f t="shared" si="422"/>
        <v>4.303532032050738E-5</v>
      </c>
      <c r="EU58" s="64">
        <f t="shared" si="422"/>
        <v>5.2479904088013069E-5</v>
      </c>
      <c r="EV58" s="64">
        <f t="shared" si="422"/>
        <v>8.2837494769281338E-5</v>
      </c>
      <c r="EW58" s="64">
        <f t="shared" si="422"/>
        <v>9.832861100169806E-5</v>
      </c>
      <c r="EX58" s="64">
        <f t="shared" si="422"/>
        <v>2.6105029418756451E-5</v>
      </c>
      <c r="EY58" s="64">
        <f t="shared" si="422"/>
        <v>1.0624657025017043E-4</v>
      </c>
      <c r="EZ58" s="64">
        <f t="shared" si="422"/>
        <v>1.773065691186868E-3</v>
      </c>
      <c r="FA58" s="297"/>
      <c r="FB58" s="385">
        <v>2944</v>
      </c>
      <c r="FC58" s="426">
        <v>891</v>
      </c>
      <c r="FD58" s="385">
        <v>5736</v>
      </c>
      <c r="FE58" s="385">
        <v>1517</v>
      </c>
      <c r="FF58" s="385">
        <v>2394</v>
      </c>
      <c r="FG58" s="385">
        <v>2438</v>
      </c>
      <c r="FH58" s="385">
        <v>2034</v>
      </c>
      <c r="FI58" s="385">
        <v>1078</v>
      </c>
      <c r="FJ58" s="385">
        <v>2249</v>
      </c>
      <c r="FK58" s="385">
        <v>1563</v>
      </c>
      <c r="FL58" s="385">
        <v>2848</v>
      </c>
      <c r="FM58" s="385">
        <v>5920</v>
      </c>
      <c r="FN58" s="385">
        <v>3575</v>
      </c>
      <c r="FO58" s="385">
        <v>1035</v>
      </c>
      <c r="FP58" s="385">
        <v>2163</v>
      </c>
      <c r="FQ58" s="385">
        <v>2309</v>
      </c>
      <c r="FR58" s="385">
        <v>2906</v>
      </c>
      <c r="FS58" s="426">
        <v>706</v>
      </c>
      <c r="FT58" s="426">
        <v>978</v>
      </c>
      <c r="FU58" s="385">
        <v>3479</v>
      </c>
      <c r="FV58" s="385">
        <v>48763</v>
      </c>
      <c r="FW58" s="23"/>
      <c r="FX58" s="62">
        <f t="shared" si="323"/>
        <v>849043.71200000006</v>
      </c>
      <c r="FY58" s="62">
        <f t="shared" si="324"/>
        <v>256962.61800000002</v>
      </c>
      <c r="FZ58" s="62">
        <f t="shared" si="325"/>
        <v>1654250.9280000001</v>
      </c>
      <c r="GA58" s="62">
        <f t="shared" si="326"/>
        <v>437499.76600000006</v>
      </c>
      <c r="GB58" s="62">
        <f t="shared" si="327"/>
        <v>690424.81200000003</v>
      </c>
      <c r="GC58" s="62">
        <f t="shared" si="328"/>
        <v>703114.32400000002</v>
      </c>
      <c r="GD58" s="62">
        <f t="shared" si="329"/>
        <v>586601.53200000001</v>
      </c>
      <c r="GE58" s="62">
        <f t="shared" si="330"/>
        <v>310893.04400000005</v>
      </c>
      <c r="GF58" s="62">
        <f t="shared" si="331"/>
        <v>648607.10200000007</v>
      </c>
      <c r="GG58" s="62">
        <f t="shared" si="332"/>
        <v>450766.07400000002</v>
      </c>
      <c r="GH58" s="62">
        <f t="shared" si="333"/>
        <v>821357.50400000007</v>
      </c>
      <c r="GI58" s="62">
        <f t="shared" si="334"/>
        <v>1707316.1600000001</v>
      </c>
      <c r="GJ58" s="62">
        <f t="shared" si="335"/>
        <v>1031022.8500000001</v>
      </c>
      <c r="GK58" s="62">
        <f t="shared" si="336"/>
        <v>298491.93000000005</v>
      </c>
      <c r="GL58" s="62">
        <f t="shared" si="337"/>
        <v>623804.87400000007</v>
      </c>
      <c r="GM58" s="62">
        <f t="shared" si="338"/>
        <v>665910.98200000008</v>
      </c>
      <c r="GN58" s="62">
        <f t="shared" si="339"/>
        <v>838084.58800000011</v>
      </c>
      <c r="GO58" s="62">
        <f t="shared" si="340"/>
        <v>203608.98800000001</v>
      </c>
      <c r="GP58" s="62">
        <f t="shared" si="341"/>
        <v>282053.24400000001</v>
      </c>
      <c r="GQ58" s="62">
        <f t="shared" si="342"/>
        <v>1003336.6420000001</v>
      </c>
      <c r="GR58" s="23"/>
      <c r="GS58" s="64">
        <f t="shared" si="282"/>
        <v>11.90989457621207</v>
      </c>
      <c r="GT58" s="64">
        <f t="shared" si="283"/>
        <v>4.5426548657132892</v>
      </c>
      <c r="GU58" s="64">
        <f t="shared" si="284"/>
        <v>26.19399502964772</v>
      </c>
      <c r="GV58" s="64">
        <f t="shared" si="285"/>
        <v>7.2437855772584587</v>
      </c>
      <c r="GW58" s="64">
        <f t="shared" si="286"/>
        <v>11.745289065224975</v>
      </c>
      <c r="GX58" s="64">
        <f t="shared" si="287"/>
        <v>11.576111178932683</v>
      </c>
      <c r="GY58" s="64">
        <f t="shared" si="288"/>
        <v>9.5482627310777808</v>
      </c>
      <c r="GZ58" s="64">
        <f t="shared" si="289"/>
        <v>4.6398178409487274</v>
      </c>
      <c r="HA58" s="64">
        <f t="shared" si="290"/>
        <v>9.9494886641088254</v>
      </c>
      <c r="HB58" s="64">
        <f t="shared" si="291"/>
        <v>7.030027031740496</v>
      </c>
      <c r="HC58" s="64">
        <f t="shared" si="292"/>
        <v>12.945537582839206</v>
      </c>
      <c r="HD58" s="64">
        <f t="shared" si="293"/>
        <v>26.725533658876877</v>
      </c>
      <c r="HE58" s="64">
        <f t="shared" si="294"/>
        <v>16.351957185211024</v>
      </c>
      <c r="HF58" s="64">
        <f t="shared" si="295"/>
        <v>4.6375316532961293</v>
      </c>
      <c r="HG58" s="64">
        <f t="shared" si="296"/>
        <v>10.123238925706314</v>
      </c>
      <c r="HH58" s="64">
        <f t="shared" si="297"/>
        <v>10.551899110568538</v>
      </c>
      <c r="HI58" s="64">
        <f t="shared" si="298"/>
        <v>13.603959626787583</v>
      </c>
      <c r="HJ58" s="64">
        <f t="shared" si="299"/>
        <v>3.2383848099058254</v>
      </c>
      <c r="HK58" s="64">
        <f t="shared" si="300"/>
        <v>4.5152206138821072</v>
      </c>
      <c r="HL58" s="64">
        <f t="shared" si="301"/>
        <v>16.560000261597491</v>
      </c>
      <c r="HM58" s="23"/>
      <c r="HO58" s="343" t="s">
        <v>393</v>
      </c>
      <c r="HR58" s="419" t="s">
        <v>883</v>
      </c>
      <c r="HS58" s="602" t="s">
        <v>30</v>
      </c>
      <c r="HT58" s="602" t="s">
        <v>31</v>
      </c>
      <c r="HU58" s="602" t="s">
        <v>32</v>
      </c>
      <c r="HV58" s="602" t="s">
        <v>33</v>
      </c>
      <c r="HW58" s="602" t="s">
        <v>34</v>
      </c>
      <c r="HX58" s="602" t="s">
        <v>35</v>
      </c>
      <c r="HY58" s="602" t="s">
        <v>36</v>
      </c>
      <c r="HZ58" s="602" t="s">
        <v>37</v>
      </c>
      <c r="IA58" s="602" t="s">
        <v>38</v>
      </c>
      <c r="IB58" s="602" t="s">
        <v>39</v>
      </c>
      <c r="IC58" s="602" t="s">
        <v>40</v>
      </c>
      <c r="ID58" s="602" t="s">
        <v>41</v>
      </c>
      <c r="IE58" s="602" t="s">
        <v>42</v>
      </c>
      <c r="IF58" s="602" t="s">
        <v>43</v>
      </c>
      <c r="IG58" s="602" t="s">
        <v>44</v>
      </c>
      <c r="IH58" s="602" t="s">
        <v>45</v>
      </c>
      <c r="II58" s="602" t="s">
        <v>46</v>
      </c>
      <c r="IJ58" s="602" t="s">
        <v>47</v>
      </c>
      <c r="IK58" s="602" t="s">
        <v>48</v>
      </c>
      <c r="IL58" s="602" t="s">
        <v>49</v>
      </c>
      <c r="IM58" s="602" t="s">
        <v>877</v>
      </c>
      <c r="IN58" s="477" t="s">
        <v>29</v>
      </c>
    </row>
    <row r="59" spans="1:248" s="72" customFormat="1">
      <c r="A59" s="61">
        <v>40695</v>
      </c>
      <c r="B59" s="743">
        <v>22909</v>
      </c>
      <c r="C59" s="237">
        <f t="shared" si="1"/>
        <v>90492</v>
      </c>
      <c r="D59" s="737">
        <f t="shared" si="85"/>
        <v>3.3969766564974524E-2</v>
      </c>
      <c r="E59" s="541">
        <f t="shared" si="11"/>
        <v>39870</v>
      </c>
      <c r="F59" s="237">
        <f t="shared" si="54"/>
        <v>162570</v>
      </c>
      <c r="G59" s="737">
        <f t="shared" si="203"/>
        <v>-8.0515792773250272E-4</v>
      </c>
      <c r="H59" s="749">
        <v>62779</v>
      </c>
      <c r="I59" s="237">
        <f t="shared" si="3"/>
        <v>253062</v>
      </c>
      <c r="J59" s="737">
        <f t="shared" si="87"/>
        <v>1.1358004955638989E-2</v>
      </c>
      <c r="K59" s="24"/>
      <c r="L59" s="625">
        <f t="shared" si="88"/>
        <v>90492</v>
      </c>
      <c r="M59" s="625">
        <f t="shared" si="89"/>
        <v>162570</v>
      </c>
      <c r="N59" s="625">
        <f t="shared" si="90"/>
        <v>253062</v>
      </c>
      <c r="O59" s="89"/>
      <c r="P59" s="744">
        <v>1459600</v>
      </c>
      <c r="Q59" s="69">
        <f>R59-P59</f>
        <v>2924400</v>
      </c>
      <c r="R59" s="744">
        <v>4384000</v>
      </c>
      <c r="S59" s="89"/>
      <c r="T59" s="298">
        <f>(L59*1000000)/P59</f>
        <v>61997.807618525621</v>
      </c>
      <c r="U59" s="298">
        <f>(M59*1000000)/Q59</f>
        <v>55590.890439064424</v>
      </c>
      <c r="V59" s="298">
        <f>(N59*1000000)/R59</f>
        <v>57723.996350364963</v>
      </c>
      <c r="W59" s="24"/>
      <c r="X59" s="426"/>
      <c r="Y59" s="426"/>
      <c r="Z59" s="384"/>
      <c r="AA59" s="426"/>
      <c r="AB59" s="426"/>
      <c r="AC59" s="384"/>
      <c r="AD59" s="426"/>
      <c r="AE59" s="426"/>
      <c r="AF59" s="426"/>
      <c r="AG59" s="426"/>
      <c r="AH59" s="384"/>
      <c r="AI59" s="384"/>
      <c r="AJ59" s="384"/>
      <c r="AK59" s="426"/>
      <c r="AL59" s="426"/>
      <c r="AM59" s="426"/>
      <c r="AN59" s="426"/>
      <c r="AO59" s="426"/>
      <c r="AP59" s="426"/>
      <c r="AQ59" s="384"/>
      <c r="AR59" s="384"/>
      <c r="AS59" s="384"/>
      <c r="AT59" s="24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24"/>
      <c r="BR59" s="64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296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296"/>
      <c r="DL59" s="62">
        <f t="shared" si="302"/>
        <v>0</v>
      </c>
      <c r="DM59" s="62">
        <f t="shared" si="303"/>
        <v>0</v>
      </c>
      <c r="DN59" s="62">
        <f t="shared" si="304"/>
        <v>0</v>
      </c>
      <c r="DO59" s="62">
        <f t="shared" si="305"/>
        <v>0</v>
      </c>
      <c r="DP59" s="62">
        <f t="shared" si="306"/>
        <v>0</v>
      </c>
      <c r="DQ59" s="62">
        <f t="shared" si="307"/>
        <v>0</v>
      </c>
      <c r="DR59" s="62">
        <f t="shared" si="308"/>
        <v>0</v>
      </c>
      <c r="DS59" s="62">
        <f t="shared" si="309"/>
        <v>0</v>
      </c>
      <c r="DT59" s="62">
        <f t="shared" si="310"/>
        <v>0</v>
      </c>
      <c r="DU59" s="62">
        <f t="shared" si="311"/>
        <v>0</v>
      </c>
      <c r="DV59" s="62">
        <f t="shared" si="312"/>
        <v>0</v>
      </c>
      <c r="DW59" s="62">
        <f t="shared" si="313"/>
        <v>0</v>
      </c>
      <c r="DX59" s="62">
        <f t="shared" si="314"/>
        <v>0</v>
      </c>
      <c r="DY59" s="62">
        <f t="shared" si="315"/>
        <v>0</v>
      </c>
      <c r="DZ59" s="62">
        <f t="shared" si="316"/>
        <v>0</v>
      </c>
      <c r="EA59" s="62">
        <f t="shared" si="317"/>
        <v>0</v>
      </c>
      <c r="EB59" s="62">
        <f t="shared" si="318"/>
        <v>0</v>
      </c>
      <c r="EC59" s="62">
        <f t="shared" si="319"/>
        <v>0</v>
      </c>
      <c r="ED59" s="62">
        <f t="shared" si="320"/>
        <v>0</v>
      </c>
      <c r="EE59" s="62">
        <f t="shared" si="321"/>
        <v>0</v>
      </c>
      <c r="EF59" s="296"/>
      <c r="EG59" s="64">
        <f t="shared" ref="EG59:EZ59" si="423">(SUM(DL56:DL59))/$M59</f>
        <v>5.8347047824254934E-6</v>
      </c>
      <c r="EH59" s="64">
        <f t="shared" si="423"/>
        <v>1.0024492792427688E-6</v>
      </c>
      <c r="EI59" s="64">
        <f t="shared" si="423"/>
        <v>1.9765749915682791E-4</v>
      </c>
      <c r="EJ59" s="64">
        <f t="shared" si="423"/>
        <v>2.5858691632137662E-5</v>
      </c>
      <c r="EK59" s="64">
        <f t="shared" si="423"/>
        <v>8.3333283599894514E-5</v>
      </c>
      <c r="EL59" s="64">
        <f t="shared" si="423"/>
        <v>1.4576762462006448E-4</v>
      </c>
      <c r="EM59" s="64">
        <f t="shared" si="423"/>
        <v>7.6011154076447958E-5</v>
      </c>
      <c r="EN59" s="64">
        <f t="shared" si="423"/>
        <v>3.1390911719330304E-5</v>
      </c>
      <c r="EO59" s="64">
        <f t="shared" si="423"/>
        <v>8.9087992429861729E-5</v>
      </c>
      <c r="EP59" s="64">
        <f t="shared" si="423"/>
        <v>8.0175943351306939E-5</v>
      </c>
      <c r="EQ59" s="64">
        <f t="shared" si="423"/>
        <v>1.4864247916153376E-4</v>
      </c>
      <c r="ER59" s="64">
        <f t="shared" si="423"/>
        <v>1.3781052722398033E-4</v>
      </c>
      <c r="ES59" s="64">
        <f t="shared" si="423"/>
        <v>1.7397619735566399E-4</v>
      </c>
      <c r="ET59" s="64">
        <f t="shared" si="423"/>
        <v>4.3057821410666967E-5</v>
      </c>
      <c r="EU59" s="64">
        <f t="shared" si="423"/>
        <v>5.25073432948008E-5</v>
      </c>
      <c r="EV59" s="64">
        <f t="shared" si="423"/>
        <v>8.2880806493802398E-5</v>
      </c>
      <c r="EW59" s="64">
        <f t="shared" si="423"/>
        <v>9.8380022282593336E-5</v>
      </c>
      <c r="EX59" s="64">
        <f t="shared" si="423"/>
        <v>2.6118678477627057E-5</v>
      </c>
      <c r="EY59" s="64">
        <f t="shared" si="423"/>
        <v>1.0630212144947697E-4</v>
      </c>
      <c r="EZ59" s="64">
        <f t="shared" si="423"/>
        <v>1.773992741588239E-3</v>
      </c>
      <c r="FA59" s="297"/>
      <c r="FB59" s="384">
        <v>2213.924</v>
      </c>
      <c r="FC59" s="426">
        <v>868</v>
      </c>
      <c r="FD59" s="385">
        <v>5682</v>
      </c>
      <c r="FE59" s="385">
        <v>1576</v>
      </c>
      <c r="FF59" s="385">
        <v>2590</v>
      </c>
      <c r="FG59" s="385">
        <v>2608</v>
      </c>
      <c r="FH59" s="385">
        <v>2053</v>
      </c>
      <c r="FI59" s="426">
        <v>947</v>
      </c>
      <c r="FJ59" s="384">
        <v>2119.9850000000001</v>
      </c>
      <c r="FK59" s="385">
        <v>1594</v>
      </c>
      <c r="FL59" s="385">
        <v>2861</v>
      </c>
      <c r="FM59" s="385">
        <v>6025</v>
      </c>
      <c r="FN59" s="385">
        <v>3623</v>
      </c>
      <c r="FO59" s="385">
        <v>1073</v>
      </c>
      <c r="FP59" s="385">
        <v>2273</v>
      </c>
      <c r="FQ59" s="385">
        <v>2312</v>
      </c>
      <c r="FR59" s="385">
        <v>2947</v>
      </c>
      <c r="FS59" s="426">
        <v>707</v>
      </c>
      <c r="FT59" s="385">
        <v>1005</v>
      </c>
      <c r="FU59" s="385">
        <v>3488</v>
      </c>
      <c r="FV59" s="384">
        <v>48565.909</v>
      </c>
      <c r="FW59" s="23"/>
      <c r="FX59" s="62">
        <f t="shared" si="323"/>
        <v>638491.25375200005</v>
      </c>
      <c r="FY59" s="62">
        <f t="shared" si="324"/>
        <v>250329.46400000001</v>
      </c>
      <c r="FZ59" s="62">
        <f t="shared" si="325"/>
        <v>1638677.4360000002</v>
      </c>
      <c r="GA59" s="62">
        <f t="shared" si="326"/>
        <v>454515.24800000002</v>
      </c>
      <c r="GB59" s="62">
        <f t="shared" si="327"/>
        <v>746950.82000000007</v>
      </c>
      <c r="GC59" s="62">
        <f t="shared" si="328"/>
        <v>752141.98400000005</v>
      </c>
      <c r="GD59" s="62">
        <f t="shared" si="329"/>
        <v>592081.09400000004</v>
      </c>
      <c r="GE59" s="62">
        <f t="shared" si="330"/>
        <v>273112.90600000002</v>
      </c>
      <c r="GF59" s="62">
        <f t="shared" si="331"/>
        <v>611399.43403000012</v>
      </c>
      <c r="GG59" s="62">
        <f t="shared" si="332"/>
        <v>459706.41200000001</v>
      </c>
      <c r="GH59" s="62">
        <f t="shared" si="333"/>
        <v>825106.67800000007</v>
      </c>
      <c r="GI59" s="62">
        <f t="shared" si="334"/>
        <v>1737597.9500000002</v>
      </c>
      <c r="GJ59" s="62">
        <f t="shared" si="335"/>
        <v>1044865.9540000001</v>
      </c>
      <c r="GK59" s="62">
        <f t="shared" si="336"/>
        <v>309451.054</v>
      </c>
      <c r="GL59" s="62">
        <f t="shared" si="337"/>
        <v>655528.6540000001</v>
      </c>
      <c r="GM59" s="62">
        <f t="shared" si="338"/>
        <v>666776.17600000009</v>
      </c>
      <c r="GN59" s="62">
        <f t="shared" si="339"/>
        <v>849908.90600000008</v>
      </c>
      <c r="GO59" s="62">
        <f t="shared" si="340"/>
        <v>203897.38600000003</v>
      </c>
      <c r="GP59" s="62">
        <f t="shared" si="341"/>
        <v>289839.99000000005</v>
      </c>
      <c r="GQ59" s="62">
        <f t="shared" si="342"/>
        <v>1005932.224</v>
      </c>
      <c r="GR59" s="23"/>
      <c r="GS59" s="64">
        <f t="shared" si="282"/>
        <v>12.154107498367992</v>
      </c>
      <c r="GT59" s="64">
        <f t="shared" si="283"/>
        <v>4.2439961432376254</v>
      </c>
      <c r="GU59" s="64">
        <f t="shared" si="284"/>
        <v>26.10673030324585</v>
      </c>
      <c r="GV59" s="64">
        <f t="shared" si="285"/>
        <v>7.2173006377883677</v>
      </c>
      <c r="GW59" s="64">
        <f t="shared" si="286"/>
        <v>11.583237593949308</v>
      </c>
      <c r="GX59" s="64">
        <f t="shared" si="287"/>
        <v>11.742786321138695</v>
      </c>
      <c r="GY59" s="64">
        <f t="shared" si="288"/>
        <v>9.5569687586441265</v>
      </c>
      <c r="GZ59" s="64">
        <f t="shared" si="289"/>
        <v>4.6326112573203408</v>
      </c>
      <c r="HA59" s="64">
        <f t="shared" si="290"/>
        <v>10.023061874283773</v>
      </c>
      <c r="HB59" s="64">
        <f t="shared" si="291"/>
        <v>7.1306884715998455</v>
      </c>
      <c r="HC59" s="64">
        <f t="shared" si="292"/>
        <v>12.958775549074932</v>
      </c>
      <c r="HD59" s="64">
        <f t="shared" si="293"/>
        <v>26.912451375552237</v>
      </c>
      <c r="HE59" s="64">
        <f t="shared" si="294"/>
        <v>16.403888422599998</v>
      </c>
      <c r="HF59" s="64">
        <f t="shared" si="295"/>
        <v>4.6998496494930091</v>
      </c>
      <c r="HG59" s="64">
        <f t="shared" si="296"/>
        <v>10.113110036275694</v>
      </c>
      <c r="HH59" s="64">
        <f t="shared" si="297"/>
        <v>10.525657459436818</v>
      </c>
      <c r="HI59" s="64">
        <f t="shared" si="298"/>
        <v>13.462493673487129</v>
      </c>
      <c r="HJ59" s="64">
        <f t="shared" si="299"/>
        <v>3.2057897827409891</v>
      </c>
      <c r="HK59" s="64">
        <f t="shared" si="300"/>
        <v>4.5106704443970251</v>
      </c>
      <c r="HL59" s="64">
        <f t="shared" si="301"/>
        <v>16.402748788834355</v>
      </c>
      <c r="HM59" s="23"/>
      <c r="HO59" s="343" t="s">
        <v>393</v>
      </c>
      <c r="HR59" s="61">
        <v>36586</v>
      </c>
      <c r="HS59" s="376">
        <f>+CO14</f>
        <v>5.4578287534111439E-3</v>
      </c>
      <c r="HT59" s="376">
        <f t="shared" ref="HT59:IN59" si="424">+CP14</f>
        <v>1.0154100006346312E-3</v>
      </c>
      <c r="HU59" s="376">
        <f t="shared" si="424"/>
        <v>0.1527115100954447</v>
      </c>
      <c r="HV59" s="376">
        <f t="shared" si="424"/>
        <v>1.5088838759430526E-2</v>
      </c>
      <c r="HW59" s="376">
        <f t="shared" si="424"/>
        <v>5.1197433781998397E-2</v>
      </c>
      <c r="HX59" s="376">
        <f t="shared" si="424"/>
        <v>9.0823424431764638E-2</v>
      </c>
      <c r="HY59" s="376">
        <f t="shared" si="424"/>
        <v>4.1654887526034308E-2</v>
      </c>
      <c r="HZ59" s="376">
        <f t="shared" si="424"/>
        <v>1.7842753761151721E-2</v>
      </c>
      <c r="IA59" s="376">
        <f t="shared" si="424"/>
        <v>4.7991584404994743E-2</v>
      </c>
      <c r="IB59" s="376">
        <f t="shared" si="424"/>
        <v>3.3620071271012547E-2</v>
      </c>
      <c r="IC59" s="376">
        <f t="shared" si="424"/>
        <v>6.5551638790969771E-2</v>
      </c>
      <c r="ID59" s="376">
        <f t="shared" si="424"/>
        <v>7.1438324419648952E-2</v>
      </c>
      <c r="IE59" s="376">
        <f t="shared" si="424"/>
        <v>9.394657943371662E-2</v>
      </c>
      <c r="IF59" s="376">
        <f t="shared" si="424"/>
        <v>2.6154500016346564E-2</v>
      </c>
      <c r="IG59" s="376">
        <f t="shared" si="424"/>
        <v>2.3767901889854941E-2</v>
      </c>
      <c r="IH59" s="376">
        <f t="shared" si="424"/>
        <v>4.9358926280849327E-2</v>
      </c>
      <c r="II59" s="376">
        <f t="shared" si="424"/>
        <v>4.6295388153934622E-2</v>
      </c>
      <c r="IJ59" s="376">
        <f t="shared" si="424"/>
        <v>1.8286995636429371E-2</v>
      </c>
      <c r="IK59" s="376">
        <f t="shared" si="424"/>
        <v>2.3398661889624167E-2</v>
      </c>
      <c r="IL59" s="376">
        <f t="shared" si="424"/>
        <v>6.7459378792162114E-2</v>
      </c>
      <c r="IM59" s="376">
        <f t="shared" si="424"/>
        <v>5.6937961910586227E-2</v>
      </c>
      <c r="IN59" s="376">
        <f t="shared" si="424"/>
        <v>1</v>
      </c>
    </row>
    <row r="60" spans="1:248" s="72" customFormat="1">
      <c r="A60" s="61">
        <v>40787</v>
      </c>
      <c r="B60" s="743">
        <v>23164</v>
      </c>
      <c r="C60" s="237">
        <f t="shared" si="1"/>
        <v>91386</v>
      </c>
      <c r="D60" s="737">
        <f t="shared" si="85"/>
        <v>3.4328206172965281E-2</v>
      </c>
      <c r="E60" s="541">
        <f t="shared" si="11"/>
        <v>40454</v>
      </c>
      <c r="F60" s="237">
        <f t="shared" si="54"/>
        <v>163029</v>
      </c>
      <c r="G60" s="737">
        <f t="shared" si="203"/>
        <v>-4.2935302632551853E-5</v>
      </c>
      <c r="H60" s="749">
        <v>63618</v>
      </c>
      <c r="I60" s="237">
        <f t="shared" si="3"/>
        <v>254415</v>
      </c>
      <c r="J60" s="737">
        <f t="shared" si="87"/>
        <v>1.2037121751548474E-2</v>
      </c>
      <c r="K60" s="24"/>
      <c r="L60" s="625">
        <f t="shared" si="88"/>
        <v>91386</v>
      </c>
      <c r="M60" s="625">
        <f t="shared" si="89"/>
        <v>163029</v>
      </c>
      <c r="N60" s="625">
        <f t="shared" si="90"/>
        <v>254415</v>
      </c>
      <c r="O60" s="89"/>
      <c r="P60" s="55"/>
      <c r="Q60" s="55"/>
      <c r="R60" s="55"/>
      <c r="S60" s="89"/>
      <c r="T60" s="55"/>
      <c r="U60" s="55"/>
      <c r="V60" s="55"/>
      <c r="W60" s="24"/>
      <c r="X60" s="426"/>
      <c r="Y60" s="426"/>
      <c r="Z60" s="384"/>
      <c r="AA60" s="426"/>
      <c r="AB60" s="426"/>
      <c r="AC60" s="384"/>
      <c r="AD60" s="426"/>
      <c r="AE60" s="426"/>
      <c r="AF60" s="426"/>
      <c r="AG60" s="426"/>
      <c r="AH60" s="384"/>
      <c r="AI60" s="384"/>
      <c r="AJ60" s="384"/>
      <c r="AK60" s="426"/>
      <c r="AL60" s="426"/>
      <c r="AM60" s="426"/>
      <c r="AN60" s="426"/>
      <c r="AO60" s="426"/>
      <c r="AP60" s="426"/>
      <c r="AQ60" s="384"/>
      <c r="AR60" s="384"/>
      <c r="AS60" s="384"/>
      <c r="AT60" s="24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24"/>
      <c r="BR60" s="64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296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296"/>
      <c r="DL60" s="62">
        <f t="shared" si="302"/>
        <v>0</v>
      </c>
      <c r="DM60" s="62">
        <f t="shared" si="303"/>
        <v>0</v>
      </c>
      <c r="DN60" s="62">
        <f t="shared" si="304"/>
        <v>0</v>
      </c>
      <c r="DO60" s="62">
        <f t="shared" si="305"/>
        <v>0</v>
      </c>
      <c r="DP60" s="62">
        <f t="shared" si="306"/>
        <v>0</v>
      </c>
      <c r="DQ60" s="62">
        <f t="shared" si="307"/>
        <v>0</v>
      </c>
      <c r="DR60" s="62">
        <f t="shared" si="308"/>
        <v>0</v>
      </c>
      <c r="DS60" s="62">
        <f t="shared" si="309"/>
        <v>0</v>
      </c>
      <c r="DT60" s="62">
        <f t="shared" si="310"/>
        <v>0</v>
      </c>
      <c r="DU60" s="62">
        <f t="shared" si="311"/>
        <v>0</v>
      </c>
      <c r="DV60" s="62">
        <f t="shared" si="312"/>
        <v>0</v>
      </c>
      <c r="DW60" s="62">
        <f t="shared" si="313"/>
        <v>0</v>
      </c>
      <c r="DX60" s="62">
        <f t="shared" si="314"/>
        <v>0</v>
      </c>
      <c r="DY60" s="62">
        <f t="shared" si="315"/>
        <v>0</v>
      </c>
      <c r="DZ60" s="62">
        <f t="shared" si="316"/>
        <v>0</v>
      </c>
      <c r="EA60" s="62">
        <f t="shared" si="317"/>
        <v>0</v>
      </c>
      <c r="EB60" s="62">
        <f t="shared" si="318"/>
        <v>0</v>
      </c>
      <c r="EC60" s="62">
        <f t="shared" si="319"/>
        <v>0</v>
      </c>
      <c r="ED60" s="62">
        <f t="shared" si="320"/>
        <v>0</v>
      </c>
      <c r="EE60" s="62">
        <f t="shared" si="321"/>
        <v>0</v>
      </c>
      <c r="EF60" s="296"/>
      <c r="EG60" s="64">
        <f t="shared" ref="EG60:EZ60" si="425">(SUM(DL57:DL60))/$M60</f>
        <v>5.8182774627760241E-6</v>
      </c>
      <c r="EH60" s="64">
        <f t="shared" si="425"/>
        <v>9.9962693340753434E-7</v>
      </c>
      <c r="EI60" s="64">
        <f t="shared" si="425"/>
        <v>1.9710100434846263E-4</v>
      </c>
      <c r="EJ60" s="64">
        <f t="shared" si="425"/>
        <v>2.5785887778472662E-5</v>
      </c>
      <c r="EK60" s="64">
        <f t="shared" si="425"/>
        <v>8.3098662905586445E-5</v>
      </c>
      <c r="EL60" s="64">
        <f t="shared" si="425"/>
        <v>1.4535722315958438E-4</v>
      </c>
      <c r="EM60" s="64">
        <f t="shared" si="425"/>
        <v>7.5797148471794259E-5</v>
      </c>
      <c r="EN60" s="64">
        <f t="shared" si="425"/>
        <v>3.1302532176554648E-5</v>
      </c>
      <c r="EO60" s="64">
        <f t="shared" si="425"/>
        <v>8.8837169640509488E-5</v>
      </c>
      <c r="EP60" s="64">
        <f t="shared" si="425"/>
        <v>7.9950211990639512E-5</v>
      </c>
      <c r="EQ60" s="64">
        <f t="shared" si="425"/>
        <v>1.4822398369180052E-4</v>
      </c>
      <c r="ER60" s="64">
        <f t="shared" si="425"/>
        <v>1.3742252857345923E-4</v>
      </c>
      <c r="ES60" s="64">
        <f t="shared" si="425"/>
        <v>1.7348637606873804E-4</v>
      </c>
      <c r="ET60" s="64">
        <f t="shared" si="425"/>
        <v>4.2936594266861283E-5</v>
      </c>
      <c r="EU60" s="64">
        <f t="shared" si="425"/>
        <v>5.2359511494493405E-5</v>
      </c>
      <c r="EV60" s="64">
        <f t="shared" si="425"/>
        <v>8.2647459726168087E-5</v>
      </c>
      <c r="EW60" s="64">
        <f t="shared" si="425"/>
        <v>9.8103038247681083E-5</v>
      </c>
      <c r="EX60" s="64">
        <f t="shared" si="425"/>
        <v>2.6045142643994814E-5</v>
      </c>
      <c r="EY60" s="64">
        <f t="shared" si="425"/>
        <v>1.0600283314037056E-4</v>
      </c>
      <c r="EZ60" s="64">
        <f t="shared" si="425"/>
        <v>1.7689981537027156E-3</v>
      </c>
      <c r="FA60" s="297"/>
      <c r="FB60" s="384">
        <v>2565.9160000000002</v>
      </c>
      <c r="FC60" s="426">
        <v>924</v>
      </c>
      <c r="FD60" s="384">
        <v>5601.9279999999999</v>
      </c>
      <c r="FE60" s="385">
        <v>1639</v>
      </c>
      <c r="FF60" s="385">
        <v>2663</v>
      </c>
      <c r="FG60" s="385">
        <v>2577</v>
      </c>
      <c r="FH60" s="385">
        <v>2068</v>
      </c>
      <c r="FI60" s="385">
        <v>1017</v>
      </c>
      <c r="FJ60" s="384">
        <v>2198.9839999999999</v>
      </c>
      <c r="FK60" s="385">
        <v>1612</v>
      </c>
      <c r="FL60" s="385">
        <v>2856</v>
      </c>
      <c r="FM60" s="385">
        <v>6062</v>
      </c>
      <c r="FN60" s="385">
        <v>3600</v>
      </c>
      <c r="FO60" s="385">
        <v>1038</v>
      </c>
      <c r="FP60" s="385">
        <v>2205</v>
      </c>
      <c r="FQ60" s="385">
        <v>2314</v>
      </c>
      <c r="FR60" s="385">
        <v>2952</v>
      </c>
      <c r="FS60" s="426">
        <v>721</v>
      </c>
      <c r="FT60" s="385">
        <v>1013</v>
      </c>
      <c r="FU60" s="385">
        <v>3608</v>
      </c>
      <c r="FV60" s="384">
        <v>49235.826999999997</v>
      </c>
      <c r="FW60" s="23"/>
      <c r="FX60" s="62">
        <f t="shared" si="323"/>
        <v>740005.04256800015</v>
      </c>
      <c r="FY60" s="62">
        <f t="shared" si="324"/>
        <v>266479.75200000004</v>
      </c>
      <c r="FZ60" s="62">
        <f t="shared" si="325"/>
        <v>1615584.8313440001</v>
      </c>
      <c r="GA60" s="62">
        <f t="shared" si="326"/>
        <v>472684.32200000004</v>
      </c>
      <c r="GB60" s="62">
        <f t="shared" si="327"/>
        <v>768003.87400000007</v>
      </c>
      <c r="GC60" s="62">
        <f t="shared" si="328"/>
        <v>743201.64600000007</v>
      </c>
      <c r="GD60" s="62">
        <f t="shared" si="329"/>
        <v>596407.06400000001</v>
      </c>
      <c r="GE60" s="62">
        <f t="shared" si="330"/>
        <v>293300.766</v>
      </c>
      <c r="GF60" s="62">
        <f t="shared" si="331"/>
        <v>634182.58763199998</v>
      </c>
      <c r="GG60" s="62">
        <f t="shared" si="332"/>
        <v>464897.57600000006</v>
      </c>
      <c r="GH60" s="62">
        <f t="shared" si="333"/>
        <v>823664.68800000008</v>
      </c>
      <c r="GI60" s="62">
        <f t="shared" si="334"/>
        <v>1748268.6760000002</v>
      </c>
      <c r="GJ60" s="62">
        <f t="shared" si="335"/>
        <v>1038232.8</v>
      </c>
      <c r="GK60" s="62">
        <f t="shared" si="336"/>
        <v>299357.12400000001</v>
      </c>
      <c r="GL60" s="62">
        <f t="shared" si="337"/>
        <v>635917.59000000008</v>
      </c>
      <c r="GM60" s="62">
        <f t="shared" si="338"/>
        <v>667352.97200000007</v>
      </c>
      <c r="GN60" s="62">
        <f t="shared" si="339"/>
        <v>851350.89600000007</v>
      </c>
      <c r="GO60" s="62">
        <f t="shared" si="340"/>
        <v>207934.95800000001</v>
      </c>
      <c r="GP60" s="62">
        <f t="shared" si="341"/>
        <v>292147.174</v>
      </c>
      <c r="GQ60" s="62">
        <f t="shared" si="342"/>
        <v>1040539.9840000001</v>
      </c>
      <c r="GR60" s="23"/>
      <c r="GS60" s="64">
        <f t="shared" si="282"/>
        <v>12.430581232710336</v>
      </c>
      <c r="GT60" s="64">
        <f t="shared" si="283"/>
        <v>4.0819967297525697</v>
      </c>
      <c r="GU60" s="64">
        <f t="shared" si="284"/>
        <v>26.137846901102527</v>
      </c>
      <c r="GV60" s="64">
        <f t="shared" si="285"/>
        <v>7.1483119627380471</v>
      </c>
      <c r="GW60" s="64">
        <f t="shared" si="286"/>
        <v>11.616857119273627</v>
      </c>
      <c r="GX60" s="64">
        <f t="shared" si="287"/>
        <v>11.689405797614135</v>
      </c>
      <c r="GY60" s="64">
        <f t="shared" si="288"/>
        <v>9.5696241023524564</v>
      </c>
      <c r="GZ60" s="64">
        <f t="shared" si="289"/>
        <v>4.6544511447831303</v>
      </c>
      <c r="HA60" s="64">
        <f t="shared" si="290"/>
        <v>10.032086786007115</v>
      </c>
      <c r="HB60" s="64">
        <f t="shared" si="291"/>
        <v>7.1936548867008643</v>
      </c>
      <c r="HC60" s="64">
        <f t="shared" si="292"/>
        <v>12.926134048699961</v>
      </c>
      <c r="HD60" s="64">
        <f t="shared" si="293"/>
        <v>27.065191313405268</v>
      </c>
      <c r="HE60" s="64">
        <f t="shared" si="294"/>
        <v>16.27924327575025</v>
      </c>
      <c r="HF60" s="64">
        <f t="shared" si="295"/>
        <v>4.7031947880431586</v>
      </c>
      <c r="HG60" s="64">
        <f t="shared" si="296"/>
        <v>10.06726269284437</v>
      </c>
      <c r="HH60" s="64">
        <f t="shared" si="297"/>
        <v>10.47761615470786</v>
      </c>
      <c r="HI60" s="64">
        <f t="shared" si="298"/>
        <v>13.369361130436493</v>
      </c>
      <c r="HJ60" s="64">
        <f t="shared" si="299"/>
        <v>3.2000768586757857</v>
      </c>
      <c r="HK60" s="64">
        <f t="shared" si="300"/>
        <v>4.5002852033095539</v>
      </c>
      <c r="HL60" s="64">
        <f t="shared" si="301"/>
        <v>16.469683556394081</v>
      </c>
      <c r="HM60" s="23"/>
      <c r="HO60" s="343" t="s">
        <v>393</v>
      </c>
      <c r="HR60" s="61">
        <v>42430</v>
      </c>
      <c r="HS60" s="376">
        <f>+CO78</f>
        <v>3.2129721065361438E-3</v>
      </c>
      <c r="HT60" s="376">
        <f t="shared" ref="HT60:IN60" si="426">+CP78</f>
        <v>3.0054527499892661E-4</v>
      </c>
      <c r="HU60" s="376">
        <f t="shared" si="426"/>
        <v>9.8590776599449481E-2</v>
      </c>
      <c r="HV60" s="376">
        <f t="shared" si="426"/>
        <v>1.1934748281405788E-2</v>
      </c>
      <c r="HW60" s="376">
        <f t="shared" si="426"/>
        <v>5.0019320767678496E-2</v>
      </c>
      <c r="HX60" s="376">
        <f t="shared" si="426"/>
        <v>7.7652789107857584E-2</v>
      </c>
      <c r="HY60" s="376">
        <f t="shared" si="426"/>
        <v>4.9064016143574765E-2</v>
      </c>
      <c r="HZ60" s="376">
        <f t="shared" si="426"/>
        <v>2.0526526698438595E-2</v>
      </c>
      <c r="IA60" s="376">
        <f t="shared" si="426"/>
        <v>4.8076510240006864E-2</v>
      </c>
      <c r="IB60" s="376">
        <f t="shared" si="426"/>
        <v>5.3941913662406547E-2</v>
      </c>
      <c r="IC60" s="376">
        <f t="shared" si="426"/>
        <v>8.8090774214169512E-2</v>
      </c>
      <c r="ID60" s="376">
        <f t="shared" si="426"/>
        <v>8.2350597989686039E-2</v>
      </c>
      <c r="IE60" s="376">
        <f t="shared" si="426"/>
        <v>0.10151751511074854</v>
      </c>
      <c r="IF60" s="376">
        <f t="shared" si="426"/>
        <v>2.4513522152094992E-2</v>
      </c>
      <c r="IG60" s="376">
        <f t="shared" si="426"/>
        <v>2.8505288165672001E-2</v>
      </c>
      <c r="IH60" s="376">
        <f t="shared" si="426"/>
        <v>4.2087072259671114E-2</v>
      </c>
      <c r="II60" s="376">
        <f t="shared" si="426"/>
        <v>5.464914917063815E-2</v>
      </c>
      <c r="IJ60" s="376">
        <f t="shared" si="426"/>
        <v>1.3873980889136956E-2</v>
      </c>
      <c r="IK60" s="376">
        <f t="shared" si="426"/>
        <v>1.945553599625988E-2</v>
      </c>
      <c r="IL60" s="376">
        <f t="shared" si="426"/>
        <v>7.5274664987429574E-2</v>
      </c>
      <c r="IM60" s="376">
        <f t="shared" si="426"/>
        <v>5.6361780182139977E-2</v>
      </c>
      <c r="IN60" s="376">
        <f t="shared" si="426"/>
        <v>1</v>
      </c>
    </row>
    <row r="61" spans="1:248" s="72" customFormat="1">
      <c r="A61" s="61">
        <v>40878</v>
      </c>
      <c r="B61" s="743">
        <v>23996</v>
      </c>
      <c r="C61" s="237">
        <f t="shared" si="1"/>
        <v>92317</v>
      </c>
      <c r="D61" s="737">
        <f t="shared" si="85"/>
        <v>3.7642747954320654E-2</v>
      </c>
      <c r="E61" s="541">
        <f t="shared" si="11"/>
        <v>43144</v>
      </c>
      <c r="F61" s="237">
        <f t="shared" si="54"/>
        <v>163769</v>
      </c>
      <c r="G61" s="737">
        <f t="shared" si="203"/>
        <v>6.5146980191630455E-3</v>
      </c>
      <c r="H61" s="749">
        <v>67140</v>
      </c>
      <c r="I61" s="237">
        <f t="shared" si="3"/>
        <v>256086</v>
      </c>
      <c r="J61" s="737">
        <f t="shared" si="87"/>
        <v>1.7518485995939193E-2</v>
      </c>
      <c r="K61" s="24"/>
      <c r="L61" s="625">
        <f t="shared" si="88"/>
        <v>92317</v>
      </c>
      <c r="M61" s="625">
        <f t="shared" si="89"/>
        <v>163769</v>
      </c>
      <c r="N61" s="625">
        <f t="shared" si="90"/>
        <v>256086</v>
      </c>
      <c r="O61" s="89"/>
      <c r="P61" s="55"/>
      <c r="Q61" s="55"/>
      <c r="R61" s="55"/>
      <c r="S61" s="89"/>
      <c r="T61" s="55"/>
      <c r="U61" s="55"/>
      <c r="V61" s="55"/>
      <c r="W61" s="24"/>
      <c r="X61" s="426"/>
      <c r="Y61" s="426"/>
      <c r="Z61" s="384"/>
      <c r="AA61" s="426"/>
      <c r="AB61" s="426"/>
      <c r="AC61" s="384"/>
      <c r="AD61" s="426"/>
      <c r="AE61" s="426"/>
      <c r="AF61" s="426"/>
      <c r="AG61" s="426"/>
      <c r="AH61" s="384"/>
      <c r="AI61" s="384"/>
      <c r="AJ61" s="384"/>
      <c r="AK61" s="426"/>
      <c r="AL61" s="426"/>
      <c r="AM61" s="426"/>
      <c r="AN61" s="426"/>
      <c r="AO61" s="426"/>
      <c r="AP61" s="426"/>
      <c r="AQ61" s="384"/>
      <c r="AR61" s="384"/>
      <c r="AS61" s="384"/>
      <c r="AT61" s="24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24"/>
      <c r="BR61" s="64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296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296"/>
      <c r="DL61" s="62">
        <f t="shared" si="302"/>
        <v>0</v>
      </c>
      <c r="DM61" s="62">
        <f t="shared" si="303"/>
        <v>0</v>
      </c>
      <c r="DN61" s="62">
        <f t="shared" si="304"/>
        <v>0</v>
      </c>
      <c r="DO61" s="62">
        <f t="shared" si="305"/>
        <v>0</v>
      </c>
      <c r="DP61" s="62">
        <f t="shared" si="306"/>
        <v>0</v>
      </c>
      <c r="DQ61" s="62">
        <f t="shared" si="307"/>
        <v>0</v>
      </c>
      <c r="DR61" s="62">
        <f t="shared" si="308"/>
        <v>0</v>
      </c>
      <c r="DS61" s="62">
        <f t="shared" si="309"/>
        <v>0</v>
      </c>
      <c r="DT61" s="62">
        <f t="shared" si="310"/>
        <v>0</v>
      </c>
      <c r="DU61" s="62">
        <f t="shared" si="311"/>
        <v>0</v>
      </c>
      <c r="DV61" s="62">
        <f t="shared" si="312"/>
        <v>0</v>
      </c>
      <c r="DW61" s="62">
        <f t="shared" si="313"/>
        <v>0</v>
      </c>
      <c r="DX61" s="62">
        <f t="shared" si="314"/>
        <v>0</v>
      </c>
      <c r="DY61" s="62">
        <f t="shared" si="315"/>
        <v>0</v>
      </c>
      <c r="DZ61" s="62">
        <f t="shared" si="316"/>
        <v>0</v>
      </c>
      <c r="EA61" s="62">
        <f t="shared" si="317"/>
        <v>0</v>
      </c>
      <c r="EB61" s="62">
        <f t="shared" si="318"/>
        <v>0</v>
      </c>
      <c r="EC61" s="62">
        <f t="shared" si="319"/>
        <v>0</v>
      </c>
      <c r="ED61" s="62">
        <f t="shared" si="320"/>
        <v>0</v>
      </c>
      <c r="EE61" s="62">
        <f t="shared" si="321"/>
        <v>0</v>
      </c>
      <c r="EF61" s="296"/>
      <c r="EG61" s="64">
        <f t="shared" ref="EG61:EZ61" si="427">(SUM(DL58:DL61))/$M61</f>
        <v>5.7919872288339823E-6</v>
      </c>
      <c r="EH61" s="64">
        <f t="shared" si="427"/>
        <v>9.9511005945262494E-7</v>
      </c>
      <c r="EI61" s="64">
        <f t="shared" si="427"/>
        <v>1.9621039169760769E-4</v>
      </c>
      <c r="EJ61" s="64">
        <f t="shared" si="427"/>
        <v>2.5669372705680684E-5</v>
      </c>
      <c r="EK61" s="64">
        <f t="shared" si="427"/>
        <v>8.2723176638038046E-5</v>
      </c>
      <c r="EL61" s="64">
        <f t="shared" si="427"/>
        <v>1.4470041787202634E-4</v>
      </c>
      <c r="EM61" s="64">
        <f t="shared" si="427"/>
        <v>7.5454654532958892E-5</v>
      </c>
      <c r="EN61" s="64">
        <f t="shared" si="427"/>
        <v>3.1161089816824471E-5</v>
      </c>
      <c r="EO61" s="64">
        <f t="shared" si="427"/>
        <v>8.8435753587813451E-5</v>
      </c>
      <c r="EP61" s="64">
        <f t="shared" si="427"/>
        <v>7.9588952186445357E-5</v>
      </c>
      <c r="EQ61" s="64">
        <f t="shared" si="427"/>
        <v>1.4755422477569349E-4</v>
      </c>
      <c r="ER61" s="64">
        <f t="shared" si="427"/>
        <v>1.3680157667691982E-4</v>
      </c>
      <c r="ES61" s="64">
        <f t="shared" si="427"/>
        <v>1.7270246752505231E-4</v>
      </c>
      <c r="ET61" s="64">
        <f t="shared" si="427"/>
        <v>4.2742582703271856E-5</v>
      </c>
      <c r="EU61" s="64">
        <f t="shared" si="427"/>
        <v>5.2122921917064682E-5</v>
      </c>
      <c r="EV61" s="64">
        <f t="shared" si="427"/>
        <v>8.2274012247113038E-5</v>
      </c>
      <c r="EW61" s="64">
        <f t="shared" si="427"/>
        <v>9.7659753814709731E-5</v>
      </c>
      <c r="EX61" s="64">
        <f t="shared" si="427"/>
        <v>2.5927456112621011E-5</v>
      </c>
      <c r="EY61" s="64">
        <f t="shared" si="427"/>
        <v>1.0552385301272812E-4</v>
      </c>
      <c r="EZ61" s="64">
        <f t="shared" si="427"/>
        <v>1.7610048299739269E-3</v>
      </c>
      <c r="FA61" s="297"/>
      <c r="FB61" s="384">
        <v>3720.922</v>
      </c>
      <c r="FC61" s="426">
        <v>829</v>
      </c>
      <c r="FD61" s="385">
        <v>5895</v>
      </c>
      <c r="FE61" s="385">
        <v>1520</v>
      </c>
      <c r="FF61" s="385">
        <v>2791</v>
      </c>
      <c r="FG61" s="385">
        <v>2732</v>
      </c>
      <c r="FH61" s="385">
        <v>2443</v>
      </c>
      <c r="FI61" s="385">
        <v>1123</v>
      </c>
      <c r="FJ61" s="384">
        <v>2322.9830000000002</v>
      </c>
      <c r="FK61" s="385">
        <v>1634</v>
      </c>
      <c r="FL61" s="385">
        <v>2865</v>
      </c>
      <c r="FM61" s="385">
        <v>6117</v>
      </c>
      <c r="FN61" s="385">
        <v>3557</v>
      </c>
      <c r="FO61" s="385">
        <v>1058</v>
      </c>
      <c r="FP61" s="385">
        <v>2223</v>
      </c>
      <c r="FQ61" s="385">
        <v>2316</v>
      </c>
      <c r="FR61" s="385">
        <v>2979</v>
      </c>
      <c r="FS61" s="426">
        <v>724</v>
      </c>
      <c r="FT61" s="385">
        <v>1002</v>
      </c>
      <c r="FU61" s="385">
        <v>4033</v>
      </c>
      <c r="FV61" s="384">
        <v>51884.904999999999</v>
      </c>
      <c r="FW61" s="23"/>
      <c r="FX61" s="62">
        <f t="shared" si="323"/>
        <v>1073106.4629560001</v>
      </c>
      <c r="FY61" s="62">
        <f t="shared" si="324"/>
        <v>239081.94200000001</v>
      </c>
      <c r="FZ61" s="62">
        <f t="shared" si="325"/>
        <v>1700106.2100000002</v>
      </c>
      <c r="GA61" s="62">
        <f t="shared" si="326"/>
        <v>438364.96</v>
      </c>
      <c r="GB61" s="62">
        <f t="shared" si="327"/>
        <v>804918.81800000009</v>
      </c>
      <c r="GC61" s="62">
        <f t="shared" si="328"/>
        <v>787903.33600000001</v>
      </c>
      <c r="GD61" s="62">
        <f t="shared" si="329"/>
        <v>704556.31400000001</v>
      </c>
      <c r="GE61" s="62">
        <f t="shared" si="330"/>
        <v>323870.95400000003</v>
      </c>
      <c r="GF61" s="62">
        <f t="shared" si="331"/>
        <v>669943.65123400011</v>
      </c>
      <c r="GG61" s="62">
        <f t="shared" si="332"/>
        <v>471242.33200000005</v>
      </c>
      <c r="GH61" s="62">
        <f t="shared" si="333"/>
        <v>826260.27</v>
      </c>
      <c r="GI61" s="62">
        <f t="shared" si="334"/>
        <v>1764130.5660000001</v>
      </c>
      <c r="GJ61" s="62">
        <f t="shared" si="335"/>
        <v>1025831.6860000001</v>
      </c>
      <c r="GK61" s="62">
        <f t="shared" si="336"/>
        <v>305125.08400000003</v>
      </c>
      <c r="GL61" s="62">
        <f t="shared" si="337"/>
        <v>641108.75400000007</v>
      </c>
      <c r="GM61" s="62">
        <f t="shared" si="338"/>
        <v>667929.76800000004</v>
      </c>
      <c r="GN61" s="62">
        <f t="shared" si="339"/>
        <v>859137.64200000011</v>
      </c>
      <c r="GO61" s="62">
        <f t="shared" si="340"/>
        <v>208800.15200000003</v>
      </c>
      <c r="GP61" s="62">
        <f t="shared" si="341"/>
        <v>288974.79600000003</v>
      </c>
      <c r="GQ61" s="62">
        <f t="shared" si="342"/>
        <v>1163109.1340000001</v>
      </c>
      <c r="GR61" s="23"/>
      <c r="GS61" s="64">
        <f t="shared" si="282"/>
        <v>12.88882044030521</v>
      </c>
      <c r="GT61" s="64">
        <f t="shared" si="283"/>
        <v>3.9551313855501671</v>
      </c>
      <c r="GU61" s="64">
        <f t="shared" si="284"/>
        <v>25.806250264926625</v>
      </c>
      <c r="GV61" s="64">
        <f t="shared" si="285"/>
        <v>7.0408546191513794</v>
      </c>
      <c r="GW61" s="64">
        <f t="shared" si="286"/>
        <v>11.75502887311294</v>
      </c>
      <c r="GX61" s="64">
        <f t="shared" si="287"/>
        <v>11.661556235014801</v>
      </c>
      <c r="GY61" s="64">
        <f t="shared" si="288"/>
        <v>9.682864365877089</v>
      </c>
      <c r="GZ61" s="64">
        <f t="shared" si="289"/>
        <v>4.6905245503463675</v>
      </c>
      <c r="HA61" s="64">
        <f t="shared" si="290"/>
        <v>10.012779983661739</v>
      </c>
      <c r="HB61" s="64">
        <f t="shared" si="291"/>
        <v>7.2109072499082352</v>
      </c>
      <c r="HC61" s="64">
        <f t="shared" si="292"/>
        <v>12.872195824840093</v>
      </c>
      <c r="HD61" s="64">
        <f t="shared" si="293"/>
        <v>27.167878572042206</v>
      </c>
      <c r="HE61" s="64">
        <f t="shared" si="294"/>
        <v>16.16626168552752</v>
      </c>
      <c r="HF61" s="64">
        <f t="shared" si="295"/>
        <v>4.7344454284888675</v>
      </c>
      <c r="HG61" s="64">
        <f t="shared" si="296"/>
        <v>9.9824272783361856</v>
      </c>
      <c r="HH61" s="64">
        <f t="shared" si="297"/>
        <v>10.418257530673291</v>
      </c>
      <c r="HI61" s="64">
        <f t="shared" si="298"/>
        <v>13.270862257210469</v>
      </c>
      <c r="HJ61" s="64">
        <f t="shared" si="299"/>
        <v>3.2186120443913375</v>
      </c>
      <c r="HK61" s="64">
        <f t="shared" si="300"/>
        <v>4.5024530977874626</v>
      </c>
      <c r="HL61" s="64">
        <f t="shared" si="301"/>
        <v>16.451184305272449</v>
      </c>
      <c r="HM61" s="23"/>
      <c r="HO61" s="457" t="s">
        <v>666</v>
      </c>
    </row>
    <row r="62" spans="1:248" s="72" customFormat="1">
      <c r="A62" s="61">
        <v>40969</v>
      </c>
      <c r="B62" s="743">
        <v>23044</v>
      </c>
      <c r="C62" s="237">
        <f t="shared" si="1"/>
        <v>93113</v>
      </c>
      <c r="D62" s="737">
        <f t="shared" si="85"/>
        <v>3.8732276525250686E-2</v>
      </c>
      <c r="E62" s="541">
        <f t="shared" si="11"/>
        <v>41028</v>
      </c>
      <c r="F62" s="237">
        <f t="shared" si="54"/>
        <v>164496</v>
      </c>
      <c r="G62" s="737">
        <f t="shared" si="203"/>
        <v>1.1318434723802007E-2</v>
      </c>
      <c r="H62" s="749">
        <v>64072</v>
      </c>
      <c r="I62" s="237">
        <f t="shared" si="3"/>
        <v>257609</v>
      </c>
      <c r="J62" s="737">
        <f t="shared" si="87"/>
        <v>2.1058597837460669E-2</v>
      </c>
      <c r="K62" s="24"/>
      <c r="L62" s="625">
        <f t="shared" si="88"/>
        <v>93113</v>
      </c>
      <c r="M62" s="625">
        <f t="shared" si="89"/>
        <v>164496</v>
      </c>
      <c r="N62" s="625">
        <f t="shared" si="90"/>
        <v>257609</v>
      </c>
      <c r="O62" s="89"/>
      <c r="P62" s="55"/>
      <c r="Q62" s="55"/>
      <c r="R62" s="55"/>
      <c r="S62" s="89"/>
      <c r="T62" s="55"/>
      <c r="U62" s="55"/>
      <c r="V62" s="55"/>
      <c r="W62" s="457">
        <v>2012</v>
      </c>
      <c r="X62" s="457">
        <v>268.3</v>
      </c>
      <c r="Y62" s="457">
        <v>40.9</v>
      </c>
      <c r="Z62" s="457">
        <v>7874.4</v>
      </c>
      <c r="AA62" s="457">
        <v>923.3</v>
      </c>
      <c r="AB62" s="457">
        <v>3362.3</v>
      </c>
      <c r="AC62" s="457">
        <v>6095.7</v>
      </c>
      <c r="AD62" s="457">
        <v>3200.1</v>
      </c>
      <c r="AE62" s="457">
        <v>1372.9</v>
      </c>
      <c r="AF62" s="457">
        <v>3673.3</v>
      </c>
      <c r="AG62" s="457">
        <v>3518.8</v>
      </c>
      <c r="AH62" s="457">
        <v>6435.8</v>
      </c>
      <c r="AI62" s="457">
        <v>5873.8</v>
      </c>
      <c r="AJ62" s="457">
        <v>7114</v>
      </c>
      <c r="AK62" s="457">
        <v>1831.6</v>
      </c>
      <c r="AL62" s="457">
        <v>2178.4</v>
      </c>
      <c r="AM62" s="457">
        <v>3399.8</v>
      </c>
      <c r="AN62" s="457">
        <v>4056.6</v>
      </c>
      <c r="AO62" s="457">
        <v>1127.0999999999999</v>
      </c>
      <c r="AP62" s="457">
        <v>1613.5</v>
      </c>
      <c r="AQ62" s="457">
        <v>5380.1</v>
      </c>
      <c r="AR62" s="457">
        <v>4419.2</v>
      </c>
      <c r="AS62" s="457">
        <v>73759.899999999994</v>
      </c>
      <c r="AT62" s="24"/>
      <c r="AU62" s="62">
        <f>+X62-X58</f>
        <v>34.900000000000006</v>
      </c>
      <c r="AV62" s="62">
        <f t="shared" ref="AV62" si="428">+Y62-Y58</f>
        <v>0.79999999999999716</v>
      </c>
      <c r="AW62" s="62">
        <f t="shared" ref="AW62" si="429">+Z62-Z58</f>
        <v>-32.300000000000182</v>
      </c>
      <c r="AX62" s="62">
        <f t="shared" ref="AX62" si="430">+AA62-AA58</f>
        <v>-111.10000000000014</v>
      </c>
      <c r="AY62" s="62">
        <f t="shared" ref="AY62" si="431">+AB62-AB58</f>
        <v>28.800000000000182</v>
      </c>
      <c r="AZ62" s="62">
        <f t="shared" ref="AZ62" si="432">+AC62-AC58</f>
        <v>264.69999999999982</v>
      </c>
      <c r="BA62" s="62">
        <f t="shared" ref="BA62" si="433">+AD62-AD58</f>
        <v>159.5</v>
      </c>
      <c r="BB62" s="62">
        <f t="shared" ref="BB62" si="434">+AE62-AE58</f>
        <v>117.20000000000005</v>
      </c>
      <c r="BC62" s="62">
        <f t="shared" ref="BC62" si="435">+AF62-AF58</f>
        <v>109.60000000000036</v>
      </c>
      <c r="BD62" s="62">
        <f t="shared" ref="BD62" si="436">+AG62-AG58</f>
        <v>311.60000000000036</v>
      </c>
      <c r="BE62" s="62">
        <f t="shared" ref="BE62" si="437">+AH62-AH58</f>
        <v>489.80000000000018</v>
      </c>
      <c r="BF62" s="62">
        <f t="shared" ref="BF62" si="438">+AI62-AI58</f>
        <v>361.10000000000036</v>
      </c>
      <c r="BG62" s="62">
        <f t="shared" ref="BG62" si="439">+AJ62-AJ58</f>
        <v>154.60000000000036</v>
      </c>
      <c r="BH62" s="62">
        <f t="shared" ref="BH62" si="440">+AK62-AK58</f>
        <v>109.19999999999982</v>
      </c>
      <c r="BI62" s="62">
        <f t="shared" ref="BI62" si="441">+AL62-AL58</f>
        <v>78</v>
      </c>
      <c r="BJ62" s="62">
        <f t="shared" ref="BJ62" si="442">+AM62-AM58</f>
        <v>84.400000000000091</v>
      </c>
      <c r="BK62" s="62">
        <f t="shared" ref="BK62" si="443">+AN62-AN58</f>
        <v>121.19999999999982</v>
      </c>
      <c r="BL62" s="62">
        <f t="shared" ref="BL62" si="444">+AO62-AO58</f>
        <v>82.299999999999955</v>
      </c>
      <c r="BM62" s="62">
        <f t="shared" ref="BM62" si="445">+AP62-AP58</f>
        <v>86.299999999999955</v>
      </c>
      <c r="BN62" s="62">
        <f t="shared" ref="BN62" si="446">+AQ62-AQ58</f>
        <v>179.10000000000036</v>
      </c>
      <c r="BO62" s="62">
        <f t="shared" ref="BO62" si="447">+AR62-AR58</f>
        <v>166.89999999999964</v>
      </c>
      <c r="BP62" s="62">
        <f t="shared" ref="BP62" si="448">+AS62-AS58</f>
        <v>2796.5999999999913</v>
      </c>
      <c r="BQ62" s="24"/>
      <c r="BR62" s="64">
        <f>+X62/X58-1</f>
        <v>0.14952870608397606</v>
      </c>
      <c r="BS62" s="64">
        <f t="shared" ref="BS62:CM62" si="449">+Y62/Y58-1</f>
        <v>1.9950124688279169E-2</v>
      </c>
      <c r="BT62" s="64">
        <f t="shared" si="449"/>
        <v>-4.085142980004286E-3</v>
      </c>
      <c r="BU62" s="64">
        <f t="shared" si="449"/>
        <v>-0.10740525908739373</v>
      </c>
      <c r="BV62" s="64">
        <f t="shared" si="449"/>
        <v>8.6395680215989312E-3</v>
      </c>
      <c r="BW62" s="64">
        <f t="shared" si="449"/>
        <v>4.5395300977533859E-2</v>
      </c>
      <c r="BX62" s="64">
        <f t="shared" si="449"/>
        <v>5.2456751956850622E-2</v>
      </c>
      <c r="BY62" s="64">
        <f t="shared" si="449"/>
        <v>9.3334395158079175E-2</v>
      </c>
      <c r="BZ62" s="64">
        <f t="shared" si="449"/>
        <v>3.0754552852372719E-2</v>
      </c>
      <c r="CA62" s="64">
        <f t="shared" si="449"/>
        <v>9.7156398104265573E-2</v>
      </c>
      <c r="CB62" s="64">
        <f t="shared" si="449"/>
        <v>8.2374705684493899E-2</v>
      </c>
      <c r="CC62" s="64">
        <f t="shared" si="449"/>
        <v>6.5503292397554702E-2</v>
      </c>
      <c r="CD62" s="64">
        <f t="shared" si="449"/>
        <v>2.2214558726326938E-2</v>
      </c>
      <c r="CE62" s="64">
        <f t="shared" si="449"/>
        <v>6.3399907106363118E-2</v>
      </c>
      <c r="CF62" s="64">
        <f t="shared" si="449"/>
        <v>3.7135783660255273E-2</v>
      </c>
      <c r="CG62" s="64">
        <f t="shared" si="449"/>
        <v>2.5456958436387733E-2</v>
      </c>
      <c r="CH62" s="64">
        <f t="shared" si="449"/>
        <v>3.0797377649031787E-2</v>
      </c>
      <c r="CI62" s="64">
        <f t="shared" si="449"/>
        <v>7.8771056661562033E-2</v>
      </c>
      <c r="CJ62" s="64">
        <f t="shared" si="449"/>
        <v>5.6508643268726955E-2</v>
      </c>
      <c r="CK62" s="64">
        <f t="shared" si="449"/>
        <v>3.4435685445106889E-2</v>
      </c>
      <c r="CL62" s="64">
        <f t="shared" si="449"/>
        <v>3.9249347411988822E-2</v>
      </c>
      <c r="CM62" s="64">
        <f t="shared" si="449"/>
        <v>3.9409103015220381E-2</v>
      </c>
      <c r="CN62" s="296"/>
      <c r="CO62" s="64">
        <f>+X62/$AS62</f>
        <v>3.6374778165371704E-3</v>
      </c>
      <c r="CP62" s="64">
        <f t="shared" ref="CP62:DJ62" si="450">+Y62/$AS62</f>
        <v>5.5450183636366105E-4</v>
      </c>
      <c r="CQ62" s="64">
        <f t="shared" si="450"/>
        <v>0.10675719462743306</v>
      </c>
      <c r="CR62" s="64">
        <f t="shared" si="450"/>
        <v>1.2517641699622694E-2</v>
      </c>
      <c r="CS62" s="64">
        <f t="shared" si="450"/>
        <v>4.5584389349768648E-2</v>
      </c>
      <c r="CT62" s="64">
        <f t="shared" si="450"/>
        <v>8.2642465621564021E-2</v>
      </c>
      <c r="CU62" s="64">
        <f t="shared" si="450"/>
        <v>4.3385362507270216E-2</v>
      </c>
      <c r="CV62" s="64">
        <f t="shared" si="450"/>
        <v>1.8613094648989494E-2</v>
      </c>
      <c r="CW62" s="64">
        <f t="shared" si="450"/>
        <v>4.9800772506470324E-2</v>
      </c>
      <c r="CX62" s="64">
        <f t="shared" si="450"/>
        <v>4.7706138430231068E-2</v>
      </c>
      <c r="CY62" s="64">
        <f t="shared" si="450"/>
        <v>8.7253372089712719E-2</v>
      </c>
      <c r="CZ62" s="64">
        <f t="shared" si="450"/>
        <v>7.9634055903004222E-2</v>
      </c>
      <c r="DA62" s="64">
        <f t="shared" si="450"/>
        <v>9.6448070021786916E-2</v>
      </c>
      <c r="DB62" s="64">
        <f t="shared" si="450"/>
        <v>2.4831920867571675E-2</v>
      </c>
      <c r="DC62" s="64">
        <f t="shared" si="450"/>
        <v>2.9533662599867953E-2</v>
      </c>
      <c r="DD62" s="64">
        <f t="shared" si="450"/>
        <v>4.6092795678952934E-2</v>
      </c>
      <c r="DE62" s="64">
        <f t="shared" si="450"/>
        <v>5.49973630658393E-2</v>
      </c>
      <c r="DF62" s="64">
        <f t="shared" si="450"/>
        <v>1.5280660629962892E-2</v>
      </c>
      <c r="DG62" s="64">
        <f t="shared" si="450"/>
        <v>2.1875029657035871E-2</v>
      </c>
      <c r="DH62" s="64">
        <f t="shared" si="450"/>
        <v>7.2940717110516695E-2</v>
      </c>
      <c r="DI62" s="64">
        <f t="shared" si="450"/>
        <v>5.9913313331498554E-2</v>
      </c>
      <c r="DJ62" s="64">
        <f t="shared" si="450"/>
        <v>1</v>
      </c>
      <c r="DK62" s="296"/>
      <c r="DL62" s="62">
        <f t="shared" si="302"/>
        <v>1.0490413273336869</v>
      </c>
      <c r="DM62" s="62">
        <f t="shared" si="303"/>
        <v>0.15991722060360714</v>
      </c>
      <c r="DN62" s="62">
        <f t="shared" si="304"/>
        <v>30.788561416162445</v>
      </c>
      <c r="DO62" s="62">
        <f t="shared" si="305"/>
        <v>3.6100628308877862</v>
      </c>
      <c r="DP62" s="62">
        <f t="shared" si="306"/>
        <v>13.146446719694579</v>
      </c>
      <c r="DQ62" s="62">
        <f t="shared" si="307"/>
        <v>23.833921800327822</v>
      </c>
      <c r="DR62" s="62">
        <f t="shared" si="308"/>
        <v>12.512251776371716</v>
      </c>
      <c r="DS62" s="62">
        <f t="shared" si="309"/>
        <v>5.3679792705792728</v>
      </c>
      <c r="DT62" s="62">
        <f t="shared" si="310"/>
        <v>14.362443189321029</v>
      </c>
      <c r="DU62" s="62">
        <f t="shared" si="311"/>
        <v>13.758354911001781</v>
      </c>
      <c r="DV62" s="62">
        <f t="shared" si="312"/>
        <v>25.163698003928971</v>
      </c>
      <c r="DW62" s="62">
        <f t="shared" si="313"/>
        <v>22.966302454314615</v>
      </c>
      <c r="DX62" s="62">
        <f t="shared" si="314"/>
        <v>27.815430498143307</v>
      </c>
      <c r="DY62" s="62">
        <f t="shared" si="315"/>
        <v>7.1614763143659363</v>
      </c>
      <c r="DZ62" s="62">
        <f t="shared" si="316"/>
        <v>8.5174492264767192</v>
      </c>
      <c r="EA62" s="62">
        <f t="shared" si="317"/>
        <v>13.29307008821867</v>
      </c>
      <c r="EB62" s="62">
        <f t="shared" si="318"/>
        <v>15.861129513461924</v>
      </c>
      <c r="EC62" s="62">
        <f t="shared" si="319"/>
        <v>4.406911964360039</v>
      </c>
      <c r="ED62" s="62">
        <f t="shared" si="320"/>
        <v>17.278879738177523</v>
      </c>
      <c r="EE62" s="62">
        <f t="shared" si="321"/>
        <v>288.39800000000002</v>
      </c>
      <c r="EF62" s="296"/>
      <c r="EG62" s="64">
        <f t="shared" ref="EG62:EZ62" si="451">(SUM(DL59:DL62))/$M62</f>
        <v>6.3773059973111012E-6</v>
      </c>
      <c r="EH62" s="64">
        <f t="shared" si="451"/>
        <v>9.7216479795014553E-7</v>
      </c>
      <c r="EI62" s="64">
        <f t="shared" si="451"/>
        <v>1.8716905831243582E-4</v>
      </c>
      <c r="EJ62" s="64">
        <f t="shared" si="451"/>
        <v>2.1946204350791425E-5</v>
      </c>
      <c r="EK62" s="64">
        <f t="shared" si="451"/>
        <v>7.991955257085022E-5</v>
      </c>
      <c r="EL62" s="64">
        <f t="shared" si="451"/>
        <v>1.44890585791313E-4</v>
      </c>
      <c r="EM62" s="64">
        <f t="shared" si="451"/>
        <v>7.6064170413698298E-5</v>
      </c>
      <c r="EN62" s="64">
        <f t="shared" si="451"/>
        <v>3.2632886335104034E-5</v>
      </c>
      <c r="EO62" s="64">
        <f t="shared" si="451"/>
        <v>8.7311808124945466E-5</v>
      </c>
      <c r="EP62" s="64">
        <f t="shared" si="451"/>
        <v>8.3639449658361181E-5</v>
      </c>
      <c r="EQ62" s="64">
        <f t="shared" si="451"/>
        <v>1.5297452827989113E-4</v>
      </c>
      <c r="ER62" s="64">
        <f t="shared" si="451"/>
        <v>1.3961617579950038E-4</v>
      </c>
      <c r="ES62" s="64">
        <f t="shared" si="451"/>
        <v>1.6909487463612067E-4</v>
      </c>
      <c r="ET62" s="64">
        <f t="shared" si="451"/>
        <v>4.3535869044632917E-5</v>
      </c>
      <c r="EU62" s="64">
        <f t="shared" si="451"/>
        <v>5.1779065913315333E-5</v>
      </c>
      <c r="EV62" s="64">
        <f t="shared" si="451"/>
        <v>8.0810901713225064E-5</v>
      </c>
      <c r="EW62" s="64">
        <f t="shared" si="451"/>
        <v>9.6422584825539361E-5</v>
      </c>
      <c r="EX62" s="64">
        <f t="shared" si="451"/>
        <v>2.6790389823217823E-5</v>
      </c>
      <c r="EY62" s="64">
        <f t="shared" si="451"/>
        <v>1.0504133679954237E-4</v>
      </c>
      <c r="EZ62" s="64">
        <f t="shared" si="451"/>
        <v>1.7532219628440815E-3</v>
      </c>
      <c r="FA62" s="297"/>
      <c r="FB62" s="384">
        <v>3330.3510000000001</v>
      </c>
      <c r="FC62" s="426">
        <v>808.60799999999995</v>
      </c>
      <c r="FD62" s="384">
        <v>5699.277</v>
      </c>
      <c r="FE62" s="384">
        <v>1461.3050000000001</v>
      </c>
      <c r="FF62" s="385">
        <v>2576</v>
      </c>
      <c r="FG62" s="385">
        <v>2508</v>
      </c>
      <c r="FH62" s="385">
        <v>2141</v>
      </c>
      <c r="FI62" s="385">
        <v>1107</v>
      </c>
      <c r="FJ62" s="385">
        <v>2293</v>
      </c>
      <c r="FK62" s="385">
        <v>1586</v>
      </c>
      <c r="FL62" s="384">
        <v>2864.8850000000002</v>
      </c>
      <c r="FM62" s="385">
        <v>6145</v>
      </c>
      <c r="FN62" s="385">
        <v>3621</v>
      </c>
      <c r="FO62" s="385">
        <v>1085</v>
      </c>
      <c r="FP62" s="385">
        <v>2183</v>
      </c>
      <c r="FQ62" s="385">
        <v>2317</v>
      </c>
      <c r="FR62" s="385">
        <v>2992</v>
      </c>
      <c r="FS62" s="426">
        <v>717</v>
      </c>
      <c r="FT62" s="426">
        <v>981</v>
      </c>
      <c r="FU62" s="385">
        <v>3512</v>
      </c>
      <c r="FV62" s="384">
        <v>49928.425999999999</v>
      </c>
      <c r="FW62" s="23"/>
      <c r="FX62" s="62">
        <f t="shared" si="323"/>
        <v>960466.56769800012</v>
      </c>
      <c r="FY62" s="62">
        <f t="shared" si="324"/>
        <v>233200.92998400002</v>
      </c>
      <c r="FZ62" s="62">
        <f t="shared" si="325"/>
        <v>1643660.0882460002</v>
      </c>
      <c r="GA62" s="62">
        <f t="shared" si="326"/>
        <v>421437.43939000007</v>
      </c>
      <c r="GB62" s="62">
        <f t="shared" si="327"/>
        <v>742913.24800000002</v>
      </c>
      <c r="GC62" s="62">
        <f t="shared" si="328"/>
        <v>723302.18400000001</v>
      </c>
      <c r="GD62" s="62">
        <f t="shared" si="329"/>
        <v>617460.11800000002</v>
      </c>
      <c r="GE62" s="62">
        <f t="shared" si="330"/>
        <v>319256.58600000001</v>
      </c>
      <c r="GF62" s="62">
        <f t="shared" si="331"/>
        <v>661296.61400000006</v>
      </c>
      <c r="GG62" s="62">
        <f t="shared" si="332"/>
        <v>457399.22800000006</v>
      </c>
      <c r="GH62" s="62">
        <f t="shared" si="333"/>
        <v>826227.10423000017</v>
      </c>
      <c r="GI62" s="62">
        <f t="shared" si="334"/>
        <v>1772205.7100000002</v>
      </c>
      <c r="GJ62" s="62">
        <f t="shared" si="335"/>
        <v>1044289.1580000001</v>
      </c>
      <c r="GK62" s="62">
        <f t="shared" si="336"/>
        <v>312911.83</v>
      </c>
      <c r="GL62" s="62">
        <f t="shared" si="337"/>
        <v>629572.83400000003</v>
      </c>
      <c r="GM62" s="62">
        <f t="shared" si="338"/>
        <v>668218.16600000008</v>
      </c>
      <c r="GN62" s="62">
        <f t="shared" si="339"/>
        <v>862886.81600000011</v>
      </c>
      <c r="GO62" s="62">
        <f t="shared" si="340"/>
        <v>206781.36600000001</v>
      </c>
      <c r="GP62" s="62">
        <f t="shared" si="341"/>
        <v>282918.43800000002</v>
      </c>
      <c r="GQ62" s="62">
        <f t="shared" si="342"/>
        <v>1012853.7760000001</v>
      </c>
      <c r="GR62" s="23"/>
      <c r="GS62" s="64">
        <f t="shared" si="282"/>
        <v>13.24514798385926</v>
      </c>
      <c r="GT62" s="64">
        <f t="shared" si="283"/>
        <v>3.8395090543575732</v>
      </c>
      <c r="GU62" s="64">
        <f t="shared" si="284"/>
        <v>25.612570079422692</v>
      </c>
      <c r="GV62" s="64">
        <f t="shared" si="285"/>
        <v>6.936877086553654</v>
      </c>
      <c r="GW62" s="64">
        <f t="shared" si="286"/>
        <v>11.88928476877749</v>
      </c>
      <c r="GX62" s="64">
        <f t="shared" si="287"/>
        <v>11.670978692514625</v>
      </c>
      <c r="GY62" s="64">
        <f t="shared" si="288"/>
        <v>9.7454071480421867</v>
      </c>
      <c r="GZ62" s="64">
        <f t="shared" si="289"/>
        <v>4.6952599171612794</v>
      </c>
      <c r="HA62" s="64">
        <f t="shared" si="290"/>
        <v>10.002842629318076</v>
      </c>
      <c r="HB62" s="64">
        <f t="shared" si="291"/>
        <v>7.1940248516162111</v>
      </c>
      <c r="HC62" s="64">
        <f t="shared" si="292"/>
        <v>12.814997691190914</v>
      </c>
      <c r="HD62" s="64">
        <f t="shared" si="293"/>
        <v>27.259152056022888</v>
      </c>
      <c r="HE62" s="64">
        <f t="shared" si="294"/>
        <v>16.122183611597421</v>
      </c>
      <c r="HF62" s="64">
        <f t="shared" si="295"/>
        <v>4.7624310175498534</v>
      </c>
      <c r="HG62" s="64">
        <f t="shared" si="296"/>
        <v>9.9458009308680992</v>
      </c>
      <c r="HH62" s="64">
        <f t="shared" si="297"/>
        <v>10.365620308296684</v>
      </c>
      <c r="HI62" s="64">
        <f t="shared" si="298"/>
        <v>13.288682693539435</v>
      </c>
      <c r="HJ62" s="64">
        <f t="shared" si="299"/>
        <v>3.2118981169136176</v>
      </c>
      <c r="HK62" s="64">
        <f t="shared" si="300"/>
        <v>4.4791928775780363</v>
      </c>
      <c r="HL62" s="64">
        <f t="shared" si="301"/>
        <v>16.390868013151717</v>
      </c>
      <c r="HM62" s="23"/>
      <c r="HO62" s="457" t="s">
        <v>666</v>
      </c>
    </row>
    <row r="63" spans="1:248" s="72" customFormat="1">
      <c r="A63" s="61">
        <v>41061</v>
      </c>
      <c r="B63" s="743">
        <v>23587</v>
      </c>
      <c r="C63" s="237">
        <f t="shared" si="1"/>
        <v>93791</v>
      </c>
      <c r="D63" s="737">
        <f t="shared" si="85"/>
        <v>3.6456261326968109E-2</v>
      </c>
      <c r="E63" s="541">
        <f t="shared" si="11"/>
        <v>40522</v>
      </c>
      <c r="F63" s="237">
        <f t="shared" ref="F63:F68" si="452">SUM(E60:E63)</f>
        <v>165148</v>
      </c>
      <c r="G63" s="737">
        <f t="shared" si="203"/>
        <v>1.5857784339053937E-2</v>
      </c>
      <c r="H63" s="749">
        <v>64109</v>
      </c>
      <c r="I63" s="237">
        <f t="shared" si="3"/>
        <v>258939</v>
      </c>
      <c r="J63" s="737">
        <f t="shared" ref="J63:J86" si="453">(SUM(H60:H63)/SUM(H56:H59))-1</f>
        <v>2.3223557863290445E-2</v>
      </c>
      <c r="K63" s="24"/>
      <c r="L63" s="625">
        <f t="shared" si="88"/>
        <v>93791</v>
      </c>
      <c r="M63" s="625">
        <f t="shared" si="89"/>
        <v>165148</v>
      </c>
      <c r="N63" s="625">
        <f t="shared" si="90"/>
        <v>258939</v>
      </c>
      <c r="O63" s="89"/>
      <c r="P63" s="744">
        <v>1476500</v>
      </c>
      <c r="Q63" s="69">
        <f>+R63-P63</f>
        <v>2931600</v>
      </c>
      <c r="R63" s="744">
        <v>4408100</v>
      </c>
      <c r="S63" s="89"/>
      <c r="T63" s="298">
        <f>(L63*1000000)/P63</f>
        <v>63522.519471723674</v>
      </c>
      <c r="U63" s="298">
        <f>(M63*1000000)/Q63</f>
        <v>56333.742666120888</v>
      </c>
      <c r="V63" s="298">
        <f>(N63*1000000)/R63</f>
        <v>58741.634717905676</v>
      </c>
      <c r="W63" s="24"/>
      <c r="X63" s="426"/>
      <c r="Y63" s="426"/>
      <c r="Z63" s="384"/>
      <c r="AA63" s="426"/>
      <c r="AB63" s="426"/>
      <c r="AC63" s="384"/>
      <c r="AD63" s="426"/>
      <c r="AE63" s="426"/>
      <c r="AF63" s="426"/>
      <c r="AG63" s="426"/>
      <c r="AH63" s="384"/>
      <c r="AI63" s="384"/>
      <c r="AJ63" s="384"/>
      <c r="AK63" s="426"/>
      <c r="AL63" s="426"/>
      <c r="AM63" s="426"/>
      <c r="AN63" s="384"/>
      <c r="AO63" s="426"/>
      <c r="AP63" s="426"/>
      <c r="AQ63" s="384"/>
      <c r="AR63" s="384"/>
      <c r="AS63" s="384"/>
      <c r="AT63" s="24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24"/>
      <c r="BR63" s="64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296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296"/>
      <c r="DL63" s="62">
        <f t="shared" si="302"/>
        <v>0</v>
      </c>
      <c r="DM63" s="62">
        <f t="shared" si="303"/>
        <v>0</v>
      </c>
      <c r="DN63" s="62">
        <f t="shared" si="304"/>
        <v>0</v>
      </c>
      <c r="DO63" s="62">
        <f t="shared" si="305"/>
        <v>0</v>
      </c>
      <c r="DP63" s="62">
        <f t="shared" si="306"/>
        <v>0</v>
      </c>
      <c r="DQ63" s="62">
        <f t="shared" si="307"/>
        <v>0</v>
      </c>
      <c r="DR63" s="62">
        <f t="shared" si="308"/>
        <v>0</v>
      </c>
      <c r="DS63" s="62">
        <f t="shared" si="309"/>
        <v>0</v>
      </c>
      <c r="DT63" s="62">
        <f t="shared" si="310"/>
        <v>0</v>
      </c>
      <c r="DU63" s="62">
        <f t="shared" si="311"/>
        <v>0</v>
      </c>
      <c r="DV63" s="62">
        <f t="shared" si="312"/>
        <v>0</v>
      </c>
      <c r="DW63" s="62">
        <f t="shared" si="313"/>
        <v>0</v>
      </c>
      <c r="DX63" s="62">
        <f t="shared" si="314"/>
        <v>0</v>
      </c>
      <c r="DY63" s="62">
        <f t="shared" si="315"/>
        <v>0</v>
      </c>
      <c r="DZ63" s="62">
        <f t="shared" si="316"/>
        <v>0</v>
      </c>
      <c r="EA63" s="62">
        <f t="shared" si="317"/>
        <v>0</v>
      </c>
      <c r="EB63" s="62">
        <f t="shared" si="318"/>
        <v>0</v>
      </c>
      <c r="EC63" s="62">
        <f t="shared" si="319"/>
        <v>0</v>
      </c>
      <c r="ED63" s="62">
        <f t="shared" si="320"/>
        <v>0</v>
      </c>
      <c r="EE63" s="62">
        <f t="shared" si="321"/>
        <v>0</v>
      </c>
      <c r="EF63" s="296"/>
      <c r="EG63" s="64">
        <f t="shared" ref="EG63:EZ63" si="454">(SUM(DL60:DL63))/$M63</f>
        <v>6.3521285594356998E-6</v>
      </c>
      <c r="EH63" s="64">
        <f t="shared" si="454"/>
        <v>9.6832671666388414E-7</v>
      </c>
      <c r="EI63" s="64">
        <f t="shared" si="454"/>
        <v>1.8643011974811953E-4</v>
      </c>
      <c r="EJ63" s="64">
        <f t="shared" si="454"/>
        <v>2.1859561307964893E-5</v>
      </c>
      <c r="EK63" s="64">
        <f t="shared" si="454"/>
        <v>7.9604032260121704E-5</v>
      </c>
      <c r="EL63" s="64">
        <f t="shared" si="454"/>
        <v>1.4431856153467086E-4</v>
      </c>
      <c r="EM63" s="64">
        <f t="shared" si="454"/>
        <v>7.5763871051249277E-5</v>
      </c>
      <c r="EN63" s="64">
        <f t="shared" si="454"/>
        <v>3.2504052550314102E-5</v>
      </c>
      <c r="EO63" s="64">
        <f t="shared" si="454"/>
        <v>8.6967103381942434E-5</v>
      </c>
      <c r="EP63" s="64">
        <f t="shared" si="454"/>
        <v>8.3309243290877161E-5</v>
      </c>
      <c r="EQ63" s="64">
        <f t="shared" si="454"/>
        <v>1.5237058882898352E-4</v>
      </c>
      <c r="ER63" s="64">
        <f t="shared" si="454"/>
        <v>1.3906497477604704E-4</v>
      </c>
      <c r="ES63" s="64">
        <f t="shared" si="454"/>
        <v>1.6842729247791864E-4</v>
      </c>
      <c r="ET63" s="64">
        <f t="shared" si="454"/>
        <v>4.3363990568253546E-5</v>
      </c>
      <c r="EU63" s="64">
        <f t="shared" si="454"/>
        <v>5.1574643510528248E-5</v>
      </c>
      <c r="EV63" s="64">
        <f t="shared" si="454"/>
        <v>8.0491862379312315E-5</v>
      </c>
      <c r="EW63" s="64">
        <f t="shared" si="454"/>
        <v>9.6041910973562641E-5</v>
      </c>
      <c r="EX63" s="64">
        <f t="shared" si="454"/>
        <v>2.6684622062392757E-5</v>
      </c>
      <c r="EY63" s="64">
        <f t="shared" si="454"/>
        <v>1.0462663633938965E-4</v>
      </c>
      <c r="EZ63" s="64">
        <f t="shared" si="454"/>
        <v>1.7463002882263184E-3</v>
      </c>
      <c r="FA63" s="297"/>
      <c r="FB63" s="384">
        <v>2403.5010000000002</v>
      </c>
      <c r="FC63" s="426">
        <v>899.673</v>
      </c>
      <c r="FD63" s="384">
        <v>5546.37</v>
      </c>
      <c r="FE63" s="384">
        <v>1509.405</v>
      </c>
      <c r="FF63" s="385">
        <v>2806</v>
      </c>
      <c r="FG63" s="385">
        <v>2619</v>
      </c>
      <c r="FH63" s="385">
        <v>2160</v>
      </c>
      <c r="FI63" s="426">
        <v>983</v>
      </c>
      <c r="FJ63" s="385">
        <v>2192</v>
      </c>
      <c r="FK63" s="385">
        <v>1614</v>
      </c>
      <c r="FL63" s="384">
        <v>2869.9029999999998</v>
      </c>
      <c r="FM63" s="385">
        <v>6157</v>
      </c>
      <c r="FN63" s="385">
        <v>3624</v>
      </c>
      <c r="FO63" s="385">
        <v>1096</v>
      </c>
      <c r="FP63" s="385">
        <v>2245</v>
      </c>
      <c r="FQ63" s="385">
        <v>2318</v>
      </c>
      <c r="FR63" s="385">
        <v>3097</v>
      </c>
      <c r="FS63" s="426">
        <v>698</v>
      </c>
      <c r="FT63" s="426">
        <v>992</v>
      </c>
      <c r="FU63" s="385">
        <v>3637</v>
      </c>
      <c r="FV63" s="384">
        <v>49466.851999999999</v>
      </c>
      <c r="FW63" s="23"/>
      <c r="FX63" s="62">
        <f t="shared" si="323"/>
        <v>693164.88139800017</v>
      </c>
      <c r="FY63" s="62">
        <f t="shared" si="324"/>
        <v>259463.89385400002</v>
      </c>
      <c r="FZ63" s="62">
        <f t="shared" si="325"/>
        <v>1599562.01526</v>
      </c>
      <c r="GA63" s="62">
        <f t="shared" si="326"/>
        <v>435309.38319000002</v>
      </c>
      <c r="GB63" s="62">
        <f t="shared" si="327"/>
        <v>809244.78800000006</v>
      </c>
      <c r="GC63" s="62">
        <f t="shared" si="328"/>
        <v>755314.36200000008</v>
      </c>
      <c r="GD63" s="62">
        <f t="shared" si="329"/>
        <v>622939.68000000005</v>
      </c>
      <c r="GE63" s="62">
        <f t="shared" si="330"/>
        <v>283495.234</v>
      </c>
      <c r="GF63" s="62">
        <f t="shared" si="331"/>
        <v>632168.41600000008</v>
      </c>
      <c r="GG63" s="62">
        <f t="shared" si="332"/>
        <v>465474.37200000003</v>
      </c>
      <c r="GH63" s="62">
        <f t="shared" si="333"/>
        <v>827674.28539400001</v>
      </c>
      <c r="GI63" s="62">
        <f t="shared" si="334"/>
        <v>1775666.4860000003</v>
      </c>
      <c r="GJ63" s="62">
        <f t="shared" si="335"/>
        <v>1045154.3520000001</v>
      </c>
      <c r="GK63" s="62">
        <f t="shared" si="336"/>
        <v>316084.20800000004</v>
      </c>
      <c r="GL63" s="62">
        <f t="shared" si="337"/>
        <v>647453.51</v>
      </c>
      <c r="GM63" s="62">
        <f t="shared" si="338"/>
        <v>668506.56400000001</v>
      </c>
      <c r="GN63" s="62">
        <f t="shared" si="339"/>
        <v>893168.60600000003</v>
      </c>
      <c r="GO63" s="62">
        <f t="shared" si="340"/>
        <v>201301.804</v>
      </c>
      <c r="GP63" s="62">
        <f t="shared" si="341"/>
        <v>286090.81600000005</v>
      </c>
      <c r="GQ63" s="62">
        <f t="shared" si="342"/>
        <v>1048903.5260000001</v>
      </c>
      <c r="GR63" s="23"/>
      <c r="GS63" s="64">
        <f t="shared" si="282"/>
        <v>13.388261152703921</v>
      </c>
      <c r="GT63" s="64">
        <f t="shared" si="283"/>
        <v>3.8550643890568823</v>
      </c>
      <c r="GU63" s="64">
        <f t="shared" si="284"/>
        <v>25.329954718485819</v>
      </c>
      <c r="GV63" s="64">
        <f t="shared" si="285"/>
        <v>6.8270755065092557</v>
      </c>
      <c r="GW63" s="64">
        <f t="shared" si="286"/>
        <v>12.068791213374581</v>
      </c>
      <c r="GX63" s="64">
        <f t="shared" si="287"/>
        <v>11.623283970355955</v>
      </c>
      <c r="GY63" s="64">
        <f t="shared" si="288"/>
        <v>9.8145245637003313</v>
      </c>
      <c r="GZ63" s="64">
        <f t="shared" si="289"/>
        <v>4.7112390949219698</v>
      </c>
      <c r="HA63" s="64">
        <f t="shared" si="290"/>
        <v>10.031672590324362</v>
      </c>
      <c r="HB63" s="64">
        <f t="shared" si="291"/>
        <v>7.1793492212451584</v>
      </c>
      <c r="HC63" s="64">
        <f t="shared" si="292"/>
        <v>12.759091321214649</v>
      </c>
      <c r="HD63" s="64">
        <f t="shared" si="293"/>
        <v>27.266157040847464</v>
      </c>
      <c r="HE63" s="64">
        <f t="shared" si="294"/>
        <v>16.04048828488563</v>
      </c>
      <c r="HF63" s="64">
        <f t="shared" si="295"/>
        <v>4.7635861959766599</v>
      </c>
      <c r="HG63" s="64">
        <f t="shared" si="296"/>
        <v>9.8635303604323799</v>
      </c>
      <c r="HH63" s="64">
        <f t="shared" si="297"/>
        <v>10.319061516418927</v>
      </c>
      <c r="HI63" s="64">
        <f t="shared" si="298"/>
        <v>13.387492652709714</v>
      </c>
      <c r="HJ63" s="64">
        <f t="shared" si="299"/>
        <v>3.1853767875831762</v>
      </c>
      <c r="HK63" s="64">
        <f t="shared" si="300"/>
        <v>4.441707212895702</v>
      </c>
      <c r="HL63" s="64">
        <f t="shared" si="301"/>
        <v>16.472630310613695</v>
      </c>
      <c r="HM63" s="23"/>
      <c r="HO63" s="457" t="s">
        <v>666</v>
      </c>
      <c r="HR63" s="419"/>
      <c r="HS63" s="207" t="s">
        <v>6</v>
      </c>
      <c r="HT63" s="207" t="s">
        <v>7</v>
      </c>
      <c r="HU63" s="207" t="s">
        <v>8</v>
      </c>
      <c r="HV63" s="285" t="s">
        <v>9</v>
      </c>
      <c r="HW63" s="285" t="s">
        <v>10</v>
      </c>
      <c r="HX63" s="285" t="s">
        <v>11</v>
      </c>
      <c r="HY63" s="285" t="s">
        <v>12</v>
      </c>
      <c r="HZ63" s="285" t="s">
        <v>13</v>
      </c>
      <c r="IA63" s="285" t="s">
        <v>14</v>
      </c>
      <c r="IB63" s="285" t="s">
        <v>15</v>
      </c>
      <c r="IC63" s="285" t="s">
        <v>16</v>
      </c>
      <c r="ID63" s="285" t="s">
        <v>17</v>
      </c>
      <c r="IE63" s="285" t="s">
        <v>18</v>
      </c>
      <c r="IF63" s="285" t="s">
        <v>19</v>
      </c>
      <c r="IG63" s="285" t="s">
        <v>20</v>
      </c>
      <c r="IH63" s="285" t="s">
        <v>21</v>
      </c>
      <c r="II63" s="285" t="s">
        <v>22</v>
      </c>
      <c r="IJ63" s="285" t="s">
        <v>23</v>
      </c>
      <c r="IK63" s="285" t="s">
        <v>24</v>
      </c>
      <c r="IL63" s="285" t="s">
        <v>25</v>
      </c>
      <c r="IM63" s="285" t="s">
        <v>876</v>
      </c>
    </row>
    <row r="64" spans="1:248" s="343" customFormat="1" ht="14.5" customHeight="1">
      <c r="A64" s="61">
        <v>41153</v>
      </c>
      <c r="B64" s="743">
        <v>23691</v>
      </c>
      <c r="C64" s="237">
        <f t="shared" si="1"/>
        <v>94318</v>
      </c>
      <c r="D64" s="737">
        <f t="shared" ref="D64:D69" si="455">(SUM(B61:B64)/SUM(B57:B60))-1</f>
        <v>3.2083688967675661E-2</v>
      </c>
      <c r="E64" s="541">
        <f t="shared" ref="E64:E69" si="456">H64-B64</f>
        <v>40966</v>
      </c>
      <c r="F64" s="237">
        <f t="shared" si="452"/>
        <v>165660</v>
      </c>
      <c r="G64" s="737">
        <f t="shared" ref="G64:G69" si="457">(SUM(E61:E64)/SUM(E57:E60))-1</f>
        <v>1.6138233075096986E-2</v>
      </c>
      <c r="H64" s="749">
        <v>64657</v>
      </c>
      <c r="I64" s="237">
        <f t="shared" si="3"/>
        <v>259978</v>
      </c>
      <c r="J64" s="737">
        <f t="shared" si="453"/>
        <v>2.1865849104809154E-2</v>
      </c>
      <c r="K64" s="24"/>
      <c r="L64" s="625">
        <f t="shared" si="88"/>
        <v>94318</v>
      </c>
      <c r="M64" s="625">
        <f t="shared" si="89"/>
        <v>165660</v>
      </c>
      <c r="N64" s="625">
        <f t="shared" si="90"/>
        <v>259978</v>
      </c>
      <c r="O64" s="89"/>
      <c r="P64" s="749"/>
      <c r="Q64" s="749"/>
      <c r="R64" s="749"/>
      <c r="S64" s="89"/>
      <c r="T64" s="298"/>
      <c r="U64" s="298"/>
      <c r="V64" s="298"/>
      <c r="W64" s="24"/>
      <c r="X64" s="426"/>
      <c r="Y64" s="426"/>
      <c r="Z64" s="384"/>
      <c r="AA64" s="426"/>
      <c r="AB64" s="426"/>
      <c r="AC64" s="384"/>
      <c r="AD64" s="426"/>
      <c r="AE64" s="426"/>
      <c r="AF64" s="426"/>
      <c r="AG64" s="426"/>
      <c r="AH64" s="384"/>
      <c r="AI64" s="384"/>
      <c r="AJ64" s="384"/>
      <c r="AK64" s="426"/>
      <c r="AL64" s="426"/>
      <c r="AM64" s="426"/>
      <c r="AN64" s="384"/>
      <c r="AO64" s="426"/>
      <c r="AP64" s="426"/>
      <c r="AQ64" s="384"/>
      <c r="AR64" s="384"/>
      <c r="AS64" s="384"/>
      <c r="AT64" s="24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2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296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296"/>
      <c r="DL64" s="62">
        <f t="shared" si="302"/>
        <v>0</v>
      </c>
      <c r="DM64" s="62">
        <f t="shared" si="303"/>
        <v>0</v>
      </c>
      <c r="DN64" s="62">
        <f t="shared" si="304"/>
        <v>0</v>
      </c>
      <c r="DO64" s="62">
        <f t="shared" si="305"/>
        <v>0</v>
      </c>
      <c r="DP64" s="62">
        <f t="shared" si="306"/>
        <v>0</v>
      </c>
      <c r="DQ64" s="62">
        <f t="shared" si="307"/>
        <v>0</v>
      </c>
      <c r="DR64" s="62">
        <f t="shared" si="308"/>
        <v>0</v>
      </c>
      <c r="DS64" s="62">
        <f t="shared" si="309"/>
        <v>0</v>
      </c>
      <c r="DT64" s="62">
        <f t="shared" si="310"/>
        <v>0</v>
      </c>
      <c r="DU64" s="62">
        <f t="shared" si="311"/>
        <v>0</v>
      </c>
      <c r="DV64" s="62">
        <f t="shared" si="312"/>
        <v>0</v>
      </c>
      <c r="DW64" s="62">
        <f t="shared" si="313"/>
        <v>0</v>
      </c>
      <c r="DX64" s="62">
        <f t="shared" si="314"/>
        <v>0</v>
      </c>
      <c r="DY64" s="62">
        <f t="shared" si="315"/>
        <v>0</v>
      </c>
      <c r="DZ64" s="62">
        <f t="shared" si="316"/>
        <v>0</v>
      </c>
      <c r="EA64" s="62">
        <f t="shared" si="317"/>
        <v>0</v>
      </c>
      <c r="EB64" s="62">
        <f t="shared" si="318"/>
        <v>0</v>
      </c>
      <c r="EC64" s="62">
        <f t="shared" si="319"/>
        <v>0</v>
      </c>
      <c r="ED64" s="62">
        <f t="shared" si="320"/>
        <v>0</v>
      </c>
      <c r="EE64" s="62">
        <f t="shared" si="321"/>
        <v>0</v>
      </c>
      <c r="EF64" s="296"/>
      <c r="EG64" s="64">
        <f t="shared" ref="EG64:EP66" si="458">(SUM(DL61:DL64))/$M64</f>
        <v>6.3324962412995712E-6</v>
      </c>
      <c r="EH64" s="64">
        <f t="shared" si="458"/>
        <v>9.6533394062300584E-7</v>
      </c>
      <c r="EI64" s="64">
        <f t="shared" si="458"/>
        <v>1.8585392621129086E-4</v>
      </c>
      <c r="EJ64" s="64">
        <f t="shared" si="458"/>
        <v>2.1792000669369712E-5</v>
      </c>
      <c r="EK64" s="64">
        <f t="shared" si="458"/>
        <v>7.9358002654198836E-5</v>
      </c>
      <c r="EL64" s="64">
        <f t="shared" si="458"/>
        <v>1.4387252082776665E-4</v>
      </c>
      <c r="EM64" s="64">
        <f t="shared" si="458"/>
        <v>7.5529710107278265E-5</v>
      </c>
      <c r="EN64" s="64">
        <f t="shared" si="458"/>
        <v>3.2403593327171751E-5</v>
      </c>
      <c r="EO64" s="64">
        <f t="shared" si="458"/>
        <v>8.6698316970427555E-5</v>
      </c>
      <c r="EP64" s="64">
        <f t="shared" si="458"/>
        <v>8.3051762109149959E-5</v>
      </c>
      <c r="EQ64" s="64">
        <f t="shared" ref="EQ64:EZ66" si="459">(SUM(DV61:DV64))/$M64</f>
        <v>1.5189966198194478E-4</v>
      </c>
      <c r="ER64" s="64">
        <f t="shared" si="459"/>
        <v>1.3863517115969223E-4</v>
      </c>
      <c r="ES64" s="64">
        <f t="shared" si="459"/>
        <v>1.6790673969662746E-4</v>
      </c>
      <c r="ET64" s="64">
        <f t="shared" si="459"/>
        <v>4.3229966886188195E-5</v>
      </c>
      <c r="EU64" s="64">
        <f t="shared" si="459"/>
        <v>5.1415243429172519E-5</v>
      </c>
      <c r="EV64" s="64">
        <f t="shared" si="459"/>
        <v>8.024308878557691E-5</v>
      </c>
      <c r="EW64" s="64">
        <f t="shared" si="459"/>
        <v>9.5745077347953182E-5</v>
      </c>
      <c r="EX64" s="64">
        <f t="shared" si="459"/>
        <v>2.6602148764699016E-5</v>
      </c>
      <c r="EY64" s="64">
        <f t="shared" si="459"/>
        <v>1.0430327018095813E-4</v>
      </c>
      <c r="EZ64" s="64">
        <f t="shared" si="459"/>
        <v>1.7409030544488714E-3</v>
      </c>
      <c r="FA64" s="297"/>
      <c r="FB64" s="384">
        <v>2694.5059999999999</v>
      </c>
      <c r="FC64" s="426">
        <v>919.60699999999997</v>
      </c>
      <c r="FD64" s="384">
        <v>5480.1440000000002</v>
      </c>
      <c r="FE64" s="384">
        <v>1626.511</v>
      </c>
      <c r="FF64" s="385">
        <v>2997</v>
      </c>
      <c r="FG64" s="385">
        <v>2651</v>
      </c>
      <c r="FH64" s="385">
        <v>2131</v>
      </c>
      <c r="FI64" s="385">
        <v>1002</v>
      </c>
      <c r="FJ64" s="385">
        <v>2207</v>
      </c>
      <c r="FK64" s="385">
        <v>1678</v>
      </c>
      <c r="FL64" s="384">
        <v>2889.1179999999999</v>
      </c>
      <c r="FM64" s="385">
        <v>6132</v>
      </c>
      <c r="FN64" s="385">
        <v>3682</v>
      </c>
      <c r="FO64" s="385">
        <v>1044</v>
      </c>
      <c r="FP64" s="385">
        <v>2192</v>
      </c>
      <c r="FQ64" s="385">
        <v>2319</v>
      </c>
      <c r="FR64" s="385">
        <v>3055</v>
      </c>
      <c r="FS64" s="426">
        <v>694</v>
      </c>
      <c r="FT64" s="426">
        <v>994</v>
      </c>
      <c r="FU64" s="385">
        <v>3649</v>
      </c>
      <c r="FV64" s="384">
        <v>50036.887000000002</v>
      </c>
      <c r="FW64" s="23"/>
      <c r="FX64" s="62">
        <f t="shared" si="323"/>
        <v>777090.14138799999</v>
      </c>
      <c r="FY64" s="62">
        <f t="shared" si="324"/>
        <v>265212.819586</v>
      </c>
      <c r="FZ64" s="62">
        <f t="shared" si="325"/>
        <v>1580462.5693120002</v>
      </c>
      <c r="GA64" s="62">
        <f t="shared" si="326"/>
        <v>469082.51937800006</v>
      </c>
      <c r="GB64" s="62">
        <f t="shared" si="327"/>
        <v>864328.8060000001</v>
      </c>
      <c r="GC64" s="62">
        <f t="shared" si="328"/>
        <v>764543.09800000011</v>
      </c>
      <c r="GD64" s="62">
        <f t="shared" si="329"/>
        <v>614576.13800000004</v>
      </c>
      <c r="GE64" s="62">
        <f t="shared" si="330"/>
        <v>288974.79600000003</v>
      </c>
      <c r="GF64" s="62">
        <f t="shared" si="331"/>
        <v>636494.38600000006</v>
      </c>
      <c r="GG64" s="62">
        <f t="shared" si="332"/>
        <v>483931.84400000004</v>
      </c>
      <c r="GH64" s="62">
        <f t="shared" si="333"/>
        <v>833215.85296400008</v>
      </c>
      <c r="GI64" s="62">
        <f t="shared" si="334"/>
        <v>1768456.5360000001</v>
      </c>
      <c r="GJ64" s="62">
        <f t="shared" si="335"/>
        <v>1061881.436</v>
      </c>
      <c r="GK64" s="62">
        <f t="shared" si="336"/>
        <v>301087.51200000005</v>
      </c>
      <c r="GL64" s="62">
        <f t="shared" si="337"/>
        <v>632168.41600000008</v>
      </c>
      <c r="GM64" s="62">
        <f t="shared" si="338"/>
        <v>668794.96200000006</v>
      </c>
      <c r="GN64" s="62">
        <f t="shared" si="339"/>
        <v>881055.89000000013</v>
      </c>
      <c r="GO64" s="62">
        <f t="shared" si="340"/>
        <v>200148.21200000003</v>
      </c>
      <c r="GP64" s="62">
        <f t="shared" si="341"/>
        <v>286667.61200000002</v>
      </c>
      <c r="GQ64" s="62">
        <f t="shared" si="342"/>
        <v>1052364.3020000001</v>
      </c>
      <c r="GR64" s="23"/>
      <c r="GS64" s="64">
        <f t="shared" ref="GS64:HB66" si="460">(SUM(FX61:FX64))/$N64</f>
        <v>13.477402139565656</v>
      </c>
      <c r="GT64" s="64">
        <f t="shared" si="460"/>
        <v>3.834784425697559</v>
      </c>
      <c r="GU64" s="64">
        <f t="shared" si="460"/>
        <v>25.09362670232866</v>
      </c>
      <c r="GV64" s="64">
        <f t="shared" si="460"/>
        <v>6.7859368944987661</v>
      </c>
      <c r="GW64" s="64">
        <f t="shared" si="460"/>
        <v>12.391070244405297</v>
      </c>
      <c r="GX64" s="64">
        <f t="shared" si="460"/>
        <v>11.658921062551448</v>
      </c>
      <c r="GY64" s="64">
        <f t="shared" si="460"/>
        <v>9.8451878620498654</v>
      </c>
      <c r="GZ64" s="64">
        <f t="shared" si="460"/>
        <v>4.6757709113848094</v>
      </c>
      <c r="HA64" s="64">
        <f t="shared" si="460"/>
        <v>10.000473375570241</v>
      </c>
      <c r="HB64" s="64">
        <f t="shared" si="460"/>
        <v>7.2238719276246455</v>
      </c>
      <c r="HC64" s="64">
        <f t="shared" ref="HC64:HL66" si="461">(SUM(GH61:GH64))/$N64</f>
        <v>12.744838073175423</v>
      </c>
      <c r="HD64" s="64">
        <f t="shared" si="461"/>
        <v>27.234840248020991</v>
      </c>
      <c r="HE64" s="64">
        <f t="shared" si="461"/>
        <v>16.06734659086538</v>
      </c>
      <c r="HF64" s="64">
        <f t="shared" si="461"/>
        <v>4.7512044634546013</v>
      </c>
      <c r="HG64" s="64">
        <f t="shared" si="461"/>
        <v>9.8096897198993762</v>
      </c>
      <c r="HH64" s="64">
        <f t="shared" si="461"/>
        <v>10.283368054219972</v>
      </c>
      <c r="HI64" s="64">
        <f t="shared" si="461"/>
        <v>13.448249290324567</v>
      </c>
      <c r="HJ64" s="64">
        <f t="shared" si="461"/>
        <v>3.142694897260538</v>
      </c>
      <c r="HK64" s="64">
        <f t="shared" si="461"/>
        <v>4.4028789436029205</v>
      </c>
      <c r="HL64" s="64">
        <f t="shared" si="461"/>
        <v>16.452279569809754</v>
      </c>
      <c r="HM64" s="23"/>
      <c r="HO64" s="457" t="s">
        <v>666</v>
      </c>
      <c r="HR64" s="419" t="s">
        <v>884</v>
      </c>
      <c r="HS64" s="602" t="s">
        <v>30</v>
      </c>
      <c r="HT64" s="602" t="s">
        <v>31</v>
      </c>
      <c r="HU64" s="602" t="s">
        <v>32</v>
      </c>
      <c r="HV64" s="602" t="s">
        <v>33</v>
      </c>
      <c r="HW64" s="602" t="s">
        <v>34</v>
      </c>
      <c r="HX64" s="602" t="s">
        <v>35</v>
      </c>
      <c r="HY64" s="602" t="s">
        <v>36</v>
      </c>
      <c r="HZ64" s="602" t="s">
        <v>37</v>
      </c>
      <c r="IA64" s="602" t="s">
        <v>38</v>
      </c>
      <c r="IB64" s="602" t="s">
        <v>39</v>
      </c>
      <c r="IC64" s="602" t="s">
        <v>40</v>
      </c>
      <c r="ID64" s="602" t="s">
        <v>41</v>
      </c>
      <c r="IE64" s="602" t="s">
        <v>42</v>
      </c>
      <c r="IF64" s="602" t="s">
        <v>43</v>
      </c>
      <c r="IG64" s="602" t="s">
        <v>44</v>
      </c>
      <c r="IH64" s="602" t="s">
        <v>45</v>
      </c>
      <c r="II64" s="602" t="s">
        <v>46</v>
      </c>
      <c r="IJ64" s="602" t="s">
        <v>47</v>
      </c>
      <c r="IK64" s="602" t="s">
        <v>48</v>
      </c>
      <c r="IL64" s="602" t="s">
        <v>49</v>
      </c>
      <c r="IM64" s="602" t="s">
        <v>877</v>
      </c>
    </row>
    <row r="65" spans="1:248" s="72" customFormat="1">
      <c r="A65" s="61">
        <v>41244</v>
      </c>
      <c r="B65" s="743">
        <v>24837</v>
      </c>
      <c r="C65" s="237">
        <f t="shared" si="1"/>
        <v>95159</v>
      </c>
      <c r="D65" s="737">
        <f t="shared" si="455"/>
        <v>3.078522915606019E-2</v>
      </c>
      <c r="E65" s="541">
        <f t="shared" si="456"/>
        <v>44307</v>
      </c>
      <c r="F65" s="237">
        <f t="shared" si="452"/>
        <v>166823</v>
      </c>
      <c r="G65" s="737">
        <f t="shared" si="457"/>
        <v>1.8648217916699794E-2</v>
      </c>
      <c r="H65" s="749">
        <v>69144</v>
      </c>
      <c r="I65" s="237">
        <f t="shared" si="3"/>
        <v>261982</v>
      </c>
      <c r="J65" s="737">
        <f t="shared" si="453"/>
        <v>2.3023515537748951E-2</v>
      </c>
      <c r="K65" s="24"/>
      <c r="L65" s="625">
        <f t="shared" si="88"/>
        <v>95159</v>
      </c>
      <c r="M65" s="625">
        <f t="shared" si="89"/>
        <v>166823</v>
      </c>
      <c r="N65" s="625">
        <f t="shared" si="90"/>
        <v>261982</v>
      </c>
      <c r="O65" s="89"/>
      <c r="P65" s="749"/>
      <c r="Q65" s="749"/>
      <c r="R65" s="749"/>
      <c r="S65" s="89"/>
      <c r="W65" s="24"/>
      <c r="X65" s="426"/>
      <c r="Y65" s="426"/>
      <c r="Z65" s="384"/>
      <c r="AA65" s="426"/>
      <c r="AB65" s="426"/>
      <c r="AC65" s="384"/>
      <c r="AD65" s="426"/>
      <c r="AE65" s="426"/>
      <c r="AF65" s="426"/>
      <c r="AG65" s="426"/>
      <c r="AH65" s="384"/>
      <c r="AI65" s="384"/>
      <c r="AJ65" s="384"/>
      <c r="AK65" s="426"/>
      <c r="AL65" s="426"/>
      <c r="AM65" s="426"/>
      <c r="AN65" s="384"/>
      <c r="AO65" s="426"/>
      <c r="AP65" s="426"/>
      <c r="AQ65" s="384"/>
      <c r="AR65" s="384"/>
      <c r="AS65" s="384"/>
      <c r="AT65" s="24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24"/>
      <c r="BR65" s="64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296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296"/>
      <c r="DL65" s="62">
        <f t="shared" si="302"/>
        <v>0</v>
      </c>
      <c r="DM65" s="62">
        <f t="shared" si="303"/>
        <v>0</v>
      </c>
      <c r="DN65" s="62">
        <f t="shared" si="304"/>
        <v>0</v>
      </c>
      <c r="DO65" s="62">
        <f t="shared" si="305"/>
        <v>0</v>
      </c>
      <c r="DP65" s="62">
        <f t="shared" si="306"/>
        <v>0</v>
      </c>
      <c r="DQ65" s="62">
        <f t="shared" si="307"/>
        <v>0</v>
      </c>
      <c r="DR65" s="62">
        <f t="shared" si="308"/>
        <v>0</v>
      </c>
      <c r="DS65" s="62">
        <f t="shared" si="309"/>
        <v>0</v>
      </c>
      <c r="DT65" s="62">
        <f t="shared" si="310"/>
        <v>0</v>
      </c>
      <c r="DU65" s="62">
        <f t="shared" si="311"/>
        <v>0</v>
      </c>
      <c r="DV65" s="62">
        <f t="shared" si="312"/>
        <v>0</v>
      </c>
      <c r="DW65" s="62">
        <f t="shared" si="313"/>
        <v>0</v>
      </c>
      <c r="DX65" s="62">
        <f t="shared" si="314"/>
        <v>0</v>
      </c>
      <c r="DY65" s="62">
        <f t="shared" si="315"/>
        <v>0</v>
      </c>
      <c r="DZ65" s="62">
        <f t="shared" si="316"/>
        <v>0</v>
      </c>
      <c r="EA65" s="62">
        <f t="shared" si="317"/>
        <v>0</v>
      </c>
      <c r="EB65" s="62">
        <f t="shared" si="318"/>
        <v>0</v>
      </c>
      <c r="EC65" s="62">
        <f t="shared" si="319"/>
        <v>0</v>
      </c>
      <c r="ED65" s="62">
        <f t="shared" si="320"/>
        <v>0</v>
      </c>
      <c r="EE65" s="62">
        <f t="shared" si="321"/>
        <v>0</v>
      </c>
      <c r="EF65" s="296"/>
      <c r="EG65" s="64">
        <f t="shared" si="458"/>
        <v>6.2883494921784579E-6</v>
      </c>
      <c r="EH65" s="64">
        <f t="shared" si="458"/>
        <v>9.5860415292619796E-7</v>
      </c>
      <c r="EI65" s="64">
        <f t="shared" si="458"/>
        <v>1.8455825285579593E-4</v>
      </c>
      <c r="EJ65" s="64">
        <f t="shared" si="458"/>
        <v>2.164007859160779E-5</v>
      </c>
      <c r="EK65" s="64">
        <f t="shared" si="458"/>
        <v>7.880476145192556E-5</v>
      </c>
      <c r="EL65" s="64">
        <f t="shared" si="458"/>
        <v>1.4286951919296393E-4</v>
      </c>
      <c r="EM65" s="64">
        <f t="shared" si="458"/>
        <v>7.5003157696311155E-5</v>
      </c>
      <c r="EN65" s="64">
        <f t="shared" si="458"/>
        <v>3.2177692947490892E-5</v>
      </c>
      <c r="EO65" s="64">
        <f t="shared" si="458"/>
        <v>8.6093903054860712E-5</v>
      </c>
      <c r="EP65" s="64">
        <f t="shared" si="458"/>
        <v>8.2472770007743418E-5</v>
      </c>
      <c r="EQ65" s="64">
        <f t="shared" si="459"/>
        <v>1.5084069944749207E-4</v>
      </c>
      <c r="ER65" s="64">
        <f t="shared" si="459"/>
        <v>1.3766868150263823E-4</v>
      </c>
      <c r="ES65" s="64">
        <f t="shared" si="459"/>
        <v>1.6673618444784777E-4</v>
      </c>
      <c r="ET65" s="64">
        <f t="shared" si="459"/>
        <v>4.2928590867961471E-5</v>
      </c>
      <c r="EU65" s="64">
        <f t="shared" si="459"/>
        <v>5.1056804076636431E-5</v>
      </c>
      <c r="EV65" s="64">
        <f t="shared" si="459"/>
        <v>7.9683677240060841E-5</v>
      </c>
      <c r="EW65" s="64">
        <f t="shared" si="459"/>
        <v>9.5077594297320649E-5</v>
      </c>
      <c r="EX65" s="64">
        <f t="shared" si="459"/>
        <v>2.641669292819359E-5</v>
      </c>
      <c r="EY65" s="64">
        <f t="shared" si="459"/>
        <v>1.0357612402472994E-4</v>
      </c>
      <c r="EZ65" s="64">
        <f t="shared" si="459"/>
        <v>1.7287664171007596E-3</v>
      </c>
      <c r="FA65" s="23"/>
      <c r="FB65" s="384">
        <v>3844.9859999999999</v>
      </c>
      <c r="FC65" s="426">
        <v>834.85500000000002</v>
      </c>
      <c r="FD65" s="384">
        <v>6287.3530000000001</v>
      </c>
      <c r="FE65" s="385">
        <v>1564</v>
      </c>
      <c r="FF65" s="385">
        <v>3026</v>
      </c>
      <c r="FG65" s="385">
        <v>2810</v>
      </c>
      <c r="FH65" s="385">
        <v>2533</v>
      </c>
      <c r="FI65" s="385">
        <v>1112</v>
      </c>
      <c r="FJ65" s="385">
        <v>2353</v>
      </c>
      <c r="FK65" s="385">
        <v>1693</v>
      </c>
      <c r="FL65" s="384">
        <v>2920.8870000000002</v>
      </c>
      <c r="FM65" s="385">
        <v>6162</v>
      </c>
      <c r="FN65" s="385">
        <v>3649</v>
      </c>
      <c r="FO65" s="385">
        <v>1057</v>
      </c>
      <c r="FP65" s="385">
        <v>2271</v>
      </c>
      <c r="FQ65" s="385">
        <v>2321</v>
      </c>
      <c r="FR65" s="385">
        <v>3104</v>
      </c>
      <c r="FS65" s="426">
        <v>737</v>
      </c>
      <c r="FT65" s="385">
        <v>1028</v>
      </c>
      <c r="FU65" s="385">
        <v>4088</v>
      </c>
      <c r="FV65" s="384">
        <v>53396.082000000002</v>
      </c>
      <c r="FW65" s="23"/>
      <c r="FX65" s="62">
        <f t="shared" si="323"/>
        <v>1108886.2724280001</v>
      </c>
      <c r="FY65" s="62">
        <f t="shared" si="324"/>
        <v>240770.51229000001</v>
      </c>
      <c r="FZ65" s="62">
        <f t="shared" si="325"/>
        <v>1813260.0304940001</v>
      </c>
      <c r="GA65" s="62">
        <f t="shared" si="326"/>
        <v>451054.47200000007</v>
      </c>
      <c r="GB65" s="62">
        <f t="shared" si="327"/>
        <v>872692.34800000011</v>
      </c>
      <c r="GC65" s="62">
        <f t="shared" si="328"/>
        <v>810398.38000000012</v>
      </c>
      <c r="GD65" s="62">
        <f t="shared" si="329"/>
        <v>730512.13400000008</v>
      </c>
      <c r="GE65" s="62">
        <f t="shared" si="330"/>
        <v>320698.576</v>
      </c>
      <c r="GF65" s="62">
        <f t="shared" si="331"/>
        <v>678600.49400000006</v>
      </c>
      <c r="GG65" s="62">
        <f t="shared" si="332"/>
        <v>488257.81400000001</v>
      </c>
      <c r="GH65" s="62">
        <f t="shared" si="333"/>
        <v>842377.96902600012</v>
      </c>
      <c r="GI65" s="62">
        <f t="shared" si="334"/>
        <v>1777108.4760000003</v>
      </c>
      <c r="GJ65" s="62">
        <f t="shared" si="335"/>
        <v>1052364.3020000001</v>
      </c>
      <c r="GK65" s="62">
        <f t="shared" si="336"/>
        <v>304836.68600000005</v>
      </c>
      <c r="GL65" s="62">
        <f t="shared" si="337"/>
        <v>654951.85800000001</v>
      </c>
      <c r="GM65" s="62">
        <f t="shared" si="338"/>
        <v>669371.75800000003</v>
      </c>
      <c r="GN65" s="62">
        <f t="shared" si="339"/>
        <v>895187.39200000011</v>
      </c>
      <c r="GO65" s="62">
        <f t="shared" si="340"/>
        <v>212549.32600000003</v>
      </c>
      <c r="GP65" s="62">
        <f t="shared" si="341"/>
        <v>296473.14400000003</v>
      </c>
      <c r="GQ65" s="62">
        <f t="shared" si="342"/>
        <v>1178971.0240000002</v>
      </c>
      <c r="GR65" s="23"/>
      <c r="GS65" s="64">
        <f t="shared" si="460"/>
        <v>13.510881903764382</v>
      </c>
      <c r="GT65" s="64">
        <f t="shared" si="460"/>
        <v>3.8118960681039158</v>
      </c>
      <c r="GU65" s="64">
        <f t="shared" si="460"/>
        <v>25.333590488323626</v>
      </c>
      <c r="GV65" s="64">
        <f t="shared" si="460"/>
        <v>6.7824652608118132</v>
      </c>
      <c r="GW65" s="64">
        <f t="shared" si="460"/>
        <v>12.554981601789438</v>
      </c>
      <c r="GX65" s="64">
        <f t="shared" si="460"/>
        <v>11.655602384896673</v>
      </c>
      <c r="GY65" s="64">
        <f t="shared" si="460"/>
        <v>9.8689530960142307</v>
      </c>
      <c r="GZ65" s="64">
        <f t="shared" si="460"/>
        <v>4.627895015688102</v>
      </c>
      <c r="HA65" s="64">
        <f t="shared" si="460"/>
        <v>9.957019604400303</v>
      </c>
      <c r="HB65" s="64">
        <f t="shared" si="460"/>
        <v>7.2335628325610166</v>
      </c>
      <c r="HC65" s="64">
        <f t="shared" si="461"/>
        <v>12.708870119374616</v>
      </c>
      <c r="HD65" s="64">
        <f t="shared" si="461"/>
        <v>27.076048003297938</v>
      </c>
      <c r="HE65" s="64">
        <f t="shared" si="461"/>
        <v>16.045717827942379</v>
      </c>
      <c r="HF65" s="64">
        <f t="shared" si="461"/>
        <v>4.7137598613645215</v>
      </c>
      <c r="HG65" s="64">
        <f t="shared" si="461"/>
        <v>9.7874915757571141</v>
      </c>
      <c r="HH65" s="64">
        <f t="shared" si="461"/>
        <v>10.21021081601026</v>
      </c>
      <c r="HI65" s="64">
        <f t="shared" si="461"/>
        <v>13.482982433907674</v>
      </c>
      <c r="HJ65" s="64">
        <f t="shared" si="461"/>
        <v>3.1329660358345235</v>
      </c>
      <c r="HK65" s="64">
        <f t="shared" si="461"/>
        <v>4.3978212625294875</v>
      </c>
      <c r="HL65" s="64">
        <f t="shared" si="461"/>
        <v>16.386975547938409</v>
      </c>
      <c r="HM65" s="23"/>
      <c r="HO65" s="457" t="s">
        <v>666</v>
      </c>
      <c r="HR65" s="61">
        <v>36586</v>
      </c>
      <c r="HS65" s="376">
        <v>5.4578287534111439E-3</v>
      </c>
      <c r="HT65" s="376">
        <v>1.0154100006346312E-3</v>
      </c>
      <c r="HU65" s="376">
        <v>0.1527115100954447</v>
      </c>
      <c r="HV65" s="376">
        <v>1.5088838759430526E-2</v>
      </c>
      <c r="HW65" s="376">
        <v>5.1197433781998397E-2</v>
      </c>
      <c r="HX65" s="376">
        <v>9.0823424431764638E-2</v>
      </c>
      <c r="HY65" s="376">
        <v>4.1654887526034308E-2</v>
      </c>
      <c r="HZ65" s="376">
        <v>1.7842753761151721E-2</v>
      </c>
      <c r="IA65" s="376">
        <v>4.7991584404994743E-2</v>
      </c>
      <c r="IB65" s="376">
        <v>3.3620071271012547E-2</v>
      </c>
      <c r="IC65" s="376">
        <v>6.5551638790969771E-2</v>
      </c>
      <c r="ID65" s="376">
        <v>7.1438324419648952E-2</v>
      </c>
      <c r="IE65" s="376">
        <v>9.394657943371662E-2</v>
      </c>
      <c r="IF65" s="376">
        <v>2.6154500016346564E-2</v>
      </c>
      <c r="IG65" s="376">
        <v>2.3767901889854941E-2</v>
      </c>
      <c r="IH65" s="376">
        <v>4.9358926280849327E-2</v>
      </c>
      <c r="II65" s="376">
        <v>4.6295388153934622E-2</v>
      </c>
      <c r="IJ65" s="376">
        <v>1.8286995636429371E-2</v>
      </c>
      <c r="IK65" s="376">
        <v>2.3398661889624167E-2</v>
      </c>
      <c r="IL65" s="376">
        <v>6.7459378792162114E-2</v>
      </c>
      <c r="IM65" s="376">
        <v>5.6937961910586227E-2</v>
      </c>
      <c r="IN65" s="72">
        <v>1</v>
      </c>
    </row>
    <row r="66" spans="1:248" s="72" customFormat="1">
      <c r="A66" s="61">
        <v>41334</v>
      </c>
      <c r="B66" s="743">
        <v>23699</v>
      </c>
      <c r="C66" s="237">
        <f t="shared" si="1"/>
        <v>95814</v>
      </c>
      <c r="D66" s="737">
        <f t="shared" si="455"/>
        <v>2.900776475894884E-2</v>
      </c>
      <c r="E66" s="541">
        <f t="shared" si="456"/>
        <v>41705</v>
      </c>
      <c r="F66" s="237">
        <f t="shared" si="452"/>
        <v>167500</v>
      </c>
      <c r="G66" s="737">
        <f t="shared" si="457"/>
        <v>1.8261842233245895E-2</v>
      </c>
      <c r="H66" s="749">
        <v>65404</v>
      </c>
      <c r="I66" s="237">
        <f t="shared" si="3"/>
        <v>263314</v>
      </c>
      <c r="J66" s="737">
        <f t="shared" si="453"/>
        <v>2.2145965397171619E-2</v>
      </c>
      <c r="K66" s="24"/>
      <c r="L66" s="625">
        <f t="shared" si="88"/>
        <v>95814</v>
      </c>
      <c r="M66" s="625">
        <f t="shared" si="89"/>
        <v>167500</v>
      </c>
      <c r="N66" s="625">
        <f t="shared" si="90"/>
        <v>263314</v>
      </c>
      <c r="O66" s="89"/>
      <c r="P66" s="749"/>
      <c r="Q66" s="749"/>
      <c r="R66" s="749"/>
      <c r="S66" s="89"/>
      <c r="W66" s="457">
        <v>2013</v>
      </c>
      <c r="X66" s="457">
        <v>283.7</v>
      </c>
      <c r="Y66" s="457">
        <v>32.5</v>
      </c>
      <c r="Z66" s="457">
        <v>7995.4</v>
      </c>
      <c r="AA66" s="457">
        <v>949.8</v>
      </c>
      <c r="AB66" s="457">
        <v>3467.6</v>
      </c>
      <c r="AC66" s="457">
        <v>6220.7</v>
      </c>
      <c r="AD66" s="457">
        <v>3375.6</v>
      </c>
      <c r="AE66" s="457">
        <v>1400.1</v>
      </c>
      <c r="AF66" s="457">
        <v>3718.1</v>
      </c>
      <c r="AG66" s="457">
        <v>3911.6</v>
      </c>
      <c r="AH66" s="457">
        <v>6773.9</v>
      </c>
      <c r="AI66" s="457">
        <v>5995.9</v>
      </c>
      <c r="AJ66" s="457">
        <v>7215.1</v>
      </c>
      <c r="AK66" s="457">
        <v>1854.2</v>
      </c>
      <c r="AL66" s="457">
        <v>2212</v>
      </c>
      <c r="AM66" s="457">
        <v>3377.5</v>
      </c>
      <c r="AN66" s="457">
        <v>4203.8</v>
      </c>
      <c r="AO66" s="457">
        <v>1151.0999999999999</v>
      </c>
      <c r="AP66" s="457">
        <v>1579.7</v>
      </c>
      <c r="AQ66" s="457">
        <v>5553.3</v>
      </c>
      <c r="AR66" s="457">
        <v>4528.8</v>
      </c>
      <c r="AS66" s="457">
        <v>75800.399999999994</v>
      </c>
      <c r="AT66" s="24"/>
      <c r="AU66" s="62">
        <f>+X66-X62</f>
        <v>15.399999999999977</v>
      </c>
      <c r="AV66" s="62">
        <f t="shared" ref="AV66" si="462">+Y66-Y62</f>
        <v>-8.3999999999999986</v>
      </c>
      <c r="AW66" s="62">
        <f t="shared" ref="AW66" si="463">+Z66-Z62</f>
        <v>121</v>
      </c>
      <c r="AX66" s="62">
        <f t="shared" ref="AX66" si="464">+AA66-AA62</f>
        <v>26.5</v>
      </c>
      <c r="AY66" s="62">
        <f t="shared" ref="AY66" si="465">+AB66-AB62</f>
        <v>105.29999999999973</v>
      </c>
      <c r="AZ66" s="62">
        <f t="shared" ref="AZ66" si="466">+AC66-AC62</f>
        <v>125</v>
      </c>
      <c r="BA66" s="62">
        <f t="shared" ref="BA66" si="467">+AD66-AD62</f>
        <v>175.5</v>
      </c>
      <c r="BB66" s="62">
        <f t="shared" ref="BB66" si="468">+AE66-AE62</f>
        <v>27.199999999999818</v>
      </c>
      <c r="BC66" s="62">
        <f t="shared" ref="BC66" si="469">+AF66-AF62</f>
        <v>44.799999999999727</v>
      </c>
      <c r="BD66" s="62">
        <f t="shared" ref="BD66" si="470">+AG66-AG62</f>
        <v>392.79999999999973</v>
      </c>
      <c r="BE66" s="62">
        <f t="shared" ref="BE66" si="471">+AH66-AH62</f>
        <v>338.09999999999945</v>
      </c>
      <c r="BF66" s="62">
        <f t="shared" ref="BF66" si="472">+AI66-AI62</f>
        <v>122.09999999999945</v>
      </c>
      <c r="BG66" s="62">
        <f t="shared" ref="BG66" si="473">+AJ66-AJ62</f>
        <v>101.10000000000036</v>
      </c>
      <c r="BH66" s="62">
        <f t="shared" ref="BH66" si="474">+AK66-AK62</f>
        <v>22.600000000000136</v>
      </c>
      <c r="BI66" s="62">
        <f t="shared" ref="BI66" si="475">+AL66-AL62</f>
        <v>33.599999999999909</v>
      </c>
      <c r="BJ66" s="62">
        <f t="shared" ref="BJ66" si="476">+AM66-AM62</f>
        <v>-22.300000000000182</v>
      </c>
      <c r="BK66" s="62">
        <f t="shared" ref="BK66" si="477">+AN66-AN62</f>
        <v>147.20000000000027</v>
      </c>
      <c r="BL66" s="62">
        <f t="shared" ref="BL66" si="478">+AO66-AO62</f>
        <v>24</v>
      </c>
      <c r="BM66" s="62">
        <f t="shared" ref="BM66" si="479">+AP66-AP62</f>
        <v>-33.799999999999955</v>
      </c>
      <c r="BN66" s="62">
        <f t="shared" ref="BN66" si="480">+AQ66-AQ62</f>
        <v>173.19999999999982</v>
      </c>
      <c r="BO66" s="62">
        <f t="shared" ref="BO66" si="481">+AR66-AR62</f>
        <v>109.60000000000036</v>
      </c>
      <c r="BP66" s="62">
        <f t="shared" ref="BP66" si="482">+AS66-AS62</f>
        <v>2040.5</v>
      </c>
      <c r="BQ66" s="24"/>
      <c r="BR66" s="64">
        <f>+X66/X62-1</f>
        <v>5.7398434588147529E-2</v>
      </c>
      <c r="BS66" s="64">
        <f t="shared" ref="BS66:CM66" si="483">+Y66/Y62-1</f>
        <v>-0.20537897310513442</v>
      </c>
      <c r="BT66" s="64">
        <f t="shared" si="483"/>
        <v>1.5366250126993775E-2</v>
      </c>
      <c r="BU66" s="64">
        <f t="shared" si="483"/>
        <v>2.8701397162352427E-2</v>
      </c>
      <c r="BV66" s="64">
        <f t="shared" si="483"/>
        <v>3.1317847901733753E-2</v>
      </c>
      <c r="BW66" s="64">
        <f t="shared" si="483"/>
        <v>2.0506258510097242E-2</v>
      </c>
      <c r="BX66" s="64">
        <f t="shared" si="483"/>
        <v>5.484203618636907E-2</v>
      </c>
      <c r="BY66" s="64">
        <f t="shared" si="483"/>
        <v>1.9812076626119834E-2</v>
      </c>
      <c r="BZ66" s="64">
        <f t="shared" si="483"/>
        <v>1.2196117932104622E-2</v>
      </c>
      <c r="CA66" s="64">
        <f t="shared" si="483"/>
        <v>0.11162896441968839</v>
      </c>
      <c r="CB66" s="64">
        <f t="shared" si="483"/>
        <v>5.2534261474874722E-2</v>
      </c>
      <c r="CC66" s="64">
        <f t="shared" si="483"/>
        <v>2.0787224624604139E-2</v>
      </c>
      <c r="CD66" s="64">
        <f t="shared" si="483"/>
        <v>1.421141411301674E-2</v>
      </c>
      <c r="CE66" s="64">
        <f t="shared" si="483"/>
        <v>1.2338938632889374E-2</v>
      </c>
      <c r="CF66" s="64">
        <f t="shared" si="483"/>
        <v>1.5424164524421524E-2</v>
      </c>
      <c r="CG66" s="64">
        <f t="shared" si="483"/>
        <v>-6.5592093652567796E-3</v>
      </c>
      <c r="CH66" s="64">
        <f t="shared" si="483"/>
        <v>3.6286545382832935E-2</v>
      </c>
      <c r="CI66" s="64">
        <f t="shared" si="483"/>
        <v>2.1293585307426088E-2</v>
      </c>
      <c r="CJ66" s="64">
        <f t="shared" si="483"/>
        <v>-2.0948249147815234E-2</v>
      </c>
      <c r="CK66" s="64">
        <f t="shared" si="483"/>
        <v>3.2192710172673333E-2</v>
      </c>
      <c r="CL66" s="64">
        <f t="shared" si="483"/>
        <v>2.480086893555411E-2</v>
      </c>
      <c r="CM66" s="64">
        <f t="shared" si="483"/>
        <v>2.7664083058680955E-2</v>
      </c>
      <c r="CN66" s="296"/>
      <c r="CO66" s="64">
        <f>+X66/$AS66</f>
        <v>3.7427243128004602E-3</v>
      </c>
      <c r="CP66" s="64">
        <f t="shared" ref="CP66:DJ66" si="484">+Y66/$AS66</f>
        <v>4.2875763188584762E-4</v>
      </c>
      <c r="CQ66" s="64">
        <f t="shared" si="484"/>
        <v>0.10547965446092633</v>
      </c>
      <c r="CR66" s="64">
        <f t="shared" si="484"/>
        <v>1.2530276885082401E-2</v>
      </c>
      <c r="CS66" s="64">
        <f t="shared" si="484"/>
        <v>4.5746460440842004E-2</v>
      </c>
      <c r="CT66" s="64">
        <f t="shared" si="484"/>
        <v>8.2066849251455146E-2</v>
      </c>
      <c r="CU66" s="64">
        <f t="shared" si="484"/>
        <v>4.4532746529042065E-2</v>
      </c>
      <c r="CV66" s="64">
        <f t="shared" si="484"/>
        <v>1.8470878781642313E-2</v>
      </c>
      <c r="CW66" s="64">
        <f t="shared" si="484"/>
        <v>4.905119234199292E-2</v>
      </c>
      <c r="CX66" s="64">
        <f t="shared" si="484"/>
        <v>5.1603949319528657E-2</v>
      </c>
      <c r="CY66" s="64">
        <f t="shared" si="484"/>
        <v>8.9364963773278239E-2</v>
      </c>
      <c r="CZ66" s="64">
        <f t="shared" si="484"/>
        <v>7.9101165693057029E-2</v>
      </c>
      <c r="DA66" s="64">
        <f t="shared" si="484"/>
        <v>9.5185513532910132E-2</v>
      </c>
      <c r="DB66" s="64">
        <f t="shared" si="484"/>
        <v>2.4461612339776572E-2</v>
      </c>
      <c r="DC66" s="64">
        <f t="shared" si="484"/>
        <v>2.9181904053276767E-2</v>
      </c>
      <c r="DD66" s="64">
        <f t="shared" si="484"/>
        <v>4.4557812359829238E-2</v>
      </c>
      <c r="DE66" s="64">
        <f t="shared" si="484"/>
        <v>5.5458810243745424E-2</v>
      </c>
      <c r="DF66" s="64">
        <f t="shared" si="484"/>
        <v>1.5185935694270743E-2</v>
      </c>
      <c r="DG66" s="64">
        <f t="shared" si="484"/>
        <v>2.0840259418156107E-2</v>
      </c>
      <c r="DH66" s="64">
        <f t="shared" si="484"/>
        <v>7.3262146373897774E-2</v>
      </c>
      <c r="DI66" s="64">
        <f t="shared" si="484"/>
        <v>5.97463865626039E-2</v>
      </c>
      <c r="DJ66" s="64">
        <f t="shared" si="484"/>
        <v>1</v>
      </c>
      <c r="DK66" s="296"/>
      <c r="DL66" s="62">
        <f t="shared" si="302"/>
        <v>1.0793942063630273</v>
      </c>
      <c r="DM66" s="62">
        <f t="shared" si="303"/>
        <v>0.12365284352061469</v>
      </c>
      <c r="DN66" s="62">
        <f t="shared" si="304"/>
        <v>30.420121387222235</v>
      </c>
      <c r="DO66" s="62">
        <f t="shared" si="305"/>
        <v>3.6137067931039946</v>
      </c>
      <c r="DP66" s="62">
        <f t="shared" si="306"/>
        <v>13.193187698217953</v>
      </c>
      <c r="DQ66" s="62">
        <f t="shared" si="307"/>
        <v>23.667915190421162</v>
      </c>
      <c r="DR66" s="62">
        <f t="shared" si="308"/>
        <v>12.843155033482674</v>
      </c>
      <c r="DS66" s="62">
        <f t="shared" si="309"/>
        <v>5.3269644988680804</v>
      </c>
      <c r="DT66" s="62">
        <f t="shared" si="310"/>
        <v>14.146265769046076</v>
      </c>
      <c r="DU66" s="62">
        <f t="shared" si="311"/>
        <v>14.882475775853427</v>
      </c>
      <c r="DV66" s="62">
        <f t="shared" si="312"/>
        <v>25.772676822285899</v>
      </c>
      <c r="DW66" s="62">
        <f t="shared" si="313"/>
        <v>22.812617983546264</v>
      </c>
      <c r="DX66" s="62">
        <f t="shared" si="314"/>
        <v>27.451311731864219</v>
      </c>
      <c r="DY66" s="62">
        <f t="shared" si="315"/>
        <v>7.0546800755668846</v>
      </c>
      <c r="DZ66" s="62">
        <f t="shared" si="316"/>
        <v>8.4160027651569145</v>
      </c>
      <c r="EA66" s="62">
        <f t="shared" si="317"/>
        <v>12.850383968950034</v>
      </c>
      <c r="EB66" s="62">
        <f t="shared" si="318"/>
        <v>15.994209956675695</v>
      </c>
      <c r="EC66" s="62">
        <f t="shared" si="319"/>
        <v>4.3795934823562943</v>
      </c>
      <c r="ED66" s="62">
        <f t="shared" si="320"/>
        <v>17.23073839188184</v>
      </c>
      <c r="EE66" s="62">
        <f t="shared" si="321"/>
        <v>288.39800000000002</v>
      </c>
      <c r="EF66" s="296"/>
      <c r="EG66" s="64">
        <f t="shared" si="458"/>
        <v>6.4441445156001631E-6</v>
      </c>
      <c r="EH66" s="64">
        <f t="shared" si="458"/>
        <v>7.3822593146635635E-7</v>
      </c>
      <c r="EI66" s="64">
        <f t="shared" si="458"/>
        <v>1.8161266499834171E-4</v>
      </c>
      <c r="EJ66" s="64">
        <f t="shared" si="458"/>
        <v>2.1574368914053698E-5</v>
      </c>
      <c r="EK66" s="64">
        <f t="shared" si="458"/>
        <v>7.8765299690853455E-5</v>
      </c>
      <c r="EL66" s="64">
        <f t="shared" si="458"/>
        <v>1.4130098621146963E-4</v>
      </c>
      <c r="EM66" s="64">
        <f t="shared" si="458"/>
        <v>7.6675552438702524E-5</v>
      </c>
      <c r="EN66" s="64">
        <f t="shared" si="458"/>
        <v>3.1802773127570629E-5</v>
      </c>
      <c r="EO66" s="64">
        <f t="shared" si="458"/>
        <v>8.4455318024155679E-5</v>
      </c>
      <c r="EP66" s="64">
        <f t="shared" si="458"/>
        <v>8.8850601646886138E-5</v>
      </c>
      <c r="EQ66" s="64">
        <f t="shared" si="459"/>
        <v>1.5386672729722926E-4</v>
      </c>
      <c r="ER66" s="64">
        <f t="shared" si="459"/>
        <v>1.3619473423012696E-4</v>
      </c>
      <c r="ES66" s="64">
        <f t="shared" si="459"/>
        <v>1.6388842824993565E-4</v>
      </c>
      <c r="ET66" s="64">
        <f t="shared" si="459"/>
        <v>4.2117492988459012E-5</v>
      </c>
      <c r="EU66" s="64">
        <f t="shared" si="459"/>
        <v>5.0244792627802472E-5</v>
      </c>
      <c r="EV66" s="64">
        <f t="shared" si="459"/>
        <v>7.6718710262388258E-5</v>
      </c>
      <c r="EW66" s="64">
        <f t="shared" si="459"/>
        <v>9.5487820636869821E-5</v>
      </c>
      <c r="EX66" s="64">
        <f t="shared" si="459"/>
        <v>2.6146826760336086E-5</v>
      </c>
      <c r="EY66" s="64">
        <f t="shared" si="459"/>
        <v>1.0287007995153337E-4</v>
      </c>
      <c r="EZ66" s="64">
        <f t="shared" si="459"/>
        <v>1.721779104477612E-3</v>
      </c>
      <c r="FA66" s="23"/>
      <c r="FB66" s="384">
        <v>3197.99</v>
      </c>
      <c r="FC66" s="426">
        <v>884.92200000000003</v>
      </c>
      <c r="FD66" s="384">
        <v>5702.0839999999998</v>
      </c>
      <c r="FE66" s="385">
        <v>1468</v>
      </c>
      <c r="FF66" s="385">
        <v>2938</v>
      </c>
      <c r="FG66" s="385">
        <v>2564</v>
      </c>
      <c r="FH66" s="385">
        <v>2218</v>
      </c>
      <c r="FI66" s="385">
        <v>1128</v>
      </c>
      <c r="FJ66" s="385">
        <v>2282</v>
      </c>
      <c r="FK66" s="385">
        <v>1649</v>
      </c>
      <c r="FL66" s="384">
        <v>2952.8870000000002</v>
      </c>
      <c r="FM66" s="385">
        <v>6158</v>
      </c>
      <c r="FN66" s="385">
        <v>3778</v>
      </c>
      <c r="FO66" s="385">
        <v>1111</v>
      </c>
      <c r="FP66" s="385">
        <v>2161</v>
      </c>
      <c r="FQ66" s="385">
        <v>2324</v>
      </c>
      <c r="FR66" s="385">
        <v>3098</v>
      </c>
      <c r="FS66" s="426">
        <v>756</v>
      </c>
      <c r="FT66" s="426">
        <v>992</v>
      </c>
      <c r="FU66" s="385">
        <v>3645</v>
      </c>
      <c r="FV66" s="384">
        <v>51007.881999999998</v>
      </c>
      <c r="FW66" s="23"/>
      <c r="FX66" s="62">
        <f t="shared" si="323"/>
        <v>922293.92001999996</v>
      </c>
      <c r="FY66" s="62">
        <f t="shared" si="324"/>
        <v>255209.73495600003</v>
      </c>
      <c r="FZ66" s="62">
        <f t="shared" si="325"/>
        <v>1644469.6214320001</v>
      </c>
      <c r="GA66" s="62">
        <f t="shared" si="326"/>
        <v>423368.26400000002</v>
      </c>
      <c r="GB66" s="62">
        <f t="shared" si="327"/>
        <v>847313.32400000002</v>
      </c>
      <c r="GC66" s="62">
        <f t="shared" si="328"/>
        <v>739452.47200000007</v>
      </c>
      <c r="GD66" s="62">
        <f t="shared" si="329"/>
        <v>639666.76400000008</v>
      </c>
      <c r="GE66" s="62">
        <f t="shared" si="330"/>
        <v>325312.94400000002</v>
      </c>
      <c r="GF66" s="62">
        <f t="shared" si="331"/>
        <v>658124.23600000003</v>
      </c>
      <c r="GG66" s="62">
        <f t="shared" si="332"/>
        <v>475568.30200000003</v>
      </c>
      <c r="GH66" s="62">
        <f t="shared" si="333"/>
        <v>851606.70502600016</v>
      </c>
      <c r="GI66" s="62">
        <f t="shared" si="334"/>
        <v>1775954.8840000001</v>
      </c>
      <c r="GJ66" s="62">
        <f t="shared" si="335"/>
        <v>1089567.6440000001</v>
      </c>
      <c r="GK66" s="62">
        <f t="shared" si="336"/>
        <v>320410.17800000001</v>
      </c>
      <c r="GL66" s="62">
        <f t="shared" si="337"/>
        <v>623228.0780000001</v>
      </c>
      <c r="GM66" s="62">
        <f t="shared" si="338"/>
        <v>670236.95200000005</v>
      </c>
      <c r="GN66" s="62">
        <f t="shared" si="339"/>
        <v>893457.00400000007</v>
      </c>
      <c r="GO66" s="62">
        <f t="shared" si="340"/>
        <v>218028.88800000001</v>
      </c>
      <c r="GP66" s="62">
        <f t="shared" si="341"/>
        <v>286090.81600000005</v>
      </c>
      <c r="GQ66" s="62">
        <f t="shared" si="342"/>
        <v>1051210.7100000002</v>
      </c>
      <c r="GR66" s="23"/>
      <c r="GS66" s="64">
        <f t="shared" si="460"/>
        <v>13.297565701914825</v>
      </c>
      <c r="GT66" s="64">
        <f t="shared" si="460"/>
        <v>3.8761970904927199</v>
      </c>
      <c r="GU66" s="64">
        <f t="shared" si="460"/>
        <v>25.208512409131302</v>
      </c>
      <c r="GV66" s="64">
        <f t="shared" si="460"/>
        <v>6.7554882709160928</v>
      </c>
      <c r="GW66" s="64">
        <f t="shared" si="460"/>
        <v>12.887956075256159</v>
      </c>
      <c r="GX66" s="64">
        <f t="shared" si="460"/>
        <v>11.65797607419279</v>
      </c>
      <c r="GY66" s="64">
        <f t="shared" si="460"/>
        <v>9.9033652445369409</v>
      </c>
      <c r="GZ66" s="64">
        <f t="shared" si="460"/>
        <v>4.6274848659775021</v>
      </c>
      <c r="HA66" s="64">
        <f t="shared" si="460"/>
        <v>9.8946031430155639</v>
      </c>
      <c r="HB66" s="64">
        <f t="shared" si="460"/>
        <v>7.2659726866023071</v>
      </c>
      <c r="HC66" s="64">
        <f t="shared" si="461"/>
        <v>12.740966345921603</v>
      </c>
      <c r="HD66" s="64">
        <f t="shared" si="461"/>
        <v>26.953319542447424</v>
      </c>
      <c r="HE66" s="64">
        <f t="shared" si="461"/>
        <v>16.136505214306872</v>
      </c>
      <c r="HF66" s="64">
        <f t="shared" si="461"/>
        <v>4.7183916692617949</v>
      </c>
      <c r="HG66" s="64">
        <f t="shared" si="461"/>
        <v>9.7138847991371531</v>
      </c>
      <c r="HH66" s="64">
        <f t="shared" si="461"/>
        <v>10.166228290178266</v>
      </c>
      <c r="HI66" s="64">
        <f t="shared" si="461"/>
        <v>13.530875274387235</v>
      </c>
      <c r="HJ66" s="64">
        <f t="shared" si="461"/>
        <v>3.1598328611467683</v>
      </c>
      <c r="HK66" s="64">
        <f t="shared" si="461"/>
        <v>4.3876223368297937</v>
      </c>
      <c r="HL66" s="64">
        <f t="shared" si="461"/>
        <v>16.449750343696124</v>
      </c>
      <c r="HM66" s="23"/>
      <c r="HO66" s="457" t="s">
        <v>666</v>
      </c>
      <c r="HR66" s="61">
        <v>42430</v>
      </c>
      <c r="HS66" s="376">
        <v>3.2129721065361438E-3</v>
      </c>
      <c r="HT66" s="376">
        <v>3.0054527499892661E-4</v>
      </c>
      <c r="HU66" s="376">
        <v>9.8590776599449481E-2</v>
      </c>
      <c r="HV66" s="376">
        <v>1.1934748281405788E-2</v>
      </c>
      <c r="HW66" s="376">
        <v>5.0019320767678496E-2</v>
      </c>
      <c r="HX66" s="376">
        <v>7.7652789107857584E-2</v>
      </c>
      <c r="HY66" s="376">
        <v>4.9064016143574765E-2</v>
      </c>
      <c r="HZ66" s="376">
        <v>2.0526526698438595E-2</v>
      </c>
      <c r="IA66" s="376">
        <v>4.8076510240006864E-2</v>
      </c>
      <c r="IB66" s="376">
        <v>5.3941913662406547E-2</v>
      </c>
      <c r="IC66" s="376">
        <v>8.8090774214169512E-2</v>
      </c>
      <c r="ID66" s="376">
        <v>8.2350597989686039E-2</v>
      </c>
      <c r="IE66" s="376">
        <v>0.10151751511074854</v>
      </c>
      <c r="IF66" s="376">
        <v>2.4513522152094992E-2</v>
      </c>
      <c r="IG66" s="376">
        <v>2.8505288165672001E-2</v>
      </c>
      <c r="IH66" s="376">
        <v>4.2087072259671114E-2</v>
      </c>
      <c r="II66" s="376">
        <v>5.464914917063815E-2</v>
      </c>
      <c r="IJ66" s="376">
        <v>1.3873980889136956E-2</v>
      </c>
      <c r="IK66" s="376">
        <v>1.945553599625988E-2</v>
      </c>
      <c r="IL66" s="376">
        <v>7.5274664987429574E-2</v>
      </c>
      <c r="IM66" s="376">
        <v>5.6361780182139977E-2</v>
      </c>
      <c r="IN66" s="72">
        <v>1</v>
      </c>
    </row>
    <row r="67" spans="1:248" s="72" customFormat="1">
      <c r="A67" s="61">
        <v>41426</v>
      </c>
      <c r="B67" s="743">
        <v>24421</v>
      </c>
      <c r="C67" s="237">
        <f t="shared" si="1"/>
        <v>96648</v>
      </c>
      <c r="D67" s="737">
        <f t="shared" si="455"/>
        <v>3.0461344905161392E-2</v>
      </c>
      <c r="E67" s="541">
        <f t="shared" si="456"/>
        <v>41237</v>
      </c>
      <c r="F67" s="736">
        <f>SUM(E64:E67)</f>
        <v>168215</v>
      </c>
      <c r="G67" s="737">
        <f t="shared" si="457"/>
        <v>1.8571220965436952E-2</v>
      </c>
      <c r="H67" s="749">
        <v>65658</v>
      </c>
      <c r="I67" s="237">
        <f t="shared" si="3"/>
        <v>264863</v>
      </c>
      <c r="J67" s="737">
        <f t="shared" si="453"/>
        <v>2.2877975121553762E-2</v>
      </c>
      <c r="K67" s="24"/>
      <c r="L67" s="625">
        <f t="shared" si="88"/>
        <v>96648</v>
      </c>
      <c r="M67" s="625">
        <f t="shared" si="89"/>
        <v>168215</v>
      </c>
      <c r="N67" s="625">
        <f t="shared" si="90"/>
        <v>264863</v>
      </c>
      <c r="O67" s="89"/>
      <c r="P67" s="744">
        <v>1493200</v>
      </c>
      <c r="Q67" s="69">
        <f>+R67-P67</f>
        <v>2948900</v>
      </c>
      <c r="R67" s="744">
        <v>4442100</v>
      </c>
      <c r="S67" s="89"/>
      <c r="T67" s="298">
        <f>(L67*1000000)/P67</f>
        <v>64725.421912670776</v>
      </c>
      <c r="U67" s="298">
        <f>(M67*1000000)/Q67</f>
        <v>57043.304282952966</v>
      </c>
      <c r="V67" s="298">
        <f>(N67*1000000)/R67</f>
        <v>59625.627518516019</v>
      </c>
      <c r="W67" s="24"/>
      <c r="X67" s="426"/>
      <c r="Y67" s="426"/>
      <c r="Z67" s="384"/>
      <c r="AA67" s="426"/>
      <c r="AB67" s="426"/>
      <c r="AC67" s="384"/>
      <c r="AD67" s="426"/>
      <c r="AE67" s="426"/>
      <c r="AF67" s="426"/>
      <c r="AG67" s="426"/>
      <c r="AH67" s="384"/>
      <c r="AI67" s="384"/>
      <c r="AJ67" s="384"/>
      <c r="AK67" s="426"/>
      <c r="AL67" s="426"/>
      <c r="AM67" s="426"/>
      <c r="AN67" s="384"/>
      <c r="AO67" s="426"/>
      <c r="AP67" s="426"/>
      <c r="AQ67" s="384"/>
      <c r="AR67" s="384"/>
      <c r="AS67" s="384"/>
      <c r="AT67" s="24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24"/>
      <c r="BR67" s="64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296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296"/>
      <c r="DL67" s="62">
        <f t="shared" si="302"/>
        <v>0</v>
      </c>
      <c r="DM67" s="62">
        <f t="shared" si="303"/>
        <v>0</v>
      </c>
      <c r="DN67" s="62">
        <f t="shared" si="304"/>
        <v>0</v>
      </c>
      <c r="DO67" s="62">
        <f t="shared" si="305"/>
        <v>0</v>
      </c>
      <c r="DP67" s="62">
        <f t="shared" si="306"/>
        <v>0</v>
      </c>
      <c r="DQ67" s="62">
        <f t="shared" si="307"/>
        <v>0</v>
      </c>
      <c r="DR67" s="62">
        <f t="shared" si="308"/>
        <v>0</v>
      </c>
      <c r="DS67" s="62">
        <f t="shared" si="309"/>
        <v>0</v>
      </c>
      <c r="DT67" s="62">
        <f t="shared" si="310"/>
        <v>0</v>
      </c>
      <c r="DU67" s="62">
        <f t="shared" si="311"/>
        <v>0</v>
      </c>
      <c r="DV67" s="62">
        <f t="shared" si="312"/>
        <v>0</v>
      </c>
      <c r="DW67" s="62">
        <f t="shared" si="313"/>
        <v>0</v>
      </c>
      <c r="DX67" s="62">
        <f t="shared" si="314"/>
        <v>0</v>
      </c>
      <c r="DY67" s="62">
        <f t="shared" si="315"/>
        <v>0</v>
      </c>
      <c r="DZ67" s="62">
        <f t="shared" si="316"/>
        <v>0</v>
      </c>
      <c r="EA67" s="62">
        <f t="shared" si="317"/>
        <v>0</v>
      </c>
      <c r="EB67" s="62">
        <f t="shared" si="318"/>
        <v>0</v>
      </c>
      <c r="EC67" s="62">
        <f t="shared" si="319"/>
        <v>0</v>
      </c>
      <c r="ED67" s="62">
        <f t="shared" si="320"/>
        <v>0</v>
      </c>
      <c r="EE67" s="62">
        <f t="shared" si="321"/>
        <v>0</v>
      </c>
      <c r="EF67" s="296"/>
      <c r="EG67" s="64">
        <f t="shared" ref="EG67" si="485">(SUM(DL64:DL67))/$M67</f>
        <v>6.4167535972596218E-6</v>
      </c>
      <c r="EH67" s="64">
        <f t="shared" ref="EH67" si="486">(SUM(DM64:DM67))/$M67</f>
        <v>7.350880927421139E-7</v>
      </c>
      <c r="EI67" s="64">
        <f t="shared" ref="EI67" si="487">(SUM(DN64:DN67))/$M67</f>
        <v>1.8084071805262453E-4</v>
      </c>
      <c r="EJ67" s="64">
        <f t="shared" ref="EJ67" si="488">(SUM(DO64:DO67))/$M67</f>
        <v>2.148266678419876E-5</v>
      </c>
      <c r="EK67" s="64">
        <f t="shared" ref="EK67" si="489">(SUM(DP64:DP67))/$M67</f>
        <v>7.8430506781309347E-5</v>
      </c>
      <c r="EL67" s="64">
        <f t="shared" ref="EL67" si="490">(SUM(DQ64:DQ67))/$M67</f>
        <v>1.4070038456987286E-4</v>
      </c>
      <c r="EM67" s="64">
        <f t="shared" ref="EM67" si="491">(SUM(DR64:DR67))/$M67</f>
        <v>7.6349642026470139E-5</v>
      </c>
      <c r="EN67" s="64">
        <f t="shared" ref="EN67" si="492">(SUM(DS64:DS67))/$M67</f>
        <v>3.1667595035330267E-5</v>
      </c>
      <c r="EO67" s="64">
        <f t="shared" ref="EO67" si="493">(SUM(DT64:DT67))/$M67</f>
        <v>8.4096339619213966E-5</v>
      </c>
      <c r="EP67" s="64">
        <f t="shared" ref="EP67" si="494">(SUM(DU64:DU67))/$M67</f>
        <v>8.8472941032924696E-5</v>
      </c>
      <c r="EQ67" s="64">
        <f t="shared" ref="EQ67" si="495">(SUM(DV64:DV67))/$M67</f>
        <v>1.5321271481310168E-4</v>
      </c>
      <c r="ER67" s="64">
        <f t="shared" ref="ER67" si="496">(SUM(DW64:DW67))/$M67</f>
        <v>1.3561583677761354E-4</v>
      </c>
      <c r="ES67" s="64">
        <f t="shared" ref="ES67" si="497">(SUM(DX64:DX67))/$M67</f>
        <v>1.6319181839826542E-4</v>
      </c>
      <c r="ET67" s="64">
        <f t="shared" ref="ET67" si="498">(SUM(DY64:DY67))/$M67</f>
        <v>4.1938472048074692E-5</v>
      </c>
      <c r="EU67" s="64">
        <f t="shared" ref="EU67" si="499">(SUM(DZ64:DZ67))/$M67</f>
        <v>5.0031226496786342E-5</v>
      </c>
      <c r="EV67" s="64">
        <f t="shared" ref="EV67" si="500">(SUM(EA64:EA67))/$M67</f>
        <v>7.6392616407276604E-5</v>
      </c>
      <c r="EW67" s="64">
        <f t="shared" ref="EW67" si="501">(SUM(EB64:EB67))/$M67</f>
        <v>9.508194843905534E-5</v>
      </c>
      <c r="EX67" s="64">
        <f t="shared" ref="EX67" si="502">(SUM(EC64:EC67))/$M67</f>
        <v>2.603568934016761E-5</v>
      </c>
      <c r="EY67" s="64">
        <f t="shared" ref="EY67" si="503">(SUM(ED64:ED67))/$M67</f>
        <v>1.0243282936647647E-4</v>
      </c>
      <c r="EZ67" s="64">
        <f t="shared" ref="EZ67" si="504">(SUM(EE64:EE67))/$M67</f>
        <v>1.7144606604642869E-3</v>
      </c>
      <c r="FA67" s="23"/>
      <c r="FB67" s="384">
        <v>2146.9540000000002</v>
      </c>
      <c r="FC67" s="426">
        <v>964.91899999999998</v>
      </c>
      <c r="FD67" s="384">
        <v>5501.0129999999999</v>
      </c>
      <c r="FE67" s="385">
        <v>1513</v>
      </c>
      <c r="FF67" s="385">
        <v>3140</v>
      </c>
      <c r="FG67" s="385">
        <v>2643</v>
      </c>
      <c r="FH67" s="385">
        <v>2252</v>
      </c>
      <c r="FI67" s="385">
        <v>1034</v>
      </c>
      <c r="FJ67" s="385">
        <v>2178</v>
      </c>
      <c r="FK67" s="385">
        <v>1652</v>
      </c>
      <c r="FL67" s="385">
        <v>3002</v>
      </c>
      <c r="FM67" s="385">
        <v>6207</v>
      </c>
      <c r="FN67" s="385">
        <v>3853</v>
      </c>
      <c r="FO67" s="385">
        <v>1149</v>
      </c>
      <c r="FP67" s="385">
        <v>2317</v>
      </c>
      <c r="FQ67" s="385">
        <v>2329</v>
      </c>
      <c r="FR67" s="385">
        <v>3190</v>
      </c>
      <c r="FS67" s="426">
        <v>723</v>
      </c>
      <c r="FT67" s="385">
        <v>1018</v>
      </c>
      <c r="FU67" s="385">
        <v>3714</v>
      </c>
      <c r="FV67" s="384">
        <v>50526.885999999999</v>
      </c>
      <c r="FW67" s="23"/>
      <c r="FX67" s="62">
        <f t="shared" si="323"/>
        <v>619177.23969200009</v>
      </c>
      <c r="FY67" s="62">
        <f t="shared" si="324"/>
        <v>278280.70976200001</v>
      </c>
      <c r="FZ67" s="62">
        <f t="shared" si="325"/>
        <v>1586481.147174</v>
      </c>
      <c r="GA67" s="62">
        <f t="shared" si="326"/>
        <v>436346.17400000006</v>
      </c>
      <c r="GB67" s="62">
        <f t="shared" si="327"/>
        <v>905569.72000000009</v>
      </c>
      <c r="GC67" s="62">
        <f t="shared" si="328"/>
        <v>762235.91400000011</v>
      </c>
      <c r="GD67" s="62">
        <f t="shared" si="329"/>
        <v>649472.29600000009</v>
      </c>
      <c r="GE67" s="62">
        <f t="shared" si="330"/>
        <v>298203.53200000001</v>
      </c>
      <c r="GF67" s="62">
        <f t="shared" si="331"/>
        <v>628130.84400000004</v>
      </c>
      <c r="GG67" s="62">
        <f t="shared" si="332"/>
        <v>476433.49600000004</v>
      </c>
      <c r="GH67" s="62">
        <f t="shared" si="333"/>
        <v>865770.79600000009</v>
      </c>
      <c r="GI67" s="62">
        <f t="shared" si="334"/>
        <v>1790086.3860000002</v>
      </c>
      <c r="GJ67" s="62">
        <f t="shared" si="335"/>
        <v>1111197.4940000002</v>
      </c>
      <c r="GK67" s="62">
        <f t="shared" si="336"/>
        <v>331369.30200000003</v>
      </c>
      <c r="GL67" s="62">
        <f t="shared" si="337"/>
        <v>668218.16600000008</v>
      </c>
      <c r="GM67" s="62">
        <f t="shared" si="338"/>
        <v>671678.94200000004</v>
      </c>
      <c r="GN67" s="62">
        <f t="shared" si="339"/>
        <v>919989.62000000011</v>
      </c>
      <c r="GO67" s="62">
        <f t="shared" si="340"/>
        <v>208511.75400000002</v>
      </c>
      <c r="GP67" s="62">
        <f t="shared" si="341"/>
        <v>293589.16400000005</v>
      </c>
      <c r="GQ67" s="62">
        <f t="shared" si="342"/>
        <v>1071110.172</v>
      </c>
      <c r="GR67" s="23"/>
      <c r="GS67" s="64">
        <f t="shared" ref="GS67" si="505">(SUM(FX64:FX67))/$N67</f>
        <v>12.940454399172403</v>
      </c>
      <c r="GT67" s="64">
        <f t="shared" ref="GT67" si="506">(SUM(FY64:FY67))/$N67</f>
        <v>3.9245714825928877</v>
      </c>
      <c r="GU67" s="64">
        <f t="shared" ref="GU67" si="507">(SUM(FZ64:FZ67))/$N67</f>
        <v>25.011698003919008</v>
      </c>
      <c r="GV67" s="64">
        <f t="shared" ref="GV67" si="508">(SUM(GA64:GA67))/$N67</f>
        <v>6.719894546909158</v>
      </c>
      <c r="GW67" s="64">
        <f t="shared" ref="GW67" si="509">(SUM(GB64:GB67))/$N67</f>
        <v>13.176261682454705</v>
      </c>
      <c r="GX67" s="64">
        <f t="shared" ref="GX67" si="510">(SUM(GC64:GC67))/$N67</f>
        <v>11.615929231338466</v>
      </c>
      <c r="GY67" s="64">
        <f t="shared" ref="GY67" si="511">(SUM(GD64:GD67))/$N67</f>
        <v>9.9456221971358794</v>
      </c>
      <c r="GZ67" s="64">
        <f t="shared" ref="GZ67" si="512">(SUM(GE64:GE67))/$N67</f>
        <v>4.6559536364082561</v>
      </c>
      <c r="HA67" s="64">
        <f t="shared" ref="HA67" si="513">(SUM(GF64:GF67))/$N67</f>
        <v>9.8214924696918775</v>
      </c>
      <c r="HB67" s="64">
        <f t="shared" ref="HB67" si="514">(SUM(GG64:GG67))/$N67</f>
        <v>7.2648556272488038</v>
      </c>
      <c r="HC67" s="64">
        <f t="shared" ref="HC67" si="515">(SUM(GH64:GH67))/$N67</f>
        <v>12.810288047088497</v>
      </c>
      <c r="HD67" s="64">
        <f t="shared" ref="HD67" si="516">(SUM(GI64:GI67))/$N67</f>
        <v>26.850131131943684</v>
      </c>
      <c r="HE67" s="64">
        <f t="shared" ref="HE67" si="517">(SUM(GJ64:GJ67))/$N67</f>
        <v>16.291482298395774</v>
      </c>
      <c r="HF67" s="64">
        <f t="shared" ref="HF67" si="518">(SUM(GK64:GK67))/$N67</f>
        <v>4.7485065033621163</v>
      </c>
      <c r="HG67" s="64">
        <f t="shared" ref="HG67" si="519">(SUM(GL64:GL67))/$N67</f>
        <v>9.7354727462877051</v>
      </c>
      <c r="HH67" s="64">
        <f t="shared" ref="HH67" si="520">(SUM(GM64:GM67))/$N67</f>
        <v>10.118750501202509</v>
      </c>
      <c r="HI67" s="64">
        <f t="shared" ref="HI67" si="521">(SUM(GN64:GN67))/$N67</f>
        <v>13.553006293819825</v>
      </c>
      <c r="HJ67" s="64">
        <f t="shared" ref="HJ67" si="522">(SUM(GO64:GO67))/$N67</f>
        <v>3.168574621596826</v>
      </c>
      <c r="HK67" s="64">
        <f t="shared" ref="HK67" si="523">(SUM(GP64:GP67))/$N67</f>
        <v>4.3902724653877678</v>
      </c>
      <c r="HL67" s="64">
        <f t="shared" ref="HL67" si="524">(SUM(GQ64:GQ67))/$N67</f>
        <v>16.437389171005389</v>
      </c>
      <c r="HM67" s="23"/>
      <c r="HO67" s="457" t="s">
        <v>666</v>
      </c>
    </row>
    <row r="68" spans="1:248" s="72" customFormat="1">
      <c r="A68" s="61">
        <v>41518</v>
      </c>
      <c r="B68" s="743">
        <v>24605</v>
      </c>
      <c r="C68" s="237">
        <f t="shared" si="1"/>
        <v>97562</v>
      </c>
      <c r="D68" s="737">
        <f t="shared" si="455"/>
        <v>3.4394283169702389E-2</v>
      </c>
      <c r="E68" s="541">
        <f t="shared" si="456"/>
        <v>41956</v>
      </c>
      <c r="F68" s="237">
        <f t="shared" si="452"/>
        <v>169205</v>
      </c>
      <c r="G68" s="737">
        <f t="shared" si="457"/>
        <v>2.1399251478932735E-2</v>
      </c>
      <c r="H68" s="749">
        <v>66561</v>
      </c>
      <c r="I68" s="237">
        <f t="shared" si="3"/>
        <v>266767</v>
      </c>
      <c r="J68" s="737">
        <f t="shared" si="453"/>
        <v>2.6113748086376454E-2</v>
      </c>
      <c r="K68" s="24"/>
      <c r="L68" s="625">
        <f t="shared" si="88"/>
        <v>97562</v>
      </c>
      <c r="M68" s="625">
        <f t="shared" si="89"/>
        <v>169205</v>
      </c>
      <c r="N68" s="625">
        <f t="shared" si="90"/>
        <v>266767</v>
      </c>
      <c r="O68" s="89"/>
      <c r="P68" s="749"/>
      <c r="Q68" s="749"/>
      <c r="R68" s="749"/>
      <c r="S68" s="89"/>
      <c r="W68" s="24"/>
      <c r="X68" s="426"/>
      <c r="Y68" s="426"/>
      <c r="Z68" s="384"/>
      <c r="AA68" s="426"/>
      <c r="AB68" s="384"/>
      <c r="AC68" s="385"/>
      <c r="AD68" s="426"/>
      <c r="AE68" s="426"/>
      <c r="AF68" s="426"/>
      <c r="AG68" s="426"/>
      <c r="AH68" s="384"/>
      <c r="AI68" s="384"/>
      <c r="AJ68" s="384"/>
      <c r="AK68" s="426"/>
      <c r="AL68" s="426"/>
      <c r="AM68" s="426"/>
      <c r="AN68" s="384"/>
      <c r="AO68" s="426"/>
      <c r="AP68" s="426"/>
      <c r="AQ68" s="384"/>
      <c r="AR68" s="384"/>
      <c r="AS68" s="384"/>
      <c r="AT68" s="24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24"/>
      <c r="BR68" s="64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296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296"/>
      <c r="DL68" s="62">
        <f t="shared" si="302"/>
        <v>0</v>
      </c>
      <c r="DM68" s="62">
        <f t="shared" si="303"/>
        <v>0</v>
      </c>
      <c r="DN68" s="62">
        <f t="shared" si="304"/>
        <v>0</v>
      </c>
      <c r="DO68" s="62">
        <f t="shared" si="305"/>
        <v>0</v>
      </c>
      <c r="DP68" s="62">
        <f t="shared" si="306"/>
        <v>0</v>
      </c>
      <c r="DQ68" s="62">
        <f t="shared" si="307"/>
        <v>0</v>
      </c>
      <c r="DR68" s="62">
        <f t="shared" si="308"/>
        <v>0</v>
      </c>
      <c r="DS68" s="62">
        <f t="shared" si="309"/>
        <v>0</v>
      </c>
      <c r="DT68" s="62">
        <f t="shared" si="310"/>
        <v>0</v>
      </c>
      <c r="DU68" s="62">
        <f t="shared" si="311"/>
        <v>0</v>
      </c>
      <c r="DV68" s="62">
        <f t="shared" si="312"/>
        <v>0</v>
      </c>
      <c r="DW68" s="62">
        <f t="shared" si="313"/>
        <v>0</v>
      </c>
      <c r="DX68" s="62">
        <f t="shared" si="314"/>
        <v>0</v>
      </c>
      <c r="DY68" s="62">
        <f t="shared" si="315"/>
        <v>0</v>
      </c>
      <c r="DZ68" s="62">
        <f t="shared" si="316"/>
        <v>0</v>
      </c>
      <c r="EA68" s="62">
        <f t="shared" si="317"/>
        <v>0</v>
      </c>
      <c r="EB68" s="62">
        <f t="shared" si="318"/>
        <v>0</v>
      </c>
      <c r="EC68" s="62">
        <f t="shared" si="319"/>
        <v>0</v>
      </c>
      <c r="ED68" s="62">
        <f t="shared" si="320"/>
        <v>0</v>
      </c>
      <c r="EE68" s="62">
        <f t="shared" si="321"/>
        <v>0</v>
      </c>
      <c r="EF68" s="296"/>
      <c r="EG68" s="64">
        <f t="shared" ref="EG68" si="525">(SUM(DL65:DL68))/$M68</f>
        <v>6.3792098718301903E-6</v>
      </c>
      <c r="EH68" s="64">
        <f t="shared" ref="EH68" si="526">(SUM(DM65:DM68))/$M68</f>
        <v>7.3078717248671541E-7</v>
      </c>
      <c r="EI68" s="64">
        <f t="shared" ref="EI68" si="527">(SUM(DN65:DN68))/$M68</f>
        <v>1.7978263873539337E-4</v>
      </c>
      <c r="EJ68" s="64">
        <f t="shared" ref="EJ68" si="528">(SUM(DO65:DO68))/$M68</f>
        <v>2.1356974043934841E-5</v>
      </c>
      <c r="EK68" s="64">
        <f t="shared" ref="EK68" si="529">(SUM(DP65:DP68))/$M68</f>
        <v>7.7971618440459518E-5</v>
      </c>
      <c r="EL68" s="64">
        <f t="shared" ref="EL68" si="530">(SUM(DQ65:DQ68))/$M68</f>
        <v>1.3987716196578803E-4</v>
      </c>
      <c r="EM68" s="64">
        <f t="shared" ref="EM68" si="531">(SUM(DR65:DR68))/$M68</f>
        <v>7.5902928598343272E-5</v>
      </c>
      <c r="EN68" s="64">
        <f t="shared" ref="EN68" si="532">(SUM(DS65:DS68))/$M68</f>
        <v>3.1482311390727698E-5</v>
      </c>
      <c r="EO68" s="64">
        <f t="shared" ref="EO68" si="533">(SUM(DT65:DT68))/$M68</f>
        <v>8.360430110839559E-5</v>
      </c>
      <c r="EP68" s="64">
        <f t="shared" ref="EP68" si="534">(SUM(DU65:DU68))/$M68</f>
        <v>8.795529550458572E-5</v>
      </c>
      <c r="EQ68" s="64">
        <f t="shared" ref="EQ68" si="535">(SUM(DV65:DV68))/$M68</f>
        <v>1.5231628392946956E-4</v>
      </c>
      <c r="ER68" s="64">
        <f t="shared" ref="ER68" si="536">(SUM(DW65:DW68))/$M68</f>
        <v>1.348223633080953E-4</v>
      </c>
      <c r="ES68" s="64">
        <f t="shared" ref="ES68" si="537">(SUM(DX65:DX68))/$M68</f>
        <v>1.6223700086796618E-4</v>
      </c>
      <c r="ET68" s="64">
        <f t="shared" ref="ET68" si="538">(SUM(DY65:DY68))/$M68</f>
        <v>4.1693094622303627E-5</v>
      </c>
      <c r="EU68" s="64">
        <f t="shared" ref="EU68" si="539">(SUM(DZ65:DZ68))/$M68</f>
        <v>4.9738499247403534E-5</v>
      </c>
      <c r="EV68" s="64">
        <f t="shared" ref="EV68" si="540">(SUM(EA65:EA68))/$M68</f>
        <v>7.5945651540734808E-5</v>
      </c>
      <c r="EW68" s="64">
        <f t="shared" ref="EW68" si="541">(SUM(EB65:EB68))/$M68</f>
        <v>9.4525634329220139E-5</v>
      </c>
      <c r="EX68" s="64">
        <f t="shared" ref="EX68" si="542">(SUM(EC65:EC68))/$M68</f>
        <v>2.5883357361521789E-5</v>
      </c>
      <c r="EY68" s="64">
        <f t="shared" ref="EY68" si="543">(SUM(ED65:ED68))/$M68</f>
        <v>1.0183350605408729E-4</v>
      </c>
      <c r="EZ68" s="64">
        <f t="shared" ref="EZ68" si="544">(SUM(EE65:EE68))/$M68</f>
        <v>1.7044295381342159E-3</v>
      </c>
      <c r="FA68" s="23"/>
      <c r="FB68" s="384">
        <v>2703.9340000000002</v>
      </c>
      <c r="FC68" s="426">
        <v>861.85400000000004</v>
      </c>
      <c r="FD68" s="384">
        <v>5619.7939999999999</v>
      </c>
      <c r="FE68" s="385">
        <v>1605</v>
      </c>
      <c r="FF68" s="385">
        <v>3277</v>
      </c>
      <c r="FG68" s="385">
        <v>2702</v>
      </c>
      <c r="FH68" s="385">
        <v>2230</v>
      </c>
      <c r="FI68" s="385">
        <v>1051</v>
      </c>
      <c r="FJ68" s="385">
        <v>2222</v>
      </c>
      <c r="FK68" s="385">
        <v>1695</v>
      </c>
      <c r="FL68" s="384">
        <v>3017.884</v>
      </c>
      <c r="FM68" s="385">
        <v>6215</v>
      </c>
      <c r="FN68" s="385">
        <v>3871</v>
      </c>
      <c r="FO68" s="385">
        <v>1095</v>
      </c>
      <c r="FP68" s="385">
        <v>2246</v>
      </c>
      <c r="FQ68" s="385">
        <v>2333</v>
      </c>
      <c r="FR68" s="385">
        <v>3210</v>
      </c>
      <c r="FS68" s="426">
        <v>735</v>
      </c>
      <c r="FT68" s="385">
        <v>1036</v>
      </c>
      <c r="FU68" s="385">
        <v>3779</v>
      </c>
      <c r="FV68" s="384">
        <v>51505.466</v>
      </c>
      <c r="FW68" s="23"/>
      <c r="FX68" s="62">
        <f t="shared" si="323"/>
        <v>779809.15773200011</v>
      </c>
      <c r="FY68" s="62">
        <f t="shared" si="324"/>
        <v>248556.96989200002</v>
      </c>
      <c r="FZ68" s="62">
        <f t="shared" si="325"/>
        <v>1620737.3500120002</v>
      </c>
      <c r="GA68" s="62">
        <f t="shared" si="326"/>
        <v>462878.79000000004</v>
      </c>
      <c r="GB68" s="62">
        <f t="shared" si="327"/>
        <v>945080.24600000004</v>
      </c>
      <c r="GC68" s="62">
        <f t="shared" si="328"/>
        <v>779251.39600000007</v>
      </c>
      <c r="GD68" s="62">
        <f t="shared" si="329"/>
        <v>643127.54</v>
      </c>
      <c r="GE68" s="62">
        <f t="shared" si="330"/>
        <v>303106.29800000001</v>
      </c>
      <c r="GF68" s="62">
        <f t="shared" si="331"/>
        <v>640820.35600000003</v>
      </c>
      <c r="GG68" s="62">
        <f t="shared" si="332"/>
        <v>488834.61000000004</v>
      </c>
      <c r="GH68" s="62">
        <f t="shared" si="333"/>
        <v>870351.70983200008</v>
      </c>
      <c r="GI68" s="62">
        <f t="shared" si="334"/>
        <v>1792393.57</v>
      </c>
      <c r="GJ68" s="62">
        <f t="shared" si="335"/>
        <v>1116388.6580000001</v>
      </c>
      <c r="GK68" s="62">
        <f t="shared" si="336"/>
        <v>315795.81000000006</v>
      </c>
      <c r="GL68" s="62">
        <f t="shared" si="337"/>
        <v>647741.90800000005</v>
      </c>
      <c r="GM68" s="62">
        <f t="shared" si="338"/>
        <v>672832.5340000001</v>
      </c>
      <c r="GN68" s="62">
        <f t="shared" si="339"/>
        <v>925757.58000000007</v>
      </c>
      <c r="GO68" s="62">
        <f t="shared" si="340"/>
        <v>211972.53000000003</v>
      </c>
      <c r="GP68" s="62">
        <f t="shared" si="341"/>
        <v>298780.32800000004</v>
      </c>
      <c r="GQ68" s="62">
        <f t="shared" si="342"/>
        <v>1089856.0420000001</v>
      </c>
      <c r="GR68" s="23"/>
      <c r="GS68" s="64">
        <f t="shared" ref="GS68" si="545">(SUM(FX65:FX68))/$N68</f>
        <v>12.858286781618418</v>
      </c>
      <c r="GT68" s="64">
        <f t="shared" ref="GT68" si="546">(SUM(FY65:FY68))/$N68</f>
        <v>3.8341246364805244</v>
      </c>
      <c r="GU68" s="64">
        <f t="shared" ref="GU68" si="547">(SUM(FZ65:FZ68))/$N68</f>
        <v>24.984155270749383</v>
      </c>
      <c r="GV68" s="64">
        <f t="shared" ref="GV68" si="548">(SUM(GA65:GA68))/$N68</f>
        <v>6.6486773101620527</v>
      </c>
      <c r="GW68" s="64">
        <f t="shared" ref="GW68" si="549">(SUM(GB65:GB68))/$N68</f>
        <v>13.384922565384775</v>
      </c>
      <c r="GX68" s="64">
        <f t="shared" ref="GX68" si="550">(SUM(GC65:GC68))/$N68</f>
        <v>11.588158063028787</v>
      </c>
      <c r="GY68" s="64">
        <f t="shared" ref="GY68" si="551">(SUM(GD65:GD68))/$N68</f>
        <v>9.9816646511749969</v>
      </c>
      <c r="GZ68" s="64">
        <f t="shared" ref="GZ68" si="552">(SUM(GE65:GE68))/$N68</f>
        <v>4.6756958319432318</v>
      </c>
      <c r="HA68" s="64">
        <f t="shared" ref="HA68" si="553">(SUM(GF65:GF68))/$N68</f>
        <v>9.7676096743600223</v>
      </c>
      <c r="HB68" s="64">
        <f t="shared" ref="HB68" si="554">(SUM(GG65:GG68))/$N68</f>
        <v>7.2313825248250359</v>
      </c>
      <c r="HC68" s="64">
        <f t="shared" ref="HC68" si="555">(SUM(GH65:GH68))/$N68</f>
        <v>12.858064077955669</v>
      </c>
      <c r="HD68" s="64">
        <f t="shared" ref="HD68" si="556">(SUM(GI65:GI68))/$N68</f>
        <v>26.748223415939755</v>
      </c>
      <c r="HE68" s="64">
        <f t="shared" ref="HE68" si="557">(SUM(GJ65:GJ68))/$N68</f>
        <v>16.379530069311421</v>
      </c>
      <c r="HF68" s="64">
        <f t="shared" ref="HF68" si="558">(SUM(GK65:GK68))/$N68</f>
        <v>4.7697502914528416</v>
      </c>
      <c r="HG68" s="64">
        <f t="shared" ref="HG68" si="559">(SUM(GL65:GL68))/$N68</f>
        <v>9.724366244700434</v>
      </c>
      <c r="HH68" s="64">
        <f t="shared" ref="HH68" si="560">(SUM(GM65:GM68))/$N68</f>
        <v>10.06166499604524</v>
      </c>
      <c r="HI68" s="64">
        <f t="shared" ref="HI68" si="561">(SUM(GN65:GN68))/$N68</f>
        <v>13.623842514254013</v>
      </c>
      <c r="HJ68" s="64">
        <f t="shared" ref="HJ68" si="562">(SUM(GO65:GO68))/$N68</f>
        <v>3.1902840231362957</v>
      </c>
      <c r="HK68" s="64">
        <f t="shared" ref="HK68" si="563">(SUM(GP65:GP68))/$N68</f>
        <v>4.4043433108293009</v>
      </c>
      <c r="HL68" s="64">
        <f t="shared" ref="HL68" si="564">(SUM(GQ65:GQ68))/$N68</f>
        <v>16.460611499923157</v>
      </c>
      <c r="HM68" s="23"/>
      <c r="HO68" s="343" t="s">
        <v>666</v>
      </c>
    </row>
    <row r="69" spans="1:248" s="72" customFormat="1" ht="15" customHeight="1">
      <c r="A69" s="61">
        <v>41609</v>
      </c>
      <c r="B69" s="743">
        <v>25570</v>
      </c>
      <c r="C69" s="237">
        <f t="shared" si="1"/>
        <v>98295</v>
      </c>
      <c r="D69" s="737">
        <f t="shared" si="455"/>
        <v>3.2955369434315207E-2</v>
      </c>
      <c r="E69" s="541">
        <f t="shared" si="456"/>
        <v>45026</v>
      </c>
      <c r="F69" s="237">
        <f t="shared" ref="F69" si="565">SUM(E66:E69)</f>
        <v>169924</v>
      </c>
      <c r="G69" s="737">
        <f t="shared" si="457"/>
        <v>1.858856392703645E-2</v>
      </c>
      <c r="H69" s="749">
        <v>70596</v>
      </c>
      <c r="I69" s="237">
        <f t="shared" si="3"/>
        <v>268219</v>
      </c>
      <c r="J69" s="737">
        <f t="shared" si="453"/>
        <v>2.3806979105434722E-2</v>
      </c>
      <c r="K69" s="24"/>
      <c r="L69" s="625">
        <f t="shared" si="88"/>
        <v>98295</v>
      </c>
      <c r="M69" s="625">
        <f t="shared" si="89"/>
        <v>169924</v>
      </c>
      <c r="N69" s="625">
        <f t="shared" si="90"/>
        <v>268219</v>
      </c>
      <c r="O69" s="89"/>
      <c r="P69" s="749"/>
      <c r="Q69" s="749"/>
      <c r="R69" s="749"/>
      <c r="S69" s="89"/>
      <c r="W69" s="24"/>
      <c r="X69" s="426"/>
      <c r="Y69" s="426"/>
      <c r="Z69" s="384"/>
      <c r="AA69" s="426"/>
      <c r="AB69" s="384"/>
      <c r="AC69" s="384"/>
      <c r="AD69" s="426"/>
      <c r="AE69" s="426"/>
      <c r="AF69" s="426"/>
      <c r="AG69" s="426"/>
      <c r="AH69" s="384"/>
      <c r="AI69" s="384"/>
      <c r="AJ69" s="384"/>
      <c r="AK69" s="426"/>
      <c r="AL69" s="426"/>
      <c r="AM69" s="426"/>
      <c r="AN69" s="384"/>
      <c r="AO69" s="426"/>
      <c r="AP69" s="426"/>
      <c r="AQ69" s="384"/>
      <c r="AR69" s="384"/>
      <c r="AS69" s="384"/>
      <c r="AT69" s="24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2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296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296"/>
      <c r="DL69" s="62">
        <f t="shared" si="302"/>
        <v>0</v>
      </c>
      <c r="DM69" s="62">
        <f t="shared" si="303"/>
        <v>0</v>
      </c>
      <c r="DN69" s="62">
        <f t="shared" si="304"/>
        <v>0</v>
      </c>
      <c r="DO69" s="62">
        <f t="shared" si="305"/>
        <v>0</v>
      </c>
      <c r="DP69" s="62">
        <f t="shared" si="306"/>
        <v>0</v>
      </c>
      <c r="DQ69" s="62">
        <f t="shared" si="307"/>
        <v>0</v>
      </c>
      <c r="DR69" s="62">
        <f t="shared" si="308"/>
        <v>0</v>
      </c>
      <c r="DS69" s="62">
        <f t="shared" si="309"/>
        <v>0</v>
      </c>
      <c r="DT69" s="62">
        <f t="shared" si="310"/>
        <v>0</v>
      </c>
      <c r="DU69" s="62">
        <f t="shared" si="311"/>
        <v>0</v>
      </c>
      <c r="DV69" s="62">
        <f t="shared" si="312"/>
        <v>0</v>
      </c>
      <c r="DW69" s="62">
        <f t="shared" si="313"/>
        <v>0</v>
      </c>
      <c r="DX69" s="62">
        <f t="shared" si="314"/>
        <v>0</v>
      </c>
      <c r="DY69" s="62">
        <f t="shared" si="315"/>
        <v>0</v>
      </c>
      <c r="DZ69" s="62">
        <f t="shared" si="316"/>
        <v>0</v>
      </c>
      <c r="EA69" s="62">
        <f t="shared" si="317"/>
        <v>0</v>
      </c>
      <c r="EB69" s="62">
        <f t="shared" si="318"/>
        <v>0</v>
      </c>
      <c r="EC69" s="62">
        <f t="shared" si="319"/>
        <v>0</v>
      </c>
      <c r="ED69" s="62">
        <f t="shared" si="320"/>
        <v>0</v>
      </c>
      <c r="EE69" s="62">
        <f t="shared" si="321"/>
        <v>0</v>
      </c>
      <c r="EF69" s="296"/>
      <c r="EG69" s="64">
        <f t="shared" ref="EG69" si="566">(SUM(DL66:DL69))/$M69</f>
        <v>6.3522174993704676E-6</v>
      </c>
      <c r="EH69" s="64">
        <f t="shared" ref="EH69" si="567">(SUM(DM66:DM69))/$M69</f>
        <v>7.2769499023454424E-7</v>
      </c>
      <c r="EI69" s="64">
        <f t="shared" ref="EI69" si="568">(SUM(DN66:DN69))/$M69</f>
        <v>1.7902192384373152E-4</v>
      </c>
      <c r="EJ69" s="64">
        <f t="shared" ref="EJ69" si="569">(SUM(DO66:DO69))/$M69</f>
        <v>2.1266606206916001E-5</v>
      </c>
      <c r="EK69" s="64">
        <f t="shared" ref="EK69" si="570">(SUM(DP66:DP69))/$M69</f>
        <v>7.7641696865763239E-5</v>
      </c>
      <c r="EL69" s="64">
        <f t="shared" ref="EL69" si="571">(SUM(DQ66:DQ69))/$M69</f>
        <v>1.3928529925390858E-4</v>
      </c>
      <c r="EM69" s="64">
        <f t="shared" ref="EM69" si="572">(SUM(DR66:DR69))/$M69</f>
        <v>7.5581760278022376E-5</v>
      </c>
      <c r="EN69" s="64">
        <f t="shared" ref="EN69" si="573">(SUM(DS66:DS69))/$M69</f>
        <v>3.1349100179304164E-5</v>
      </c>
      <c r="EO69" s="64">
        <f t="shared" ref="EO69" si="574">(SUM(DT66:DT69))/$M69</f>
        <v>8.3250545944340277E-5</v>
      </c>
      <c r="EP69" s="64">
        <f t="shared" ref="EP69" si="575">(SUM(DU66:DU69))/$M69</f>
        <v>8.7583129963121324E-5</v>
      </c>
      <c r="EQ69" s="64">
        <f t="shared" ref="EQ69" si="576">(SUM(DV66:DV69))/$M69</f>
        <v>1.5167178751845472E-4</v>
      </c>
      <c r="ER69" s="64">
        <f t="shared" ref="ER69" si="577">(SUM(DW66:DW69))/$M69</f>
        <v>1.3425188898299396E-4</v>
      </c>
      <c r="ES69" s="64">
        <f t="shared" ref="ES69" si="578">(SUM(DX66:DX69))/$M69</f>
        <v>1.6155052689357724E-4</v>
      </c>
      <c r="ET69" s="64">
        <f t="shared" ref="ET69" si="579">(SUM(DY66:DY69))/$M69</f>
        <v>4.1516678489012058E-5</v>
      </c>
      <c r="EU69" s="64">
        <f t="shared" ref="EU69" si="580">(SUM(DZ66:DZ69))/$M69</f>
        <v>4.9528040566117289E-5</v>
      </c>
      <c r="EV69" s="64">
        <f t="shared" ref="EV69" si="581">(SUM(EA66:EA69))/$M69</f>
        <v>7.5624302446682248E-5</v>
      </c>
      <c r="EW69" s="64">
        <f t="shared" ref="EW69" si="582">(SUM(EB66:EB69))/$M69</f>
        <v>9.4125667690706988E-5</v>
      </c>
      <c r="EX69" s="64">
        <f t="shared" ref="EX69" si="583">(SUM(EC66:EC69))/$M69</f>
        <v>2.5773837023353347E-5</v>
      </c>
      <c r="EY69" s="64">
        <f t="shared" ref="EY69" si="584">(SUM(ED66:ED69))/$M69</f>
        <v>1.0140261759305243E-4</v>
      </c>
      <c r="EZ69" s="64">
        <f t="shared" ref="EZ69" si="585">(SUM(EE66:EE69))/$M69</f>
        <v>1.697217579623832E-3</v>
      </c>
      <c r="FA69" s="23"/>
      <c r="FB69" s="384">
        <v>3766.4340000000002</v>
      </c>
      <c r="FC69" s="426">
        <v>833.85</v>
      </c>
      <c r="FD69" s="384">
        <v>6396.3639999999996</v>
      </c>
      <c r="FE69" s="385">
        <v>1565</v>
      </c>
      <c r="FF69" s="385">
        <v>3243</v>
      </c>
      <c r="FG69" s="385">
        <v>2918</v>
      </c>
      <c r="FH69" s="385">
        <v>2640</v>
      </c>
      <c r="FI69" s="385">
        <v>1141</v>
      </c>
      <c r="FJ69" s="385">
        <v>2367</v>
      </c>
      <c r="FK69" s="385">
        <v>1681</v>
      </c>
      <c r="FL69" s="384">
        <v>3056.0970000000002</v>
      </c>
      <c r="FM69" s="385">
        <v>6230</v>
      </c>
      <c r="FN69" s="385">
        <v>3746</v>
      </c>
      <c r="FO69" s="385">
        <v>1106</v>
      </c>
      <c r="FP69" s="385">
        <v>2292</v>
      </c>
      <c r="FQ69" s="385">
        <v>2338</v>
      </c>
      <c r="FR69" s="385">
        <v>3264</v>
      </c>
      <c r="FS69" s="426">
        <v>728</v>
      </c>
      <c r="FT69" s="385">
        <v>1036</v>
      </c>
      <c r="FU69" s="385">
        <v>4203</v>
      </c>
      <c r="FV69" s="384">
        <v>54550.745000000003</v>
      </c>
      <c r="FW69" s="23"/>
      <c r="FX69" s="62">
        <f t="shared" si="323"/>
        <v>1086232.0327320001</v>
      </c>
      <c r="FY69" s="62">
        <f t="shared" si="324"/>
        <v>240480.67230000003</v>
      </c>
      <c r="FZ69" s="62">
        <f t="shared" si="325"/>
        <v>1844698.5848719999</v>
      </c>
      <c r="GA69" s="62">
        <f t="shared" si="326"/>
        <v>451342.87000000005</v>
      </c>
      <c r="GB69" s="62">
        <f t="shared" si="327"/>
        <v>935274.71400000004</v>
      </c>
      <c r="GC69" s="62">
        <f t="shared" si="328"/>
        <v>841545.36400000006</v>
      </c>
      <c r="GD69" s="62">
        <f t="shared" si="329"/>
        <v>761370.72000000009</v>
      </c>
      <c r="GE69" s="62">
        <f t="shared" si="330"/>
        <v>329062.11800000002</v>
      </c>
      <c r="GF69" s="62">
        <f t="shared" si="331"/>
        <v>682638.06600000011</v>
      </c>
      <c r="GG69" s="62">
        <f t="shared" si="332"/>
        <v>484797.03800000006</v>
      </c>
      <c r="GH69" s="62">
        <f t="shared" si="333"/>
        <v>881372.26260600018</v>
      </c>
      <c r="GI69" s="62">
        <f t="shared" si="334"/>
        <v>1796719.54</v>
      </c>
      <c r="GJ69" s="62">
        <f t="shared" si="335"/>
        <v>1080338.9080000001</v>
      </c>
      <c r="GK69" s="62">
        <f t="shared" si="336"/>
        <v>318968.18800000002</v>
      </c>
      <c r="GL69" s="62">
        <f t="shared" si="337"/>
        <v>661008.21600000001</v>
      </c>
      <c r="GM69" s="62">
        <f t="shared" si="338"/>
        <v>674274.52400000009</v>
      </c>
      <c r="GN69" s="62">
        <f t="shared" si="339"/>
        <v>941331.07200000004</v>
      </c>
      <c r="GO69" s="62">
        <f t="shared" si="340"/>
        <v>209953.74400000001</v>
      </c>
      <c r="GP69" s="62">
        <f t="shared" si="341"/>
        <v>298780.32800000004</v>
      </c>
      <c r="GQ69" s="62">
        <f t="shared" si="342"/>
        <v>1212136.794</v>
      </c>
      <c r="GR69" s="23"/>
      <c r="GS69" s="64">
        <f t="shared" ref="GS69" si="586">(SUM(FX66:FX69))/$N69</f>
        <v>12.70421689058568</v>
      </c>
      <c r="GT69" s="64">
        <f t="shared" ref="GT69" si="587">(SUM(FY66:FY69))/$N69</f>
        <v>3.8122880441355762</v>
      </c>
      <c r="GU69" s="64">
        <f t="shared" ref="GU69" si="588">(SUM(FZ66:FZ69))/$N69</f>
        <v>24.966116134539313</v>
      </c>
      <c r="GV69" s="64">
        <f t="shared" ref="GV69" si="589">(SUM(GA66:GA69))/$N69</f>
        <v>6.6137600170010336</v>
      </c>
      <c r="GW69" s="64">
        <f t="shared" ref="GW69" si="590">(SUM(GB66:GB69))/$N69</f>
        <v>13.545789090258335</v>
      </c>
      <c r="GX69" s="64">
        <f t="shared" ref="GX69" si="591">(SUM(GC66:GC69))/$N69</f>
        <v>11.641550919211541</v>
      </c>
      <c r="GY69" s="64">
        <f t="shared" ref="GY69" si="592">(SUM(GD66:GD69))/$N69</f>
        <v>10.042679004843059</v>
      </c>
      <c r="GZ69" s="64">
        <f t="shared" ref="GZ69" si="593">(SUM(GE66:GE69))/$N69</f>
        <v>4.681565780201999</v>
      </c>
      <c r="HA69" s="64">
        <f t="shared" ref="HA69" si="594">(SUM(GF66:GF69))/$N69</f>
        <v>9.729786115077605</v>
      </c>
      <c r="HB69" s="64">
        <f t="shared" ref="HB69" si="595">(SUM(GG66:GG69))/$N69</f>
        <v>7.1793327318348066</v>
      </c>
      <c r="HC69" s="64">
        <f t="shared" ref="HC69" si="596">(SUM(GH66:GH69))/$N69</f>
        <v>12.933839412808192</v>
      </c>
      <c r="HD69" s="64">
        <f t="shared" ref="HD69" si="597">(SUM(GI66:GI69))/$N69</f>
        <v>26.676538127425726</v>
      </c>
      <c r="HE69" s="64">
        <f t="shared" ref="HE69" si="598">(SUM(GJ66:GJ69))/$N69</f>
        <v>16.395157330390465</v>
      </c>
      <c r="HF69" s="64">
        <f t="shared" ref="HF69" si="599">(SUM(GK66:GK69))/$N69</f>
        <v>4.7966157431054475</v>
      </c>
      <c r="HG69" s="64">
        <f t="shared" ref="HG69" si="600">(SUM(GL66:GL69))/$N69</f>
        <v>9.694303416238224</v>
      </c>
      <c r="HH69" s="64">
        <f t="shared" ref="HH69" si="601">(SUM(GM66:GM69))/$N69</f>
        <v>10.02547527207245</v>
      </c>
      <c r="HI69" s="64">
        <f t="shared" ref="HI69" si="602">(SUM(GN66:GN69))/$N69</f>
        <v>13.722127351157079</v>
      </c>
      <c r="HJ69" s="64">
        <f t="shared" ref="HJ69" si="603">(SUM(GO66:GO69))/$N69</f>
        <v>3.1633363631957465</v>
      </c>
      <c r="HK69" s="64">
        <f t="shared" ref="HK69" si="604">(SUM(GP66:GP69))/$N69</f>
        <v>4.3891023231016453</v>
      </c>
      <c r="HL69" s="64">
        <f t="shared" ref="HL69" si="605">(SUM(GQ66:GQ69))/$N69</f>
        <v>16.495154027119632</v>
      </c>
      <c r="HM69" s="23"/>
    </row>
    <row r="70" spans="1:248" s="72" customFormat="1">
      <c r="A70" s="61">
        <v>41699</v>
      </c>
      <c r="B70" s="743">
        <v>24544</v>
      </c>
      <c r="C70" s="237">
        <f t="shared" si="1"/>
        <v>99140</v>
      </c>
      <c r="D70" s="737">
        <f t="shared" ref="D70" si="606">(SUM(B67:B70)/SUM(B63:B66))-1</f>
        <v>3.4713089945102027E-2</v>
      </c>
      <c r="E70" s="541">
        <f t="shared" ref="E70" si="607">H70-B70</f>
        <v>43144</v>
      </c>
      <c r="F70" s="237">
        <f t="shared" ref="F70" si="608">SUM(E67:E70)</f>
        <v>171363</v>
      </c>
      <c r="G70" s="737">
        <f t="shared" ref="G70" si="609">(SUM(E67:E70)/SUM(E63:E66))-1</f>
        <v>2.3062686567164148E-2</v>
      </c>
      <c r="H70" s="749">
        <v>67688</v>
      </c>
      <c r="I70" s="237">
        <f t="shared" si="3"/>
        <v>270503</v>
      </c>
      <c r="J70" s="737">
        <f t="shared" si="453"/>
        <v>2.730200445095976E-2</v>
      </c>
      <c r="K70" s="24"/>
      <c r="L70" s="625">
        <f t="shared" si="88"/>
        <v>99140</v>
      </c>
      <c r="M70" s="625">
        <f t="shared" si="89"/>
        <v>171363</v>
      </c>
      <c r="N70" s="625">
        <f t="shared" si="90"/>
        <v>270503</v>
      </c>
      <c r="O70" s="89"/>
      <c r="P70" s="749"/>
      <c r="Q70" s="749"/>
      <c r="R70" s="749"/>
      <c r="S70" s="89"/>
      <c r="W70" s="457">
        <v>2014</v>
      </c>
      <c r="X70" s="457">
        <v>276.7</v>
      </c>
      <c r="Y70" s="457">
        <v>23.5</v>
      </c>
      <c r="Z70" s="457">
        <v>8032.4</v>
      </c>
      <c r="AA70" s="457">
        <v>968.3</v>
      </c>
      <c r="AB70" s="457">
        <v>3594.5</v>
      </c>
      <c r="AC70" s="457">
        <v>6366.1</v>
      </c>
      <c r="AD70" s="457">
        <v>3560.3</v>
      </c>
      <c r="AE70" s="457">
        <v>1465</v>
      </c>
      <c r="AF70" s="457">
        <v>3761</v>
      </c>
      <c r="AG70" s="457">
        <v>4276.1000000000004</v>
      </c>
      <c r="AH70" s="457">
        <v>7025.5</v>
      </c>
      <c r="AI70" s="457">
        <v>6173</v>
      </c>
      <c r="AJ70" s="457">
        <v>7790.6</v>
      </c>
      <c r="AK70" s="457">
        <v>1843</v>
      </c>
      <c r="AL70" s="457">
        <v>2262.6999999999998</v>
      </c>
      <c r="AM70" s="457">
        <v>3361.9</v>
      </c>
      <c r="AN70" s="457">
        <v>4332.7</v>
      </c>
      <c r="AO70" s="457">
        <v>1115.5</v>
      </c>
      <c r="AP70" s="457">
        <v>1603.7</v>
      </c>
      <c r="AQ70" s="457">
        <v>5758</v>
      </c>
      <c r="AR70" s="457">
        <v>4662.7</v>
      </c>
      <c r="AS70" s="457">
        <v>78253.2</v>
      </c>
      <c r="AT70" s="24"/>
      <c r="AU70" s="62">
        <f>+X70-X66</f>
        <v>-7</v>
      </c>
      <c r="AV70" s="62">
        <f t="shared" ref="AV70" si="610">+Y70-Y66</f>
        <v>-9</v>
      </c>
      <c r="AW70" s="62">
        <f t="shared" ref="AW70" si="611">+Z70-Z66</f>
        <v>37</v>
      </c>
      <c r="AX70" s="62">
        <f t="shared" ref="AX70" si="612">+AA70-AA66</f>
        <v>18.5</v>
      </c>
      <c r="AY70" s="62">
        <f t="shared" ref="AY70" si="613">+AB70-AB66</f>
        <v>126.90000000000009</v>
      </c>
      <c r="AZ70" s="62">
        <f t="shared" ref="AZ70" si="614">+AC70-AC66</f>
        <v>145.40000000000055</v>
      </c>
      <c r="BA70" s="62">
        <f t="shared" ref="BA70" si="615">+AD70-AD66</f>
        <v>184.70000000000027</v>
      </c>
      <c r="BB70" s="62">
        <f t="shared" ref="BB70" si="616">+AE70-AE66</f>
        <v>64.900000000000091</v>
      </c>
      <c r="BC70" s="62">
        <f t="shared" ref="BC70" si="617">+AF70-AF66</f>
        <v>42.900000000000091</v>
      </c>
      <c r="BD70" s="62">
        <f t="shared" ref="BD70" si="618">+AG70-AG66</f>
        <v>364.50000000000045</v>
      </c>
      <c r="BE70" s="62">
        <f t="shared" ref="BE70" si="619">+AH70-AH66</f>
        <v>251.60000000000036</v>
      </c>
      <c r="BF70" s="62">
        <f t="shared" ref="BF70" si="620">+AI70-AI66</f>
        <v>177.10000000000036</v>
      </c>
      <c r="BG70" s="62">
        <f t="shared" ref="BG70" si="621">+AJ70-AJ66</f>
        <v>575.5</v>
      </c>
      <c r="BH70" s="62">
        <f t="shared" ref="BH70" si="622">+AK70-AK66</f>
        <v>-11.200000000000045</v>
      </c>
      <c r="BI70" s="62">
        <f t="shared" ref="BI70" si="623">+AL70-AL66</f>
        <v>50.699999999999818</v>
      </c>
      <c r="BJ70" s="62">
        <f t="shared" ref="BJ70" si="624">+AM70-AM66</f>
        <v>-15.599999999999909</v>
      </c>
      <c r="BK70" s="62">
        <f t="shared" ref="BK70" si="625">+AN70-AN66</f>
        <v>128.89999999999964</v>
      </c>
      <c r="BL70" s="62">
        <f t="shared" ref="BL70" si="626">+AO70-AO66</f>
        <v>-35.599999999999909</v>
      </c>
      <c r="BM70" s="62">
        <f t="shared" ref="BM70" si="627">+AP70-AP66</f>
        <v>24</v>
      </c>
      <c r="BN70" s="62">
        <f t="shared" ref="BN70" si="628">+AQ70-AQ66</f>
        <v>204.69999999999982</v>
      </c>
      <c r="BO70" s="62">
        <f t="shared" ref="BO70" si="629">+AR70-AR66</f>
        <v>133.89999999999964</v>
      </c>
      <c r="BP70" s="62">
        <f t="shared" ref="BP70" si="630">+AS70-AS66</f>
        <v>2452.8000000000029</v>
      </c>
      <c r="BQ70" s="24"/>
      <c r="BR70" s="64">
        <f>+X70/X66-1</f>
        <v>-2.4673951357067292E-2</v>
      </c>
      <c r="BS70" s="64">
        <f t="shared" ref="BS70:CM70" si="631">+Y70/Y66-1</f>
        <v>-0.27692307692307694</v>
      </c>
      <c r="BT70" s="64">
        <f t="shared" si="631"/>
        <v>4.6276609050204254E-3</v>
      </c>
      <c r="BU70" s="64">
        <f t="shared" si="631"/>
        <v>1.9477784796799291E-2</v>
      </c>
      <c r="BV70" s="64">
        <f t="shared" si="631"/>
        <v>3.6595916484023494E-2</v>
      </c>
      <c r="BW70" s="64">
        <f t="shared" si="631"/>
        <v>2.3373575321105511E-2</v>
      </c>
      <c r="BX70" s="64">
        <f t="shared" si="631"/>
        <v>5.4716198601730159E-2</v>
      </c>
      <c r="BY70" s="64">
        <f t="shared" si="631"/>
        <v>4.6353831869152318E-2</v>
      </c>
      <c r="BZ70" s="64">
        <f t="shared" si="631"/>
        <v>1.1538151206261338E-2</v>
      </c>
      <c r="CA70" s="64">
        <f t="shared" si="631"/>
        <v>9.318437468043772E-2</v>
      </c>
      <c r="CB70" s="64">
        <f t="shared" si="631"/>
        <v>3.7142561891967851E-2</v>
      </c>
      <c r="CC70" s="64">
        <f t="shared" si="631"/>
        <v>2.9536850180956975E-2</v>
      </c>
      <c r="CD70" s="64">
        <f t="shared" si="631"/>
        <v>7.9763274244293303E-2</v>
      </c>
      <c r="CE70" s="64">
        <f t="shared" si="631"/>
        <v>-6.0403408478050258E-3</v>
      </c>
      <c r="CF70" s="64">
        <f t="shared" si="631"/>
        <v>2.2920433996383327E-2</v>
      </c>
      <c r="CG70" s="64">
        <f t="shared" si="631"/>
        <v>-4.6188008882309672E-3</v>
      </c>
      <c r="CH70" s="64">
        <f t="shared" si="631"/>
        <v>3.0662733717113033E-2</v>
      </c>
      <c r="CI70" s="64">
        <f t="shared" si="631"/>
        <v>-3.0926939449222424E-2</v>
      </c>
      <c r="CJ70" s="64">
        <f t="shared" si="631"/>
        <v>1.519275811863019E-2</v>
      </c>
      <c r="CK70" s="64">
        <f t="shared" si="631"/>
        <v>3.6860965552014013E-2</v>
      </c>
      <c r="CL70" s="64">
        <f t="shared" si="631"/>
        <v>2.9566331036919191E-2</v>
      </c>
      <c r="CM70" s="64">
        <f t="shared" si="631"/>
        <v>3.2358668291987858E-2</v>
      </c>
      <c r="CN70" s="296"/>
      <c r="CO70" s="64">
        <f>+X70/$AS70</f>
        <v>3.535957634959337E-3</v>
      </c>
      <c r="CP70" s="64">
        <f t="shared" ref="CP70:DJ70" si="632">+Y70/$AS70</f>
        <v>3.0030720788415041E-4</v>
      </c>
      <c r="CQ70" s="64">
        <f t="shared" si="632"/>
        <v>0.10264628155781488</v>
      </c>
      <c r="CR70" s="64">
        <f t="shared" si="632"/>
        <v>1.2373934867839271E-2</v>
      </c>
      <c r="CS70" s="64">
        <f t="shared" si="632"/>
        <v>4.5934223776152285E-2</v>
      </c>
      <c r="CT70" s="64">
        <f t="shared" si="632"/>
        <v>8.1352583664310224E-2</v>
      </c>
      <c r="CU70" s="64">
        <f t="shared" si="632"/>
        <v>4.5497180945954931E-2</v>
      </c>
      <c r="CV70" s="64">
        <f t="shared" si="632"/>
        <v>1.8721279129799165E-2</v>
      </c>
      <c r="CW70" s="64">
        <f t="shared" si="632"/>
        <v>4.8061932291586798E-2</v>
      </c>
      <c r="CX70" s="64">
        <f t="shared" si="632"/>
        <v>5.464441070780493E-2</v>
      </c>
      <c r="CY70" s="64">
        <f t="shared" si="632"/>
        <v>8.9779076127238247E-2</v>
      </c>
      <c r="CZ70" s="64">
        <f t="shared" si="632"/>
        <v>7.8884952947611095E-2</v>
      </c>
      <c r="DA70" s="64">
        <f t="shared" si="632"/>
        <v>9.9556312074138828E-2</v>
      </c>
      <c r="DB70" s="64">
        <f t="shared" si="632"/>
        <v>2.3551752516191033E-2</v>
      </c>
      <c r="DC70" s="64">
        <f t="shared" si="632"/>
        <v>2.891511145870073E-2</v>
      </c>
      <c r="DD70" s="64">
        <f t="shared" si="632"/>
        <v>4.2961821369605337E-2</v>
      </c>
      <c r="DE70" s="64">
        <f t="shared" si="632"/>
        <v>5.5367703812751426E-2</v>
      </c>
      <c r="DF70" s="64">
        <f t="shared" si="632"/>
        <v>1.4255008101905099E-2</v>
      </c>
      <c r="DG70" s="64">
        <f t="shared" si="632"/>
        <v>2.0493730607821791E-2</v>
      </c>
      <c r="DH70" s="64">
        <f t="shared" si="632"/>
        <v>7.3581655446678218E-2</v>
      </c>
      <c r="DI70" s="64">
        <f t="shared" si="632"/>
        <v>5.9584783753252261E-2</v>
      </c>
      <c r="DJ70" s="64">
        <f t="shared" si="632"/>
        <v>1</v>
      </c>
      <c r="DK70" s="296"/>
      <c r="DL70" s="62">
        <f t="shared" si="302"/>
        <v>1.019763110007003</v>
      </c>
      <c r="DM70" s="62">
        <f t="shared" si="303"/>
        <v>8.6607998139373213E-2</v>
      </c>
      <c r="DN70" s="62">
        <f t="shared" si="304"/>
        <v>29.6029823087107</v>
      </c>
      <c r="DO70" s="62">
        <f t="shared" si="305"/>
        <v>3.5686180680151103</v>
      </c>
      <c r="DP70" s="62">
        <f t="shared" si="306"/>
        <v>13.247338268594767</v>
      </c>
      <c r="DQ70" s="62">
        <f t="shared" si="307"/>
        <v>23.461922423619743</v>
      </c>
      <c r="DR70" s="62">
        <f t="shared" si="308"/>
        <v>13.121295990451511</v>
      </c>
      <c r="DS70" s="62">
        <f t="shared" si="309"/>
        <v>5.3991794584758201</v>
      </c>
      <c r="DT70" s="62">
        <f t="shared" si="310"/>
        <v>13.860965149029051</v>
      </c>
      <c r="DU70" s="62">
        <f t="shared" si="311"/>
        <v>15.759338759309527</v>
      </c>
      <c r="DV70" s="62">
        <f t="shared" si="312"/>
        <v>25.892105996943258</v>
      </c>
      <c r="DW70" s="62">
        <f t="shared" si="313"/>
        <v>22.750262660185147</v>
      </c>
      <c r="DX70" s="62">
        <f t="shared" si="314"/>
        <v>28.711841289557491</v>
      </c>
      <c r="DY70" s="62">
        <f t="shared" si="315"/>
        <v>6.7922783221644618</v>
      </c>
      <c r="DZ70" s="62">
        <f t="shared" si="316"/>
        <v>8.3390603144663746</v>
      </c>
      <c r="EA70" s="62">
        <f t="shared" si="317"/>
        <v>12.390103359351441</v>
      </c>
      <c r="EB70" s="62">
        <f t="shared" si="318"/>
        <v>15.967935044189888</v>
      </c>
      <c r="EC70" s="62">
        <f t="shared" si="319"/>
        <v>4.1111158265732266</v>
      </c>
      <c r="ED70" s="62">
        <f t="shared" si="320"/>
        <v>17.184132464870448</v>
      </c>
      <c r="EE70" s="62">
        <f t="shared" si="321"/>
        <v>288.39800000000002</v>
      </c>
      <c r="EF70" s="296"/>
      <c r="EG70" s="64">
        <f t="shared" ref="EG70" si="633">(SUM(DL67:DL70))/$M70</f>
        <v>5.9508943587997585E-6</v>
      </c>
      <c r="EH70" s="64">
        <f t="shared" ref="EH70" si="634">(SUM(DM67:DM70))/$M70</f>
        <v>5.054066405196759E-7</v>
      </c>
      <c r="EI70" s="64">
        <f t="shared" ref="EI70" si="635">(SUM(DN67:DN70))/$M70</f>
        <v>1.7275014039618063E-4</v>
      </c>
      <c r="EJ70" s="64">
        <f t="shared" ref="EJ70" si="636">(SUM(DO67:DO70))/$M70</f>
        <v>2.0824904255966051E-5</v>
      </c>
      <c r="EK70" s="64">
        <f t="shared" ref="EK70" si="637">(SUM(DP67:DP70))/$M70</f>
        <v>7.7305709333956379E-5</v>
      </c>
      <c r="EL70" s="64">
        <f t="shared" ref="EL70" si="638">(SUM(DQ67:DQ70))/$M70</f>
        <v>1.3691358358350252E-4</v>
      </c>
      <c r="EM70" s="64">
        <f t="shared" ref="EM70" si="639">(SUM(DR67:DR70))/$M70</f>
        <v>7.6570181372008606E-5</v>
      </c>
      <c r="EN70" s="64">
        <f t="shared" ref="EN70" si="640">(SUM(DS67:DS70))/$M70</f>
        <v>3.1507265036652139E-5</v>
      </c>
      <c r="EO70" s="64">
        <f t="shared" ref="EO70" si="641">(SUM(DT67:DT70))/$M70</f>
        <v>8.0886569148702178E-5</v>
      </c>
      <c r="EP70" s="64">
        <f t="shared" ref="EP70" si="642">(SUM(DU67:DU70))/$M70</f>
        <v>9.1964652575582401E-5</v>
      </c>
      <c r="EQ70" s="64">
        <f t="shared" ref="EQ70" si="643">(SUM(DV67:DV70))/$M70</f>
        <v>1.5109507884982905E-4</v>
      </c>
      <c r="ER70" s="64">
        <f t="shared" ref="ER70" si="644">(SUM(DW67:DW70))/$M70</f>
        <v>1.3276064646501956E-4</v>
      </c>
      <c r="ES70" s="64">
        <f t="shared" ref="ES70" si="645">(SUM(DX67:DX70))/$M70</f>
        <v>1.6754982866521646E-4</v>
      </c>
      <c r="ET70" s="64">
        <f t="shared" ref="ET70" si="646">(SUM(DY67:DY70))/$M70</f>
        <v>3.963678461607501E-5</v>
      </c>
      <c r="EU70" s="64">
        <f t="shared" ref="EU70" si="647">(SUM(DZ67:DZ70))/$M70</f>
        <v>4.8663132149100885E-5</v>
      </c>
      <c r="EV70" s="64">
        <f t="shared" ref="EV70" si="648">(SUM(EA67:EA70))/$M70</f>
        <v>7.2303258926089298E-5</v>
      </c>
      <c r="EW70" s="64">
        <f t="shared" ref="EW70" si="649">(SUM(EB67:EB70))/$M70</f>
        <v>9.3181929845940413E-5</v>
      </c>
      <c r="EX70" s="64">
        <f t="shared" ref="EX70" si="650">(SUM(EC67:EC70))/$M70</f>
        <v>2.3990685425519083E-5</v>
      </c>
      <c r="EY70" s="64">
        <f t="shared" ref="EY70" si="651">(SUM(ED67:ED70))/$M70</f>
        <v>1.002791294787699E-4</v>
      </c>
      <c r="EZ70" s="64">
        <f t="shared" ref="EZ70" si="652">(SUM(EE67:EE70))/$M70</f>
        <v>1.6829654009325235E-3</v>
      </c>
      <c r="FA70" s="23"/>
      <c r="FB70" s="384">
        <v>3287.5340000000001</v>
      </c>
      <c r="FC70" s="426">
        <v>926.91700000000003</v>
      </c>
      <c r="FD70" s="384">
        <v>5849.4059999999999</v>
      </c>
      <c r="FE70" s="385">
        <v>1498</v>
      </c>
      <c r="FF70" s="385">
        <v>3392</v>
      </c>
      <c r="FG70" s="385">
        <v>2612</v>
      </c>
      <c r="FH70" s="385">
        <v>2308</v>
      </c>
      <c r="FI70" s="385">
        <v>1167</v>
      </c>
      <c r="FJ70" s="385">
        <v>2335</v>
      </c>
      <c r="FK70" s="385">
        <v>1667</v>
      </c>
      <c r="FL70" s="384">
        <v>3071.2080000000001</v>
      </c>
      <c r="FM70" s="385">
        <v>6247</v>
      </c>
      <c r="FN70" s="385">
        <v>3757</v>
      </c>
      <c r="FO70" s="385">
        <v>1112</v>
      </c>
      <c r="FP70" s="385">
        <v>2214</v>
      </c>
      <c r="FQ70" s="385">
        <v>2343</v>
      </c>
      <c r="FR70" s="385">
        <v>3258</v>
      </c>
      <c r="FS70" s="426">
        <v>758</v>
      </c>
      <c r="FT70" s="385">
        <v>1008</v>
      </c>
      <c r="FU70" s="385">
        <v>3767</v>
      </c>
      <c r="FV70" s="384">
        <v>52578.065000000002</v>
      </c>
      <c r="FW70" s="23"/>
      <c r="FX70" s="62">
        <f t="shared" si="323"/>
        <v>948118.23053200007</v>
      </c>
      <c r="FY70" s="62">
        <f t="shared" si="324"/>
        <v>267321.00896600005</v>
      </c>
      <c r="FZ70" s="62">
        <f t="shared" si="325"/>
        <v>1686956.9915880002</v>
      </c>
      <c r="GA70" s="62">
        <f t="shared" si="326"/>
        <v>432020.20400000003</v>
      </c>
      <c r="GB70" s="62">
        <f t="shared" si="327"/>
        <v>978246.01600000006</v>
      </c>
      <c r="GC70" s="62">
        <f t="shared" si="328"/>
        <v>753295.57600000012</v>
      </c>
      <c r="GD70" s="62">
        <f t="shared" si="329"/>
        <v>665622.58400000003</v>
      </c>
      <c r="GE70" s="62">
        <f t="shared" si="330"/>
        <v>336560.46600000001</v>
      </c>
      <c r="GF70" s="62">
        <f t="shared" si="331"/>
        <v>673409.33000000007</v>
      </c>
      <c r="GG70" s="62">
        <f t="shared" si="332"/>
        <v>480759.46600000001</v>
      </c>
      <c r="GH70" s="62">
        <f t="shared" si="333"/>
        <v>885730.2447840001</v>
      </c>
      <c r="GI70" s="62">
        <f t="shared" si="334"/>
        <v>1801622.3060000001</v>
      </c>
      <c r="GJ70" s="62">
        <f t="shared" si="335"/>
        <v>1083511.2860000001</v>
      </c>
      <c r="GK70" s="62">
        <f t="shared" si="336"/>
        <v>320698.576</v>
      </c>
      <c r="GL70" s="62">
        <f t="shared" si="337"/>
        <v>638513.17200000002</v>
      </c>
      <c r="GM70" s="62">
        <f t="shared" si="338"/>
        <v>675716.51400000008</v>
      </c>
      <c r="GN70" s="62">
        <f t="shared" si="339"/>
        <v>939600.68400000012</v>
      </c>
      <c r="GO70" s="62">
        <f t="shared" si="340"/>
        <v>218605.68400000001</v>
      </c>
      <c r="GP70" s="62">
        <f t="shared" si="341"/>
        <v>290705.18400000001</v>
      </c>
      <c r="GQ70" s="62">
        <f t="shared" si="342"/>
        <v>1086395.2660000001</v>
      </c>
      <c r="GR70" s="23"/>
      <c r="GS70" s="64">
        <f t="shared" ref="GS70" si="653">(SUM(FX67:FX70))/$N70</f>
        <v>12.692416204951519</v>
      </c>
      <c r="GT70" s="64">
        <f t="shared" ref="GT70" si="654">(SUM(FY67:FY70))/$N70</f>
        <v>3.8248720380919994</v>
      </c>
      <c r="GU70" s="64">
        <f t="shared" ref="GU70" si="655">(SUM(FZ67:FZ70))/$N70</f>
        <v>24.912382020332494</v>
      </c>
      <c r="GV70" s="64">
        <f t="shared" ref="GV70" si="656">(SUM(GA67:GA70))/$N70</f>
        <v>6.5899011766967472</v>
      </c>
      <c r="GW70" s="64">
        <f t="shared" ref="GW70" si="657">(SUM(GB67:GB70))/$N70</f>
        <v>13.915448982081532</v>
      </c>
      <c r="GX70" s="64">
        <f t="shared" ref="GX70" si="658">(SUM(GC67:GC70))/$N70</f>
        <v>11.594430560844057</v>
      </c>
      <c r="GY70" s="64">
        <f t="shared" ref="GY70" si="659">(SUM(GD67:GD70))/$N70</f>
        <v>10.053837258736504</v>
      </c>
      <c r="GZ70" s="64">
        <f t="shared" ref="GZ70" si="660">(SUM(GE67:GE70))/$N70</f>
        <v>4.683616869313834</v>
      </c>
      <c r="HA70" s="64">
        <f t="shared" ref="HA70" si="661">(SUM(GF67:GF70))/$N70</f>
        <v>9.7041385714761041</v>
      </c>
      <c r="HB70" s="64">
        <f t="shared" ref="HB70" si="662">(SUM(GG67:GG70))/$N70</f>
        <v>7.1379046073426187</v>
      </c>
      <c r="HC70" s="64">
        <f t="shared" ref="HC70" si="663">(SUM(GH67:GH70))/$N70</f>
        <v>12.950780631719429</v>
      </c>
      <c r="HD70" s="64">
        <f t="shared" ref="HD70" si="664">(SUM(GI67:GI70))/$N70</f>
        <v>26.546181750294821</v>
      </c>
      <c r="HE70" s="64">
        <f t="shared" ref="HE70" si="665">(SUM(GJ67:GJ70))/$N70</f>
        <v>16.234335094250344</v>
      </c>
      <c r="HF70" s="64">
        <f t="shared" ref="HF70" si="666">(SUM(GK67:GK70))/$N70</f>
        <v>4.7571815321826385</v>
      </c>
      <c r="HG70" s="64">
        <f t="shared" ref="HG70" si="667">(SUM(GL67:GL70))/$N70</f>
        <v>9.668955471843196</v>
      </c>
      <c r="HH70" s="64">
        <f t="shared" ref="HH70" si="668">(SUM(GM67:GM70))/$N70</f>
        <v>9.9610818142497504</v>
      </c>
      <c r="HI70" s="64">
        <f t="shared" ref="HI70" si="669">(SUM(GN67:GN70))/$N70</f>
        <v>13.776848892618567</v>
      </c>
      <c r="HJ70" s="64">
        <f t="shared" ref="HJ70" si="670">(SUM(GO67:GO70))/$N70</f>
        <v>3.1387589490689569</v>
      </c>
      <c r="HK70" s="64">
        <f t="shared" ref="HK70" si="671">(SUM(GP67:GP70))/$N70</f>
        <v>4.3691012816863406</v>
      </c>
      <c r="HL70" s="64">
        <f t="shared" ref="HL70" si="672">(SUM(GQ67:GQ70))/$N70</f>
        <v>16.485947564352337</v>
      </c>
      <c r="HM70" s="23"/>
    </row>
    <row r="71" spans="1:248" s="72" customFormat="1">
      <c r="A71" s="61">
        <v>41791</v>
      </c>
      <c r="B71" s="743">
        <v>25300</v>
      </c>
      <c r="C71" s="237">
        <f t="shared" si="1"/>
        <v>100019</v>
      </c>
      <c r="D71" s="737">
        <f t="shared" ref="D71" si="673">(SUM(B68:B71)/SUM(B64:B67))-1</f>
        <v>3.4879149077063243E-2</v>
      </c>
      <c r="E71" s="541">
        <f t="shared" ref="E71" si="674">H71-B71</f>
        <v>42606</v>
      </c>
      <c r="F71" s="237">
        <f t="shared" ref="F71" si="675">SUM(E68:E71)</f>
        <v>172732</v>
      </c>
      <c r="G71" s="737">
        <f t="shared" ref="G71" si="676">(SUM(E68:E71)/SUM(E64:E67))-1</f>
        <v>2.6852539904289152E-2</v>
      </c>
      <c r="H71" s="749">
        <v>67906</v>
      </c>
      <c r="I71" s="237">
        <f t="shared" si="3"/>
        <v>272751</v>
      </c>
      <c r="J71" s="737">
        <f t="shared" si="453"/>
        <v>2.9781434175403909E-2</v>
      </c>
      <c r="K71" s="24"/>
      <c r="L71" s="625">
        <f t="shared" si="88"/>
        <v>100019</v>
      </c>
      <c r="M71" s="625">
        <f t="shared" si="89"/>
        <v>172732</v>
      </c>
      <c r="N71" s="625">
        <f t="shared" si="90"/>
        <v>272751</v>
      </c>
      <c r="O71" s="89"/>
      <c r="P71" s="744">
        <v>1520400</v>
      </c>
      <c r="Q71" s="586">
        <f t="shared" ref="Q71" si="677">+R71-P71</f>
        <v>2996100</v>
      </c>
      <c r="R71" s="744">
        <v>4516500</v>
      </c>
      <c r="S71" s="89"/>
      <c r="T71" s="298">
        <f>(L71*1000000)/P71</f>
        <v>65784.661931070776</v>
      </c>
      <c r="U71" s="298">
        <f>(M71*1000000)/Q71</f>
        <v>57652.281299022063</v>
      </c>
      <c r="V71" s="298">
        <f>(N71*1000000)/R71</f>
        <v>60389.903686482896</v>
      </c>
      <c r="W71" s="24"/>
      <c r="X71" s="426"/>
      <c r="Y71" s="426"/>
      <c r="Z71" s="384"/>
      <c r="AA71" s="426"/>
      <c r="AB71" s="384"/>
      <c r="AC71" s="384"/>
      <c r="AD71" s="426"/>
      <c r="AE71" s="426"/>
      <c r="AF71" s="426"/>
      <c r="AG71" s="426"/>
      <c r="AH71" s="384"/>
      <c r="AI71" s="384"/>
      <c r="AJ71" s="384"/>
      <c r="AK71" s="426"/>
      <c r="AL71" s="426"/>
      <c r="AM71" s="426"/>
      <c r="AN71" s="384"/>
      <c r="AO71" s="426"/>
      <c r="AP71" s="426"/>
      <c r="AQ71" s="384"/>
      <c r="AR71" s="384"/>
      <c r="AS71" s="384"/>
      <c r="AT71" s="24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24"/>
      <c r="BR71" s="64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296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296"/>
      <c r="DL71" s="62">
        <f t="shared" si="302"/>
        <v>0</v>
      </c>
      <c r="DM71" s="62">
        <f t="shared" si="303"/>
        <v>0</v>
      </c>
      <c r="DN71" s="62">
        <f t="shared" si="304"/>
        <v>0</v>
      </c>
      <c r="DO71" s="62">
        <f t="shared" si="305"/>
        <v>0</v>
      </c>
      <c r="DP71" s="62">
        <f t="shared" si="306"/>
        <v>0</v>
      </c>
      <c r="DQ71" s="62">
        <f t="shared" si="307"/>
        <v>0</v>
      </c>
      <c r="DR71" s="62">
        <f t="shared" si="308"/>
        <v>0</v>
      </c>
      <c r="DS71" s="62">
        <f t="shared" si="309"/>
        <v>0</v>
      </c>
      <c r="DT71" s="62">
        <f t="shared" si="310"/>
        <v>0</v>
      </c>
      <c r="DU71" s="62">
        <f t="shared" si="311"/>
        <v>0</v>
      </c>
      <c r="DV71" s="62">
        <f t="shared" si="312"/>
        <v>0</v>
      </c>
      <c r="DW71" s="62">
        <f t="shared" si="313"/>
        <v>0</v>
      </c>
      <c r="DX71" s="62">
        <f t="shared" si="314"/>
        <v>0</v>
      </c>
      <c r="DY71" s="62">
        <f t="shared" si="315"/>
        <v>0</v>
      </c>
      <c r="DZ71" s="62">
        <f t="shared" si="316"/>
        <v>0</v>
      </c>
      <c r="EA71" s="62">
        <f t="shared" si="317"/>
        <v>0</v>
      </c>
      <c r="EB71" s="62">
        <f t="shared" si="318"/>
        <v>0</v>
      </c>
      <c r="EC71" s="62">
        <f t="shared" si="319"/>
        <v>0</v>
      </c>
      <c r="ED71" s="62">
        <f t="shared" si="320"/>
        <v>0</v>
      </c>
      <c r="EE71" s="62">
        <f t="shared" si="321"/>
        <v>0</v>
      </c>
      <c r="EF71" s="296"/>
      <c r="EG71" s="64">
        <f t="shared" ref="EG71" si="678">(SUM(DL68:DL71))/$M71</f>
        <v>5.9037301137426939E-6</v>
      </c>
      <c r="EH71" s="64">
        <f t="shared" ref="EH71" si="679">(SUM(DM68:DM71))/$M71</f>
        <v>5.0140100351627496E-7</v>
      </c>
      <c r="EI71" s="64">
        <f t="shared" ref="EI71" si="680">(SUM(DN68:DN71))/$M71</f>
        <v>1.7138099662315437E-4</v>
      </c>
      <c r="EJ71" s="64">
        <f t="shared" ref="EJ71" si="681">(SUM(DO68:DO71))/$M71</f>
        <v>2.065985496616209E-5</v>
      </c>
      <c r="EK71" s="64">
        <f t="shared" ref="EK71" si="682">(SUM(DP68:DP71))/$M71</f>
        <v>7.6693017325074486E-5</v>
      </c>
      <c r="EL71" s="64">
        <f t="shared" ref="EL71" si="683">(SUM(DQ68:DQ71))/$M71</f>
        <v>1.3582846504191316E-4</v>
      </c>
      <c r="EM71" s="64">
        <f t="shared" ref="EM71" si="684">(SUM(DR68:DR71))/$M71</f>
        <v>7.5963318843361453E-5</v>
      </c>
      <c r="EN71" s="64">
        <f t="shared" ref="EN71" si="685">(SUM(DS68:DS71))/$M71</f>
        <v>3.1257551921333745E-5</v>
      </c>
      <c r="EO71" s="64">
        <f t="shared" ref="EO71" si="686">(SUM(DT68:DT71))/$M71</f>
        <v>8.0245496775519594E-5</v>
      </c>
      <c r="EP71" s="64">
        <f t="shared" ref="EP71" si="687">(SUM(DU68:DU71))/$M71</f>
        <v>9.1235780048338046E-5</v>
      </c>
      <c r="EQ71" s="64">
        <f t="shared" ref="EQ71" si="688">(SUM(DV68:DV71))/$M71</f>
        <v>1.4989756383845064E-4</v>
      </c>
      <c r="ER71" s="64">
        <f t="shared" ref="ER71" si="689">(SUM(DW68:DW71))/$M71</f>
        <v>1.3170844232791347E-4</v>
      </c>
      <c r="ES71" s="64">
        <f t="shared" ref="ES71" si="690">(SUM(DX68:DX71))/$M71</f>
        <v>1.6622190034016563E-4</v>
      </c>
      <c r="ET71" s="64">
        <f t="shared" ref="ET71" si="691">(SUM(DY68:DY71))/$M71</f>
        <v>3.9322640403425318E-5</v>
      </c>
      <c r="EU71" s="64">
        <f t="shared" ref="EU71" si="692">(SUM(DZ68:DZ71))/$M71</f>
        <v>4.8277448964096835E-5</v>
      </c>
      <c r="EV71" s="64">
        <f t="shared" ref="EV71" si="693">(SUM(EA68:EA71))/$M71</f>
        <v>7.1730214200909159E-5</v>
      </c>
      <c r="EW71" s="64">
        <f t="shared" ref="EW71" si="694">(SUM(EB68:EB71))/$M71</f>
        <v>9.2443409699360208E-5</v>
      </c>
      <c r="EX71" s="64">
        <f t="shared" ref="EX71" si="695">(SUM(EC68:EC71))/$M71</f>
        <v>2.3800545507336374E-5</v>
      </c>
      <c r="EY71" s="64">
        <f t="shared" ref="EY71" si="696">(SUM(ED68:ED71))/$M71</f>
        <v>9.948435996150365E-5</v>
      </c>
      <c r="EZ71" s="64">
        <f t="shared" ref="EZ71" si="697">(SUM(EE68:EE71))/$M71</f>
        <v>1.6696269365259479E-3</v>
      </c>
      <c r="FA71" s="23"/>
      <c r="FB71" s="385">
        <v>2285</v>
      </c>
      <c r="FC71" s="426">
        <v>922.48900000000003</v>
      </c>
      <c r="FD71" s="384">
        <v>5623.509</v>
      </c>
      <c r="FE71" s="385">
        <v>1538</v>
      </c>
      <c r="FF71" s="385">
        <v>3577</v>
      </c>
      <c r="FG71" s="385">
        <v>2774</v>
      </c>
      <c r="FH71" s="385">
        <v>2329</v>
      </c>
      <c r="FI71" s="385">
        <v>1082</v>
      </c>
      <c r="FJ71" s="385">
        <v>2244</v>
      </c>
      <c r="FK71" s="385">
        <v>1664</v>
      </c>
      <c r="FL71" s="385">
        <v>3084</v>
      </c>
      <c r="FM71" s="385">
        <v>6288</v>
      </c>
      <c r="FN71" s="385">
        <v>3879</v>
      </c>
      <c r="FO71" s="385">
        <v>1192</v>
      </c>
      <c r="FP71" s="385">
        <v>2367</v>
      </c>
      <c r="FQ71" s="385">
        <v>2348</v>
      </c>
      <c r="FR71" s="385">
        <v>3340</v>
      </c>
      <c r="FS71" s="426">
        <v>749</v>
      </c>
      <c r="FT71" s="385">
        <v>1033</v>
      </c>
      <c r="FU71" s="385">
        <v>3850</v>
      </c>
      <c r="FV71" s="384">
        <v>52168.998</v>
      </c>
      <c r="FW71" s="23"/>
      <c r="FX71" s="62">
        <f t="shared" si="323"/>
        <v>658989.43000000005</v>
      </c>
      <c r="FY71" s="62">
        <f t="shared" si="324"/>
        <v>266043.98262200004</v>
      </c>
      <c r="FZ71" s="62">
        <f t="shared" si="325"/>
        <v>1621808.7485820001</v>
      </c>
      <c r="GA71" s="62">
        <f t="shared" si="326"/>
        <v>443556.12400000001</v>
      </c>
      <c r="GB71" s="62">
        <f t="shared" si="327"/>
        <v>1031599.6460000001</v>
      </c>
      <c r="GC71" s="62">
        <f t="shared" si="328"/>
        <v>800016.05200000003</v>
      </c>
      <c r="GD71" s="62">
        <f t="shared" si="329"/>
        <v>671678.94200000004</v>
      </c>
      <c r="GE71" s="62">
        <f t="shared" si="330"/>
        <v>312046.636</v>
      </c>
      <c r="GF71" s="62">
        <f t="shared" si="331"/>
        <v>647165.11200000008</v>
      </c>
      <c r="GG71" s="62">
        <f t="shared" si="332"/>
        <v>479894.27200000006</v>
      </c>
      <c r="GH71" s="62">
        <f t="shared" si="333"/>
        <v>889419.43200000003</v>
      </c>
      <c r="GI71" s="62">
        <f t="shared" si="334"/>
        <v>1813446.6240000001</v>
      </c>
      <c r="GJ71" s="62">
        <f t="shared" si="335"/>
        <v>1118695.8420000002</v>
      </c>
      <c r="GK71" s="62">
        <f t="shared" si="336"/>
        <v>343770.41600000003</v>
      </c>
      <c r="GL71" s="62">
        <f t="shared" si="337"/>
        <v>682638.06600000011</v>
      </c>
      <c r="GM71" s="62">
        <f t="shared" si="338"/>
        <v>677158.50400000007</v>
      </c>
      <c r="GN71" s="62">
        <f t="shared" si="339"/>
        <v>963249.32000000007</v>
      </c>
      <c r="GO71" s="62">
        <f t="shared" si="340"/>
        <v>216010.10200000001</v>
      </c>
      <c r="GP71" s="62">
        <f t="shared" si="341"/>
        <v>297915.13400000002</v>
      </c>
      <c r="GQ71" s="62">
        <f t="shared" si="342"/>
        <v>1110332.3</v>
      </c>
      <c r="GR71" s="23"/>
      <c r="GS71" s="64">
        <f t="shared" ref="GS71" si="698">(SUM(FX68:FX71))/$N71</f>
        <v>12.733771282217115</v>
      </c>
      <c r="GT71" s="64">
        <f t="shared" ref="GT71" si="699">(SUM(FY68:FY71))/$N71</f>
        <v>3.7484835391254299</v>
      </c>
      <c r="GU71" s="64">
        <f t="shared" ref="GU71" si="700">(SUM(FZ68:FZ71))/$N71</f>
        <v>24.836578692851724</v>
      </c>
      <c r="GV71" s="64">
        <f t="shared" ref="GV71" si="701">(SUM(GA68:GA71))/$N71</f>
        <v>6.5620217267764378</v>
      </c>
      <c r="GW71" s="64">
        <f t="shared" ref="GW71" si="702">(SUM(GB68:GB71))/$N71</f>
        <v>14.262828081290261</v>
      </c>
      <c r="GX71" s="64">
        <f t="shared" ref="GX71" si="703">(SUM(GC68:GC71))/$N71</f>
        <v>11.637384970174262</v>
      </c>
      <c r="GY71" s="64">
        <f t="shared" ref="GY71" si="704">(SUM(GD68:GD71))/$N71</f>
        <v>10.052391323954817</v>
      </c>
      <c r="GZ71" s="64">
        <f t="shared" ref="GZ71" si="705">(SUM(GE68:GE71))/$N71</f>
        <v>4.6957683674853614</v>
      </c>
      <c r="HA71" s="64">
        <f t="shared" ref="HA71" si="706">(SUM(GF68:GF71))/$N71</f>
        <v>9.6939437948898473</v>
      </c>
      <c r="HB71" s="64">
        <f t="shared" ref="HB71" si="707">(SUM(GG68:GG71))/$N71</f>
        <v>7.0917627653060853</v>
      </c>
      <c r="HC71" s="64">
        <f t="shared" ref="HC71" si="708">(SUM(GH68:GH71))/$N71</f>
        <v>12.930745072326042</v>
      </c>
      <c r="HD71" s="64">
        <f t="shared" ref="HD71" si="709">(SUM(GI68:GI71))/$N71</f>
        <v>26.413036212516179</v>
      </c>
      <c r="HE71" s="64">
        <f t="shared" ref="HE71" si="710">(SUM(GJ68:GJ71))/$N71</f>
        <v>16.128024073238961</v>
      </c>
      <c r="HF71" s="64">
        <f t="shared" ref="HF71" si="711">(SUM(GK68:GK71))/$N71</f>
        <v>4.7634398773973343</v>
      </c>
      <c r="HG71" s="64">
        <f t="shared" ref="HG71" si="712">(SUM(GL68:GL71))/$N71</f>
        <v>9.6421327951134916</v>
      </c>
      <c r="HH71" s="64">
        <f t="shared" ref="HH71" si="713">(SUM(GM68:GM71))/$N71</f>
        <v>9.8990730593105081</v>
      </c>
      <c r="HI71" s="64">
        <f t="shared" ref="HI71" si="714">(SUM(GN68:GN71))/$N71</f>
        <v>13.821905899520077</v>
      </c>
      <c r="HJ71" s="64">
        <f t="shared" ref="HJ71" si="715">(SUM(GO68:GO71))/$N71</f>
        <v>3.1403810068524041</v>
      </c>
      <c r="HK71" s="64">
        <f t="shared" ref="HK71" si="716">(SUM(GP68:GP71))/$N71</f>
        <v>4.3489518791865116</v>
      </c>
      <c r="HL71" s="64">
        <f t="shared" ref="HL71" si="717">(SUM(GQ68:GQ71))/$N71</f>
        <v>16.493873173700553</v>
      </c>
      <c r="HM71" s="23"/>
    </row>
    <row r="72" spans="1:248" s="72" customFormat="1">
      <c r="A72" s="61">
        <v>41883</v>
      </c>
      <c r="B72" s="743">
        <v>25523</v>
      </c>
      <c r="C72" s="237">
        <f t="shared" si="1"/>
        <v>100937</v>
      </c>
      <c r="D72" s="737">
        <f t="shared" ref="D72:D86" si="718">(SUM(B69:B72)/SUM(B65:B68))-1</f>
        <v>3.4593386769439016E-2</v>
      </c>
      <c r="E72" s="541">
        <f t="shared" ref="E72" si="719">H72-B72</f>
        <v>43546</v>
      </c>
      <c r="F72" s="237">
        <f t="shared" ref="F72" si="720">SUM(E69:E72)</f>
        <v>174322</v>
      </c>
      <c r="G72" s="737">
        <f t="shared" ref="G72" si="721">(SUM(E69:E72)/SUM(E65:E68))-1</f>
        <v>3.0241423125794142E-2</v>
      </c>
      <c r="H72" s="749">
        <v>69069</v>
      </c>
      <c r="I72" s="237">
        <f t="shared" si="3"/>
        <v>275259</v>
      </c>
      <c r="J72" s="737">
        <f t="shared" si="453"/>
        <v>3.1833022825161983E-2</v>
      </c>
      <c r="K72" s="24"/>
      <c r="L72" s="625">
        <f t="shared" si="88"/>
        <v>100937</v>
      </c>
      <c r="M72" s="625">
        <f t="shared" si="89"/>
        <v>174322</v>
      </c>
      <c r="N72" s="625">
        <f t="shared" si="90"/>
        <v>275259</v>
      </c>
      <c r="O72" s="89"/>
      <c r="P72" s="665"/>
      <c r="Q72" s="665"/>
      <c r="R72" s="665"/>
      <c r="S72" s="89"/>
      <c r="W72" s="24"/>
      <c r="X72" s="426"/>
      <c r="Y72" s="426"/>
      <c r="Z72" s="384"/>
      <c r="AA72" s="426"/>
      <c r="AB72" s="384"/>
      <c r="AC72" s="384"/>
      <c r="AD72" s="426"/>
      <c r="AE72" s="426"/>
      <c r="AF72" s="426"/>
      <c r="AG72" s="426"/>
      <c r="AH72" s="384"/>
      <c r="AI72" s="384"/>
      <c r="AJ72" s="384"/>
      <c r="AK72" s="426"/>
      <c r="AL72" s="426"/>
      <c r="AM72" s="426"/>
      <c r="AN72" s="384"/>
      <c r="AO72" s="426"/>
      <c r="AP72" s="426"/>
      <c r="AQ72" s="384"/>
      <c r="AR72" s="384"/>
      <c r="AS72" s="384"/>
      <c r="AT72" s="24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2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296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296"/>
      <c r="DL72" s="62">
        <f t="shared" si="302"/>
        <v>0</v>
      </c>
      <c r="DM72" s="62">
        <f t="shared" si="303"/>
        <v>0</v>
      </c>
      <c r="DN72" s="62">
        <f t="shared" si="304"/>
        <v>0</v>
      </c>
      <c r="DO72" s="62">
        <f t="shared" si="305"/>
        <v>0</v>
      </c>
      <c r="DP72" s="62">
        <f t="shared" si="306"/>
        <v>0</v>
      </c>
      <c r="DQ72" s="62">
        <f t="shared" si="307"/>
        <v>0</v>
      </c>
      <c r="DR72" s="62">
        <f t="shared" si="308"/>
        <v>0</v>
      </c>
      <c r="DS72" s="62">
        <f t="shared" si="309"/>
        <v>0</v>
      </c>
      <c r="DT72" s="62">
        <f t="shared" si="310"/>
        <v>0</v>
      </c>
      <c r="DU72" s="62">
        <f t="shared" si="311"/>
        <v>0</v>
      </c>
      <c r="DV72" s="62">
        <f t="shared" si="312"/>
        <v>0</v>
      </c>
      <c r="DW72" s="62">
        <f t="shared" si="313"/>
        <v>0</v>
      </c>
      <c r="DX72" s="62">
        <f t="shared" si="314"/>
        <v>0</v>
      </c>
      <c r="DY72" s="62">
        <f t="shared" si="315"/>
        <v>0</v>
      </c>
      <c r="DZ72" s="62">
        <f t="shared" si="316"/>
        <v>0</v>
      </c>
      <c r="EA72" s="62">
        <f t="shared" si="317"/>
        <v>0</v>
      </c>
      <c r="EB72" s="62">
        <f t="shared" si="318"/>
        <v>0</v>
      </c>
      <c r="EC72" s="62">
        <f t="shared" si="319"/>
        <v>0</v>
      </c>
      <c r="ED72" s="62">
        <f t="shared" si="320"/>
        <v>0</v>
      </c>
      <c r="EE72" s="62">
        <f t="shared" si="321"/>
        <v>0</v>
      </c>
      <c r="EF72" s="296"/>
      <c r="EG72" s="64">
        <f t="shared" ref="EG72" si="722">(SUM(DL69:DL72))/$M72</f>
        <v>5.8498818852870153E-6</v>
      </c>
      <c r="EH72" s="64">
        <f t="shared" ref="EH72" si="723">(SUM(DM69:DM72))/$M72</f>
        <v>4.9682769896727441E-7</v>
      </c>
      <c r="EI72" s="64">
        <f t="shared" ref="EI72" si="724">(SUM(DN69:DN72))/$M72</f>
        <v>1.6981782166743557E-4</v>
      </c>
      <c r="EJ72" s="64">
        <f t="shared" ref="EJ72" si="725">(SUM(DO69:DO72))/$M72</f>
        <v>2.0471415357872846E-5</v>
      </c>
      <c r="EK72" s="64">
        <f t="shared" ref="EK72" si="726">(SUM(DP69:DP72))/$M72</f>
        <v>7.5993496337781614E-5</v>
      </c>
      <c r="EL72" s="64">
        <f t="shared" ref="EL72" si="727">(SUM(DQ69:DQ72))/$M72</f>
        <v>1.3458956657002411E-4</v>
      </c>
      <c r="EM72" s="64">
        <f t="shared" ref="EM72" si="728">(SUM(DR69:DR72))/$M72</f>
        <v>7.5270453473752665E-5</v>
      </c>
      <c r="EN72" s="64">
        <f t="shared" ref="EN72" si="729">(SUM(DS69:DS72))/$M72</f>
        <v>3.0972450169662006E-5</v>
      </c>
      <c r="EO72" s="64">
        <f t="shared" ref="EO72" si="730">(SUM(DT69:DT72))/$M72</f>
        <v>7.9513573438975296E-5</v>
      </c>
      <c r="EP72" s="64">
        <f t="shared" ref="EP72" si="731">(SUM(DU69:DU72))/$M72</f>
        <v>9.0403613768253732E-5</v>
      </c>
      <c r="EQ72" s="64">
        <f t="shared" ref="EQ72" si="732">(SUM(DV69:DV72))/$M72</f>
        <v>1.485303403870037E-4</v>
      </c>
      <c r="ER72" s="64">
        <f t="shared" ref="ER72" si="733">(SUM(DW69:DW72))/$M72</f>
        <v>1.3050712279680791E-4</v>
      </c>
      <c r="ES72" s="64">
        <f t="shared" ref="ES72" si="734">(SUM(DX69:DX72))/$M72</f>
        <v>1.6470578176912547E-4</v>
      </c>
      <c r="ET72" s="64">
        <f t="shared" ref="ET72" si="735">(SUM(DY69:DY72))/$M72</f>
        <v>3.8963976561561142E-5</v>
      </c>
      <c r="EU72" s="64">
        <f t="shared" ref="EU72" si="736">(SUM(DZ69:DZ72))/$M72</f>
        <v>4.7837107849074556E-5</v>
      </c>
      <c r="EV72" s="64">
        <f t="shared" ref="EV72" si="737">(SUM(EA69:EA72))/$M72</f>
        <v>7.1075959198216182E-5</v>
      </c>
      <c r="EW72" s="64">
        <f t="shared" ref="EW72" si="738">(SUM(EB69:EB72))/$M72</f>
        <v>9.160022856661746E-5</v>
      </c>
      <c r="EX72" s="64">
        <f t="shared" ref="EX72" si="739">(SUM(EC69:EC72))/$M72</f>
        <v>2.3583459497787006E-5</v>
      </c>
      <c r="EY72" s="64">
        <f t="shared" ref="EY72" si="740">(SUM(ED69:ED72))/$M72</f>
        <v>9.8576957956370668E-5</v>
      </c>
      <c r="EZ72" s="64">
        <f t="shared" ref="EZ72" si="741">(SUM(EE69:EE72))/$M72</f>
        <v>1.6543981826734435E-3</v>
      </c>
      <c r="FA72" s="23"/>
      <c r="FB72" s="385">
        <v>2729</v>
      </c>
      <c r="FC72" s="384">
        <v>1000.889</v>
      </c>
      <c r="FD72" s="384">
        <v>5767.8050000000003</v>
      </c>
      <c r="FE72" s="385">
        <v>1652</v>
      </c>
      <c r="FF72" s="385">
        <v>3662</v>
      </c>
      <c r="FG72" s="385">
        <v>2791</v>
      </c>
      <c r="FH72" s="385">
        <v>2329</v>
      </c>
      <c r="FI72" s="385">
        <v>1113</v>
      </c>
      <c r="FJ72" s="385">
        <v>2229</v>
      </c>
      <c r="FK72" s="385">
        <v>1722</v>
      </c>
      <c r="FL72" s="384">
        <v>3113.884</v>
      </c>
      <c r="FM72" s="385">
        <v>6301</v>
      </c>
      <c r="FN72" s="385">
        <v>3850</v>
      </c>
      <c r="FO72" s="385">
        <v>1116</v>
      </c>
      <c r="FP72" s="385">
        <v>2314</v>
      </c>
      <c r="FQ72" s="385">
        <v>2352</v>
      </c>
      <c r="FR72" s="385">
        <v>3356</v>
      </c>
      <c r="FS72" s="426">
        <v>738</v>
      </c>
      <c r="FT72" s="385">
        <v>1055</v>
      </c>
      <c r="FU72" s="385">
        <v>3941</v>
      </c>
      <c r="FV72" s="384">
        <v>53132.578000000001</v>
      </c>
      <c r="FW72" s="23"/>
      <c r="FX72" s="62">
        <f t="shared" si="323"/>
        <v>787038.14200000011</v>
      </c>
      <c r="FY72" s="62">
        <f t="shared" si="324"/>
        <v>288654.38582200004</v>
      </c>
      <c r="FZ72" s="62">
        <f t="shared" si="325"/>
        <v>1663423.4263900002</v>
      </c>
      <c r="GA72" s="62">
        <f t="shared" si="326"/>
        <v>476433.49600000004</v>
      </c>
      <c r="GB72" s="62">
        <f t="shared" si="327"/>
        <v>1056113.476</v>
      </c>
      <c r="GC72" s="62">
        <f t="shared" si="328"/>
        <v>804918.81800000009</v>
      </c>
      <c r="GD72" s="62">
        <f t="shared" si="329"/>
        <v>671678.94200000004</v>
      </c>
      <c r="GE72" s="62">
        <f t="shared" si="330"/>
        <v>320986.97400000005</v>
      </c>
      <c r="GF72" s="62">
        <f t="shared" si="331"/>
        <v>642839.14200000011</v>
      </c>
      <c r="GG72" s="62">
        <f t="shared" si="332"/>
        <v>496621.35600000003</v>
      </c>
      <c r="GH72" s="62">
        <f t="shared" si="333"/>
        <v>898037.91783200006</v>
      </c>
      <c r="GI72" s="62">
        <f t="shared" si="334"/>
        <v>1817195.7980000002</v>
      </c>
      <c r="GJ72" s="62">
        <f t="shared" si="335"/>
        <v>1110332.3</v>
      </c>
      <c r="GK72" s="62">
        <f t="shared" si="336"/>
        <v>321852.16800000001</v>
      </c>
      <c r="GL72" s="62">
        <f t="shared" si="337"/>
        <v>667352.97200000007</v>
      </c>
      <c r="GM72" s="62">
        <f t="shared" si="338"/>
        <v>678312.09600000002</v>
      </c>
      <c r="GN72" s="62">
        <f t="shared" si="339"/>
        <v>967863.68800000008</v>
      </c>
      <c r="GO72" s="62">
        <f t="shared" si="340"/>
        <v>212837.72400000002</v>
      </c>
      <c r="GP72" s="62">
        <f t="shared" si="341"/>
        <v>304259.89</v>
      </c>
      <c r="GQ72" s="62">
        <f t="shared" si="342"/>
        <v>1136576.5180000002</v>
      </c>
      <c r="GR72" s="23"/>
      <c r="GS72" s="64">
        <f t="shared" ref="GS72" si="742">(SUM(FX69:FX72))/$N72</f>
        <v>12.644011041470034</v>
      </c>
      <c r="GT72" s="64">
        <f t="shared" ref="GT72" si="743">(SUM(FY69:FY72))/$N72</f>
        <v>3.8600011251584876</v>
      </c>
      <c r="GU72" s="64">
        <f t="shared" ref="GU72" si="744">(SUM(FZ69:FZ72))/$N72</f>
        <v>24.765358267784158</v>
      </c>
      <c r="GV72" s="64">
        <f t="shared" ref="GV72" si="745">(SUM(GA69:GA72))/$N72</f>
        <v>6.5514758609164465</v>
      </c>
      <c r="GW72" s="64">
        <f t="shared" ref="GW72" si="746">(SUM(GB69:GB72))/$N72</f>
        <v>14.536250774724895</v>
      </c>
      <c r="GX72" s="64">
        <f t="shared" ref="GX72" si="747">(SUM(GC69:GC72))/$N72</f>
        <v>11.624600140231564</v>
      </c>
      <c r="GY72" s="64">
        <f t="shared" ref="GY72" si="748">(SUM(GD69:GD72))/$N72</f>
        <v>10.064525367017973</v>
      </c>
      <c r="GZ72" s="64">
        <f t="shared" ref="GZ72" si="749">(SUM(GE69:GE72))/$N72</f>
        <v>4.717942715769512</v>
      </c>
      <c r="HA72" s="64">
        <f t="shared" ref="HA72" si="750">(SUM(GF69:GF72))/$N72</f>
        <v>9.6129523466989291</v>
      </c>
      <c r="HB72" s="64">
        <f t="shared" ref="HB72" si="751">(SUM(GG69:GG72))/$N72</f>
        <v>7.0554355425254043</v>
      </c>
      <c r="HC72" s="64">
        <f t="shared" ref="HC72" si="752">(SUM(GH69:GH72))/$N72</f>
        <v>12.913510029543087</v>
      </c>
      <c r="HD72" s="64">
        <f t="shared" ref="HD72" si="753">(SUM(GI69:GI72))/$N72</f>
        <v>26.26248103785889</v>
      </c>
      <c r="HE72" s="64">
        <f t="shared" ref="HE72" si="754">(SUM(GJ69:GJ72))/$N72</f>
        <v>15.959072495358917</v>
      </c>
      <c r="HF72" s="64">
        <f t="shared" ref="HF72" si="755">(SUM(GK69:GK72))/$N72</f>
        <v>4.7420405799628718</v>
      </c>
      <c r="HG72" s="64">
        <f t="shared" ref="HG72" si="756">(SUM(GL69:GL72))/$N72</f>
        <v>9.6255251454085062</v>
      </c>
      <c r="HH72" s="64">
        <f t="shared" ref="HH72" si="757">(SUM(GM69:GM72))/$N72</f>
        <v>9.8287853912133674</v>
      </c>
      <c r="HI72" s="64">
        <f t="shared" ref="HI72" si="758">(SUM(GN69:GN72))/$N72</f>
        <v>13.848937778601247</v>
      </c>
      <c r="HJ72" s="64">
        <f t="shared" ref="HJ72" si="759">(SUM(GO69:GO72))/$N72</f>
        <v>3.1149108802981922</v>
      </c>
      <c r="HK72" s="64">
        <f t="shared" ref="HK72" si="760">(SUM(GP69:GP72))/$N72</f>
        <v>4.3292336889983627</v>
      </c>
      <c r="HL72" s="64">
        <f t="shared" ref="HL72" si="761">(SUM(GQ69:GQ72))/$N72</f>
        <v>16.513323371806191</v>
      </c>
      <c r="HM72" s="23"/>
    </row>
    <row r="73" spans="1:248" s="72" customFormat="1">
      <c r="A73" s="61">
        <v>41974</v>
      </c>
      <c r="B73" s="743">
        <v>26758</v>
      </c>
      <c r="C73" s="237">
        <f t="shared" si="1"/>
        <v>102125</v>
      </c>
      <c r="D73" s="737">
        <f t="shared" si="718"/>
        <v>3.8964342031639454E-2</v>
      </c>
      <c r="E73" s="541">
        <f t="shared" ref="E73" si="762">H73-B73</f>
        <v>46922</v>
      </c>
      <c r="F73" s="237">
        <f t="shared" ref="F73" si="763">SUM(E70:E73)</f>
        <v>176218</v>
      </c>
      <c r="G73" s="737">
        <f t="shared" ref="G73" si="764">(SUM(E70:E73)/SUM(E66:E69))-1</f>
        <v>3.7040088510157387E-2</v>
      </c>
      <c r="H73" s="749">
        <v>73680</v>
      </c>
      <c r="I73" s="237">
        <f t="shared" si="3"/>
        <v>278343</v>
      </c>
      <c r="J73" s="737">
        <f t="shared" si="453"/>
        <v>3.7745275316066307E-2</v>
      </c>
      <c r="K73" s="24"/>
      <c r="L73" s="625">
        <f t="shared" si="88"/>
        <v>102125</v>
      </c>
      <c r="M73" s="625">
        <f t="shared" si="89"/>
        <v>176218</v>
      </c>
      <c r="N73" s="625">
        <f t="shared" si="90"/>
        <v>278343</v>
      </c>
      <c r="O73" s="89"/>
      <c r="P73" s="665"/>
      <c r="Q73" s="665"/>
      <c r="R73" s="665"/>
      <c r="S73" s="89"/>
      <c r="W73" s="24"/>
      <c r="X73" s="426"/>
      <c r="Y73" s="426"/>
      <c r="Z73" s="384"/>
      <c r="AA73" s="426"/>
      <c r="AB73" s="384"/>
      <c r="AC73" s="384"/>
      <c r="AD73" s="384"/>
      <c r="AE73" s="426"/>
      <c r="AF73" s="384"/>
      <c r="AG73" s="426"/>
      <c r="AH73" s="384"/>
      <c r="AI73" s="384"/>
      <c r="AJ73" s="384"/>
      <c r="AK73" s="426"/>
      <c r="AL73" s="426"/>
      <c r="AM73" s="426"/>
      <c r="AN73" s="384"/>
      <c r="AO73" s="426"/>
      <c r="AP73" s="426"/>
      <c r="AQ73" s="385"/>
      <c r="AR73" s="385"/>
      <c r="AS73" s="384"/>
      <c r="AT73" s="24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2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296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296"/>
      <c r="DL73" s="62">
        <f t="shared" ref="DL73" si="765">CO73*($N$77/1000)</f>
        <v>0</v>
      </c>
      <c r="DM73" s="62">
        <f t="shared" ref="DM73" si="766">CP73*($N$77/1000)</f>
        <v>0</v>
      </c>
      <c r="DN73" s="62">
        <f t="shared" ref="DN73" si="767">CQ73*($N$77/1000)</f>
        <v>0</v>
      </c>
      <c r="DO73" s="62">
        <f t="shared" ref="DO73" si="768">CR73*($N$77/1000)</f>
        <v>0</v>
      </c>
      <c r="DP73" s="62">
        <f t="shared" ref="DP73" si="769">CS73*($N$77/1000)</f>
        <v>0</v>
      </c>
      <c r="DQ73" s="62">
        <f t="shared" ref="DQ73" si="770">CT73*($N$77/1000)</f>
        <v>0</v>
      </c>
      <c r="DR73" s="62">
        <f t="shared" ref="DR73" si="771">CU73*($N$77/1000)</f>
        <v>0</v>
      </c>
      <c r="DS73" s="62">
        <f t="shared" ref="DS73" si="772">CV73*($N$77/1000)</f>
        <v>0</v>
      </c>
      <c r="DT73" s="62">
        <f t="shared" ref="DT73" si="773">CW73*($N$77/1000)</f>
        <v>0</v>
      </c>
      <c r="DU73" s="62">
        <f t="shared" ref="DU73" si="774">CX73*($N$77/1000)</f>
        <v>0</v>
      </c>
      <c r="DV73" s="62">
        <f t="shared" ref="DV73" si="775">CY73*($N$77/1000)</f>
        <v>0</v>
      </c>
      <c r="DW73" s="62">
        <f t="shared" ref="DW73" si="776">CZ73*($N$77/1000)</f>
        <v>0</v>
      </c>
      <c r="DX73" s="62">
        <f t="shared" ref="DX73" si="777">DA73*($N$77/1000)</f>
        <v>0</v>
      </c>
      <c r="DY73" s="62">
        <f t="shared" ref="DY73" si="778">DB73*($N$77/1000)</f>
        <v>0</v>
      </c>
      <c r="DZ73" s="62">
        <f t="shared" ref="DZ73" si="779">DC73*($N$77/1000)</f>
        <v>0</v>
      </c>
      <c r="EA73" s="62">
        <f t="shared" ref="EA73" si="780">DD73*($N$77/1000)</f>
        <v>0</v>
      </c>
      <c r="EB73" s="62">
        <f t="shared" ref="EB73" si="781">DE73*($N$77/1000)</f>
        <v>0</v>
      </c>
      <c r="EC73" s="62">
        <f t="shared" ref="EC73" si="782">DF73*($N$77/1000)</f>
        <v>0</v>
      </c>
      <c r="ED73" s="62">
        <f t="shared" ref="ED73" si="783">DI73*($N$77/1000)</f>
        <v>0</v>
      </c>
      <c r="EE73" s="62">
        <f t="shared" ref="EE73" si="784">DJ73*($N$77/1000)</f>
        <v>0</v>
      </c>
      <c r="EF73" s="296"/>
      <c r="EG73" s="64" t="e">
        <f>(SUM(DL70:DL73))/#REF!</f>
        <v>#REF!</v>
      </c>
      <c r="EH73" s="64" t="e">
        <f>(SUM(DM70:DM73))/#REF!</f>
        <v>#REF!</v>
      </c>
      <c r="EI73" s="64" t="e">
        <f>(SUM(DN70:DN73))/#REF!</f>
        <v>#REF!</v>
      </c>
      <c r="EJ73" s="64" t="e">
        <f>(SUM(DO70:DO73))/#REF!</f>
        <v>#REF!</v>
      </c>
      <c r="EK73" s="64" t="e">
        <f>(SUM(DP70:DP73))/#REF!</f>
        <v>#REF!</v>
      </c>
      <c r="EL73" s="64" t="e">
        <f>(SUM(DQ70:DQ73))/#REF!</f>
        <v>#REF!</v>
      </c>
      <c r="EM73" s="64" t="e">
        <f>(SUM(DR70:DR73))/#REF!</f>
        <v>#REF!</v>
      </c>
      <c r="EN73" s="64" t="e">
        <f>(SUM(DS70:DS73))/#REF!</f>
        <v>#REF!</v>
      </c>
      <c r="EO73" s="64" t="e">
        <f>(SUM(DT70:DT73))/#REF!</f>
        <v>#REF!</v>
      </c>
      <c r="EP73" s="64" t="e">
        <f>(SUM(DU70:DU73))/#REF!</f>
        <v>#REF!</v>
      </c>
      <c r="EQ73" s="64" t="e">
        <f>(SUM(DV70:DV73))/#REF!</f>
        <v>#REF!</v>
      </c>
      <c r="ER73" s="64" t="e">
        <f>(SUM(DW70:DW73))/#REF!</f>
        <v>#REF!</v>
      </c>
      <c r="ES73" s="64" t="e">
        <f>(SUM(DX70:DX73))/#REF!</f>
        <v>#REF!</v>
      </c>
      <c r="ET73" s="64" t="e">
        <f>(SUM(DY70:DY73))/#REF!</f>
        <v>#REF!</v>
      </c>
      <c r="EU73" s="64" t="e">
        <f>(SUM(DZ70:DZ73))/#REF!</f>
        <v>#REF!</v>
      </c>
      <c r="EV73" s="64" t="e">
        <f>(SUM(EA70:EA73))/#REF!</f>
        <v>#REF!</v>
      </c>
      <c r="EW73" s="64" t="e">
        <f>(SUM(EB70:EB73))/#REF!</f>
        <v>#REF!</v>
      </c>
      <c r="EX73" s="64" t="e">
        <f>(SUM(EC70:EC73))/#REF!</f>
        <v>#REF!</v>
      </c>
      <c r="EY73" s="64" t="e">
        <f>(SUM(ED70:ED73))/#REF!</f>
        <v>#REF!</v>
      </c>
      <c r="EZ73" s="64" t="e">
        <f>(SUM(EE70:EE73))/#REF!</f>
        <v>#REF!</v>
      </c>
      <c r="FA73" s="23"/>
      <c r="FB73" s="384">
        <v>3925.39</v>
      </c>
      <c r="FC73" s="426">
        <v>878.84400000000005</v>
      </c>
      <c r="FD73" s="384">
        <v>6563.0770000000002</v>
      </c>
      <c r="FE73" s="385">
        <v>1532</v>
      </c>
      <c r="FF73" s="385">
        <v>3618</v>
      </c>
      <c r="FG73" s="385">
        <v>2976</v>
      </c>
      <c r="FH73" s="385">
        <v>2784</v>
      </c>
      <c r="FI73" s="385">
        <v>1257</v>
      </c>
      <c r="FJ73" s="385">
        <v>2376</v>
      </c>
      <c r="FK73" s="385">
        <v>1757</v>
      </c>
      <c r="FL73" s="384">
        <v>3147.0650000000001</v>
      </c>
      <c r="FM73" s="385">
        <v>6377</v>
      </c>
      <c r="FN73" s="385">
        <v>3860</v>
      </c>
      <c r="FO73" s="385">
        <v>1133</v>
      </c>
      <c r="FP73" s="385">
        <v>2390</v>
      </c>
      <c r="FQ73" s="385">
        <v>2354</v>
      </c>
      <c r="FR73" s="385">
        <v>3374</v>
      </c>
      <c r="FS73" s="426">
        <v>755</v>
      </c>
      <c r="FT73" s="385">
        <v>1035</v>
      </c>
      <c r="FU73" s="385">
        <v>4405</v>
      </c>
      <c r="FV73" s="384">
        <v>56497.375</v>
      </c>
      <c r="FW73" s="23"/>
      <c r="FX73" s="62">
        <f t="shared" ref="FX73:GP73" si="785">FB73*($N$77/1000)</f>
        <v>1132074.62522</v>
      </c>
      <c r="FY73" s="62">
        <f t="shared" si="785"/>
        <v>253456.85191200004</v>
      </c>
      <c r="FZ73" s="62">
        <f t="shared" si="785"/>
        <v>1892778.2806460003</v>
      </c>
      <c r="GA73" s="62">
        <f t="shared" si="785"/>
        <v>441825.73600000003</v>
      </c>
      <c r="GB73" s="62">
        <f t="shared" si="785"/>
        <v>1043423.964</v>
      </c>
      <c r="GC73" s="62">
        <f t="shared" si="785"/>
        <v>858272.44800000009</v>
      </c>
      <c r="GD73" s="62">
        <f t="shared" si="785"/>
        <v>802900.03200000012</v>
      </c>
      <c r="GE73" s="62">
        <f t="shared" si="785"/>
        <v>362516.28600000002</v>
      </c>
      <c r="GF73" s="62">
        <f t="shared" si="785"/>
        <v>685233.64800000004</v>
      </c>
      <c r="GG73" s="62">
        <f t="shared" si="785"/>
        <v>506715.28600000002</v>
      </c>
      <c r="GH73" s="62">
        <f t="shared" si="785"/>
        <v>907607.25187000004</v>
      </c>
      <c r="GI73" s="62">
        <f t="shared" si="785"/>
        <v>1839114.0460000001</v>
      </c>
      <c r="GJ73" s="62">
        <f t="shared" si="785"/>
        <v>1113216.28</v>
      </c>
      <c r="GK73" s="62">
        <f t="shared" si="785"/>
        <v>326754.93400000001</v>
      </c>
      <c r="GL73" s="62">
        <f t="shared" si="785"/>
        <v>689271.22000000009</v>
      </c>
      <c r="GM73" s="62">
        <f t="shared" si="785"/>
        <v>678888.89200000011</v>
      </c>
      <c r="GN73" s="62">
        <f t="shared" si="785"/>
        <v>973054.85200000007</v>
      </c>
      <c r="GO73" s="62">
        <f t="shared" si="785"/>
        <v>217740.49000000002</v>
      </c>
      <c r="GP73" s="62">
        <f t="shared" si="785"/>
        <v>298491.93000000005</v>
      </c>
      <c r="GQ73" s="62">
        <f t="shared" ref="GQ73" si="786">FU73*($N$77/1000)</f>
        <v>1270393.1900000002</v>
      </c>
      <c r="GR73" s="23"/>
      <c r="GS73" s="64">
        <f t="shared" ref="GS73" si="787">(SUM(FX70:FX73))/$N73</f>
        <v>12.668615441207432</v>
      </c>
      <c r="GT73" s="64">
        <f t="shared" ref="GT73" si="788">(SUM(FY70:FY73))/$N73</f>
        <v>3.863852258982623</v>
      </c>
      <c r="GU73" s="64">
        <f t="shared" ref="GU73" si="789">(SUM(FZ70:FZ73))/$N73</f>
        <v>24.663697119043768</v>
      </c>
      <c r="GV73" s="64">
        <f t="shared" ref="GV73" si="790">(SUM(GA70:GA73))/$N73</f>
        <v>6.4446943519326876</v>
      </c>
      <c r="GW73" s="64">
        <f t="shared" ref="GW73" si="791">(SUM(GB70:GB73))/$N73</f>
        <v>14.763737913294031</v>
      </c>
      <c r="GX73" s="64">
        <f t="shared" ref="GX73" si="792">(SUM(GC70:GC73))/$N73</f>
        <v>11.555896480242005</v>
      </c>
      <c r="GY73" s="64">
        <f t="shared" ref="GY73" si="793">(SUM(GD70:GD73))/$N73</f>
        <v>10.10221381532857</v>
      </c>
      <c r="GZ73" s="64">
        <f t="shared" ref="GZ73" si="794">(SUM(GE70:GE73))/$N73</f>
        <v>4.7858590372310426</v>
      </c>
      <c r="HA73" s="64">
        <f t="shared" ref="HA73" si="795">(SUM(GF70:GF73))/$N73</f>
        <v>9.515767351792574</v>
      </c>
      <c r="HB73" s="64">
        <f t="shared" ref="HB73" si="796">(SUM(GG70:GG73))/$N73</f>
        <v>7.0560078033218012</v>
      </c>
      <c r="HC73" s="64">
        <f t="shared" ref="HC73" si="797">(SUM(GH70:GH73))/$N73</f>
        <v>12.864684387557798</v>
      </c>
      <c r="HD73" s="64">
        <f t="shared" ref="HD73" si="798">(SUM(GI70:GI73))/$N73</f>
        <v>26.123806864192741</v>
      </c>
      <c r="HE73" s="64">
        <f t="shared" ref="HE73" si="799">(SUM(GJ70:GJ73))/$N73</f>
        <v>15.90036648308023</v>
      </c>
      <c r="HF73" s="64">
        <f t="shared" ref="HF73" si="800">(SUM(GK70:GK73))/$N73</f>
        <v>4.7174748206349717</v>
      </c>
      <c r="HG73" s="64">
        <f t="shared" ref="HG73" si="801">(SUM(GL70:GL73))/$N73</f>
        <v>9.6204159256744379</v>
      </c>
      <c r="HH73" s="64">
        <f t="shared" ref="HH73" si="802">(SUM(GM70:GM73))/$N73</f>
        <v>9.7364618689889806</v>
      </c>
      <c r="HI73" s="64">
        <f t="shared" ref="HI73" si="803">(SUM(GN70:GN73))/$N73</f>
        <v>13.809467254430686</v>
      </c>
      <c r="HJ73" s="64">
        <f t="shared" ref="HJ73" si="804">(SUM(GO70:GO73))/$N73</f>
        <v>3.1083734816395596</v>
      </c>
      <c r="HK73" s="64">
        <f t="shared" ref="HK73" si="805">(SUM(GP70:GP73))/$N73</f>
        <v>4.2802302842176738</v>
      </c>
      <c r="HL73" s="64">
        <f t="shared" ref="HL73" si="806">(SUM(GQ70:GQ73))/$N73</f>
        <v>16.539655295804099</v>
      </c>
      <c r="HM73" s="23"/>
    </row>
    <row r="74" spans="1:248" s="72" customFormat="1">
      <c r="A74" s="61">
        <v>42064</v>
      </c>
      <c r="B74" s="743">
        <v>25779</v>
      </c>
      <c r="C74" s="237">
        <f t="shared" si="1"/>
        <v>103360</v>
      </c>
      <c r="D74" s="737">
        <f t="shared" si="718"/>
        <v>4.2566068186403072E-2</v>
      </c>
      <c r="E74" s="541">
        <f t="shared" ref="E74" si="807">H74-B74</f>
        <v>44375</v>
      </c>
      <c r="F74" s="237">
        <f t="shared" ref="F74" si="808">SUM(E71:E74)</f>
        <v>177449</v>
      </c>
      <c r="G74" s="737">
        <f t="shared" ref="G74:G86" si="809">(SUM(E71:E74)/SUM(E67:E70))-1</f>
        <v>3.5515251250269886E-2</v>
      </c>
      <c r="H74" s="749">
        <v>70154</v>
      </c>
      <c r="I74" s="237">
        <f t="shared" si="3"/>
        <v>280809</v>
      </c>
      <c r="J74" s="737">
        <f t="shared" si="453"/>
        <v>3.8099392613020866E-2</v>
      </c>
      <c r="K74" s="24"/>
      <c r="L74" s="625">
        <f t="shared" si="88"/>
        <v>103360</v>
      </c>
      <c r="M74" s="625">
        <f t="shared" si="89"/>
        <v>177449</v>
      </c>
      <c r="N74" s="625">
        <f t="shared" si="90"/>
        <v>280809</v>
      </c>
      <c r="O74" s="89"/>
      <c r="P74" s="665"/>
      <c r="Q74" s="662"/>
      <c r="R74" s="586"/>
      <c r="S74" s="89"/>
      <c r="W74" s="457">
        <v>2015</v>
      </c>
      <c r="X74" s="457">
        <v>281.5</v>
      </c>
      <c r="Y74" s="457">
        <v>26.8</v>
      </c>
      <c r="Z74" s="457">
        <v>8113</v>
      </c>
      <c r="AA74" s="457">
        <v>979.8</v>
      </c>
      <c r="AB74" s="457">
        <v>3922</v>
      </c>
      <c r="AC74" s="457">
        <v>6526.9</v>
      </c>
      <c r="AD74" s="457">
        <v>3816.6</v>
      </c>
      <c r="AE74" s="457">
        <v>1597.8</v>
      </c>
      <c r="AF74" s="457">
        <v>3867.6</v>
      </c>
      <c r="AG74" s="457">
        <v>4422.8999999999996</v>
      </c>
      <c r="AH74" s="457">
        <v>7220.9</v>
      </c>
      <c r="AI74" s="457">
        <v>6476.7</v>
      </c>
      <c r="AJ74" s="457">
        <v>8222.6</v>
      </c>
      <c r="AK74" s="457">
        <v>1882.1</v>
      </c>
      <c r="AL74" s="457">
        <v>2301.6</v>
      </c>
      <c r="AM74" s="457">
        <v>3418.6</v>
      </c>
      <c r="AN74" s="457">
        <v>4499.3</v>
      </c>
      <c r="AO74" s="457">
        <v>1129.2</v>
      </c>
      <c r="AP74" s="457">
        <v>1627.3</v>
      </c>
      <c r="AQ74" s="457">
        <v>6010.1</v>
      </c>
      <c r="AR74" s="457">
        <v>4704.3</v>
      </c>
      <c r="AS74" s="457">
        <v>81047.600000000006</v>
      </c>
      <c r="AT74" s="24"/>
      <c r="AU74" s="62">
        <f>+X74-X70</f>
        <v>4.8000000000000114</v>
      </c>
      <c r="AV74" s="62">
        <f t="shared" ref="AV74" si="810">+Y74-Y70</f>
        <v>3.3000000000000007</v>
      </c>
      <c r="AW74" s="62">
        <f t="shared" ref="AW74" si="811">+Z74-Z70</f>
        <v>80.600000000000364</v>
      </c>
      <c r="AX74" s="62">
        <f t="shared" ref="AX74" si="812">+AA74-AA70</f>
        <v>11.5</v>
      </c>
      <c r="AY74" s="62">
        <f t="shared" ref="AY74" si="813">+AB74-AB70</f>
        <v>327.5</v>
      </c>
      <c r="AZ74" s="62">
        <f t="shared" ref="AZ74" si="814">+AC74-AC70</f>
        <v>160.79999999999927</v>
      </c>
      <c r="BA74" s="62">
        <f t="shared" ref="BA74" si="815">+AD74-AD70</f>
        <v>256.29999999999973</v>
      </c>
      <c r="BB74" s="62">
        <f t="shared" ref="BB74" si="816">+AE74-AE70</f>
        <v>132.79999999999995</v>
      </c>
      <c r="BC74" s="62">
        <f t="shared" ref="BC74" si="817">+AF74-AF70</f>
        <v>106.59999999999991</v>
      </c>
      <c r="BD74" s="62">
        <f t="shared" ref="BD74" si="818">+AG74-AG70</f>
        <v>146.79999999999927</v>
      </c>
      <c r="BE74" s="62">
        <f t="shared" ref="BE74" si="819">+AH74-AH70</f>
        <v>195.39999999999964</v>
      </c>
      <c r="BF74" s="62">
        <f t="shared" ref="BF74" si="820">+AI74-AI70</f>
        <v>303.69999999999982</v>
      </c>
      <c r="BG74" s="62">
        <f t="shared" ref="BG74" si="821">+AJ74-AJ70</f>
        <v>432</v>
      </c>
      <c r="BH74" s="62">
        <f t="shared" ref="BH74" si="822">+AK74-AK70</f>
        <v>39.099999999999909</v>
      </c>
      <c r="BI74" s="62">
        <f t="shared" ref="BI74" si="823">+AL74-AL70</f>
        <v>38.900000000000091</v>
      </c>
      <c r="BJ74" s="62">
        <f t="shared" ref="BJ74" si="824">+AM74-AM70</f>
        <v>56.699999999999818</v>
      </c>
      <c r="BK74" s="62">
        <f t="shared" ref="BK74" si="825">+AN74-AN70</f>
        <v>166.60000000000036</v>
      </c>
      <c r="BL74" s="62">
        <f t="shared" ref="BL74" si="826">+AO74-AO70</f>
        <v>13.700000000000045</v>
      </c>
      <c r="BM74" s="62">
        <f t="shared" ref="BM74" si="827">+AP74-AP70</f>
        <v>23.599999999999909</v>
      </c>
      <c r="BN74" s="62">
        <f t="shared" ref="BN74" si="828">+AQ74-AQ70</f>
        <v>252.10000000000036</v>
      </c>
      <c r="BO74" s="62">
        <f t="shared" ref="BO74" si="829">+AR74-AR70</f>
        <v>41.600000000000364</v>
      </c>
      <c r="BP74" s="62">
        <f t="shared" ref="BP74" si="830">+AS74-AS70</f>
        <v>2794.4000000000087</v>
      </c>
      <c r="BQ74" s="24"/>
      <c r="BR74" s="64">
        <f>+X74/X70-1</f>
        <v>1.7347307553306823E-2</v>
      </c>
      <c r="BS74" s="64">
        <f t="shared" ref="BS74:CM74" si="831">+Y74/Y70-1</f>
        <v>0.14042553191489371</v>
      </c>
      <c r="BT74" s="64">
        <f t="shared" si="831"/>
        <v>1.0034360838603762E-2</v>
      </c>
      <c r="BU74" s="64">
        <f t="shared" si="831"/>
        <v>1.1876484560570111E-2</v>
      </c>
      <c r="BV74" s="64">
        <f t="shared" si="831"/>
        <v>9.1111420225344242E-2</v>
      </c>
      <c r="BW74" s="64">
        <f t="shared" si="831"/>
        <v>2.5258792667410157E-2</v>
      </c>
      <c r="BX74" s="64">
        <f t="shared" si="831"/>
        <v>7.1988315591382745E-2</v>
      </c>
      <c r="BY74" s="64">
        <f t="shared" si="831"/>
        <v>9.0648464163822551E-2</v>
      </c>
      <c r="BZ74" s="64">
        <f t="shared" si="831"/>
        <v>2.8343525658069746E-2</v>
      </c>
      <c r="CA74" s="64">
        <f t="shared" si="831"/>
        <v>3.4330347746778456E-2</v>
      </c>
      <c r="CB74" s="64">
        <f t="shared" si="831"/>
        <v>2.7812967048608694E-2</v>
      </c>
      <c r="CC74" s="64">
        <f t="shared" si="831"/>
        <v>4.9198120848857885E-2</v>
      </c>
      <c r="CD74" s="64">
        <f t="shared" si="831"/>
        <v>5.5451441480758756E-2</v>
      </c>
      <c r="CE74" s="64">
        <f t="shared" si="831"/>
        <v>2.121540965816604E-2</v>
      </c>
      <c r="CF74" s="64">
        <f t="shared" si="831"/>
        <v>1.7191850444159718E-2</v>
      </c>
      <c r="CG74" s="64">
        <f t="shared" si="831"/>
        <v>1.686546298224223E-2</v>
      </c>
      <c r="CH74" s="64">
        <f t="shared" si="831"/>
        <v>3.8451773720774574E-2</v>
      </c>
      <c r="CI74" s="64">
        <f t="shared" si="831"/>
        <v>1.2281488121918427E-2</v>
      </c>
      <c r="CJ74" s="64">
        <f t="shared" si="831"/>
        <v>1.4715969320945321E-2</v>
      </c>
      <c r="CK74" s="64">
        <f t="shared" si="831"/>
        <v>4.3782563390066143E-2</v>
      </c>
      <c r="CL74" s="64">
        <f t="shared" si="831"/>
        <v>8.921869303193608E-3</v>
      </c>
      <c r="CM74" s="64">
        <f t="shared" si="831"/>
        <v>3.5709721774956238E-2</v>
      </c>
      <c r="CN74" s="296"/>
      <c r="CO74" s="64">
        <f>+X74/$AS74</f>
        <v>3.4732675612849729E-3</v>
      </c>
      <c r="CP74" s="64">
        <f t="shared" ref="CP74:DJ74" si="832">+Y74/$AS74</f>
        <v>3.3066987794826743E-4</v>
      </c>
      <c r="CQ74" s="64">
        <f t="shared" si="832"/>
        <v>0.1001016686490408</v>
      </c>
      <c r="CR74" s="64">
        <f t="shared" si="832"/>
        <v>1.2089192030362402E-2</v>
      </c>
      <c r="CS74" s="64">
        <f t="shared" si="832"/>
        <v>4.8391315720638241E-2</v>
      </c>
      <c r="CT74" s="64">
        <f t="shared" si="832"/>
        <v>8.0531687551512923E-2</v>
      </c>
      <c r="CU74" s="64">
        <f t="shared" si="832"/>
        <v>4.7090845379752139E-2</v>
      </c>
      <c r="CV74" s="64">
        <f t="shared" si="832"/>
        <v>1.9714340708423195E-2</v>
      </c>
      <c r="CW74" s="64">
        <f t="shared" si="832"/>
        <v>4.772010522211638E-2</v>
      </c>
      <c r="CX74" s="64">
        <f t="shared" si="832"/>
        <v>5.4571634446917608E-2</v>
      </c>
      <c r="CY74" s="64">
        <f t="shared" si="832"/>
        <v>8.9094556778979261E-2</v>
      </c>
      <c r="CZ74" s="64">
        <f t="shared" si="832"/>
        <v>7.9912298451774014E-2</v>
      </c>
      <c r="DA74" s="64">
        <f t="shared" si="832"/>
        <v>0.10145396038870984</v>
      </c>
      <c r="DB74" s="64">
        <f t="shared" si="832"/>
        <v>2.3222155868896793E-2</v>
      </c>
      <c r="DC74" s="64">
        <f t="shared" si="832"/>
        <v>2.8398126533049711E-2</v>
      </c>
      <c r="DD74" s="64">
        <f t="shared" si="832"/>
        <v>4.2180150923654736E-2</v>
      </c>
      <c r="DE74" s="64">
        <f t="shared" si="832"/>
        <v>5.5514290367635805E-2</v>
      </c>
      <c r="DF74" s="64">
        <f t="shared" si="832"/>
        <v>1.3932553215641179E-2</v>
      </c>
      <c r="DG74" s="64">
        <f t="shared" si="832"/>
        <v>2.0078324342731924E-2</v>
      </c>
      <c r="DH74" s="64">
        <f t="shared" si="832"/>
        <v>7.4155187815555301E-2</v>
      </c>
      <c r="DI74" s="64">
        <f t="shared" si="832"/>
        <v>5.8043668165374422E-2</v>
      </c>
      <c r="DJ74" s="64">
        <f t="shared" si="832"/>
        <v>1</v>
      </c>
      <c r="DK74" s="296"/>
      <c r="EF74" s="296"/>
      <c r="FA74" s="23"/>
      <c r="FV74" s="457"/>
      <c r="FW74" s="23"/>
      <c r="GR74" s="23"/>
      <c r="HM74" s="23"/>
    </row>
    <row r="75" spans="1:248" s="72" customFormat="1">
      <c r="A75" s="61">
        <v>42156</v>
      </c>
      <c r="B75" s="743">
        <v>26364</v>
      </c>
      <c r="C75" s="237">
        <f t="shared" si="1"/>
        <v>104424</v>
      </c>
      <c r="D75" s="737">
        <f t="shared" si="718"/>
        <v>4.404163208990286E-2</v>
      </c>
      <c r="E75" s="541">
        <f t="shared" ref="E75" si="833">H75-B75</f>
        <v>43777</v>
      </c>
      <c r="F75" s="237">
        <f t="shared" ref="F75" si="834">SUM(E72:E75)</f>
        <v>178620</v>
      </c>
      <c r="G75" s="737">
        <f t="shared" si="809"/>
        <v>3.4087488131903765E-2</v>
      </c>
      <c r="H75" s="749">
        <v>70141</v>
      </c>
      <c r="I75" s="237">
        <f t="shared" si="3"/>
        <v>283044</v>
      </c>
      <c r="J75" s="737">
        <f t="shared" si="453"/>
        <v>3.7737716818636802E-2</v>
      </c>
      <c r="K75" s="24"/>
      <c r="L75" s="625">
        <f t="shared" si="88"/>
        <v>104424</v>
      </c>
      <c r="M75" s="625">
        <f t="shared" si="89"/>
        <v>178620</v>
      </c>
      <c r="N75" s="625">
        <f t="shared" si="90"/>
        <v>283044</v>
      </c>
      <c r="O75" s="89"/>
      <c r="P75" s="744">
        <v>1552800</v>
      </c>
      <c r="Q75" s="586">
        <f t="shared" ref="Q75:Q78" si="835">+R75-P75</f>
        <v>3056600</v>
      </c>
      <c r="R75" s="744">
        <v>4609400</v>
      </c>
      <c r="S75" s="89"/>
      <c r="T75" s="298">
        <f>(L75*1000000)/P75</f>
        <v>67248.840803709434</v>
      </c>
      <c r="U75" s="298">
        <f>(M75*1000000)/Q75</f>
        <v>58437.479552443889</v>
      </c>
      <c r="V75" s="298">
        <f>(N75*1000000)/R75</f>
        <v>61405.822883672496</v>
      </c>
      <c r="W75" s="24"/>
      <c r="AR75" s="457"/>
      <c r="AS75" s="457"/>
      <c r="AT75" s="24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24"/>
      <c r="BR75" s="64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296"/>
      <c r="CP75" s="457"/>
      <c r="CQ75" s="457"/>
      <c r="CR75" s="457"/>
      <c r="CS75" s="457"/>
      <c r="CT75" s="457"/>
      <c r="CU75" s="457"/>
      <c r="CV75" s="457"/>
      <c r="CW75" s="457"/>
      <c r="CX75" s="457"/>
      <c r="CY75" s="457"/>
      <c r="CZ75" s="457"/>
      <c r="DA75" s="457"/>
      <c r="DB75" s="457"/>
      <c r="DC75" s="457"/>
      <c r="DD75" s="457"/>
      <c r="DE75" s="457"/>
      <c r="DF75" s="457"/>
      <c r="DG75" s="457"/>
      <c r="DH75" s="457"/>
      <c r="DI75" s="457"/>
      <c r="DJ75" s="457"/>
      <c r="DK75" s="296"/>
      <c r="EF75" s="296"/>
      <c r="FA75" s="23"/>
      <c r="FV75" s="457"/>
      <c r="FW75" s="23"/>
      <c r="GR75" s="23"/>
      <c r="HM75" s="23"/>
    </row>
    <row r="76" spans="1:248" s="72" customFormat="1">
      <c r="A76" s="61">
        <v>42248</v>
      </c>
      <c r="B76" s="743">
        <v>26762</v>
      </c>
      <c r="C76" s="237">
        <f t="shared" si="1"/>
        <v>105663</v>
      </c>
      <c r="D76" s="737">
        <f t="shared" si="718"/>
        <v>4.6821284563638654E-2</v>
      </c>
      <c r="E76" s="541">
        <f t="shared" ref="E76" si="836">H76-B76</f>
        <v>44809</v>
      </c>
      <c r="F76" s="237">
        <f t="shared" ref="F76" si="837">SUM(E73:E76)</f>
        <v>179883</v>
      </c>
      <c r="G76" s="737">
        <f t="shared" si="809"/>
        <v>3.190073542065841E-2</v>
      </c>
      <c r="H76" s="749">
        <v>71571</v>
      </c>
      <c r="I76" s="237">
        <f t="shared" si="3"/>
        <v>285546</v>
      </c>
      <c r="J76" s="737">
        <f t="shared" si="453"/>
        <v>3.7372075027519491E-2</v>
      </c>
      <c r="K76" s="24"/>
      <c r="L76" s="625">
        <f t="shared" si="88"/>
        <v>105663</v>
      </c>
      <c r="M76" s="625">
        <f t="shared" si="89"/>
        <v>179883</v>
      </c>
      <c r="N76" s="625">
        <f t="shared" si="90"/>
        <v>285546</v>
      </c>
      <c r="O76" s="89"/>
      <c r="P76" s="586">
        <f>+P75*0.75+P79*0.25</f>
        <v>1562050</v>
      </c>
      <c r="Q76" s="586">
        <f t="shared" si="835"/>
        <v>3073525</v>
      </c>
      <c r="R76" s="586">
        <f>+R75*0.75+R79*0.25</f>
        <v>4635575</v>
      </c>
      <c r="S76" s="89"/>
      <c r="W76" s="24"/>
      <c r="AR76" s="457"/>
      <c r="AT76" s="24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24"/>
      <c r="BR76" s="64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296"/>
      <c r="CP76" s="457"/>
      <c r="CQ76" s="457"/>
      <c r="CR76" s="457"/>
      <c r="CS76" s="457"/>
      <c r="CT76" s="457"/>
      <c r="CU76" s="457"/>
      <c r="CV76" s="457"/>
      <c r="CW76" s="457"/>
      <c r="CX76" s="457"/>
      <c r="CY76" s="457"/>
      <c r="CZ76" s="457"/>
      <c r="DA76" s="457"/>
      <c r="DB76" s="457"/>
      <c r="DC76" s="457"/>
      <c r="DD76" s="457"/>
      <c r="DE76" s="457"/>
      <c r="DF76" s="457"/>
      <c r="DG76" s="457"/>
      <c r="DH76" s="457"/>
      <c r="DI76" s="457"/>
      <c r="DJ76" s="457"/>
      <c r="DK76" s="296"/>
      <c r="EF76" s="296"/>
      <c r="FA76" s="23"/>
      <c r="FV76" s="457"/>
      <c r="FW76" s="23"/>
      <c r="GR76" s="23"/>
      <c r="HM76" s="23"/>
    </row>
    <row r="77" spans="1:248" s="72" customFormat="1">
      <c r="A77" s="61">
        <v>42339</v>
      </c>
      <c r="B77" s="743">
        <v>28112</v>
      </c>
      <c r="C77" s="237">
        <f t="shared" si="1"/>
        <v>107017</v>
      </c>
      <c r="D77" s="737">
        <f t="shared" si="718"/>
        <v>4.7902080783353673E-2</v>
      </c>
      <c r="E77" s="541">
        <f t="shared" ref="E77:E86" si="838">H77-B77</f>
        <v>48420</v>
      </c>
      <c r="F77" s="237">
        <f t="shared" ref="F77:F86" si="839">SUM(E74:E77)</f>
        <v>181381</v>
      </c>
      <c r="G77" s="737">
        <f t="shared" si="809"/>
        <v>2.9298936544507326E-2</v>
      </c>
      <c r="H77" s="749">
        <v>76532</v>
      </c>
      <c r="I77" s="237">
        <f t="shared" si="3"/>
        <v>288398</v>
      </c>
      <c r="J77" s="737">
        <f t="shared" si="453"/>
        <v>3.6124493879853281E-2</v>
      </c>
      <c r="K77" s="24"/>
      <c r="L77" s="625">
        <f t="shared" si="88"/>
        <v>107017</v>
      </c>
      <c r="M77" s="625">
        <f t="shared" si="89"/>
        <v>181381</v>
      </c>
      <c r="N77" s="625">
        <f t="shared" si="90"/>
        <v>288398</v>
      </c>
      <c r="O77" s="89"/>
      <c r="P77" s="586">
        <f>+P75*0.5+P79*0.5</f>
        <v>1571300</v>
      </c>
      <c r="Q77" s="586">
        <f t="shared" si="835"/>
        <v>3090450</v>
      </c>
      <c r="R77" s="586">
        <f>+R75*0.5+R79*0.5</f>
        <v>4661750</v>
      </c>
      <c r="S77" s="89"/>
      <c r="W77" s="24"/>
      <c r="AR77" s="457"/>
      <c r="AS77" s="11"/>
      <c r="AT77" s="24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24"/>
      <c r="BR77" s="64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296"/>
      <c r="CP77" s="457"/>
      <c r="CQ77" s="457"/>
      <c r="CR77" s="457"/>
      <c r="CS77" s="457"/>
      <c r="CT77" s="457"/>
      <c r="CU77" s="457"/>
      <c r="CV77" s="457"/>
      <c r="CW77" s="457"/>
      <c r="CX77" s="457"/>
      <c r="CY77" s="457"/>
      <c r="CZ77" s="457"/>
      <c r="DA77" s="457"/>
      <c r="DB77" s="457"/>
      <c r="DC77" s="457"/>
      <c r="DD77" s="457"/>
      <c r="DE77" s="457"/>
      <c r="DF77" s="457"/>
      <c r="DG77" s="457"/>
      <c r="DH77" s="457"/>
      <c r="DI77" s="457"/>
      <c r="DJ77" s="457"/>
      <c r="DK77" s="296"/>
      <c r="EF77" s="296"/>
      <c r="FA77" s="23"/>
      <c r="FV77" s="457"/>
      <c r="FW77" s="23"/>
      <c r="GR77" s="23"/>
      <c r="HM77" s="23"/>
    </row>
    <row r="78" spans="1:248" s="72" customFormat="1">
      <c r="A78" s="61">
        <v>42430</v>
      </c>
      <c r="B78" s="743">
        <v>27130</v>
      </c>
      <c r="C78" s="237">
        <f t="shared" ref="C78:C90" si="840">SUM(B75:B78)</f>
        <v>108368</v>
      </c>
      <c r="D78" s="737">
        <f t="shared" si="718"/>
        <v>4.8452012383900955E-2</v>
      </c>
      <c r="E78" s="541">
        <f t="shared" si="838"/>
        <v>45970</v>
      </c>
      <c r="F78" s="237">
        <f t="shared" si="839"/>
        <v>182976</v>
      </c>
      <c r="G78" s="737">
        <f t="shared" si="809"/>
        <v>3.114697744140571E-2</v>
      </c>
      <c r="H78" s="749">
        <v>73100</v>
      </c>
      <c r="I78" s="237">
        <f t="shared" ref="I78:I86" si="841">SUM(H75:H78)</f>
        <v>291344</v>
      </c>
      <c r="J78" s="737">
        <f t="shared" si="453"/>
        <v>3.7516603812555838E-2</v>
      </c>
      <c r="K78" s="24"/>
      <c r="L78" s="625">
        <f t="shared" si="88"/>
        <v>108368</v>
      </c>
      <c r="M78" s="625">
        <f t="shared" si="89"/>
        <v>182976</v>
      </c>
      <c r="N78" s="625">
        <f t="shared" si="90"/>
        <v>291344</v>
      </c>
      <c r="O78" s="89"/>
      <c r="P78" s="586">
        <f>+P75*0.25+P79*0.75</f>
        <v>1580550</v>
      </c>
      <c r="Q78" s="586">
        <f t="shared" si="835"/>
        <v>3107375</v>
      </c>
      <c r="R78" s="586">
        <f>+R75*0.25+R79*0.75</f>
        <v>4687925</v>
      </c>
      <c r="S78" s="89"/>
      <c r="W78" s="457">
        <v>2016</v>
      </c>
      <c r="X78" s="457">
        <v>269.39999999999998</v>
      </c>
      <c r="Y78" s="457">
        <v>25.2</v>
      </c>
      <c r="Z78" s="457">
        <v>8266.6</v>
      </c>
      <c r="AA78" s="457">
        <v>1000.7</v>
      </c>
      <c r="AB78" s="457">
        <v>4194</v>
      </c>
      <c r="AC78" s="457">
        <v>6511</v>
      </c>
      <c r="AD78" s="457">
        <v>4113.8999999999996</v>
      </c>
      <c r="AE78" s="457">
        <v>1721.1</v>
      </c>
      <c r="AF78" s="457">
        <v>4031.1</v>
      </c>
      <c r="AG78" s="457">
        <v>4522.8999999999996</v>
      </c>
      <c r="AH78" s="457">
        <v>7386.2</v>
      </c>
      <c r="AI78" s="457">
        <v>6904.9</v>
      </c>
      <c r="AJ78" s="457">
        <v>8512</v>
      </c>
      <c r="AK78" s="457">
        <v>2055.4</v>
      </c>
      <c r="AL78" s="457">
        <v>2390.1</v>
      </c>
      <c r="AM78" s="457">
        <v>3528.9</v>
      </c>
      <c r="AN78" s="457">
        <v>4582.2</v>
      </c>
      <c r="AO78" s="457">
        <v>1163.3</v>
      </c>
      <c r="AP78" s="457">
        <v>1631.3</v>
      </c>
      <c r="AQ78" s="457">
        <v>6311.6</v>
      </c>
      <c r="AR78" s="457">
        <v>4725.8</v>
      </c>
      <c r="AS78" s="457">
        <v>83847.600000000006</v>
      </c>
      <c r="AT78" s="24"/>
      <c r="AU78" s="62">
        <f>+X78-X74</f>
        <v>-12.100000000000023</v>
      </c>
      <c r="AV78" s="62">
        <f t="shared" ref="AV78" si="842">+Y78-Y74</f>
        <v>-1.6000000000000014</v>
      </c>
      <c r="AW78" s="62">
        <f t="shared" ref="AW78" si="843">+Z78-Z74</f>
        <v>153.60000000000036</v>
      </c>
      <c r="AX78" s="62">
        <f t="shared" ref="AX78" si="844">+AA78-AA74</f>
        <v>20.900000000000091</v>
      </c>
      <c r="AY78" s="62">
        <f t="shared" ref="AY78" si="845">+AB78-AB74</f>
        <v>272</v>
      </c>
      <c r="AZ78" s="62">
        <f t="shared" ref="AZ78" si="846">+AC78-AC74</f>
        <v>-15.899999999999636</v>
      </c>
      <c r="BA78" s="62">
        <f t="shared" ref="BA78" si="847">+AD78-AD74</f>
        <v>297.29999999999973</v>
      </c>
      <c r="BB78" s="62">
        <f t="shared" ref="BB78" si="848">+AE78-AE74</f>
        <v>123.29999999999995</v>
      </c>
      <c r="BC78" s="62">
        <f t="shared" ref="BC78" si="849">+AF78-AF74</f>
        <v>163.5</v>
      </c>
      <c r="BD78" s="62">
        <f t="shared" ref="BD78" si="850">+AG78-AG74</f>
        <v>100</v>
      </c>
      <c r="BE78" s="62">
        <f t="shared" ref="BE78" si="851">+AH78-AH74</f>
        <v>165.30000000000018</v>
      </c>
      <c r="BF78" s="62">
        <f t="shared" ref="BF78" si="852">+AI78-AI74</f>
        <v>428.19999999999982</v>
      </c>
      <c r="BG78" s="62">
        <f t="shared" ref="BG78" si="853">+AJ78-AJ74</f>
        <v>289.39999999999964</v>
      </c>
      <c r="BH78" s="62">
        <f t="shared" ref="BH78" si="854">+AK78-AK74</f>
        <v>173.30000000000018</v>
      </c>
      <c r="BI78" s="62">
        <f t="shared" ref="BI78" si="855">+AL78-AL74</f>
        <v>88.5</v>
      </c>
      <c r="BJ78" s="62">
        <f t="shared" ref="BJ78" si="856">+AM78-AM74</f>
        <v>110.30000000000018</v>
      </c>
      <c r="BK78" s="62">
        <f t="shared" ref="BK78" si="857">+AN78-AN74</f>
        <v>82.899999999999636</v>
      </c>
      <c r="BL78" s="62">
        <f t="shared" ref="BL78" si="858">+AO78-AO74</f>
        <v>34.099999999999909</v>
      </c>
      <c r="BM78" s="62">
        <f t="shared" ref="BM78" si="859">+AP78-AP74</f>
        <v>4</v>
      </c>
      <c r="BN78" s="62">
        <f t="shared" ref="BN78" si="860">+AQ78-AQ74</f>
        <v>301.5</v>
      </c>
      <c r="BO78" s="62">
        <f t="shared" ref="BO78" si="861">+AR78-AR74</f>
        <v>21.5</v>
      </c>
      <c r="BP78" s="62">
        <f t="shared" ref="BP78" si="862">+AS78-AS74</f>
        <v>2800</v>
      </c>
      <c r="BQ78" s="24"/>
      <c r="BR78" s="64">
        <f>+X78/X74-1</f>
        <v>-4.2984014209591526E-2</v>
      </c>
      <c r="BS78" s="64">
        <f t="shared" ref="BS78:CM78" si="863">+Y78/Y74-1</f>
        <v>-5.9701492537313494E-2</v>
      </c>
      <c r="BT78" s="64">
        <f t="shared" si="863"/>
        <v>1.8932577345001977E-2</v>
      </c>
      <c r="BU78" s="64">
        <f t="shared" si="863"/>
        <v>2.1330883853847737E-2</v>
      </c>
      <c r="BV78" s="64">
        <f t="shared" si="863"/>
        <v>6.9352371239163713E-2</v>
      </c>
      <c r="BW78" s="64">
        <f t="shared" si="863"/>
        <v>-2.4360722548223412E-3</v>
      </c>
      <c r="BX78" s="64">
        <f t="shared" si="863"/>
        <v>7.7896557145102907E-2</v>
      </c>
      <c r="BY78" s="64">
        <f t="shared" si="863"/>
        <v>7.7168606834397302E-2</v>
      </c>
      <c r="BZ78" s="64">
        <f t="shared" si="863"/>
        <v>4.2274278622401518E-2</v>
      </c>
      <c r="CA78" s="64">
        <f t="shared" si="863"/>
        <v>2.2609600036175292E-2</v>
      </c>
      <c r="CB78" s="64">
        <f t="shared" si="863"/>
        <v>2.2891883283247205E-2</v>
      </c>
      <c r="CC78" s="64">
        <f t="shared" si="863"/>
        <v>6.6113916037488174E-2</v>
      </c>
      <c r="CD78" s="64">
        <f t="shared" si="863"/>
        <v>3.5195680198477408E-2</v>
      </c>
      <c r="CE78" s="64">
        <f t="shared" si="863"/>
        <v>9.207799798097871E-2</v>
      </c>
      <c r="CF78" s="64">
        <f t="shared" si="863"/>
        <v>3.8451511991657972E-2</v>
      </c>
      <c r="CG78" s="64">
        <f t="shared" si="863"/>
        <v>3.2264669747850139E-2</v>
      </c>
      <c r="CH78" s="64">
        <f t="shared" si="863"/>
        <v>1.8425088347076235E-2</v>
      </c>
      <c r="CI78" s="64">
        <f t="shared" si="863"/>
        <v>3.0198370527807272E-2</v>
      </c>
      <c r="CJ78" s="64">
        <f t="shared" si="863"/>
        <v>2.4580593621335023E-3</v>
      </c>
      <c r="CK78" s="64">
        <f t="shared" si="863"/>
        <v>5.0165554649673094E-2</v>
      </c>
      <c r="CL78" s="64">
        <f t="shared" si="863"/>
        <v>4.5702867589227925E-3</v>
      </c>
      <c r="CM78" s="64">
        <f t="shared" si="863"/>
        <v>3.4547599188625044E-2</v>
      </c>
      <c r="CN78" s="296"/>
      <c r="CO78" s="64">
        <f>+X78/$AS78</f>
        <v>3.2129721065361438E-3</v>
      </c>
      <c r="CP78" s="64">
        <f t="shared" ref="CP78:DJ78" si="864">+Y78/$AS78</f>
        <v>3.0054527499892661E-4</v>
      </c>
      <c r="CQ78" s="64">
        <f t="shared" si="864"/>
        <v>9.8590776599449481E-2</v>
      </c>
      <c r="CR78" s="64">
        <f t="shared" si="864"/>
        <v>1.1934748281405788E-2</v>
      </c>
      <c r="CS78" s="64">
        <f t="shared" si="864"/>
        <v>5.0019320767678496E-2</v>
      </c>
      <c r="CT78" s="64">
        <f t="shared" si="864"/>
        <v>7.7652789107857584E-2</v>
      </c>
      <c r="CU78" s="64">
        <f t="shared" si="864"/>
        <v>4.9064016143574765E-2</v>
      </c>
      <c r="CV78" s="64">
        <f t="shared" si="864"/>
        <v>2.0526526698438595E-2</v>
      </c>
      <c r="CW78" s="64">
        <f t="shared" si="864"/>
        <v>4.8076510240006864E-2</v>
      </c>
      <c r="CX78" s="64">
        <f t="shared" si="864"/>
        <v>5.3941913662406547E-2</v>
      </c>
      <c r="CY78" s="64">
        <f t="shared" si="864"/>
        <v>8.8090774214169512E-2</v>
      </c>
      <c r="CZ78" s="64">
        <f t="shared" si="864"/>
        <v>8.2350597989686039E-2</v>
      </c>
      <c r="DA78" s="64">
        <f t="shared" si="864"/>
        <v>0.10151751511074854</v>
      </c>
      <c r="DB78" s="64">
        <f t="shared" si="864"/>
        <v>2.4513522152094992E-2</v>
      </c>
      <c r="DC78" s="64">
        <f t="shared" si="864"/>
        <v>2.8505288165672001E-2</v>
      </c>
      <c r="DD78" s="64">
        <f t="shared" si="864"/>
        <v>4.2087072259671114E-2</v>
      </c>
      <c r="DE78" s="64">
        <f t="shared" si="864"/>
        <v>5.464914917063815E-2</v>
      </c>
      <c r="DF78" s="64">
        <f t="shared" si="864"/>
        <v>1.3873980889136956E-2</v>
      </c>
      <c r="DG78" s="64">
        <f t="shared" si="864"/>
        <v>1.945553599625988E-2</v>
      </c>
      <c r="DH78" s="64">
        <f t="shared" si="864"/>
        <v>7.5274664987429574E-2</v>
      </c>
      <c r="DI78" s="64">
        <f t="shared" si="864"/>
        <v>5.6361780182139977E-2</v>
      </c>
      <c r="DJ78" s="64">
        <f t="shared" si="864"/>
        <v>1</v>
      </c>
      <c r="DK78" s="296"/>
      <c r="EF78" s="296"/>
      <c r="FA78" s="23"/>
      <c r="FV78" s="457"/>
      <c r="FW78" s="23"/>
      <c r="GR78" s="23"/>
      <c r="HM78" s="23"/>
    </row>
    <row r="79" spans="1:248" s="72" customFormat="1">
      <c r="A79" s="61">
        <v>42522</v>
      </c>
      <c r="B79" s="743">
        <v>27803</v>
      </c>
      <c r="C79" s="237">
        <f t="shared" si="840"/>
        <v>109807</v>
      </c>
      <c r="D79" s="737">
        <f t="shared" si="718"/>
        <v>5.1549452233203175E-2</v>
      </c>
      <c r="E79" s="541">
        <f t="shared" si="838"/>
        <v>45260</v>
      </c>
      <c r="F79" s="237">
        <f t="shared" si="839"/>
        <v>184459</v>
      </c>
      <c r="G79" s="737">
        <f t="shared" si="809"/>
        <v>3.2689508453700666E-2</v>
      </c>
      <c r="H79" s="749">
        <v>73063</v>
      </c>
      <c r="I79" s="237">
        <f t="shared" si="841"/>
        <v>294266</v>
      </c>
      <c r="J79" s="737">
        <f t="shared" si="453"/>
        <v>3.9647545964585085E-2</v>
      </c>
      <c r="K79" s="24"/>
      <c r="L79" s="625">
        <f t="shared" si="88"/>
        <v>109807</v>
      </c>
      <c r="M79" s="625">
        <f t="shared" si="89"/>
        <v>184459</v>
      </c>
      <c r="N79" s="625">
        <f t="shared" si="90"/>
        <v>294266</v>
      </c>
      <c r="O79" s="89"/>
      <c r="P79" s="744">
        <v>1589800</v>
      </c>
      <c r="Q79" s="661">
        <f>+R79-P79</f>
        <v>3124300</v>
      </c>
      <c r="R79" s="744">
        <v>4714100</v>
      </c>
      <c r="S79" s="89"/>
      <c r="T79" s="298">
        <f>(L79*1000000)/P79</f>
        <v>69069.694301169962</v>
      </c>
      <c r="U79" s="298">
        <f>(M79*1000000)/Q79</f>
        <v>59040.104983516307</v>
      </c>
      <c r="V79" s="298">
        <f>(N79*1000000)/R79</f>
        <v>62422.519675017502</v>
      </c>
      <c r="W79" s="24"/>
      <c r="AR79" s="457"/>
      <c r="AS79" s="11"/>
      <c r="AT79" s="24"/>
      <c r="BM79" s="457"/>
      <c r="BN79" s="457"/>
      <c r="BQ79" s="24"/>
      <c r="CJ79" s="457"/>
      <c r="CK79" s="457"/>
      <c r="CN79" s="296"/>
      <c r="DG79" s="457"/>
      <c r="DH79" s="457"/>
      <c r="DK79" s="296"/>
      <c r="EF79" s="296"/>
      <c r="FA79" s="23"/>
      <c r="FV79" s="457"/>
      <c r="FW79" s="23"/>
      <c r="GR79" s="23"/>
      <c r="HM79" s="23"/>
    </row>
    <row r="80" spans="1:248" s="72" customFormat="1">
      <c r="A80" s="61">
        <v>42614</v>
      </c>
      <c r="B80" s="743">
        <v>28150</v>
      </c>
      <c r="C80" s="237">
        <f t="shared" si="840"/>
        <v>111195</v>
      </c>
      <c r="D80" s="737">
        <f t="shared" si="718"/>
        <v>5.2355129042332749E-2</v>
      </c>
      <c r="E80" s="541">
        <f t="shared" si="838"/>
        <v>46218</v>
      </c>
      <c r="F80" s="237">
        <f t="shared" si="839"/>
        <v>185868</v>
      </c>
      <c r="G80" s="737">
        <f t="shared" si="809"/>
        <v>3.3271626557262124E-2</v>
      </c>
      <c r="H80" s="749">
        <v>74368</v>
      </c>
      <c r="I80" s="237">
        <f t="shared" si="841"/>
        <v>297063</v>
      </c>
      <c r="J80" s="737">
        <f t="shared" si="453"/>
        <v>4.03332562879537E-2</v>
      </c>
      <c r="K80" s="24"/>
      <c r="L80" s="625">
        <f t="shared" si="88"/>
        <v>111195</v>
      </c>
      <c r="M80" s="625">
        <f t="shared" si="89"/>
        <v>185868</v>
      </c>
      <c r="N80" s="625">
        <f t="shared" si="90"/>
        <v>297063</v>
      </c>
      <c r="O80" s="89"/>
      <c r="P80" s="586">
        <f>+P79*0.75+P83*0.25</f>
        <v>1598625</v>
      </c>
      <c r="Q80" s="586">
        <f t="shared" ref="Q80:Q82" si="865">+R80-P80</f>
        <v>3140350</v>
      </c>
      <c r="R80" s="586">
        <f>+R79*0.75+R83*0.25</f>
        <v>4738975</v>
      </c>
      <c r="S80" s="89"/>
      <c r="W80" s="24"/>
      <c r="AR80" s="457"/>
      <c r="AS80" s="11"/>
      <c r="AT80" s="24"/>
      <c r="BM80" s="457"/>
      <c r="BN80" s="457"/>
      <c r="BQ80" s="24"/>
      <c r="CJ80" s="457"/>
      <c r="CK80" s="457"/>
      <c r="CN80" s="296"/>
      <c r="DG80" s="457"/>
      <c r="DH80" s="457"/>
      <c r="DK80" s="296"/>
      <c r="EF80" s="296"/>
      <c r="FA80" s="23"/>
      <c r="FV80" s="457"/>
      <c r="FW80" s="23"/>
      <c r="GR80" s="23"/>
      <c r="HM80" s="23"/>
    </row>
    <row r="81" spans="1:221" s="72" customFormat="1">
      <c r="A81" s="61">
        <v>42705</v>
      </c>
      <c r="B81" s="743">
        <v>29365</v>
      </c>
      <c r="C81" s="237">
        <f t="shared" si="840"/>
        <v>112448</v>
      </c>
      <c r="D81" s="737">
        <f t="shared" si="718"/>
        <v>5.0748946429072017E-2</v>
      </c>
      <c r="E81" s="541">
        <f t="shared" si="838"/>
        <v>49594</v>
      </c>
      <c r="F81" s="237">
        <f t="shared" si="839"/>
        <v>187042</v>
      </c>
      <c r="G81" s="737">
        <f t="shared" si="809"/>
        <v>3.1210545757273334E-2</v>
      </c>
      <c r="H81" s="749">
        <v>78959</v>
      </c>
      <c r="I81" s="237">
        <f t="shared" si="841"/>
        <v>299490</v>
      </c>
      <c r="J81" s="737">
        <f t="shared" si="453"/>
        <v>3.84607382852864E-2</v>
      </c>
      <c r="K81" s="24"/>
      <c r="L81" s="625">
        <f t="shared" si="88"/>
        <v>112448</v>
      </c>
      <c r="M81" s="625">
        <f t="shared" si="89"/>
        <v>187042</v>
      </c>
      <c r="N81" s="625">
        <f t="shared" si="90"/>
        <v>299490</v>
      </c>
      <c r="O81" s="89"/>
      <c r="P81" s="586">
        <f>+P79*0.5+P83*0.5</f>
        <v>1607450</v>
      </c>
      <c r="Q81" s="586">
        <f t="shared" si="865"/>
        <v>3156400</v>
      </c>
      <c r="R81" s="586">
        <f>+R79*0.5+R83*0.5</f>
        <v>4763850</v>
      </c>
      <c r="S81" s="89"/>
      <c r="W81" s="24"/>
      <c r="AR81" s="457"/>
      <c r="AS81" s="11"/>
      <c r="AT81" s="24"/>
      <c r="BM81" s="457"/>
      <c r="BN81" s="457"/>
      <c r="BQ81" s="24"/>
      <c r="CJ81" s="457"/>
      <c r="CK81" s="457"/>
      <c r="CN81" s="296"/>
      <c r="DG81" s="457"/>
      <c r="DH81" s="457"/>
      <c r="DK81" s="296"/>
      <c r="EF81" s="296"/>
      <c r="FA81" s="23"/>
      <c r="FV81" s="457"/>
      <c r="FW81" s="23"/>
      <c r="GR81" s="23"/>
      <c r="HM81" s="23"/>
    </row>
    <row r="82" spans="1:221" s="72" customFormat="1">
      <c r="A82" s="61">
        <v>42795</v>
      </c>
      <c r="B82" s="743">
        <v>28308</v>
      </c>
      <c r="C82" s="237">
        <f t="shared" si="840"/>
        <v>113626</v>
      </c>
      <c r="D82" s="737">
        <f t="shared" si="718"/>
        <v>4.8519858260741122E-2</v>
      </c>
      <c r="E82" s="541">
        <f t="shared" si="838"/>
        <v>47007</v>
      </c>
      <c r="F82" s="237">
        <f t="shared" si="839"/>
        <v>188079</v>
      </c>
      <c r="G82" s="737">
        <f t="shared" si="809"/>
        <v>2.7888903462749193E-2</v>
      </c>
      <c r="H82" s="749">
        <v>75315</v>
      </c>
      <c r="I82" s="237">
        <f t="shared" si="841"/>
        <v>301705</v>
      </c>
      <c r="J82" s="737">
        <f t="shared" si="453"/>
        <v>3.5562771157120032E-2</v>
      </c>
      <c r="K82" s="24"/>
      <c r="L82" s="625">
        <f t="shared" si="88"/>
        <v>113626</v>
      </c>
      <c r="M82" s="625">
        <f t="shared" si="89"/>
        <v>188079</v>
      </c>
      <c r="N82" s="625">
        <f t="shared" si="90"/>
        <v>301705</v>
      </c>
      <c r="O82" s="89"/>
      <c r="P82" s="586">
        <f>+P79*0.25+P83*0.75</f>
        <v>1616275</v>
      </c>
      <c r="Q82" s="586">
        <f t="shared" si="865"/>
        <v>3172450</v>
      </c>
      <c r="R82" s="586">
        <f>+R79*0.25+R83*0.75</f>
        <v>4788725</v>
      </c>
      <c r="S82" s="89"/>
      <c r="W82" s="24"/>
      <c r="AR82" s="457"/>
      <c r="AS82" s="11"/>
      <c r="AT82" s="24"/>
      <c r="BM82" s="457"/>
      <c r="BN82" s="457"/>
      <c r="BQ82" s="24"/>
      <c r="CJ82" s="457"/>
      <c r="CK82" s="457"/>
      <c r="CN82" s="296"/>
      <c r="DG82" s="457"/>
      <c r="DH82" s="457"/>
      <c r="DK82" s="296"/>
      <c r="EF82" s="296"/>
      <c r="FA82" s="23"/>
      <c r="FV82" s="457"/>
      <c r="FW82" s="23"/>
      <c r="GR82" s="23"/>
      <c r="HM82" s="23"/>
    </row>
    <row r="83" spans="1:221" s="72" customFormat="1">
      <c r="A83" s="61">
        <v>42887</v>
      </c>
      <c r="B83" s="743">
        <v>29071</v>
      </c>
      <c r="C83" s="237">
        <f t="shared" si="840"/>
        <v>114894</v>
      </c>
      <c r="D83" s="737">
        <f t="shared" si="718"/>
        <v>4.6326736911125987E-2</v>
      </c>
      <c r="E83" s="541">
        <f t="shared" si="838"/>
        <v>46567</v>
      </c>
      <c r="F83" s="237">
        <f t="shared" si="839"/>
        <v>189386</v>
      </c>
      <c r="G83" s="737">
        <f t="shared" si="809"/>
        <v>2.6710542722230946E-2</v>
      </c>
      <c r="H83" s="749">
        <v>75638</v>
      </c>
      <c r="I83" s="237">
        <f t="shared" si="841"/>
        <v>304280</v>
      </c>
      <c r="J83" s="737">
        <f t="shared" si="453"/>
        <v>3.4030435048561403E-2</v>
      </c>
      <c r="K83" s="24"/>
      <c r="L83" s="625">
        <f t="shared" si="88"/>
        <v>114894</v>
      </c>
      <c r="M83" s="625">
        <f t="shared" si="89"/>
        <v>189386</v>
      </c>
      <c r="N83" s="625">
        <f t="shared" si="90"/>
        <v>304280</v>
      </c>
      <c r="O83" s="89"/>
      <c r="P83" s="744">
        <v>1625100</v>
      </c>
      <c r="Q83" s="661">
        <f>+R83-P83</f>
        <v>3188500</v>
      </c>
      <c r="R83" s="744">
        <v>4813600</v>
      </c>
      <c r="S83" s="89"/>
      <c r="T83" s="298">
        <f>(L83*1000000)/P83</f>
        <v>70699.649252353702</v>
      </c>
      <c r="U83" s="298">
        <f>(M83*1000000)/Q83</f>
        <v>59396.581464638548</v>
      </c>
      <c r="V83" s="298">
        <f>(N83*1000000)/R83</f>
        <v>63212.564400864219</v>
      </c>
      <c r="W83" s="24"/>
      <c r="AR83" s="457"/>
      <c r="AS83" s="11"/>
      <c r="AT83" s="24"/>
      <c r="BM83" s="457"/>
      <c r="BN83" s="457"/>
      <c r="BQ83" s="24"/>
      <c r="CJ83" s="457"/>
      <c r="CK83" s="457"/>
      <c r="CN83" s="296"/>
      <c r="DG83" s="457"/>
      <c r="DH83" s="457"/>
      <c r="DK83" s="296"/>
      <c r="EF83" s="296"/>
      <c r="FA83" s="23"/>
      <c r="FV83" s="457"/>
      <c r="FW83" s="23"/>
      <c r="GR83" s="23"/>
      <c r="HM83" s="23"/>
    </row>
    <row r="84" spans="1:221" s="72" customFormat="1">
      <c r="A84" s="61">
        <v>42979</v>
      </c>
      <c r="B84" s="743">
        <v>29485</v>
      </c>
      <c r="C84" s="237">
        <f t="shared" si="840"/>
        <v>116229</v>
      </c>
      <c r="D84" s="737">
        <f t="shared" si="718"/>
        <v>4.5271819776069089E-2</v>
      </c>
      <c r="E84" s="541">
        <f t="shared" si="838"/>
        <v>47520</v>
      </c>
      <c r="F84" s="237">
        <f t="shared" si="839"/>
        <v>190688</v>
      </c>
      <c r="G84" s="737">
        <f t="shared" si="809"/>
        <v>2.5932382120644748E-2</v>
      </c>
      <c r="H84" s="749">
        <v>77005</v>
      </c>
      <c r="I84" s="237">
        <f t="shared" si="841"/>
        <v>306917</v>
      </c>
      <c r="J84" s="737">
        <f t="shared" si="453"/>
        <v>3.3171414817732225E-2</v>
      </c>
      <c r="K84" s="24"/>
      <c r="L84" s="625">
        <f t="shared" si="88"/>
        <v>116229</v>
      </c>
      <c r="M84" s="625">
        <f t="shared" si="89"/>
        <v>190688</v>
      </c>
      <c r="N84" s="625">
        <f t="shared" si="90"/>
        <v>306917</v>
      </c>
      <c r="O84" s="89"/>
      <c r="P84" s="586">
        <f>+P83*0.75+P87*0.25</f>
        <v>1632525</v>
      </c>
      <c r="Q84" s="586">
        <f t="shared" ref="Q84:Q86" si="866">+R84-P84</f>
        <v>3202825</v>
      </c>
      <c r="R84" s="586">
        <f>+R83*0.75+R87*0.25</f>
        <v>4835350</v>
      </c>
      <c r="S84" s="89"/>
      <c r="T84" s="749"/>
      <c r="U84" s="749"/>
      <c r="V84" s="749"/>
      <c r="W84" s="24"/>
      <c r="AR84" s="457"/>
      <c r="AS84" s="11"/>
      <c r="AT84" s="24"/>
      <c r="BM84" s="457"/>
      <c r="BN84" s="457"/>
      <c r="BQ84" s="24"/>
      <c r="CJ84" s="457"/>
      <c r="CK84" s="457"/>
      <c r="CN84" s="296"/>
      <c r="DG84" s="457"/>
      <c r="DH84" s="457"/>
      <c r="DK84" s="296"/>
      <c r="EF84" s="296"/>
      <c r="FA84" s="23"/>
      <c r="FV84" s="457"/>
      <c r="FW84" s="23"/>
      <c r="GR84" s="23"/>
      <c r="HM84" s="23"/>
    </row>
    <row r="85" spans="1:221" s="72" customFormat="1">
      <c r="A85" s="61">
        <v>43070</v>
      </c>
      <c r="B85" s="743">
        <v>30844</v>
      </c>
      <c r="C85" s="237">
        <f t="shared" si="840"/>
        <v>117708</v>
      </c>
      <c r="D85" s="737">
        <f t="shared" si="718"/>
        <v>4.6777177006260606E-2</v>
      </c>
      <c r="E85" s="541">
        <f t="shared" si="838"/>
        <v>51077</v>
      </c>
      <c r="F85" s="237">
        <f t="shared" si="839"/>
        <v>192171</v>
      </c>
      <c r="G85" s="737">
        <f t="shared" si="809"/>
        <v>2.742164861368046E-2</v>
      </c>
      <c r="H85" s="749">
        <v>81921</v>
      </c>
      <c r="I85" s="237">
        <f t="shared" si="841"/>
        <v>309879</v>
      </c>
      <c r="J85" s="737">
        <f t="shared" si="453"/>
        <v>3.468897125112691E-2</v>
      </c>
      <c r="K85" s="24"/>
      <c r="L85" s="625">
        <f t="shared" si="88"/>
        <v>117708</v>
      </c>
      <c r="M85" s="625">
        <f t="shared" si="89"/>
        <v>192171</v>
      </c>
      <c r="N85" s="625">
        <f t="shared" si="90"/>
        <v>309879</v>
      </c>
      <c r="O85" s="89"/>
      <c r="P85" s="586">
        <f>+P83*0.5+P87*0.5</f>
        <v>1639950</v>
      </c>
      <c r="Q85" s="586">
        <f t="shared" si="866"/>
        <v>3217150</v>
      </c>
      <c r="R85" s="586">
        <f>+R83*0.5+R87*0.5</f>
        <v>4857100</v>
      </c>
      <c r="S85" s="89"/>
      <c r="T85" s="749"/>
      <c r="U85" s="749"/>
      <c r="V85" s="749"/>
      <c r="W85" s="24"/>
      <c r="AR85" s="457"/>
      <c r="AS85" s="11"/>
      <c r="AT85" s="24"/>
      <c r="BM85" s="457"/>
      <c r="BN85" s="457"/>
      <c r="BQ85" s="24"/>
      <c r="CJ85" s="457"/>
      <c r="CK85" s="457"/>
      <c r="CN85" s="296"/>
      <c r="DG85" s="457"/>
      <c r="DH85" s="457"/>
      <c r="DK85" s="296"/>
      <c r="EF85" s="296"/>
      <c r="FA85" s="23"/>
      <c r="FV85" s="457"/>
      <c r="FW85" s="23"/>
      <c r="GR85" s="23"/>
      <c r="HM85" s="23"/>
    </row>
    <row r="86" spans="1:221" s="72" customFormat="1">
      <c r="A86" s="61">
        <v>43160</v>
      </c>
      <c r="B86" s="743">
        <v>29574</v>
      </c>
      <c r="C86" s="237">
        <f t="shared" si="840"/>
        <v>118974</v>
      </c>
      <c r="D86" s="737">
        <f t="shared" si="718"/>
        <v>4.70666924823544E-2</v>
      </c>
      <c r="E86" s="541">
        <f t="shared" si="838"/>
        <v>48442</v>
      </c>
      <c r="F86" s="237">
        <f t="shared" si="839"/>
        <v>193606</v>
      </c>
      <c r="G86" s="737">
        <f t="shared" si="809"/>
        <v>2.9386587550976007E-2</v>
      </c>
      <c r="H86" s="749">
        <v>78016</v>
      </c>
      <c r="I86" s="237">
        <f t="shared" si="841"/>
        <v>312580</v>
      </c>
      <c r="J86" s="737">
        <f t="shared" si="453"/>
        <v>3.6045143434812132E-2</v>
      </c>
      <c r="K86" s="24"/>
      <c r="L86" s="625">
        <f t="shared" ref="L86:L101" si="867">+C86</f>
        <v>118974</v>
      </c>
      <c r="M86" s="625">
        <f t="shared" ref="M86:M101" si="868">+F86</f>
        <v>193606</v>
      </c>
      <c r="N86" s="625">
        <f t="shared" ref="N86:N101" si="869">+I86</f>
        <v>312580</v>
      </c>
      <c r="O86" s="89"/>
      <c r="P86" s="586">
        <f>+P83*0.25+P87*0.75</f>
        <v>1647375</v>
      </c>
      <c r="Q86" s="586">
        <f t="shared" si="866"/>
        <v>3231475</v>
      </c>
      <c r="R86" s="586">
        <f>+R83*0.25+R87*0.75</f>
        <v>4878850</v>
      </c>
      <c r="S86" s="89"/>
      <c r="T86" s="749"/>
      <c r="U86" s="749"/>
      <c r="V86" s="749"/>
      <c r="W86" s="24"/>
      <c r="AR86" s="457"/>
      <c r="AS86" s="11"/>
      <c r="AT86" s="24"/>
      <c r="BM86" s="457"/>
      <c r="BN86" s="457"/>
      <c r="BQ86" s="24"/>
      <c r="CJ86" s="457"/>
      <c r="CK86" s="457"/>
      <c r="CN86" s="296"/>
      <c r="DG86" s="457"/>
      <c r="DH86" s="457"/>
      <c r="DK86" s="296"/>
      <c r="EF86" s="296"/>
      <c r="FA86" s="23"/>
      <c r="FV86" s="457"/>
      <c r="FW86" s="23"/>
      <c r="GR86" s="23"/>
      <c r="HM86" s="23"/>
    </row>
    <row r="87" spans="1:221" s="72" customFormat="1">
      <c r="A87" s="61">
        <v>43252</v>
      </c>
      <c r="B87" s="743">
        <v>30368</v>
      </c>
      <c r="C87" s="237">
        <f t="shared" si="840"/>
        <v>120271</v>
      </c>
      <c r="D87" s="737">
        <f t="shared" ref="D87" si="870">(SUM(B84:B87)/SUM(B80:B83))-1</f>
        <v>4.679965881595205E-2</v>
      </c>
      <c r="E87" s="541">
        <f t="shared" ref="E87" si="871">H87-B87</f>
        <v>48287</v>
      </c>
      <c r="F87" s="237">
        <f t="shared" ref="F87" si="872">SUM(E84:E87)</f>
        <v>195326</v>
      </c>
      <c r="G87" s="737">
        <f t="shared" ref="G87" si="873">(SUM(E84:E87)/SUM(E80:E83))-1</f>
        <v>3.136451480046043E-2</v>
      </c>
      <c r="H87" s="749">
        <v>78655</v>
      </c>
      <c r="I87" s="237">
        <f t="shared" ref="I87" si="874">SUM(H84:H87)</f>
        <v>315597</v>
      </c>
      <c r="J87" s="737">
        <f t="shared" ref="J87" si="875">(SUM(H84:H87)/SUM(H80:H83))-1</f>
        <v>3.7192717234126427E-2</v>
      </c>
      <c r="K87" s="24"/>
      <c r="L87" s="625">
        <f t="shared" si="867"/>
        <v>120271</v>
      </c>
      <c r="M87" s="625">
        <f t="shared" si="868"/>
        <v>195326</v>
      </c>
      <c r="N87" s="625">
        <f t="shared" si="869"/>
        <v>315597</v>
      </c>
      <c r="O87" s="89"/>
      <c r="P87" s="744">
        <v>1654800</v>
      </c>
      <c r="Q87" s="409">
        <f>+R87-P87</f>
        <v>3245800</v>
      </c>
      <c r="R87" s="744">
        <v>4900600</v>
      </c>
      <c r="S87" s="89"/>
      <c r="T87" s="298">
        <f>(L87*1000000)/P87</f>
        <v>72680.082185158331</v>
      </c>
      <c r="U87" s="298">
        <f>(M87*1000000)/Q87</f>
        <v>60178.076283196744</v>
      </c>
      <c r="V87" s="298">
        <f>(N87*1000000)/R87</f>
        <v>64399.665347100352</v>
      </c>
      <c r="W87" s="24"/>
      <c r="AR87" s="457"/>
      <c r="AS87" s="11"/>
      <c r="AT87" s="24"/>
      <c r="BM87" s="457"/>
      <c r="BN87" s="457"/>
      <c r="BQ87" s="24"/>
      <c r="CJ87" s="457"/>
      <c r="CK87" s="457"/>
      <c r="CN87" s="296"/>
      <c r="DG87" s="457"/>
      <c r="DH87" s="457"/>
      <c r="DK87" s="296"/>
      <c r="EF87" s="296"/>
      <c r="FA87" s="23"/>
      <c r="FV87" s="457"/>
      <c r="FW87" s="23"/>
      <c r="GR87" s="23"/>
      <c r="HM87" s="23"/>
    </row>
    <row r="88" spans="1:221" s="72" customFormat="1">
      <c r="A88" s="61">
        <v>43344</v>
      </c>
      <c r="B88" s="743">
        <v>30504</v>
      </c>
      <c r="C88" s="237">
        <f t="shared" si="840"/>
        <v>121290</v>
      </c>
      <c r="D88" s="737">
        <f t="shared" ref="D88" si="876">(SUM(B85:B88)/SUM(B81:B84))-1</f>
        <v>4.35433497664095E-2</v>
      </c>
      <c r="E88" s="541">
        <f t="shared" ref="E88" si="877">H88-B88</f>
        <v>48996</v>
      </c>
      <c r="F88" s="237">
        <f t="shared" ref="F88" si="878">SUM(E85:E88)</f>
        <v>196802</v>
      </c>
      <c r="G88" s="737">
        <f t="shared" ref="G88" si="879">(SUM(E85:E88)/SUM(E81:E84))-1</f>
        <v>3.2062846115120003E-2</v>
      </c>
      <c r="H88" s="749">
        <v>79500</v>
      </c>
      <c r="I88" s="237">
        <f t="shared" ref="I88" si="880">SUM(H85:H88)</f>
        <v>318092</v>
      </c>
      <c r="J88" s="737">
        <f t="shared" ref="J88" si="881">(SUM(H85:H88)/SUM(H81:H84))-1</f>
        <v>3.641049534564722E-2</v>
      </c>
      <c r="K88" s="24"/>
      <c r="L88" s="625">
        <f t="shared" si="867"/>
        <v>121290</v>
      </c>
      <c r="M88" s="625">
        <f t="shared" si="868"/>
        <v>196802</v>
      </c>
      <c r="N88" s="625">
        <f t="shared" si="869"/>
        <v>318092</v>
      </c>
      <c r="O88" s="89"/>
      <c r="P88" s="586">
        <f>+P87*0.75+P91*0.25</f>
        <v>1661425</v>
      </c>
      <c r="Q88" s="586">
        <f t="shared" ref="Q88:Q99" si="882">+R88-P88</f>
        <v>3258825</v>
      </c>
      <c r="R88" s="586">
        <f>+R87*0.75+R91*0.25</f>
        <v>4920250</v>
      </c>
      <c r="S88" s="89"/>
      <c r="T88" s="749"/>
      <c r="U88" s="749"/>
      <c r="V88" s="749"/>
      <c r="W88" s="24"/>
      <c r="AR88" s="457"/>
      <c r="AS88" s="11"/>
      <c r="AT88" s="24"/>
      <c r="BM88" s="457"/>
      <c r="BN88" s="457"/>
      <c r="BQ88" s="24"/>
      <c r="CJ88" s="457"/>
      <c r="CK88" s="457"/>
      <c r="CN88" s="296"/>
      <c r="DG88" s="457"/>
      <c r="DH88" s="457"/>
      <c r="DK88" s="296"/>
      <c r="EF88" s="296"/>
      <c r="FA88" s="23"/>
      <c r="FV88" s="457"/>
      <c r="FW88" s="23"/>
      <c r="GR88" s="23"/>
      <c r="HM88" s="23"/>
    </row>
    <row r="89" spans="1:221" s="72" customFormat="1">
      <c r="A89" s="61">
        <v>43435</v>
      </c>
      <c r="B89" s="743">
        <v>31910</v>
      </c>
      <c r="C89" s="237">
        <f t="shared" si="840"/>
        <v>122356</v>
      </c>
      <c r="D89" s="737">
        <f t="shared" ref="D89" si="883">(SUM(B86:B89)/SUM(B82:B85))-1</f>
        <v>3.9487545451456052E-2</v>
      </c>
      <c r="E89" s="541">
        <f t="shared" ref="E89" si="884">H89-B89</f>
        <v>52618</v>
      </c>
      <c r="F89" s="237">
        <f t="shared" ref="F89" si="885">SUM(E86:E89)</f>
        <v>198343</v>
      </c>
      <c r="G89" s="737">
        <f t="shared" ref="G89" si="886">(SUM(E86:E89)/SUM(E82:E85))-1</f>
        <v>3.211722892632074E-2</v>
      </c>
      <c r="H89" s="749">
        <v>84528</v>
      </c>
      <c r="I89" s="237">
        <f t="shared" ref="I89:I90" si="887">SUM(H86:H89)</f>
        <v>320699</v>
      </c>
      <c r="J89" s="737">
        <f t="shared" ref="J89:J90" si="888">(SUM(H86:H89)/SUM(H82:H85))-1</f>
        <v>3.4916854643263884E-2</v>
      </c>
      <c r="K89" s="24"/>
      <c r="L89" s="625">
        <f t="shared" si="867"/>
        <v>122356</v>
      </c>
      <c r="M89" s="625">
        <f t="shared" si="868"/>
        <v>198343</v>
      </c>
      <c r="N89" s="625">
        <f t="shared" si="869"/>
        <v>320699</v>
      </c>
      <c r="O89" s="89"/>
      <c r="P89" s="586">
        <f>+P87*0.5+P91*0.5</f>
        <v>1668050</v>
      </c>
      <c r="Q89" s="586">
        <f t="shared" si="882"/>
        <v>3271850</v>
      </c>
      <c r="R89" s="586">
        <f>+R87*0.5+R91*0.5</f>
        <v>4939900</v>
      </c>
      <c r="S89" s="89"/>
      <c r="T89" s="749"/>
      <c r="U89" s="749"/>
      <c r="V89" s="749"/>
      <c r="W89" s="24"/>
      <c r="AR89" s="457"/>
      <c r="AS89" s="11"/>
      <c r="AT89" s="24"/>
      <c r="BM89" s="457"/>
      <c r="BN89" s="457"/>
      <c r="BQ89" s="24"/>
      <c r="CJ89" s="457"/>
      <c r="CK89" s="457"/>
      <c r="CN89" s="296"/>
      <c r="DG89" s="457"/>
      <c r="DH89" s="457"/>
      <c r="DK89" s="296"/>
      <c r="EF89" s="296"/>
      <c r="FA89" s="23"/>
      <c r="FV89" s="457"/>
      <c r="FW89" s="23"/>
      <c r="GR89" s="23"/>
      <c r="HM89" s="23"/>
    </row>
    <row r="90" spans="1:221" s="72" customFormat="1">
      <c r="A90" s="61">
        <v>43525</v>
      </c>
      <c r="B90" s="743">
        <v>30518</v>
      </c>
      <c r="C90" s="237">
        <f t="shared" si="840"/>
        <v>123300</v>
      </c>
      <c r="D90" s="737">
        <f t="shared" ref="D90" si="889">(SUM(B87:B90)/SUM(B83:B86))-1</f>
        <v>3.6360885571637525E-2</v>
      </c>
      <c r="E90" s="541">
        <f t="shared" ref="E90" si="890">H90-B90</f>
        <v>49944</v>
      </c>
      <c r="F90" s="237">
        <f t="shared" ref="F90" si="891">SUM(E87:E90)</f>
        <v>199845</v>
      </c>
      <c r="G90" s="737">
        <f t="shared" ref="G90" si="892">(SUM(E87:E90)/SUM(E83:E86))-1</f>
        <v>3.2225240953276169E-2</v>
      </c>
      <c r="H90" s="749">
        <v>80462</v>
      </c>
      <c r="I90" s="237">
        <f t="shared" si="887"/>
        <v>323145</v>
      </c>
      <c r="J90" s="737">
        <f t="shared" si="888"/>
        <v>3.3799347367074128E-2</v>
      </c>
      <c r="K90" s="24"/>
      <c r="L90" s="625">
        <f t="shared" si="867"/>
        <v>123300</v>
      </c>
      <c r="M90" s="625">
        <f t="shared" si="868"/>
        <v>199845</v>
      </c>
      <c r="N90" s="625">
        <f t="shared" si="869"/>
        <v>323145</v>
      </c>
      <c r="O90" s="89"/>
      <c r="P90" s="586">
        <f>+P87*0.25+P91*0.75</f>
        <v>1674675</v>
      </c>
      <c r="Q90" s="586">
        <f t="shared" si="882"/>
        <v>3284875</v>
      </c>
      <c r="R90" s="586">
        <f>+R87*0.25+R91*0.75</f>
        <v>4959550</v>
      </c>
      <c r="S90" s="89"/>
      <c r="T90" s="749"/>
      <c r="U90" s="749"/>
      <c r="V90" s="749"/>
      <c r="W90" s="24"/>
      <c r="AR90" s="457"/>
      <c r="AS90" s="11"/>
      <c r="AT90" s="24"/>
      <c r="BM90" s="457"/>
      <c r="BN90" s="457"/>
      <c r="BQ90" s="24"/>
      <c r="CJ90" s="457"/>
      <c r="CK90" s="457"/>
      <c r="CN90" s="296"/>
      <c r="DG90" s="457"/>
      <c r="DH90" s="457"/>
      <c r="DK90" s="296"/>
      <c r="EF90" s="296"/>
      <c r="FA90" s="23"/>
      <c r="FV90" s="457"/>
      <c r="FW90" s="23"/>
      <c r="GR90" s="23"/>
      <c r="HM90" s="23"/>
    </row>
    <row r="91" spans="1:221" s="72" customFormat="1">
      <c r="A91" s="61">
        <v>43617</v>
      </c>
      <c r="B91" s="743">
        <v>31169</v>
      </c>
      <c r="C91" s="237">
        <f t="shared" ref="C91" si="893">SUM(B88:B91)</f>
        <v>124101</v>
      </c>
      <c r="D91" s="737">
        <f t="shared" ref="D91" si="894">(SUM(B88:B91)/SUM(B84:B87))-1</f>
        <v>3.1844750604884009E-2</v>
      </c>
      <c r="E91" s="541">
        <f t="shared" ref="E91" si="895">H91-B91</f>
        <v>49436</v>
      </c>
      <c r="F91" s="237">
        <f t="shared" ref="F91" si="896">SUM(E88:E91)</f>
        <v>200994</v>
      </c>
      <c r="G91" s="737">
        <f t="shared" ref="G91" si="897">(SUM(E88:E91)/SUM(E84:E87))-1</f>
        <v>2.9018154265177287E-2</v>
      </c>
      <c r="H91" s="749">
        <v>80605</v>
      </c>
      <c r="I91" s="237">
        <f t="shared" ref="I91" si="898">SUM(H88:H91)</f>
        <v>325095</v>
      </c>
      <c r="J91" s="737">
        <f t="shared" ref="J91" si="899">(SUM(H88:H91)/SUM(H84:H87))-1</f>
        <v>3.0095343111626427E-2</v>
      </c>
      <c r="K91" s="24"/>
      <c r="L91" s="625">
        <f t="shared" si="867"/>
        <v>124101</v>
      </c>
      <c r="M91" s="625">
        <f t="shared" si="868"/>
        <v>200994</v>
      </c>
      <c r="N91" s="625">
        <f t="shared" si="869"/>
        <v>325095</v>
      </c>
      <c r="O91" s="89"/>
      <c r="P91" s="744">
        <v>1681300</v>
      </c>
      <c r="Q91" s="663">
        <f t="shared" si="882"/>
        <v>3297900</v>
      </c>
      <c r="R91" s="744">
        <v>4979200</v>
      </c>
      <c r="S91" s="89"/>
      <c r="T91" s="298">
        <f>(L91*1000000)/P91</f>
        <v>73812.526021530954</v>
      </c>
      <c r="U91" s="298">
        <f>(M91*1000000)/Q91</f>
        <v>60946.056581460929</v>
      </c>
      <c r="V91" s="298">
        <f>(N91*1000000)/R91</f>
        <v>65290.608933161951</v>
      </c>
      <c r="W91" s="24"/>
      <c r="AR91" s="457"/>
      <c r="AS91" s="11"/>
      <c r="AT91" s="24"/>
      <c r="BM91" s="457"/>
      <c r="BN91" s="457"/>
      <c r="BQ91" s="24"/>
      <c r="CJ91" s="457"/>
      <c r="CK91" s="457"/>
      <c r="CN91" s="296"/>
      <c r="DG91" s="457"/>
      <c r="DH91" s="457"/>
      <c r="DK91" s="296"/>
      <c r="EF91" s="296"/>
      <c r="FA91" s="23"/>
      <c r="FV91" s="457"/>
      <c r="FW91" s="23"/>
      <c r="GR91" s="23"/>
      <c r="HM91" s="23"/>
    </row>
    <row r="92" spans="1:221" s="72" customFormat="1">
      <c r="A92" s="61">
        <v>43709</v>
      </c>
      <c r="B92" s="743">
        <v>31561</v>
      </c>
      <c r="C92" s="237">
        <f t="shared" ref="C92" si="900">SUM(B89:B92)</f>
        <v>125158</v>
      </c>
      <c r="D92" s="737">
        <f t="shared" ref="D92" si="901">(SUM(B89:B92)/SUM(B85:B88))-1</f>
        <v>3.1890510347101886E-2</v>
      </c>
      <c r="E92" s="541">
        <f t="shared" ref="E92" si="902">H92-B92</f>
        <v>50439</v>
      </c>
      <c r="F92" s="237">
        <f t="shared" ref="F92" si="903">SUM(E89:E92)</f>
        <v>202437</v>
      </c>
      <c r="G92" s="737">
        <f t="shared" ref="G92" si="904">(SUM(E89:E92)/SUM(E85:E88))-1</f>
        <v>2.8632839097163743E-2</v>
      </c>
      <c r="H92" s="749">
        <v>82000</v>
      </c>
      <c r="I92" s="237">
        <f t="shared" ref="I92" si="905">SUM(H89:H92)</f>
        <v>327595</v>
      </c>
      <c r="J92" s="737">
        <f t="shared" ref="J92" si="906">(SUM(H89:H92)/SUM(H85:H88))-1</f>
        <v>2.9875004715616882E-2</v>
      </c>
      <c r="K92" s="24"/>
      <c r="L92" s="625">
        <f t="shared" si="867"/>
        <v>125158</v>
      </c>
      <c r="M92" s="625">
        <f t="shared" si="868"/>
        <v>202437</v>
      </c>
      <c r="N92" s="625">
        <f t="shared" si="869"/>
        <v>327595</v>
      </c>
      <c r="O92" s="89"/>
      <c r="P92" s="586">
        <f>+P91*0.75+P95*0.25</f>
        <v>1690200</v>
      </c>
      <c r="Q92" s="586">
        <f t="shared" si="882"/>
        <v>3316750</v>
      </c>
      <c r="R92" s="586">
        <f>+R91*0.75+R95*0.25</f>
        <v>5006950</v>
      </c>
      <c r="S92" s="89"/>
      <c r="T92" s="749"/>
      <c r="U92" s="749"/>
      <c r="V92" s="749"/>
      <c r="W92" s="24"/>
      <c r="AR92" s="457"/>
      <c r="AS92" s="11"/>
      <c r="AT92" s="24"/>
      <c r="BM92" s="457"/>
      <c r="BN92" s="457"/>
      <c r="BQ92" s="24"/>
      <c r="CJ92" s="457"/>
      <c r="CK92" s="457"/>
      <c r="CN92" s="296"/>
      <c r="DG92" s="457"/>
      <c r="DH92" s="457"/>
      <c r="DK92" s="296"/>
      <c r="EF92" s="296"/>
      <c r="FA92" s="23"/>
      <c r="FV92" s="457"/>
      <c r="FW92" s="23"/>
      <c r="GR92" s="23"/>
      <c r="HM92" s="23"/>
    </row>
    <row r="93" spans="1:221" s="72" customFormat="1">
      <c r="A93" s="61">
        <v>43800</v>
      </c>
      <c r="B93" s="743">
        <v>32566</v>
      </c>
      <c r="C93" s="237">
        <f t="shared" ref="C93" si="907">SUM(B90:B93)</f>
        <v>125814</v>
      </c>
      <c r="D93" s="737">
        <f t="shared" ref="D93" si="908">(SUM(B90:B93)/SUM(B86:B89))-1</f>
        <v>2.8261793455163664E-2</v>
      </c>
      <c r="E93" s="541">
        <f t="shared" ref="E93" si="909">H93-B93</f>
        <v>54097</v>
      </c>
      <c r="F93" s="237">
        <f t="shared" ref="F93" si="910">SUM(E90:E93)</f>
        <v>203916</v>
      </c>
      <c r="G93" s="737">
        <f t="shared" ref="G93" si="911">(SUM(E90:E93)/SUM(E86:E89))-1</f>
        <v>2.8097790191738525E-2</v>
      </c>
      <c r="H93" s="749">
        <v>86663</v>
      </c>
      <c r="I93" s="237">
        <f t="shared" ref="I93" si="912">SUM(H90:H93)</f>
        <v>329730</v>
      </c>
      <c r="J93" s="737">
        <f t="shared" ref="J93" si="913">(SUM(H90:H93)/SUM(H86:H89))-1</f>
        <v>2.8160362208800249E-2</v>
      </c>
      <c r="K93" s="24"/>
      <c r="L93" s="625">
        <f t="shared" si="867"/>
        <v>125814</v>
      </c>
      <c r="M93" s="625">
        <f t="shared" si="868"/>
        <v>203916</v>
      </c>
      <c r="N93" s="625">
        <f t="shared" si="869"/>
        <v>329730</v>
      </c>
      <c r="O93" s="89"/>
      <c r="P93" s="586">
        <f>+P91*0.5+P95*0.5</f>
        <v>1699100</v>
      </c>
      <c r="Q93" s="586">
        <f t="shared" si="882"/>
        <v>3335600</v>
      </c>
      <c r="R93" s="586">
        <f>+R91*0.5+R95*0.5</f>
        <v>5034700</v>
      </c>
      <c r="S93" s="89"/>
      <c r="T93" s="749"/>
      <c r="U93" s="749"/>
      <c r="V93" s="749"/>
      <c r="W93" s="24"/>
      <c r="AR93" s="457"/>
      <c r="AS93" s="11"/>
      <c r="AT93" s="24"/>
      <c r="BM93" s="457"/>
      <c r="BN93" s="457"/>
      <c r="BQ93" s="24"/>
      <c r="CJ93" s="457"/>
      <c r="CK93" s="457"/>
      <c r="CN93" s="296"/>
      <c r="DG93" s="457"/>
      <c r="DH93" s="457"/>
      <c r="DK93" s="296"/>
      <c r="EF93" s="296"/>
      <c r="FA93" s="23"/>
      <c r="FV93" s="457"/>
      <c r="FW93" s="23"/>
      <c r="GR93" s="23"/>
      <c r="HM93" s="23"/>
    </row>
    <row r="94" spans="1:221" s="72" customFormat="1">
      <c r="A94" s="61">
        <v>43891</v>
      </c>
      <c r="B94" s="743">
        <v>30714</v>
      </c>
      <c r="C94" s="237">
        <f t="shared" ref="C94" si="914">SUM(B91:B94)</f>
        <v>126010</v>
      </c>
      <c r="D94" s="737">
        <f t="shared" ref="D94" si="915">(SUM(B91:B94)/SUM(B87:B90))-1</f>
        <v>2.1978913219789176E-2</v>
      </c>
      <c r="E94" s="541">
        <f t="shared" ref="E94" si="916">H94-B94</f>
        <v>50426</v>
      </c>
      <c r="F94" s="237">
        <f t="shared" ref="F94" si="917">SUM(E91:E94)</f>
        <v>204398</v>
      </c>
      <c r="G94" s="737">
        <f t="shared" ref="G94" si="918">(SUM(E91:E94)/SUM(E87:E90))-1</f>
        <v>2.2782656558833159E-2</v>
      </c>
      <c r="H94" s="749">
        <v>81140</v>
      </c>
      <c r="I94" s="237">
        <f t="shared" ref="I94" si="919">SUM(H91:H94)</f>
        <v>330408</v>
      </c>
      <c r="J94" s="737">
        <f t="shared" ref="J94" si="920">(SUM(H91:H94)/SUM(H87:H90))-1</f>
        <v>2.2475978276006225E-2</v>
      </c>
      <c r="K94" s="24"/>
      <c r="L94" s="625">
        <f t="shared" si="867"/>
        <v>126010</v>
      </c>
      <c r="M94" s="625">
        <f t="shared" si="868"/>
        <v>204398</v>
      </c>
      <c r="N94" s="625">
        <f t="shared" si="869"/>
        <v>330408</v>
      </c>
      <c r="O94" s="89"/>
      <c r="P94" s="586">
        <f>+P91*0.25+P95*0.75</f>
        <v>1708000</v>
      </c>
      <c r="Q94" s="586">
        <f t="shared" si="882"/>
        <v>3354450</v>
      </c>
      <c r="R94" s="586">
        <f>+R91*0.25+R95*0.75</f>
        <v>5062450</v>
      </c>
      <c r="S94" s="89"/>
      <c r="T94" s="749"/>
      <c r="U94" s="749"/>
      <c r="V94" s="749"/>
      <c r="W94" s="24"/>
      <c r="AR94" s="457"/>
      <c r="AS94" s="11"/>
      <c r="AT94" s="24"/>
      <c r="BM94" s="457"/>
      <c r="BN94" s="457"/>
      <c r="BQ94" s="24"/>
      <c r="CJ94" s="457"/>
      <c r="CK94" s="457"/>
      <c r="CN94" s="296"/>
      <c r="DG94" s="457"/>
      <c r="DH94" s="457"/>
      <c r="DK94" s="296"/>
      <c r="EF94" s="296"/>
      <c r="FA94" s="23"/>
      <c r="FV94" s="457"/>
      <c r="FW94" s="23"/>
      <c r="GR94" s="23"/>
      <c r="HM94" s="23"/>
    </row>
    <row r="95" spans="1:221" s="72" customFormat="1">
      <c r="A95" s="61">
        <v>43983</v>
      </c>
      <c r="B95" s="743">
        <v>27505</v>
      </c>
      <c r="C95" s="237">
        <f t="shared" ref="C95" si="921">SUM(B92:B95)</f>
        <v>122346</v>
      </c>
      <c r="D95" s="737">
        <f t="shared" ref="D95" si="922">(SUM(B92:B95)/SUM(B88:B91))-1</f>
        <v>-1.4141707157879435E-2</v>
      </c>
      <c r="E95" s="541">
        <f t="shared" ref="E95" si="923">H95-B95</f>
        <v>44995</v>
      </c>
      <c r="F95" s="237">
        <f t="shared" ref="F95" si="924">SUM(E92:E95)</f>
        <v>199957</v>
      </c>
      <c r="G95" s="737">
        <f t="shared" ref="G95" si="925">(SUM(E92:E95)/SUM(E88:E91))-1</f>
        <v>-5.1593579907858178E-3</v>
      </c>
      <c r="H95" s="749">
        <v>72500</v>
      </c>
      <c r="I95" s="237">
        <f t="shared" ref="I95" si="926">SUM(H92:H95)</f>
        <v>322303</v>
      </c>
      <c r="J95" s="737">
        <f t="shared" ref="J95" si="927">(SUM(H92:H95)/SUM(H88:H91))-1</f>
        <v>-8.5882588166535934E-3</v>
      </c>
      <c r="K95" s="24"/>
      <c r="L95" s="625">
        <f t="shared" si="867"/>
        <v>122346</v>
      </c>
      <c r="M95" s="625">
        <f t="shared" si="868"/>
        <v>199957</v>
      </c>
      <c r="N95" s="625">
        <f t="shared" si="869"/>
        <v>322303</v>
      </c>
      <c r="O95" s="89"/>
      <c r="P95" s="744">
        <v>1716900</v>
      </c>
      <c r="Q95" s="663">
        <f t="shared" si="882"/>
        <v>3373300</v>
      </c>
      <c r="R95" s="744">
        <v>5090200</v>
      </c>
      <c r="S95" s="89"/>
      <c r="T95" s="298">
        <f>(L95*1000000)/P95</f>
        <v>71259.828761139259</v>
      </c>
      <c r="U95" s="298">
        <f>(M95*1000000)/Q95</f>
        <v>59276.37624877716</v>
      </c>
      <c r="V95" s="298">
        <f>(N95*1000000)/R95</f>
        <v>63318.337196966721</v>
      </c>
      <c r="W95" s="24"/>
      <c r="AR95" s="457"/>
      <c r="AS95" s="11"/>
      <c r="AT95" s="24"/>
      <c r="BM95" s="457"/>
      <c r="BN95" s="457"/>
      <c r="BQ95" s="24"/>
      <c r="CJ95" s="457"/>
      <c r="CK95" s="457"/>
      <c r="CN95" s="296"/>
      <c r="DG95" s="457"/>
      <c r="DH95" s="457"/>
      <c r="DK95" s="296"/>
      <c r="EF95" s="296"/>
      <c r="FA95" s="23"/>
      <c r="FV95" s="457"/>
      <c r="FW95" s="23"/>
      <c r="GR95" s="23"/>
      <c r="HM95" s="23"/>
    </row>
    <row r="96" spans="1:221">
      <c r="A96" s="61">
        <v>44075</v>
      </c>
      <c r="B96" s="743">
        <v>31362</v>
      </c>
      <c r="C96" s="237">
        <f t="shared" ref="C96" si="928">SUM(B93:B96)</f>
        <v>122147</v>
      </c>
      <c r="D96" s="737">
        <f t="shared" ref="D96" si="929">(SUM(B93:B96)/SUM(B89:B92))-1</f>
        <v>-2.4057591204717288E-2</v>
      </c>
      <c r="E96" s="541">
        <f t="shared" ref="E96" si="930">H96-B96</f>
        <v>51688</v>
      </c>
      <c r="F96" s="237">
        <f t="shared" ref="F96" si="931">SUM(E93:E96)</f>
        <v>201206</v>
      </c>
      <c r="G96" s="737">
        <f t="shared" ref="G96" si="932">(SUM(E93:E96)/SUM(E89:E92))-1</f>
        <v>-6.0809041825358179E-3</v>
      </c>
      <c r="H96" s="749">
        <v>83050</v>
      </c>
      <c r="I96" s="237">
        <f t="shared" ref="I96" si="933">SUM(H93:H96)</f>
        <v>323353</v>
      </c>
      <c r="J96" s="737">
        <f t="shared" ref="J96" si="934">(SUM(H93:H96)/SUM(H89:H92))-1</f>
        <v>-1.2948915581739606E-2</v>
      </c>
      <c r="K96" s="24"/>
      <c r="L96" s="625">
        <f t="shared" si="867"/>
        <v>122147</v>
      </c>
      <c r="M96" s="625">
        <f t="shared" si="868"/>
        <v>201206</v>
      </c>
      <c r="N96" s="625">
        <f t="shared" si="869"/>
        <v>323353</v>
      </c>
      <c r="O96" s="89"/>
      <c r="P96" s="586">
        <f>+P95*0.75+P99*0.25</f>
        <v>1716575</v>
      </c>
      <c r="Q96" s="586">
        <f t="shared" si="882"/>
        <v>3381725</v>
      </c>
      <c r="R96" s="586">
        <f>+R95*0.75+R99*0.25</f>
        <v>5098300</v>
      </c>
      <c r="T96" s="749"/>
      <c r="U96" s="749"/>
      <c r="V96" s="749"/>
      <c r="AS96" s="11"/>
    </row>
    <row r="97" spans="1:45">
      <c r="A97" s="61">
        <v>44166</v>
      </c>
      <c r="B97" s="743">
        <v>32314</v>
      </c>
      <c r="C97" s="237">
        <f t="shared" ref="C97" si="935">SUM(B94:B97)</f>
        <v>121895</v>
      </c>
      <c r="D97" s="737">
        <f t="shared" ref="D97" si="936">(SUM(B94:B97)/SUM(B90:B93))-1</f>
        <v>-3.1149156691624102E-2</v>
      </c>
      <c r="E97" s="541">
        <f t="shared" ref="E97" si="937">H97-B97</f>
        <v>54647</v>
      </c>
      <c r="F97" s="237">
        <f t="shared" ref="F97" si="938">SUM(E94:E97)</f>
        <v>201756</v>
      </c>
      <c r="G97" s="737">
        <f t="shared" ref="G97" si="939">(SUM(E94:E97)/SUM(E90:E93))-1</f>
        <v>-1.0592596951686017E-2</v>
      </c>
      <c r="H97" s="749">
        <v>86961</v>
      </c>
      <c r="I97" s="237">
        <f t="shared" ref="I97" si="940">SUM(H94:H97)</f>
        <v>323651</v>
      </c>
      <c r="J97" s="737">
        <f t="shared" ref="J97" si="941">(SUM(H94:H97)/SUM(H90:H93))-1</f>
        <v>-1.8436296363691485E-2</v>
      </c>
      <c r="K97" s="24"/>
      <c r="L97" s="625">
        <f t="shared" si="867"/>
        <v>121895</v>
      </c>
      <c r="M97" s="625">
        <f t="shared" si="868"/>
        <v>201756</v>
      </c>
      <c r="N97" s="625">
        <f t="shared" si="869"/>
        <v>323651</v>
      </c>
      <c r="O97" s="89"/>
      <c r="P97" s="586">
        <f>+P95*0.5+P99*0.5</f>
        <v>1716250</v>
      </c>
      <c r="Q97" s="586">
        <f t="shared" si="882"/>
        <v>3390150</v>
      </c>
      <c r="R97" s="586">
        <f>+R95*0.5+R99*0.5</f>
        <v>5106400</v>
      </c>
      <c r="T97" s="749"/>
      <c r="U97" s="749"/>
      <c r="V97" s="749"/>
      <c r="AS97" s="11"/>
    </row>
    <row r="98" spans="1:45">
      <c r="A98" s="61">
        <v>44256</v>
      </c>
      <c r="B98" s="743">
        <v>31273</v>
      </c>
      <c r="C98" s="237">
        <f t="shared" ref="C98" si="942">SUM(B95:B98)</f>
        <v>122454</v>
      </c>
      <c r="D98" s="737">
        <f t="shared" ref="D98" si="943">(SUM(B95:B98)/SUM(B91:B94))-1</f>
        <v>-2.8219982541068167E-2</v>
      </c>
      <c r="E98" s="541">
        <f t="shared" ref="E98" si="944">H98-B98</f>
        <v>52515</v>
      </c>
      <c r="F98" s="237">
        <f t="shared" ref="F98" si="945">SUM(E95:E98)</f>
        <v>203845</v>
      </c>
      <c r="G98" s="737">
        <f t="shared" ref="G98" si="946">(SUM(E95:E98)/SUM(E91:E94))-1</f>
        <v>-2.7055059247155233E-3</v>
      </c>
      <c r="H98" s="749">
        <v>83788</v>
      </c>
      <c r="I98" s="237">
        <f t="shared" ref="I98" si="947">SUM(H95:H98)</f>
        <v>326299</v>
      </c>
      <c r="J98" s="737">
        <f t="shared" ref="J98" si="948">(SUM(H95:H98)/SUM(H91:H94))-1</f>
        <v>-1.2436139560785486E-2</v>
      </c>
      <c r="K98" s="24"/>
      <c r="L98" s="625">
        <f t="shared" si="867"/>
        <v>122454</v>
      </c>
      <c r="M98" s="625">
        <f t="shared" si="868"/>
        <v>203845</v>
      </c>
      <c r="N98" s="625">
        <f t="shared" si="869"/>
        <v>326299</v>
      </c>
      <c r="O98" s="89"/>
      <c r="P98" s="586">
        <f>+P95*0.25+P99*0.75</f>
        <v>1715925</v>
      </c>
      <c r="Q98" s="586">
        <f t="shared" si="882"/>
        <v>3398575</v>
      </c>
      <c r="R98" s="586">
        <f>+R95*0.25+R99*0.75</f>
        <v>5114500</v>
      </c>
      <c r="T98" s="749"/>
      <c r="U98" s="749"/>
      <c r="V98" s="749"/>
      <c r="AS98" s="11"/>
    </row>
    <row r="99" spans="1:45">
      <c r="A99" s="61">
        <v>44348</v>
      </c>
      <c r="B99" s="743">
        <v>33237</v>
      </c>
      <c r="C99" s="237">
        <f t="shared" ref="C99:C100" si="949">SUM(B96:B99)</f>
        <v>128186</v>
      </c>
      <c r="D99" s="737">
        <f t="shared" ref="D99:D100" si="950">(SUM(B96:B99)/SUM(B92:B95))-1</f>
        <v>4.7733477187648088E-2</v>
      </c>
      <c r="E99" s="541">
        <f t="shared" ref="E99:E100" si="951">H99-B99</f>
        <v>52316</v>
      </c>
      <c r="F99" s="237">
        <f t="shared" ref="F99" si="952">SUM(E96:E99)</f>
        <v>211166</v>
      </c>
      <c r="G99" s="737">
        <f t="shared" ref="G99" si="953">(SUM(E96:E99)/SUM(E92:E95))-1</f>
        <v>5.605705226623714E-2</v>
      </c>
      <c r="H99" s="749">
        <v>85553</v>
      </c>
      <c r="I99" s="237">
        <f t="shared" ref="I99:I100" si="954">SUM(H96:H99)</f>
        <v>339352</v>
      </c>
      <c r="J99" s="737">
        <f t="shared" ref="J99:J100" si="955">(SUM(H96:H99)/SUM(H92:H95))-1</f>
        <v>5.2897428816982783E-2</v>
      </c>
      <c r="K99" s="24"/>
      <c r="L99" s="625">
        <f t="shared" si="867"/>
        <v>128186</v>
      </c>
      <c r="M99" s="625">
        <f t="shared" si="868"/>
        <v>211166</v>
      </c>
      <c r="N99" s="625">
        <f t="shared" si="869"/>
        <v>339352</v>
      </c>
      <c r="O99" s="89"/>
      <c r="P99" s="744">
        <v>1715600</v>
      </c>
      <c r="Q99" s="744">
        <f t="shared" si="882"/>
        <v>3407000</v>
      </c>
      <c r="R99" s="744">
        <v>5122600</v>
      </c>
      <c r="T99" s="298">
        <f>(L99*1000000)/P99</f>
        <v>74717.882956400092</v>
      </c>
      <c r="U99" s="298">
        <f>(M99*1000000)/Q99</f>
        <v>61980.04109186968</v>
      </c>
      <c r="V99" s="298">
        <f>(N99*1000000)/R99</f>
        <v>66246.04692929372</v>
      </c>
      <c r="AS99" s="11"/>
    </row>
    <row r="100" spans="1:45">
      <c r="A100" s="61">
        <v>44440</v>
      </c>
      <c r="B100" s="743">
        <v>30349</v>
      </c>
      <c r="C100" s="237">
        <f t="shared" si="949"/>
        <v>127173</v>
      </c>
      <c r="D100" s="737">
        <f t="shared" si="950"/>
        <v>4.1147142377627066E-2</v>
      </c>
      <c r="E100" s="541">
        <f t="shared" si="951"/>
        <v>52510</v>
      </c>
      <c r="F100" s="237">
        <f t="shared" ref="F100" si="956">SUM(E97:E100)</f>
        <v>211988</v>
      </c>
      <c r="G100" s="737">
        <f t="shared" ref="G100" si="957">(SUM(E97:E100)/SUM(E93:E96))-1</f>
        <v>5.3586871166863892E-2</v>
      </c>
      <c r="H100" s="749">
        <v>82859</v>
      </c>
      <c r="I100" s="237">
        <f t="shared" si="954"/>
        <v>339161</v>
      </c>
      <c r="J100" s="737">
        <f t="shared" si="955"/>
        <v>4.8887748064808445E-2</v>
      </c>
      <c r="K100" s="24"/>
      <c r="L100" s="625">
        <f t="shared" si="867"/>
        <v>127173</v>
      </c>
      <c r="M100" s="625">
        <f t="shared" si="868"/>
        <v>211988</v>
      </c>
      <c r="N100" s="625">
        <f t="shared" si="869"/>
        <v>339161</v>
      </c>
      <c r="O100" s="89"/>
      <c r="P100" s="586">
        <f>+P99+P99-P98</f>
        <v>1715275</v>
      </c>
      <c r="Q100" s="586">
        <f t="shared" ref="Q100:R100" si="958">+Q99+Q99-Q98</f>
        <v>3415425</v>
      </c>
      <c r="R100" s="586">
        <f t="shared" si="958"/>
        <v>5130700</v>
      </c>
      <c r="AS100" s="11"/>
    </row>
    <row r="101" spans="1:45">
      <c r="A101" s="61">
        <v>44531</v>
      </c>
      <c r="B101" s="749">
        <v>31511</v>
      </c>
      <c r="C101" s="237">
        <f t="shared" ref="C101" si="959">SUM(B98:B101)</f>
        <v>126370</v>
      </c>
      <c r="D101" s="737">
        <f t="shared" ref="D101" si="960">(SUM(B98:B101)/SUM(B94:B97))-1</f>
        <v>3.6711924197054824E-2</v>
      </c>
      <c r="E101" s="541">
        <f t="shared" ref="E101" si="961">H101-B101</f>
        <v>57873</v>
      </c>
      <c r="F101" s="237">
        <f t="shared" ref="F101" si="962">SUM(E98:E101)</f>
        <v>215214</v>
      </c>
      <c r="G101" s="737">
        <f t="shared" ref="G101" si="963">(SUM(E98:E101)/SUM(E94:E97))-1</f>
        <v>6.6704335930529934E-2</v>
      </c>
      <c r="H101" s="749">
        <v>89384</v>
      </c>
      <c r="I101" s="237">
        <f t="shared" ref="I101" si="964">SUM(H98:H101)</f>
        <v>341584</v>
      </c>
      <c r="J101" s="737">
        <f t="shared" ref="J101" si="965">(SUM(H98:H101)/SUM(H94:H97))-1</f>
        <v>5.5408449224627843E-2</v>
      </c>
      <c r="K101" s="24"/>
      <c r="L101" s="625">
        <f t="shared" si="867"/>
        <v>126370</v>
      </c>
      <c r="M101" s="625">
        <f t="shared" si="868"/>
        <v>215214</v>
      </c>
      <c r="N101" s="625">
        <f t="shared" si="869"/>
        <v>341584</v>
      </c>
      <c r="O101" s="89"/>
      <c r="P101" s="586">
        <f t="shared" ref="P101:R102" si="966">+P100+P100-P99</f>
        <v>1714950</v>
      </c>
      <c r="Q101" s="586">
        <f t="shared" si="966"/>
        <v>3423850</v>
      </c>
      <c r="R101" s="586">
        <f t="shared" si="966"/>
        <v>5138800</v>
      </c>
      <c r="AS101" s="11"/>
    </row>
    <row r="102" spans="1:45">
      <c r="A102" s="61"/>
      <c r="B102" s="741"/>
      <c r="C102" s="237"/>
      <c r="D102" s="737"/>
      <c r="E102" s="541"/>
      <c r="F102" s="237"/>
      <c r="G102" s="737"/>
      <c r="H102" s="741"/>
      <c r="I102" s="237"/>
      <c r="J102" s="737"/>
      <c r="L102" s="625"/>
      <c r="M102" s="625"/>
      <c r="N102" s="625"/>
      <c r="P102" s="586">
        <f t="shared" si="966"/>
        <v>1714625</v>
      </c>
      <c r="Q102" s="586">
        <f t="shared" si="966"/>
        <v>3432275</v>
      </c>
      <c r="R102" s="586">
        <f t="shared" si="966"/>
        <v>5146900</v>
      </c>
      <c r="AS102" s="11"/>
    </row>
    <row r="103" spans="1:45">
      <c r="B103" s="470" t="s">
        <v>1044</v>
      </c>
      <c r="C103" s="470" t="s">
        <v>1044</v>
      </c>
      <c r="D103" s="470" t="s">
        <v>1044</v>
      </c>
      <c r="E103" s="470" t="s">
        <v>1044</v>
      </c>
      <c r="F103" s="470" t="s">
        <v>1044</v>
      </c>
      <c r="G103" s="470" t="s">
        <v>1044</v>
      </c>
      <c r="H103" s="72"/>
      <c r="I103" s="72"/>
      <c r="J103" s="72"/>
      <c r="L103" s="665" t="s">
        <v>915</v>
      </c>
      <c r="M103" s="72"/>
      <c r="AS103" s="11"/>
    </row>
    <row r="104" spans="1:45">
      <c r="B104" s="470" t="s">
        <v>1044</v>
      </c>
      <c r="C104" s="470" t="s">
        <v>1044</v>
      </c>
      <c r="D104" s="470" t="s">
        <v>1044</v>
      </c>
      <c r="E104" s="470" t="s">
        <v>1044</v>
      </c>
      <c r="F104" s="470" t="s">
        <v>1044</v>
      </c>
      <c r="G104" s="470" t="s">
        <v>1044</v>
      </c>
      <c r="J104" s="470" t="s">
        <v>1004</v>
      </c>
      <c r="AS104" s="11"/>
    </row>
    <row r="105" spans="1:45">
      <c r="B105" s="470" t="s">
        <v>1044</v>
      </c>
      <c r="C105" s="470" t="s">
        <v>1044</v>
      </c>
      <c r="D105" s="470" t="s">
        <v>1044</v>
      </c>
      <c r="E105" s="470" t="s">
        <v>1044</v>
      </c>
      <c r="F105" s="470" t="s">
        <v>1044</v>
      </c>
      <c r="G105" s="470" t="s">
        <v>1044</v>
      </c>
      <c r="H105" s="724"/>
      <c r="I105" s="724"/>
      <c r="J105" s="470" t="s">
        <v>1004</v>
      </c>
      <c r="L105" s="665" t="s">
        <v>915</v>
      </c>
      <c r="M105" s="724"/>
      <c r="AS105" s="11"/>
    </row>
    <row r="106" spans="1:45">
      <c r="B106" s="457"/>
      <c r="C106" s="457"/>
      <c r="D106" s="457"/>
      <c r="E106" s="457"/>
      <c r="AS106" s="11"/>
    </row>
    <row r="107" spans="1:45">
      <c r="B107" s="457"/>
      <c r="C107" s="457"/>
      <c r="D107" s="457"/>
      <c r="E107" s="457"/>
      <c r="AS107" s="11"/>
    </row>
    <row r="108" spans="1:45">
      <c r="B108" s="457"/>
      <c r="C108" s="457"/>
      <c r="D108" s="457"/>
      <c r="E108" s="457"/>
      <c r="AS108" s="11"/>
    </row>
    <row r="109" spans="1:45">
      <c r="B109" s="457"/>
      <c r="C109" s="457"/>
      <c r="D109" s="457"/>
      <c r="E109" s="457"/>
      <c r="AS109" s="11"/>
    </row>
    <row r="110" spans="1:45">
      <c r="B110" s="457"/>
      <c r="C110" s="457"/>
      <c r="D110" s="457"/>
      <c r="E110" s="457"/>
      <c r="AS110" s="11"/>
    </row>
    <row r="111" spans="1:45">
      <c r="B111" s="457"/>
      <c r="C111" s="457"/>
      <c r="D111" s="457"/>
      <c r="E111" s="457"/>
      <c r="AS111" s="11"/>
    </row>
    <row r="112" spans="1:45">
      <c r="B112" s="457"/>
      <c r="C112" s="457"/>
      <c r="D112" s="457"/>
      <c r="E112" s="457"/>
      <c r="AS112" s="11"/>
    </row>
    <row r="113" spans="3:45">
      <c r="C113" s="457"/>
      <c r="AS113" s="11"/>
    </row>
    <row r="114" spans="3:45">
      <c r="AS114" s="11"/>
    </row>
    <row r="115" spans="3:45">
      <c r="AS115" s="11"/>
    </row>
    <row r="116" spans="3:45">
      <c r="AS116" s="11"/>
    </row>
    <row r="117" spans="3:45">
      <c r="AS117" s="11"/>
    </row>
    <row r="118" spans="3:45">
      <c r="AS118" s="11"/>
    </row>
    <row r="119" spans="3:45">
      <c r="AS119" s="11"/>
    </row>
    <row r="120" spans="3:45">
      <c r="AS120" s="11"/>
    </row>
    <row r="121" spans="3:45">
      <c r="AS121" s="11"/>
    </row>
    <row r="122" spans="3:45">
      <c r="AS122" s="11"/>
    </row>
    <row r="123" spans="3:45">
      <c r="AS123" s="11"/>
    </row>
  </sheetData>
  <sortState xmlns:xlrd2="http://schemas.microsoft.com/office/spreadsheetml/2017/richdata2" ref="HS13:HV33">
    <sortCondition ref="HV13:HV33"/>
  </sortState>
  <mergeCells count="118">
    <mergeCell ref="HN3:HP3"/>
    <mergeCell ref="HN4:HP4"/>
    <mergeCell ref="M6:N6"/>
    <mergeCell ref="T1:V1"/>
    <mergeCell ref="U2:V2"/>
    <mergeCell ref="U3:V3"/>
    <mergeCell ref="U4:V4"/>
    <mergeCell ref="U5:V5"/>
    <mergeCell ref="P1:R1"/>
    <mergeCell ref="Q2:R2"/>
    <mergeCell ref="Q3:R3"/>
    <mergeCell ref="Q4:R4"/>
    <mergeCell ref="Q5:R5"/>
    <mergeCell ref="M3:N3"/>
    <mergeCell ref="M4:N4"/>
    <mergeCell ref="M5:N5"/>
    <mergeCell ref="GU5:GW5"/>
    <mergeCell ref="BR1:BV1"/>
    <mergeCell ref="BR2:BS2"/>
    <mergeCell ref="BT2:BV2"/>
    <mergeCell ref="BR3:BS3"/>
    <mergeCell ref="BT3:BV3"/>
    <mergeCell ref="BR4:BS4"/>
    <mergeCell ref="BT4:BV4"/>
    <mergeCell ref="BR5:BS5"/>
    <mergeCell ref="BT5:BV5"/>
    <mergeCell ref="FX5:FY5"/>
    <mergeCell ref="FZ5:GB5"/>
    <mergeCell ref="GS1:GW1"/>
    <mergeCell ref="GS2:GT2"/>
    <mergeCell ref="GU2:GW2"/>
    <mergeCell ref="GS3:GT3"/>
    <mergeCell ref="GU3:GW3"/>
    <mergeCell ref="GS4:GT4"/>
    <mergeCell ref="GU4:GW4"/>
    <mergeCell ref="GS5:GT5"/>
    <mergeCell ref="FX1:GB1"/>
    <mergeCell ref="FX2:FY2"/>
    <mergeCell ref="FZ2:GB2"/>
    <mergeCell ref="FX3:FY3"/>
    <mergeCell ref="FZ3:GB3"/>
    <mergeCell ref="FX4:FY4"/>
    <mergeCell ref="FZ4:GB4"/>
    <mergeCell ref="EI5:EK5"/>
    <mergeCell ref="FB1:FF1"/>
    <mergeCell ref="FB2:FC2"/>
    <mergeCell ref="FD2:FF2"/>
    <mergeCell ref="FB3:FC3"/>
    <mergeCell ref="FD3:FF3"/>
    <mergeCell ref="FB4:FC4"/>
    <mergeCell ref="FD4:FF4"/>
    <mergeCell ref="FB5:FC5"/>
    <mergeCell ref="FD5:FF5"/>
    <mergeCell ref="DL5:DM5"/>
    <mergeCell ref="DN5:DP5"/>
    <mergeCell ref="EG1:EK1"/>
    <mergeCell ref="EG2:EH2"/>
    <mergeCell ref="EI2:EK2"/>
    <mergeCell ref="EG3:EH3"/>
    <mergeCell ref="EI3:EK3"/>
    <mergeCell ref="EG4:EH4"/>
    <mergeCell ref="EI4:EK4"/>
    <mergeCell ref="EG5:EH5"/>
    <mergeCell ref="DL1:DP1"/>
    <mergeCell ref="DL2:DM2"/>
    <mergeCell ref="DN2:DP2"/>
    <mergeCell ref="DL3:DM3"/>
    <mergeCell ref="DN3:DP3"/>
    <mergeCell ref="DL4:DM4"/>
    <mergeCell ref="DN4:DP4"/>
    <mergeCell ref="CO1:CS1"/>
    <mergeCell ref="CO2:CP2"/>
    <mergeCell ref="CQ2:CS2"/>
    <mergeCell ref="CO3:CP3"/>
    <mergeCell ref="CQ3:CS3"/>
    <mergeCell ref="CO4:CP4"/>
    <mergeCell ref="CQ4:CS4"/>
    <mergeCell ref="CO5:CP5"/>
    <mergeCell ref="CQ5:CS5"/>
    <mergeCell ref="AU2:AV2"/>
    <mergeCell ref="AW2:AY2"/>
    <mergeCell ref="AU3:AV3"/>
    <mergeCell ref="AW3:AY3"/>
    <mergeCell ref="AU4:AV4"/>
    <mergeCell ref="AW4:AY4"/>
    <mergeCell ref="AU5:AV5"/>
    <mergeCell ref="X1:AB1"/>
    <mergeCell ref="X2:Y2"/>
    <mergeCell ref="X3:Y3"/>
    <mergeCell ref="X4:Y4"/>
    <mergeCell ref="Z2:AB2"/>
    <mergeCell ref="Z3:AB3"/>
    <mergeCell ref="Z4:AB4"/>
    <mergeCell ref="AW5:AY5"/>
    <mergeCell ref="X8:AR8"/>
    <mergeCell ref="FX8:GQ8"/>
    <mergeCell ref="GS8:HL8"/>
    <mergeCell ref="B1:D1"/>
    <mergeCell ref="C2:D2"/>
    <mergeCell ref="C3:D3"/>
    <mergeCell ref="C4:D4"/>
    <mergeCell ref="C5:D5"/>
    <mergeCell ref="L1:N1"/>
    <mergeCell ref="M2:N2"/>
    <mergeCell ref="AU8:BP8"/>
    <mergeCell ref="BR8:CM8"/>
    <mergeCell ref="CO8:DJ8"/>
    <mergeCell ref="DL8:EE8"/>
    <mergeCell ref="EG8:EZ8"/>
    <mergeCell ref="FB8:FU8"/>
    <mergeCell ref="P7:R7"/>
    <mergeCell ref="B8:J8"/>
    <mergeCell ref="L8:N8"/>
    <mergeCell ref="P8:R8"/>
    <mergeCell ref="T8:V8"/>
    <mergeCell ref="Z5:AB5"/>
    <mergeCell ref="X5:Y5"/>
    <mergeCell ref="AU1:AY1"/>
  </mergeCells>
  <hyperlinks>
    <hyperlink ref="C5" location="References!A66" display="References!A66" xr:uid="{00000000-0004-0000-0900-000000000000}"/>
    <hyperlink ref="C5:D5" location="References!A73" display="References!A73" xr:uid="{00000000-0004-0000-0900-000001000000}"/>
    <hyperlink ref="M5" location="References!A66" display="References!A66" xr:uid="{00000000-0004-0000-0900-000002000000}"/>
    <hyperlink ref="M5:N5" location="References!A73" display="References!A73" xr:uid="{00000000-0004-0000-0900-000003000000}"/>
    <hyperlink ref="Z5" location="References!A66" display="References!A66" xr:uid="{00000000-0004-0000-0900-000004000000}"/>
    <hyperlink ref="Z5:AA5" location="References!A73" display="References!A73" xr:uid="{00000000-0004-0000-0900-000005000000}"/>
    <hyperlink ref="AW5" location="References!A66" display="References!A66" xr:uid="{00000000-0004-0000-0900-000006000000}"/>
    <hyperlink ref="AW5:AX5" location="References!A73" display="References!A73" xr:uid="{00000000-0004-0000-0900-000007000000}"/>
    <hyperlink ref="CQ5" location="References!A66" display="References!A66" xr:uid="{00000000-0004-0000-0900-000008000000}"/>
    <hyperlink ref="CQ5:CR5" location="References!A73" display="References!A73" xr:uid="{00000000-0004-0000-0900-000009000000}"/>
    <hyperlink ref="DN5" location="References!A66" display="References!A66" xr:uid="{00000000-0004-0000-0900-00000A000000}"/>
    <hyperlink ref="DN5:DO5" location="References!A73" display="References!A73" xr:uid="{00000000-0004-0000-0900-00000B000000}"/>
    <hyperlink ref="EI5" location="References!A66" display="References!A66" xr:uid="{00000000-0004-0000-0900-00000C000000}"/>
    <hyperlink ref="EI5:EJ5" location="References!A73" display="References!A73" xr:uid="{00000000-0004-0000-0900-00000D000000}"/>
    <hyperlink ref="FD5" location="References!A66" display="References!A66" xr:uid="{00000000-0004-0000-0900-00000E000000}"/>
    <hyperlink ref="FD5:FE5" location="References!A73" display="References!A73" xr:uid="{00000000-0004-0000-0900-00000F000000}"/>
    <hyperlink ref="FZ5" location="References!A66" display="References!A66" xr:uid="{00000000-0004-0000-0900-000010000000}"/>
    <hyperlink ref="FZ5:GA5" location="References!A73" display="References!A73" xr:uid="{00000000-0004-0000-0900-000011000000}"/>
    <hyperlink ref="GU5" location="References!A66" display="References!A66" xr:uid="{00000000-0004-0000-0900-000012000000}"/>
    <hyperlink ref="GU5:GV5" location="References!A73" display="References!A73" xr:uid="{00000000-0004-0000-0900-000013000000}"/>
    <hyperlink ref="BT5" location="References!A66" display="References!A66" xr:uid="{00000000-0004-0000-0900-000014000000}"/>
    <hyperlink ref="BT5:BU5" location="References!A73" display="References!A73" xr:uid="{00000000-0004-0000-0900-000015000000}"/>
    <hyperlink ref="U5" location="References!A66" display="References!A66" xr:uid="{00000000-0004-0000-0900-000016000000}"/>
    <hyperlink ref="U5:V5" location="References!A73" display="References!A73" xr:uid="{00000000-0004-0000-0900-000017000000}"/>
    <hyperlink ref="Q5" location="References!A3" display="References!A3" xr:uid="{00000000-0004-0000-0900-000018000000}"/>
    <hyperlink ref="AD5" r:id="rId1" location="prices" display="https://ecoprofile.infometrics.co.nz/Auckland/PDFProfile - prices" xr:uid="{00000000-0004-0000-0900-000019000000}"/>
    <hyperlink ref="BA5" r:id="rId2" location="prices" display="https://ecoprofile.infometrics.co.nz/Auckland/PDFProfile - prices" xr:uid="{00000000-0004-0000-0900-00001A000000}"/>
    <hyperlink ref="BX5" r:id="rId3" location="prices" display="https://ecoprofile.infometrics.co.nz/Auckland/PDFProfile - prices" xr:uid="{00000000-0004-0000-0900-00001B000000}"/>
    <hyperlink ref="CU5" r:id="rId4" location="prices" display="https://ecoprofile.infometrics.co.nz/Auckland/PDFProfile - prices" xr:uid="{00000000-0004-0000-0900-00001C000000}"/>
    <hyperlink ref="F3" r:id="rId5" xr:uid="{00000000-0004-0000-0900-00001D000000}"/>
    <hyperlink ref="F2" r:id="rId6" xr:uid="{00000000-0004-0000-0900-00001E000000}"/>
    <hyperlink ref="H5" r:id="rId7" xr:uid="{CD6FA03D-74F6-4FDE-B5C9-00AF6688EAAE}"/>
  </hyperlinks>
  <pageMargins left="0.7" right="0.7" top="0.75" bottom="0.75" header="0.3" footer="0.3"/>
  <pageSetup paperSize="9" orientation="portrait"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92D050"/>
  </sheetPr>
  <dimension ref="A1:EU396"/>
  <sheetViews>
    <sheetView zoomScale="85" zoomScaleNormal="85" workbookViewId="0">
      <pane xSplit="1" ySplit="10" topLeftCell="CH11" activePane="bottomRight" state="frozen"/>
      <selection pane="topRight" activeCell="B1" sqref="B1"/>
      <selection pane="bottomLeft" activeCell="A11" sqref="A11"/>
      <selection pane="bottomRight" activeCell="CM5" sqref="CM5:CN5"/>
    </sheetView>
  </sheetViews>
  <sheetFormatPr defaultColWidth="9.1796875" defaultRowHeight="14.5"/>
  <cols>
    <col min="1" max="1" width="9.1796875" style="71"/>
    <col min="2" max="2" width="13.81640625" style="71" customWidth="1"/>
    <col min="3" max="10" width="9.1796875" style="71" customWidth="1"/>
    <col min="11" max="11" width="2.7265625" style="71" customWidth="1"/>
    <col min="12" max="12" width="13.7265625" style="71" customWidth="1"/>
    <col min="13" max="14" width="9.1796875" style="71" customWidth="1"/>
    <col min="15" max="16" width="9.1796875" style="71"/>
    <col min="17" max="20" width="9.1796875" style="71" customWidth="1"/>
    <col min="21" max="21" width="2.7265625" style="71" customWidth="1"/>
    <col min="22" max="22" width="13" style="71" customWidth="1"/>
    <col min="23" max="24" width="9.1796875" style="71" customWidth="1"/>
    <col min="25" max="26" width="9.1796875" style="71"/>
    <col min="27" max="30" width="9.1796875" style="71" customWidth="1"/>
    <col min="31" max="31" width="2.7265625" style="71" customWidth="1"/>
    <col min="32" max="32" width="13.453125" style="71" customWidth="1"/>
    <col min="33" max="34" width="9.1796875" style="71" customWidth="1"/>
    <col min="35" max="36" width="9.1796875" style="71"/>
    <col min="37" max="40" width="9.1796875" style="71" customWidth="1"/>
    <col min="41" max="41" width="2.7265625" style="71" customWidth="1"/>
    <col min="42" max="42" width="12.1796875" style="71" customWidth="1"/>
    <col min="43" max="43" width="9.1796875" style="71" customWidth="1"/>
    <col min="44" max="44" width="11" style="71" customWidth="1"/>
    <col min="45" max="46" width="9.1796875" style="71"/>
    <col min="47" max="47" width="11.453125" style="71" customWidth="1"/>
    <col min="48" max="49" width="9.1796875" style="71" customWidth="1"/>
    <col min="50" max="50" width="11.26953125" style="71" customWidth="1"/>
    <col min="51" max="51" width="2.7265625" style="71" customWidth="1"/>
    <col min="52" max="52" width="12.81640625" style="71" customWidth="1"/>
    <col min="53" max="55" width="9.1796875" style="71"/>
    <col min="56" max="56" width="9.81640625" style="71" customWidth="1"/>
    <col min="57" max="57" width="9.1796875" style="71"/>
    <col min="58" max="59" width="9.1796875" style="71" customWidth="1"/>
    <col min="60" max="61" width="9.1796875" style="71"/>
    <col min="62" max="62" width="11.7265625" style="71" customWidth="1"/>
    <col min="63" max="67" width="9.1796875" style="71"/>
    <col min="68" max="68" width="11" style="71" customWidth="1"/>
    <col min="69" max="69" width="9.1796875" style="71"/>
    <col min="70" max="70" width="2.7265625" style="71" customWidth="1"/>
    <col min="71" max="71" width="13.1796875" style="71" customWidth="1"/>
    <col min="72" max="74" width="9.1796875" style="71"/>
    <col min="75" max="75" width="9.81640625" style="71" customWidth="1"/>
    <col min="76" max="76" width="9.1796875" style="71"/>
    <col min="77" max="77" width="9.7265625" style="71" customWidth="1"/>
    <col min="78" max="78" width="9.1796875" style="71" customWidth="1"/>
    <col min="79" max="80" width="9.1796875" style="71"/>
    <col min="81" max="81" width="10.1796875" style="71" customWidth="1"/>
    <col min="82" max="86" width="9.1796875" style="71"/>
    <col min="87" max="87" width="10.26953125" style="71" customWidth="1"/>
    <col min="88" max="88" width="9.1796875" style="71"/>
    <col min="89" max="89" width="2.7265625" style="71" customWidth="1"/>
    <col min="90" max="92" width="8.7265625" style="71" customWidth="1"/>
    <col min="93" max="93" width="2.7265625" style="71" customWidth="1"/>
    <col min="94" max="94" width="12.81640625" style="71" customWidth="1"/>
    <col min="95" max="97" width="9.26953125" style="71" bestFit="1" customWidth="1"/>
    <col min="98" max="98" width="9.81640625" style="71" bestFit="1" customWidth="1"/>
    <col min="99" max="99" width="9.26953125" style="71" bestFit="1" customWidth="1"/>
    <col min="100" max="101" width="9.1796875" style="71" customWidth="1"/>
    <col min="102" max="102" width="10.453125" style="71" bestFit="1" customWidth="1"/>
    <col min="103" max="103" width="9.26953125" style="71" bestFit="1" customWidth="1"/>
    <col min="104" max="104" width="10.453125" style="71" bestFit="1" customWidth="1"/>
    <col min="105" max="105" width="9.26953125" style="71" bestFit="1" customWidth="1"/>
    <col min="106" max="106" width="10.453125" style="71" bestFit="1" customWidth="1"/>
    <col min="107" max="107" width="9.26953125" style="71" bestFit="1" customWidth="1"/>
    <col min="108" max="108" width="10.453125" style="71" bestFit="1" customWidth="1"/>
    <col min="109" max="109" width="9.26953125" style="71" bestFit="1" customWidth="1"/>
    <col min="110" max="110" width="10.453125" style="71" bestFit="1" customWidth="1"/>
    <col min="111" max="111" width="9.26953125" style="71" bestFit="1" customWidth="1"/>
    <col min="112" max="112" width="2.7265625" style="71" customWidth="1"/>
    <col min="113" max="113" width="13.1796875" style="71" customWidth="1"/>
    <col min="114" max="116" width="9.26953125" style="71" bestFit="1" customWidth="1"/>
    <col min="117" max="117" width="10.453125" style="71" bestFit="1" customWidth="1"/>
    <col min="118" max="118" width="9.26953125" style="71" bestFit="1" customWidth="1"/>
    <col min="119" max="120" width="9.1796875" style="71" customWidth="1"/>
    <col min="121" max="121" width="10.453125" style="71" bestFit="1" customWidth="1"/>
    <col min="122" max="122" width="9.26953125" style="71" bestFit="1" customWidth="1"/>
    <col min="123" max="123" width="10.453125" style="71" bestFit="1" customWidth="1"/>
    <col min="124" max="124" width="9.26953125" style="71" bestFit="1" customWidth="1"/>
    <col min="125" max="125" width="10.453125" style="71" bestFit="1" customWidth="1"/>
    <col min="126" max="126" width="9.26953125" style="71" bestFit="1" customWidth="1"/>
    <col min="127" max="127" width="10.453125" style="71" bestFit="1" customWidth="1"/>
    <col min="128" max="128" width="9.26953125" style="71" bestFit="1" customWidth="1"/>
    <col min="129" max="129" width="10.453125" style="71" bestFit="1" customWidth="1"/>
    <col min="130" max="130" width="9.26953125" style="71" bestFit="1" customWidth="1"/>
    <col min="131" max="131" width="2.7265625" style="71" customWidth="1"/>
    <col min="132" max="132" width="12.7265625" style="71" customWidth="1"/>
    <col min="133" max="133" width="10" style="71" customWidth="1"/>
    <col min="134" max="134" width="10.7265625" style="71" customWidth="1"/>
    <col min="135" max="135" width="9.1796875" style="71" customWidth="1"/>
    <col min="136" max="136" width="9.26953125" style="71" bestFit="1" customWidth="1"/>
    <col min="137" max="137" width="11.26953125" style="71" customWidth="1"/>
    <col min="138" max="139" width="9.1796875" style="71"/>
    <col min="140" max="140" width="10.26953125" style="71" customWidth="1"/>
    <col min="141" max="141" width="2.7265625" style="71" customWidth="1"/>
    <col min="142" max="142" width="12.54296875" style="71" customWidth="1"/>
    <col min="143" max="144" width="10.26953125" style="71" bestFit="1" customWidth="1"/>
    <col min="145" max="145" width="9.1796875" style="71" customWidth="1"/>
    <col min="146" max="147" width="10.26953125" style="71" bestFit="1" customWidth="1"/>
    <col min="148" max="148" width="9.26953125" style="71" bestFit="1" customWidth="1"/>
    <col min="149" max="150" width="10.26953125" style="71" bestFit="1" customWidth="1"/>
    <col min="151" max="151" width="2.7265625" style="71" customWidth="1"/>
    <col min="152" max="16384" width="9.1796875" style="71"/>
  </cols>
  <sheetData>
    <row r="1" spans="1:151" s="72" customFormat="1">
      <c r="A1" s="29"/>
      <c r="B1" s="770" t="s">
        <v>392</v>
      </c>
      <c r="C1" s="770"/>
      <c r="D1" s="770"/>
      <c r="E1" s="770"/>
      <c r="K1" s="23"/>
      <c r="L1" s="770" t="s">
        <v>392</v>
      </c>
      <c r="M1" s="770"/>
      <c r="N1" s="770"/>
      <c r="O1" s="770"/>
      <c r="U1" s="23"/>
      <c r="V1" s="770" t="s">
        <v>392</v>
      </c>
      <c r="W1" s="770"/>
      <c r="X1" s="770"/>
      <c r="Y1" s="770"/>
      <c r="AE1" s="23"/>
      <c r="AF1" s="770" t="s">
        <v>392</v>
      </c>
      <c r="AG1" s="770"/>
      <c r="AH1" s="770"/>
      <c r="AI1" s="770"/>
      <c r="AO1" s="23"/>
      <c r="AP1" s="770" t="s">
        <v>392</v>
      </c>
      <c r="AQ1" s="770"/>
      <c r="AR1" s="770"/>
      <c r="AS1" s="770"/>
      <c r="AT1" s="457"/>
      <c r="AU1" s="457"/>
      <c r="AV1" s="457"/>
      <c r="AW1" s="457"/>
      <c r="AX1" s="457"/>
      <c r="AY1" s="23"/>
      <c r="AZ1" s="770" t="s">
        <v>392</v>
      </c>
      <c r="BA1" s="770"/>
      <c r="BB1" s="770"/>
      <c r="BC1" s="770"/>
      <c r="BF1" s="71"/>
      <c r="BG1" s="71"/>
      <c r="BR1" s="20"/>
      <c r="BS1" s="770" t="s">
        <v>392</v>
      </c>
      <c r="BT1" s="770"/>
      <c r="BU1" s="770"/>
      <c r="BV1" s="770"/>
      <c r="BY1" s="71"/>
      <c r="BZ1" s="71"/>
      <c r="CK1" s="96"/>
      <c r="CL1" s="770" t="s">
        <v>392</v>
      </c>
      <c r="CM1" s="770"/>
      <c r="CN1" s="770"/>
      <c r="CO1" s="96"/>
      <c r="CP1" s="770" t="s">
        <v>392</v>
      </c>
      <c r="CQ1" s="770"/>
      <c r="CR1" s="770"/>
      <c r="CS1" s="770"/>
      <c r="CV1" s="71"/>
      <c r="CW1" s="71"/>
      <c r="DH1" s="20"/>
      <c r="DI1" s="770" t="s">
        <v>392</v>
      </c>
      <c r="DJ1" s="770"/>
      <c r="DK1" s="770"/>
      <c r="DL1" s="770"/>
      <c r="DO1" s="71"/>
      <c r="DP1" s="71"/>
      <c r="EA1" s="91"/>
      <c r="EB1" s="770" t="s">
        <v>392</v>
      </c>
      <c r="EC1" s="770"/>
      <c r="ED1" s="770"/>
      <c r="EE1" s="770"/>
      <c r="EK1" s="91"/>
      <c r="EL1" s="770" t="s">
        <v>392</v>
      </c>
      <c r="EM1" s="770"/>
      <c r="EN1" s="770"/>
      <c r="EO1" s="770"/>
      <c r="EU1" s="91"/>
    </row>
    <row r="2" spans="1:151" s="72" customFormat="1" ht="53.25" customHeight="1">
      <c r="A2" s="29"/>
      <c r="B2" s="263" t="s">
        <v>381</v>
      </c>
      <c r="C2" s="777" t="s">
        <v>352</v>
      </c>
      <c r="D2" s="777"/>
      <c r="E2" s="777"/>
      <c r="K2" s="23"/>
      <c r="L2" s="263" t="s">
        <v>381</v>
      </c>
      <c r="M2" s="777" t="s">
        <v>352</v>
      </c>
      <c r="N2" s="777"/>
      <c r="O2" s="777"/>
      <c r="U2" s="23"/>
      <c r="V2" s="263" t="s">
        <v>381</v>
      </c>
      <c r="W2" s="777" t="s">
        <v>352</v>
      </c>
      <c r="X2" s="777"/>
      <c r="Y2" s="777"/>
      <c r="AE2" s="23"/>
      <c r="AF2" s="263" t="s">
        <v>381</v>
      </c>
      <c r="AG2" s="777" t="s">
        <v>352</v>
      </c>
      <c r="AH2" s="777"/>
      <c r="AI2" s="777"/>
      <c r="AO2" s="23"/>
      <c r="AP2" s="458" t="s">
        <v>381</v>
      </c>
      <c r="AQ2" s="777" t="s">
        <v>352</v>
      </c>
      <c r="AR2" s="777"/>
      <c r="AS2" s="777"/>
      <c r="AT2" s="457"/>
      <c r="AU2" s="457"/>
      <c r="AV2" s="457"/>
      <c r="AW2" s="457"/>
      <c r="AX2" s="457"/>
      <c r="AY2" s="23"/>
      <c r="AZ2" s="263" t="s">
        <v>381</v>
      </c>
      <c r="BA2" s="777" t="s">
        <v>354</v>
      </c>
      <c r="BB2" s="777"/>
      <c r="BC2" s="777"/>
      <c r="BF2" s="71"/>
      <c r="BG2" s="71"/>
      <c r="BR2" s="20"/>
      <c r="BS2" s="263" t="s">
        <v>381</v>
      </c>
      <c r="BT2" s="777" t="s">
        <v>354</v>
      </c>
      <c r="BU2" s="777"/>
      <c r="BV2" s="777"/>
      <c r="BY2" s="71"/>
      <c r="BZ2" s="71"/>
      <c r="CK2" s="96"/>
      <c r="CL2" s="308" t="s">
        <v>381</v>
      </c>
      <c r="CM2" s="777" t="s">
        <v>407</v>
      </c>
      <c r="CN2" s="777"/>
      <c r="CO2" s="96"/>
      <c r="CP2" s="308" t="s">
        <v>381</v>
      </c>
      <c r="CQ2" s="777" t="s">
        <v>354</v>
      </c>
      <c r="CR2" s="777"/>
      <c r="CS2" s="777"/>
      <c r="CV2" s="71"/>
      <c r="CW2" s="71"/>
      <c r="DH2" s="20"/>
      <c r="DI2" s="308" t="s">
        <v>381</v>
      </c>
      <c r="DJ2" s="777" t="s">
        <v>354</v>
      </c>
      <c r="DK2" s="777"/>
      <c r="DL2" s="777"/>
      <c r="DO2" s="71"/>
      <c r="DP2" s="71"/>
      <c r="EA2" s="91"/>
      <c r="EB2" s="263" t="s">
        <v>381</v>
      </c>
      <c r="EC2" s="777" t="s">
        <v>352</v>
      </c>
      <c r="ED2" s="777"/>
      <c r="EE2" s="777"/>
      <c r="EF2" s="839" t="s">
        <v>996</v>
      </c>
      <c r="EG2" s="840"/>
      <c r="EH2" s="840"/>
      <c r="EI2" s="840"/>
      <c r="EJ2" s="840"/>
      <c r="EK2" s="91"/>
      <c r="EL2" s="263" t="s">
        <v>381</v>
      </c>
      <c r="EM2" s="777" t="s">
        <v>352</v>
      </c>
      <c r="EN2" s="777"/>
      <c r="EO2" s="777"/>
      <c r="EP2" s="839" t="s">
        <v>996</v>
      </c>
      <c r="EQ2" s="840"/>
      <c r="ER2" s="840"/>
      <c r="ES2" s="840"/>
      <c r="ET2" s="840"/>
      <c r="EU2" s="91"/>
    </row>
    <row r="3" spans="1:151" s="72" customFormat="1">
      <c r="A3" s="29"/>
      <c r="B3" s="263" t="s">
        <v>382</v>
      </c>
      <c r="C3" s="781">
        <v>43426</v>
      </c>
      <c r="D3" s="829"/>
      <c r="E3" s="782"/>
      <c r="K3" s="23"/>
      <c r="L3" s="263" t="s">
        <v>382</v>
      </c>
      <c r="M3" s="781">
        <v>43426</v>
      </c>
      <c r="N3" s="829"/>
      <c r="O3" s="782"/>
      <c r="U3" s="23"/>
      <c r="V3" s="263" t="s">
        <v>382</v>
      </c>
      <c r="W3" s="781">
        <v>43426</v>
      </c>
      <c r="X3" s="829"/>
      <c r="Y3" s="782"/>
      <c r="AE3" s="23"/>
      <c r="AF3" s="263" t="s">
        <v>382</v>
      </c>
      <c r="AG3" s="781">
        <v>43426</v>
      </c>
      <c r="AH3" s="829"/>
      <c r="AI3" s="782"/>
      <c r="AO3" s="23"/>
      <c r="AP3" s="458" t="s">
        <v>382</v>
      </c>
      <c r="AQ3" s="781">
        <v>43426</v>
      </c>
      <c r="AR3" s="829"/>
      <c r="AS3" s="782"/>
      <c r="AT3" s="457"/>
      <c r="AU3" s="457"/>
      <c r="AV3" s="457"/>
      <c r="AW3" s="457"/>
      <c r="AX3" s="457"/>
      <c r="AY3" s="23"/>
      <c r="AZ3" s="263" t="s">
        <v>382</v>
      </c>
      <c r="BA3" s="773">
        <v>44684</v>
      </c>
      <c r="BB3" s="832"/>
      <c r="BC3" s="774"/>
      <c r="BF3" s="71"/>
      <c r="BG3" s="71"/>
      <c r="BR3" s="20"/>
      <c r="BS3" s="263" t="s">
        <v>382</v>
      </c>
      <c r="BT3" s="773">
        <v>44684</v>
      </c>
      <c r="BU3" s="832"/>
      <c r="BV3" s="774"/>
      <c r="BY3" s="71"/>
      <c r="BZ3" s="71"/>
      <c r="CK3" s="96"/>
      <c r="CL3" s="308" t="s">
        <v>382</v>
      </c>
      <c r="CM3" s="790">
        <v>44684</v>
      </c>
      <c r="CN3" s="790"/>
      <c r="CO3" s="96"/>
      <c r="CP3" s="308" t="s">
        <v>382</v>
      </c>
      <c r="CQ3" s="773">
        <v>44684</v>
      </c>
      <c r="CR3" s="832"/>
      <c r="CS3" s="774"/>
      <c r="CV3" s="71"/>
      <c r="CW3" s="71"/>
      <c r="DH3" s="20"/>
      <c r="DI3" s="308" t="s">
        <v>382</v>
      </c>
      <c r="DJ3" s="773">
        <v>44684</v>
      </c>
      <c r="DK3" s="832"/>
      <c r="DL3" s="774"/>
      <c r="DO3" s="71"/>
      <c r="DP3" s="71"/>
      <c r="EA3" s="91"/>
      <c r="EB3" s="263" t="s">
        <v>382</v>
      </c>
      <c r="EC3" s="781">
        <v>43784</v>
      </c>
      <c r="ED3" s="829"/>
      <c r="EE3" s="782"/>
      <c r="EF3" s="240" t="s">
        <v>997</v>
      </c>
      <c r="EK3" s="91"/>
      <c r="EL3" s="263" t="s">
        <v>382</v>
      </c>
      <c r="EM3" s="781">
        <v>43784</v>
      </c>
      <c r="EN3" s="829"/>
      <c r="EO3" s="782"/>
      <c r="EU3" s="91"/>
    </row>
    <row r="4" spans="1:151" s="72" customFormat="1" ht="16.899999999999999" customHeight="1">
      <c r="A4" s="29"/>
      <c r="B4" s="264" t="s">
        <v>383</v>
      </c>
      <c r="C4" s="781" t="s">
        <v>939</v>
      </c>
      <c r="D4" s="829"/>
      <c r="E4" s="782"/>
      <c r="F4" s="568" t="s">
        <v>940</v>
      </c>
      <c r="K4" s="23"/>
      <c r="L4" s="264" t="s">
        <v>383</v>
      </c>
      <c r="M4" s="781" t="s">
        <v>939</v>
      </c>
      <c r="N4" s="829"/>
      <c r="O4" s="782"/>
      <c r="P4" s="568" t="s">
        <v>940</v>
      </c>
      <c r="U4" s="23"/>
      <c r="V4" s="264" t="s">
        <v>383</v>
      </c>
      <c r="W4" s="781" t="s">
        <v>939</v>
      </c>
      <c r="X4" s="829"/>
      <c r="Y4" s="782"/>
      <c r="Z4" s="568" t="s">
        <v>940</v>
      </c>
      <c r="AE4" s="23"/>
      <c r="AF4" s="264" t="s">
        <v>383</v>
      </c>
      <c r="AG4" s="781" t="s">
        <v>939</v>
      </c>
      <c r="AH4" s="829"/>
      <c r="AI4" s="782"/>
      <c r="AO4" s="23"/>
      <c r="AP4" s="459" t="s">
        <v>383</v>
      </c>
      <c r="AQ4" s="781" t="s">
        <v>939</v>
      </c>
      <c r="AR4" s="829"/>
      <c r="AS4" s="782"/>
      <c r="AT4" s="568" t="s">
        <v>940</v>
      </c>
      <c r="AU4" s="457"/>
      <c r="AV4" s="457"/>
      <c r="AW4" s="457"/>
      <c r="AX4" s="457"/>
      <c r="AY4" s="23"/>
      <c r="AZ4" s="264" t="s">
        <v>383</v>
      </c>
      <c r="BA4" s="773">
        <v>44704</v>
      </c>
      <c r="BB4" s="832"/>
      <c r="BC4" s="774"/>
      <c r="BD4" s="457"/>
      <c r="BF4" s="71"/>
      <c r="BG4" s="71"/>
      <c r="BR4" s="20"/>
      <c r="BS4" s="264" t="s">
        <v>383</v>
      </c>
      <c r="BT4" s="773">
        <v>44704</v>
      </c>
      <c r="BU4" s="832"/>
      <c r="BV4" s="774"/>
      <c r="BY4" s="71"/>
      <c r="BZ4" s="71"/>
      <c r="CK4" s="96"/>
      <c r="CL4" s="309" t="s">
        <v>383</v>
      </c>
      <c r="CM4" s="790">
        <v>44763</v>
      </c>
      <c r="CN4" s="790"/>
      <c r="CO4" s="96"/>
      <c r="CP4" s="309" t="s">
        <v>383</v>
      </c>
      <c r="CQ4" s="773">
        <v>44704</v>
      </c>
      <c r="CR4" s="832"/>
      <c r="CS4" s="774"/>
      <c r="CV4" s="71"/>
      <c r="CW4" s="71"/>
      <c r="DH4" s="20"/>
      <c r="DI4" s="309" t="s">
        <v>383</v>
      </c>
      <c r="DJ4" s="773">
        <v>44704</v>
      </c>
      <c r="DK4" s="832"/>
      <c r="DL4" s="774"/>
      <c r="DO4" s="71"/>
      <c r="DP4" s="71"/>
      <c r="EA4" s="91"/>
      <c r="EB4" s="264" t="s">
        <v>383</v>
      </c>
      <c r="EC4" s="781">
        <v>43813</v>
      </c>
      <c r="ED4" s="829"/>
      <c r="EE4" s="782"/>
      <c r="EF4" s="240"/>
      <c r="EK4" s="91"/>
      <c r="EL4" s="264" t="s">
        <v>383</v>
      </c>
      <c r="EM4" s="781">
        <v>43813</v>
      </c>
      <c r="EN4" s="829"/>
      <c r="EO4" s="782"/>
      <c r="EQ4" s="240" t="s">
        <v>965</v>
      </c>
      <c r="EU4" s="91"/>
    </row>
    <row r="5" spans="1:151" s="72" customFormat="1">
      <c r="A5" s="29"/>
      <c r="B5" s="265" t="s">
        <v>384</v>
      </c>
      <c r="C5" s="823">
        <v>13</v>
      </c>
      <c r="D5" s="823"/>
      <c r="E5" s="823"/>
      <c r="K5" s="23"/>
      <c r="L5" s="265" t="s">
        <v>384</v>
      </c>
      <c r="M5" s="823">
        <v>13</v>
      </c>
      <c r="N5" s="823"/>
      <c r="O5" s="823"/>
      <c r="U5" s="23"/>
      <c r="V5" s="265" t="s">
        <v>384</v>
      </c>
      <c r="W5" s="823">
        <v>13</v>
      </c>
      <c r="X5" s="823"/>
      <c r="Y5" s="823"/>
      <c r="AE5" s="23"/>
      <c r="AF5" s="265" t="s">
        <v>384</v>
      </c>
      <c r="AG5" s="823">
        <v>13</v>
      </c>
      <c r="AH5" s="823"/>
      <c r="AI5" s="823"/>
      <c r="AO5" s="23"/>
      <c r="AP5" s="265" t="s">
        <v>384</v>
      </c>
      <c r="AQ5" s="823">
        <v>13</v>
      </c>
      <c r="AR5" s="823"/>
      <c r="AS5" s="823"/>
      <c r="AT5" s="457"/>
      <c r="AU5" s="457"/>
      <c r="AV5" s="457"/>
      <c r="AW5" s="457"/>
      <c r="AX5" s="457"/>
      <c r="AY5" s="23"/>
      <c r="AZ5" s="265" t="s">
        <v>384</v>
      </c>
      <c r="BA5" s="823">
        <v>14</v>
      </c>
      <c r="BB5" s="823"/>
      <c r="BC5" s="823"/>
      <c r="BF5" s="71"/>
      <c r="BG5" s="71"/>
      <c r="BJ5" s="457" t="s">
        <v>971</v>
      </c>
      <c r="BR5" s="20"/>
      <c r="BS5" s="265" t="s">
        <v>384</v>
      </c>
      <c r="BT5" s="833">
        <v>14</v>
      </c>
      <c r="BU5" s="834"/>
      <c r="BV5" s="835"/>
      <c r="BY5" s="71"/>
      <c r="BZ5" s="71"/>
      <c r="CK5" s="96"/>
      <c r="CL5" s="277" t="s">
        <v>386</v>
      </c>
      <c r="CM5" s="778">
        <v>8</v>
      </c>
      <c r="CN5" s="778"/>
      <c r="CO5" s="96"/>
      <c r="CP5" s="265" t="s">
        <v>384</v>
      </c>
      <c r="CQ5" s="823">
        <v>14</v>
      </c>
      <c r="CR5" s="823"/>
      <c r="CS5" s="823"/>
      <c r="CV5" s="71"/>
      <c r="CW5" s="71"/>
      <c r="DH5" s="20"/>
      <c r="DI5" s="265" t="s">
        <v>384</v>
      </c>
      <c r="DJ5" s="823">
        <v>14</v>
      </c>
      <c r="DK5" s="823"/>
      <c r="DL5" s="823"/>
      <c r="DO5" s="71"/>
      <c r="DP5" s="71"/>
      <c r="EA5" s="91"/>
      <c r="EB5" s="265" t="s">
        <v>384</v>
      </c>
      <c r="EC5" s="823">
        <v>15</v>
      </c>
      <c r="ED5" s="823"/>
      <c r="EE5" s="823"/>
      <c r="EK5" s="91"/>
      <c r="EL5" s="265" t="s">
        <v>384</v>
      </c>
      <c r="EM5" s="823">
        <v>15</v>
      </c>
      <c r="EN5" s="823"/>
      <c r="EO5" s="823"/>
      <c r="EU5" s="91"/>
    </row>
    <row r="6" spans="1:151" s="72" customFormat="1">
      <c r="A6" s="29"/>
      <c r="K6" s="23"/>
      <c r="N6" s="71"/>
      <c r="U6" s="23"/>
      <c r="X6" s="71"/>
      <c r="AE6" s="23"/>
      <c r="AF6" s="72" t="s">
        <v>638</v>
      </c>
      <c r="AH6" s="71"/>
      <c r="AO6" s="23"/>
      <c r="AP6" s="457"/>
      <c r="AQ6" s="457"/>
      <c r="AR6" s="71"/>
      <c r="AS6" s="457"/>
      <c r="AT6" s="457"/>
      <c r="AU6" s="457"/>
      <c r="AV6" s="457"/>
      <c r="AW6" s="457"/>
      <c r="AX6" s="457"/>
      <c r="AY6" s="23"/>
      <c r="AZ6" s="72" t="s">
        <v>826</v>
      </c>
      <c r="BF6" s="71"/>
      <c r="BG6" s="457"/>
      <c r="BJ6" s="72" t="s">
        <v>1116</v>
      </c>
      <c r="BM6" s="457"/>
      <c r="BR6" s="20"/>
      <c r="BS6" s="457" t="s">
        <v>826</v>
      </c>
      <c r="BY6" s="71"/>
      <c r="BZ6" s="71"/>
      <c r="CC6" s="457" t="s">
        <v>804</v>
      </c>
      <c r="CK6" s="96"/>
      <c r="CL6" s="525" t="s">
        <v>902</v>
      </c>
      <c r="CM6" s="337"/>
      <c r="CN6" s="337"/>
      <c r="CO6" s="96"/>
      <c r="CP6" s="457" t="s">
        <v>826</v>
      </c>
      <c r="CV6" s="71"/>
      <c r="CW6" s="71"/>
      <c r="CZ6" s="457" t="s">
        <v>804</v>
      </c>
      <c r="DH6" s="20"/>
      <c r="DI6" s="457" t="s">
        <v>826</v>
      </c>
      <c r="DO6" s="71"/>
      <c r="DP6" s="71"/>
      <c r="DS6" s="457" t="s">
        <v>804</v>
      </c>
      <c r="EA6" s="91"/>
      <c r="EB6" s="72" t="s">
        <v>831</v>
      </c>
      <c r="EE6" s="71"/>
      <c r="EK6" s="91"/>
      <c r="EL6" s="457" t="s">
        <v>831</v>
      </c>
      <c r="EO6" s="71"/>
      <c r="EU6" s="91"/>
    </row>
    <row r="7" spans="1:151" s="72" customFormat="1">
      <c r="A7" s="29"/>
      <c r="B7" s="76" t="s">
        <v>108</v>
      </c>
      <c r="C7" s="76"/>
      <c r="D7" s="77"/>
      <c r="E7" s="73"/>
      <c r="F7" s="73"/>
      <c r="G7" s="73"/>
      <c r="H7" s="232"/>
      <c r="I7" s="232"/>
      <c r="J7" s="232"/>
      <c r="K7" s="73"/>
      <c r="L7" s="73"/>
      <c r="M7" s="73"/>
      <c r="N7" s="73"/>
      <c r="O7" s="73"/>
      <c r="P7" s="76"/>
      <c r="Q7" s="76"/>
      <c r="R7" s="76"/>
      <c r="S7" s="76"/>
      <c r="T7" s="76"/>
      <c r="U7" s="73"/>
      <c r="V7" s="76"/>
      <c r="W7" s="76"/>
      <c r="X7" s="76"/>
      <c r="Y7" s="76"/>
      <c r="Z7" s="76"/>
      <c r="AA7" s="76"/>
      <c r="AB7" s="76"/>
      <c r="AC7" s="76"/>
      <c r="AD7" s="76"/>
      <c r="AE7" s="73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3"/>
      <c r="AZ7" s="17" t="s">
        <v>128</v>
      </c>
      <c r="BA7" s="17"/>
      <c r="BB7" s="17"/>
      <c r="BC7" s="17"/>
      <c r="BD7" s="18"/>
      <c r="BE7" s="18"/>
      <c r="BF7" s="88"/>
      <c r="BG7" s="229"/>
      <c r="BH7" s="88"/>
      <c r="BI7" s="229"/>
      <c r="BJ7" s="88"/>
      <c r="BK7" s="229"/>
      <c r="BL7" s="88"/>
      <c r="BM7" s="229"/>
      <c r="BN7" s="88"/>
      <c r="BO7" s="229"/>
      <c r="BP7" s="88"/>
      <c r="BQ7" s="229"/>
      <c r="BR7" s="88"/>
      <c r="BS7" s="17"/>
      <c r="BT7" s="17"/>
      <c r="BU7" s="17"/>
      <c r="BV7" s="17"/>
      <c r="BW7" s="18"/>
      <c r="BX7" s="18"/>
      <c r="BY7" s="88"/>
      <c r="BZ7" s="229"/>
      <c r="CA7" s="88"/>
      <c r="CB7" s="229"/>
      <c r="CC7" s="88"/>
      <c r="CD7" s="229"/>
      <c r="CE7" s="88"/>
      <c r="CF7" s="229"/>
      <c r="CG7" s="88"/>
      <c r="CH7" s="229"/>
      <c r="CI7" s="88"/>
      <c r="CJ7" s="229"/>
      <c r="CK7" s="338"/>
      <c r="CL7" s="94"/>
      <c r="CM7" s="96"/>
      <c r="CN7" s="96"/>
      <c r="CO7" s="94"/>
      <c r="CP7" s="17" t="s">
        <v>128</v>
      </c>
      <c r="CQ7" s="17"/>
      <c r="CR7" s="17"/>
      <c r="CS7" s="17"/>
      <c r="CT7" s="18"/>
      <c r="CU7" s="18"/>
      <c r="CV7" s="88"/>
      <c r="CW7" s="229"/>
      <c r="CX7" s="88"/>
      <c r="CY7" s="229"/>
      <c r="CZ7" s="88"/>
      <c r="DA7" s="229"/>
      <c r="DB7" s="88"/>
      <c r="DC7" s="229"/>
      <c r="DD7" s="88"/>
      <c r="DE7" s="229"/>
      <c r="DF7" s="88"/>
      <c r="DG7" s="229"/>
      <c r="DH7" s="88"/>
      <c r="DI7" s="17"/>
      <c r="DJ7" s="17"/>
      <c r="DK7" s="17"/>
      <c r="DL7" s="17"/>
      <c r="DM7" s="18"/>
      <c r="DN7" s="18"/>
      <c r="DO7" s="88"/>
      <c r="DP7" s="229"/>
      <c r="DQ7" s="88"/>
      <c r="DR7" s="229"/>
      <c r="DS7" s="88"/>
      <c r="DT7" s="229"/>
      <c r="DU7" s="88"/>
      <c r="DV7" s="229"/>
      <c r="DW7" s="88"/>
      <c r="DX7" s="229"/>
      <c r="DY7" s="88"/>
      <c r="DZ7" s="229"/>
      <c r="EA7" s="91"/>
      <c r="EB7" s="90" t="s">
        <v>284</v>
      </c>
      <c r="EC7" s="90"/>
      <c r="ED7" s="117"/>
      <c r="EE7" s="204"/>
      <c r="EF7" s="204"/>
      <c r="EG7" s="204"/>
      <c r="EH7" s="204"/>
      <c r="EI7" s="204"/>
      <c r="EJ7" s="204"/>
      <c r="EK7" s="204"/>
      <c r="EL7" s="90" t="s">
        <v>284</v>
      </c>
      <c r="EM7" s="90"/>
      <c r="EN7" s="117"/>
      <c r="EO7" s="204"/>
      <c r="EP7" s="204"/>
      <c r="EQ7" s="204"/>
      <c r="ER7" s="204"/>
      <c r="ES7" s="204"/>
      <c r="ET7" s="204"/>
      <c r="EU7" s="204"/>
    </row>
    <row r="8" spans="1:151" s="72" customFormat="1" ht="15" customHeight="1">
      <c r="A8" s="29"/>
      <c r="B8" s="767" t="s">
        <v>462</v>
      </c>
      <c r="C8" s="769"/>
      <c r="D8" s="769"/>
      <c r="E8" s="769"/>
      <c r="F8" s="769"/>
      <c r="G8" s="769"/>
      <c r="H8" s="769"/>
      <c r="I8" s="769"/>
      <c r="J8" s="769"/>
      <c r="K8" s="23"/>
      <c r="L8" s="830" t="s">
        <v>463</v>
      </c>
      <c r="M8" s="831"/>
      <c r="N8" s="831"/>
      <c r="O8" s="831"/>
      <c r="P8" s="831"/>
      <c r="Q8" s="831"/>
      <c r="R8" s="831"/>
      <c r="S8" s="831"/>
      <c r="T8" s="831"/>
      <c r="U8" s="23"/>
      <c r="V8" s="767" t="s">
        <v>465</v>
      </c>
      <c r="W8" s="769"/>
      <c r="X8" s="769"/>
      <c r="Y8" s="769"/>
      <c r="Z8" s="769"/>
      <c r="AA8" s="769"/>
      <c r="AB8" s="769"/>
      <c r="AC8" s="769"/>
      <c r="AD8" s="769"/>
      <c r="AE8" s="23"/>
      <c r="AF8" s="767" t="s">
        <v>464</v>
      </c>
      <c r="AG8" s="769"/>
      <c r="AH8" s="769"/>
      <c r="AI8" s="769"/>
      <c r="AJ8" s="769"/>
      <c r="AK8" s="769"/>
      <c r="AL8" s="769"/>
      <c r="AM8" s="769"/>
      <c r="AN8" s="769"/>
      <c r="AO8" s="23"/>
      <c r="AP8" s="767" t="s">
        <v>639</v>
      </c>
      <c r="AQ8" s="769"/>
      <c r="AR8" s="769"/>
      <c r="AS8" s="769"/>
      <c r="AT8" s="769"/>
      <c r="AU8" s="769"/>
      <c r="AV8" s="769"/>
      <c r="AW8" s="769"/>
      <c r="AX8" s="769"/>
      <c r="AY8" s="23"/>
      <c r="AZ8" s="767" t="s">
        <v>630</v>
      </c>
      <c r="BA8" s="768"/>
      <c r="BB8" s="768"/>
      <c r="BC8" s="768"/>
      <c r="BD8" s="768"/>
      <c r="BE8" s="768"/>
      <c r="BF8" s="768"/>
      <c r="BG8" s="768"/>
      <c r="BH8" s="768"/>
      <c r="BI8" s="768"/>
      <c r="BJ8" s="768"/>
      <c r="BK8" s="768"/>
      <c r="BL8" s="768"/>
      <c r="BM8" s="768"/>
      <c r="BN8" s="768"/>
      <c r="BO8" s="768"/>
      <c r="BP8" s="768"/>
      <c r="BQ8" s="768"/>
      <c r="BR8" s="20"/>
      <c r="BS8" s="767" t="s">
        <v>631</v>
      </c>
      <c r="BT8" s="768"/>
      <c r="BU8" s="768"/>
      <c r="BV8" s="768"/>
      <c r="BW8" s="768"/>
      <c r="BX8" s="768"/>
      <c r="BY8" s="768"/>
      <c r="BZ8" s="768"/>
      <c r="CA8" s="768"/>
      <c r="CB8" s="768"/>
      <c r="CC8" s="768"/>
      <c r="CD8" s="768"/>
      <c r="CE8" s="768"/>
      <c r="CF8" s="768"/>
      <c r="CG8" s="768"/>
      <c r="CH8" s="768"/>
      <c r="CI8" s="768"/>
      <c r="CJ8" s="768"/>
      <c r="CK8" s="96"/>
      <c r="CL8" s="767" t="s">
        <v>114</v>
      </c>
      <c r="CM8" s="768"/>
      <c r="CN8" s="768"/>
      <c r="CO8" s="96"/>
      <c r="CP8" s="767" t="s">
        <v>1123</v>
      </c>
      <c r="CQ8" s="768"/>
      <c r="CR8" s="768"/>
      <c r="CS8" s="768"/>
      <c r="CT8" s="768"/>
      <c r="CU8" s="768"/>
      <c r="CV8" s="768"/>
      <c r="CW8" s="768"/>
      <c r="CX8" s="768"/>
      <c r="CY8" s="768"/>
      <c r="CZ8" s="768"/>
      <c r="DA8" s="768"/>
      <c r="DB8" s="768"/>
      <c r="DC8" s="768"/>
      <c r="DD8" s="768"/>
      <c r="DE8" s="768"/>
      <c r="DF8" s="768"/>
      <c r="DG8" s="768"/>
      <c r="DH8" s="20"/>
      <c r="DI8" s="767" t="s">
        <v>1124</v>
      </c>
      <c r="DJ8" s="768"/>
      <c r="DK8" s="768"/>
      <c r="DL8" s="768"/>
      <c r="DM8" s="768"/>
      <c r="DN8" s="768"/>
      <c r="DO8" s="768"/>
      <c r="DP8" s="768"/>
      <c r="DQ8" s="768"/>
      <c r="DR8" s="768"/>
      <c r="DS8" s="768"/>
      <c r="DT8" s="768"/>
      <c r="DU8" s="768"/>
      <c r="DV8" s="768"/>
      <c r="DW8" s="768"/>
      <c r="DX8" s="768"/>
      <c r="DY8" s="768"/>
      <c r="DZ8" s="768"/>
      <c r="EA8" s="91"/>
      <c r="EB8" s="767" t="s">
        <v>482</v>
      </c>
      <c r="EC8" s="768"/>
      <c r="ED8" s="768"/>
      <c r="EE8" s="768"/>
      <c r="EF8" s="768"/>
      <c r="EG8" s="768"/>
      <c r="EH8" s="768"/>
      <c r="EI8" s="768"/>
      <c r="EJ8" s="768"/>
      <c r="EK8" s="91"/>
      <c r="EL8" s="767" t="s">
        <v>394</v>
      </c>
      <c r="EM8" s="768"/>
      <c r="EN8" s="768"/>
      <c r="EO8" s="768"/>
      <c r="EP8" s="768"/>
      <c r="EQ8" s="768"/>
      <c r="ER8" s="768"/>
      <c r="ES8" s="768"/>
      <c r="ET8" s="768"/>
      <c r="EU8" s="91"/>
    </row>
    <row r="9" spans="1:151" s="72" customFormat="1">
      <c r="A9" s="29"/>
      <c r="B9" s="836" t="s">
        <v>109</v>
      </c>
      <c r="C9" s="837"/>
      <c r="D9" s="837"/>
      <c r="E9" s="820" t="s">
        <v>110</v>
      </c>
      <c r="F9" s="820"/>
      <c r="G9" s="820"/>
      <c r="H9" s="820" t="s">
        <v>29</v>
      </c>
      <c r="I9" s="820"/>
      <c r="J9" s="820"/>
      <c r="K9" s="74"/>
      <c r="L9" s="836" t="s">
        <v>109</v>
      </c>
      <c r="M9" s="837"/>
      <c r="N9" s="837"/>
      <c r="O9" s="820" t="s">
        <v>110</v>
      </c>
      <c r="P9" s="820"/>
      <c r="Q9" s="820"/>
      <c r="R9" s="820" t="s">
        <v>29</v>
      </c>
      <c r="S9" s="820"/>
      <c r="T9" s="820"/>
      <c r="U9" s="74"/>
      <c r="V9" s="836" t="s">
        <v>109</v>
      </c>
      <c r="W9" s="837"/>
      <c r="X9" s="837"/>
      <c r="Y9" s="820" t="s">
        <v>110</v>
      </c>
      <c r="Z9" s="820"/>
      <c r="AA9" s="820"/>
      <c r="AB9" s="820" t="s">
        <v>29</v>
      </c>
      <c r="AC9" s="820"/>
      <c r="AD9" s="820"/>
      <c r="AE9" s="74"/>
      <c r="AF9" s="836" t="s">
        <v>109</v>
      </c>
      <c r="AG9" s="837"/>
      <c r="AH9" s="837"/>
      <c r="AI9" s="820" t="s">
        <v>110</v>
      </c>
      <c r="AJ9" s="820"/>
      <c r="AK9" s="820"/>
      <c r="AL9" s="820" t="s">
        <v>29</v>
      </c>
      <c r="AM9" s="820"/>
      <c r="AN9" s="820"/>
      <c r="AO9" s="74"/>
      <c r="AP9" s="836" t="s">
        <v>109</v>
      </c>
      <c r="AQ9" s="837"/>
      <c r="AR9" s="837"/>
      <c r="AS9" s="820" t="s">
        <v>110</v>
      </c>
      <c r="AT9" s="820"/>
      <c r="AU9" s="820"/>
      <c r="AV9" s="820" t="s">
        <v>29</v>
      </c>
      <c r="AW9" s="820"/>
      <c r="AX9" s="820"/>
      <c r="AY9" s="74"/>
      <c r="AZ9" s="836" t="s">
        <v>129</v>
      </c>
      <c r="BA9" s="838"/>
      <c r="BB9" s="838"/>
      <c r="BC9" s="838"/>
      <c r="BD9" s="838"/>
      <c r="BE9" s="211"/>
      <c r="BF9" s="758" t="s">
        <v>130</v>
      </c>
      <c r="BG9" s="758"/>
      <c r="BH9" s="758"/>
      <c r="BI9" s="758"/>
      <c r="BJ9" s="758"/>
      <c r="BK9" s="210"/>
      <c r="BL9" s="758" t="s">
        <v>29</v>
      </c>
      <c r="BM9" s="758"/>
      <c r="BN9" s="758"/>
      <c r="BO9" s="758"/>
      <c r="BP9" s="758"/>
      <c r="BQ9" s="230"/>
      <c r="BR9" s="100"/>
      <c r="BS9" s="836" t="s">
        <v>129</v>
      </c>
      <c r="BT9" s="838"/>
      <c r="BU9" s="838"/>
      <c r="BV9" s="838"/>
      <c r="BW9" s="838"/>
      <c r="BX9" s="211"/>
      <c r="BY9" s="758" t="s">
        <v>130</v>
      </c>
      <c r="BZ9" s="758"/>
      <c r="CA9" s="758"/>
      <c r="CB9" s="758"/>
      <c r="CC9" s="758"/>
      <c r="CD9" s="210"/>
      <c r="CE9" s="758" t="s">
        <v>29</v>
      </c>
      <c r="CF9" s="758"/>
      <c r="CG9" s="758"/>
      <c r="CH9" s="758"/>
      <c r="CI9" s="758"/>
      <c r="CJ9" s="758"/>
      <c r="CK9" s="98"/>
      <c r="CO9" s="98"/>
      <c r="CP9" s="836" t="s">
        <v>129</v>
      </c>
      <c r="CQ9" s="838"/>
      <c r="CR9" s="838"/>
      <c r="CS9" s="838"/>
      <c r="CT9" s="838"/>
      <c r="CU9" s="313"/>
      <c r="CV9" s="758" t="s">
        <v>130</v>
      </c>
      <c r="CW9" s="758"/>
      <c r="CX9" s="758"/>
      <c r="CY9" s="758"/>
      <c r="CZ9" s="758"/>
      <c r="DA9" s="310"/>
      <c r="DB9" s="758" t="s">
        <v>29</v>
      </c>
      <c r="DC9" s="758"/>
      <c r="DD9" s="758"/>
      <c r="DE9" s="758"/>
      <c r="DF9" s="758"/>
      <c r="DG9" s="230"/>
      <c r="DH9" s="100"/>
      <c r="DI9" s="836" t="s">
        <v>129</v>
      </c>
      <c r="DJ9" s="838"/>
      <c r="DK9" s="838"/>
      <c r="DL9" s="838"/>
      <c r="DM9" s="838"/>
      <c r="DN9" s="313"/>
      <c r="DO9" s="758" t="s">
        <v>130</v>
      </c>
      <c r="DP9" s="758"/>
      <c r="DQ9" s="758"/>
      <c r="DR9" s="758"/>
      <c r="DS9" s="758"/>
      <c r="DT9" s="310"/>
      <c r="DU9" s="758" t="s">
        <v>29</v>
      </c>
      <c r="DV9" s="758"/>
      <c r="DW9" s="758"/>
      <c r="DX9" s="758"/>
      <c r="DY9" s="758"/>
      <c r="DZ9" s="758"/>
      <c r="EA9" s="91"/>
      <c r="EB9" s="836" t="s">
        <v>285</v>
      </c>
      <c r="EC9" s="838"/>
      <c r="ED9" s="838"/>
      <c r="EE9" s="758" t="s">
        <v>286</v>
      </c>
      <c r="EF9" s="758"/>
      <c r="EG9" s="758"/>
      <c r="EH9" s="758" t="s">
        <v>29</v>
      </c>
      <c r="EI9" s="758"/>
      <c r="EJ9" s="758"/>
      <c r="EK9" s="205"/>
      <c r="EL9" s="836" t="s">
        <v>285</v>
      </c>
      <c r="EM9" s="838"/>
      <c r="EN9" s="838"/>
      <c r="EO9" s="758" t="s">
        <v>286</v>
      </c>
      <c r="EP9" s="758"/>
      <c r="EQ9" s="758"/>
      <c r="ER9" s="758" t="s">
        <v>29</v>
      </c>
      <c r="ES9" s="758"/>
      <c r="ET9" s="758"/>
      <c r="EU9" s="205"/>
    </row>
    <row r="10" spans="1:151" s="72" customFormat="1" ht="30">
      <c r="A10" s="30"/>
      <c r="B10" s="349" t="s">
        <v>26</v>
      </c>
      <c r="C10" s="349" t="s">
        <v>28</v>
      </c>
      <c r="D10" s="349" t="s">
        <v>164</v>
      </c>
      <c r="E10" s="349" t="s">
        <v>26</v>
      </c>
      <c r="F10" s="349" t="s">
        <v>28</v>
      </c>
      <c r="G10" s="349" t="s">
        <v>164</v>
      </c>
      <c r="H10" s="349" t="s">
        <v>26</v>
      </c>
      <c r="I10" s="349" t="s">
        <v>28</v>
      </c>
      <c r="J10" s="349" t="s">
        <v>164</v>
      </c>
      <c r="K10" s="350"/>
      <c r="L10" s="606" t="s">
        <v>26</v>
      </c>
      <c r="M10" s="606" t="s">
        <v>28</v>
      </c>
      <c r="N10" s="606" t="s">
        <v>164</v>
      </c>
      <c r="O10" s="606" t="s">
        <v>26</v>
      </c>
      <c r="P10" s="606" t="s">
        <v>28</v>
      </c>
      <c r="Q10" s="606" t="s">
        <v>164</v>
      </c>
      <c r="R10" s="606" t="s">
        <v>26</v>
      </c>
      <c r="S10" s="606" t="s">
        <v>28</v>
      </c>
      <c r="T10" s="606" t="s">
        <v>164</v>
      </c>
      <c r="U10" s="350"/>
      <c r="V10" s="606" t="s">
        <v>26</v>
      </c>
      <c r="W10" s="606" t="s">
        <v>28</v>
      </c>
      <c r="X10" s="606" t="s">
        <v>164</v>
      </c>
      <c r="Y10" s="606" t="s">
        <v>26</v>
      </c>
      <c r="Z10" s="606" t="s">
        <v>28</v>
      </c>
      <c r="AA10" s="606" t="s">
        <v>164</v>
      </c>
      <c r="AB10" s="606" t="s">
        <v>26</v>
      </c>
      <c r="AC10" s="606" t="s">
        <v>28</v>
      </c>
      <c r="AD10" s="606" t="s">
        <v>164</v>
      </c>
      <c r="AE10" s="350"/>
      <c r="AF10" s="402" t="s">
        <v>543</v>
      </c>
      <c r="AG10" s="402" t="s">
        <v>545</v>
      </c>
      <c r="AH10" s="402" t="s">
        <v>547</v>
      </c>
      <c r="AI10" s="402" t="s">
        <v>544</v>
      </c>
      <c r="AJ10" s="402" t="s">
        <v>546</v>
      </c>
      <c r="AK10" s="402" t="s">
        <v>548</v>
      </c>
      <c r="AL10" s="402" t="s">
        <v>550</v>
      </c>
      <c r="AM10" s="402" t="s">
        <v>551</v>
      </c>
      <c r="AN10" s="402" t="s">
        <v>549</v>
      </c>
      <c r="AO10" s="350"/>
      <c r="AP10" s="460" t="s">
        <v>640</v>
      </c>
      <c r="AQ10" s="460" t="s">
        <v>641</v>
      </c>
      <c r="AR10" s="460" t="s">
        <v>642</v>
      </c>
      <c r="AS10" s="460" t="s">
        <v>644</v>
      </c>
      <c r="AT10" s="460" t="s">
        <v>645</v>
      </c>
      <c r="AU10" s="460" t="s">
        <v>646</v>
      </c>
      <c r="AV10" s="460" t="s">
        <v>647</v>
      </c>
      <c r="AW10" s="460" t="s">
        <v>648</v>
      </c>
      <c r="AX10" s="460" t="s">
        <v>649</v>
      </c>
      <c r="AY10" s="75"/>
      <c r="AZ10" s="228" t="s">
        <v>26</v>
      </c>
      <c r="BA10" s="228" t="s">
        <v>405</v>
      </c>
      <c r="BB10" s="228" t="s">
        <v>28</v>
      </c>
      <c r="BC10" s="228" t="s">
        <v>405</v>
      </c>
      <c r="BD10" s="228" t="s">
        <v>112</v>
      </c>
      <c r="BE10" s="228" t="s">
        <v>405</v>
      </c>
      <c r="BF10" s="228" t="s">
        <v>26</v>
      </c>
      <c r="BG10" s="228" t="s">
        <v>405</v>
      </c>
      <c r="BH10" s="228" t="s">
        <v>28</v>
      </c>
      <c r="BI10" s="228" t="s">
        <v>405</v>
      </c>
      <c r="BJ10" s="228" t="s">
        <v>131</v>
      </c>
      <c r="BK10" s="228" t="s">
        <v>405</v>
      </c>
      <c r="BL10" s="228" t="s">
        <v>26</v>
      </c>
      <c r="BM10" s="228" t="s">
        <v>405</v>
      </c>
      <c r="BN10" s="228" t="s">
        <v>28</v>
      </c>
      <c r="BO10" s="228" t="s">
        <v>405</v>
      </c>
      <c r="BP10" s="228" t="s">
        <v>112</v>
      </c>
      <c r="BQ10" s="260" t="s">
        <v>405</v>
      </c>
      <c r="BR10" s="306"/>
      <c r="BS10" s="228" t="s">
        <v>26</v>
      </c>
      <c r="BT10" s="228" t="s">
        <v>405</v>
      </c>
      <c r="BU10" s="228" t="s">
        <v>28</v>
      </c>
      <c r="BV10" s="228" t="s">
        <v>405</v>
      </c>
      <c r="BW10" s="228" t="s">
        <v>112</v>
      </c>
      <c r="BX10" s="228" t="s">
        <v>405</v>
      </c>
      <c r="BY10" s="228" t="s">
        <v>26</v>
      </c>
      <c r="BZ10" s="228" t="s">
        <v>405</v>
      </c>
      <c r="CA10" s="228" t="s">
        <v>28</v>
      </c>
      <c r="CB10" s="228" t="s">
        <v>405</v>
      </c>
      <c r="CC10" s="228" t="s">
        <v>131</v>
      </c>
      <c r="CD10" s="228" t="s">
        <v>405</v>
      </c>
      <c r="CE10" s="228" t="s">
        <v>26</v>
      </c>
      <c r="CF10" s="228" t="s">
        <v>405</v>
      </c>
      <c r="CG10" s="228" t="s">
        <v>28</v>
      </c>
      <c r="CH10" s="228" t="s">
        <v>405</v>
      </c>
      <c r="CI10" s="228" t="s">
        <v>112</v>
      </c>
      <c r="CJ10" s="228" t="s">
        <v>405</v>
      </c>
      <c r="CK10" s="99"/>
      <c r="CL10" s="67" t="s">
        <v>127</v>
      </c>
      <c r="CM10" s="841" t="s">
        <v>84</v>
      </c>
      <c r="CN10" s="841"/>
      <c r="CO10" s="302"/>
      <c r="CP10" s="314" t="s">
        <v>26</v>
      </c>
      <c r="CQ10" s="314" t="s">
        <v>405</v>
      </c>
      <c r="CR10" s="314" t="s">
        <v>28</v>
      </c>
      <c r="CS10" s="314" t="s">
        <v>405</v>
      </c>
      <c r="CT10" s="314" t="s">
        <v>112</v>
      </c>
      <c r="CU10" s="314" t="s">
        <v>405</v>
      </c>
      <c r="CV10" s="314" t="s">
        <v>26</v>
      </c>
      <c r="CW10" s="314" t="s">
        <v>405</v>
      </c>
      <c r="CX10" s="314" t="s">
        <v>28</v>
      </c>
      <c r="CY10" s="314" t="s">
        <v>405</v>
      </c>
      <c r="CZ10" s="314" t="s">
        <v>131</v>
      </c>
      <c r="DA10" s="314" t="s">
        <v>405</v>
      </c>
      <c r="DB10" s="314" t="s">
        <v>26</v>
      </c>
      <c r="DC10" s="314" t="s">
        <v>405</v>
      </c>
      <c r="DD10" s="314" t="s">
        <v>28</v>
      </c>
      <c r="DE10" s="314" t="s">
        <v>405</v>
      </c>
      <c r="DF10" s="314" t="s">
        <v>112</v>
      </c>
      <c r="DG10" s="310" t="s">
        <v>405</v>
      </c>
      <c r="DH10" s="306"/>
      <c r="DI10" s="314" t="s">
        <v>26</v>
      </c>
      <c r="DJ10" s="314" t="s">
        <v>405</v>
      </c>
      <c r="DK10" s="314" t="s">
        <v>28</v>
      </c>
      <c r="DL10" s="314" t="s">
        <v>405</v>
      </c>
      <c r="DM10" s="314" t="s">
        <v>112</v>
      </c>
      <c r="DN10" s="314" t="s">
        <v>405</v>
      </c>
      <c r="DO10" s="314" t="s">
        <v>26</v>
      </c>
      <c r="DP10" s="314" t="s">
        <v>405</v>
      </c>
      <c r="DQ10" s="314" t="s">
        <v>28</v>
      </c>
      <c r="DR10" s="314" t="s">
        <v>405</v>
      </c>
      <c r="DS10" s="314" t="s">
        <v>131</v>
      </c>
      <c r="DT10" s="314" t="s">
        <v>405</v>
      </c>
      <c r="DU10" s="314" t="s">
        <v>26</v>
      </c>
      <c r="DV10" s="314" t="s">
        <v>405</v>
      </c>
      <c r="DW10" s="314" t="s">
        <v>28</v>
      </c>
      <c r="DX10" s="314" t="s">
        <v>405</v>
      </c>
      <c r="DY10" s="314" t="s">
        <v>112</v>
      </c>
      <c r="DZ10" s="314" t="s">
        <v>405</v>
      </c>
      <c r="EA10" s="91"/>
      <c r="EB10" s="67" t="s">
        <v>26</v>
      </c>
      <c r="EC10" s="67" t="s">
        <v>28</v>
      </c>
      <c r="ED10" s="67" t="s">
        <v>112</v>
      </c>
      <c r="EE10" s="67" t="s">
        <v>26</v>
      </c>
      <c r="EF10" s="67" t="s">
        <v>28</v>
      </c>
      <c r="EG10" s="67" t="s">
        <v>131</v>
      </c>
      <c r="EH10" s="67" t="s">
        <v>26</v>
      </c>
      <c r="EI10" s="67" t="s">
        <v>28</v>
      </c>
      <c r="EJ10" s="67" t="s">
        <v>112</v>
      </c>
      <c r="EK10" s="206"/>
      <c r="EL10" s="67" t="s">
        <v>26</v>
      </c>
      <c r="EM10" s="67" t="s">
        <v>28</v>
      </c>
      <c r="EN10" s="67" t="s">
        <v>112</v>
      </c>
      <c r="EO10" s="67" t="s">
        <v>26</v>
      </c>
      <c r="EP10" s="67" t="s">
        <v>28</v>
      </c>
      <c r="EQ10" s="67" t="s">
        <v>131</v>
      </c>
      <c r="ER10" s="67" t="s">
        <v>26</v>
      </c>
      <c r="ES10" s="67" t="s">
        <v>28</v>
      </c>
      <c r="ET10" s="67" t="s">
        <v>112</v>
      </c>
      <c r="EU10" s="206"/>
    </row>
    <row r="11" spans="1:151" s="72" customFormat="1">
      <c r="A11" s="61">
        <v>33239</v>
      </c>
      <c r="B11" s="70">
        <v>652</v>
      </c>
      <c r="C11" s="70">
        <f>D11-B11</f>
        <v>1271</v>
      </c>
      <c r="D11" s="70">
        <v>1923</v>
      </c>
      <c r="E11" s="70">
        <f>H11-B11</f>
        <v>1752</v>
      </c>
      <c r="F11" s="70">
        <f>I11-C11</f>
        <v>3228</v>
      </c>
      <c r="G11" s="70">
        <f>J11-D11</f>
        <v>4980</v>
      </c>
      <c r="H11" s="70">
        <v>2404</v>
      </c>
      <c r="I11" s="70">
        <f>J11-H11</f>
        <v>4499</v>
      </c>
      <c r="J11" s="70">
        <v>6903</v>
      </c>
      <c r="K11" s="23"/>
      <c r="L11" s="70">
        <v>696</v>
      </c>
      <c r="M11" s="70">
        <f>N11-L11</f>
        <v>1284</v>
      </c>
      <c r="N11" s="70">
        <v>1980</v>
      </c>
      <c r="O11" s="70">
        <f>R11-L11</f>
        <v>924</v>
      </c>
      <c r="P11" s="70">
        <f>S11-M11</f>
        <v>1641</v>
      </c>
      <c r="Q11" s="70">
        <f>T11-N11</f>
        <v>2565</v>
      </c>
      <c r="R11" s="70">
        <v>1620</v>
      </c>
      <c r="S11" s="70">
        <f>T11-R11</f>
        <v>2925</v>
      </c>
      <c r="T11" s="70">
        <v>4545</v>
      </c>
      <c r="U11" s="23"/>
      <c r="V11" s="70">
        <v>-44</v>
      </c>
      <c r="W11" s="70">
        <f>X11-V11</f>
        <v>-13</v>
      </c>
      <c r="X11" s="70">
        <v>-57</v>
      </c>
      <c r="Y11" s="70">
        <f>AB11-V11</f>
        <v>828</v>
      </c>
      <c r="Z11" s="70">
        <f>AC11-W11</f>
        <v>1587</v>
      </c>
      <c r="AA11" s="70">
        <f>AD11-X11</f>
        <v>2415</v>
      </c>
      <c r="AB11" s="70">
        <v>784</v>
      </c>
      <c r="AC11" s="70">
        <f>AD11-AB11</f>
        <v>1574</v>
      </c>
      <c r="AD11" s="70">
        <v>2358</v>
      </c>
      <c r="AE11" s="23"/>
      <c r="AF11" s="70"/>
      <c r="AG11" s="70"/>
      <c r="AH11" s="70"/>
      <c r="AI11" s="70"/>
      <c r="AJ11" s="70"/>
      <c r="AK11" s="70"/>
      <c r="AL11" s="70"/>
      <c r="AM11" s="70"/>
      <c r="AN11" s="70"/>
      <c r="AO11" s="23"/>
      <c r="AP11" s="70"/>
      <c r="AQ11" s="70"/>
      <c r="AR11" s="70"/>
      <c r="AS11" s="70"/>
      <c r="AT11" s="70"/>
      <c r="AU11" s="70"/>
      <c r="AV11" s="70"/>
      <c r="AW11" s="70"/>
      <c r="AX11" s="70"/>
      <c r="AY11" s="75"/>
      <c r="AZ11" s="744">
        <v>111540</v>
      </c>
      <c r="BA11" s="69"/>
      <c r="BB11" s="69">
        <f>BD11-AZ11</f>
        <v>25944</v>
      </c>
      <c r="BC11" s="69"/>
      <c r="BD11" s="744">
        <v>137484</v>
      </c>
      <c r="BE11" s="69"/>
      <c r="BF11" s="744">
        <v>295589</v>
      </c>
      <c r="BG11" s="69"/>
      <c r="BH11" s="69">
        <f>BJ11-BF11</f>
        <v>831211</v>
      </c>
      <c r="BI11" s="69"/>
      <c r="BJ11" s="744">
        <v>1126800</v>
      </c>
      <c r="BK11" s="69"/>
      <c r="BL11" s="69">
        <f>AZ11+BF11</f>
        <v>407129</v>
      </c>
      <c r="BM11" s="69"/>
      <c r="BN11" s="69">
        <f>BP11-BL11</f>
        <v>857723</v>
      </c>
      <c r="BO11" s="69"/>
      <c r="BP11" s="744">
        <v>1264852</v>
      </c>
      <c r="BQ11" s="69"/>
      <c r="BR11" s="20"/>
      <c r="BS11" s="744">
        <v>203064</v>
      </c>
      <c r="BT11" s="69"/>
      <c r="BU11" s="69">
        <f>BW11-BS11</f>
        <v>38339</v>
      </c>
      <c r="BV11" s="69"/>
      <c r="BW11" s="744">
        <v>241403</v>
      </c>
      <c r="BX11" s="69"/>
      <c r="BY11" s="744">
        <v>539919</v>
      </c>
      <c r="BZ11" s="69"/>
      <c r="CA11" s="69">
        <f>CC11-BY11</f>
        <v>442776</v>
      </c>
      <c r="CB11" s="69"/>
      <c r="CC11" s="744">
        <v>982695</v>
      </c>
      <c r="CD11" s="69"/>
      <c r="CE11" s="69">
        <f>BS11+BY11</f>
        <v>742983</v>
      </c>
      <c r="CF11" s="69"/>
      <c r="CG11" s="69">
        <f>CI11-CE11</f>
        <v>484815</v>
      </c>
      <c r="CH11" s="69"/>
      <c r="CI11" s="744">
        <v>1227798</v>
      </c>
      <c r="CJ11" s="69"/>
      <c r="CK11" s="96"/>
      <c r="CL11" s="514">
        <v>819.93869999999993</v>
      </c>
      <c r="CM11" s="868">
        <f t="shared" ref="CM11:CM74" si="0">$CL$385/CL11</f>
        <v>1.3427833080692497</v>
      </c>
      <c r="CN11" s="613"/>
      <c r="CO11" s="96"/>
      <c r="CP11" s="69">
        <f>AZ11*$CM11</f>
        <v>149774.05018204413</v>
      </c>
      <c r="CQ11" s="69"/>
      <c r="CR11" s="69">
        <f>BB11*$CM11</f>
        <v>34837.170144548618</v>
      </c>
      <c r="CS11" s="69"/>
      <c r="CT11" s="69">
        <f>BD11*$CM11</f>
        <v>184611.22032659274</v>
      </c>
      <c r="CU11" s="69"/>
      <c r="CV11" s="69">
        <f>BF11*$CM11</f>
        <v>396911.97524888144</v>
      </c>
      <c r="CW11" s="69"/>
      <c r="CX11" s="69">
        <f>BH11*$CM11</f>
        <v>1116136.2562835491</v>
      </c>
      <c r="CY11" s="69"/>
      <c r="CZ11" s="69">
        <f>BJ11*$CM11</f>
        <v>1513048.2315324305</v>
      </c>
      <c r="DA11" s="69"/>
      <c r="DB11" s="69">
        <f>BL11*$CM11</f>
        <v>546686.02543092554</v>
      </c>
      <c r="DC11" s="69"/>
      <c r="DD11" s="69">
        <f>BN11*$CM11</f>
        <v>1151736.127347081</v>
      </c>
      <c r="DE11" s="69"/>
      <c r="DF11" s="69">
        <f>BP11*$CM11</f>
        <v>1698422.1527780066</v>
      </c>
      <c r="DG11" s="69"/>
      <c r="DH11" s="20"/>
      <c r="DI11" s="69">
        <f>BS11*$CM11</f>
        <v>272670.9496697741</v>
      </c>
      <c r="DJ11" s="69"/>
      <c r="DK11" s="69">
        <f>BU11*$CM11</f>
        <v>51480.969248066962</v>
      </c>
      <c r="DL11" s="69"/>
      <c r="DM11" s="69">
        <f>BW11*$CM11</f>
        <v>324151.9189178411</v>
      </c>
      <c r="DN11" s="69"/>
      <c r="DO11" s="69">
        <f>BY11*$CM11</f>
        <v>724994.22090944124</v>
      </c>
      <c r="DP11" s="69"/>
      <c r="DQ11" s="69">
        <f>CA11*$CM11</f>
        <v>594552.22201367014</v>
      </c>
      <c r="DR11" s="69"/>
      <c r="DS11" s="69">
        <f>CC11*$CM11</f>
        <v>1319546.4429231114</v>
      </c>
      <c r="DT11" s="69"/>
      <c r="DU11" s="69">
        <f>CE11*$CM11</f>
        <v>997665.1705792154</v>
      </c>
      <c r="DV11" s="69"/>
      <c r="DW11" s="69">
        <f>CG11*$CM11</f>
        <v>651001.48950159329</v>
      </c>
      <c r="DX11" s="69"/>
      <c r="DY11" s="69">
        <f>CI11*$CM11</f>
        <v>1648666.6600808087</v>
      </c>
      <c r="DZ11" s="69"/>
      <c r="EA11" s="91"/>
      <c r="EB11" s="69"/>
      <c r="EC11" s="69"/>
      <c r="ED11" s="69"/>
      <c r="EE11" s="69"/>
      <c r="EF11" s="69"/>
      <c r="EG11" s="69"/>
      <c r="EH11" s="69"/>
      <c r="EI11" s="69"/>
      <c r="EJ11" s="69"/>
      <c r="EK11" s="91"/>
      <c r="EL11" s="69"/>
      <c r="EM11" s="69"/>
      <c r="EN11" s="69"/>
      <c r="EO11" s="69"/>
      <c r="EP11" s="69"/>
      <c r="EQ11" s="69"/>
      <c r="ER11" s="69"/>
      <c r="ES11" s="69"/>
      <c r="ET11" s="69"/>
      <c r="EU11" s="91"/>
    </row>
    <row r="12" spans="1:151" s="72" customFormat="1">
      <c r="A12" s="61">
        <v>33270</v>
      </c>
      <c r="B12" s="70">
        <v>561</v>
      </c>
      <c r="C12" s="70">
        <f t="shared" ref="C12:C75" si="1">D12-B12</f>
        <v>1026</v>
      </c>
      <c r="D12" s="70">
        <v>1587</v>
      </c>
      <c r="E12" s="70">
        <f t="shared" ref="E12:E75" si="2">H12-B12</f>
        <v>1711</v>
      </c>
      <c r="F12" s="70">
        <f t="shared" ref="F12:F75" si="3">I12-C12</f>
        <v>2019</v>
      </c>
      <c r="G12" s="70">
        <f t="shared" ref="G12:G75" si="4">J12-D12</f>
        <v>3730</v>
      </c>
      <c r="H12" s="70">
        <v>2272</v>
      </c>
      <c r="I12" s="70">
        <f t="shared" ref="I12:I75" si="5">J12-H12</f>
        <v>3045</v>
      </c>
      <c r="J12" s="70">
        <v>5317</v>
      </c>
      <c r="K12" s="23"/>
      <c r="L12" s="70">
        <v>509</v>
      </c>
      <c r="M12" s="70">
        <f t="shared" ref="M12:M75" si="6">N12-L12</f>
        <v>947</v>
      </c>
      <c r="N12" s="70">
        <v>1456</v>
      </c>
      <c r="O12" s="70">
        <f t="shared" ref="O12:O75" si="7">R12-L12</f>
        <v>809</v>
      </c>
      <c r="P12" s="70">
        <f t="shared" ref="P12:P75" si="8">S12-M12</f>
        <v>1236</v>
      </c>
      <c r="Q12" s="70">
        <f t="shared" ref="Q12:Q75" si="9">T12-N12</f>
        <v>2045</v>
      </c>
      <c r="R12" s="70">
        <v>1318</v>
      </c>
      <c r="S12" s="70">
        <f t="shared" ref="S12:S75" si="10">T12-R12</f>
        <v>2183</v>
      </c>
      <c r="T12" s="70">
        <v>3501</v>
      </c>
      <c r="U12" s="23"/>
      <c r="V12" s="70">
        <v>52</v>
      </c>
      <c r="W12" s="70">
        <f t="shared" ref="W12:W75" si="11">X12-V12</f>
        <v>79</v>
      </c>
      <c r="X12" s="70">
        <v>131</v>
      </c>
      <c r="Y12" s="70">
        <f t="shared" ref="Y12:Y75" si="12">AB12-V12</f>
        <v>902</v>
      </c>
      <c r="Z12" s="70">
        <f t="shared" ref="Z12:Z75" si="13">AC12-W12</f>
        <v>783</v>
      </c>
      <c r="AA12" s="70">
        <f t="shared" ref="AA12:AA75" si="14">AD12-X12</f>
        <v>1685</v>
      </c>
      <c r="AB12" s="70">
        <v>954</v>
      </c>
      <c r="AC12" s="70">
        <f t="shared" ref="AC12:AC75" si="15">AD12-AB12</f>
        <v>862</v>
      </c>
      <c r="AD12" s="70">
        <v>1816</v>
      </c>
      <c r="AE12" s="23"/>
      <c r="AF12" s="70"/>
      <c r="AG12" s="70"/>
      <c r="AH12" s="70"/>
      <c r="AI12" s="70"/>
      <c r="AJ12" s="70"/>
      <c r="AK12" s="70"/>
      <c r="AL12" s="70"/>
      <c r="AM12" s="70"/>
      <c r="AN12" s="70"/>
      <c r="AO12" s="23"/>
      <c r="AP12" s="70"/>
      <c r="AQ12" s="70"/>
      <c r="AR12" s="70"/>
      <c r="AS12" s="70"/>
      <c r="AT12" s="70"/>
      <c r="AU12" s="70"/>
      <c r="AV12" s="70"/>
      <c r="AW12" s="70"/>
      <c r="AX12" s="70"/>
      <c r="AY12" s="75"/>
      <c r="AZ12" s="744">
        <v>124682</v>
      </c>
      <c r="BA12" s="69"/>
      <c r="BB12" s="69">
        <f t="shared" ref="BB12:BB75" si="16">BD12-AZ12</f>
        <v>40826</v>
      </c>
      <c r="BC12" s="69"/>
      <c r="BD12" s="744">
        <v>165508</v>
      </c>
      <c r="BE12" s="69"/>
      <c r="BF12" s="744">
        <v>286140</v>
      </c>
      <c r="BG12" s="69"/>
      <c r="BH12" s="69">
        <f t="shared" ref="BH12:BH74" si="17">BJ12-BF12</f>
        <v>835224</v>
      </c>
      <c r="BI12" s="69"/>
      <c r="BJ12" s="744">
        <v>1121364</v>
      </c>
      <c r="BK12" s="69"/>
      <c r="BL12" s="69">
        <f t="shared" ref="BL12:BL42" si="18">AZ12+BF12</f>
        <v>410822</v>
      </c>
      <c r="BM12" s="69"/>
      <c r="BN12" s="69">
        <f t="shared" ref="BN12:BN75" si="19">BP12-BL12</f>
        <v>876852</v>
      </c>
      <c r="BO12" s="69"/>
      <c r="BP12" s="744">
        <v>1287674</v>
      </c>
      <c r="BQ12" s="69"/>
      <c r="BR12" s="20"/>
      <c r="BS12" s="744">
        <v>217153</v>
      </c>
      <c r="BT12" s="69"/>
      <c r="BU12" s="69">
        <f t="shared" ref="BU12:BU75" si="20">BW12-BS12</f>
        <v>40023</v>
      </c>
      <c r="BV12" s="69"/>
      <c r="BW12" s="744">
        <v>257176</v>
      </c>
      <c r="BX12" s="69"/>
      <c r="BY12" s="744">
        <v>525657</v>
      </c>
      <c r="BZ12" s="69"/>
      <c r="CA12" s="69">
        <f t="shared" ref="CA12:CA75" si="21">CC12-BY12</f>
        <v>437415</v>
      </c>
      <c r="CB12" s="69"/>
      <c r="CC12" s="744">
        <v>963072</v>
      </c>
      <c r="CD12" s="69"/>
      <c r="CE12" s="69">
        <f t="shared" ref="CE12:CE75" si="22">BS12+BY12</f>
        <v>742810</v>
      </c>
      <c r="CF12" s="69"/>
      <c r="CG12" s="69">
        <f t="shared" ref="CG12:CG75" si="23">CI12-CE12</f>
        <v>482561</v>
      </c>
      <c r="CH12" s="69"/>
      <c r="CI12" s="744">
        <v>1225371</v>
      </c>
      <c r="CJ12" s="69"/>
      <c r="CK12" s="96"/>
      <c r="CL12" s="514">
        <v>819.93869999999993</v>
      </c>
      <c r="CM12" s="868">
        <f t="shared" si="0"/>
        <v>1.3427833080692497</v>
      </c>
      <c r="CN12" s="613"/>
      <c r="CO12" s="96"/>
      <c r="CP12" s="69">
        <f t="shared" ref="CP12:CV75" si="24">AZ12*$CM12</f>
        <v>167420.90841669019</v>
      </c>
      <c r="CQ12" s="69"/>
      <c r="CR12" s="69">
        <f t="shared" si="24"/>
        <v>54820.47133523519</v>
      </c>
      <c r="CS12" s="69"/>
      <c r="CT12" s="69">
        <f t="shared" si="24"/>
        <v>222241.37975192539</v>
      </c>
      <c r="CU12" s="69"/>
      <c r="CV12" s="69">
        <f t="shared" si="24"/>
        <v>384224.0157709351</v>
      </c>
      <c r="CW12" s="69"/>
      <c r="CX12" s="69">
        <f t="shared" ref="CX12:CX75" si="25">BH12*$CM12</f>
        <v>1121524.8456988311</v>
      </c>
      <c r="CY12" s="69"/>
      <c r="CZ12" s="69">
        <f t="shared" ref="CZ12:CZ75" si="26">BJ12*$CM12</f>
        <v>1505748.8614697661</v>
      </c>
      <c r="DA12" s="69"/>
      <c r="DB12" s="69">
        <f t="shared" ref="DB12:DB75" si="27">BL12*$CM12</f>
        <v>551644.92418762529</v>
      </c>
      <c r="DC12" s="69"/>
      <c r="DD12" s="69">
        <f t="shared" ref="DD12:DF75" si="28">BN12*$CM12</f>
        <v>1177422.2292471377</v>
      </c>
      <c r="DE12" s="69"/>
      <c r="DF12" s="69">
        <f t="shared" si="28"/>
        <v>1729067.153434763</v>
      </c>
      <c r="DG12" s="69"/>
      <c r="DH12" s="20"/>
      <c r="DI12" s="69">
        <f t="shared" ref="DI12:DO75" si="29">BS12*$CM12</f>
        <v>291589.42369716178</v>
      </c>
      <c r="DJ12" s="69"/>
      <c r="DK12" s="69">
        <f t="shared" si="29"/>
        <v>53742.216338855578</v>
      </c>
      <c r="DL12" s="69"/>
      <c r="DM12" s="69">
        <f t="shared" si="29"/>
        <v>345331.64003601734</v>
      </c>
      <c r="DN12" s="69"/>
      <c r="DO12" s="69">
        <f t="shared" si="29"/>
        <v>705843.4453697576</v>
      </c>
      <c r="DP12" s="69"/>
      <c r="DQ12" s="69">
        <f t="shared" ref="DQ12:DQ75" si="30">CA12*$CM12</f>
        <v>587353.56069911085</v>
      </c>
      <c r="DR12" s="69"/>
      <c r="DS12" s="69">
        <f t="shared" ref="DS12:DS75" si="31">CC12*$CM12</f>
        <v>1293197.0060688686</v>
      </c>
      <c r="DT12" s="69"/>
      <c r="DU12" s="69">
        <f t="shared" ref="DU12:DU75" si="32">CE12*$CM12</f>
        <v>997432.86906691943</v>
      </c>
      <c r="DV12" s="69"/>
      <c r="DW12" s="69">
        <f t="shared" ref="DW12:DW75" si="33">CG12*$CM12</f>
        <v>647974.85592520516</v>
      </c>
      <c r="DX12" s="69"/>
      <c r="DY12" s="69">
        <f t="shared" ref="DY12:DY75" si="34">CI12*$CM12</f>
        <v>1645407.7249921246</v>
      </c>
      <c r="DZ12" s="69"/>
      <c r="EA12" s="91"/>
      <c r="EB12" s="69"/>
      <c r="EC12" s="69"/>
      <c r="ED12" s="69"/>
      <c r="EE12" s="69"/>
      <c r="EF12" s="69"/>
      <c r="EG12" s="69"/>
      <c r="EH12" s="69"/>
      <c r="EI12" s="69"/>
      <c r="EJ12" s="69"/>
      <c r="EK12" s="91"/>
      <c r="EL12" s="69"/>
      <c r="EM12" s="69"/>
      <c r="EN12" s="69"/>
      <c r="EO12" s="69"/>
      <c r="EP12" s="69"/>
      <c r="EQ12" s="69"/>
      <c r="ER12" s="69"/>
      <c r="ES12" s="69"/>
      <c r="ET12" s="69"/>
      <c r="EU12" s="91"/>
    </row>
    <row r="13" spans="1:151" s="72" customFormat="1">
      <c r="A13" s="61">
        <v>33298</v>
      </c>
      <c r="B13" s="70">
        <v>505</v>
      </c>
      <c r="C13" s="70">
        <f t="shared" si="1"/>
        <v>991</v>
      </c>
      <c r="D13" s="70">
        <v>1496</v>
      </c>
      <c r="E13" s="70">
        <f t="shared" si="2"/>
        <v>1089</v>
      </c>
      <c r="F13" s="70">
        <f t="shared" si="3"/>
        <v>1218</v>
      </c>
      <c r="G13" s="70">
        <f t="shared" si="4"/>
        <v>2307</v>
      </c>
      <c r="H13" s="70">
        <v>1594</v>
      </c>
      <c r="I13" s="70">
        <f t="shared" si="5"/>
        <v>2209</v>
      </c>
      <c r="J13" s="70">
        <v>3803</v>
      </c>
      <c r="K13" s="23"/>
      <c r="L13" s="70">
        <v>430</v>
      </c>
      <c r="M13" s="70">
        <f t="shared" si="6"/>
        <v>908</v>
      </c>
      <c r="N13" s="70">
        <v>1338</v>
      </c>
      <c r="O13" s="70">
        <f t="shared" si="7"/>
        <v>1092</v>
      </c>
      <c r="P13" s="70">
        <f t="shared" si="8"/>
        <v>1767</v>
      </c>
      <c r="Q13" s="70">
        <f t="shared" si="9"/>
        <v>2859</v>
      </c>
      <c r="R13" s="70">
        <v>1522</v>
      </c>
      <c r="S13" s="70">
        <f t="shared" si="10"/>
        <v>2675</v>
      </c>
      <c r="T13" s="70">
        <v>4197</v>
      </c>
      <c r="U13" s="23"/>
      <c r="V13" s="70">
        <v>75</v>
      </c>
      <c r="W13" s="70">
        <f t="shared" si="11"/>
        <v>83</v>
      </c>
      <c r="X13" s="70">
        <v>158</v>
      </c>
      <c r="Y13" s="70">
        <f t="shared" si="12"/>
        <v>-3</v>
      </c>
      <c r="Z13" s="70">
        <f t="shared" si="13"/>
        <v>-549</v>
      </c>
      <c r="AA13" s="70">
        <f t="shared" si="14"/>
        <v>-552</v>
      </c>
      <c r="AB13" s="70">
        <v>72</v>
      </c>
      <c r="AC13" s="70">
        <f t="shared" si="15"/>
        <v>-466</v>
      </c>
      <c r="AD13" s="70">
        <v>-394</v>
      </c>
      <c r="AE13" s="23"/>
      <c r="AF13" s="70"/>
      <c r="AG13" s="70"/>
      <c r="AH13" s="70"/>
      <c r="AI13" s="70"/>
      <c r="AJ13" s="70"/>
      <c r="AK13" s="70"/>
      <c r="AL13" s="70"/>
      <c r="AM13" s="70"/>
      <c r="AN13" s="70"/>
      <c r="AO13" s="23"/>
      <c r="AP13" s="70"/>
      <c r="AQ13" s="70"/>
      <c r="AR13" s="70"/>
      <c r="AS13" s="70"/>
      <c r="AT13" s="70"/>
      <c r="AU13" s="70"/>
      <c r="AV13" s="70"/>
      <c r="AW13" s="70"/>
      <c r="AX13" s="70"/>
      <c r="AY13" s="75"/>
      <c r="AZ13" s="744">
        <v>158815</v>
      </c>
      <c r="BA13" s="69"/>
      <c r="BB13" s="69">
        <f t="shared" si="16"/>
        <v>42488</v>
      </c>
      <c r="BC13" s="69"/>
      <c r="BD13" s="744">
        <v>201303</v>
      </c>
      <c r="BE13" s="69"/>
      <c r="BF13" s="744">
        <v>298522</v>
      </c>
      <c r="BG13" s="69"/>
      <c r="BH13" s="69">
        <f t="shared" si="17"/>
        <v>879386</v>
      </c>
      <c r="BI13" s="69"/>
      <c r="BJ13" s="744">
        <v>1177908</v>
      </c>
      <c r="BK13" s="69"/>
      <c r="BL13" s="69">
        <f t="shared" si="18"/>
        <v>457337</v>
      </c>
      <c r="BM13" s="69"/>
      <c r="BN13" s="69">
        <f t="shared" si="19"/>
        <v>922572</v>
      </c>
      <c r="BO13" s="69"/>
      <c r="BP13" s="744">
        <v>1379909</v>
      </c>
      <c r="BQ13" s="69"/>
      <c r="BR13" s="20"/>
      <c r="BS13" s="744">
        <v>219493</v>
      </c>
      <c r="BT13" s="69"/>
      <c r="BU13" s="69">
        <f t="shared" si="20"/>
        <v>41153</v>
      </c>
      <c r="BV13" s="69"/>
      <c r="BW13" s="744">
        <v>260646</v>
      </c>
      <c r="BX13" s="69"/>
      <c r="BY13" s="744">
        <v>438774</v>
      </c>
      <c r="BZ13" s="69"/>
      <c r="CA13" s="69">
        <f t="shared" si="21"/>
        <v>394323</v>
      </c>
      <c r="CB13" s="69"/>
      <c r="CC13" s="744">
        <v>833097</v>
      </c>
      <c r="CD13" s="69"/>
      <c r="CE13" s="69">
        <f t="shared" si="22"/>
        <v>658267</v>
      </c>
      <c r="CF13" s="69"/>
      <c r="CG13" s="69">
        <f t="shared" si="23"/>
        <v>440361</v>
      </c>
      <c r="CH13" s="69"/>
      <c r="CI13" s="744">
        <v>1098628</v>
      </c>
      <c r="CJ13" s="69"/>
      <c r="CK13" s="96"/>
      <c r="CL13" s="514">
        <v>819.30555000000004</v>
      </c>
      <c r="CM13" s="868">
        <f t="shared" si="0"/>
        <v>1.3438209957200948</v>
      </c>
      <c r="CN13" s="613"/>
      <c r="CO13" s="96"/>
      <c r="CP13" s="69">
        <f t="shared" si="24"/>
        <v>213418.93143528685</v>
      </c>
      <c r="CQ13" s="69"/>
      <c r="CR13" s="69">
        <f t="shared" si="24"/>
        <v>57096.266466155386</v>
      </c>
      <c r="CS13" s="69"/>
      <c r="CT13" s="69">
        <f t="shared" si="24"/>
        <v>270515.19790144224</v>
      </c>
      <c r="CU13" s="69"/>
      <c r="CV13" s="69">
        <f t="shared" si="24"/>
        <v>401160.13128435414</v>
      </c>
      <c r="CW13" s="69"/>
      <c r="CX13" s="69">
        <f t="shared" si="25"/>
        <v>1181737.3701423113</v>
      </c>
      <c r="CY13" s="69"/>
      <c r="CZ13" s="69">
        <f t="shared" si="26"/>
        <v>1582897.5014266656</v>
      </c>
      <c r="DA13" s="69"/>
      <c r="DB13" s="69">
        <f t="shared" si="27"/>
        <v>614579.06271964102</v>
      </c>
      <c r="DC13" s="69"/>
      <c r="DD13" s="69">
        <f t="shared" si="28"/>
        <v>1239771.6236634792</v>
      </c>
      <c r="DE13" s="69"/>
      <c r="DF13" s="69">
        <f t="shared" si="28"/>
        <v>1854350.6863831202</v>
      </c>
      <c r="DG13" s="69"/>
      <c r="DH13" s="20"/>
      <c r="DI13" s="69">
        <f t="shared" si="29"/>
        <v>294959.30181359075</v>
      </c>
      <c r="DJ13" s="69"/>
      <c r="DK13" s="69">
        <f t="shared" si="29"/>
        <v>55302.265436869064</v>
      </c>
      <c r="DL13" s="69"/>
      <c r="DM13" s="69">
        <f t="shared" si="29"/>
        <v>350261.56725045986</v>
      </c>
      <c r="DN13" s="69"/>
      <c r="DO13" s="69">
        <f t="shared" si="29"/>
        <v>589633.71357608889</v>
      </c>
      <c r="DP13" s="69"/>
      <c r="DQ13" s="69">
        <f t="shared" si="30"/>
        <v>529899.52649533493</v>
      </c>
      <c r="DR13" s="69"/>
      <c r="DS13" s="69">
        <f t="shared" si="31"/>
        <v>1119533.2400714238</v>
      </c>
      <c r="DT13" s="69"/>
      <c r="DU13" s="69">
        <f t="shared" si="32"/>
        <v>884593.0153896797</v>
      </c>
      <c r="DV13" s="69"/>
      <c r="DW13" s="69">
        <f t="shared" si="33"/>
        <v>591766.35749629664</v>
      </c>
      <c r="DX13" s="69"/>
      <c r="DY13" s="69">
        <f t="shared" si="34"/>
        <v>1476359.3728859765</v>
      </c>
      <c r="DZ13" s="69"/>
      <c r="EA13" s="91"/>
      <c r="EB13" s="69"/>
      <c r="EC13" s="69"/>
      <c r="ED13" s="69"/>
      <c r="EE13" s="69"/>
      <c r="EF13" s="69"/>
      <c r="EG13" s="69"/>
      <c r="EH13" s="69"/>
      <c r="EI13" s="69"/>
      <c r="EJ13" s="69"/>
      <c r="EK13" s="91"/>
      <c r="EL13" s="69"/>
      <c r="EM13" s="69"/>
      <c r="EN13" s="69"/>
      <c r="EO13" s="69"/>
      <c r="EP13" s="69"/>
      <c r="EQ13" s="69"/>
      <c r="ER13" s="69"/>
      <c r="ES13" s="69"/>
      <c r="ET13" s="69"/>
      <c r="EU13" s="91"/>
    </row>
    <row r="14" spans="1:151" s="72" customFormat="1">
      <c r="A14" s="61">
        <v>33329</v>
      </c>
      <c r="B14" s="70">
        <v>368</v>
      </c>
      <c r="C14" s="70">
        <f t="shared" si="1"/>
        <v>810</v>
      </c>
      <c r="D14" s="70">
        <v>1178</v>
      </c>
      <c r="E14" s="70">
        <f t="shared" si="2"/>
        <v>993</v>
      </c>
      <c r="F14" s="70">
        <f t="shared" si="3"/>
        <v>1359</v>
      </c>
      <c r="G14" s="70">
        <f t="shared" si="4"/>
        <v>2352</v>
      </c>
      <c r="H14" s="70">
        <v>1361</v>
      </c>
      <c r="I14" s="70">
        <f t="shared" si="5"/>
        <v>2169</v>
      </c>
      <c r="J14" s="70">
        <v>3530</v>
      </c>
      <c r="K14" s="23"/>
      <c r="L14" s="70">
        <v>365</v>
      </c>
      <c r="M14" s="70">
        <f t="shared" si="6"/>
        <v>747</v>
      </c>
      <c r="N14" s="70">
        <v>1112</v>
      </c>
      <c r="O14" s="70">
        <f t="shared" si="7"/>
        <v>1089</v>
      </c>
      <c r="P14" s="70">
        <f t="shared" si="8"/>
        <v>1550</v>
      </c>
      <c r="Q14" s="70">
        <f t="shared" si="9"/>
        <v>2639</v>
      </c>
      <c r="R14" s="70">
        <v>1454</v>
      </c>
      <c r="S14" s="70">
        <f t="shared" si="10"/>
        <v>2297</v>
      </c>
      <c r="T14" s="70">
        <v>3751</v>
      </c>
      <c r="U14" s="23"/>
      <c r="V14" s="70">
        <v>3</v>
      </c>
      <c r="W14" s="70">
        <f t="shared" si="11"/>
        <v>63</v>
      </c>
      <c r="X14" s="70">
        <v>66</v>
      </c>
      <c r="Y14" s="70">
        <f t="shared" si="12"/>
        <v>-96</v>
      </c>
      <c r="Z14" s="70">
        <f t="shared" si="13"/>
        <v>-191</v>
      </c>
      <c r="AA14" s="70">
        <f t="shared" si="14"/>
        <v>-287</v>
      </c>
      <c r="AB14" s="70">
        <v>-93</v>
      </c>
      <c r="AC14" s="70">
        <f t="shared" si="15"/>
        <v>-128</v>
      </c>
      <c r="AD14" s="70">
        <v>-221</v>
      </c>
      <c r="AE14" s="23"/>
      <c r="AF14" s="70"/>
      <c r="AG14" s="70"/>
      <c r="AH14" s="70"/>
      <c r="AI14" s="70"/>
      <c r="AJ14" s="70"/>
      <c r="AK14" s="70"/>
      <c r="AL14" s="70"/>
      <c r="AM14" s="70"/>
      <c r="AN14" s="70"/>
      <c r="AO14" s="23"/>
      <c r="AP14" s="70"/>
      <c r="AQ14" s="70"/>
      <c r="AR14" s="70"/>
      <c r="AS14" s="70"/>
      <c r="AT14" s="70"/>
      <c r="AU14" s="70"/>
      <c r="AV14" s="70"/>
      <c r="AW14" s="70"/>
      <c r="AX14" s="70"/>
      <c r="AY14" s="75"/>
      <c r="AZ14" s="744">
        <v>132190</v>
      </c>
      <c r="BA14" s="69"/>
      <c r="BB14" s="69">
        <f t="shared" si="16"/>
        <v>32024</v>
      </c>
      <c r="BC14" s="69"/>
      <c r="BD14" s="744">
        <v>164214</v>
      </c>
      <c r="BE14" s="69"/>
      <c r="BF14" s="744">
        <v>296402</v>
      </c>
      <c r="BG14" s="69"/>
      <c r="BH14" s="69">
        <f t="shared" si="17"/>
        <v>878110</v>
      </c>
      <c r="BI14" s="69"/>
      <c r="BJ14" s="744">
        <v>1174512</v>
      </c>
      <c r="BK14" s="69"/>
      <c r="BL14" s="69">
        <f t="shared" si="18"/>
        <v>428592</v>
      </c>
      <c r="BM14" s="69"/>
      <c r="BN14" s="69">
        <f t="shared" si="19"/>
        <v>911122</v>
      </c>
      <c r="BO14" s="69"/>
      <c r="BP14" s="744">
        <v>1339714</v>
      </c>
      <c r="BQ14" s="69"/>
      <c r="BR14" s="20"/>
      <c r="BS14" s="744">
        <v>226843</v>
      </c>
      <c r="BT14" s="69"/>
      <c r="BU14" s="69">
        <f t="shared" si="20"/>
        <v>39009</v>
      </c>
      <c r="BV14" s="69"/>
      <c r="BW14" s="744">
        <v>265852</v>
      </c>
      <c r="BX14" s="69"/>
      <c r="BY14" s="744">
        <v>483357</v>
      </c>
      <c r="BZ14" s="69"/>
      <c r="CA14" s="69">
        <f t="shared" si="21"/>
        <v>326278</v>
      </c>
      <c r="CB14" s="69"/>
      <c r="CC14" s="744">
        <v>809635</v>
      </c>
      <c r="CD14" s="69"/>
      <c r="CE14" s="69">
        <f t="shared" si="22"/>
        <v>710200</v>
      </c>
      <c r="CF14" s="69"/>
      <c r="CG14" s="69">
        <f t="shared" si="23"/>
        <v>369517</v>
      </c>
      <c r="CH14" s="69"/>
      <c r="CI14" s="744">
        <v>1079717</v>
      </c>
      <c r="CJ14" s="69"/>
      <c r="CK14" s="96"/>
      <c r="CL14" s="514">
        <v>819.30555000000004</v>
      </c>
      <c r="CM14" s="868">
        <f t="shared" si="0"/>
        <v>1.3438209957200948</v>
      </c>
      <c r="CN14" s="613"/>
      <c r="CO14" s="96"/>
      <c r="CP14" s="69">
        <f t="shared" si="24"/>
        <v>177639.69742423933</v>
      </c>
      <c r="CQ14" s="69"/>
      <c r="CR14" s="69">
        <f t="shared" si="24"/>
        <v>43034.523566940319</v>
      </c>
      <c r="CS14" s="69"/>
      <c r="CT14" s="69">
        <f t="shared" si="24"/>
        <v>220674.22099117967</v>
      </c>
      <c r="CU14" s="69"/>
      <c r="CV14" s="69">
        <f t="shared" si="24"/>
        <v>398311.23077342752</v>
      </c>
      <c r="CW14" s="69"/>
      <c r="CX14" s="69">
        <f t="shared" si="25"/>
        <v>1180022.6545517724</v>
      </c>
      <c r="CY14" s="69"/>
      <c r="CZ14" s="69">
        <f t="shared" si="26"/>
        <v>1578333.8853251999</v>
      </c>
      <c r="DA14" s="69"/>
      <c r="DB14" s="69">
        <f t="shared" si="27"/>
        <v>575950.92819766689</v>
      </c>
      <c r="DC14" s="69"/>
      <c r="DD14" s="69">
        <f t="shared" si="28"/>
        <v>1224384.8732624843</v>
      </c>
      <c r="DE14" s="69"/>
      <c r="DF14" s="69">
        <f t="shared" si="28"/>
        <v>1800335.8014601511</v>
      </c>
      <c r="DG14" s="69"/>
      <c r="DH14" s="20"/>
      <c r="DI14" s="69">
        <f t="shared" si="29"/>
        <v>304836.38613213348</v>
      </c>
      <c r="DJ14" s="69"/>
      <c r="DK14" s="69">
        <f t="shared" si="29"/>
        <v>52421.113222045176</v>
      </c>
      <c r="DL14" s="69"/>
      <c r="DM14" s="69">
        <f t="shared" si="29"/>
        <v>357257.49935417867</v>
      </c>
      <c r="DN14" s="69"/>
      <c r="DO14" s="69">
        <f t="shared" si="29"/>
        <v>649545.2850282779</v>
      </c>
      <c r="DP14" s="69"/>
      <c r="DQ14" s="69">
        <f t="shared" si="30"/>
        <v>438459.22684156109</v>
      </c>
      <c r="DR14" s="69"/>
      <c r="DS14" s="69">
        <f t="shared" si="31"/>
        <v>1088004.5118698389</v>
      </c>
      <c r="DT14" s="69"/>
      <c r="DU14" s="69">
        <f t="shared" si="32"/>
        <v>954381.67116041132</v>
      </c>
      <c r="DV14" s="69"/>
      <c r="DW14" s="69">
        <f t="shared" si="33"/>
        <v>496564.70287550229</v>
      </c>
      <c r="DX14" s="69"/>
      <c r="DY14" s="69">
        <f t="shared" si="34"/>
        <v>1450946.3740359137</v>
      </c>
      <c r="DZ14" s="69"/>
      <c r="EA14" s="91"/>
      <c r="EB14" s="69"/>
      <c r="EC14" s="69"/>
      <c r="ED14" s="69"/>
      <c r="EE14" s="69"/>
      <c r="EF14" s="69"/>
      <c r="EG14" s="69"/>
      <c r="EH14" s="69"/>
      <c r="EI14" s="69"/>
      <c r="EJ14" s="69"/>
      <c r="EK14" s="91"/>
      <c r="EL14" s="69"/>
      <c r="EM14" s="69"/>
      <c r="EN14" s="69"/>
      <c r="EO14" s="69"/>
      <c r="EP14" s="69"/>
      <c r="EQ14" s="69"/>
      <c r="ER14" s="69"/>
      <c r="ES14" s="69"/>
      <c r="ET14" s="69"/>
      <c r="EU14" s="91"/>
    </row>
    <row r="15" spans="1:151" s="72" customFormat="1">
      <c r="A15" s="61">
        <v>33359</v>
      </c>
      <c r="B15" s="70">
        <v>347</v>
      </c>
      <c r="C15" s="70">
        <f t="shared" si="1"/>
        <v>765</v>
      </c>
      <c r="D15" s="70">
        <v>1112</v>
      </c>
      <c r="E15" s="70">
        <f t="shared" si="2"/>
        <v>865</v>
      </c>
      <c r="F15" s="70">
        <f t="shared" si="3"/>
        <v>1176</v>
      </c>
      <c r="G15" s="70">
        <f t="shared" si="4"/>
        <v>2041</v>
      </c>
      <c r="H15" s="70">
        <v>1212</v>
      </c>
      <c r="I15" s="70">
        <f t="shared" si="5"/>
        <v>1941</v>
      </c>
      <c r="J15" s="70">
        <v>3153</v>
      </c>
      <c r="K15" s="23"/>
      <c r="L15" s="70">
        <v>415</v>
      </c>
      <c r="M15" s="70">
        <f t="shared" si="6"/>
        <v>759</v>
      </c>
      <c r="N15" s="70">
        <v>1174</v>
      </c>
      <c r="O15" s="70">
        <f t="shared" si="7"/>
        <v>1073</v>
      </c>
      <c r="P15" s="70">
        <f t="shared" si="8"/>
        <v>1656</v>
      </c>
      <c r="Q15" s="70">
        <f t="shared" si="9"/>
        <v>2729</v>
      </c>
      <c r="R15" s="70">
        <v>1488</v>
      </c>
      <c r="S15" s="70">
        <f t="shared" si="10"/>
        <v>2415</v>
      </c>
      <c r="T15" s="70">
        <v>3903</v>
      </c>
      <c r="U15" s="23"/>
      <c r="V15" s="70">
        <v>-68</v>
      </c>
      <c r="W15" s="70">
        <f t="shared" si="11"/>
        <v>6</v>
      </c>
      <c r="X15" s="70">
        <v>-62</v>
      </c>
      <c r="Y15" s="70">
        <f t="shared" si="12"/>
        <v>-208</v>
      </c>
      <c r="Z15" s="70">
        <f t="shared" si="13"/>
        <v>-480</v>
      </c>
      <c r="AA15" s="70">
        <f t="shared" si="14"/>
        <v>-688</v>
      </c>
      <c r="AB15" s="70">
        <v>-276</v>
      </c>
      <c r="AC15" s="70">
        <f t="shared" si="15"/>
        <v>-474</v>
      </c>
      <c r="AD15" s="70">
        <v>-750</v>
      </c>
      <c r="AE15" s="23"/>
      <c r="AF15" s="70"/>
      <c r="AG15" s="70"/>
      <c r="AH15" s="70"/>
      <c r="AI15" s="70"/>
      <c r="AJ15" s="70"/>
      <c r="AK15" s="70"/>
      <c r="AL15" s="70"/>
      <c r="AM15" s="70"/>
      <c r="AN15" s="70"/>
      <c r="AO15" s="23"/>
      <c r="AP15" s="70"/>
      <c r="AQ15" s="70"/>
      <c r="AR15" s="70"/>
      <c r="AS15" s="70"/>
      <c r="AT15" s="70"/>
      <c r="AU15" s="70"/>
      <c r="AV15" s="70"/>
      <c r="AW15" s="70"/>
      <c r="AX15" s="70"/>
      <c r="AY15" s="75"/>
      <c r="AZ15" s="744">
        <v>159548</v>
      </c>
      <c r="BA15" s="69"/>
      <c r="BB15" s="69">
        <f t="shared" si="16"/>
        <v>38053</v>
      </c>
      <c r="BC15" s="69"/>
      <c r="BD15" s="744">
        <v>197601</v>
      </c>
      <c r="BE15" s="69"/>
      <c r="BF15" s="744">
        <v>334596</v>
      </c>
      <c r="BG15" s="69"/>
      <c r="BH15" s="69">
        <f t="shared" si="17"/>
        <v>1089894</v>
      </c>
      <c r="BI15" s="69"/>
      <c r="BJ15" s="744">
        <v>1424490</v>
      </c>
      <c r="BK15" s="69"/>
      <c r="BL15" s="69">
        <f t="shared" si="18"/>
        <v>494144</v>
      </c>
      <c r="BM15" s="69"/>
      <c r="BN15" s="69">
        <f t="shared" si="19"/>
        <v>1128512</v>
      </c>
      <c r="BO15" s="69"/>
      <c r="BP15" s="744">
        <v>1622656</v>
      </c>
      <c r="BQ15" s="69"/>
      <c r="BR15" s="20"/>
      <c r="BS15" s="744">
        <v>228985</v>
      </c>
      <c r="BT15" s="69"/>
      <c r="BU15" s="69">
        <f t="shared" si="20"/>
        <v>46649</v>
      </c>
      <c r="BV15" s="69"/>
      <c r="BW15" s="744">
        <v>275634</v>
      </c>
      <c r="BX15" s="69"/>
      <c r="BY15" s="744">
        <v>515064</v>
      </c>
      <c r="BZ15" s="69"/>
      <c r="CA15" s="69">
        <f t="shared" si="21"/>
        <v>405580</v>
      </c>
      <c r="CB15" s="69"/>
      <c r="CC15" s="744">
        <v>920644</v>
      </c>
      <c r="CD15" s="69"/>
      <c r="CE15" s="69">
        <f t="shared" si="22"/>
        <v>744049</v>
      </c>
      <c r="CF15" s="69"/>
      <c r="CG15" s="69">
        <f t="shared" si="23"/>
        <v>457834</v>
      </c>
      <c r="CH15" s="69"/>
      <c r="CI15" s="744">
        <v>1201883</v>
      </c>
      <c r="CJ15" s="69"/>
      <c r="CK15" s="96"/>
      <c r="CL15" s="514">
        <v>819.30555000000004</v>
      </c>
      <c r="CM15" s="868">
        <f t="shared" si="0"/>
        <v>1.3438209957200948</v>
      </c>
      <c r="CN15" s="613"/>
      <c r="CO15" s="96"/>
      <c r="CP15" s="69">
        <f t="shared" si="24"/>
        <v>214403.9522251497</v>
      </c>
      <c r="CQ15" s="69"/>
      <c r="CR15" s="69">
        <f t="shared" si="24"/>
        <v>51136.420350136767</v>
      </c>
      <c r="CS15" s="69"/>
      <c r="CT15" s="69">
        <f t="shared" si="24"/>
        <v>265540.37257528648</v>
      </c>
      <c r="CU15" s="69"/>
      <c r="CV15" s="69">
        <f t="shared" si="24"/>
        <v>449637.12988396088</v>
      </c>
      <c r="CW15" s="69"/>
      <c r="CX15" s="69">
        <f t="shared" si="25"/>
        <v>1464622.4403093571</v>
      </c>
      <c r="CY15" s="69"/>
      <c r="CZ15" s="69">
        <f t="shared" si="26"/>
        <v>1914259.570193318</v>
      </c>
      <c r="DA15" s="69"/>
      <c r="DB15" s="69">
        <f t="shared" si="27"/>
        <v>664041.08210911055</v>
      </c>
      <c r="DC15" s="69"/>
      <c r="DD15" s="69">
        <f t="shared" si="28"/>
        <v>1516518.1195220756</v>
      </c>
      <c r="DE15" s="69"/>
      <c r="DF15" s="69">
        <f t="shared" si="28"/>
        <v>2180559.2016311861</v>
      </c>
      <c r="DG15" s="69"/>
      <c r="DH15" s="20"/>
      <c r="DI15" s="69">
        <f t="shared" si="29"/>
        <v>307714.85070496594</v>
      </c>
      <c r="DJ15" s="69"/>
      <c r="DK15" s="69">
        <f t="shared" si="29"/>
        <v>62687.905629346707</v>
      </c>
      <c r="DL15" s="69"/>
      <c r="DM15" s="69">
        <f t="shared" si="29"/>
        <v>370402.75633431261</v>
      </c>
      <c r="DN15" s="69"/>
      <c r="DO15" s="69">
        <f t="shared" si="29"/>
        <v>692153.81733957492</v>
      </c>
      <c r="DP15" s="69"/>
      <c r="DQ15" s="69">
        <f t="shared" si="30"/>
        <v>545026.91944415611</v>
      </c>
      <c r="DR15" s="69"/>
      <c r="DS15" s="69">
        <f t="shared" si="31"/>
        <v>1237180.736783731</v>
      </c>
      <c r="DT15" s="69"/>
      <c r="DU15" s="69">
        <f t="shared" si="32"/>
        <v>999868.6680445408</v>
      </c>
      <c r="DV15" s="69"/>
      <c r="DW15" s="69">
        <f t="shared" si="33"/>
        <v>615246.94175451389</v>
      </c>
      <c r="DX15" s="69"/>
      <c r="DY15" s="69">
        <f t="shared" si="34"/>
        <v>1615115.6097990547</v>
      </c>
      <c r="DZ15" s="69"/>
      <c r="EA15" s="91"/>
      <c r="EB15" s="69"/>
      <c r="EC15" s="69"/>
      <c r="ED15" s="69"/>
      <c r="EE15" s="69"/>
      <c r="EF15" s="69"/>
      <c r="EG15" s="69"/>
      <c r="EH15" s="69"/>
      <c r="EI15" s="69"/>
      <c r="EJ15" s="69"/>
      <c r="EK15" s="91"/>
      <c r="EL15" s="69"/>
      <c r="EM15" s="69"/>
      <c r="EN15" s="69"/>
      <c r="EO15" s="69"/>
      <c r="EP15" s="69"/>
      <c r="EQ15" s="69"/>
      <c r="ER15" s="69"/>
      <c r="ES15" s="69"/>
      <c r="ET15" s="69"/>
      <c r="EU15" s="91"/>
    </row>
    <row r="16" spans="1:151" s="72" customFormat="1">
      <c r="A16" s="61">
        <v>33390</v>
      </c>
      <c r="B16" s="70">
        <v>340</v>
      </c>
      <c r="C16" s="70">
        <f t="shared" si="1"/>
        <v>597</v>
      </c>
      <c r="D16" s="70">
        <v>937</v>
      </c>
      <c r="E16" s="70">
        <f t="shared" si="2"/>
        <v>1018</v>
      </c>
      <c r="F16" s="70">
        <f t="shared" si="3"/>
        <v>1845</v>
      </c>
      <c r="G16" s="70">
        <f t="shared" si="4"/>
        <v>2863</v>
      </c>
      <c r="H16" s="70">
        <v>1358</v>
      </c>
      <c r="I16" s="70">
        <f t="shared" si="5"/>
        <v>2442</v>
      </c>
      <c r="J16" s="70">
        <v>3800</v>
      </c>
      <c r="K16" s="23"/>
      <c r="L16" s="70">
        <v>418</v>
      </c>
      <c r="M16" s="70">
        <f t="shared" si="6"/>
        <v>642</v>
      </c>
      <c r="N16" s="70">
        <v>1060</v>
      </c>
      <c r="O16" s="70">
        <f t="shared" si="7"/>
        <v>1091</v>
      </c>
      <c r="P16" s="70">
        <f t="shared" si="8"/>
        <v>1593</v>
      </c>
      <c r="Q16" s="70">
        <f t="shared" si="9"/>
        <v>2684</v>
      </c>
      <c r="R16" s="70">
        <v>1509</v>
      </c>
      <c r="S16" s="70">
        <f t="shared" si="10"/>
        <v>2235</v>
      </c>
      <c r="T16" s="70">
        <v>3744</v>
      </c>
      <c r="U16" s="23"/>
      <c r="V16" s="70">
        <v>-78</v>
      </c>
      <c r="W16" s="70">
        <f t="shared" si="11"/>
        <v>-45</v>
      </c>
      <c r="X16" s="70">
        <v>-123</v>
      </c>
      <c r="Y16" s="70">
        <f t="shared" si="12"/>
        <v>-73</v>
      </c>
      <c r="Z16" s="70">
        <f t="shared" si="13"/>
        <v>252</v>
      </c>
      <c r="AA16" s="70">
        <f t="shared" si="14"/>
        <v>179</v>
      </c>
      <c r="AB16" s="70">
        <v>-151</v>
      </c>
      <c r="AC16" s="70">
        <f t="shared" si="15"/>
        <v>207</v>
      </c>
      <c r="AD16" s="70">
        <v>56</v>
      </c>
      <c r="AE16" s="23"/>
      <c r="AF16" s="70"/>
      <c r="AG16" s="70"/>
      <c r="AH16" s="70"/>
      <c r="AI16" s="70"/>
      <c r="AJ16" s="70"/>
      <c r="AK16" s="70"/>
      <c r="AL16" s="70"/>
      <c r="AM16" s="70"/>
      <c r="AN16" s="70"/>
      <c r="AO16" s="23"/>
      <c r="AP16" s="70"/>
      <c r="AQ16" s="70"/>
      <c r="AR16" s="70"/>
      <c r="AS16" s="70"/>
      <c r="AT16" s="70"/>
      <c r="AU16" s="70"/>
      <c r="AV16" s="70"/>
      <c r="AW16" s="70"/>
      <c r="AX16" s="70"/>
      <c r="AY16" s="75"/>
      <c r="AZ16" s="744">
        <v>125086</v>
      </c>
      <c r="BA16" s="69"/>
      <c r="BB16" s="69">
        <f t="shared" si="16"/>
        <v>29792</v>
      </c>
      <c r="BC16" s="69"/>
      <c r="BD16" s="744">
        <v>154878</v>
      </c>
      <c r="BE16" s="69"/>
      <c r="BF16" s="744">
        <v>284842</v>
      </c>
      <c r="BG16" s="69"/>
      <c r="BH16" s="69">
        <f t="shared" si="17"/>
        <v>948738</v>
      </c>
      <c r="BI16" s="69"/>
      <c r="BJ16" s="744">
        <v>1233580</v>
      </c>
      <c r="BK16" s="69"/>
      <c r="BL16" s="69">
        <f t="shared" si="18"/>
        <v>409928</v>
      </c>
      <c r="BM16" s="69"/>
      <c r="BN16" s="69">
        <f t="shared" si="19"/>
        <v>979495</v>
      </c>
      <c r="BO16" s="69"/>
      <c r="BP16" s="744">
        <v>1389423</v>
      </c>
      <c r="BQ16" s="69"/>
      <c r="BR16" s="20"/>
      <c r="BS16" s="744">
        <v>202734</v>
      </c>
      <c r="BT16" s="69"/>
      <c r="BU16" s="69">
        <f t="shared" si="20"/>
        <v>39910</v>
      </c>
      <c r="BV16" s="69"/>
      <c r="BW16" s="744">
        <v>242644</v>
      </c>
      <c r="BX16" s="69"/>
      <c r="BY16" s="744">
        <v>433757</v>
      </c>
      <c r="BZ16" s="69"/>
      <c r="CA16" s="69">
        <f t="shared" si="21"/>
        <v>320083</v>
      </c>
      <c r="CB16" s="69"/>
      <c r="CC16" s="744">
        <v>753840</v>
      </c>
      <c r="CD16" s="69"/>
      <c r="CE16" s="69">
        <f t="shared" si="22"/>
        <v>636491</v>
      </c>
      <c r="CF16" s="69"/>
      <c r="CG16" s="69">
        <f t="shared" si="23"/>
        <v>363867</v>
      </c>
      <c r="CH16" s="69"/>
      <c r="CI16" s="744">
        <v>1000358</v>
      </c>
      <c r="CJ16" s="69"/>
      <c r="CK16" s="96"/>
      <c r="CL16" s="514">
        <v>816.65009999999995</v>
      </c>
      <c r="CM16" s="868">
        <f t="shared" si="0"/>
        <v>1.3481906143157272</v>
      </c>
      <c r="CN16" s="613"/>
      <c r="CO16" s="96"/>
      <c r="CP16" s="69">
        <f t="shared" si="24"/>
        <v>168639.77118229706</v>
      </c>
      <c r="CQ16" s="69"/>
      <c r="CR16" s="69">
        <f t="shared" si="24"/>
        <v>40165.294781694145</v>
      </c>
      <c r="CS16" s="69"/>
      <c r="CT16" s="69">
        <f t="shared" si="24"/>
        <v>208805.06596399119</v>
      </c>
      <c r="CU16" s="69"/>
      <c r="CV16" s="69">
        <f t="shared" si="24"/>
        <v>384021.31096292037</v>
      </c>
      <c r="CW16" s="69"/>
      <c r="CX16" s="69">
        <f t="shared" si="25"/>
        <v>1279079.6670446743</v>
      </c>
      <c r="CY16" s="69"/>
      <c r="CZ16" s="69">
        <f t="shared" si="26"/>
        <v>1663100.9780075948</v>
      </c>
      <c r="DA16" s="69"/>
      <c r="DB16" s="69">
        <f t="shared" si="27"/>
        <v>552661.08214521746</v>
      </c>
      <c r="DC16" s="69"/>
      <c r="DD16" s="69">
        <f t="shared" si="28"/>
        <v>1320545.9657691831</v>
      </c>
      <c r="DE16" s="69"/>
      <c r="DF16" s="69">
        <f t="shared" si="28"/>
        <v>1873207.0479144007</v>
      </c>
      <c r="DG16" s="69"/>
      <c r="DH16" s="20"/>
      <c r="DI16" s="69">
        <f t="shared" si="29"/>
        <v>273324.07600268465</v>
      </c>
      <c r="DJ16" s="69"/>
      <c r="DK16" s="69">
        <f t="shared" si="29"/>
        <v>53806.287417340674</v>
      </c>
      <c r="DL16" s="69"/>
      <c r="DM16" s="69">
        <f t="shared" si="29"/>
        <v>327130.36342002533</v>
      </c>
      <c r="DN16" s="69"/>
      <c r="DO16" s="69">
        <f t="shared" si="29"/>
        <v>584787.11629374686</v>
      </c>
      <c r="DP16" s="69"/>
      <c r="DQ16" s="69">
        <f t="shared" si="30"/>
        <v>431532.89640202088</v>
      </c>
      <c r="DR16" s="69"/>
      <c r="DS16" s="69">
        <f t="shared" si="31"/>
        <v>1016320.0126957678</v>
      </c>
      <c r="DT16" s="69"/>
      <c r="DU16" s="69">
        <f t="shared" si="32"/>
        <v>858111.19229643152</v>
      </c>
      <c r="DV16" s="69"/>
      <c r="DW16" s="69">
        <f t="shared" si="33"/>
        <v>490562.07425922068</v>
      </c>
      <c r="DX16" s="69"/>
      <c r="DY16" s="69">
        <f t="shared" si="34"/>
        <v>1348673.2665556523</v>
      </c>
      <c r="DZ16" s="69"/>
      <c r="EA16" s="91"/>
      <c r="EB16" s="69"/>
      <c r="EC16" s="69"/>
      <c r="ED16" s="69"/>
      <c r="EE16" s="69"/>
      <c r="EF16" s="69"/>
      <c r="EG16" s="69"/>
      <c r="EH16" s="69"/>
      <c r="EI16" s="69"/>
      <c r="EJ16" s="69"/>
      <c r="EK16" s="91"/>
      <c r="EL16" s="69"/>
      <c r="EM16" s="69"/>
      <c r="EN16" s="69"/>
      <c r="EO16" s="69"/>
      <c r="EP16" s="69"/>
      <c r="EQ16" s="69"/>
      <c r="ER16" s="69"/>
      <c r="ES16" s="69"/>
      <c r="ET16" s="69"/>
      <c r="EU16" s="91"/>
    </row>
    <row r="17" spans="1:151" s="72" customFormat="1">
      <c r="A17" s="61">
        <v>33420</v>
      </c>
      <c r="B17" s="70">
        <v>305</v>
      </c>
      <c r="C17" s="70">
        <f t="shared" si="1"/>
        <v>631</v>
      </c>
      <c r="D17" s="70">
        <v>936</v>
      </c>
      <c r="E17" s="70">
        <f t="shared" si="2"/>
        <v>1326</v>
      </c>
      <c r="F17" s="70">
        <f t="shared" si="3"/>
        <v>1573</v>
      </c>
      <c r="G17" s="70">
        <f t="shared" si="4"/>
        <v>2899</v>
      </c>
      <c r="H17" s="70">
        <v>1631</v>
      </c>
      <c r="I17" s="70">
        <f t="shared" si="5"/>
        <v>2204</v>
      </c>
      <c r="J17" s="70">
        <v>3835</v>
      </c>
      <c r="K17" s="23"/>
      <c r="L17" s="70">
        <v>360</v>
      </c>
      <c r="M17" s="70">
        <f t="shared" si="6"/>
        <v>633</v>
      </c>
      <c r="N17" s="70">
        <v>993</v>
      </c>
      <c r="O17" s="70">
        <f t="shared" si="7"/>
        <v>962</v>
      </c>
      <c r="P17" s="70">
        <f t="shared" si="8"/>
        <v>1468</v>
      </c>
      <c r="Q17" s="70">
        <f t="shared" si="9"/>
        <v>2430</v>
      </c>
      <c r="R17" s="70">
        <v>1322</v>
      </c>
      <c r="S17" s="70">
        <f t="shared" si="10"/>
        <v>2101</v>
      </c>
      <c r="T17" s="70">
        <v>3423</v>
      </c>
      <c r="U17" s="23"/>
      <c r="V17" s="70">
        <v>-55</v>
      </c>
      <c r="W17" s="70">
        <f t="shared" si="11"/>
        <v>-2</v>
      </c>
      <c r="X17" s="70">
        <v>-57</v>
      </c>
      <c r="Y17" s="70">
        <f t="shared" si="12"/>
        <v>364</v>
      </c>
      <c r="Z17" s="70">
        <f t="shared" si="13"/>
        <v>105</v>
      </c>
      <c r="AA17" s="70">
        <f t="shared" si="14"/>
        <v>469</v>
      </c>
      <c r="AB17" s="70">
        <v>309</v>
      </c>
      <c r="AC17" s="70">
        <f t="shared" si="15"/>
        <v>103</v>
      </c>
      <c r="AD17" s="70">
        <v>412</v>
      </c>
      <c r="AE17" s="23"/>
      <c r="AF17" s="70"/>
      <c r="AG17" s="70"/>
      <c r="AH17" s="70"/>
      <c r="AI17" s="70"/>
      <c r="AJ17" s="70"/>
      <c r="AK17" s="70"/>
      <c r="AL17" s="70"/>
      <c r="AM17" s="70"/>
      <c r="AN17" s="70"/>
      <c r="AO17" s="23"/>
      <c r="AP17" s="70"/>
      <c r="AQ17" s="70"/>
      <c r="AR17" s="70"/>
      <c r="AS17" s="70"/>
      <c r="AT17" s="70"/>
      <c r="AU17" s="70"/>
      <c r="AV17" s="70"/>
      <c r="AW17" s="70"/>
      <c r="AX17" s="70"/>
      <c r="AY17" s="75"/>
      <c r="AZ17" s="744">
        <v>143259</v>
      </c>
      <c r="BA17" s="69"/>
      <c r="BB17" s="69">
        <f t="shared" si="16"/>
        <v>36020</v>
      </c>
      <c r="BC17" s="69"/>
      <c r="BD17" s="744">
        <v>179279</v>
      </c>
      <c r="BE17" s="69"/>
      <c r="BF17" s="744">
        <v>306438</v>
      </c>
      <c r="BG17" s="69"/>
      <c r="BH17" s="69">
        <f t="shared" si="17"/>
        <v>922143</v>
      </c>
      <c r="BI17" s="69"/>
      <c r="BJ17" s="744">
        <v>1228581</v>
      </c>
      <c r="BK17" s="69"/>
      <c r="BL17" s="69">
        <f t="shared" si="18"/>
        <v>449697</v>
      </c>
      <c r="BM17" s="69"/>
      <c r="BN17" s="69">
        <f t="shared" si="19"/>
        <v>959008</v>
      </c>
      <c r="BO17" s="69"/>
      <c r="BP17" s="744">
        <v>1408705</v>
      </c>
      <c r="BQ17" s="69"/>
      <c r="BR17" s="20"/>
      <c r="BS17" s="744">
        <v>235339</v>
      </c>
      <c r="BT17" s="69"/>
      <c r="BU17" s="69">
        <f t="shared" si="20"/>
        <v>48522</v>
      </c>
      <c r="BV17" s="69"/>
      <c r="BW17" s="744">
        <v>283861</v>
      </c>
      <c r="BX17" s="69"/>
      <c r="BY17" s="744">
        <v>526492</v>
      </c>
      <c r="BZ17" s="69"/>
      <c r="CA17" s="69">
        <f t="shared" si="21"/>
        <v>355092</v>
      </c>
      <c r="CB17" s="69"/>
      <c r="CC17" s="744">
        <v>881584</v>
      </c>
      <c r="CD17" s="69"/>
      <c r="CE17" s="69">
        <f t="shared" si="22"/>
        <v>761831</v>
      </c>
      <c r="CF17" s="69"/>
      <c r="CG17" s="69">
        <f t="shared" si="23"/>
        <v>408214</v>
      </c>
      <c r="CH17" s="69"/>
      <c r="CI17" s="744">
        <v>1170045</v>
      </c>
      <c r="CJ17" s="69"/>
      <c r="CK17" s="96"/>
      <c r="CL17" s="514">
        <v>816.65009999999995</v>
      </c>
      <c r="CM17" s="868">
        <f t="shared" si="0"/>
        <v>1.3481906143157272</v>
      </c>
      <c r="CN17" s="613"/>
      <c r="CO17" s="96"/>
      <c r="CP17" s="69">
        <f t="shared" si="24"/>
        <v>193140.43921625675</v>
      </c>
      <c r="CQ17" s="69"/>
      <c r="CR17" s="69">
        <f t="shared" si="24"/>
        <v>48561.825927652491</v>
      </c>
      <c r="CS17" s="69"/>
      <c r="CT17" s="69">
        <f t="shared" si="24"/>
        <v>241702.26514390926</v>
      </c>
      <c r="CU17" s="69"/>
      <c r="CV17" s="69">
        <f t="shared" si="24"/>
        <v>413136.83546968282</v>
      </c>
      <c r="CW17" s="69"/>
      <c r="CX17" s="69">
        <f t="shared" si="25"/>
        <v>1243224.5376569475</v>
      </c>
      <c r="CY17" s="69"/>
      <c r="CZ17" s="69">
        <f t="shared" si="26"/>
        <v>1656361.3731266304</v>
      </c>
      <c r="DA17" s="69"/>
      <c r="DB17" s="69">
        <f t="shared" si="27"/>
        <v>606277.27468593954</v>
      </c>
      <c r="DC17" s="69"/>
      <c r="DD17" s="69">
        <f t="shared" si="28"/>
        <v>1292925.584653697</v>
      </c>
      <c r="DE17" s="69"/>
      <c r="DF17" s="69">
        <f t="shared" si="28"/>
        <v>1899202.8593396365</v>
      </c>
      <c r="DG17" s="69"/>
      <c r="DH17" s="20"/>
      <c r="DI17" s="69">
        <f t="shared" si="29"/>
        <v>317281.83098244894</v>
      </c>
      <c r="DJ17" s="69"/>
      <c r="DK17" s="69">
        <f t="shared" si="29"/>
        <v>65416.904987827715</v>
      </c>
      <c r="DL17" s="69"/>
      <c r="DM17" s="69">
        <f t="shared" si="29"/>
        <v>382698.73597027664</v>
      </c>
      <c r="DN17" s="69"/>
      <c r="DO17" s="69">
        <f t="shared" si="29"/>
        <v>709811.57291231584</v>
      </c>
      <c r="DP17" s="69"/>
      <c r="DQ17" s="69">
        <f t="shared" si="30"/>
        <v>478731.70161860017</v>
      </c>
      <c r="DR17" s="69"/>
      <c r="DS17" s="69">
        <f t="shared" si="31"/>
        <v>1188543.274530916</v>
      </c>
      <c r="DT17" s="69"/>
      <c r="DU17" s="69">
        <f t="shared" si="32"/>
        <v>1027093.4038947647</v>
      </c>
      <c r="DV17" s="69"/>
      <c r="DW17" s="69">
        <f t="shared" si="33"/>
        <v>550350.2834322803</v>
      </c>
      <c r="DX17" s="69"/>
      <c r="DY17" s="69">
        <f t="shared" si="34"/>
        <v>1577443.687327045</v>
      </c>
      <c r="DZ17" s="69"/>
      <c r="EA17" s="91"/>
      <c r="EB17" s="69"/>
      <c r="EC17" s="69"/>
      <c r="ED17" s="69"/>
      <c r="EE17" s="69"/>
      <c r="EF17" s="69"/>
      <c r="EG17" s="69"/>
      <c r="EH17" s="69"/>
      <c r="EI17" s="69"/>
      <c r="EJ17" s="69"/>
      <c r="EK17" s="91"/>
      <c r="EL17" s="69"/>
      <c r="EM17" s="69"/>
      <c r="EN17" s="69"/>
      <c r="EO17" s="69"/>
      <c r="EP17" s="69"/>
      <c r="EQ17" s="69"/>
      <c r="ER17" s="69"/>
      <c r="ES17" s="69"/>
      <c r="ET17" s="69"/>
      <c r="EU17" s="91"/>
    </row>
    <row r="18" spans="1:151" s="72" customFormat="1">
      <c r="A18" s="61">
        <v>33451</v>
      </c>
      <c r="B18" s="70">
        <v>298</v>
      </c>
      <c r="C18" s="70">
        <f t="shared" si="1"/>
        <v>659</v>
      </c>
      <c r="D18" s="70">
        <v>957</v>
      </c>
      <c r="E18" s="70">
        <f t="shared" si="2"/>
        <v>1375</v>
      </c>
      <c r="F18" s="70">
        <f t="shared" si="3"/>
        <v>1448</v>
      </c>
      <c r="G18" s="70">
        <f t="shared" si="4"/>
        <v>2823</v>
      </c>
      <c r="H18" s="70">
        <v>1673</v>
      </c>
      <c r="I18" s="70">
        <f t="shared" si="5"/>
        <v>2107</v>
      </c>
      <c r="J18" s="70">
        <v>3780</v>
      </c>
      <c r="K18" s="23"/>
      <c r="L18" s="70">
        <v>353</v>
      </c>
      <c r="M18" s="70">
        <f t="shared" si="6"/>
        <v>614</v>
      </c>
      <c r="N18" s="70">
        <v>967</v>
      </c>
      <c r="O18" s="70">
        <f t="shared" si="7"/>
        <v>1039</v>
      </c>
      <c r="P18" s="70">
        <f t="shared" si="8"/>
        <v>1444</v>
      </c>
      <c r="Q18" s="70">
        <f t="shared" si="9"/>
        <v>2483</v>
      </c>
      <c r="R18" s="70">
        <v>1392</v>
      </c>
      <c r="S18" s="70">
        <f t="shared" si="10"/>
        <v>2058</v>
      </c>
      <c r="T18" s="70">
        <v>3450</v>
      </c>
      <c r="U18" s="23"/>
      <c r="V18" s="70">
        <v>-55</v>
      </c>
      <c r="W18" s="70">
        <f t="shared" si="11"/>
        <v>45</v>
      </c>
      <c r="X18" s="70">
        <v>-10</v>
      </c>
      <c r="Y18" s="70">
        <f t="shared" si="12"/>
        <v>336</v>
      </c>
      <c r="Z18" s="70">
        <f t="shared" si="13"/>
        <v>4</v>
      </c>
      <c r="AA18" s="70">
        <f t="shared" si="14"/>
        <v>340</v>
      </c>
      <c r="AB18" s="70">
        <v>281</v>
      </c>
      <c r="AC18" s="70">
        <f t="shared" si="15"/>
        <v>49</v>
      </c>
      <c r="AD18" s="70">
        <v>330</v>
      </c>
      <c r="AE18" s="23"/>
      <c r="AF18" s="70"/>
      <c r="AG18" s="70"/>
      <c r="AH18" s="70"/>
      <c r="AI18" s="70"/>
      <c r="AJ18" s="70"/>
      <c r="AK18" s="70"/>
      <c r="AL18" s="70"/>
      <c r="AM18" s="70"/>
      <c r="AN18" s="70"/>
      <c r="AO18" s="23"/>
      <c r="AP18" s="70"/>
      <c r="AQ18" s="70"/>
      <c r="AR18" s="70"/>
      <c r="AS18" s="70"/>
      <c r="AT18" s="70"/>
      <c r="AU18" s="70"/>
      <c r="AV18" s="70"/>
      <c r="AW18" s="70"/>
      <c r="AX18" s="70"/>
      <c r="AY18" s="75"/>
      <c r="AZ18" s="744">
        <v>156129</v>
      </c>
      <c r="BA18" s="69"/>
      <c r="BB18" s="69">
        <f t="shared" si="16"/>
        <v>38474</v>
      </c>
      <c r="BC18" s="69"/>
      <c r="BD18" s="744">
        <v>194603</v>
      </c>
      <c r="BE18" s="69"/>
      <c r="BF18" s="744">
        <v>286848</v>
      </c>
      <c r="BG18" s="69"/>
      <c r="BH18" s="69">
        <f t="shared" si="17"/>
        <v>874325</v>
      </c>
      <c r="BI18" s="69"/>
      <c r="BJ18" s="744">
        <v>1161173</v>
      </c>
      <c r="BK18" s="69"/>
      <c r="BL18" s="69">
        <f t="shared" si="18"/>
        <v>442977</v>
      </c>
      <c r="BM18" s="69"/>
      <c r="BN18" s="69">
        <f t="shared" si="19"/>
        <v>913925</v>
      </c>
      <c r="BO18" s="69"/>
      <c r="BP18" s="744">
        <v>1356902</v>
      </c>
      <c r="BQ18" s="69"/>
      <c r="BR18" s="20"/>
      <c r="BS18" s="744">
        <v>234219</v>
      </c>
      <c r="BT18" s="69"/>
      <c r="BU18" s="69">
        <f t="shared" si="20"/>
        <v>46550</v>
      </c>
      <c r="BV18" s="69"/>
      <c r="BW18" s="744">
        <v>280769</v>
      </c>
      <c r="BX18" s="69"/>
      <c r="BY18" s="744">
        <v>576642</v>
      </c>
      <c r="BZ18" s="69"/>
      <c r="CA18" s="69">
        <f t="shared" si="21"/>
        <v>405974</v>
      </c>
      <c r="CB18" s="69"/>
      <c r="CC18" s="744">
        <v>982616</v>
      </c>
      <c r="CD18" s="69"/>
      <c r="CE18" s="69">
        <f t="shared" si="22"/>
        <v>810861</v>
      </c>
      <c r="CF18" s="69"/>
      <c r="CG18" s="69">
        <f t="shared" si="23"/>
        <v>457921</v>
      </c>
      <c r="CH18" s="69"/>
      <c r="CI18" s="744">
        <v>1268782</v>
      </c>
      <c r="CJ18" s="69"/>
      <c r="CK18" s="96"/>
      <c r="CL18" s="514">
        <v>816.65009999999995</v>
      </c>
      <c r="CM18" s="868">
        <f t="shared" si="0"/>
        <v>1.3481906143157272</v>
      </c>
      <c r="CN18" s="613"/>
      <c r="CO18" s="96"/>
      <c r="CP18" s="69">
        <f t="shared" si="24"/>
        <v>210491.65242250016</v>
      </c>
      <c r="CQ18" s="69"/>
      <c r="CR18" s="69">
        <f t="shared" si="24"/>
        <v>51870.285695183287</v>
      </c>
      <c r="CS18" s="69"/>
      <c r="CT18" s="69">
        <f t="shared" si="24"/>
        <v>262361.93811768346</v>
      </c>
      <c r="CU18" s="69"/>
      <c r="CV18" s="69">
        <f t="shared" si="24"/>
        <v>386725.78133523773</v>
      </c>
      <c r="CW18" s="69"/>
      <c r="CX18" s="69">
        <f t="shared" si="25"/>
        <v>1178756.7588615981</v>
      </c>
      <c r="CY18" s="69"/>
      <c r="CZ18" s="69">
        <f t="shared" si="26"/>
        <v>1565482.5401968358</v>
      </c>
      <c r="DA18" s="69"/>
      <c r="DB18" s="69">
        <f t="shared" si="27"/>
        <v>597217.43375773786</v>
      </c>
      <c r="DC18" s="69"/>
      <c r="DD18" s="69">
        <f t="shared" si="28"/>
        <v>1232145.1071885009</v>
      </c>
      <c r="DE18" s="69"/>
      <c r="DF18" s="69">
        <f t="shared" si="28"/>
        <v>1829362.5409462389</v>
      </c>
      <c r="DG18" s="69"/>
      <c r="DH18" s="20"/>
      <c r="DI18" s="69">
        <f t="shared" si="29"/>
        <v>315771.85749441531</v>
      </c>
      <c r="DJ18" s="69"/>
      <c r="DK18" s="69">
        <f t="shared" si="29"/>
        <v>62758.273096397097</v>
      </c>
      <c r="DL18" s="69"/>
      <c r="DM18" s="69">
        <f t="shared" si="29"/>
        <v>378530.13059081242</v>
      </c>
      <c r="DN18" s="69"/>
      <c r="DO18" s="69">
        <f t="shared" si="29"/>
        <v>777423.33222024958</v>
      </c>
      <c r="DP18" s="69"/>
      <c r="DQ18" s="69">
        <f t="shared" si="30"/>
        <v>547330.33645621303</v>
      </c>
      <c r="DR18" s="69"/>
      <c r="DS18" s="69">
        <f t="shared" si="31"/>
        <v>1324753.6686764625</v>
      </c>
      <c r="DT18" s="69"/>
      <c r="DU18" s="69">
        <f t="shared" si="32"/>
        <v>1093195.1897146648</v>
      </c>
      <c r="DV18" s="69"/>
      <c r="DW18" s="69">
        <f t="shared" si="33"/>
        <v>617364.79429807211</v>
      </c>
      <c r="DX18" s="69"/>
      <c r="DY18" s="69">
        <f t="shared" si="34"/>
        <v>1710559.9840127369</v>
      </c>
      <c r="DZ18" s="69"/>
      <c r="EA18" s="91"/>
      <c r="EB18" s="69"/>
      <c r="EC18" s="69"/>
      <c r="ED18" s="69"/>
      <c r="EE18" s="69"/>
      <c r="EF18" s="69"/>
      <c r="EG18" s="69"/>
      <c r="EH18" s="69"/>
      <c r="EI18" s="69"/>
      <c r="EJ18" s="69"/>
      <c r="EK18" s="91"/>
      <c r="EL18" s="69"/>
      <c r="EM18" s="69"/>
      <c r="EN18" s="69"/>
      <c r="EO18" s="69"/>
      <c r="EP18" s="69"/>
      <c r="EQ18" s="69"/>
      <c r="ER18" s="69"/>
      <c r="ES18" s="69"/>
      <c r="ET18" s="69"/>
      <c r="EU18" s="91"/>
    </row>
    <row r="19" spans="1:151" s="72" customFormat="1">
      <c r="A19" s="61">
        <v>33482</v>
      </c>
      <c r="B19" s="70">
        <v>293</v>
      </c>
      <c r="C19" s="70">
        <f t="shared" si="1"/>
        <v>613</v>
      </c>
      <c r="D19" s="70">
        <v>906</v>
      </c>
      <c r="E19" s="70">
        <f t="shared" si="2"/>
        <v>1156</v>
      </c>
      <c r="F19" s="70">
        <f t="shared" si="3"/>
        <v>1475</v>
      </c>
      <c r="G19" s="70">
        <f t="shared" si="4"/>
        <v>2631</v>
      </c>
      <c r="H19" s="70">
        <v>1449</v>
      </c>
      <c r="I19" s="70">
        <f t="shared" si="5"/>
        <v>2088</v>
      </c>
      <c r="J19" s="70">
        <v>3537</v>
      </c>
      <c r="K19" s="23"/>
      <c r="L19" s="70">
        <v>370</v>
      </c>
      <c r="M19" s="70">
        <f t="shared" si="6"/>
        <v>746</v>
      </c>
      <c r="N19" s="70">
        <v>1116</v>
      </c>
      <c r="O19" s="70">
        <f t="shared" si="7"/>
        <v>842</v>
      </c>
      <c r="P19" s="70">
        <f t="shared" si="8"/>
        <v>1162</v>
      </c>
      <c r="Q19" s="70">
        <f t="shared" si="9"/>
        <v>2004</v>
      </c>
      <c r="R19" s="70">
        <v>1212</v>
      </c>
      <c r="S19" s="70">
        <f t="shared" si="10"/>
        <v>1908</v>
      </c>
      <c r="T19" s="70">
        <v>3120</v>
      </c>
      <c r="U19" s="23"/>
      <c r="V19" s="70">
        <v>-77</v>
      </c>
      <c r="W19" s="70">
        <f t="shared" si="11"/>
        <v>-133</v>
      </c>
      <c r="X19" s="70">
        <v>-210</v>
      </c>
      <c r="Y19" s="70">
        <f t="shared" si="12"/>
        <v>314</v>
      </c>
      <c r="Z19" s="70">
        <f t="shared" si="13"/>
        <v>313</v>
      </c>
      <c r="AA19" s="70">
        <f t="shared" si="14"/>
        <v>627</v>
      </c>
      <c r="AB19" s="70">
        <v>237</v>
      </c>
      <c r="AC19" s="70">
        <f t="shared" si="15"/>
        <v>180</v>
      </c>
      <c r="AD19" s="70">
        <v>417</v>
      </c>
      <c r="AE19" s="23"/>
      <c r="AF19" s="70"/>
      <c r="AG19" s="70"/>
      <c r="AH19" s="70"/>
      <c r="AI19" s="70"/>
      <c r="AJ19" s="70"/>
      <c r="AK19" s="70"/>
      <c r="AL19" s="70"/>
      <c r="AM19" s="70"/>
      <c r="AN19" s="70"/>
      <c r="AO19" s="23"/>
      <c r="AP19" s="70"/>
      <c r="AQ19" s="70"/>
      <c r="AR19" s="70"/>
      <c r="AS19" s="70"/>
      <c r="AT19" s="70"/>
      <c r="AU19" s="70"/>
      <c r="AV19" s="70"/>
      <c r="AW19" s="70"/>
      <c r="AX19" s="70"/>
      <c r="AY19" s="75"/>
      <c r="AZ19" s="744">
        <v>137657</v>
      </c>
      <c r="BA19" s="69"/>
      <c r="BB19" s="69">
        <f t="shared" si="16"/>
        <v>37441</v>
      </c>
      <c r="BC19" s="69"/>
      <c r="BD19" s="744">
        <v>175098</v>
      </c>
      <c r="BE19" s="69"/>
      <c r="BF19" s="744">
        <v>292136</v>
      </c>
      <c r="BG19" s="69"/>
      <c r="BH19" s="69">
        <f t="shared" si="17"/>
        <v>784580</v>
      </c>
      <c r="BI19" s="69"/>
      <c r="BJ19" s="744">
        <v>1076716</v>
      </c>
      <c r="BK19" s="69"/>
      <c r="BL19" s="69">
        <f t="shared" si="18"/>
        <v>429793</v>
      </c>
      <c r="BM19" s="69"/>
      <c r="BN19" s="69">
        <f t="shared" si="19"/>
        <v>823290</v>
      </c>
      <c r="BO19" s="69"/>
      <c r="BP19" s="744">
        <v>1253083</v>
      </c>
      <c r="BQ19" s="69"/>
      <c r="BR19" s="20"/>
      <c r="BS19" s="744">
        <v>225939</v>
      </c>
      <c r="BT19" s="69"/>
      <c r="BU19" s="69">
        <f t="shared" si="20"/>
        <v>46689</v>
      </c>
      <c r="BV19" s="69"/>
      <c r="BW19" s="744">
        <v>272628</v>
      </c>
      <c r="BX19" s="69"/>
      <c r="BY19" s="744">
        <v>503168</v>
      </c>
      <c r="BZ19" s="69"/>
      <c r="CA19" s="69">
        <f t="shared" si="21"/>
        <v>334226</v>
      </c>
      <c r="CB19" s="69"/>
      <c r="CC19" s="744">
        <v>837394</v>
      </c>
      <c r="CD19" s="69"/>
      <c r="CE19" s="69">
        <f t="shared" si="22"/>
        <v>729107</v>
      </c>
      <c r="CF19" s="69"/>
      <c r="CG19" s="69">
        <f t="shared" si="23"/>
        <v>385530</v>
      </c>
      <c r="CH19" s="69"/>
      <c r="CI19" s="744">
        <v>1114637</v>
      </c>
      <c r="CJ19" s="69"/>
      <c r="CK19" s="96"/>
      <c r="CL19" s="514">
        <v>816.98085000000003</v>
      </c>
      <c r="CM19" s="868">
        <f t="shared" si="0"/>
        <v>1.3476448070967637</v>
      </c>
      <c r="CN19" s="613"/>
      <c r="CO19" s="96"/>
      <c r="CP19" s="69">
        <f t="shared" si="24"/>
        <v>185512.74121051919</v>
      </c>
      <c r="CQ19" s="69"/>
      <c r="CR19" s="69">
        <f t="shared" si="24"/>
        <v>50457.169222509932</v>
      </c>
      <c r="CS19" s="69"/>
      <c r="CT19" s="69">
        <f t="shared" si="24"/>
        <v>235969.91043302914</v>
      </c>
      <c r="CU19" s="69"/>
      <c r="CV19" s="69">
        <f t="shared" si="24"/>
        <v>393695.56336602016</v>
      </c>
      <c r="CW19" s="69"/>
      <c r="CX19" s="69">
        <f t="shared" si="25"/>
        <v>1057335.162751979</v>
      </c>
      <c r="CY19" s="69"/>
      <c r="CZ19" s="69">
        <f t="shared" si="26"/>
        <v>1451030.7261179991</v>
      </c>
      <c r="DA19" s="69"/>
      <c r="DB19" s="69">
        <f t="shared" si="27"/>
        <v>579208.30457653932</v>
      </c>
      <c r="DC19" s="69"/>
      <c r="DD19" s="69">
        <f t="shared" si="28"/>
        <v>1109502.4932346947</v>
      </c>
      <c r="DE19" s="69"/>
      <c r="DF19" s="69">
        <f t="shared" si="28"/>
        <v>1688710.7978112339</v>
      </c>
      <c r="DG19" s="69"/>
      <c r="DH19" s="20"/>
      <c r="DI19" s="69">
        <f t="shared" si="29"/>
        <v>304485.52007063571</v>
      </c>
      <c r="DJ19" s="69"/>
      <c r="DK19" s="69">
        <f t="shared" si="29"/>
        <v>62920.188398540799</v>
      </c>
      <c r="DL19" s="69"/>
      <c r="DM19" s="69">
        <f t="shared" si="29"/>
        <v>367405.70846917649</v>
      </c>
      <c r="DN19" s="69"/>
      <c r="DO19" s="69">
        <f t="shared" si="29"/>
        <v>678091.7422972644</v>
      </c>
      <c r="DP19" s="69"/>
      <c r="DQ19" s="69">
        <f t="shared" si="30"/>
        <v>450417.93329672294</v>
      </c>
      <c r="DR19" s="69"/>
      <c r="DS19" s="69">
        <f t="shared" si="31"/>
        <v>1128509.6755939873</v>
      </c>
      <c r="DT19" s="69"/>
      <c r="DU19" s="69">
        <f t="shared" si="32"/>
        <v>982577.26236790011</v>
      </c>
      <c r="DV19" s="69"/>
      <c r="DW19" s="69">
        <f t="shared" si="33"/>
        <v>519557.50248001533</v>
      </c>
      <c r="DX19" s="69"/>
      <c r="DY19" s="69">
        <f t="shared" si="34"/>
        <v>1502134.7648479154</v>
      </c>
      <c r="DZ19" s="69"/>
      <c r="EA19" s="91"/>
      <c r="EB19" s="69"/>
      <c r="EC19" s="69"/>
      <c r="ED19" s="69"/>
      <c r="EE19" s="69"/>
      <c r="EF19" s="69"/>
      <c r="EG19" s="69"/>
      <c r="EH19" s="69"/>
      <c r="EI19" s="69"/>
      <c r="EJ19" s="69"/>
      <c r="EK19" s="91"/>
      <c r="EL19" s="69"/>
      <c r="EM19" s="69"/>
      <c r="EN19" s="69"/>
      <c r="EO19" s="69"/>
      <c r="EP19" s="69"/>
      <c r="EQ19" s="69"/>
      <c r="ER19" s="69"/>
      <c r="ES19" s="69"/>
      <c r="ET19" s="69"/>
      <c r="EU19" s="91"/>
    </row>
    <row r="20" spans="1:151" s="72" customFormat="1">
      <c r="A20" s="61">
        <v>33512</v>
      </c>
      <c r="B20" s="70">
        <v>293</v>
      </c>
      <c r="C20" s="70">
        <f t="shared" si="1"/>
        <v>613</v>
      </c>
      <c r="D20" s="70">
        <v>906</v>
      </c>
      <c r="E20" s="70">
        <f t="shared" si="2"/>
        <v>1241</v>
      </c>
      <c r="F20" s="70">
        <f t="shared" si="3"/>
        <v>1545</v>
      </c>
      <c r="G20" s="70">
        <f t="shared" si="4"/>
        <v>2786</v>
      </c>
      <c r="H20" s="70">
        <v>1534</v>
      </c>
      <c r="I20" s="70">
        <f t="shared" si="5"/>
        <v>2158</v>
      </c>
      <c r="J20" s="70">
        <v>3692</v>
      </c>
      <c r="K20" s="23"/>
      <c r="L20" s="70">
        <v>393</v>
      </c>
      <c r="M20" s="70">
        <f t="shared" si="6"/>
        <v>755</v>
      </c>
      <c r="N20" s="70">
        <v>1148</v>
      </c>
      <c r="O20" s="70">
        <f t="shared" si="7"/>
        <v>707</v>
      </c>
      <c r="P20" s="70">
        <f t="shared" si="8"/>
        <v>1066</v>
      </c>
      <c r="Q20" s="70">
        <f t="shared" si="9"/>
        <v>1773</v>
      </c>
      <c r="R20" s="70">
        <v>1100</v>
      </c>
      <c r="S20" s="70">
        <f t="shared" si="10"/>
        <v>1821</v>
      </c>
      <c r="T20" s="70">
        <v>2921</v>
      </c>
      <c r="U20" s="23"/>
      <c r="V20" s="70">
        <v>-100</v>
      </c>
      <c r="W20" s="70">
        <f t="shared" si="11"/>
        <v>-142</v>
      </c>
      <c r="X20" s="70">
        <v>-242</v>
      </c>
      <c r="Y20" s="70">
        <f t="shared" si="12"/>
        <v>534</v>
      </c>
      <c r="Z20" s="70">
        <f t="shared" si="13"/>
        <v>479</v>
      </c>
      <c r="AA20" s="70">
        <f t="shared" si="14"/>
        <v>1013</v>
      </c>
      <c r="AB20" s="70">
        <v>434</v>
      </c>
      <c r="AC20" s="70">
        <f t="shared" si="15"/>
        <v>337</v>
      </c>
      <c r="AD20" s="70">
        <v>771</v>
      </c>
      <c r="AE20" s="23"/>
      <c r="AF20" s="70"/>
      <c r="AG20" s="70"/>
      <c r="AH20" s="70"/>
      <c r="AI20" s="70"/>
      <c r="AJ20" s="70"/>
      <c r="AK20" s="70"/>
      <c r="AL20" s="70"/>
      <c r="AM20" s="70"/>
      <c r="AN20" s="70"/>
      <c r="AO20" s="23"/>
      <c r="AP20" s="70"/>
      <c r="AQ20" s="70"/>
      <c r="AR20" s="70"/>
      <c r="AS20" s="70"/>
      <c r="AT20" s="70"/>
      <c r="AU20" s="70"/>
      <c r="AV20" s="70"/>
      <c r="AW20" s="70"/>
      <c r="AX20" s="70"/>
      <c r="AY20" s="75"/>
      <c r="AZ20" s="744">
        <v>159991</v>
      </c>
      <c r="BA20" s="69"/>
      <c r="BB20" s="69">
        <f t="shared" si="16"/>
        <v>37990</v>
      </c>
      <c r="BC20" s="69"/>
      <c r="BD20" s="744">
        <v>197981</v>
      </c>
      <c r="BE20" s="69"/>
      <c r="BF20" s="744">
        <v>282847</v>
      </c>
      <c r="BG20" s="69"/>
      <c r="BH20" s="69">
        <f t="shared" si="17"/>
        <v>858056</v>
      </c>
      <c r="BI20" s="69"/>
      <c r="BJ20" s="744">
        <v>1140903</v>
      </c>
      <c r="BK20" s="69"/>
      <c r="BL20" s="69">
        <f t="shared" si="18"/>
        <v>442838</v>
      </c>
      <c r="BM20" s="69"/>
      <c r="BN20" s="69">
        <f t="shared" si="19"/>
        <v>897631</v>
      </c>
      <c r="BO20" s="69"/>
      <c r="BP20" s="744">
        <v>1340469</v>
      </c>
      <c r="BQ20" s="69"/>
      <c r="BR20" s="20"/>
      <c r="BS20" s="744">
        <v>272298</v>
      </c>
      <c r="BT20" s="69"/>
      <c r="BU20" s="69">
        <f t="shared" si="20"/>
        <v>48731</v>
      </c>
      <c r="BV20" s="69"/>
      <c r="BW20" s="744">
        <v>321029</v>
      </c>
      <c r="BX20" s="69"/>
      <c r="BY20" s="744">
        <v>582731</v>
      </c>
      <c r="BZ20" s="69"/>
      <c r="CA20" s="69">
        <f t="shared" si="21"/>
        <v>462348</v>
      </c>
      <c r="CB20" s="69"/>
      <c r="CC20" s="744">
        <v>1045079</v>
      </c>
      <c r="CD20" s="69"/>
      <c r="CE20" s="69">
        <f t="shared" si="22"/>
        <v>855029</v>
      </c>
      <c r="CF20" s="69"/>
      <c r="CG20" s="69">
        <f t="shared" si="23"/>
        <v>517082</v>
      </c>
      <c r="CH20" s="69"/>
      <c r="CI20" s="744">
        <v>1372111</v>
      </c>
      <c r="CJ20" s="69"/>
      <c r="CK20" s="96"/>
      <c r="CL20" s="514">
        <v>816.98085000000003</v>
      </c>
      <c r="CM20" s="868">
        <f t="shared" si="0"/>
        <v>1.3476448070967637</v>
      </c>
      <c r="CN20" s="613"/>
      <c r="CO20" s="96"/>
      <c r="CP20" s="69">
        <f t="shared" si="24"/>
        <v>215611.04033221831</v>
      </c>
      <c r="CQ20" s="69"/>
      <c r="CR20" s="69">
        <f t="shared" si="24"/>
        <v>51197.026221606051</v>
      </c>
      <c r="CS20" s="69"/>
      <c r="CT20" s="69">
        <f t="shared" si="24"/>
        <v>266808.06655382435</v>
      </c>
      <c r="CU20" s="69"/>
      <c r="CV20" s="69">
        <f t="shared" si="24"/>
        <v>381177.29075289832</v>
      </c>
      <c r="CW20" s="69"/>
      <c r="CX20" s="69">
        <f t="shared" si="25"/>
        <v>1156354.7125982207</v>
      </c>
      <c r="CY20" s="69"/>
      <c r="CZ20" s="69">
        <f t="shared" si="26"/>
        <v>1537532.0033511191</v>
      </c>
      <c r="DA20" s="69"/>
      <c r="DB20" s="69">
        <f t="shared" si="27"/>
        <v>596788.3310851166</v>
      </c>
      <c r="DC20" s="69"/>
      <c r="DD20" s="69">
        <f t="shared" si="28"/>
        <v>1209687.7558390752</v>
      </c>
      <c r="DE20" s="69"/>
      <c r="DF20" s="69">
        <f t="shared" si="28"/>
        <v>1806476.0869241918</v>
      </c>
      <c r="DG20" s="69"/>
      <c r="DH20" s="20"/>
      <c r="DI20" s="69">
        <f t="shared" si="29"/>
        <v>366960.98568283458</v>
      </c>
      <c r="DJ20" s="69"/>
      <c r="DK20" s="69">
        <f t="shared" si="29"/>
        <v>65672.079094632398</v>
      </c>
      <c r="DL20" s="69"/>
      <c r="DM20" s="69">
        <f t="shared" si="29"/>
        <v>432633.06477746693</v>
      </c>
      <c r="DN20" s="69"/>
      <c r="DO20" s="69">
        <f t="shared" si="29"/>
        <v>785314.40608430421</v>
      </c>
      <c r="DP20" s="69"/>
      <c r="DQ20" s="69">
        <f t="shared" si="30"/>
        <v>623080.88127157453</v>
      </c>
      <c r="DR20" s="69"/>
      <c r="DS20" s="69">
        <f t="shared" si="31"/>
        <v>1408395.2873558786</v>
      </c>
      <c r="DT20" s="69"/>
      <c r="DU20" s="69">
        <f t="shared" si="32"/>
        <v>1152275.3917671388</v>
      </c>
      <c r="DV20" s="69"/>
      <c r="DW20" s="69">
        <f t="shared" si="33"/>
        <v>696842.87214320875</v>
      </c>
      <c r="DX20" s="69"/>
      <c r="DY20" s="69">
        <f t="shared" si="34"/>
        <v>1849118.2639103476</v>
      </c>
      <c r="DZ20" s="69"/>
      <c r="EA20" s="91"/>
      <c r="EB20" s="69"/>
      <c r="EC20" s="69"/>
      <c r="ED20" s="69"/>
      <c r="EE20" s="69"/>
      <c r="EF20" s="69"/>
      <c r="EG20" s="69"/>
      <c r="EH20" s="69"/>
      <c r="EI20" s="69"/>
      <c r="EJ20" s="69"/>
      <c r="EK20" s="91"/>
      <c r="EL20" s="69"/>
      <c r="EM20" s="69"/>
      <c r="EN20" s="69"/>
      <c r="EO20" s="69"/>
      <c r="EP20" s="69"/>
      <c r="EQ20" s="69"/>
      <c r="ER20" s="69"/>
      <c r="ES20" s="69"/>
      <c r="ET20" s="69"/>
      <c r="EU20" s="91"/>
    </row>
    <row r="21" spans="1:151" s="72" customFormat="1" ht="17.25" customHeight="1">
      <c r="A21" s="61">
        <v>33543</v>
      </c>
      <c r="B21" s="70">
        <v>311</v>
      </c>
      <c r="C21" s="70">
        <f t="shared" si="1"/>
        <v>757</v>
      </c>
      <c r="D21" s="70">
        <v>1068</v>
      </c>
      <c r="E21" s="70">
        <f t="shared" si="2"/>
        <v>1175</v>
      </c>
      <c r="F21" s="70">
        <f t="shared" si="3"/>
        <v>1714</v>
      </c>
      <c r="G21" s="70">
        <f t="shared" si="4"/>
        <v>2889</v>
      </c>
      <c r="H21" s="70">
        <v>1486</v>
      </c>
      <c r="I21" s="70">
        <f t="shared" si="5"/>
        <v>2471</v>
      </c>
      <c r="J21" s="70">
        <v>3957</v>
      </c>
      <c r="K21" s="23"/>
      <c r="L21" s="70">
        <v>482</v>
      </c>
      <c r="M21" s="70">
        <f t="shared" si="6"/>
        <v>903</v>
      </c>
      <c r="N21" s="70">
        <v>1385</v>
      </c>
      <c r="O21" s="70">
        <f t="shared" si="7"/>
        <v>936</v>
      </c>
      <c r="P21" s="70">
        <f t="shared" si="8"/>
        <v>1288</v>
      </c>
      <c r="Q21" s="70">
        <f t="shared" si="9"/>
        <v>2224</v>
      </c>
      <c r="R21" s="70">
        <v>1418</v>
      </c>
      <c r="S21" s="70">
        <f t="shared" si="10"/>
        <v>2191</v>
      </c>
      <c r="T21" s="70">
        <v>3609</v>
      </c>
      <c r="U21" s="23"/>
      <c r="V21" s="70">
        <v>-171</v>
      </c>
      <c r="W21" s="70">
        <f t="shared" si="11"/>
        <v>-146</v>
      </c>
      <c r="X21" s="70">
        <v>-317</v>
      </c>
      <c r="Y21" s="70">
        <f t="shared" si="12"/>
        <v>239</v>
      </c>
      <c r="Z21" s="70">
        <f t="shared" si="13"/>
        <v>426</v>
      </c>
      <c r="AA21" s="70">
        <f t="shared" si="14"/>
        <v>665</v>
      </c>
      <c r="AB21" s="70">
        <v>68</v>
      </c>
      <c r="AC21" s="70">
        <f t="shared" si="15"/>
        <v>280</v>
      </c>
      <c r="AD21" s="70">
        <v>348</v>
      </c>
      <c r="AE21" s="23"/>
      <c r="AF21" s="402" t="s">
        <v>543</v>
      </c>
      <c r="AG21" s="402" t="s">
        <v>545</v>
      </c>
      <c r="AH21" s="402" t="s">
        <v>547</v>
      </c>
      <c r="AI21" s="402" t="s">
        <v>544</v>
      </c>
      <c r="AJ21" s="402" t="s">
        <v>546</v>
      </c>
      <c r="AK21" s="402" t="s">
        <v>548</v>
      </c>
      <c r="AL21" s="402" t="s">
        <v>550</v>
      </c>
      <c r="AM21" s="402" t="s">
        <v>551</v>
      </c>
      <c r="AN21" s="402" t="s">
        <v>549</v>
      </c>
      <c r="AO21" s="23"/>
      <c r="AP21" s="460" t="s">
        <v>640</v>
      </c>
      <c r="AQ21" s="460" t="s">
        <v>641</v>
      </c>
      <c r="AR21" s="460" t="s">
        <v>643</v>
      </c>
      <c r="AS21" s="460" t="s">
        <v>644</v>
      </c>
      <c r="AT21" s="460" t="s">
        <v>645</v>
      </c>
      <c r="AU21" s="460" t="s">
        <v>646</v>
      </c>
      <c r="AV21" s="460" t="s">
        <v>647</v>
      </c>
      <c r="AW21" s="460" t="s">
        <v>648</v>
      </c>
      <c r="AX21" s="460" t="s">
        <v>649</v>
      </c>
      <c r="AY21" s="75"/>
      <c r="AZ21" s="744">
        <v>175931</v>
      </c>
      <c r="BA21" s="69"/>
      <c r="BB21" s="69">
        <f t="shared" si="16"/>
        <v>38179</v>
      </c>
      <c r="BC21" s="69"/>
      <c r="BD21" s="744">
        <v>214110</v>
      </c>
      <c r="BE21" s="69"/>
      <c r="BF21" s="744">
        <v>418815</v>
      </c>
      <c r="BG21" s="69"/>
      <c r="BH21" s="69">
        <f t="shared" si="17"/>
        <v>970225</v>
      </c>
      <c r="BI21" s="69"/>
      <c r="BJ21" s="744">
        <v>1389040</v>
      </c>
      <c r="BK21" s="69"/>
      <c r="BL21" s="69">
        <f t="shared" si="18"/>
        <v>594746</v>
      </c>
      <c r="BM21" s="69"/>
      <c r="BN21" s="69">
        <f t="shared" si="19"/>
        <v>1009293</v>
      </c>
      <c r="BO21" s="69"/>
      <c r="BP21" s="744">
        <v>1604039</v>
      </c>
      <c r="BQ21" s="69"/>
      <c r="BR21" s="20"/>
      <c r="BS21" s="744">
        <v>256950</v>
      </c>
      <c r="BT21" s="69"/>
      <c r="BU21" s="69">
        <f t="shared" si="20"/>
        <v>45046</v>
      </c>
      <c r="BV21" s="69"/>
      <c r="BW21" s="744">
        <v>301996</v>
      </c>
      <c r="BX21" s="69"/>
      <c r="BY21" s="744">
        <v>580738</v>
      </c>
      <c r="BZ21" s="69"/>
      <c r="CA21" s="69">
        <f t="shared" si="21"/>
        <v>359737</v>
      </c>
      <c r="CB21" s="69"/>
      <c r="CC21" s="744">
        <v>940475</v>
      </c>
      <c r="CD21" s="69"/>
      <c r="CE21" s="69">
        <f t="shared" si="22"/>
        <v>837688</v>
      </c>
      <c r="CF21" s="69"/>
      <c r="CG21" s="69">
        <f t="shared" si="23"/>
        <v>413286</v>
      </c>
      <c r="CH21" s="69"/>
      <c r="CI21" s="744">
        <v>1250974</v>
      </c>
      <c r="CJ21" s="69"/>
      <c r="CK21" s="96"/>
      <c r="CL21" s="514">
        <v>816.98085000000003</v>
      </c>
      <c r="CM21" s="868">
        <f t="shared" si="0"/>
        <v>1.3476448070967637</v>
      </c>
      <c r="CN21" s="613"/>
      <c r="CO21" s="96"/>
      <c r="CP21" s="69">
        <f t="shared" si="24"/>
        <v>237092.49855734073</v>
      </c>
      <c r="CQ21" s="471"/>
      <c r="CR21" s="69">
        <f t="shared" si="24"/>
        <v>51451.731090147339</v>
      </c>
      <c r="CS21" s="471"/>
      <c r="CT21" s="69">
        <f t="shared" si="24"/>
        <v>288544.2296474881</v>
      </c>
      <c r="CU21" s="471"/>
      <c r="CV21" s="69">
        <f t="shared" si="24"/>
        <v>564413.85988423112</v>
      </c>
      <c r="CW21" s="471"/>
      <c r="CX21" s="69">
        <f t="shared" si="25"/>
        <v>1307518.6829654577</v>
      </c>
      <c r="CY21" s="471"/>
      <c r="CZ21" s="69">
        <f t="shared" si="26"/>
        <v>1871932.5428496886</v>
      </c>
      <c r="DA21" s="471"/>
      <c r="DB21" s="69">
        <f t="shared" si="27"/>
        <v>801506.35844157182</v>
      </c>
      <c r="DC21" s="471"/>
      <c r="DD21" s="69">
        <f t="shared" si="28"/>
        <v>1360168.4702891139</v>
      </c>
      <c r="DE21" s="471"/>
      <c r="DF21" s="69">
        <f t="shared" si="28"/>
        <v>2161674.8287306856</v>
      </c>
      <c r="DG21" s="471"/>
      <c r="DH21" s="20"/>
      <c r="DI21" s="69">
        <f t="shared" si="29"/>
        <v>346277.33318351343</v>
      </c>
      <c r="DJ21" s="471"/>
      <c r="DK21" s="69">
        <f t="shared" si="29"/>
        <v>60706.007980480819</v>
      </c>
      <c r="DL21" s="471"/>
      <c r="DM21" s="69">
        <f t="shared" si="29"/>
        <v>406983.34116399428</v>
      </c>
      <c r="DN21" s="471"/>
      <c r="DO21" s="69">
        <f t="shared" si="29"/>
        <v>782628.54998376034</v>
      </c>
      <c r="DP21" s="471"/>
      <c r="DQ21" s="69">
        <f t="shared" si="30"/>
        <v>484797.69997056847</v>
      </c>
      <c r="DR21" s="471"/>
      <c r="DS21" s="69">
        <f t="shared" si="31"/>
        <v>1267426.2499543289</v>
      </c>
      <c r="DT21" s="471"/>
      <c r="DU21" s="69">
        <f t="shared" si="32"/>
        <v>1128905.8831672738</v>
      </c>
      <c r="DV21" s="471"/>
      <c r="DW21" s="69">
        <f t="shared" si="33"/>
        <v>556962.73174579313</v>
      </c>
      <c r="DX21" s="471"/>
      <c r="DY21" s="69">
        <f t="shared" si="34"/>
        <v>1685868.6149130668</v>
      </c>
      <c r="DZ21" s="471"/>
      <c r="EA21" s="91"/>
      <c r="EB21" s="69"/>
      <c r="EC21" s="69"/>
      <c r="ED21" s="69"/>
      <c r="EE21" s="69"/>
      <c r="EF21" s="69"/>
      <c r="EG21" s="69"/>
      <c r="EH21" s="69"/>
      <c r="EI21" s="69"/>
      <c r="EJ21" s="69"/>
      <c r="EK21" s="91"/>
      <c r="EL21" s="69"/>
      <c r="EM21" s="69"/>
      <c r="EN21" s="69"/>
      <c r="EO21" s="69"/>
      <c r="EP21" s="69"/>
      <c r="EQ21" s="69"/>
      <c r="ER21" s="69"/>
      <c r="ES21" s="69"/>
      <c r="ET21" s="69"/>
      <c r="EU21" s="91"/>
    </row>
    <row r="22" spans="1:151" s="72" customFormat="1">
      <c r="A22" s="61">
        <v>33573</v>
      </c>
      <c r="B22" s="70">
        <v>486</v>
      </c>
      <c r="C22" s="70">
        <f t="shared" si="1"/>
        <v>984</v>
      </c>
      <c r="D22" s="70">
        <v>1470</v>
      </c>
      <c r="E22" s="70">
        <f t="shared" si="2"/>
        <v>1425</v>
      </c>
      <c r="F22" s="70">
        <f t="shared" si="3"/>
        <v>2376</v>
      </c>
      <c r="G22" s="70">
        <f t="shared" si="4"/>
        <v>3801</v>
      </c>
      <c r="H22" s="70">
        <v>1911</v>
      </c>
      <c r="I22" s="70">
        <f t="shared" si="5"/>
        <v>3360</v>
      </c>
      <c r="J22" s="70">
        <v>5271</v>
      </c>
      <c r="K22" s="23"/>
      <c r="L22" s="70">
        <v>641</v>
      </c>
      <c r="M22" s="70">
        <f t="shared" si="6"/>
        <v>989</v>
      </c>
      <c r="N22" s="70">
        <v>1630</v>
      </c>
      <c r="O22" s="70">
        <f t="shared" si="7"/>
        <v>1078</v>
      </c>
      <c r="P22" s="70">
        <f t="shared" si="8"/>
        <v>1309</v>
      </c>
      <c r="Q22" s="70">
        <f t="shared" si="9"/>
        <v>2387</v>
      </c>
      <c r="R22" s="70">
        <v>1719</v>
      </c>
      <c r="S22" s="70">
        <f t="shared" si="10"/>
        <v>2298</v>
      </c>
      <c r="T22" s="70">
        <v>4017</v>
      </c>
      <c r="U22" s="23"/>
      <c r="V22" s="70">
        <v>-155</v>
      </c>
      <c r="W22" s="70">
        <f t="shared" si="11"/>
        <v>-5</v>
      </c>
      <c r="X22" s="70">
        <v>-160</v>
      </c>
      <c r="Y22" s="70">
        <f t="shared" si="12"/>
        <v>347</v>
      </c>
      <c r="Z22" s="70">
        <f t="shared" si="13"/>
        <v>1067</v>
      </c>
      <c r="AA22" s="70">
        <f t="shared" si="14"/>
        <v>1414</v>
      </c>
      <c r="AB22" s="70">
        <v>192</v>
      </c>
      <c r="AC22" s="70">
        <f t="shared" si="15"/>
        <v>1062</v>
      </c>
      <c r="AD22" s="70">
        <v>1254</v>
      </c>
      <c r="AE22" s="23"/>
      <c r="AF22" s="233">
        <f>SUM(V11:V22)</f>
        <v>-673</v>
      </c>
      <c r="AG22" s="233">
        <f t="shared" ref="AG22:AG75" si="35">AH22-AF22</f>
        <v>-210</v>
      </c>
      <c r="AH22" s="233">
        <f>SUM(X11:X22)</f>
        <v>-883</v>
      </c>
      <c r="AI22" s="233">
        <f t="shared" ref="AI22:AI75" si="36">AL22-AF22</f>
        <v>3484</v>
      </c>
      <c r="AJ22" s="233">
        <f>AM22-AG22</f>
        <v>3796</v>
      </c>
      <c r="AK22" s="233">
        <f t="shared" ref="AK22:AK75" si="37">AN22-AH22</f>
        <v>7280</v>
      </c>
      <c r="AL22" s="233">
        <f>SUM(AB11:AB22)</f>
        <v>2811</v>
      </c>
      <c r="AM22" s="233">
        <f t="shared" ref="AM22:AM75" si="38">AN22-AL22</f>
        <v>3586</v>
      </c>
      <c r="AN22" s="233">
        <f>SUM(AD11:AD22)</f>
        <v>6397</v>
      </c>
      <c r="AO22" s="23"/>
      <c r="AP22" s="233">
        <f t="shared" ref="AP22:AP85" si="39">SUM(B11:B22)</f>
        <v>4759</v>
      </c>
      <c r="AQ22" s="233">
        <f t="shared" ref="AQ22:AQ85" si="40">SUM(L11:L22)</f>
        <v>5432</v>
      </c>
      <c r="AR22" s="233">
        <f t="shared" ref="AR22:AR85" si="41">SUM(V11:V22)</f>
        <v>-673</v>
      </c>
      <c r="AS22" s="233">
        <f t="shared" ref="AS22:AS85" si="42">SUM(E11:E22)</f>
        <v>15126</v>
      </c>
      <c r="AT22" s="233">
        <f t="shared" ref="AT22:AT85" si="43">SUM(O11:O22)</f>
        <v>11642</v>
      </c>
      <c r="AU22" s="233">
        <f t="shared" ref="AU22:AU85" si="44">+SUM(Y11:Y22)</f>
        <v>3484</v>
      </c>
      <c r="AV22" s="409">
        <f t="shared" ref="AV22:AV85" si="45">SUM(H11:H22)</f>
        <v>19885</v>
      </c>
      <c r="AW22" s="409">
        <f t="shared" ref="AW22:AW85" si="46">SUM(R11:R22)</f>
        <v>17074</v>
      </c>
      <c r="AX22" s="233">
        <f t="shared" ref="AX22:AX85" si="47">SUM(AB11:AB22)</f>
        <v>2811</v>
      </c>
      <c r="AY22" s="75"/>
      <c r="AZ22" s="744">
        <v>178127</v>
      </c>
      <c r="BA22" s="382">
        <f>SUM(AZ11:AZ22)/1000000</f>
        <v>1.762955</v>
      </c>
      <c r="BB22" s="69">
        <f t="shared" si="16"/>
        <v>35375</v>
      </c>
      <c r="BC22" s="69">
        <f>SUM(BB11:BB22)/1000000</f>
        <v>0.43260599999999999</v>
      </c>
      <c r="BD22" s="744">
        <v>213502</v>
      </c>
      <c r="BE22" s="69">
        <f t="shared" ref="BE22:BE85" si="48">SUM(BD11:BD22)/1000000</f>
        <v>2.1955610000000001</v>
      </c>
      <c r="BF22" s="744">
        <v>366272</v>
      </c>
      <c r="BG22" s="69">
        <f t="shared" ref="BG22:BG85" si="49">SUM(BF11:BF22)/1000000</f>
        <v>3.749447</v>
      </c>
      <c r="BH22" s="69">
        <f t="shared" si="17"/>
        <v>888242</v>
      </c>
      <c r="BI22" s="69">
        <f t="shared" ref="BI22:BI85" si="50">SUM(BH11:BH22)/1000000</f>
        <v>10.760134000000001</v>
      </c>
      <c r="BJ22" s="744">
        <v>1254514</v>
      </c>
      <c r="BK22" s="69">
        <f t="shared" ref="BK22:BK85" si="51">SUM(BJ11:BJ22)/1000000</f>
        <v>14.509581000000001</v>
      </c>
      <c r="BL22" s="69">
        <f t="shared" si="18"/>
        <v>544399</v>
      </c>
      <c r="BM22" s="69">
        <f t="shared" ref="BM22:BM85" si="52">SUM(BL11:BL22)/1000000</f>
        <v>5.5124019999999998</v>
      </c>
      <c r="BN22" s="69">
        <f t="shared" si="19"/>
        <v>924591</v>
      </c>
      <c r="BO22" s="69">
        <f t="shared" ref="BO22:BO85" si="53">SUM(BN11:BN22)/1000000</f>
        <v>11.204014000000001</v>
      </c>
      <c r="BP22" s="744">
        <v>1468990</v>
      </c>
      <c r="BQ22" s="69">
        <f t="shared" ref="BQ22:BQ85" si="54">SUM(BP11:BP22)/1000000</f>
        <v>16.716415999999999</v>
      </c>
      <c r="BR22" s="20"/>
      <c r="BS22" s="744">
        <v>239738</v>
      </c>
      <c r="BT22" s="420">
        <f>SUM(BS11:BS22)/1000000</f>
        <v>2.7627549999999998</v>
      </c>
      <c r="BU22" s="69">
        <f t="shared" si="20"/>
        <v>45141</v>
      </c>
      <c r="BV22" s="420">
        <f>SUM(BU11:BU22)/1000000</f>
        <v>0.52576199999999995</v>
      </c>
      <c r="BW22" s="744">
        <v>284879</v>
      </c>
      <c r="BX22" s="420">
        <f>SUM(BW11:BW22)/1000000</f>
        <v>3.2885170000000001</v>
      </c>
      <c r="BY22" s="744">
        <v>520466</v>
      </c>
      <c r="BZ22" s="420">
        <f>SUM(BY11:BY22)/1000000</f>
        <v>6.2267650000000003</v>
      </c>
      <c r="CA22" s="69">
        <f t="shared" si="21"/>
        <v>369533</v>
      </c>
      <c r="CB22" s="420">
        <f>SUM(CA11:CA22)/1000000</f>
        <v>4.6133649999999999</v>
      </c>
      <c r="CC22" s="744">
        <v>889999</v>
      </c>
      <c r="CD22" s="420">
        <f>SUM(CC11:CC22)/1000000</f>
        <v>10.84013</v>
      </c>
      <c r="CE22" s="69">
        <f t="shared" si="22"/>
        <v>760204</v>
      </c>
      <c r="CF22" s="420">
        <f>SUM(CE11:CE22)/1000000</f>
        <v>8.9895200000000006</v>
      </c>
      <c r="CG22" s="69">
        <f t="shared" si="23"/>
        <v>420464</v>
      </c>
      <c r="CH22" s="420">
        <f>SUM(CG11:CG22)/1000000</f>
        <v>5.2014519999999997</v>
      </c>
      <c r="CI22" s="744">
        <v>1180668</v>
      </c>
      <c r="CJ22" s="471">
        <f>SUM(CI11:CI22)/1000000</f>
        <v>14.190972</v>
      </c>
      <c r="CK22" s="96"/>
      <c r="CL22" s="514">
        <v>815.67674999999997</v>
      </c>
      <c r="CM22" s="868">
        <f t="shared" si="0"/>
        <v>1.3497994150256214</v>
      </c>
      <c r="CN22" s="613"/>
      <c r="CO22" s="96"/>
      <c r="CP22" s="69">
        <f t="shared" si="24"/>
        <v>240435.72040026885</v>
      </c>
      <c r="CQ22" s="692">
        <f>SUM(CP11:CP22)/1000000</f>
        <v>2.373581403004811</v>
      </c>
      <c r="CR22" s="69">
        <f t="shared" si="24"/>
        <v>47749.15430653136</v>
      </c>
      <c r="CS22" s="692">
        <f>SUM(CR11:CR22)/1000000</f>
        <v>0.58237733910834089</v>
      </c>
      <c r="CT22" s="69">
        <f t="shared" si="24"/>
        <v>288184.87470680021</v>
      </c>
      <c r="CU22" s="692">
        <f>SUM(CT11:CT22)/1000000</f>
        <v>2.9559587421131526</v>
      </c>
      <c r="CV22" s="69">
        <f t="shared" si="24"/>
        <v>494393.73134026438</v>
      </c>
      <c r="CW22" s="692">
        <f>SUM(CV11:CV22)/1000000</f>
        <v>5.0478088560728143</v>
      </c>
      <c r="CX22" s="69">
        <f t="shared" si="25"/>
        <v>1198948.532001188</v>
      </c>
      <c r="CY22" s="692">
        <f>SUM(CX11:CX22)/1000000</f>
        <v>14.485261620865884</v>
      </c>
      <c r="CZ22" s="69">
        <f t="shared" si="26"/>
        <v>1693342.2633414525</v>
      </c>
      <c r="DA22" s="692">
        <f>SUM(CZ11:CZ22)/1000000</f>
        <v>19.533070476938697</v>
      </c>
      <c r="DB22" s="69">
        <f t="shared" si="27"/>
        <v>734829.45174053323</v>
      </c>
      <c r="DC22" s="692">
        <f>SUM(DB11:DB22)/1000000</f>
        <v>7.4213902590776257</v>
      </c>
      <c r="DD22" s="69">
        <f t="shared" si="28"/>
        <v>1248012.3909379544</v>
      </c>
      <c r="DE22" s="692">
        <f>SUM(DD11:DD22)/1000000</f>
        <v>15.082820740954478</v>
      </c>
      <c r="DF22" s="69">
        <f t="shared" si="28"/>
        <v>1982841.8426784875</v>
      </c>
      <c r="DG22" s="692">
        <f>SUM(DF11:DF22)/1000000</f>
        <v>22.504211000032104</v>
      </c>
      <c r="DH22" s="20"/>
      <c r="DI22" s="69">
        <f t="shared" si="29"/>
        <v>323598.21215941245</v>
      </c>
      <c r="DJ22" s="692">
        <f>SUM(DI11:DI22)/1000000</f>
        <v>3.719470727593571</v>
      </c>
      <c r="DK22" s="69">
        <f t="shared" si="29"/>
        <v>60931.295393671578</v>
      </c>
      <c r="DL22" s="692">
        <f>SUM(DK11:DK22)/1000000</f>
        <v>0.70784550624407461</v>
      </c>
      <c r="DM22" s="69">
        <f t="shared" si="29"/>
        <v>384529.507553084</v>
      </c>
      <c r="DN22" s="692">
        <f>SUM(DM11:DM22)/1000000</f>
        <v>4.4273162338376455</v>
      </c>
      <c r="DO22" s="69">
        <f t="shared" si="29"/>
        <v>702524.70234072511</v>
      </c>
      <c r="DP22" s="692">
        <f>SUM(DO11:DO22)/1000000</f>
        <v>8.3827519043555085</v>
      </c>
      <c r="DQ22" s="69">
        <f t="shared" si="30"/>
        <v>498795.42723266297</v>
      </c>
      <c r="DR22" s="692">
        <f>SUM(DQ11:DQ22)/1000000</f>
        <v>6.2099783317421959</v>
      </c>
      <c r="DS22" s="69">
        <f t="shared" si="31"/>
        <v>1201320.129573388</v>
      </c>
      <c r="DT22" s="692">
        <f>SUM(DS11:DS22)/1000000</f>
        <v>14.592730236097703</v>
      </c>
      <c r="DU22" s="69">
        <f t="shared" si="32"/>
        <v>1026122.9145001374</v>
      </c>
      <c r="DV22" s="471">
        <f>SUM(DU11:DU22)/1000000</f>
        <v>12.102222631949079</v>
      </c>
      <c r="DW22" s="69">
        <f t="shared" si="33"/>
        <v>567542.06123933289</v>
      </c>
      <c r="DX22" s="692">
        <f>SUM(DW11:DW22)/1000000</f>
        <v>7.001736667151035</v>
      </c>
      <c r="DY22" s="69">
        <f t="shared" si="34"/>
        <v>1593664.9757394705</v>
      </c>
      <c r="DZ22" s="692">
        <f>SUM(DY11:DY22)/1000000</f>
        <v>19.103959299100115</v>
      </c>
      <c r="EA22" s="91"/>
      <c r="EB22" s="69"/>
      <c r="EC22" s="69"/>
      <c r="ED22" s="69"/>
      <c r="EE22" s="69"/>
      <c r="EF22" s="69"/>
      <c r="EG22" s="69"/>
      <c r="EH22" s="69"/>
      <c r="EI22" s="69"/>
      <c r="EJ22" s="69"/>
      <c r="EK22" s="91"/>
      <c r="EL22" s="69"/>
      <c r="EM22" s="69"/>
      <c r="EN22" s="69"/>
      <c r="EO22" s="69"/>
      <c r="EP22" s="69"/>
      <c r="EQ22" s="69"/>
      <c r="ER22" s="69"/>
      <c r="ES22" s="69"/>
      <c r="ET22" s="69"/>
      <c r="EU22" s="91"/>
    </row>
    <row r="23" spans="1:151" s="72" customFormat="1">
      <c r="A23" s="61">
        <v>33604</v>
      </c>
      <c r="B23" s="70">
        <v>486</v>
      </c>
      <c r="C23" s="70">
        <f t="shared" si="1"/>
        <v>930</v>
      </c>
      <c r="D23" s="70">
        <v>1416</v>
      </c>
      <c r="E23" s="70">
        <f t="shared" si="2"/>
        <v>1739</v>
      </c>
      <c r="F23" s="70">
        <f t="shared" si="3"/>
        <v>3169</v>
      </c>
      <c r="G23" s="70">
        <f t="shared" si="4"/>
        <v>4908</v>
      </c>
      <c r="H23" s="70">
        <v>2225</v>
      </c>
      <c r="I23" s="70">
        <f t="shared" si="5"/>
        <v>4099</v>
      </c>
      <c r="J23" s="70">
        <v>6324</v>
      </c>
      <c r="K23" s="23"/>
      <c r="L23" s="70">
        <v>707</v>
      </c>
      <c r="M23" s="70">
        <f t="shared" si="6"/>
        <v>1318</v>
      </c>
      <c r="N23" s="70">
        <v>2025</v>
      </c>
      <c r="O23" s="70">
        <f t="shared" si="7"/>
        <v>995</v>
      </c>
      <c r="P23" s="70">
        <f t="shared" si="8"/>
        <v>1779</v>
      </c>
      <c r="Q23" s="70">
        <f t="shared" si="9"/>
        <v>2774</v>
      </c>
      <c r="R23" s="70">
        <v>1702</v>
      </c>
      <c r="S23" s="70">
        <f t="shared" si="10"/>
        <v>3097</v>
      </c>
      <c r="T23" s="70">
        <v>4799</v>
      </c>
      <c r="U23" s="23"/>
      <c r="V23" s="70">
        <v>-221</v>
      </c>
      <c r="W23" s="70">
        <f t="shared" si="11"/>
        <v>-388</v>
      </c>
      <c r="X23" s="70">
        <v>-609</v>
      </c>
      <c r="Y23" s="70">
        <f t="shared" si="12"/>
        <v>744</v>
      </c>
      <c r="Z23" s="70">
        <f t="shared" si="13"/>
        <v>1390</v>
      </c>
      <c r="AA23" s="70">
        <f t="shared" si="14"/>
        <v>2134</v>
      </c>
      <c r="AB23" s="70">
        <v>523</v>
      </c>
      <c r="AC23" s="70">
        <f t="shared" si="15"/>
        <v>1002</v>
      </c>
      <c r="AD23" s="70">
        <v>1525</v>
      </c>
      <c r="AE23" s="23"/>
      <c r="AF23" s="233">
        <f t="shared" ref="AF23:AF86" si="55">SUM(V12:V23)</f>
        <v>-850</v>
      </c>
      <c r="AG23" s="233">
        <f t="shared" si="35"/>
        <v>-585</v>
      </c>
      <c r="AH23" s="233">
        <f t="shared" ref="AH23:AH86" si="56">SUM(X12:X23)</f>
        <v>-1435</v>
      </c>
      <c r="AI23" s="233">
        <f t="shared" si="36"/>
        <v>3400</v>
      </c>
      <c r="AJ23" s="233">
        <f t="shared" ref="AJ23:AJ75" si="57">AM23-AG23</f>
        <v>3599</v>
      </c>
      <c r="AK23" s="233">
        <f t="shared" si="37"/>
        <v>6999</v>
      </c>
      <c r="AL23" s="233">
        <f t="shared" ref="AL23:AL86" si="58">SUM(AB12:AB23)</f>
        <v>2550</v>
      </c>
      <c r="AM23" s="233">
        <f t="shared" si="38"/>
        <v>3014</v>
      </c>
      <c r="AN23" s="233">
        <f t="shared" ref="AN23:AN86" si="59">SUM(AD12:AD23)</f>
        <v>5564</v>
      </c>
      <c r="AO23" s="23"/>
      <c r="AP23" s="233">
        <f t="shared" si="39"/>
        <v>4593</v>
      </c>
      <c r="AQ23" s="233">
        <f t="shared" si="40"/>
        <v>5443</v>
      </c>
      <c r="AR23" s="233">
        <f t="shared" si="41"/>
        <v>-850</v>
      </c>
      <c r="AS23" s="233">
        <f t="shared" si="42"/>
        <v>15113</v>
      </c>
      <c r="AT23" s="233">
        <f t="shared" si="43"/>
        <v>11713</v>
      </c>
      <c r="AU23" s="233">
        <f t="shared" si="44"/>
        <v>3400</v>
      </c>
      <c r="AV23" s="409">
        <f t="shared" si="45"/>
        <v>19706</v>
      </c>
      <c r="AW23" s="409">
        <f t="shared" si="46"/>
        <v>17156</v>
      </c>
      <c r="AX23" s="233">
        <f t="shared" si="47"/>
        <v>2550</v>
      </c>
      <c r="AY23" s="75"/>
      <c r="AZ23" s="744">
        <v>148331</v>
      </c>
      <c r="BA23" s="382">
        <f t="shared" ref="BA23:BC86" si="60">SUM(AZ12:AZ23)/1000000</f>
        <v>1.7997460000000001</v>
      </c>
      <c r="BB23" s="69">
        <f t="shared" si="16"/>
        <v>30527</v>
      </c>
      <c r="BC23" s="382">
        <f t="shared" si="60"/>
        <v>0.43718899999999999</v>
      </c>
      <c r="BD23" s="744">
        <v>178858</v>
      </c>
      <c r="BE23" s="382">
        <f t="shared" si="48"/>
        <v>2.2369349999999999</v>
      </c>
      <c r="BF23" s="744">
        <v>269289</v>
      </c>
      <c r="BG23" s="382">
        <f t="shared" si="49"/>
        <v>3.723147</v>
      </c>
      <c r="BH23" s="69">
        <f t="shared" si="17"/>
        <v>751055</v>
      </c>
      <c r="BI23" s="382">
        <f t="shared" si="50"/>
        <v>10.679978</v>
      </c>
      <c r="BJ23" s="744">
        <v>1020344</v>
      </c>
      <c r="BK23" s="382">
        <f t="shared" si="51"/>
        <v>14.403124999999999</v>
      </c>
      <c r="BL23" s="69">
        <f t="shared" si="18"/>
        <v>417620</v>
      </c>
      <c r="BM23" s="382">
        <f t="shared" si="52"/>
        <v>5.5228929999999998</v>
      </c>
      <c r="BN23" s="69">
        <f t="shared" si="19"/>
        <v>781977</v>
      </c>
      <c r="BO23" s="382">
        <f t="shared" si="53"/>
        <v>11.128268</v>
      </c>
      <c r="BP23" s="744">
        <v>1199597</v>
      </c>
      <c r="BQ23" s="382">
        <f t="shared" si="54"/>
        <v>16.651160999999998</v>
      </c>
      <c r="BR23" s="20"/>
      <c r="BS23" s="744">
        <v>193351</v>
      </c>
      <c r="BT23" s="420">
        <f t="shared" ref="BT23:BT86" si="61">SUM(BS12:BS23)/1000000</f>
        <v>2.7530420000000002</v>
      </c>
      <c r="BU23" s="69">
        <f t="shared" si="20"/>
        <v>40379</v>
      </c>
      <c r="BV23" s="420">
        <f t="shared" ref="BV23:BV86" si="62">SUM(BU12:BU23)/1000000</f>
        <v>0.52780199999999999</v>
      </c>
      <c r="BW23" s="744">
        <v>233730</v>
      </c>
      <c r="BX23" s="420">
        <f t="shared" ref="BX23:BX86" si="63">SUM(BW12:BW23)/1000000</f>
        <v>3.2808440000000001</v>
      </c>
      <c r="BY23" s="744">
        <v>499001</v>
      </c>
      <c r="BZ23" s="420">
        <f t="shared" ref="BZ23:BZ86" si="64">SUM(BY12:BY23)/1000000</f>
        <v>6.1858469999999999</v>
      </c>
      <c r="CA23" s="69">
        <f t="shared" si="21"/>
        <v>406300</v>
      </c>
      <c r="CB23" s="420">
        <f t="shared" ref="CB23:CB86" si="65">SUM(CA12:CA23)/1000000</f>
        <v>4.5768890000000004</v>
      </c>
      <c r="CC23" s="744">
        <v>905301</v>
      </c>
      <c r="CD23" s="420">
        <f t="shared" ref="CD23:CD73" si="66">SUM(CC12:CC23)/1000000</f>
        <v>10.762736</v>
      </c>
      <c r="CE23" s="69">
        <f t="shared" si="22"/>
        <v>692352</v>
      </c>
      <c r="CF23" s="420">
        <f t="shared" ref="CF23:CF68" si="67">SUM(CE12:CE23)/1000000</f>
        <v>8.9388889999999996</v>
      </c>
      <c r="CG23" s="69">
        <f t="shared" si="23"/>
        <v>450974</v>
      </c>
      <c r="CH23" s="420">
        <f t="shared" ref="CH23:CH68" si="68">SUM(CG12:CG23)/1000000</f>
        <v>5.167611</v>
      </c>
      <c r="CI23" s="744">
        <v>1143326</v>
      </c>
      <c r="CJ23" s="471">
        <f t="shared" ref="CJ23:CJ86" si="69">SUM(CI12:CI23)/1000000</f>
        <v>14.1065</v>
      </c>
      <c r="CK23" s="96"/>
      <c r="CL23" s="514">
        <v>815.67674999999997</v>
      </c>
      <c r="CM23" s="868">
        <f t="shared" si="0"/>
        <v>1.3497994150256214</v>
      </c>
      <c r="CN23" s="613"/>
      <c r="CO23" s="96"/>
      <c r="CP23" s="69">
        <f t="shared" si="24"/>
        <v>200217.09703016546</v>
      </c>
      <c r="CQ23" s="692">
        <f t="shared" ref="CQ23:CQ86" si="70">SUM(CP12:CP23)/1000000</f>
        <v>2.4240244498529329</v>
      </c>
      <c r="CR23" s="69">
        <f t="shared" si="24"/>
        <v>41205.326742487145</v>
      </c>
      <c r="CS23" s="692">
        <f t="shared" ref="CS23:CS86" si="71">SUM(CR12:CR23)/1000000</f>
        <v>0.58874549570627943</v>
      </c>
      <c r="CT23" s="69">
        <f t="shared" si="24"/>
        <v>241422.4237726526</v>
      </c>
      <c r="CU23" s="692">
        <f t="shared" ref="CU23:CU86" si="72">SUM(CT12:CT23)/1000000</f>
        <v>3.0127699455592118</v>
      </c>
      <c r="CV23" s="69">
        <f t="shared" si="24"/>
        <v>363486.13467283454</v>
      </c>
      <c r="CW23" s="692">
        <f t="shared" ref="CW23:CW86" si="73">SUM(CV12:CV23)/1000000</f>
        <v>5.014383015496767</v>
      </c>
      <c r="CX23" s="69">
        <f t="shared" si="25"/>
        <v>1013773.5996520681</v>
      </c>
      <c r="CY23" s="692">
        <f t="shared" ref="CY23:CY86" si="74">SUM(CX12:CX23)/1000000</f>
        <v>14.382898964234403</v>
      </c>
      <c r="CZ23" s="69">
        <f t="shared" si="26"/>
        <v>1377259.7343249025</v>
      </c>
      <c r="DA23" s="692">
        <f t="shared" ref="DA23:DA86" si="75">SUM(CZ12:CZ23)/1000000</f>
        <v>19.397281979731169</v>
      </c>
      <c r="DB23" s="69">
        <f t="shared" si="27"/>
        <v>563703.23170300003</v>
      </c>
      <c r="DC23" s="692">
        <f t="shared" ref="DC23:DC86" si="76">SUM(DB12:DB23)/1000000</f>
        <v>7.4384074653496981</v>
      </c>
      <c r="DD23" s="69">
        <f t="shared" si="28"/>
        <v>1055512.0971634903</v>
      </c>
      <c r="DE23" s="692">
        <f t="shared" ref="DE23:DE86" si="77">SUM(DD12:DD23)/1000000</f>
        <v>14.986596710770886</v>
      </c>
      <c r="DF23" s="69">
        <f t="shared" si="28"/>
        <v>1619215.3288664904</v>
      </c>
      <c r="DG23" s="692">
        <f t="shared" ref="DG23:DG86" si="78">SUM(DF12:DF23)/1000000</f>
        <v>22.425004176120588</v>
      </c>
      <c r="DH23" s="20"/>
      <c r="DI23" s="69">
        <f t="shared" si="29"/>
        <v>260985.06669461893</v>
      </c>
      <c r="DJ23" s="692">
        <f t="shared" ref="DJ23:DJ86" si="79">SUM(DI12:DI23)/1000000</f>
        <v>3.7077848446184158</v>
      </c>
      <c r="DK23" s="69">
        <f t="shared" si="29"/>
        <v>54503.55057931957</v>
      </c>
      <c r="DL23" s="692">
        <f t="shared" ref="DL23:DL86" si="80">SUM(DK12:DK23)/1000000</f>
        <v>0.71086808757532716</v>
      </c>
      <c r="DM23" s="69">
        <f t="shared" si="29"/>
        <v>315488.61727393849</v>
      </c>
      <c r="DN23" s="692">
        <f t="shared" ref="DN23:DN86" si="81">SUM(DM12:DM23)/1000000</f>
        <v>4.4186529321937433</v>
      </c>
      <c r="DO23" s="69">
        <f t="shared" si="29"/>
        <v>673551.25789720006</v>
      </c>
      <c r="DP23" s="692">
        <f t="shared" ref="DP23:DP86" si="82">SUM(DO12:DO23)/1000000</f>
        <v>8.3313089413432664</v>
      </c>
      <c r="DQ23" s="69">
        <f t="shared" si="30"/>
        <v>548423.50232491002</v>
      </c>
      <c r="DR23" s="692">
        <f t="shared" ref="DR23:DR86" si="83">SUM(DQ12:DQ23)/1000000</f>
        <v>6.1638496120534363</v>
      </c>
      <c r="DS23" s="69">
        <f t="shared" si="31"/>
        <v>1221974.76022211</v>
      </c>
      <c r="DT23" s="692">
        <f t="shared" ref="DT23:DT86" si="84">SUM(DS12:DS23)/1000000</f>
        <v>14.495158553396703</v>
      </c>
      <c r="DU23" s="69">
        <f t="shared" si="32"/>
        <v>934536.32459181908</v>
      </c>
      <c r="DV23" s="471">
        <f t="shared" ref="DV23:DV86" si="85">SUM(DU12:DU23)/1000000</f>
        <v>12.039093785961683</v>
      </c>
      <c r="DW23" s="69">
        <f t="shared" si="33"/>
        <v>608724.44139176456</v>
      </c>
      <c r="DX23" s="692">
        <f t="shared" ref="DX23:DX86" si="86">SUM(DW12:DW23)/1000000</f>
        <v>6.9594596190412057</v>
      </c>
      <c r="DY23" s="69">
        <f t="shared" si="34"/>
        <v>1543260.7659835836</v>
      </c>
      <c r="DZ23" s="692">
        <f t="shared" ref="DZ23:DZ86" si="87">SUM(DY12:DY23)/1000000</f>
        <v>18.998553405002891</v>
      </c>
      <c r="EA23" s="91"/>
      <c r="EB23" s="69"/>
      <c r="EC23" s="69"/>
      <c r="ED23" s="69"/>
      <c r="EE23" s="69"/>
      <c r="EF23" s="69"/>
      <c r="EG23" s="69"/>
      <c r="EH23" s="69"/>
      <c r="EI23" s="69"/>
      <c r="EJ23" s="69"/>
      <c r="EK23" s="91"/>
      <c r="EL23" s="69"/>
      <c r="EM23" s="69"/>
      <c r="EN23" s="69"/>
      <c r="EO23" s="69"/>
      <c r="EP23" s="69"/>
      <c r="EQ23" s="69"/>
      <c r="ER23" s="69"/>
      <c r="ES23" s="69"/>
      <c r="ET23" s="69"/>
      <c r="EU23" s="91"/>
    </row>
    <row r="24" spans="1:151" s="72" customFormat="1">
      <c r="A24" s="61">
        <v>33635</v>
      </c>
      <c r="B24" s="70">
        <v>415</v>
      </c>
      <c r="C24" s="70">
        <f t="shared" si="1"/>
        <v>811</v>
      </c>
      <c r="D24" s="70">
        <v>1226</v>
      </c>
      <c r="E24" s="70">
        <f t="shared" si="2"/>
        <v>1604</v>
      </c>
      <c r="F24" s="70">
        <f t="shared" si="3"/>
        <v>2218</v>
      </c>
      <c r="G24" s="70">
        <f t="shared" si="4"/>
        <v>3822</v>
      </c>
      <c r="H24" s="70">
        <v>2019</v>
      </c>
      <c r="I24" s="70">
        <f t="shared" si="5"/>
        <v>3029</v>
      </c>
      <c r="J24" s="70">
        <v>5048</v>
      </c>
      <c r="K24" s="23"/>
      <c r="L24" s="70">
        <v>513</v>
      </c>
      <c r="M24" s="70">
        <f t="shared" si="6"/>
        <v>936</v>
      </c>
      <c r="N24" s="70">
        <v>1449</v>
      </c>
      <c r="O24" s="70">
        <f t="shared" si="7"/>
        <v>921</v>
      </c>
      <c r="P24" s="70">
        <f t="shared" si="8"/>
        <v>1347</v>
      </c>
      <c r="Q24" s="70">
        <f t="shared" si="9"/>
        <v>2268</v>
      </c>
      <c r="R24" s="70">
        <v>1434</v>
      </c>
      <c r="S24" s="70">
        <f t="shared" si="10"/>
        <v>2283</v>
      </c>
      <c r="T24" s="70">
        <v>3717</v>
      </c>
      <c r="U24" s="23"/>
      <c r="V24" s="70">
        <v>-98</v>
      </c>
      <c r="W24" s="70">
        <f t="shared" si="11"/>
        <v>-125</v>
      </c>
      <c r="X24" s="70">
        <v>-223</v>
      </c>
      <c r="Y24" s="70">
        <f t="shared" si="12"/>
        <v>683</v>
      </c>
      <c r="Z24" s="70">
        <f t="shared" si="13"/>
        <v>871</v>
      </c>
      <c r="AA24" s="70">
        <f t="shared" si="14"/>
        <v>1554</v>
      </c>
      <c r="AB24" s="70">
        <v>585</v>
      </c>
      <c r="AC24" s="70">
        <f t="shared" si="15"/>
        <v>746</v>
      </c>
      <c r="AD24" s="70">
        <v>1331</v>
      </c>
      <c r="AE24" s="23"/>
      <c r="AF24" s="233">
        <f t="shared" si="55"/>
        <v>-1000</v>
      </c>
      <c r="AG24" s="233">
        <f t="shared" si="35"/>
        <v>-789</v>
      </c>
      <c r="AH24" s="233">
        <f t="shared" si="56"/>
        <v>-1789</v>
      </c>
      <c r="AI24" s="233">
        <f t="shared" si="36"/>
        <v>3181</v>
      </c>
      <c r="AJ24" s="233">
        <f t="shared" si="57"/>
        <v>3687</v>
      </c>
      <c r="AK24" s="233">
        <f t="shared" si="37"/>
        <v>6868</v>
      </c>
      <c r="AL24" s="233">
        <f t="shared" si="58"/>
        <v>2181</v>
      </c>
      <c r="AM24" s="233">
        <f t="shared" si="38"/>
        <v>2898</v>
      </c>
      <c r="AN24" s="233">
        <f t="shared" si="59"/>
        <v>5079</v>
      </c>
      <c r="AO24" s="23"/>
      <c r="AP24" s="233">
        <f t="shared" si="39"/>
        <v>4447</v>
      </c>
      <c r="AQ24" s="233">
        <f t="shared" si="40"/>
        <v>5447</v>
      </c>
      <c r="AR24" s="233">
        <f t="shared" si="41"/>
        <v>-1000</v>
      </c>
      <c r="AS24" s="233">
        <f t="shared" si="42"/>
        <v>15006</v>
      </c>
      <c r="AT24" s="233">
        <f t="shared" si="43"/>
        <v>11825</v>
      </c>
      <c r="AU24" s="233">
        <f t="shared" si="44"/>
        <v>3181</v>
      </c>
      <c r="AV24" s="409">
        <f t="shared" si="45"/>
        <v>19453</v>
      </c>
      <c r="AW24" s="409">
        <f t="shared" si="46"/>
        <v>17272</v>
      </c>
      <c r="AX24" s="233">
        <f t="shared" si="47"/>
        <v>2181</v>
      </c>
      <c r="AY24" s="75"/>
      <c r="AZ24" s="744">
        <v>173845</v>
      </c>
      <c r="BA24" s="382">
        <f t="shared" si="60"/>
        <v>1.8489089999999999</v>
      </c>
      <c r="BB24" s="69">
        <f t="shared" si="16"/>
        <v>31754</v>
      </c>
      <c r="BC24" s="382">
        <f t="shared" si="60"/>
        <v>0.42811700000000003</v>
      </c>
      <c r="BD24" s="744">
        <v>205599</v>
      </c>
      <c r="BE24" s="382">
        <f t="shared" si="48"/>
        <v>2.2770260000000002</v>
      </c>
      <c r="BF24" s="744">
        <v>356891</v>
      </c>
      <c r="BG24" s="382">
        <f t="shared" si="49"/>
        <v>3.793898</v>
      </c>
      <c r="BH24" s="69">
        <f t="shared" si="17"/>
        <v>924253</v>
      </c>
      <c r="BI24" s="382">
        <f t="shared" si="50"/>
        <v>10.769007</v>
      </c>
      <c r="BJ24" s="744">
        <v>1281144</v>
      </c>
      <c r="BK24" s="382">
        <f t="shared" si="51"/>
        <v>14.562905000000001</v>
      </c>
      <c r="BL24" s="69">
        <f t="shared" si="18"/>
        <v>530736</v>
      </c>
      <c r="BM24" s="382">
        <f t="shared" si="52"/>
        <v>5.6428070000000004</v>
      </c>
      <c r="BN24" s="69">
        <f t="shared" si="19"/>
        <v>956449</v>
      </c>
      <c r="BO24" s="382">
        <f t="shared" si="53"/>
        <v>11.207865</v>
      </c>
      <c r="BP24" s="744">
        <v>1487185</v>
      </c>
      <c r="BQ24" s="382">
        <f t="shared" si="54"/>
        <v>16.850671999999999</v>
      </c>
      <c r="BR24" s="20"/>
      <c r="BS24" s="744">
        <v>231617</v>
      </c>
      <c r="BT24" s="420">
        <f t="shared" si="61"/>
        <v>2.767506</v>
      </c>
      <c r="BU24" s="69">
        <f t="shared" si="20"/>
        <v>35904</v>
      </c>
      <c r="BV24" s="420">
        <f t="shared" si="62"/>
        <v>0.52368300000000001</v>
      </c>
      <c r="BW24" s="744">
        <v>267521</v>
      </c>
      <c r="BX24" s="420">
        <f t="shared" si="63"/>
        <v>3.2911890000000001</v>
      </c>
      <c r="BY24" s="744">
        <v>525098</v>
      </c>
      <c r="BZ24" s="420">
        <f t="shared" si="64"/>
        <v>6.1852879999999999</v>
      </c>
      <c r="CA24" s="69">
        <f t="shared" si="21"/>
        <v>444143</v>
      </c>
      <c r="CB24" s="420">
        <f t="shared" si="65"/>
        <v>4.5836170000000003</v>
      </c>
      <c r="CC24" s="744">
        <v>969241</v>
      </c>
      <c r="CD24" s="420">
        <f t="shared" si="66"/>
        <v>10.768905</v>
      </c>
      <c r="CE24" s="69">
        <f t="shared" si="22"/>
        <v>756715</v>
      </c>
      <c r="CF24" s="420">
        <f t="shared" si="67"/>
        <v>8.9527940000000008</v>
      </c>
      <c r="CG24" s="69">
        <f t="shared" si="23"/>
        <v>486203</v>
      </c>
      <c r="CH24" s="420">
        <f t="shared" si="68"/>
        <v>5.1712530000000001</v>
      </c>
      <c r="CI24" s="744">
        <v>1242918</v>
      </c>
      <c r="CJ24" s="471">
        <f t="shared" si="69"/>
        <v>14.124046999999999</v>
      </c>
      <c r="CK24" s="96"/>
      <c r="CL24" s="514">
        <v>815.67674999999997</v>
      </c>
      <c r="CM24" s="868">
        <f t="shared" si="0"/>
        <v>1.3497994150256214</v>
      </c>
      <c r="CN24" s="613"/>
      <c r="CO24" s="96"/>
      <c r="CP24" s="69">
        <f t="shared" si="24"/>
        <v>234655.87930512914</v>
      </c>
      <c r="CQ24" s="692">
        <f t="shared" si="70"/>
        <v>2.4912594207413714</v>
      </c>
      <c r="CR24" s="69">
        <f t="shared" si="24"/>
        <v>42861.530624723579</v>
      </c>
      <c r="CS24" s="692">
        <f t="shared" si="71"/>
        <v>0.57678655499576781</v>
      </c>
      <c r="CT24" s="69">
        <f t="shared" si="24"/>
        <v>277517.40992985276</v>
      </c>
      <c r="CU24" s="692">
        <f t="shared" si="72"/>
        <v>3.0680459757371397</v>
      </c>
      <c r="CV24" s="69">
        <f t="shared" si="24"/>
        <v>481731.26302790904</v>
      </c>
      <c r="CW24" s="692">
        <f t="shared" si="73"/>
        <v>5.1118902627537413</v>
      </c>
      <c r="CX24" s="69">
        <f t="shared" si="25"/>
        <v>1247556.1587356757</v>
      </c>
      <c r="CY24" s="692">
        <f t="shared" si="74"/>
        <v>14.508930277271251</v>
      </c>
      <c r="CZ24" s="69">
        <f t="shared" si="26"/>
        <v>1729287.4217635847</v>
      </c>
      <c r="DA24" s="692">
        <f t="shared" si="75"/>
        <v>19.620820540024987</v>
      </c>
      <c r="DB24" s="69">
        <f t="shared" si="27"/>
        <v>716387.14233303815</v>
      </c>
      <c r="DC24" s="692">
        <f t="shared" si="76"/>
        <v>7.6031496834951131</v>
      </c>
      <c r="DD24" s="69">
        <f t="shared" si="28"/>
        <v>1291014.3007018405</v>
      </c>
      <c r="DE24" s="692">
        <f t="shared" si="77"/>
        <v>15.100188782225588</v>
      </c>
      <c r="DF24" s="69">
        <f t="shared" si="28"/>
        <v>2007401.4430348787</v>
      </c>
      <c r="DG24" s="692">
        <f t="shared" si="78"/>
        <v>22.703338465720702</v>
      </c>
      <c r="DH24" s="20"/>
      <c r="DI24" s="69">
        <f t="shared" si="29"/>
        <v>312636.49110998935</v>
      </c>
      <c r="DJ24" s="692">
        <f t="shared" si="79"/>
        <v>3.7288319120312434</v>
      </c>
      <c r="DK24" s="69">
        <f t="shared" si="29"/>
        <v>48463.19819707991</v>
      </c>
      <c r="DL24" s="692">
        <f t="shared" si="80"/>
        <v>0.7055890694335516</v>
      </c>
      <c r="DM24" s="69">
        <f t="shared" si="29"/>
        <v>361099.68930706929</v>
      </c>
      <c r="DN24" s="692">
        <f t="shared" si="81"/>
        <v>4.434420981464795</v>
      </c>
      <c r="DO24" s="69">
        <f t="shared" si="29"/>
        <v>708776.97323112376</v>
      </c>
      <c r="DP24" s="692">
        <f t="shared" si="82"/>
        <v>8.3342424692046322</v>
      </c>
      <c r="DQ24" s="69">
        <f t="shared" si="30"/>
        <v>599503.96158772451</v>
      </c>
      <c r="DR24" s="692">
        <f t="shared" si="83"/>
        <v>6.1760000129420494</v>
      </c>
      <c r="DS24" s="69">
        <f t="shared" si="31"/>
        <v>1308280.9348188483</v>
      </c>
      <c r="DT24" s="692">
        <f t="shared" si="84"/>
        <v>14.51024248214668</v>
      </c>
      <c r="DU24" s="69">
        <f t="shared" si="32"/>
        <v>1021413.4643411131</v>
      </c>
      <c r="DV24" s="471">
        <f t="shared" si="85"/>
        <v>12.063074381235875</v>
      </c>
      <c r="DW24" s="69">
        <f t="shared" si="33"/>
        <v>656276.52498370223</v>
      </c>
      <c r="DX24" s="692">
        <f t="shared" si="86"/>
        <v>6.9677612880997026</v>
      </c>
      <c r="DY24" s="69">
        <f t="shared" si="34"/>
        <v>1677689.9893248153</v>
      </c>
      <c r="DZ24" s="692">
        <f t="shared" si="87"/>
        <v>19.030835669335577</v>
      </c>
      <c r="EA24" s="91"/>
      <c r="EB24" s="69"/>
      <c r="EC24" s="69"/>
      <c r="ED24" s="69"/>
      <c r="EE24" s="69"/>
      <c r="EF24" s="69"/>
      <c r="EG24" s="69"/>
      <c r="EH24" s="69"/>
      <c r="EI24" s="69"/>
      <c r="EJ24" s="69"/>
      <c r="EK24" s="91"/>
      <c r="EL24" s="69"/>
      <c r="EM24" s="69"/>
      <c r="EN24" s="69"/>
      <c r="EO24" s="69"/>
      <c r="EP24" s="69"/>
      <c r="EQ24" s="69"/>
      <c r="ER24" s="69"/>
      <c r="ES24" s="69"/>
      <c r="ET24" s="69"/>
      <c r="EU24" s="91"/>
    </row>
    <row r="25" spans="1:151" s="72" customFormat="1">
      <c r="A25" s="61">
        <v>33664</v>
      </c>
      <c r="B25" s="70">
        <v>375</v>
      </c>
      <c r="C25" s="70">
        <f t="shared" si="1"/>
        <v>702</v>
      </c>
      <c r="D25" s="70">
        <v>1077</v>
      </c>
      <c r="E25" s="70">
        <f t="shared" si="2"/>
        <v>940</v>
      </c>
      <c r="F25" s="70">
        <f t="shared" si="3"/>
        <v>1066</v>
      </c>
      <c r="G25" s="70">
        <f t="shared" si="4"/>
        <v>2006</v>
      </c>
      <c r="H25" s="70">
        <v>1315</v>
      </c>
      <c r="I25" s="70">
        <f t="shared" si="5"/>
        <v>1768</v>
      </c>
      <c r="J25" s="70">
        <v>3083</v>
      </c>
      <c r="K25" s="23"/>
      <c r="L25" s="70">
        <v>494</v>
      </c>
      <c r="M25" s="70">
        <f t="shared" si="6"/>
        <v>901</v>
      </c>
      <c r="N25" s="70">
        <v>1395</v>
      </c>
      <c r="O25" s="70">
        <f t="shared" si="7"/>
        <v>1124</v>
      </c>
      <c r="P25" s="70">
        <f t="shared" si="8"/>
        <v>1750</v>
      </c>
      <c r="Q25" s="70">
        <f t="shared" si="9"/>
        <v>2874</v>
      </c>
      <c r="R25" s="70">
        <v>1618</v>
      </c>
      <c r="S25" s="70">
        <f t="shared" si="10"/>
        <v>2651</v>
      </c>
      <c r="T25" s="70">
        <v>4269</v>
      </c>
      <c r="U25" s="23"/>
      <c r="V25" s="70">
        <v>-119</v>
      </c>
      <c r="W25" s="70">
        <f t="shared" si="11"/>
        <v>-199</v>
      </c>
      <c r="X25" s="70">
        <v>-318</v>
      </c>
      <c r="Y25" s="70">
        <f t="shared" si="12"/>
        <v>-184</v>
      </c>
      <c r="Z25" s="70">
        <f t="shared" si="13"/>
        <v>-684</v>
      </c>
      <c r="AA25" s="70">
        <f t="shared" si="14"/>
        <v>-868</v>
      </c>
      <c r="AB25" s="70">
        <v>-303</v>
      </c>
      <c r="AC25" s="70">
        <f t="shared" si="15"/>
        <v>-883</v>
      </c>
      <c r="AD25" s="70">
        <v>-1186</v>
      </c>
      <c r="AE25" s="23"/>
      <c r="AF25" s="233">
        <f t="shared" si="55"/>
        <v>-1194</v>
      </c>
      <c r="AG25" s="233">
        <f t="shared" si="35"/>
        <v>-1071</v>
      </c>
      <c r="AH25" s="233">
        <f t="shared" si="56"/>
        <v>-2265</v>
      </c>
      <c r="AI25" s="233">
        <f t="shared" si="36"/>
        <v>3000</v>
      </c>
      <c r="AJ25" s="233">
        <f t="shared" si="57"/>
        <v>3552</v>
      </c>
      <c r="AK25" s="233">
        <f t="shared" si="37"/>
        <v>6552</v>
      </c>
      <c r="AL25" s="233">
        <f t="shared" si="58"/>
        <v>1806</v>
      </c>
      <c r="AM25" s="233">
        <f t="shared" si="38"/>
        <v>2481</v>
      </c>
      <c r="AN25" s="233">
        <f t="shared" si="59"/>
        <v>4287</v>
      </c>
      <c r="AO25" s="23"/>
      <c r="AP25" s="233">
        <f t="shared" si="39"/>
        <v>4317</v>
      </c>
      <c r="AQ25" s="233">
        <f t="shared" si="40"/>
        <v>5511</v>
      </c>
      <c r="AR25" s="233">
        <f t="shared" si="41"/>
        <v>-1194</v>
      </c>
      <c r="AS25" s="233">
        <f t="shared" si="42"/>
        <v>14857</v>
      </c>
      <c r="AT25" s="233">
        <f t="shared" si="43"/>
        <v>11857</v>
      </c>
      <c r="AU25" s="233">
        <f t="shared" si="44"/>
        <v>3000</v>
      </c>
      <c r="AV25" s="409">
        <f t="shared" si="45"/>
        <v>19174</v>
      </c>
      <c r="AW25" s="409">
        <f t="shared" si="46"/>
        <v>17368</v>
      </c>
      <c r="AX25" s="233">
        <f t="shared" si="47"/>
        <v>1806</v>
      </c>
      <c r="AY25" s="75"/>
      <c r="AZ25" s="744">
        <v>173032</v>
      </c>
      <c r="BA25" s="382">
        <f t="shared" si="60"/>
        <v>1.8631260000000001</v>
      </c>
      <c r="BB25" s="69">
        <f t="shared" si="16"/>
        <v>29671</v>
      </c>
      <c r="BC25" s="382">
        <f t="shared" si="60"/>
        <v>0.4153</v>
      </c>
      <c r="BD25" s="744">
        <v>202703</v>
      </c>
      <c r="BE25" s="382">
        <f t="shared" si="48"/>
        <v>2.2784260000000001</v>
      </c>
      <c r="BF25" s="744">
        <v>363086</v>
      </c>
      <c r="BG25" s="382">
        <f t="shared" si="49"/>
        <v>3.8584619999999998</v>
      </c>
      <c r="BH25" s="69">
        <f t="shared" si="17"/>
        <v>1055715</v>
      </c>
      <c r="BI25" s="382">
        <f t="shared" si="50"/>
        <v>10.945335999999999</v>
      </c>
      <c r="BJ25" s="744">
        <v>1418801</v>
      </c>
      <c r="BK25" s="382">
        <f t="shared" si="51"/>
        <v>14.803798</v>
      </c>
      <c r="BL25" s="69">
        <f t="shared" si="18"/>
        <v>536118</v>
      </c>
      <c r="BM25" s="382">
        <f t="shared" si="52"/>
        <v>5.7215879999999997</v>
      </c>
      <c r="BN25" s="69">
        <f t="shared" si="19"/>
        <v>1086191</v>
      </c>
      <c r="BO25" s="382">
        <f t="shared" si="53"/>
        <v>11.371484000000001</v>
      </c>
      <c r="BP25" s="744">
        <v>1622309</v>
      </c>
      <c r="BQ25" s="382">
        <f t="shared" si="54"/>
        <v>17.093071999999999</v>
      </c>
      <c r="BR25" s="20"/>
      <c r="BS25" s="744">
        <v>268426</v>
      </c>
      <c r="BT25" s="420">
        <f t="shared" si="61"/>
        <v>2.8164389999999999</v>
      </c>
      <c r="BU25" s="69">
        <f t="shared" si="20"/>
        <v>34822</v>
      </c>
      <c r="BV25" s="420">
        <f t="shared" si="62"/>
        <v>0.51735200000000003</v>
      </c>
      <c r="BW25" s="744">
        <v>303248</v>
      </c>
      <c r="BX25" s="420">
        <f t="shared" si="63"/>
        <v>3.3337910000000002</v>
      </c>
      <c r="BY25" s="744">
        <v>571389</v>
      </c>
      <c r="BZ25" s="420">
        <f t="shared" si="64"/>
        <v>6.3179030000000003</v>
      </c>
      <c r="CA25" s="69">
        <f t="shared" si="21"/>
        <v>359626</v>
      </c>
      <c r="CB25" s="420">
        <f t="shared" si="65"/>
        <v>4.5489199999999999</v>
      </c>
      <c r="CC25" s="744">
        <v>931015</v>
      </c>
      <c r="CD25" s="420">
        <f t="shared" si="66"/>
        <v>10.866823</v>
      </c>
      <c r="CE25" s="69">
        <f t="shared" si="22"/>
        <v>839815</v>
      </c>
      <c r="CF25" s="420">
        <f t="shared" si="67"/>
        <v>9.1343420000000002</v>
      </c>
      <c r="CG25" s="69">
        <f t="shared" si="23"/>
        <v>398842</v>
      </c>
      <c r="CH25" s="420">
        <f t="shared" si="68"/>
        <v>5.129734</v>
      </c>
      <c r="CI25" s="744">
        <v>1238657</v>
      </c>
      <c r="CJ25" s="471">
        <f t="shared" si="69"/>
        <v>14.264075999999999</v>
      </c>
      <c r="CK25" s="96"/>
      <c r="CL25" s="514">
        <v>814.96799999999996</v>
      </c>
      <c r="CM25" s="868">
        <f t="shared" si="0"/>
        <v>1.3509732897488</v>
      </c>
      <c r="CN25" s="613"/>
      <c r="CO25" s="96"/>
      <c r="CP25" s="69">
        <f t="shared" si="24"/>
        <v>233761.61027181437</v>
      </c>
      <c r="CQ25" s="692">
        <f t="shared" si="70"/>
        <v>2.5116020995778991</v>
      </c>
      <c r="CR25" s="69">
        <f t="shared" si="24"/>
        <v>40084.728480136648</v>
      </c>
      <c r="CS25" s="692">
        <f t="shared" si="71"/>
        <v>0.55977501700974908</v>
      </c>
      <c r="CT25" s="69">
        <f t="shared" si="24"/>
        <v>273846.338751951</v>
      </c>
      <c r="CU25" s="692">
        <f t="shared" si="72"/>
        <v>3.071377116587648</v>
      </c>
      <c r="CV25" s="69">
        <f t="shared" si="24"/>
        <v>490519.48788173281</v>
      </c>
      <c r="CW25" s="692">
        <f t="shared" si="73"/>
        <v>5.2012496193511195</v>
      </c>
      <c r="CX25" s="69">
        <f t="shared" si="25"/>
        <v>1426242.7665871545</v>
      </c>
      <c r="CY25" s="692">
        <f t="shared" si="74"/>
        <v>14.753435673716092</v>
      </c>
      <c r="CZ25" s="69">
        <f t="shared" si="26"/>
        <v>1916762.2544688873</v>
      </c>
      <c r="DA25" s="692">
        <f t="shared" si="75"/>
        <v>19.954685293067215</v>
      </c>
      <c r="DB25" s="69">
        <f t="shared" si="27"/>
        <v>724281.09815354715</v>
      </c>
      <c r="DC25" s="692">
        <f t="shared" si="76"/>
        <v>7.7128517189290191</v>
      </c>
      <c r="DD25" s="69">
        <f t="shared" si="28"/>
        <v>1467415.0285655388</v>
      </c>
      <c r="DE25" s="692">
        <f t="shared" si="77"/>
        <v>15.327832187127649</v>
      </c>
      <c r="DF25" s="69">
        <f t="shared" si="28"/>
        <v>2191696.126719086</v>
      </c>
      <c r="DG25" s="692">
        <f t="shared" si="78"/>
        <v>23.040683906056667</v>
      </c>
      <c r="DH25" s="20"/>
      <c r="DI25" s="69">
        <f t="shared" si="29"/>
        <v>362636.35627411143</v>
      </c>
      <c r="DJ25" s="692">
        <f t="shared" si="79"/>
        <v>3.7965089664917646</v>
      </c>
      <c r="DK25" s="69">
        <f t="shared" si="29"/>
        <v>47043.591895632715</v>
      </c>
      <c r="DL25" s="692">
        <f t="shared" si="80"/>
        <v>0.69733039589231516</v>
      </c>
      <c r="DM25" s="69">
        <f t="shared" si="29"/>
        <v>409679.94816974411</v>
      </c>
      <c r="DN25" s="692">
        <f t="shared" si="81"/>
        <v>4.4938393623840787</v>
      </c>
      <c r="DO25" s="69">
        <f t="shared" si="29"/>
        <v>771931.27705627715</v>
      </c>
      <c r="DP25" s="692">
        <f t="shared" si="82"/>
        <v>8.5165400326848193</v>
      </c>
      <c r="DQ25" s="69">
        <f t="shared" si="30"/>
        <v>485845.12029920198</v>
      </c>
      <c r="DR25" s="692">
        <f t="shared" si="83"/>
        <v>6.1319456067459166</v>
      </c>
      <c r="DS25" s="69">
        <f t="shared" si="31"/>
        <v>1257776.3973554792</v>
      </c>
      <c r="DT25" s="692">
        <f t="shared" si="84"/>
        <v>14.648485639430735</v>
      </c>
      <c r="DU25" s="69">
        <f t="shared" si="32"/>
        <v>1134567.6333303885</v>
      </c>
      <c r="DV25" s="471">
        <f t="shared" si="85"/>
        <v>12.313048999176583</v>
      </c>
      <c r="DW25" s="69">
        <f t="shared" si="33"/>
        <v>538824.88882999087</v>
      </c>
      <c r="DX25" s="692">
        <f t="shared" si="86"/>
        <v>6.9148198194333972</v>
      </c>
      <c r="DY25" s="69">
        <f t="shared" si="34"/>
        <v>1673392.5221603794</v>
      </c>
      <c r="DZ25" s="692">
        <f t="shared" si="87"/>
        <v>19.227868818609984</v>
      </c>
      <c r="EA25" s="91"/>
      <c r="EB25" s="69"/>
      <c r="EC25" s="69"/>
      <c r="ED25" s="69"/>
      <c r="EE25" s="69"/>
      <c r="EF25" s="69"/>
      <c r="EG25" s="69"/>
      <c r="EH25" s="69"/>
      <c r="EI25" s="69"/>
      <c r="EJ25" s="69"/>
      <c r="EK25" s="91"/>
      <c r="EL25" s="69"/>
      <c r="EM25" s="69"/>
      <c r="EN25" s="69"/>
      <c r="EO25" s="69"/>
      <c r="EP25" s="69"/>
      <c r="EQ25" s="69"/>
      <c r="ER25" s="69"/>
      <c r="ES25" s="69"/>
      <c r="ET25" s="69"/>
      <c r="EU25" s="91"/>
    </row>
    <row r="26" spans="1:151" s="72" customFormat="1">
      <c r="A26" s="61">
        <v>33695</v>
      </c>
      <c r="B26" s="70">
        <v>310</v>
      </c>
      <c r="C26" s="70">
        <f t="shared" si="1"/>
        <v>761</v>
      </c>
      <c r="D26" s="70">
        <v>1071</v>
      </c>
      <c r="E26" s="70">
        <f t="shared" si="2"/>
        <v>873</v>
      </c>
      <c r="F26" s="70">
        <f t="shared" si="3"/>
        <v>1125</v>
      </c>
      <c r="G26" s="70">
        <f t="shared" si="4"/>
        <v>1998</v>
      </c>
      <c r="H26" s="70">
        <v>1183</v>
      </c>
      <c r="I26" s="70">
        <f t="shared" si="5"/>
        <v>1886</v>
      </c>
      <c r="J26" s="70">
        <v>3069</v>
      </c>
      <c r="K26" s="23"/>
      <c r="L26" s="70">
        <v>407</v>
      </c>
      <c r="M26" s="70">
        <f t="shared" si="6"/>
        <v>795</v>
      </c>
      <c r="N26" s="70">
        <v>1202</v>
      </c>
      <c r="O26" s="70">
        <f t="shared" si="7"/>
        <v>1001</v>
      </c>
      <c r="P26" s="70">
        <f t="shared" si="8"/>
        <v>1610</v>
      </c>
      <c r="Q26" s="70">
        <f t="shared" si="9"/>
        <v>2611</v>
      </c>
      <c r="R26" s="70">
        <v>1408</v>
      </c>
      <c r="S26" s="70">
        <f t="shared" si="10"/>
        <v>2405</v>
      </c>
      <c r="T26" s="70">
        <v>3813</v>
      </c>
      <c r="U26" s="23"/>
      <c r="V26" s="70">
        <v>-97</v>
      </c>
      <c r="W26" s="70">
        <f t="shared" si="11"/>
        <v>-34</v>
      </c>
      <c r="X26" s="70">
        <v>-131</v>
      </c>
      <c r="Y26" s="70">
        <f t="shared" si="12"/>
        <v>-128</v>
      </c>
      <c r="Z26" s="70">
        <f t="shared" si="13"/>
        <v>-485</v>
      </c>
      <c r="AA26" s="70">
        <f t="shared" si="14"/>
        <v>-613</v>
      </c>
      <c r="AB26" s="70">
        <v>-225</v>
      </c>
      <c r="AC26" s="70">
        <f t="shared" si="15"/>
        <v>-519</v>
      </c>
      <c r="AD26" s="70">
        <v>-744</v>
      </c>
      <c r="AE26" s="23"/>
      <c r="AF26" s="233">
        <f t="shared" si="55"/>
        <v>-1294</v>
      </c>
      <c r="AG26" s="233">
        <f t="shared" si="35"/>
        <v>-1168</v>
      </c>
      <c r="AH26" s="233">
        <f t="shared" si="56"/>
        <v>-2462</v>
      </c>
      <c r="AI26" s="233">
        <f t="shared" si="36"/>
        <v>2968</v>
      </c>
      <c r="AJ26" s="233">
        <f t="shared" si="57"/>
        <v>3258</v>
      </c>
      <c r="AK26" s="233">
        <f t="shared" si="37"/>
        <v>6226</v>
      </c>
      <c r="AL26" s="233">
        <f t="shared" si="58"/>
        <v>1674</v>
      </c>
      <c r="AM26" s="233">
        <f t="shared" si="38"/>
        <v>2090</v>
      </c>
      <c r="AN26" s="233">
        <f t="shared" si="59"/>
        <v>3764</v>
      </c>
      <c r="AO26" s="23"/>
      <c r="AP26" s="233">
        <f t="shared" si="39"/>
        <v>4259</v>
      </c>
      <c r="AQ26" s="233">
        <f t="shared" si="40"/>
        <v>5553</v>
      </c>
      <c r="AR26" s="233">
        <f t="shared" si="41"/>
        <v>-1294</v>
      </c>
      <c r="AS26" s="233">
        <f t="shared" si="42"/>
        <v>14737</v>
      </c>
      <c r="AT26" s="233">
        <f t="shared" si="43"/>
        <v>11769</v>
      </c>
      <c r="AU26" s="233">
        <f t="shared" si="44"/>
        <v>2968</v>
      </c>
      <c r="AV26" s="409">
        <f t="shared" si="45"/>
        <v>18996</v>
      </c>
      <c r="AW26" s="409">
        <f t="shared" si="46"/>
        <v>17322</v>
      </c>
      <c r="AX26" s="233">
        <f t="shared" si="47"/>
        <v>1674</v>
      </c>
      <c r="AY26" s="75"/>
      <c r="AZ26" s="744">
        <v>172217</v>
      </c>
      <c r="BA26" s="382">
        <f t="shared" si="60"/>
        <v>1.9031530000000001</v>
      </c>
      <c r="BB26" s="69">
        <f t="shared" si="16"/>
        <v>68888</v>
      </c>
      <c r="BC26" s="382">
        <f t="shared" si="60"/>
        <v>0.45216400000000001</v>
      </c>
      <c r="BD26" s="744">
        <v>241105</v>
      </c>
      <c r="BE26" s="382">
        <f t="shared" si="48"/>
        <v>2.3553169999999999</v>
      </c>
      <c r="BF26" s="744">
        <v>377183</v>
      </c>
      <c r="BG26" s="382">
        <f t="shared" si="49"/>
        <v>3.9392429999999998</v>
      </c>
      <c r="BH26" s="69">
        <f t="shared" si="17"/>
        <v>1140927</v>
      </c>
      <c r="BI26" s="382">
        <f t="shared" si="50"/>
        <v>11.208152999999999</v>
      </c>
      <c r="BJ26" s="744">
        <v>1518110</v>
      </c>
      <c r="BK26" s="382">
        <f t="shared" si="51"/>
        <v>15.147396000000001</v>
      </c>
      <c r="BL26" s="69">
        <f t="shared" si="18"/>
        <v>549400</v>
      </c>
      <c r="BM26" s="382">
        <f t="shared" si="52"/>
        <v>5.8423959999999999</v>
      </c>
      <c r="BN26" s="69">
        <f t="shared" si="19"/>
        <v>1210538</v>
      </c>
      <c r="BO26" s="382">
        <f t="shared" si="53"/>
        <v>11.6709</v>
      </c>
      <c r="BP26" s="744">
        <v>1759938</v>
      </c>
      <c r="BQ26" s="382">
        <f t="shared" si="54"/>
        <v>17.513296</v>
      </c>
      <c r="BR26" s="20"/>
      <c r="BS26" s="744">
        <v>260393</v>
      </c>
      <c r="BT26" s="420">
        <f t="shared" si="61"/>
        <v>2.8499889999999999</v>
      </c>
      <c r="BU26" s="69">
        <f t="shared" si="20"/>
        <v>37329</v>
      </c>
      <c r="BV26" s="420">
        <f t="shared" si="62"/>
        <v>0.51567200000000002</v>
      </c>
      <c r="BW26" s="744">
        <v>297722</v>
      </c>
      <c r="BX26" s="420">
        <f t="shared" si="63"/>
        <v>3.3656609999999998</v>
      </c>
      <c r="BY26" s="744">
        <v>581412</v>
      </c>
      <c r="BZ26" s="420">
        <f t="shared" si="64"/>
        <v>6.4159579999999998</v>
      </c>
      <c r="CA26" s="69">
        <f t="shared" si="21"/>
        <v>396423</v>
      </c>
      <c r="CB26" s="420">
        <f t="shared" si="65"/>
        <v>4.619065</v>
      </c>
      <c r="CC26" s="744">
        <v>977835</v>
      </c>
      <c r="CD26" s="420">
        <f t="shared" si="66"/>
        <v>11.035023000000001</v>
      </c>
      <c r="CE26" s="69">
        <f t="shared" si="22"/>
        <v>841805</v>
      </c>
      <c r="CF26" s="420">
        <f t="shared" si="67"/>
        <v>9.2659470000000006</v>
      </c>
      <c r="CG26" s="69">
        <f t="shared" si="23"/>
        <v>438701</v>
      </c>
      <c r="CH26" s="420">
        <f t="shared" si="68"/>
        <v>5.1989179999999999</v>
      </c>
      <c r="CI26" s="744">
        <v>1280506</v>
      </c>
      <c r="CJ26" s="471">
        <f t="shared" si="69"/>
        <v>14.464865</v>
      </c>
      <c r="CK26" s="96"/>
      <c r="CL26" s="514">
        <v>814.96799999999996</v>
      </c>
      <c r="CM26" s="868">
        <f t="shared" si="0"/>
        <v>1.3509732897488</v>
      </c>
      <c r="CN26" s="613"/>
      <c r="CO26" s="96"/>
      <c r="CP26" s="69">
        <f t="shared" si="24"/>
        <v>232660.56704066909</v>
      </c>
      <c r="CQ26" s="692">
        <f t="shared" si="70"/>
        <v>2.566622969194329</v>
      </c>
      <c r="CR26" s="69">
        <f t="shared" si="24"/>
        <v>93065.847984215332</v>
      </c>
      <c r="CS26" s="692">
        <f t="shared" si="71"/>
        <v>0.60980634142702406</v>
      </c>
      <c r="CT26" s="69">
        <f t="shared" si="24"/>
        <v>325726.41502488445</v>
      </c>
      <c r="CU26" s="692">
        <f t="shared" si="72"/>
        <v>3.1764293106213533</v>
      </c>
      <c r="CV26" s="69">
        <f t="shared" si="24"/>
        <v>509564.15834732167</v>
      </c>
      <c r="CW26" s="692">
        <f t="shared" si="73"/>
        <v>5.312502546925014</v>
      </c>
      <c r="CX26" s="69">
        <f t="shared" si="25"/>
        <v>1541361.9025532291</v>
      </c>
      <c r="CY26" s="692">
        <f t="shared" si="74"/>
        <v>15.114774921717551</v>
      </c>
      <c r="CZ26" s="69">
        <f t="shared" si="26"/>
        <v>2050926.0609005508</v>
      </c>
      <c r="DA26" s="692">
        <f t="shared" si="75"/>
        <v>20.427277468642561</v>
      </c>
      <c r="DB26" s="69">
        <f t="shared" si="27"/>
        <v>742224.72538799071</v>
      </c>
      <c r="DC26" s="692">
        <f t="shared" si="76"/>
        <v>7.8791255161193421</v>
      </c>
      <c r="DD26" s="69">
        <f t="shared" si="28"/>
        <v>1635404.504225933</v>
      </c>
      <c r="DE26" s="692">
        <f t="shared" si="77"/>
        <v>15.738851818091097</v>
      </c>
      <c r="DF26" s="69">
        <f t="shared" si="28"/>
        <v>2377629.2296139235</v>
      </c>
      <c r="DG26" s="692">
        <f t="shared" si="78"/>
        <v>23.61797733421044</v>
      </c>
      <c r="DH26" s="20"/>
      <c r="DI26" s="69">
        <f t="shared" si="29"/>
        <v>351783.98783755931</v>
      </c>
      <c r="DJ26" s="692">
        <f t="shared" si="79"/>
        <v>3.8434565681971899</v>
      </c>
      <c r="DK26" s="69">
        <f t="shared" si="29"/>
        <v>50430.481933032956</v>
      </c>
      <c r="DL26" s="692">
        <f t="shared" si="80"/>
        <v>0.69533976460330305</v>
      </c>
      <c r="DM26" s="69">
        <f t="shared" si="29"/>
        <v>402214.46977059223</v>
      </c>
      <c r="DN26" s="692">
        <f t="shared" si="81"/>
        <v>4.5387963328004926</v>
      </c>
      <c r="DO26" s="69">
        <f t="shared" si="29"/>
        <v>785472.0823394293</v>
      </c>
      <c r="DP26" s="692">
        <f t="shared" si="82"/>
        <v>8.6524668299959711</v>
      </c>
      <c r="DQ26" s="69">
        <f t="shared" si="30"/>
        <v>535556.88444208854</v>
      </c>
      <c r="DR26" s="692">
        <f t="shared" si="83"/>
        <v>6.2290432643464442</v>
      </c>
      <c r="DS26" s="69">
        <f t="shared" si="31"/>
        <v>1321028.966781518</v>
      </c>
      <c r="DT26" s="692">
        <f t="shared" si="84"/>
        <v>14.881510094342412</v>
      </c>
      <c r="DU26" s="69">
        <f t="shared" si="32"/>
        <v>1137256.0701769886</v>
      </c>
      <c r="DV26" s="471">
        <f t="shared" si="85"/>
        <v>12.495923398193161</v>
      </c>
      <c r="DW26" s="69">
        <f t="shared" si="33"/>
        <v>592673.33318608836</v>
      </c>
      <c r="DX26" s="692">
        <f t="shared" si="86"/>
        <v>7.0109284497439823</v>
      </c>
      <c r="DY26" s="69">
        <f t="shared" si="34"/>
        <v>1729929.403363077</v>
      </c>
      <c r="DZ26" s="692">
        <f t="shared" si="87"/>
        <v>19.506851847937146</v>
      </c>
      <c r="EA26" s="91"/>
      <c r="EB26" s="69"/>
      <c r="EC26" s="69"/>
      <c r="ED26" s="69"/>
      <c r="EE26" s="69"/>
      <c r="EF26" s="69"/>
      <c r="EG26" s="69"/>
      <c r="EH26" s="69"/>
      <c r="EI26" s="69"/>
      <c r="EJ26" s="69"/>
      <c r="EK26" s="91"/>
      <c r="EL26" s="69"/>
      <c r="EM26" s="69"/>
      <c r="EN26" s="69"/>
      <c r="EO26" s="69"/>
      <c r="EP26" s="69"/>
      <c r="EQ26" s="69"/>
      <c r="ER26" s="69"/>
      <c r="ES26" s="69"/>
      <c r="ET26" s="69"/>
      <c r="EU26" s="91"/>
    </row>
    <row r="27" spans="1:151" s="72" customFormat="1">
      <c r="A27" s="61">
        <v>33725</v>
      </c>
      <c r="B27" s="70">
        <v>306</v>
      </c>
      <c r="C27" s="70">
        <f t="shared" si="1"/>
        <v>651</v>
      </c>
      <c r="D27" s="70">
        <v>957</v>
      </c>
      <c r="E27" s="70">
        <f t="shared" si="2"/>
        <v>1025</v>
      </c>
      <c r="F27" s="70">
        <f t="shared" si="3"/>
        <v>1043</v>
      </c>
      <c r="G27" s="70">
        <f t="shared" si="4"/>
        <v>2068</v>
      </c>
      <c r="H27" s="70">
        <v>1331</v>
      </c>
      <c r="I27" s="70">
        <f t="shared" si="5"/>
        <v>1694</v>
      </c>
      <c r="J27" s="70">
        <v>3025</v>
      </c>
      <c r="K27" s="23"/>
      <c r="L27" s="70">
        <v>433</v>
      </c>
      <c r="M27" s="70">
        <f t="shared" si="6"/>
        <v>840</v>
      </c>
      <c r="N27" s="70">
        <v>1273</v>
      </c>
      <c r="O27" s="70">
        <f t="shared" si="7"/>
        <v>1035</v>
      </c>
      <c r="P27" s="70">
        <f t="shared" si="8"/>
        <v>1496</v>
      </c>
      <c r="Q27" s="70">
        <f t="shared" si="9"/>
        <v>2531</v>
      </c>
      <c r="R27" s="70">
        <v>1468</v>
      </c>
      <c r="S27" s="70">
        <f t="shared" si="10"/>
        <v>2336</v>
      </c>
      <c r="T27" s="70">
        <v>3804</v>
      </c>
      <c r="U27" s="23"/>
      <c r="V27" s="70">
        <v>-127</v>
      </c>
      <c r="W27" s="70">
        <f t="shared" si="11"/>
        <v>-189</v>
      </c>
      <c r="X27" s="70">
        <v>-316</v>
      </c>
      <c r="Y27" s="70">
        <f t="shared" si="12"/>
        <v>-10</v>
      </c>
      <c r="Z27" s="70">
        <f t="shared" si="13"/>
        <v>-453</v>
      </c>
      <c r="AA27" s="70">
        <f t="shared" si="14"/>
        <v>-463</v>
      </c>
      <c r="AB27" s="70">
        <v>-137</v>
      </c>
      <c r="AC27" s="70">
        <f t="shared" si="15"/>
        <v>-642</v>
      </c>
      <c r="AD27" s="70">
        <v>-779</v>
      </c>
      <c r="AE27" s="23"/>
      <c r="AF27" s="233">
        <f t="shared" si="55"/>
        <v>-1353</v>
      </c>
      <c r="AG27" s="233">
        <f t="shared" si="35"/>
        <v>-1363</v>
      </c>
      <c r="AH27" s="233">
        <f t="shared" si="56"/>
        <v>-2716</v>
      </c>
      <c r="AI27" s="233">
        <f t="shared" si="36"/>
        <v>3166</v>
      </c>
      <c r="AJ27" s="233">
        <f t="shared" si="57"/>
        <v>3285</v>
      </c>
      <c r="AK27" s="233">
        <f t="shared" si="37"/>
        <v>6451</v>
      </c>
      <c r="AL27" s="233">
        <f t="shared" si="58"/>
        <v>1813</v>
      </c>
      <c r="AM27" s="233">
        <f t="shared" si="38"/>
        <v>1922</v>
      </c>
      <c r="AN27" s="233">
        <f t="shared" si="59"/>
        <v>3735</v>
      </c>
      <c r="AO27" s="23"/>
      <c r="AP27" s="233">
        <f t="shared" si="39"/>
        <v>4218</v>
      </c>
      <c r="AQ27" s="233">
        <f t="shared" si="40"/>
        <v>5571</v>
      </c>
      <c r="AR27" s="233">
        <f t="shared" si="41"/>
        <v>-1353</v>
      </c>
      <c r="AS27" s="233">
        <f t="shared" si="42"/>
        <v>14897</v>
      </c>
      <c r="AT27" s="233">
        <f t="shared" si="43"/>
        <v>11731</v>
      </c>
      <c r="AU27" s="233">
        <f t="shared" si="44"/>
        <v>3166</v>
      </c>
      <c r="AV27" s="409">
        <f t="shared" si="45"/>
        <v>19115</v>
      </c>
      <c r="AW27" s="409">
        <f t="shared" si="46"/>
        <v>17302</v>
      </c>
      <c r="AX27" s="233">
        <f t="shared" si="47"/>
        <v>1813</v>
      </c>
      <c r="AY27" s="75"/>
      <c r="AZ27" s="744">
        <v>192026</v>
      </c>
      <c r="BA27" s="382">
        <f t="shared" si="60"/>
        <v>1.9356310000000001</v>
      </c>
      <c r="BB27" s="69">
        <f t="shared" si="16"/>
        <v>34631</v>
      </c>
      <c r="BC27" s="382">
        <f t="shared" si="60"/>
        <v>0.44874199999999997</v>
      </c>
      <c r="BD27" s="744">
        <v>226657</v>
      </c>
      <c r="BE27" s="382">
        <f t="shared" si="48"/>
        <v>2.3843730000000001</v>
      </c>
      <c r="BF27" s="744">
        <v>407222</v>
      </c>
      <c r="BG27" s="382">
        <f t="shared" si="49"/>
        <v>4.0118689999999999</v>
      </c>
      <c r="BH27" s="69">
        <f t="shared" si="17"/>
        <v>1070055</v>
      </c>
      <c r="BI27" s="382">
        <f t="shared" si="50"/>
        <v>11.188314</v>
      </c>
      <c r="BJ27" s="744">
        <v>1477277</v>
      </c>
      <c r="BK27" s="382">
        <f t="shared" si="51"/>
        <v>15.200183000000001</v>
      </c>
      <c r="BL27" s="69">
        <f t="shared" si="18"/>
        <v>599248</v>
      </c>
      <c r="BM27" s="382">
        <f t="shared" si="52"/>
        <v>5.9474999999999998</v>
      </c>
      <c r="BN27" s="69">
        <f t="shared" si="19"/>
        <v>1105420</v>
      </c>
      <c r="BO27" s="382">
        <f t="shared" si="53"/>
        <v>11.647807999999999</v>
      </c>
      <c r="BP27" s="744">
        <v>1704668</v>
      </c>
      <c r="BQ27" s="382">
        <f t="shared" si="54"/>
        <v>17.595307999999999</v>
      </c>
      <c r="BR27" s="20"/>
      <c r="BS27" s="744">
        <v>247284</v>
      </c>
      <c r="BT27" s="420">
        <f t="shared" si="61"/>
        <v>2.8682880000000002</v>
      </c>
      <c r="BU27" s="69">
        <f t="shared" si="20"/>
        <v>36627</v>
      </c>
      <c r="BV27" s="420">
        <f t="shared" si="62"/>
        <v>0.50565000000000004</v>
      </c>
      <c r="BW27" s="744">
        <v>283911</v>
      </c>
      <c r="BX27" s="420">
        <f t="shared" si="63"/>
        <v>3.3739379999999999</v>
      </c>
      <c r="BY27" s="744">
        <v>574414</v>
      </c>
      <c r="BZ27" s="420">
        <f t="shared" si="64"/>
        <v>6.4753080000000001</v>
      </c>
      <c r="CA27" s="69">
        <f t="shared" si="21"/>
        <v>381021</v>
      </c>
      <c r="CB27" s="420">
        <f t="shared" si="65"/>
        <v>4.594506</v>
      </c>
      <c r="CC27" s="744">
        <v>955435</v>
      </c>
      <c r="CD27" s="420">
        <f t="shared" si="66"/>
        <v>11.069813999999999</v>
      </c>
      <c r="CE27" s="69">
        <f t="shared" si="22"/>
        <v>821698</v>
      </c>
      <c r="CF27" s="420">
        <f t="shared" si="67"/>
        <v>9.3435959999999998</v>
      </c>
      <c r="CG27" s="69">
        <f t="shared" si="23"/>
        <v>423125</v>
      </c>
      <c r="CH27" s="420">
        <f t="shared" si="68"/>
        <v>5.1642089999999996</v>
      </c>
      <c r="CI27" s="744">
        <v>1244823</v>
      </c>
      <c r="CJ27" s="471">
        <f t="shared" si="69"/>
        <v>14.507804999999999</v>
      </c>
      <c r="CK27" s="96"/>
      <c r="CL27" s="514">
        <v>814.96799999999996</v>
      </c>
      <c r="CM27" s="868">
        <f t="shared" si="0"/>
        <v>1.3509732897488</v>
      </c>
      <c r="CN27" s="613"/>
      <c r="CO27" s="96"/>
      <c r="CP27" s="69">
        <f t="shared" si="24"/>
        <v>259421.99693730308</v>
      </c>
      <c r="CQ27" s="692">
        <f t="shared" si="70"/>
        <v>2.6116410139064823</v>
      </c>
      <c r="CR27" s="69">
        <f t="shared" si="24"/>
        <v>46785.555997290692</v>
      </c>
      <c r="CS27" s="692">
        <f t="shared" si="71"/>
        <v>0.60545547707417791</v>
      </c>
      <c r="CT27" s="69">
        <f t="shared" si="24"/>
        <v>306207.55293459375</v>
      </c>
      <c r="CU27" s="692">
        <f t="shared" si="72"/>
        <v>3.2170964909806608</v>
      </c>
      <c r="CV27" s="69">
        <f t="shared" si="24"/>
        <v>550146.04499808582</v>
      </c>
      <c r="CW27" s="692">
        <f t="shared" si="73"/>
        <v>5.4130114620391394</v>
      </c>
      <c r="CX27" s="69">
        <f t="shared" si="25"/>
        <v>1445615.7235621521</v>
      </c>
      <c r="CY27" s="692">
        <f t="shared" si="74"/>
        <v>15.095768204970344</v>
      </c>
      <c r="CZ27" s="69">
        <f t="shared" si="26"/>
        <v>1995761.7685602382</v>
      </c>
      <c r="DA27" s="692">
        <f t="shared" si="75"/>
        <v>20.508779667009485</v>
      </c>
      <c r="DB27" s="69">
        <f t="shared" si="27"/>
        <v>809568.04193538893</v>
      </c>
      <c r="DC27" s="692">
        <f t="shared" si="76"/>
        <v>8.0246524759456204</v>
      </c>
      <c r="DD27" s="69">
        <f t="shared" si="28"/>
        <v>1493392.8939541185</v>
      </c>
      <c r="DE27" s="692">
        <f t="shared" si="77"/>
        <v>15.71572659252314</v>
      </c>
      <c r="DF27" s="69">
        <f t="shared" si="28"/>
        <v>2302960.9358895076</v>
      </c>
      <c r="DG27" s="692">
        <f t="shared" si="78"/>
        <v>23.740379068468766</v>
      </c>
      <c r="DH27" s="20"/>
      <c r="DI27" s="69">
        <f t="shared" si="29"/>
        <v>334074.07898224227</v>
      </c>
      <c r="DJ27" s="692">
        <f t="shared" si="79"/>
        <v>3.8698157964744668</v>
      </c>
      <c r="DK27" s="69">
        <f t="shared" si="29"/>
        <v>49482.098683629301</v>
      </c>
      <c r="DL27" s="692">
        <f t="shared" si="80"/>
        <v>0.68213395765758567</v>
      </c>
      <c r="DM27" s="69">
        <f t="shared" si="29"/>
        <v>383556.17766587157</v>
      </c>
      <c r="DN27" s="692">
        <f t="shared" si="81"/>
        <v>4.5519497541320506</v>
      </c>
      <c r="DO27" s="69">
        <f t="shared" si="29"/>
        <v>776017.97125776717</v>
      </c>
      <c r="DP27" s="692">
        <f t="shared" si="82"/>
        <v>8.7363309839141632</v>
      </c>
      <c r="DQ27" s="69">
        <f t="shared" si="30"/>
        <v>514749.19383337756</v>
      </c>
      <c r="DR27" s="692">
        <f t="shared" si="83"/>
        <v>6.1987655387356657</v>
      </c>
      <c r="DS27" s="69">
        <f t="shared" si="31"/>
        <v>1290767.1650911449</v>
      </c>
      <c r="DT27" s="692">
        <f t="shared" si="84"/>
        <v>14.935096522649829</v>
      </c>
      <c r="DU27" s="69">
        <f t="shared" si="32"/>
        <v>1110092.0502400096</v>
      </c>
      <c r="DV27" s="471">
        <f t="shared" si="85"/>
        <v>12.606146780388631</v>
      </c>
      <c r="DW27" s="69">
        <f t="shared" si="33"/>
        <v>571630.57322496106</v>
      </c>
      <c r="DX27" s="692">
        <f t="shared" si="86"/>
        <v>6.9673120812144296</v>
      </c>
      <c r="DY27" s="69">
        <f t="shared" si="34"/>
        <v>1681722.6234649706</v>
      </c>
      <c r="DZ27" s="692">
        <f t="shared" si="87"/>
        <v>19.573458861603058</v>
      </c>
      <c r="EA27" s="91"/>
      <c r="EB27" s="69"/>
      <c r="EC27" s="69"/>
      <c r="ED27" s="69"/>
      <c r="EE27" s="69"/>
      <c r="EF27" s="69"/>
      <c r="EG27" s="69"/>
      <c r="EH27" s="69"/>
      <c r="EI27" s="69"/>
      <c r="EJ27" s="69"/>
      <c r="EK27" s="91"/>
      <c r="EL27" s="69"/>
      <c r="EM27" s="69"/>
      <c r="EN27" s="69"/>
      <c r="EO27" s="69"/>
      <c r="EP27" s="69"/>
      <c r="EQ27" s="69"/>
      <c r="ER27" s="69"/>
      <c r="ES27" s="69"/>
      <c r="ET27" s="69"/>
      <c r="EU27" s="91"/>
    </row>
    <row r="28" spans="1:151" s="72" customFormat="1">
      <c r="A28" s="61">
        <v>33756</v>
      </c>
      <c r="B28" s="70">
        <v>270</v>
      </c>
      <c r="C28" s="70">
        <f t="shared" si="1"/>
        <v>613</v>
      </c>
      <c r="D28" s="70">
        <v>883</v>
      </c>
      <c r="E28" s="70">
        <f t="shared" si="2"/>
        <v>1034</v>
      </c>
      <c r="F28" s="70">
        <f t="shared" si="3"/>
        <v>1387</v>
      </c>
      <c r="G28" s="70">
        <f t="shared" si="4"/>
        <v>2421</v>
      </c>
      <c r="H28" s="70">
        <v>1304</v>
      </c>
      <c r="I28" s="70">
        <f t="shared" si="5"/>
        <v>2000</v>
      </c>
      <c r="J28" s="70">
        <v>3304</v>
      </c>
      <c r="K28" s="23"/>
      <c r="L28" s="70">
        <v>412</v>
      </c>
      <c r="M28" s="70">
        <f t="shared" si="6"/>
        <v>720</v>
      </c>
      <c r="N28" s="70">
        <v>1132</v>
      </c>
      <c r="O28" s="70">
        <f t="shared" si="7"/>
        <v>851</v>
      </c>
      <c r="P28" s="70">
        <f t="shared" si="8"/>
        <v>1409</v>
      </c>
      <c r="Q28" s="70">
        <f t="shared" si="9"/>
        <v>2260</v>
      </c>
      <c r="R28" s="70">
        <v>1263</v>
      </c>
      <c r="S28" s="70">
        <f t="shared" si="10"/>
        <v>2129</v>
      </c>
      <c r="T28" s="70">
        <v>3392</v>
      </c>
      <c r="U28" s="23"/>
      <c r="V28" s="70">
        <v>-142</v>
      </c>
      <c r="W28" s="70">
        <f t="shared" si="11"/>
        <v>-107</v>
      </c>
      <c r="X28" s="70">
        <v>-249</v>
      </c>
      <c r="Y28" s="70">
        <f t="shared" si="12"/>
        <v>183</v>
      </c>
      <c r="Z28" s="70">
        <f t="shared" si="13"/>
        <v>-22</v>
      </c>
      <c r="AA28" s="70">
        <f t="shared" si="14"/>
        <v>161</v>
      </c>
      <c r="AB28" s="70">
        <v>41</v>
      </c>
      <c r="AC28" s="70">
        <f t="shared" si="15"/>
        <v>-129</v>
      </c>
      <c r="AD28" s="70">
        <v>-88</v>
      </c>
      <c r="AE28" s="23"/>
      <c r="AF28" s="233">
        <f t="shared" si="55"/>
        <v>-1417</v>
      </c>
      <c r="AG28" s="233">
        <f t="shared" si="35"/>
        <v>-1425</v>
      </c>
      <c r="AH28" s="233">
        <f t="shared" si="56"/>
        <v>-2842</v>
      </c>
      <c r="AI28" s="233">
        <f t="shared" si="36"/>
        <v>3422</v>
      </c>
      <c r="AJ28" s="233">
        <f t="shared" si="57"/>
        <v>3011</v>
      </c>
      <c r="AK28" s="233">
        <f t="shared" si="37"/>
        <v>6433</v>
      </c>
      <c r="AL28" s="233">
        <f t="shared" si="58"/>
        <v>2005</v>
      </c>
      <c r="AM28" s="233">
        <f t="shared" si="38"/>
        <v>1586</v>
      </c>
      <c r="AN28" s="233">
        <f t="shared" si="59"/>
        <v>3591</v>
      </c>
      <c r="AO28" s="23"/>
      <c r="AP28" s="233">
        <f t="shared" si="39"/>
        <v>4148</v>
      </c>
      <c r="AQ28" s="233">
        <f t="shared" si="40"/>
        <v>5565</v>
      </c>
      <c r="AR28" s="233">
        <f t="shared" si="41"/>
        <v>-1417</v>
      </c>
      <c r="AS28" s="233">
        <f t="shared" si="42"/>
        <v>14913</v>
      </c>
      <c r="AT28" s="233">
        <f t="shared" si="43"/>
        <v>11491</v>
      </c>
      <c r="AU28" s="233">
        <f t="shared" si="44"/>
        <v>3422</v>
      </c>
      <c r="AV28" s="409">
        <f t="shared" si="45"/>
        <v>19061</v>
      </c>
      <c r="AW28" s="409">
        <f t="shared" si="46"/>
        <v>17056</v>
      </c>
      <c r="AX28" s="233">
        <f t="shared" si="47"/>
        <v>2005</v>
      </c>
      <c r="AY28" s="75"/>
      <c r="AZ28" s="744">
        <v>174968</v>
      </c>
      <c r="BA28" s="382">
        <f t="shared" si="60"/>
        <v>1.9855130000000001</v>
      </c>
      <c r="BB28" s="69">
        <f t="shared" si="16"/>
        <v>35417</v>
      </c>
      <c r="BC28" s="382">
        <f t="shared" si="60"/>
        <v>0.45436700000000002</v>
      </c>
      <c r="BD28" s="744">
        <v>210385</v>
      </c>
      <c r="BE28" s="382">
        <f t="shared" si="48"/>
        <v>2.43988</v>
      </c>
      <c r="BF28" s="744">
        <v>372485</v>
      </c>
      <c r="BG28" s="382">
        <f t="shared" si="49"/>
        <v>4.0995119999999998</v>
      </c>
      <c r="BH28" s="69">
        <f t="shared" si="17"/>
        <v>1145380</v>
      </c>
      <c r="BI28" s="382">
        <f t="shared" si="50"/>
        <v>11.384956000000001</v>
      </c>
      <c r="BJ28" s="744">
        <v>1517865</v>
      </c>
      <c r="BK28" s="382">
        <f t="shared" si="51"/>
        <v>15.484468</v>
      </c>
      <c r="BL28" s="69">
        <f t="shared" si="18"/>
        <v>547453</v>
      </c>
      <c r="BM28" s="382">
        <f t="shared" si="52"/>
        <v>6.0850249999999999</v>
      </c>
      <c r="BN28" s="69">
        <f t="shared" si="19"/>
        <v>1181499</v>
      </c>
      <c r="BO28" s="382">
        <f t="shared" si="53"/>
        <v>11.849812</v>
      </c>
      <c r="BP28" s="744">
        <v>1728952</v>
      </c>
      <c r="BQ28" s="382">
        <f t="shared" si="54"/>
        <v>17.934837000000002</v>
      </c>
      <c r="BR28" s="20"/>
      <c r="BS28" s="744">
        <v>280123</v>
      </c>
      <c r="BT28" s="420">
        <f t="shared" si="61"/>
        <v>2.9456769999999999</v>
      </c>
      <c r="BU28" s="69">
        <f t="shared" si="20"/>
        <v>36432</v>
      </c>
      <c r="BV28" s="420">
        <f t="shared" si="62"/>
        <v>0.50217199999999995</v>
      </c>
      <c r="BW28" s="744">
        <v>316555</v>
      </c>
      <c r="BX28" s="420">
        <f t="shared" si="63"/>
        <v>3.4478490000000002</v>
      </c>
      <c r="BY28" s="744">
        <v>596118</v>
      </c>
      <c r="BZ28" s="420">
        <f t="shared" si="64"/>
        <v>6.6376689999999998</v>
      </c>
      <c r="CA28" s="69">
        <f t="shared" si="21"/>
        <v>381639</v>
      </c>
      <c r="CB28" s="420">
        <f t="shared" si="65"/>
        <v>4.6560620000000004</v>
      </c>
      <c r="CC28" s="744">
        <v>977757</v>
      </c>
      <c r="CD28" s="420">
        <f t="shared" si="66"/>
        <v>11.293730999999999</v>
      </c>
      <c r="CE28" s="69">
        <f t="shared" si="22"/>
        <v>876241</v>
      </c>
      <c r="CF28" s="420">
        <f t="shared" si="67"/>
        <v>9.5833460000000006</v>
      </c>
      <c r="CG28" s="69">
        <f t="shared" si="23"/>
        <v>423729</v>
      </c>
      <c r="CH28" s="420">
        <f t="shared" si="68"/>
        <v>5.2240710000000004</v>
      </c>
      <c r="CI28" s="744">
        <v>1299970</v>
      </c>
      <c r="CJ28" s="471">
        <f t="shared" si="69"/>
        <v>14.807416999999999</v>
      </c>
      <c r="CK28" s="96"/>
      <c r="CL28" s="514">
        <v>820.00485000000003</v>
      </c>
      <c r="CM28" s="868">
        <f t="shared" si="0"/>
        <v>1.3426749853979523</v>
      </c>
      <c r="CN28" s="613"/>
      <c r="CO28" s="96"/>
      <c r="CP28" s="69">
        <f t="shared" si="24"/>
        <v>234925.15684510893</v>
      </c>
      <c r="CQ28" s="692">
        <f t="shared" si="70"/>
        <v>2.6779263995692939</v>
      </c>
      <c r="CR28" s="69">
        <f t="shared" si="24"/>
        <v>47553.519957839279</v>
      </c>
      <c r="CS28" s="692">
        <f t="shared" si="71"/>
        <v>0.61284370225032314</v>
      </c>
      <c r="CT28" s="69">
        <f t="shared" si="24"/>
        <v>282478.67680294818</v>
      </c>
      <c r="CU28" s="692">
        <f t="shared" si="72"/>
        <v>3.2907701018196178</v>
      </c>
      <c r="CV28" s="69">
        <f t="shared" si="24"/>
        <v>500126.29193595628</v>
      </c>
      <c r="CW28" s="692">
        <f t="shared" si="73"/>
        <v>5.5291164430121755</v>
      </c>
      <c r="CX28" s="69">
        <f t="shared" si="25"/>
        <v>1537873.0747751065</v>
      </c>
      <c r="CY28" s="692">
        <f t="shared" si="74"/>
        <v>15.354561612700776</v>
      </c>
      <c r="CZ28" s="69">
        <f t="shared" si="26"/>
        <v>2037999.3667110628</v>
      </c>
      <c r="DA28" s="692">
        <f t="shared" si="75"/>
        <v>20.883678055712949</v>
      </c>
      <c r="DB28" s="69">
        <f t="shared" si="27"/>
        <v>735051.44878106518</v>
      </c>
      <c r="DC28" s="692">
        <f t="shared" si="76"/>
        <v>8.2070428425814672</v>
      </c>
      <c r="DD28" s="69">
        <f t="shared" si="28"/>
        <v>1586369.1525726952</v>
      </c>
      <c r="DE28" s="692">
        <f t="shared" si="77"/>
        <v>15.981549779326652</v>
      </c>
      <c r="DF28" s="69">
        <f t="shared" si="28"/>
        <v>2321420.6013537603</v>
      </c>
      <c r="DG28" s="692">
        <f t="shared" si="78"/>
        <v>24.188592621908121</v>
      </c>
      <c r="DH28" s="20"/>
      <c r="DI28" s="69">
        <f t="shared" si="29"/>
        <v>376114.1449346306</v>
      </c>
      <c r="DJ28" s="692">
        <f t="shared" si="79"/>
        <v>3.972605865406412</v>
      </c>
      <c r="DK28" s="69">
        <f t="shared" si="29"/>
        <v>48916.335068018197</v>
      </c>
      <c r="DL28" s="692">
        <f t="shared" si="80"/>
        <v>0.67724400530826312</v>
      </c>
      <c r="DM28" s="69">
        <f t="shared" si="29"/>
        <v>425030.48000264878</v>
      </c>
      <c r="DN28" s="692">
        <f t="shared" si="81"/>
        <v>4.649849870714676</v>
      </c>
      <c r="DO28" s="69">
        <f t="shared" si="29"/>
        <v>800392.72694545647</v>
      </c>
      <c r="DP28" s="692">
        <f t="shared" si="82"/>
        <v>8.951936594565872</v>
      </c>
      <c r="DQ28" s="69">
        <f t="shared" si="30"/>
        <v>512417.13875228912</v>
      </c>
      <c r="DR28" s="692">
        <f t="shared" si="83"/>
        <v>6.2796497810859337</v>
      </c>
      <c r="DS28" s="69">
        <f t="shared" si="31"/>
        <v>1312809.8656977457</v>
      </c>
      <c r="DT28" s="692">
        <f t="shared" si="84"/>
        <v>15.231586375651807</v>
      </c>
      <c r="DU28" s="69">
        <f t="shared" si="32"/>
        <v>1176506.8718800871</v>
      </c>
      <c r="DV28" s="471">
        <f t="shared" si="85"/>
        <v>12.924542459972285</v>
      </c>
      <c r="DW28" s="69">
        <f t="shared" si="33"/>
        <v>568930.32888768893</v>
      </c>
      <c r="DX28" s="692">
        <f t="shared" si="86"/>
        <v>7.0456803358428983</v>
      </c>
      <c r="DY28" s="69">
        <f t="shared" si="34"/>
        <v>1745437.200767776</v>
      </c>
      <c r="DZ28" s="692">
        <f t="shared" si="87"/>
        <v>19.970222795815186</v>
      </c>
      <c r="EA28" s="91"/>
      <c r="EB28" s="69"/>
      <c r="EC28" s="69"/>
      <c r="ED28" s="69"/>
      <c r="EE28" s="69"/>
      <c r="EF28" s="69"/>
      <c r="EG28" s="69"/>
      <c r="EH28" s="69"/>
      <c r="EI28" s="69"/>
      <c r="EJ28" s="69"/>
      <c r="EK28" s="91"/>
      <c r="EL28" s="69"/>
      <c r="EM28" s="69"/>
      <c r="EN28" s="69"/>
      <c r="EO28" s="69"/>
      <c r="EP28" s="69"/>
      <c r="EQ28" s="69"/>
      <c r="ER28" s="69"/>
      <c r="ES28" s="69"/>
      <c r="ET28" s="69"/>
      <c r="EU28" s="91"/>
    </row>
    <row r="29" spans="1:151" s="72" customFormat="1">
      <c r="A29" s="61">
        <v>33786</v>
      </c>
      <c r="B29" s="70">
        <v>260</v>
      </c>
      <c r="C29" s="70">
        <f t="shared" si="1"/>
        <v>494</v>
      </c>
      <c r="D29" s="70">
        <v>754</v>
      </c>
      <c r="E29" s="70">
        <f t="shared" si="2"/>
        <v>1049</v>
      </c>
      <c r="F29" s="70">
        <f t="shared" si="3"/>
        <v>1553</v>
      </c>
      <c r="G29" s="70">
        <f t="shared" si="4"/>
        <v>2602</v>
      </c>
      <c r="H29" s="70">
        <v>1309</v>
      </c>
      <c r="I29" s="70">
        <f t="shared" si="5"/>
        <v>2047</v>
      </c>
      <c r="J29" s="70">
        <v>3356</v>
      </c>
      <c r="K29" s="23"/>
      <c r="L29" s="70">
        <v>402</v>
      </c>
      <c r="M29" s="70">
        <f t="shared" si="6"/>
        <v>721</v>
      </c>
      <c r="N29" s="70">
        <v>1123</v>
      </c>
      <c r="O29" s="70">
        <f t="shared" si="7"/>
        <v>927</v>
      </c>
      <c r="P29" s="70">
        <f t="shared" si="8"/>
        <v>1474</v>
      </c>
      <c r="Q29" s="70">
        <f t="shared" si="9"/>
        <v>2401</v>
      </c>
      <c r="R29" s="70">
        <v>1329</v>
      </c>
      <c r="S29" s="70">
        <f t="shared" si="10"/>
        <v>2195</v>
      </c>
      <c r="T29" s="70">
        <v>3524</v>
      </c>
      <c r="U29" s="23"/>
      <c r="V29" s="70">
        <v>-142</v>
      </c>
      <c r="W29" s="70">
        <f t="shared" si="11"/>
        <v>-227</v>
      </c>
      <c r="X29" s="70">
        <v>-369</v>
      </c>
      <c r="Y29" s="70">
        <f t="shared" si="12"/>
        <v>122</v>
      </c>
      <c r="Z29" s="70">
        <f t="shared" si="13"/>
        <v>79</v>
      </c>
      <c r="AA29" s="70">
        <f t="shared" si="14"/>
        <v>201</v>
      </c>
      <c r="AB29" s="70">
        <v>-20</v>
      </c>
      <c r="AC29" s="70">
        <f t="shared" si="15"/>
        <v>-148</v>
      </c>
      <c r="AD29" s="70">
        <v>-168</v>
      </c>
      <c r="AE29" s="23"/>
      <c r="AF29" s="233">
        <f t="shared" si="55"/>
        <v>-1504</v>
      </c>
      <c r="AG29" s="233">
        <f t="shared" si="35"/>
        <v>-1650</v>
      </c>
      <c r="AH29" s="233">
        <f t="shared" si="56"/>
        <v>-3154</v>
      </c>
      <c r="AI29" s="233">
        <f t="shared" si="36"/>
        <v>3180</v>
      </c>
      <c r="AJ29" s="233">
        <f t="shared" si="57"/>
        <v>2985</v>
      </c>
      <c r="AK29" s="233">
        <f t="shared" si="37"/>
        <v>6165</v>
      </c>
      <c r="AL29" s="233">
        <f t="shared" si="58"/>
        <v>1676</v>
      </c>
      <c r="AM29" s="233">
        <f t="shared" si="38"/>
        <v>1335</v>
      </c>
      <c r="AN29" s="233">
        <f t="shared" si="59"/>
        <v>3011</v>
      </c>
      <c r="AO29" s="23"/>
      <c r="AP29" s="233">
        <f t="shared" si="39"/>
        <v>4103</v>
      </c>
      <c r="AQ29" s="233">
        <f t="shared" si="40"/>
        <v>5607</v>
      </c>
      <c r="AR29" s="233">
        <f t="shared" si="41"/>
        <v>-1504</v>
      </c>
      <c r="AS29" s="233">
        <f t="shared" si="42"/>
        <v>14636</v>
      </c>
      <c r="AT29" s="233">
        <f t="shared" si="43"/>
        <v>11456</v>
      </c>
      <c r="AU29" s="233">
        <f t="shared" si="44"/>
        <v>3180</v>
      </c>
      <c r="AV29" s="409">
        <f t="shared" si="45"/>
        <v>18739</v>
      </c>
      <c r="AW29" s="409">
        <f t="shared" si="46"/>
        <v>17063</v>
      </c>
      <c r="AX29" s="233">
        <f t="shared" si="47"/>
        <v>1676</v>
      </c>
      <c r="AY29" s="75"/>
      <c r="AZ29" s="744">
        <v>188291</v>
      </c>
      <c r="BA29" s="382">
        <f t="shared" si="60"/>
        <v>2.030545</v>
      </c>
      <c r="BB29" s="69">
        <f t="shared" si="16"/>
        <v>37582</v>
      </c>
      <c r="BC29" s="382">
        <f t="shared" si="60"/>
        <v>0.45592899999999997</v>
      </c>
      <c r="BD29" s="744">
        <v>225873</v>
      </c>
      <c r="BE29" s="382">
        <f t="shared" si="48"/>
        <v>2.4864739999999999</v>
      </c>
      <c r="BF29" s="744">
        <v>378584</v>
      </c>
      <c r="BG29" s="382">
        <f t="shared" si="49"/>
        <v>4.1716579999999999</v>
      </c>
      <c r="BH29" s="69">
        <f t="shared" si="17"/>
        <v>942956</v>
      </c>
      <c r="BI29" s="382">
        <f t="shared" si="50"/>
        <v>11.405768999999999</v>
      </c>
      <c r="BJ29" s="744">
        <v>1321540</v>
      </c>
      <c r="BK29" s="382">
        <f t="shared" si="51"/>
        <v>15.577427</v>
      </c>
      <c r="BL29" s="69">
        <f t="shared" si="18"/>
        <v>566875</v>
      </c>
      <c r="BM29" s="382">
        <f t="shared" si="52"/>
        <v>6.2022029999999999</v>
      </c>
      <c r="BN29" s="69">
        <f t="shared" si="19"/>
        <v>981357</v>
      </c>
      <c r="BO29" s="382">
        <f t="shared" si="53"/>
        <v>11.872161</v>
      </c>
      <c r="BP29" s="744">
        <v>1548232</v>
      </c>
      <c r="BQ29" s="382">
        <f t="shared" si="54"/>
        <v>18.074363999999999</v>
      </c>
      <c r="BR29" s="20"/>
      <c r="BS29" s="744">
        <v>319086</v>
      </c>
      <c r="BT29" s="420">
        <f t="shared" si="61"/>
        <v>3.0294240000000001</v>
      </c>
      <c r="BU29" s="69">
        <f t="shared" si="20"/>
        <v>48679</v>
      </c>
      <c r="BV29" s="420">
        <f t="shared" si="62"/>
        <v>0.50232900000000003</v>
      </c>
      <c r="BW29" s="744">
        <v>367765</v>
      </c>
      <c r="BX29" s="420">
        <f t="shared" si="63"/>
        <v>3.5317530000000001</v>
      </c>
      <c r="BY29" s="744">
        <v>695960</v>
      </c>
      <c r="BZ29" s="420">
        <f t="shared" si="64"/>
        <v>6.807137</v>
      </c>
      <c r="CA29" s="69">
        <f t="shared" si="21"/>
        <v>450664</v>
      </c>
      <c r="CB29" s="420">
        <f t="shared" si="65"/>
        <v>4.7516340000000001</v>
      </c>
      <c r="CC29" s="744">
        <v>1146624</v>
      </c>
      <c r="CD29" s="420">
        <f t="shared" si="66"/>
        <v>11.558771</v>
      </c>
      <c r="CE29" s="69">
        <f t="shared" si="22"/>
        <v>1015046</v>
      </c>
      <c r="CF29" s="420">
        <f t="shared" si="67"/>
        <v>9.8365609999999997</v>
      </c>
      <c r="CG29" s="69">
        <f t="shared" si="23"/>
        <v>505145</v>
      </c>
      <c r="CH29" s="420">
        <f t="shared" si="68"/>
        <v>5.321002</v>
      </c>
      <c r="CI29" s="744">
        <v>1520191</v>
      </c>
      <c r="CJ29" s="471">
        <f t="shared" si="69"/>
        <v>15.157563</v>
      </c>
      <c r="CK29" s="96"/>
      <c r="CL29" s="514">
        <v>820.00485000000003</v>
      </c>
      <c r="CM29" s="868">
        <f t="shared" si="0"/>
        <v>1.3426749853979523</v>
      </c>
      <c r="CN29" s="613"/>
      <c r="CO29" s="96"/>
      <c r="CP29" s="69">
        <f t="shared" si="24"/>
        <v>252813.61567556584</v>
      </c>
      <c r="CQ29" s="692">
        <f t="shared" si="70"/>
        <v>2.7375995760286029</v>
      </c>
      <c r="CR29" s="69">
        <f t="shared" si="24"/>
        <v>50460.411301225846</v>
      </c>
      <c r="CS29" s="692">
        <f t="shared" si="71"/>
        <v>0.61474228762389649</v>
      </c>
      <c r="CT29" s="69">
        <f t="shared" si="24"/>
        <v>303274.02697679168</v>
      </c>
      <c r="CU29" s="692">
        <f t="shared" si="72"/>
        <v>3.3523418636524998</v>
      </c>
      <c r="CV29" s="69">
        <f t="shared" si="24"/>
        <v>508315.26667189837</v>
      </c>
      <c r="CW29" s="692">
        <f t="shared" si="73"/>
        <v>5.6242948742143906</v>
      </c>
      <c r="CX29" s="69">
        <f t="shared" si="25"/>
        <v>1266083.4335309116</v>
      </c>
      <c r="CY29" s="692">
        <f t="shared" si="74"/>
        <v>15.377420508574739</v>
      </c>
      <c r="CZ29" s="69">
        <f t="shared" si="26"/>
        <v>1774398.7002028099</v>
      </c>
      <c r="DA29" s="692">
        <f t="shared" si="75"/>
        <v>21.001715382789133</v>
      </c>
      <c r="DB29" s="69">
        <f t="shared" si="27"/>
        <v>761128.88234746421</v>
      </c>
      <c r="DC29" s="692">
        <f t="shared" si="76"/>
        <v>8.3618944502429944</v>
      </c>
      <c r="DD29" s="69">
        <f t="shared" si="28"/>
        <v>1317643.4956451782</v>
      </c>
      <c r="DE29" s="692">
        <f t="shared" si="77"/>
        <v>16.006267690318133</v>
      </c>
      <c r="DF29" s="69">
        <f t="shared" si="28"/>
        <v>2078772.3779926423</v>
      </c>
      <c r="DG29" s="692">
        <f t="shared" si="78"/>
        <v>24.368162140561125</v>
      </c>
      <c r="DH29" s="20"/>
      <c r="DI29" s="69">
        <f t="shared" si="29"/>
        <v>428428.79039069102</v>
      </c>
      <c r="DJ29" s="692">
        <f t="shared" si="79"/>
        <v>4.0837528248146553</v>
      </c>
      <c r="DK29" s="69">
        <f t="shared" si="29"/>
        <v>65360.075614186921</v>
      </c>
      <c r="DL29" s="692">
        <f t="shared" si="80"/>
        <v>0.6771871759346223</v>
      </c>
      <c r="DM29" s="69">
        <f t="shared" si="29"/>
        <v>493788.8660048779</v>
      </c>
      <c r="DN29" s="692">
        <f t="shared" si="81"/>
        <v>4.7609400007492768</v>
      </c>
      <c r="DO29" s="69">
        <f t="shared" si="29"/>
        <v>934448.08283755882</v>
      </c>
      <c r="DP29" s="692">
        <f t="shared" si="82"/>
        <v>9.1765731044911156</v>
      </c>
      <c r="DQ29" s="69">
        <f t="shared" si="30"/>
        <v>605095.27961938281</v>
      </c>
      <c r="DR29" s="692">
        <f t="shared" si="83"/>
        <v>6.4060133590867165</v>
      </c>
      <c r="DS29" s="69">
        <f t="shared" si="31"/>
        <v>1539543.3624569415</v>
      </c>
      <c r="DT29" s="692">
        <f t="shared" si="84"/>
        <v>15.582586463577831</v>
      </c>
      <c r="DU29" s="69">
        <f t="shared" si="32"/>
        <v>1362876.8732282498</v>
      </c>
      <c r="DV29" s="471">
        <f t="shared" si="85"/>
        <v>13.260325929305772</v>
      </c>
      <c r="DW29" s="69">
        <f t="shared" si="33"/>
        <v>678245.55549884855</v>
      </c>
      <c r="DX29" s="692">
        <f t="shared" si="86"/>
        <v>7.1735756079094672</v>
      </c>
      <c r="DY29" s="69">
        <f t="shared" si="34"/>
        <v>2041122.4287270985</v>
      </c>
      <c r="DZ29" s="692">
        <f t="shared" si="87"/>
        <v>20.433901537215238</v>
      </c>
      <c r="EA29" s="91"/>
      <c r="EB29" s="69"/>
      <c r="EC29" s="69"/>
      <c r="ED29" s="69"/>
      <c r="EE29" s="69"/>
      <c r="EF29" s="69"/>
      <c r="EG29" s="69"/>
      <c r="EH29" s="69"/>
      <c r="EI29" s="69"/>
      <c r="EJ29" s="69"/>
      <c r="EK29" s="91"/>
      <c r="EL29" s="69"/>
      <c r="EM29" s="69"/>
      <c r="EN29" s="69"/>
      <c r="EO29" s="69"/>
      <c r="EP29" s="69"/>
      <c r="EQ29" s="69"/>
      <c r="ER29" s="69"/>
      <c r="ES29" s="69"/>
      <c r="ET29" s="69"/>
      <c r="EU29" s="91"/>
    </row>
    <row r="30" spans="1:151" s="72" customFormat="1">
      <c r="A30" s="61">
        <v>33817</v>
      </c>
      <c r="B30" s="70">
        <v>267</v>
      </c>
      <c r="C30" s="70">
        <f t="shared" si="1"/>
        <v>539</v>
      </c>
      <c r="D30" s="70">
        <v>806</v>
      </c>
      <c r="E30" s="70">
        <f t="shared" si="2"/>
        <v>1341</v>
      </c>
      <c r="F30" s="70">
        <f t="shared" si="3"/>
        <v>1382</v>
      </c>
      <c r="G30" s="70">
        <f t="shared" si="4"/>
        <v>2723</v>
      </c>
      <c r="H30" s="70">
        <v>1608</v>
      </c>
      <c r="I30" s="70">
        <f t="shared" si="5"/>
        <v>1921</v>
      </c>
      <c r="J30" s="70">
        <v>3529</v>
      </c>
      <c r="K30" s="23"/>
      <c r="L30" s="70">
        <v>414</v>
      </c>
      <c r="M30" s="70">
        <f t="shared" si="6"/>
        <v>764</v>
      </c>
      <c r="N30" s="70">
        <v>1178</v>
      </c>
      <c r="O30" s="70">
        <f t="shared" si="7"/>
        <v>913</v>
      </c>
      <c r="P30" s="70">
        <f t="shared" si="8"/>
        <v>1343</v>
      </c>
      <c r="Q30" s="70">
        <f t="shared" si="9"/>
        <v>2256</v>
      </c>
      <c r="R30" s="70">
        <v>1327</v>
      </c>
      <c r="S30" s="70">
        <f t="shared" si="10"/>
        <v>2107</v>
      </c>
      <c r="T30" s="70">
        <v>3434</v>
      </c>
      <c r="U30" s="23"/>
      <c r="V30" s="70">
        <v>-147</v>
      </c>
      <c r="W30" s="70">
        <f t="shared" si="11"/>
        <v>-225</v>
      </c>
      <c r="X30" s="70">
        <v>-372</v>
      </c>
      <c r="Y30" s="70">
        <f t="shared" si="12"/>
        <v>428</v>
      </c>
      <c r="Z30" s="70">
        <f t="shared" si="13"/>
        <v>39</v>
      </c>
      <c r="AA30" s="70">
        <f t="shared" si="14"/>
        <v>467</v>
      </c>
      <c r="AB30" s="70">
        <v>281</v>
      </c>
      <c r="AC30" s="70">
        <f t="shared" si="15"/>
        <v>-186</v>
      </c>
      <c r="AD30" s="70">
        <v>95</v>
      </c>
      <c r="AE30" s="23"/>
      <c r="AF30" s="233">
        <f t="shared" si="55"/>
        <v>-1596</v>
      </c>
      <c r="AG30" s="233">
        <f t="shared" si="35"/>
        <v>-1920</v>
      </c>
      <c r="AH30" s="233">
        <f t="shared" si="56"/>
        <v>-3516</v>
      </c>
      <c r="AI30" s="233">
        <f t="shared" si="36"/>
        <v>3272</v>
      </c>
      <c r="AJ30" s="233">
        <f t="shared" si="57"/>
        <v>3020</v>
      </c>
      <c r="AK30" s="233">
        <f t="shared" si="37"/>
        <v>6292</v>
      </c>
      <c r="AL30" s="233">
        <f t="shared" si="58"/>
        <v>1676</v>
      </c>
      <c r="AM30" s="233">
        <f t="shared" si="38"/>
        <v>1100</v>
      </c>
      <c r="AN30" s="233">
        <f t="shared" si="59"/>
        <v>2776</v>
      </c>
      <c r="AO30" s="23"/>
      <c r="AP30" s="233">
        <f t="shared" si="39"/>
        <v>4072</v>
      </c>
      <c r="AQ30" s="233">
        <f t="shared" si="40"/>
        <v>5668</v>
      </c>
      <c r="AR30" s="233">
        <f t="shared" si="41"/>
        <v>-1596</v>
      </c>
      <c r="AS30" s="233">
        <f t="shared" si="42"/>
        <v>14602</v>
      </c>
      <c r="AT30" s="233">
        <f t="shared" si="43"/>
        <v>11330</v>
      </c>
      <c r="AU30" s="233">
        <f t="shared" si="44"/>
        <v>3272</v>
      </c>
      <c r="AV30" s="409">
        <f t="shared" si="45"/>
        <v>18674</v>
      </c>
      <c r="AW30" s="409">
        <f t="shared" si="46"/>
        <v>16998</v>
      </c>
      <c r="AX30" s="233">
        <f t="shared" si="47"/>
        <v>1676</v>
      </c>
      <c r="AY30" s="75"/>
      <c r="AZ30" s="744">
        <v>173117</v>
      </c>
      <c r="BA30" s="382">
        <f t="shared" si="60"/>
        <v>2.047533</v>
      </c>
      <c r="BB30" s="69">
        <f t="shared" si="16"/>
        <v>31920</v>
      </c>
      <c r="BC30" s="382">
        <f t="shared" si="60"/>
        <v>0.44937500000000002</v>
      </c>
      <c r="BD30" s="744">
        <v>205037</v>
      </c>
      <c r="BE30" s="382">
        <f t="shared" si="48"/>
        <v>2.4969079999999999</v>
      </c>
      <c r="BF30" s="744">
        <v>301242</v>
      </c>
      <c r="BG30" s="382">
        <f t="shared" si="49"/>
        <v>4.1860520000000001</v>
      </c>
      <c r="BH30" s="69">
        <f t="shared" si="17"/>
        <v>757952</v>
      </c>
      <c r="BI30" s="382">
        <f t="shared" si="50"/>
        <v>11.289396</v>
      </c>
      <c r="BJ30" s="744">
        <v>1059194</v>
      </c>
      <c r="BK30" s="382">
        <f t="shared" si="51"/>
        <v>15.475448</v>
      </c>
      <c r="BL30" s="69">
        <f t="shared" si="18"/>
        <v>474359</v>
      </c>
      <c r="BM30" s="382">
        <f t="shared" si="52"/>
        <v>6.2335849999999997</v>
      </c>
      <c r="BN30" s="69">
        <f t="shared" si="19"/>
        <v>790812</v>
      </c>
      <c r="BO30" s="382">
        <f t="shared" si="53"/>
        <v>11.749048</v>
      </c>
      <c r="BP30" s="744">
        <v>1265171</v>
      </c>
      <c r="BQ30" s="382">
        <f t="shared" si="54"/>
        <v>17.982633</v>
      </c>
      <c r="BR30" s="20"/>
      <c r="BS30" s="744">
        <v>279261</v>
      </c>
      <c r="BT30" s="420">
        <f t="shared" si="61"/>
        <v>3.0744660000000001</v>
      </c>
      <c r="BU30" s="69">
        <f t="shared" si="20"/>
        <v>43447</v>
      </c>
      <c r="BV30" s="420">
        <f t="shared" si="62"/>
        <v>0.499226</v>
      </c>
      <c r="BW30" s="744">
        <v>322708</v>
      </c>
      <c r="BX30" s="420">
        <f t="shared" si="63"/>
        <v>3.5736919999999999</v>
      </c>
      <c r="BY30" s="744">
        <v>671513</v>
      </c>
      <c r="BZ30" s="420">
        <f t="shared" si="64"/>
        <v>6.9020080000000004</v>
      </c>
      <c r="CA30" s="69">
        <f t="shared" si="21"/>
        <v>380966</v>
      </c>
      <c r="CB30" s="420">
        <f t="shared" si="65"/>
        <v>4.7266260000000004</v>
      </c>
      <c r="CC30" s="744">
        <v>1052479</v>
      </c>
      <c r="CD30" s="420">
        <f t="shared" si="66"/>
        <v>11.628634</v>
      </c>
      <c r="CE30" s="69">
        <f t="shared" si="22"/>
        <v>950774</v>
      </c>
      <c r="CF30" s="420">
        <f t="shared" si="67"/>
        <v>9.9764739999999996</v>
      </c>
      <c r="CG30" s="69">
        <f t="shared" si="23"/>
        <v>429878</v>
      </c>
      <c r="CH30" s="420">
        <f t="shared" si="68"/>
        <v>5.2929589999999997</v>
      </c>
      <c r="CI30" s="744">
        <v>1380652</v>
      </c>
      <c r="CJ30" s="471">
        <f t="shared" si="69"/>
        <v>15.269432999999999</v>
      </c>
      <c r="CK30" s="96"/>
      <c r="CL30" s="514">
        <v>820.00485000000003</v>
      </c>
      <c r="CM30" s="868">
        <f t="shared" si="0"/>
        <v>1.3426749853979523</v>
      </c>
      <c r="CN30" s="613"/>
      <c r="CO30" s="96"/>
      <c r="CP30" s="69">
        <f t="shared" si="24"/>
        <v>232439.8654471373</v>
      </c>
      <c r="CQ30" s="692">
        <f t="shared" si="70"/>
        <v>2.7595477890532405</v>
      </c>
      <c r="CR30" s="69">
        <f t="shared" si="24"/>
        <v>42858.185533902637</v>
      </c>
      <c r="CS30" s="692">
        <f t="shared" si="71"/>
        <v>0.60573018746261575</v>
      </c>
      <c r="CT30" s="69">
        <f t="shared" si="24"/>
        <v>275298.05098103994</v>
      </c>
      <c r="CU30" s="692">
        <f t="shared" si="72"/>
        <v>3.365277976515856</v>
      </c>
      <c r="CV30" s="69">
        <f t="shared" si="24"/>
        <v>404470.09795124992</v>
      </c>
      <c r="CW30" s="692">
        <f t="shared" si="73"/>
        <v>5.6420391908304026</v>
      </c>
      <c r="CX30" s="69">
        <f t="shared" si="25"/>
        <v>1017683.1905323487</v>
      </c>
      <c r="CY30" s="692">
        <f t="shared" si="74"/>
        <v>15.21634694024549</v>
      </c>
      <c r="CZ30" s="69">
        <f t="shared" si="26"/>
        <v>1422153.2884835987</v>
      </c>
      <c r="DA30" s="692">
        <f t="shared" si="75"/>
        <v>20.858386131075893</v>
      </c>
      <c r="DB30" s="69">
        <f t="shared" si="27"/>
        <v>636909.96339838719</v>
      </c>
      <c r="DC30" s="692">
        <f t="shared" si="76"/>
        <v>8.4015869798836427</v>
      </c>
      <c r="DD30" s="69">
        <f t="shared" si="28"/>
        <v>1061803.4905525255</v>
      </c>
      <c r="DE30" s="692">
        <f t="shared" si="77"/>
        <v>15.83592607368216</v>
      </c>
      <c r="DF30" s="69">
        <f t="shared" si="28"/>
        <v>1698713.4539509127</v>
      </c>
      <c r="DG30" s="692">
        <f t="shared" si="78"/>
        <v>24.237513053565799</v>
      </c>
      <c r="DH30" s="20"/>
      <c r="DI30" s="69">
        <f t="shared" si="29"/>
        <v>374956.75909721752</v>
      </c>
      <c r="DJ30" s="692">
        <f t="shared" si="79"/>
        <v>4.1429377264174567</v>
      </c>
      <c r="DK30" s="69">
        <f t="shared" si="29"/>
        <v>58335.200090584833</v>
      </c>
      <c r="DL30" s="692">
        <f t="shared" si="80"/>
        <v>0.67276410292881006</v>
      </c>
      <c r="DM30" s="69">
        <f t="shared" si="29"/>
        <v>433291.95918780239</v>
      </c>
      <c r="DN30" s="692">
        <f t="shared" si="81"/>
        <v>4.8157018293462652</v>
      </c>
      <c r="DO30" s="69">
        <f t="shared" si="29"/>
        <v>901623.70746953518</v>
      </c>
      <c r="DP30" s="692">
        <f t="shared" si="82"/>
        <v>9.3007734797404016</v>
      </c>
      <c r="DQ30" s="69">
        <f t="shared" si="30"/>
        <v>511513.51848711626</v>
      </c>
      <c r="DR30" s="692">
        <f t="shared" si="83"/>
        <v>6.37019654111762</v>
      </c>
      <c r="DS30" s="69">
        <f t="shared" si="31"/>
        <v>1413137.2259566514</v>
      </c>
      <c r="DT30" s="692">
        <f t="shared" si="84"/>
        <v>15.67097002085802</v>
      </c>
      <c r="DU30" s="69">
        <f t="shared" si="32"/>
        <v>1276580.4665667526</v>
      </c>
      <c r="DV30" s="471">
        <f t="shared" si="85"/>
        <v>13.443711206157861</v>
      </c>
      <c r="DW30" s="69">
        <f t="shared" si="33"/>
        <v>577186.43737290089</v>
      </c>
      <c r="DX30" s="692">
        <f t="shared" si="86"/>
        <v>7.1333972509842951</v>
      </c>
      <c r="DY30" s="69">
        <f t="shared" si="34"/>
        <v>1853766.9039396537</v>
      </c>
      <c r="DZ30" s="692">
        <f t="shared" si="87"/>
        <v>20.577108457142153</v>
      </c>
      <c r="EA30" s="91"/>
      <c r="EB30" s="69"/>
      <c r="EC30" s="69"/>
      <c r="ED30" s="69"/>
      <c r="EE30" s="69"/>
      <c r="EF30" s="69"/>
      <c r="EG30" s="69"/>
      <c r="EH30" s="69"/>
      <c r="EI30" s="69"/>
      <c r="EJ30" s="69"/>
      <c r="EK30" s="91"/>
      <c r="EL30" s="69"/>
      <c r="EM30" s="69"/>
      <c r="EN30" s="69"/>
      <c r="EO30" s="69"/>
      <c r="EP30" s="69"/>
      <c r="EQ30" s="69"/>
      <c r="ER30" s="69"/>
      <c r="ES30" s="69"/>
      <c r="ET30" s="69"/>
      <c r="EU30" s="91"/>
    </row>
    <row r="31" spans="1:151" s="72" customFormat="1">
      <c r="A31" s="61">
        <v>33848</v>
      </c>
      <c r="B31" s="70">
        <v>269</v>
      </c>
      <c r="C31" s="70">
        <f t="shared" si="1"/>
        <v>556</v>
      </c>
      <c r="D31" s="70">
        <v>825</v>
      </c>
      <c r="E31" s="70">
        <f t="shared" si="2"/>
        <v>1274</v>
      </c>
      <c r="F31" s="70">
        <f t="shared" si="3"/>
        <v>1466</v>
      </c>
      <c r="G31" s="70">
        <f t="shared" si="4"/>
        <v>2740</v>
      </c>
      <c r="H31" s="70">
        <v>1543</v>
      </c>
      <c r="I31" s="70">
        <f t="shared" si="5"/>
        <v>2022</v>
      </c>
      <c r="J31" s="70">
        <v>3565</v>
      </c>
      <c r="K31" s="23"/>
      <c r="L31" s="70">
        <v>439</v>
      </c>
      <c r="M31" s="70">
        <f t="shared" si="6"/>
        <v>794</v>
      </c>
      <c r="N31" s="70">
        <v>1233</v>
      </c>
      <c r="O31" s="70">
        <f t="shared" si="7"/>
        <v>789</v>
      </c>
      <c r="P31" s="70">
        <f t="shared" si="8"/>
        <v>1128</v>
      </c>
      <c r="Q31" s="70">
        <f t="shared" si="9"/>
        <v>1917</v>
      </c>
      <c r="R31" s="70">
        <v>1228</v>
      </c>
      <c r="S31" s="70">
        <f t="shared" si="10"/>
        <v>1922</v>
      </c>
      <c r="T31" s="70">
        <v>3150</v>
      </c>
      <c r="U31" s="23"/>
      <c r="V31" s="70">
        <v>-170</v>
      </c>
      <c r="W31" s="70">
        <f t="shared" si="11"/>
        <v>-238</v>
      </c>
      <c r="X31" s="70">
        <v>-408</v>
      </c>
      <c r="Y31" s="70">
        <f t="shared" si="12"/>
        <v>485</v>
      </c>
      <c r="Z31" s="70">
        <f t="shared" si="13"/>
        <v>338</v>
      </c>
      <c r="AA31" s="70">
        <f t="shared" si="14"/>
        <v>823</v>
      </c>
      <c r="AB31" s="70">
        <v>315</v>
      </c>
      <c r="AC31" s="70">
        <f t="shared" si="15"/>
        <v>100</v>
      </c>
      <c r="AD31" s="70">
        <v>415</v>
      </c>
      <c r="AE31" s="23"/>
      <c r="AF31" s="233">
        <f t="shared" si="55"/>
        <v>-1689</v>
      </c>
      <c r="AG31" s="233">
        <f t="shared" si="35"/>
        <v>-2025</v>
      </c>
      <c r="AH31" s="233">
        <f t="shared" si="56"/>
        <v>-3714</v>
      </c>
      <c r="AI31" s="233">
        <f t="shared" si="36"/>
        <v>3443</v>
      </c>
      <c r="AJ31" s="233">
        <f t="shared" si="57"/>
        <v>3045</v>
      </c>
      <c r="AK31" s="233">
        <f t="shared" si="37"/>
        <v>6488</v>
      </c>
      <c r="AL31" s="233">
        <f t="shared" si="58"/>
        <v>1754</v>
      </c>
      <c r="AM31" s="233">
        <f t="shared" si="38"/>
        <v>1020</v>
      </c>
      <c r="AN31" s="233">
        <f t="shared" si="59"/>
        <v>2774</v>
      </c>
      <c r="AO31" s="23"/>
      <c r="AP31" s="233">
        <f t="shared" si="39"/>
        <v>4048</v>
      </c>
      <c r="AQ31" s="233">
        <f t="shared" si="40"/>
        <v>5737</v>
      </c>
      <c r="AR31" s="233">
        <f t="shared" si="41"/>
        <v>-1689</v>
      </c>
      <c r="AS31" s="233">
        <f t="shared" si="42"/>
        <v>14720</v>
      </c>
      <c r="AT31" s="233">
        <f t="shared" si="43"/>
        <v>11277</v>
      </c>
      <c r="AU31" s="233">
        <f t="shared" si="44"/>
        <v>3443</v>
      </c>
      <c r="AV31" s="409">
        <f t="shared" si="45"/>
        <v>18768</v>
      </c>
      <c r="AW31" s="409">
        <f t="shared" si="46"/>
        <v>17014</v>
      </c>
      <c r="AX31" s="233">
        <f t="shared" si="47"/>
        <v>1754</v>
      </c>
      <c r="AY31" s="75"/>
      <c r="AZ31" s="744">
        <v>186053</v>
      </c>
      <c r="BA31" s="382">
        <f t="shared" si="60"/>
        <v>2.0959289999999999</v>
      </c>
      <c r="BB31" s="69">
        <f t="shared" si="16"/>
        <v>46173</v>
      </c>
      <c r="BC31" s="382">
        <f t="shared" si="60"/>
        <v>0.45810699999999999</v>
      </c>
      <c r="BD31" s="744">
        <v>232226</v>
      </c>
      <c r="BE31" s="382">
        <f t="shared" si="48"/>
        <v>2.554036</v>
      </c>
      <c r="BF31" s="744">
        <v>367075</v>
      </c>
      <c r="BG31" s="382">
        <f t="shared" si="49"/>
        <v>4.2609909999999998</v>
      </c>
      <c r="BH31" s="69">
        <f t="shared" si="17"/>
        <v>836898</v>
      </c>
      <c r="BI31" s="382">
        <f t="shared" si="50"/>
        <v>11.341714</v>
      </c>
      <c r="BJ31" s="744">
        <v>1203973</v>
      </c>
      <c r="BK31" s="382">
        <f t="shared" si="51"/>
        <v>15.602705</v>
      </c>
      <c r="BL31" s="69">
        <f t="shared" si="18"/>
        <v>553128</v>
      </c>
      <c r="BM31" s="382">
        <f t="shared" si="52"/>
        <v>6.3569199999999997</v>
      </c>
      <c r="BN31" s="69">
        <f t="shared" si="19"/>
        <v>884098</v>
      </c>
      <c r="BO31" s="382">
        <f t="shared" si="53"/>
        <v>11.809856</v>
      </c>
      <c r="BP31" s="744">
        <v>1437226</v>
      </c>
      <c r="BQ31" s="382">
        <f t="shared" si="54"/>
        <v>18.166775999999999</v>
      </c>
      <c r="BR31" s="20"/>
      <c r="BS31" s="744">
        <v>313030</v>
      </c>
      <c r="BT31" s="420">
        <f t="shared" si="61"/>
        <v>3.1615570000000002</v>
      </c>
      <c r="BU31" s="69">
        <f t="shared" si="20"/>
        <v>50625</v>
      </c>
      <c r="BV31" s="420">
        <f t="shared" si="62"/>
        <v>0.503162</v>
      </c>
      <c r="BW31" s="744">
        <v>363655</v>
      </c>
      <c r="BX31" s="420">
        <f t="shared" si="63"/>
        <v>3.6647189999999998</v>
      </c>
      <c r="BY31" s="744">
        <v>661061</v>
      </c>
      <c r="BZ31" s="420">
        <f t="shared" si="64"/>
        <v>7.059901</v>
      </c>
      <c r="CA31" s="69">
        <f t="shared" si="21"/>
        <v>457404</v>
      </c>
      <c r="CB31" s="420">
        <f t="shared" si="65"/>
        <v>4.8498039999999998</v>
      </c>
      <c r="CC31" s="744">
        <v>1118465</v>
      </c>
      <c r="CD31" s="420">
        <f t="shared" si="66"/>
        <v>11.909705000000001</v>
      </c>
      <c r="CE31" s="69">
        <f t="shared" si="22"/>
        <v>974091</v>
      </c>
      <c r="CF31" s="420">
        <f t="shared" si="67"/>
        <v>10.221458</v>
      </c>
      <c r="CG31" s="69">
        <f t="shared" si="23"/>
        <v>513224</v>
      </c>
      <c r="CH31" s="420">
        <f t="shared" si="68"/>
        <v>5.4206529999999997</v>
      </c>
      <c r="CI31" s="744">
        <v>1487315</v>
      </c>
      <c r="CJ31" s="471">
        <f t="shared" si="69"/>
        <v>15.642111</v>
      </c>
      <c r="CK31" s="96"/>
      <c r="CL31" s="514">
        <v>829.2752999999999</v>
      </c>
      <c r="CM31" s="868">
        <f t="shared" si="0"/>
        <v>1.3276652518168577</v>
      </c>
      <c r="CN31" s="613"/>
      <c r="CO31" s="96"/>
      <c r="CP31" s="69">
        <f t="shared" si="24"/>
        <v>247016.10309628182</v>
      </c>
      <c r="CQ31" s="692">
        <f t="shared" si="70"/>
        <v>2.8210511509390028</v>
      </c>
      <c r="CR31" s="69">
        <f t="shared" si="24"/>
        <v>61302.28767213977</v>
      </c>
      <c r="CS31" s="692">
        <f t="shared" si="71"/>
        <v>0.61657530591224574</v>
      </c>
      <c r="CT31" s="69">
        <f t="shared" si="24"/>
        <v>308318.39076842158</v>
      </c>
      <c r="CU31" s="692">
        <f t="shared" si="72"/>
        <v>3.4376264568512487</v>
      </c>
      <c r="CV31" s="69">
        <f t="shared" si="24"/>
        <v>487352.72231067304</v>
      </c>
      <c r="CW31" s="692">
        <f t="shared" si="73"/>
        <v>5.7356963497750559</v>
      </c>
      <c r="CX31" s="69">
        <f t="shared" si="25"/>
        <v>1111120.3939150246</v>
      </c>
      <c r="CY31" s="692">
        <f t="shared" si="74"/>
        <v>15.270132171408537</v>
      </c>
      <c r="CZ31" s="69">
        <f t="shared" si="26"/>
        <v>1598473.1162256976</v>
      </c>
      <c r="DA31" s="692">
        <f t="shared" si="75"/>
        <v>21.005828521183592</v>
      </c>
      <c r="DB31" s="69">
        <f t="shared" si="27"/>
        <v>734368.82540695486</v>
      </c>
      <c r="DC31" s="692">
        <f t="shared" si="76"/>
        <v>8.5567475007140601</v>
      </c>
      <c r="DD31" s="69">
        <f t="shared" si="28"/>
        <v>1173786.1938007802</v>
      </c>
      <c r="DE31" s="692">
        <f t="shared" si="77"/>
        <v>15.900209774248246</v>
      </c>
      <c r="DF31" s="69">
        <f t="shared" si="28"/>
        <v>1908155.0192077351</v>
      </c>
      <c r="DG31" s="692">
        <f t="shared" si="78"/>
        <v>24.456957274962299</v>
      </c>
      <c r="DH31" s="20"/>
      <c r="DI31" s="69">
        <f t="shared" si="29"/>
        <v>415599.05377623095</v>
      </c>
      <c r="DJ31" s="692">
        <f t="shared" si="79"/>
        <v>4.2540512601230516</v>
      </c>
      <c r="DK31" s="69">
        <f t="shared" si="29"/>
        <v>67213.053373228424</v>
      </c>
      <c r="DL31" s="692">
        <f t="shared" si="80"/>
        <v>0.67705696790349768</v>
      </c>
      <c r="DM31" s="69">
        <f t="shared" si="29"/>
        <v>482812.10714945936</v>
      </c>
      <c r="DN31" s="692">
        <f t="shared" si="81"/>
        <v>4.9311082280265497</v>
      </c>
      <c r="DO31" s="69">
        <f t="shared" si="29"/>
        <v>877667.71903130377</v>
      </c>
      <c r="DP31" s="692">
        <f t="shared" si="82"/>
        <v>9.5003494564744422</v>
      </c>
      <c r="DQ31" s="69">
        <f t="shared" si="30"/>
        <v>607279.39684203803</v>
      </c>
      <c r="DR31" s="692">
        <f t="shared" si="83"/>
        <v>6.5270580046629343</v>
      </c>
      <c r="DS31" s="69">
        <f t="shared" si="31"/>
        <v>1484947.1158733417</v>
      </c>
      <c r="DT31" s="692">
        <f t="shared" si="84"/>
        <v>16.027407461137376</v>
      </c>
      <c r="DU31" s="69">
        <f t="shared" si="32"/>
        <v>1293266.7728075348</v>
      </c>
      <c r="DV31" s="471">
        <f t="shared" si="85"/>
        <v>13.754400716597496</v>
      </c>
      <c r="DW31" s="69">
        <f t="shared" si="33"/>
        <v>681389.67119845492</v>
      </c>
      <c r="DX31" s="692">
        <f t="shared" si="86"/>
        <v>7.2952294197027348</v>
      </c>
      <c r="DY31" s="69">
        <f t="shared" si="34"/>
        <v>1974656.4440059897</v>
      </c>
      <c r="DZ31" s="692">
        <f t="shared" si="87"/>
        <v>21.04963013630023</v>
      </c>
      <c r="EA31" s="91"/>
      <c r="EB31" s="69"/>
      <c r="EC31" s="69"/>
      <c r="ED31" s="69"/>
      <c r="EE31" s="69"/>
      <c r="EF31" s="69"/>
      <c r="EG31" s="69"/>
      <c r="EH31" s="69"/>
      <c r="EI31" s="69"/>
      <c r="EJ31" s="69"/>
      <c r="EK31" s="91"/>
      <c r="EL31" s="69"/>
      <c r="EM31" s="69"/>
      <c r="EN31" s="69"/>
      <c r="EO31" s="69"/>
      <c r="EP31" s="69"/>
      <c r="EQ31" s="69"/>
      <c r="ER31" s="69"/>
      <c r="ES31" s="69"/>
      <c r="ET31" s="69"/>
      <c r="EU31" s="91"/>
    </row>
    <row r="32" spans="1:151" s="72" customFormat="1">
      <c r="A32" s="61">
        <v>33878</v>
      </c>
      <c r="B32" s="70">
        <v>270</v>
      </c>
      <c r="C32" s="70">
        <f t="shared" si="1"/>
        <v>629</v>
      </c>
      <c r="D32" s="70">
        <v>899</v>
      </c>
      <c r="E32" s="70">
        <f t="shared" si="2"/>
        <v>1254</v>
      </c>
      <c r="F32" s="70">
        <f t="shared" si="3"/>
        <v>1525</v>
      </c>
      <c r="G32" s="70">
        <f t="shared" si="4"/>
        <v>2779</v>
      </c>
      <c r="H32" s="70">
        <v>1524</v>
      </c>
      <c r="I32" s="70">
        <f t="shared" si="5"/>
        <v>2154</v>
      </c>
      <c r="J32" s="70">
        <v>3678</v>
      </c>
      <c r="K32" s="23"/>
      <c r="L32" s="70">
        <v>407</v>
      </c>
      <c r="M32" s="70">
        <f t="shared" si="6"/>
        <v>799</v>
      </c>
      <c r="N32" s="70">
        <v>1206</v>
      </c>
      <c r="O32" s="70">
        <f t="shared" si="7"/>
        <v>569</v>
      </c>
      <c r="P32" s="70">
        <f t="shared" si="8"/>
        <v>810</v>
      </c>
      <c r="Q32" s="70">
        <f t="shared" si="9"/>
        <v>1379</v>
      </c>
      <c r="R32" s="70">
        <v>976</v>
      </c>
      <c r="S32" s="70">
        <f t="shared" si="10"/>
        <v>1609</v>
      </c>
      <c r="T32" s="70">
        <v>2585</v>
      </c>
      <c r="U32" s="23"/>
      <c r="V32" s="70">
        <v>-137</v>
      </c>
      <c r="W32" s="70">
        <f t="shared" si="11"/>
        <v>-170</v>
      </c>
      <c r="X32" s="70">
        <v>-307</v>
      </c>
      <c r="Y32" s="70">
        <f t="shared" si="12"/>
        <v>685</v>
      </c>
      <c r="Z32" s="70">
        <f t="shared" si="13"/>
        <v>715</v>
      </c>
      <c r="AA32" s="70">
        <f t="shared" si="14"/>
        <v>1400</v>
      </c>
      <c r="AB32" s="70">
        <v>548</v>
      </c>
      <c r="AC32" s="70">
        <f t="shared" si="15"/>
        <v>545</v>
      </c>
      <c r="AD32" s="70">
        <v>1093</v>
      </c>
      <c r="AE32" s="23"/>
      <c r="AF32" s="233">
        <f t="shared" si="55"/>
        <v>-1726</v>
      </c>
      <c r="AG32" s="233">
        <f t="shared" si="35"/>
        <v>-2053</v>
      </c>
      <c r="AH32" s="233">
        <f t="shared" si="56"/>
        <v>-3779</v>
      </c>
      <c r="AI32" s="233">
        <f t="shared" si="36"/>
        <v>3594</v>
      </c>
      <c r="AJ32" s="233">
        <f t="shared" si="57"/>
        <v>3281</v>
      </c>
      <c r="AK32" s="233">
        <f t="shared" si="37"/>
        <v>6875</v>
      </c>
      <c r="AL32" s="233">
        <f t="shared" si="58"/>
        <v>1868</v>
      </c>
      <c r="AM32" s="233">
        <f t="shared" si="38"/>
        <v>1228</v>
      </c>
      <c r="AN32" s="233">
        <f t="shared" si="59"/>
        <v>3096</v>
      </c>
      <c r="AO32" s="23"/>
      <c r="AP32" s="233">
        <f t="shared" si="39"/>
        <v>4025</v>
      </c>
      <c r="AQ32" s="233">
        <f t="shared" si="40"/>
        <v>5751</v>
      </c>
      <c r="AR32" s="233">
        <f t="shared" si="41"/>
        <v>-1726</v>
      </c>
      <c r="AS32" s="233">
        <f t="shared" si="42"/>
        <v>14733</v>
      </c>
      <c r="AT32" s="233">
        <f t="shared" si="43"/>
        <v>11139</v>
      </c>
      <c r="AU32" s="233">
        <f t="shared" si="44"/>
        <v>3594</v>
      </c>
      <c r="AV32" s="409">
        <f t="shared" si="45"/>
        <v>18758</v>
      </c>
      <c r="AW32" s="409">
        <f t="shared" si="46"/>
        <v>16890</v>
      </c>
      <c r="AX32" s="233">
        <f t="shared" si="47"/>
        <v>1868</v>
      </c>
      <c r="AY32" s="75"/>
      <c r="AZ32" s="744">
        <v>197923</v>
      </c>
      <c r="BA32" s="382">
        <f t="shared" si="60"/>
        <v>2.133861</v>
      </c>
      <c r="BB32" s="69">
        <f t="shared" si="16"/>
        <v>47375</v>
      </c>
      <c r="BC32" s="382">
        <f t="shared" si="60"/>
        <v>0.46749200000000002</v>
      </c>
      <c r="BD32" s="744">
        <v>245298</v>
      </c>
      <c r="BE32" s="382">
        <f t="shared" si="48"/>
        <v>2.601353</v>
      </c>
      <c r="BF32" s="744">
        <v>392342</v>
      </c>
      <c r="BG32" s="382">
        <f t="shared" si="49"/>
        <v>4.3704859999999996</v>
      </c>
      <c r="BH32" s="69">
        <f t="shared" si="17"/>
        <v>881941</v>
      </c>
      <c r="BI32" s="382">
        <f t="shared" si="50"/>
        <v>11.365599</v>
      </c>
      <c r="BJ32" s="744">
        <v>1274283</v>
      </c>
      <c r="BK32" s="382">
        <f t="shared" si="51"/>
        <v>15.736084999999999</v>
      </c>
      <c r="BL32" s="69">
        <f t="shared" si="18"/>
        <v>590265</v>
      </c>
      <c r="BM32" s="382">
        <f t="shared" si="52"/>
        <v>6.5043470000000001</v>
      </c>
      <c r="BN32" s="69">
        <f t="shared" si="19"/>
        <v>930595</v>
      </c>
      <c r="BO32" s="382">
        <f t="shared" si="53"/>
        <v>11.84282</v>
      </c>
      <c r="BP32" s="744">
        <v>1520860</v>
      </c>
      <c r="BQ32" s="382">
        <f t="shared" si="54"/>
        <v>18.347166999999999</v>
      </c>
      <c r="BR32" s="20"/>
      <c r="BS32" s="744">
        <v>320020</v>
      </c>
      <c r="BT32" s="420">
        <f t="shared" si="61"/>
        <v>3.209279</v>
      </c>
      <c r="BU32" s="69">
        <f t="shared" si="20"/>
        <v>44908</v>
      </c>
      <c r="BV32" s="420">
        <f t="shared" si="62"/>
        <v>0.49933899999999998</v>
      </c>
      <c r="BW32" s="744">
        <v>364928</v>
      </c>
      <c r="BX32" s="420">
        <f t="shared" si="63"/>
        <v>3.708618</v>
      </c>
      <c r="BY32" s="744">
        <v>736823</v>
      </c>
      <c r="BZ32" s="420">
        <f t="shared" si="64"/>
        <v>7.2139930000000003</v>
      </c>
      <c r="CA32" s="69">
        <f t="shared" si="21"/>
        <v>371816</v>
      </c>
      <c r="CB32" s="420">
        <f t="shared" si="65"/>
        <v>4.7592720000000002</v>
      </c>
      <c r="CC32" s="744">
        <v>1108639</v>
      </c>
      <c r="CD32" s="420">
        <f t="shared" si="66"/>
        <v>11.973265</v>
      </c>
      <c r="CE32" s="69">
        <f t="shared" si="22"/>
        <v>1056843</v>
      </c>
      <c r="CF32" s="420">
        <f t="shared" si="67"/>
        <v>10.423272000000001</v>
      </c>
      <c r="CG32" s="69">
        <f t="shared" si="23"/>
        <v>423744</v>
      </c>
      <c r="CH32" s="420">
        <f t="shared" si="68"/>
        <v>5.3273149999999996</v>
      </c>
      <c r="CI32" s="744">
        <v>1480587</v>
      </c>
      <c r="CJ32" s="471">
        <f t="shared" si="69"/>
        <v>15.750586999999999</v>
      </c>
      <c r="CK32" s="96"/>
      <c r="CL32" s="514">
        <v>829.2752999999999</v>
      </c>
      <c r="CM32" s="868">
        <f t="shared" si="0"/>
        <v>1.3276652518168577</v>
      </c>
      <c r="CN32" s="613"/>
      <c r="CO32" s="96"/>
      <c r="CP32" s="69">
        <f t="shared" si="24"/>
        <v>262775.48963534791</v>
      </c>
      <c r="CQ32" s="692">
        <f t="shared" si="70"/>
        <v>2.8682156002421322</v>
      </c>
      <c r="CR32" s="69">
        <f t="shared" si="24"/>
        <v>62898.141304823635</v>
      </c>
      <c r="CS32" s="692">
        <f t="shared" si="71"/>
        <v>0.62827642099546344</v>
      </c>
      <c r="CT32" s="69">
        <f t="shared" si="24"/>
        <v>325673.63094017154</v>
      </c>
      <c r="CU32" s="692">
        <f t="shared" si="72"/>
        <v>3.4964920212375965</v>
      </c>
      <c r="CV32" s="69">
        <f t="shared" si="24"/>
        <v>520898.84022832959</v>
      </c>
      <c r="CW32" s="692">
        <f t="shared" si="73"/>
        <v>5.8754178992504871</v>
      </c>
      <c r="CX32" s="69">
        <f t="shared" si="25"/>
        <v>1170922.4198526114</v>
      </c>
      <c r="CY32" s="692">
        <f t="shared" si="74"/>
        <v>15.284699878662929</v>
      </c>
      <c r="CZ32" s="69">
        <f t="shared" si="26"/>
        <v>1691821.2600809408</v>
      </c>
      <c r="DA32" s="692">
        <f t="shared" si="75"/>
        <v>21.160117777913413</v>
      </c>
      <c r="DB32" s="69">
        <f t="shared" si="27"/>
        <v>783674.3298636775</v>
      </c>
      <c r="DC32" s="692">
        <f t="shared" si="76"/>
        <v>8.7436334994926188</v>
      </c>
      <c r="DD32" s="69">
        <f t="shared" si="28"/>
        <v>1235518.6450145086</v>
      </c>
      <c r="DE32" s="692">
        <f t="shared" si="77"/>
        <v>15.926040663423679</v>
      </c>
      <c r="DF32" s="69">
        <f t="shared" si="28"/>
        <v>2019192.9748781861</v>
      </c>
      <c r="DG32" s="692">
        <f t="shared" si="78"/>
        <v>24.669674162916291</v>
      </c>
      <c r="DH32" s="20"/>
      <c r="DI32" s="69">
        <f t="shared" si="29"/>
        <v>424879.43388643081</v>
      </c>
      <c r="DJ32" s="692">
        <f t="shared" si="79"/>
        <v>4.3119697083266484</v>
      </c>
      <c r="DK32" s="69">
        <f t="shared" si="29"/>
        <v>59622.791128591445</v>
      </c>
      <c r="DL32" s="692">
        <f t="shared" si="80"/>
        <v>0.67100767993745658</v>
      </c>
      <c r="DM32" s="69">
        <f t="shared" si="29"/>
        <v>484502.22501502227</v>
      </c>
      <c r="DN32" s="692">
        <f t="shared" si="81"/>
        <v>4.9829773882641035</v>
      </c>
      <c r="DO32" s="69">
        <f t="shared" si="29"/>
        <v>978254.29383945256</v>
      </c>
      <c r="DP32" s="692">
        <f t="shared" si="82"/>
        <v>9.6932893442295889</v>
      </c>
      <c r="DQ32" s="69">
        <f t="shared" si="30"/>
        <v>493647.18326953676</v>
      </c>
      <c r="DR32" s="692">
        <f t="shared" si="83"/>
        <v>6.397624306660898</v>
      </c>
      <c r="DS32" s="69">
        <f t="shared" si="31"/>
        <v>1471901.4771089894</v>
      </c>
      <c r="DT32" s="692">
        <f t="shared" si="84"/>
        <v>16.090913650890485</v>
      </c>
      <c r="DU32" s="69">
        <f t="shared" si="32"/>
        <v>1403133.7277258832</v>
      </c>
      <c r="DV32" s="471">
        <f t="shared" si="85"/>
        <v>14.005259052556239</v>
      </c>
      <c r="DW32" s="69">
        <f t="shared" si="33"/>
        <v>562590.18446588248</v>
      </c>
      <c r="DX32" s="692">
        <f t="shared" si="86"/>
        <v>7.1609767320254081</v>
      </c>
      <c r="DY32" s="69">
        <f t="shared" si="34"/>
        <v>1965723.9121917658</v>
      </c>
      <c r="DZ32" s="692">
        <f t="shared" si="87"/>
        <v>21.166235784581648</v>
      </c>
      <c r="EA32" s="91"/>
      <c r="EB32" s="69"/>
      <c r="EC32" s="69"/>
      <c r="ED32" s="69"/>
      <c r="EE32" s="69"/>
      <c r="EF32" s="69"/>
      <c r="EG32" s="69"/>
      <c r="EH32" s="69"/>
      <c r="EI32" s="69"/>
      <c r="EJ32" s="69"/>
      <c r="EK32" s="91"/>
      <c r="EL32" s="69"/>
      <c r="EM32" s="69"/>
      <c r="EN32" s="69"/>
      <c r="EO32" s="69"/>
      <c r="EP32" s="69"/>
      <c r="EQ32" s="69"/>
      <c r="ER32" s="69"/>
      <c r="ES32" s="69"/>
      <c r="ET32" s="69"/>
      <c r="EU32" s="91"/>
    </row>
    <row r="33" spans="1:151" s="72" customFormat="1">
      <c r="A33" s="61">
        <v>33909</v>
      </c>
      <c r="B33" s="70">
        <v>342</v>
      </c>
      <c r="C33" s="70">
        <f t="shared" si="1"/>
        <v>681</v>
      </c>
      <c r="D33" s="70">
        <v>1023</v>
      </c>
      <c r="E33" s="70">
        <f t="shared" si="2"/>
        <v>1637</v>
      </c>
      <c r="F33" s="70">
        <f t="shared" si="3"/>
        <v>1909</v>
      </c>
      <c r="G33" s="70">
        <f t="shared" si="4"/>
        <v>3546</v>
      </c>
      <c r="H33" s="70">
        <v>1979</v>
      </c>
      <c r="I33" s="70">
        <f t="shared" si="5"/>
        <v>2590</v>
      </c>
      <c r="J33" s="70">
        <v>4569</v>
      </c>
      <c r="K33" s="23"/>
      <c r="L33" s="70">
        <v>368</v>
      </c>
      <c r="M33" s="70">
        <f t="shared" si="6"/>
        <v>669</v>
      </c>
      <c r="N33" s="70">
        <v>1037</v>
      </c>
      <c r="O33" s="70">
        <f t="shared" si="7"/>
        <v>763</v>
      </c>
      <c r="P33" s="70">
        <f t="shared" si="8"/>
        <v>1106</v>
      </c>
      <c r="Q33" s="70">
        <f t="shared" si="9"/>
        <v>1869</v>
      </c>
      <c r="R33" s="70">
        <v>1131</v>
      </c>
      <c r="S33" s="70">
        <f t="shared" si="10"/>
        <v>1775</v>
      </c>
      <c r="T33" s="70">
        <v>2906</v>
      </c>
      <c r="U33" s="23"/>
      <c r="V33" s="70">
        <v>-26</v>
      </c>
      <c r="W33" s="70">
        <f t="shared" si="11"/>
        <v>12</v>
      </c>
      <c r="X33" s="70">
        <v>-14</v>
      </c>
      <c r="Y33" s="70">
        <f t="shared" si="12"/>
        <v>874</v>
      </c>
      <c r="Z33" s="70">
        <f t="shared" si="13"/>
        <v>803</v>
      </c>
      <c r="AA33" s="70">
        <f t="shared" si="14"/>
        <v>1677</v>
      </c>
      <c r="AB33" s="70">
        <v>848</v>
      </c>
      <c r="AC33" s="70">
        <f t="shared" si="15"/>
        <v>815</v>
      </c>
      <c r="AD33" s="70">
        <v>1663</v>
      </c>
      <c r="AE33" s="23"/>
      <c r="AF33" s="233">
        <f t="shared" si="55"/>
        <v>-1581</v>
      </c>
      <c r="AG33" s="233">
        <f t="shared" si="35"/>
        <v>-1895</v>
      </c>
      <c r="AH33" s="233">
        <f t="shared" si="56"/>
        <v>-3476</v>
      </c>
      <c r="AI33" s="233">
        <f t="shared" si="36"/>
        <v>4229</v>
      </c>
      <c r="AJ33" s="233">
        <f t="shared" si="57"/>
        <v>3658</v>
      </c>
      <c r="AK33" s="233">
        <f t="shared" si="37"/>
        <v>7887</v>
      </c>
      <c r="AL33" s="233">
        <f t="shared" si="58"/>
        <v>2648</v>
      </c>
      <c r="AM33" s="233">
        <f t="shared" si="38"/>
        <v>1763</v>
      </c>
      <c r="AN33" s="233">
        <f t="shared" si="59"/>
        <v>4411</v>
      </c>
      <c r="AO33" s="23"/>
      <c r="AP33" s="233">
        <f t="shared" si="39"/>
        <v>4056</v>
      </c>
      <c r="AQ33" s="233">
        <f t="shared" si="40"/>
        <v>5637</v>
      </c>
      <c r="AR33" s="233">
        <f t="shared" si="41"/>
        <v>-1581</v>
      </c>
      <c r="AS33" s="233">
        <f t="shared" si="42"/>
        <v>15195</v>
      </c>
      <c r="AT33" s="233">
        <f t="shared" si="43"/>
        <v>10966</v>
      </c>
      <c r="AU33" s="233">
        <f t="shared" si="44"/>
        <v>4229</v>
      </c>
      <c r="AV33" s="409">
        <f t="shared" si="45"/>
        <v>19251</v>
      </c>
      <c r="AW33" s="409">
        <f t="shared" si="46"/>
        <v>16603</v>
      </c>
      <c r="AX33" s="233">
        <f t="shared" si="47"/>
        <v>2648</v>
      </c>
      <c r="AY33" s="75"/>
      <c r="AZ33" s="744">
        <v>178433</v>
      </c>
      <c r="BA33" s="382">
        <f t="shared" si="60"/>
        <v>2.1363629999999998</v>
      </c>
      <c r="BB33" s="69">
        <f t="shared" si="16"/>
        <v>47152</v>
      </c>
      <c r="BC33" s="382">
        <f t="shared" si="60"/>
        <v>0.47646500000000003</v>
      </c>
      <c r="BD33" s="744">
        <v>225585</v>
      </c>
      <c r="BE33" s="382">
        <f t="shared" si="48"/>
        <v>2.6128279999999999</v>
      </c>
      <c r="BF33" s="744">
        <v>398932</v>
      </c>
      <c r="BG33" s="382">
        <f t="shared" si="49"/>
        <v>4.3506030000000004</v>
      </c>
      <c r="BH33" s="69">
        <f t="shared" si="17"/>
        <v>968174</v>
      </c>
      <c r="BI33" s="382">
        <f t="shared" si="50"/>
        <v>11.363548</v>
      </c>
      <c r="BJ33" s="744">
        <v>1367106</v>
      </c>
      <c r="BK33" s="382">
        <f t="shared" si="51"/>
        <v>15.714150999999999</v>
      </c>
      <c r="BL33" s="69">
        <f t="shared" si="18"/>
        <v>577365</v>
      </c>
      <c r="BM33" s="382">
        <f t="shared" si="52"/>
        <v>6.4869659999999998</v>
      </c>
      <c r="BN33" s="69">
        <f t="shared" si="19"/>
        <v>1016506</v>
      </c>
      <c r="BO33" s="382">
        <f t="shared" si="53"/>
        <v>11.850033</v>
      </c>
      <c r="BP33" s="744">
        <v>1593871</v>
      </c>
      <c r="BQ33" s="382">
        <f t="shared" si="54"/>
        <v>18.336998999999999</v>
      </c>
      <c r="BR33" s="20"/>
      <c r="BS33" s="744">
        <v>321547</v>
      </c>
      <c r="BT33" s="420">
        <f t="shared" si="61"/>
        <v>3.273876</v>
      </c>
      <c r="BU33" s="69">
        <f t="shared" si="20"/>
        <v>43585</v>
      </c>
      <c r="BV33" s="420">
        <f t="shared" si="62"/>
        <v>0.49787799999999999</v>
      </c>
      <c r="BW33" s="744">
        <v>365132</v>
      </c>
      <c r="BX33" s="420">
        <f t="shared" si="63"/>
        <v>3.7717540000000001</v>
      </c>
      <c r="BY33" s="744">
        <v>719444</v>
      </c>
      <c r="BZ33" s="420">
        <f t="shared" si="64"/>
        <v>7.3526990000000003</v>
      </c>
      <c r="CA33" s="69">
        <f t="shared" si="21"/>
        <v>432820</v>
      </c>
      <c r="CB33" s="420">
        <f t="shared" si="65"/>
        <v>4.8323549999999997</v>
      </c>
      <c r="CC33" s="744">
        <v>1152264</v>
      </c>
      <c r="CD33" s="420">
        <f t="shared" si="66"/>
        <v>12.185053999999999</v>
      </c>
      <c r="CE33" s="69">
        <f t="shared" si="22"/>
        <v>1040991</v>
      </c>
      <c r="CF33" s="420">
        <f t="shared" si="67"/>
        <v>10.626575000000001</v>
      </c>
      <c r="CG33" s="69">
        <f t="shared" si="23"/>
        <v>484209</v>
      </c>
      <c r="CH33" s="420">
        <f t="shared" si="68"/>
        <v>5.3982380000000001</v>
      </c>
      <c r="CI33" s="744">
        <v>1525200</v>
      </c>
      <c r="CJ33" s="471">
        <f t="shared" si="69"/>
        <v>16.024813000000002</v>
      </c>
      <c r="CK33" s="96"/>
      <c r="CL33" s="514">
        <v>829.2752999999999</v>
      </c>
      <c r="CM33" s="868">
        <f t="shared" si="0"/>
        <v>1.3276652518168577</v>
      </c>
      <c r="CN33" s="613"/>
      <c r="CO33" s="96"/>
      <c r="CP33" s="69">
        <f t="shared" si="24"/>
        <v>236899.29387743736</v>
      </c>
      <c r="CQ33" s="692">
        <f t="shared" si="70"/>
        <v>2.8680223955622286</v>
      </c>
      <c r="CR33" s="69">
        <f t="shared" si="24"/>
        <v>62602.07195366847</v>
      </c>
      <c r="CS33" s="692">
        <f t="shared" si="71"/>
        <v>0.63942676185898439</v>
      </c>
      <c r="CT33" s="69">
        <f t="shared" si="24"/>
        <v>299501.36583110585</v>
      </c>
      <c r="CU33" s="692">
        <f t="shared" si="72"/>
        <v>3.5074491574212141</v>
      </c>
      <c r="CV33" s="69">
        <f t="shared" si="24"/>
        <v>529648.15423780272</v>
      </c>
      <c r="CW33" s="692">
        <f t="shared" si="73"/>
        <v>5.8406521936040585</v>
      </c>
      <c r="CX33" s="69">
        <f t="shared" si="25"/>
        <v>1285410.9775125345</v>
      </c>
      <c r="CY33" s="692">
        <f t="shared" si="74"/>
        <v>15.262592173210006</v>
      </c>
      <c r="CZ33" s="69">
        <f t="shared" si="26"/>
        <v>1815059.1317503371</v>
      </c>
      <c r="DA33" s="692">
        <f t="shared" si="75"/>
        <v>21.103244366814067</v>
      </c>
      <c r="DB33" s="69">
        <f t="shared" si="27"/>
        <v>766547.44811524008</v>
      </c>
      <c r="DC33" s="692">
        <f t="shared" si="76"/>
        <v>8.7086745891662893</v>
      </c>
      <c r="DD33" s="69">
        <f t="shared" si="28"/>
        <v>1349579.6944633469</v>
      </c>
      <c r="DE33" s="692">
        <f t="shared" si="77"/>
        <v>15.915451887597911</v>
      </c>
      <c r="DF33" s="69">
        <f t="shared" si="28"/>
        <v>2116127.1425785869</v>
      </c>
      <c r="DG33" s="692">
        <f t="shared" si="78"/>
        <v>24.624126476764193</v>
      </c>
      <c r="DH33" s="20"/>
      <c r="DI33" s="69">
        <f t="shared" si="29"/>
        <v>426906.77872595511</v>
      </c>
      <c r="DJ33" s="692">
        <f t="shared" si="79"/>
        <v>4.3925991538690896</v>
      </c>
      <c r="DK33" s="69">
        <f t="shared" si="29"/>
        <v>57866.290000437744</v>
      </c>
      <c r="DL33" s="692">
        <f t="shared" si="80"/>
        <v>0.66816796195741346</v>
      </c>
      <c r="DM33" s="69">
        <f t="shared" si="29"/>
        <v>484773.06872639287</v>
      </c>
      <c r="DN33" s="692">
        <f t="shared" si="81"/>
        <v>5.0607671158265024</v>
      </c>
      <c r="DO33" s="69">
        <f t="shared" si="29"/>
        <v>955180.79942812736</v>
      </c>
      <c r="DP33" s="692">
        <f t="shared" si="82"/>
        <v>9.8658415936739559</v>
      </c>
      <c r="DQ33" s="69">
        <f t="shared" si="30"/>
        <v>574640.07429137232</v>
      </c>
      <c r="DR33" s="692">
        <f t="shared" si="83"/>
        <v>6.4874666809817025</v>
      </c>
      <c r="DS33" s="69">
        <f t="shared" si="31"/>
        <v>1529820.8737194997</v>
      </c>
      <c r="DT33" s="692">
        <f t="shared" si="84"/>
        <v>16.35330827465566</v>
      </c>
      <c r="DU33" s="69">
        <f t="shared" si="32"/>
        <v>1382087.5781540824</v>
      </c>
      <c r="DV33" s="471">
        <f t="shared" si="85"/>
        <v>14.258440747543045</v>
      </c>
      <c r="DW33" s="69">
        <f t="shared" si="33"/>
        <v>642867.46391698881</v>
      </c>
      <c r="DX33" s="692">
        <f t="shared" si="86"/>
        <v>7.246881464196604</v>
      </c>
      <c r="DY33" s="69">
        <f t="shared" si="34"/>
        <v>2024955.0420710715</v>
      </c>
      <c r="DZ33" s="692">
        <f t="shared" si="87"/>
        <v>21.505322211739653</v>
      </c>
      <c r="EA33" s="91"/>
      <c r="EB33" s="69"/>
      <c r="EC33" s="69"/>
      <c r="ED33" s="69"/>
      <c r="EE33" s="69"/>
      <c r="EF33" s="69"/>
      <c r="EG33" s="69"/>
      <c r="EH33" s="69"/>
      <c r="EI33" s="69"/>
      <c r="EJ33" s="69"/>
      <c r="EK33" s="91"/>
      <c r="EL33" s="69"/>
      <c r="EM33" s="69"/>
      <c r="EN33" s="69"/>
      <c r="EO33" s="69"/>
      <c r="EP33" s="69"/>
      <c r="EQ33" s="69"/>
      <c r="ER33" s="69"/>
      <c r="ES33" s="69"/>
      <c r="ET33" s="69"/>
      <c r="EU33" s="91"/>
    </row>
    <row r="34" spans="1:151" s="72" customFormat="1">
      <c r="A34" s="61">
        <v>33939</v>
      </c>
      <c r="B34" s="70">
        <v>503</v>
      </c>
      <c r="C34" s="70">
        <f t="shared" si="1"/>
        <v>948</v>
      </c>
      <c r="D34" s="70">
        <v>1451</v>
      </c>
      <c r="E34" s="70">
        <f t="shared" si="2"/>
        <v>1763</v>
      </c>
      <c r="F34" s="70">
        <f t="shared" si="3"/>
        <v>2380</v>
      </c>
      <c r="G34" s="70">
        <f t="shared" si="4"/>
        <v>4143</v>
      </c>
      <c r="H34" s="70">
        <v>2266</v>
      </c>
      <c r="I34" s="70">
        <f t="shared" si="5"/>
        <v>3328</v>
      </c>
      <c r="J34" s="70">
        <v>5594</v>
      </c>
      <c r="K34" s="23"/>
      <c r="L34" s="70">
        <v>589</v>
      </c>
      <c r="M34" s="70">
        <f t="shared" si="6"/>
        <v>1194</v>
      </c>
      <c r="N34" s="70">
        <v>1783</v>
      </c>
      <c r="O34" s="70">
        <f t="shared" si="7"/>
        <v>997</v>
      </c>
      <c r="P34" s="70">
        <f t="shared" si="8"/>
        <v>1331</v>
      </c>
      <c r="Q34" s="70">
        <f t="shared" si="9"/>
        <v>2328</v>
      </c>
      <c r="R34" s="70">
        <v>1586</v>
      </c>
      <c r="S34" s="70">
        <f t="shared" si="10"/>
        <v>2525</v>
      </c>
      <c r="T34" s="70">
        <v>4111</v>
      </c>
      <c r="U34" s="23"/>
      <c r="V34" s="70">
        <v>-86</v>
      </c>
      <c r="W34" s="70">
        <f t="shared" si="11"/>
        <v>-246</v>
      </c>
      <c r="X34" s="70">
        <v>-332</v>
      </c>
      <c r="Y34" s="70">
        <f t="shared" si="12"/>
        <v>766</v>
      </c>
      <c r="Z34" s="70">
        <f t="shared" si="13"/>
        <v>1049</v>
      </c>
      <c r="AA34" s="70">
        <f t="shared" si="14"/>
        <v>1815</v>
      </c>
      <c r="AB34" s="70">
        <v>680</v>
      </c>
      <c r="AC34" s="70">
        <f t="shared" si="15"/>
        <v>803</v>
      </c>
      <c r="AD34" s="70">
        <v>1483</v>
      </c>
      <c r="AE34" s="23"/>
      <c r="AF34" s="233">
        <f t="shared" si="55"/>
        <v>-1512</v>
      </c>
      <c r="AG34" s="233">
        <f t="shared" si="35"/>
        <v>-2136</v>
      </c>
      <c r="AH34" s="233">
        <f t="shared" si="56"/>
        <v>-3648</v>
      </c>
      <c r="AI34" s="233">
        <f t="shared" si="36"/>
        <v>4648</v>
      </c>
      <c r="AJ34" s="233">
        <f t="shared" si="57"/>
        <v>3640</v>
      </c>
      <c r="AK34" s="233">
        <f t="shared" si="37"/>
        <v>8288</v>
      </c>
      <c r="AL34" s="233">
        <f t="shared" si="58"/>
        <v>3136</v>
      </c>
      <c r="AM34" s="233">
        <f t="shared" si="38"/>
        <v>1504</v>
      </c>
      <c r="AN34" s="233">
        <f t="shared" si="59"/>
        <v>4640</v>
      </c>
      <c r="AO34" s="23"/>
      <c r="AP34" s="233">
        <f t="shared" si="39"/>
        <v>4073</v>
      </c>
      <c r="AQ34" s="233">
        <f t="shared" si="40"/>
        <v>5585</v>
      </c>
      <c r="AR34" s="233">
        <f t="shared" si="41"/>
        <v>-1512</v>
      </c>
      <c r="AS34" s="233">
        <f t="shared" si="42"/>
        <v>15533</v>
      </c>
      <c r="AT34" s="233">
        <f t="shared" si="43"/>
        <v>10885</v>
      </c>
      <c r="AU34" s="233">
        <f t="shared" si="44"/>
        <v>4648</v>
      </c>
      <c r="AV34" s="409">
        <f t="shared" si="45"/>
        <v>19606</v>
      </c>
      <c r="AW34" s="409">
        <f t="shared" si="46"/>
        <v>16470</v>
      </c>
      <c r="AX34" s="233">
        <f t="shared" si="47"/>
        <v>3136</v>
      </c>
      <c r="AY34" s="75"/>
      <c r="AZ34" s="744">
        <v>202530</v>
      </c>
      <c r="BA34" s="382">
        <f t="shared" si="60"/>
        <v>2.1607660000000002</v>
      </c>
      <c r="BB34" s="69">
        <f t="shared" si="16"/>
        <v>55929</v>
      </c>
      <c r="BC34" s="382">
        <f t="shared" si="60"/>
        <v>0.49701899999999999</v>
      </c>
      <c r="BD34" s="744">
        <v>258459</v>
      </c>
      <c r="BE34" s="382">
        <f t="shared" si="48"/>
        <v>2.6577850000000001</v>
      </c>
      <c r="BF34" s="744">
        <v>392281</v>
      </c>
      <c r="BG34" s="382">
        <f t="shared" si="49"/>
        <v>4.3766119999999997</v>
      </c>
      <c r="BH34" s="69">
        <f t="shared" si="17"/>
        <v>936994</v>
      </c>
      <c r="BI34" s="382">
        <f t="shared" si="50"/>
        <v>11.4123</v>
      </c>
      <c r="BJ34" s="744">
        <v>1329275</v>
      </c>
      <c r="BK34" s="382">
        <f t="shared" si="51"/>
        <v>15.788912</v>
      </c>
      <c r="BL34" s="69">
        <f t="shared" si="18"/>
        <v>594811</v>
      </c>
      <c r="BM34" s="382">
        <f t="shared" si="52"/>
        <v>6.5373780000000004</v>
      </c>
      <c r="BN34" s="69">
        <f t="shared" si="19"/>
        <v>994060</v>
      </c>
      <c r="BO34" s="382">
        <f t="shared" si="53"/>
        <v>11.919502</v>
      </c>
      <c r="BP34" s="744">
        <v>1588871</v>
      </c>
      <c r="BQ34" s="382">
        <f t="shared" si="54"/>
        <v>18.456880000000002</v>
      </c>
      <c r="BR34" s="20"/>
      <c r="BS34" s="744">
        <v>308457</v>
      </c>
      <c r="BT34" s="420">
        <f t="shared" si="61"/>
        <v>3.3425950000000002</v>
      </c>
      <c r="BU34" s="69">
        <f t="shared" si="20"/>
        <v>36924</v>
      </c>
      <c r="BV34" s="420">
        <f t="shared" si="62"/>
        <v>0.48966100000000001</v>
      </c>
      <c r="BW34" s="744">
        <v>345381</v>
      </c>
      <c r="BX34" s="420">
        <f t="shared" si="63"/>
        <v>3.8322560000000001</v>
      </c>
      <c r="BY34" s="744">
        <v>651459</v>
      </c>
      <c r="BZ34" s="420">
        <f t="shared" si="64"/>
        <v>7.4836919999999996</v>
      </c>
      <c r="CA34" s="69">
        <f t="shared" si="21"/>
        <v>361586</v>
      </c>
      <c r="CB34" s="420">
        <f t="shared" si="65"/>
        <v>4.824408</v>
      </c>
      <c r="CC34" s="744">
        <v>1013045</v>
      </c>
      <c r="CD34" s="420">
        <f t="shared" si="66"/>
        <v>12.3081</v>
      </c>
      <c r="CE34" s="69">
        <f t="shared" si="22"/>
        <v>959916</v>
      </c>
      <c r="CF34" s="420">
        <f t="shared" si="67"/>
        <v>10.826287000000001</v>
      </c>
      <c r="CG34" s="69">
        <f t="shared" si="23"/>
        <v>404085</v>
      </c>
      <c r="CH34" s="420">
        <f t="shared" si="68"/>
        <v>5.3818590000000004</v>
      </c>
      <c r="CI34" s="744">
        <v>1364001</v>
      </c>
      <c r="CJ34" s="471">
        <f t="shared" si="69"/>
        <v>16.208145999999999</v>
      </c>
      <c r="CK34" s="96"/>
      <c r="CL34" s="514">
        <v>833.49</v>
      </c>
      <c r="CM34" s="868">
        <f t="shared" si="0"/>
        <v>1.3209516610877154</v>
      </c>
      <c r="CN34" s="613"/>
      <c r="CO34" s="96"/>
      <c r="CP34" s="69">
        <f t="shared" si="24"/>
        <v>267532.33992009499</v>
      </c>
      <c r="CQ34" s="692">
        <f t="shared" si="70"/>
        <v>2.8951190150820554</v>
      </c>
      <c r="CR34" s="69">
        <f t="shared" si="24"/>
        <v>73879.50545297483</v>
      </c>
      <c r="CS34" s="692">
        <f t="shared" si="71"/>
        <v>0.66555711300542786</v>
      </c>
      <c r="CT34" s="69">
        <f t="shared" si="24"/>
        <v>341411.84537306987</v>
      </c>
      <c r="CU34" s="692">
        <f t="shared" si="72"/>
        <v>3.5606761280874828</v>
      </c>
      <c r="CV34" s="69">
        <f t="shared" si="24"/>
        <v>518184.23856315011</v>
      </c>
      <c r="CW34" s="692">
        <f t="shared" si="73"/>
        <v>5.8644427008269435</v>
      </c>
      <c r="CX34" s="69">
        <f t="shared" si="25"/>
        <v>1237723.7807292228</v>
      </c>
      <c r="CY34" s="692">
        <f t="shared" si="74"/>
        <v>15.301367421938039</v>
      </c>
      <c r="CZ34" s="69">
        <f t="shared" si="26"/>
        <v>1755908.019292373</v>
      </c>
      <c r="DA34" s="692">
        <f t="shared" si="75"/>
        <v>21.165810122764981</v>
      </c>
      <c r="DB34" s="69">
        <f t="shared" si="27"/>
        <v>785716.5784832451</v>
      </c>
      <c r="DC34" s="692">
        <f t="shared" si="76"/>
        <v>8.7595617159090011</v>
      </c>
      <c r="DD34" s="69">
        <f t="shared" si="28"/>
        <v>1313105.2082208544</v>
      </c>
      <c r="DE34" s="692">
        <f t="shared" si="77"/>
        <v>15.980544704880812</v>
      </c>
      <c r="DF34" s="69">
        <f t="shared" si="28"/>
        <v>2098821.7867040997</v>
      </c>
      <c r="DG34" s="692">
        <f t="shared" si="78"/>
        <v>24.740106420789807</v>
      </c>
      <c r="DH34" s="20"/>
      <c r="DI34" s="69">
        <f t="shared" si="29"/>
        <v>407456.78652413347</v>
      </c>
      <c r="DJ34" s="692">
        <f t="shared" si="79"/>
        <v>4.4764577282338109</v>
      </c>
      <c r="DK34" s="69">
        <f t="shared" si="29"/>
        <v>48774.819134002806</v>
      </c>
      <c r="DL34" s="692">
        <f t="shared" si="80"/>
        <v>0.65601148569774481</v>
      </c>
      <c r="DM34" s="69">
        <f t="shared" si="29"/>
        <v>456231.60565813625</v>
      </c>
      <c r="DN34" s="692">
        <f t="shared" si="81"/>
        <v>5.1324692139315546</v>
      </c>
      <c r="DO34" s="69">
        <f t="shared" si="29"/>
        <v>860545.848180542</v>
      </c>
      <c r="DP34" s="692">
        <f t="shared" si="82"/>
        <v>10.023862739513774</v>
      </c>
      <c r="DQ34" s="69">
        <f t="shared" si="30"/>
        <v>477637.62732606271</v>
      </c>
      <c r="DR34" s="692">
        <f t="shared" si="83"/>
        <v>6.4663088810751015</v>
      </c>
      <c r="DS34" s="69">
        <f t="shared" si="31"/>
        <v>1338183.4755066046</v>
      </c>
      <c r="DT34" s="692">
        <f t="shared" si="84"/>
        <v>16.490171620588875</v>
      </c>
      <c r="DU34" s="69">
        <f t="shared" si="32"/>
        <v>1268002.6347046755</v>
      </c>
      <c r="DV34" s="471">
        <f t="shared" si="85"/>
        <v>14.500320467747583</v>
      </c>
      <c r="DW34" s="69">
        <f t="shared" si="33"/>
        <v>533776.75197062944</v>
      </c>
      <c r="DX34" s="692">
        <f t="shared" si="86"/>
        <v>7.2131161549279001</v>
      </c>
      <c r="DY34" s="69">
        <f t="shared" si="34"/>
        <v>1801779.386675305</v>
      </c>
      <c r="DZ34" s="692">
        <f t="shared" si="87"/>
        <v>21.713436622675484</v>
      </c>
      <c r="EA34" s="91"/>
      <c r="EB34" s="69"/>
      <c r="EC34" s="69"/>
      <c r="ED34" s="69"/>
      <c r="EE34" s="69"/>
      <c r="EF34" s="69"/>
      <c r="EG34" s="69"/>
      <c r="EH34" s="69"/>
      <c r="EI34" s="69"/>
      <c r="EJ34" s="69"/>
      <c r="EK34" s="91"/>
      <c r="EL34" s="69"/>
      <c r="EM34" s="69"/>
      <c r="EN34" s="69"/>
      <c r="EO34" s="69"/>
      <c r="EP34" s="69"/>
      <c r="EQ34" s="69"/>
      <c r="ER34" s="69"/>
      <c r="ES34" s="69"/>
      <c r="ET34" s="69"/>
      <c r="EU34" s="91"/>
    </row>
    <row r="35" spans="1:151" s="72" customFormat="1">
      <c r="A35" s="61">
        <v>33970</v>
      </c>
      <c r="B35" s="70">
        <v>460</v>
      </c>
      <c r="C35" s="70">
        <f t="shared" si="1"/>
        <v>981</v>
      </c>
      <c r="D35" s="70">
        <v>1441</v>
      </c>
      <c r="E35" s="70">
        <f t="shared" si="2"/>
        <v>2428</v>
      </c>
      <c r="F35" s="70">
        <f t="shared" si="3"/>
        <v>2990</v>
      </c>
      <c r="G35" s="70">
        <f t="shared" si="4"/>
        <v>5418</v>
      </c>
      <c r="H35" s="70">
        <v>2888</v>
      </c>
      <c r="I35" s="70">
        <f t="shared" si="5"/>
        <v>3971</v>
      </c>
      <c r="J35" s="70">
        <v>6859</v>
      </c>
      <c r="K35" s="23"/>
      <c r="L35" s="70">
        <v>691</v>
      </c>
      <c r="M35" s="70">
        <f t="shared" si="6"/>
        <v>1149</v>
      </c>
      <c r="N35" s="70">
        <v>1840</v>
      </c>
      <c r="O35" s="70">
        <f t="shared" si="7"/>
        <v>942</v>
      </c>
      <c r="P35" s="70">
        <f t="shared" si="8"/>
        <v>1770</v>
      </c>
      <c r="Q35" s="70">
        <f t="shared" si="9"/>
        <v>2712</v>
      </c>
      <c r="R35" s="70">
        <v>1633</v>
      </c>
      <c r="S35" s="70">
        <f t="shared" si="10"/>
        <v>2919</v>
      </c>
      <c r="T35" s="70">
        <v>4552</v>
      </c>
      <c r="U35" s="23"/>
      <c r="V35" s="70">
        <v>-231</v>
      </c>
      <c r="W35" s="70">
        <f t="shared" si="11"/>
        <v>-168</v>
      </c>
      <c r="X35" s="70">
        <v>-399</v>
      </c>
      <c r="Y35" s="70">
        <f t="shared" si="12"/>
        <v>1486</v>
      </c>
      <c r="Z35" s="70">
        <f t="shared" si="13"/>
        <v>1220</v>
      </c>
      <c r="AA35" s="70">
        <f t="shared" si="14"/>
        <v>2706</v>
      </c>
      <c r="AB35" s="70">
        <v>1255</v>
      </c>
      <c r="AC35" s="70">
        <f t="shared" si="15"/>
        <v>1052</v>
      </c>
      <c r="AD35" s="70">
        <v>2307</v>
      </c>
      <c r="AE35" s="23"/>
      <c r="AF35" s="233">
        <f t="shared" si="55"/>
        <v>-1522</v>
      </c>
      <c r="AG35" s="233">
        <f t="shared" si="35"/>
        <v>-1916</v>
      </c>
      <c r="AH35" s="233">
        <f t="shared" si="56"/>
        <v>-3438</v>
      </c>
      <c r="AI35" s="233">
        <f t="shared" si="36"/>
        <v>5390</v>
      </c>
      <c r="AJ35" s="233">
        <f t="shared" si="57"/>
        <v>3470</v>
      </c>
      <c r="AK35" s="233">
        <f t="shared" si="37"/>
        <v>8860</v>
      </c>
      <c r="AL35" s="233">
        <f t="shared" si="58"/>
        <v>3868</v>
      </c>
      <c r="AM35" s="233">
        <f t="shared" si="38"/>
        <v>1554</v>
      </c>
      <c r="AN35" s="233">
        <f t="shared" si="59"/>
        <v>5422</v>
      </c>
      <c r="AO35" s="23"/>
      <c r="AP35" s="233">
        <f t="shared" si="39"/>
        <v>4047</v>
      </c>
      <c r="AQ35" s="233">
        <f t="shared" si="40"/>
        <v>5569</v>
      </c>
      <c r="AR35" s="233">
        <f t="shared" si="41"/>
        <v>-1522</v>
      </c>
      <c r="AS35" s="233">
        <f t="shared" si="42"/>
        <v>16222</v>
      </c>
      <c r="AT35" s="233">
        <f t="shared" si="43"/>
        <v>10832</v>
      </c>
      <c r="AU35" s="233">
        <f t="shared" si="44"/>
        <v>5390</v>
      </c>
      <c r="AV35" s="409">
        <f t="shared" si="45"/>
        <v>20269</v>
      </c>
      <c r="AW35" s="409">
        <f t="shared" si="46"/>
        <v>16401</v>
      </c>
      <c r="AX35" s="233">
        <f t="shared" si="47"/>
        <v>3868</v>
      </c>
      <c r="AY35" s="75"/>
      <c r="AZ35" s="744">
        <v>133532</v>
      </c>
      <c r="BA35" s="382">
        <f t="shared" si="60"/>
        <v>2.1459670000000002</v>
      </c>
      <c r="BB35" s="69">
        <f t="shared" si="16"/>
        <v>38845</v>
      </c>
      <c r="BC35" s="382">
        <f t="shared" si="60"/>
        <v>0.50533700000000004</v>
      </c>
      <c r="BD35" s="744">
        <v>172377</v>
      </c>
      <c r="BE35" s="382">
        <f t="shared" si="48"/>
        <v>2.6513040000000001</v>
      </c>
      <c r="BF35" s="744">
        <v>330450</v>
      </c>
      <c r="BG35" s="382">
        <f t="shared" si="49"/>
        <v>4.437773</v>
      </c>
      <c r="BH35" s="69">
        <f t="shared" si="17"/>
        <v>725796</v>
      </c>
      <c r="BI35" s="382">
        <f t="shared" si="50"/>
        <v>11.387041</v>
      </c>
      <c r="BJ35" s="744">
        <v>1056246</v>
      </c>
      <c r="BK35" s="382">
        <f t="shared" si="51"/>
        <v>15.824814</v>
      </c>
      <c r="BL35" s="69">
        <f t="shared" si="18"/>
        <v>463982</v>
      </c>
      <c r="BM35" s="382">
        <f t="shared" si="52"/>
        <v>6.5837399999999997</v>
      </c>
      <c r="BN35" s="69">
        <f t="shared" si="19"/>
        <v>765130</v>
      </c>
      <c r="BO35" s="382">
        <f t="shared" si="53"/>
        <v>11.902654999999999</v>
      </c>
      <c r="BP35" s="744">
        <v>1229112</v>
      </c>
      <c r="BQ35" s="382">
        <f t="shared" si="54"/>
        <v>18.486395000000002</v>
      </c>
      <c r="BR35" s="20"/>
      <c r="BS35" s="744">
        <v>196819</v>
      </c>
      <c r="BT35" s="420">
        <f t="shared" si="61"/>
        <v>3.346063</v>
      </c>
      <c r="BU35" s="69">
        <f t="shared" si="20"/>
        <v>28484</v>
      </c>
      <c r="BV35" s="420">
        <f t="shared" si="62"/>
        <v>0.47776600000000002</v>
      </c>
      <c r="BW35" s="744">
        <v>225303</v>
      </c>
      <c r="BX35" s="420">
        <f t="shared" si="63"/>
        <v>3.8238289999999999</v>
      </c>
      <c r="BY35" s="744">
        <v>572973</v>
      </c>
      <c r="BZ35" s="420">
        <f t="shared" si="64"/>
        <v>7.5576639999999999</v>
      </c>
      <c r="CA35" s="69">
        <f t="shared" si="21"/>
        <v>358554</v>
      </c>
      <c r="CB35" s="420">
        <f t="shared" si="65"/>
        <v>4.776662</v>
      </c>
      <c r="CC35" s="744">
        <v>931527</v>
      </c>
      <c r="CD35" s="420">
        <f t="shared" si="66"/>
        <v>12.334326000000001</v>
      </c>
      <c r="CE35" s="69">
        <f t="shared" si="22"/>
        <v>769792</v>
      </c>
      <c r="CF35" s="420">
        <f t="shared" si="67"/>
        <v>10.903727</v>
      </c>
      <c r="CG35" s="69">
        <f t="shared" si="23"/>
        <v>391275</v>
      </c>
      <c r="CH35" s="420">
        <f t="shared" si="68"/>
        <v>5.3221600000000002</v>
      </c>
      <c r="CI35" s="744">
        <v>1161067</v>
      </c>
      <c r="CJ35" s="471">
        <f t="shared" si="69"/>
        <v>16.225887</v>
      </c>
      <c r="CK35" s="96"/>
      <c r="CL35" s="514">
        <v>833.49</v>
      </c>
      <c r="CM35" s="868">
        <f t="shared" si="0"/>
        <v>1.3209516610877154</v>
      </c>
      <c r="CN35" s="613"/>
      <c r="CO35" s="96"/>
      <c r="CP35" s="69">
        <f t="shared" si="24"/>
        <v>176389.31720836481</v>
      </c>
      <c r="CQ35" s="692">
        <f t="shared" si="70"/>
        <v>2.8712912352602546</v>
      </c>
      <c r="CR35" s="69">
        <f t="shared" si="24"/>
        <v>51312.367274952303</v>
      </c>
      <c r="CS35" s="692">
        <f t="shared" si="71"/>
        <v>0.67566415353789311</v>
      </c>
      <c r="CT35" s="69">
        <f t="shared" si="24"/>
        <v>227701.68448331713</v>
      </c>
      <c r="CU35" s="692">
        <f t="shared" si="72"/>
        <v>3.5469553887981475</v>
      </c>
      <c r="CV35" s="69">
        <f t="shared" si="24"/>
        <v>436508.47640643554</v>
      </c>
      <c r="CW35" s="692">
        <f t="shared" si="73"/>
        <v>5.9374650425605457</v>
      </c>
      <c r="CX35" s="69">
        <f t="shared" si="25"/>
        <v>958741.43181081954</v>
      </c>
      <c r="CY35" s="692">
        <f t="shared" si="74"/>
        <v>15.246335254096792</v>
      </c>
      <c r="CZ35" s="69">
        <f t="shared" si="26"/>
        <v>1395249.908217255</v>
      </c>
      <c r="DA35" s="692">
        <f t="shared" si="75"/>
        <v>21.183800296657335</v>
      </c>
      <c r="DB35" s="69">
        <f t="shared" si="27"/>
        <v>612897.79361480044</v>
      </c>
      <c r="DC35" s="692">
        <f t="shared" si="76"/>
        <v>8.8087562778208</v>
      </c>
      <c r="DD35" s="69">
        <f t="shared" si="28"/>
        <v>1010699.7444480438</v>
      </c>
      <c r="DE35" s="692">
        <f t="shared" si="77"/>
        <v>15.935732352165363</v>
      </c>
      <c r="DF35" s="69">
        <f t="shared" si="28"/>
        <v>1623597.5380628442</v>
      </c>
      <c r="DG35" s="692">
        <f t="shared" si="78"/>
        <v>24.744488629986161</v>
      </c>
      <c r="DH35" s="20"/>
      <c r="DI35" s="69">
        <f t="shared" si="29"/>
        <v>259988.38498362308</v>
      </c>
      <c r="DJ35" s="692">
        <f t="shared" si="79"/>
        <v>4.4754610465228151</v>
      </c>
      <c r="DK35" s="69">
        <f t="shared" si="29"/>
        <v>37625.987114422489</v>
      </c>
      <c r="DL35" s="692">
        <f t="shared" si="80"/>
        <v>0.63913392223284771</v>
      </c>
      <c r="DM35" s="69">
        <f t="shared" si="29"/>
        <v>297614.37209804554</v>
      </c>
      <c r="DN35" s="692">
        <f t="shared" si="81"/>
        <v>5.1145949687556627</v>
      </c>
      <c r="DO35" s="69">
        <f t="shared" si="29"/>
        <v>756869.63610841159</v>
      </c>
      <c r="DP35" s="692">
        <f t="shared" si="82"/>
        <v>10.107181117724984</v>
      </c>
      <c r="DQ35" s="69">
        <f t="shared" si="30"/>
        <v>473632.50188964471</v>
      </c>
      <c r="DR35" s="692">
        <f t="shared" si="83"/>
        <v>6.3915178806398361</v>
      </c>
      <c r="DS35" s="69">
        <f t="shared" si="31"/>
        <v>1230502.1379980564</v>
      </c>
      <c r="DT35" s="692">
        <f t="shared" si="84"/>
        <v>16.498698998364819</v>
      </c>
      <c r="DU35" s="69">
        <f t="shared" si="32"/>
        <v>1016858.0210920346</v>
      </c>
      <c r="DV35" s="471">
        <f t="shared" si="85"/>
        <v>14.582642164247799</v>
      </c>
      <c r="DW35" s="69">
        <f t="shared" si="33"/>
        <v>516855.36119209585</v>
      </c>
      <c r="DX35" s="692">
        <f t="shared" si="86"/>
        <v>7.1212470747282328</v>
      </c>
      <c r="DY35" s="69">
        <f t="shared" si="34"/>
        <v>1533713.3822841304</v>
      </c>
      <c r="DZ35" s="692">
        <f t="shared" si="87"/>
        <v>21.703889238976032</v>
      </c>
      <c r="EA35" s="91"/>
      <c r="EB35" s="69"/>
      <c r="EC35" s="69"/>
      <c r="ED35" s="69"/>
      <c r="EE35" s="69"/>
      <c r="EF35" s="69"/>
      <c r="EG35" s="69"/>
      <c r="EH35" s="69"/>
      <c r="EI35" s="69"/>
      <c r="EJ35" s="69"/>
      <c r="EK35" s="91"/>
      <c r="EL35" s="69"/>
      <c r="EM35" s="69"/>
      <c r="EN35" s="69"/>
      <c r="EO35" s="69"/>
      <c r="EP35" s="69"/>
      <c r="EQ35" s="69"/>
      <c r="ER35" s="69"/>
      <c r="ES35" s="69"/>
      <c r="ET35" s="69"/>
      <c r="EU35" s="91"/>
    </row>
    <row r="36" spans="1:151" s="72" customFormat="1">
      <c r="A36" s="61">
        <v>34001</v>
      </c>
      <c r="B36" s="70">
        <v>416</v>
      </c>
      <c r="C36" s="70">
        <f t="shared" si="1"/>
        <v>681</v>
      </c>
      <c r="D36" s="70">
        <v>1097</v>
      </c>
      <c r="E36" s="70">
        <f t="shared" si="2"/>
        <v>1923</v>
      </c>
      <c r="F36" s="70">
        <f t="shared" si="3"/>
        <v>2228</v>
      </c>
      <c r="G36" s="70">
        <f t="shared" si="4"/>
        <v>4151</v>
      </c>
      <c r="H36" s="70">
        <v>2339</v>
      </c>
      <c r="I36" s="70">
        <f t="shared" si="5"/>
        <v>2909</v>
      </c>
      <c r="J36" s="70">
        <v>5248</v>
      </c>
      <c r="K36" s="23"/>
      <c r="L36" s="70">
        <v>471</v>
      </c>
      <c r="M36" s="70">
        <f t="shared" si="6"/>
        <v>898</v>
      </c>
      <c r="N36" s="70">
        <v>1369</v>
      </c>
      <c r="O36" s="70">
        <f t="shared" si="7"/>
        <v>689</v>
      </c>
      <c r="P36" s="70">
        <f t="shared" si="8"/>
        <v>1206</v>
      </c>
      <c r="Q36" s="70">
        <f t="shared" si="9"/>
        <v>1895</v>
      </c>
      <c r="R36" s="70">
        <v>1160</v>
      </c>
      <c r="S36" s="70">
        <f t="shared" si="10"/>
        <v>2104</v>
      </c>
      <c r="T36" s="70">
        <v>3264</v>
      </c>
      <c r="U36" s="23"/>
      <c r="V36" s="70">
        <v>-55</v>
      </c>
      <c r="W36" s="70">
        <f t="shared" si="11"/>
        <v>-217</v>
      </c>
      <c r="X36" s="70">
        <v>-272</v>
      </c>
      <c r="Y36" s="70">
        <f t="shared" si="12"/>
        <v>1234</v>
      </c>
      <c r="Z36" s="70">
        <f t="shared" si="13"/>
        <v>1022</v>
      </c>
      <c r="AA36" s="70">
        <f t="shared" si="14"/>
        <v>2256</v>
      </c>
      <c r="AB36" s="70">
        <v>1179</v>
      </c>
      <c r="AC36" s="70">
        <f t="shared" si="15"/>
        <v>805</v>
      </c>
      <c r="AD36" s="70">
        <v>1984</v>
      </c>
      <c r="AE36" s="23"/>
      <c r="AF36" s="233">
        <f t="shared" si="55"/>
        <v>-1479</v>
      </c>
      <c r="AG36" s="233">
        <f t="shared" si="35"/>
        <v>-2008</v>
      </c>
      <c r="AH36" s="233">
        <f t="shared" si="56"/>
        <v>-3487</v>
      </c>
      <c r="AI36" s="233">
        <f t="shared" si="36"/>
        <v>5941</v>
      </c>
      <c r="AJ36" s="233">
        <f t="shared" si="57"/>
        <v>3621</v>
      </c>
      <c r="AK36" s="233">
        <f t="shared" si="37"/>
        <v>9562</v>
      </c>
      <c r="AL36" s="233">
        <f t="shared" si="58"/>
        <v>4462</v>
      </c>
      <c r="AM36" s="233">
        <f t="shared" si="38"/>
        <v>1613</v>
      </c>
      <c r="AN36" s="233">
        <f t="shared" si="59"/>
        <v>6075</v>
      </c>
      <c r="AO36" s="23"/>
      <c r="AP36" s="233">
        <f t="shared" si="39"/>
        <v>4048</v>
      </c>
      <c r="AQ36" s="233">
        <f t="shared" si="40"/>
        <v>5527</v>
      </c>
      <c r="AR36" s="233">
        <f t="shared" si="41"/>
        <v>-1479</v>
      </c>
      <c r="AS36" s="233">
        <f t="shared" si="42"/>
        <v>16541</v>
      </c>
      <c r="AT36" s="233">
        <f t="shared" si="43"/>
        <v>10600</v>
      </c>
      <c r="AU36" s="233">
        <f t="shared" si="44"/>
        <v>5941</v>
      </c>
      <c r="AV36" s="409">
        <f t="shared" si="45"/>
        <v>20589</v>
      </c>
      <c r="AW36" s="409">
        <f t="shared" si="46"/>
        <v>16127</v>
      </c>
      <c r="AX36" s="233">
        <f t="shared" si="47"/>
        <v>4462</v>
      </c>
      <c r="AY36" s="75"/>
      <c r="AZ36" s="744">
        <v>178636</v>
      </c>
      <c r="BA36" s="382">
        <f t="shared" si="60"/>
        <v>2.1507580000000002</v>
      </c>
      <c r="BB36" s="69">
        <f t="shared" si="16"/>
        <v>52315</v>
      </c>
      <c r="BC36" s="382">
        <f t="shared" si="60"/>
        <v>0.52589799999999998</v>
      </c>
      <c r="BD36" s="744">
        <v>230951</v>
      </c>
      <c r="BE36" s="382">
        <f t="shared" si="48"/>
        <v>2.6766559999999999</v>
      </c>
      <c r="BF36" s="744">
        <v>430950</v>
      </c>
      <c r="BG36" s="382">
        <f t="shared" si="49"/>
        <v>4.5118320000000001</v>
      </c>
      <c r="BH36" s="69">
        <f t="shared" si="17"/>
        <v>943352</v>
      </c>
      <c r="BI36" s="382">
        <f t="shared" si="50"/>
        <v>11.406140000000001</v>
      </c>
      <c r="BJ36" s="744">
        <v>1374302</v>
      </c>
      <c r="BK36" s="382">
        <f t="shared" si="51"/>
        <v>15.917972000000001</v>
      </c>
      <c r="BL36" s="69">
        <f t="shared" si="18"/>
        <v>609586</v>
      </c>
      <c r="BM36" s="382">
        <f t="shared" si="52"/>
        <v>6.6625899999999998</v>
      </c>
      <c r="BN36" s="69">
        <f t="shared" si="19"/>
        <v>996467</v>
      </c>
      <c r="BO36" s="382">
        <f t="shared" si="53"/>
        <v>11.942672999999999</v>
      </c>
      <c r="BP36" s="744">
        <v>1606053</v>
      </c>
      <c r="BQ36" s="382">
        <f t="shared" si="54"/>
        <v>18.605263000000001</v>
      </c>
      <c r="BR36" s="20"/>
      <c r="BS36" s="744">
        <v>251547</v>
      </c>
      <c r="BT36" s="420">
        <f t="shared" si="61"/>
        <v>3.365993</v>
      </c>
      <c r="BU36" s="69">
        <f t="shared" si="20"/>
        <v>34040</v>
      </c>
      <c r="BV36" s="420">
        <f t="shared" si="62"/>
        <v>0.47590199999999999</v>
      </c>
      <c r="BW36" s="744">
        <v>285587</v>
      </c>
      <c r="BX36" s="420">
        <f t="shared" si="63"/>
        <v>3.8418950000000001</v>
      </c>
      <c r="BY36" s="744">
        <v>574948</v>
      </c>
      <c r="BZ36" s="420">
        <f t="shared" si="64"/>
        <v>7.6075140000000001</v>
      </c>
      <c r="CA36" s="69">
        <f t="shared" si="21"/>
        <v>420349</v>
      </c>
      <c r="CB36" s="420">
        <f t="shared" si="65"/>
        <v>4.7528680000000003</v>
      </c>
      <c r="CC36" s="744">
        <v>995297</v>
      </c>
      <c r="CD36" s="420">
        <f t="shared" si="66"/>
        <v>12.360382</v>
      </c>
      <c r="CE36" s="69">
        <f t="shared" si="22"/>
        <v>826495</v>
      </c>
      <c r="CF36" s="420">
        <f t="shared" si="67"/>
        <v>10.973507</v>
      </c>
      <c r="CG36" s="69">
        <f t="shared" si="23"/>
        <v>460230</v>
      </c>
      <c r="CH36" s="420">
        <f t="shared" si="68"/>
        <v>5.2961869999999998</v>
      </c>
      <c r="CI36" s="744">
        <v>1286725</v>
      </c>
      <c r="CJ36" s="471">
        <f t="shared" si="69"/>
        <v>16.269694000000001</v>
      </c>
      <c r="CK36" s="96"/>
      <c r="CL36" s="514">
        <v>833.49</v>
      </c>
      <c r="CM36" s="868">
        <f t="shared" si="0"/>
        <v>1.3209516610877154</v>
      </c>
      <c r="CN36" s="613"/>
      <c r="CO36" s="96"/>
      <c r="CP36" s="69">
        <f t="shared" si="24"/>
        <v>235969.52093006513</v>
      </c>
      <c r="CQ36" s="692">
        <f t="shared" si="70"/>
        <v>2.8726048768851906</v>
      </c>
      <c r="CR36" s="69">
        <f t="shared" si="24"/>
        <v>69105.586149803828</v>
      </c>
      <c r="CS36" s="692">
        <f t="shared" si="71"/>
        <v>0.70190820906297324</v>
      </c>
      <c r="CT36" s="69">
        <f t="shared" si="24"/>
        <v>305075.10707986896</v>
      </c>
      <c r="CU36" s="692">
        <f t="shared" si="72"/>
        <v>3.5745130859481642</v>
      </c>
      <c r="CV36" s="69">
        <f t="shared" si="24"/>
        <v>569264.11834575096</v>
      </c>
      <c r="CW36" s="692">
        <f t="shared" si="73"/>
        <v>6.0249978978783858</v>
      </c>
      <c r="CX36" s="69">
        <f t="shared" si="25"/>
        <v>1246122.3913904186</v>
      </c>
      <c r="CY36" s="692">
        <f t="shared" si="74"/>
        <v>15.244901486751532</v>
      </c>
      <c r="CZ36" s="69">
        <f t="shared" si="26"/>
        <v>1815386.5097361696</v>
      </c>
      <c r="DA36" s="692">
        <f t="shared" si="75"/>
        <v>21.26989938462992</v>
      </c>
      <c r="DB36" s="69">
        <f t="shared" si="27"/>
        <v>805233.63927581615</v>
      </c>
      <c r="DC36" s="692">
        <f t="shared" si="76"/>
        <v>8.8976027747635769</v>
      </c>
      <c r="DD36" s="69">
        <f t="shared" si="28"/>
        <v>1316284.7388690927</v>
      </c>
      <c r="DE36" s="692">
        <f t="shared" si="77"/>
        <v>15.961002790332616</v>
      </c>
      <c r="DF36" s="69">
        <f t="shared" si="28"/>
        <v>2121518.3781449087</v>
      </c>
      <c r="DG36" s="692">
        <f t="shared" si="78"/>
        <v>24.858605565096191</v>
      </c>
      <c r="DH36" s="20"/>
      <c r="DI36" s="69">
        <f t="shared" si="29"/>
        <v>332281.42749163153</v>
      </c>
      <c r="DJ36" s="692">
        <f t="shared" si="79"/>
        <v>4.4951059829044562</v>
      </c>
      <c r="DK36" s="69">
        <f t="shared" si="29"/>
        <v>44965.19454342583</v>
      </c>
      <c r="DL36" s="692">
        <f t="shared" si="80"/>
        <v>0.63563591857919366</v>
      </c>
      <c r="DM36" s="69">
        <f t="shared" si="29"/>
        <v>377246.6220350574</v>
      </c>
      <c r="DN36" s="692">
        <f t="shared" si="81"/>
        <v>5.1307419014836499</v>
      </c>
      <c r="DO36" s="69">
        <f t="shared" si="29"/>
        <v>759478.51563905983</v>
      </c>
      <c r="DP36" s="692">
        <f t="shared" si="82"/>
        <v>10.157882660132922</v>
      </c>
      <c r="DQ36" s="69">
        <f t="shared" si="30"/>
        <v>555260.70978656015</v>
      </c>
      <c r="DR36" s="692">
        <f t="shared" si="83"/>
        <v>6.3472746288386723</v>
      </c>
      <c r="DS36" s="69">
        <f t="shared" si="31"/>
        <v>1314739.2254256199</v>
      </c>
      <c r="DT36" s="692">
        <f t="shared" si="84"/>
        <v>16.505157288971592</v>
      </c>
      <c r="DU36" s="69">
        <f t="shared" si="32"/>
        <v>1091759.9431306913</v>
      </c>
      <c r="DV36" s="471">
        <f t="shared" si="85"/>
        <v>14.652988643037379</v>
      </c>
      <c r="DW36" s="69">
        <f t="shared" si="33"/>
        <v>607941.58298239927</v>
      </c>
      <c r="DX36" s="692">
        <f t="shared" si="86"/>
        <v>7.0729121327269304</v>
      </c>
      <c r="DY36" s="69">
        <f t="shared" si="34"/>
        <v>1699701.5261130906</v>
      </c>
      <c r="DZ36" s="692">
        <f t="shared" si="87"/>
        <v>21.725900775764309</v>
      </c>
      <c r="EA36" s="91"/>
      <c r="EB36" s="69"/>
      <c r="EC36" s="69"/>
      <c r="ED36" s="69"/>
      <c r="EE36" s="69"/>
      <c r="EF36" s="69"/>
      <c r="EG36" s="69"/>
      <c r="EH36" s="69"/>
      <c r="EI36" s="69"/>
      <c r="EJ36" s="69"/>
      <c r="EK36" s="91"/>
      <c r="EL36" s="69"/>
      <c r="EM36" s="69"/>
      <c r="EN36" s="69"/>
      <c r="EO36" s="69"/>
      <c r="EP36" s="69"/>
      <c r="EQ36" s="69"/>
      <c r="ER36" s="69"/>
      <c r="ES36" s="69"/>
      <c r="ET36" s="69"/>
      <c r="EU36" s="91"/>
    </row>
    <row r="37" spans="1:151" s="72" customFormat="1">
      <c r="A37" s="61">
        <v>34029</v>
      </c>
      <c r="B37" s="70">
        <v>290</v>
      </c>
      <c r="C37" s="70">
        <f t="shared" si="1"/>
        <v>610</v>
      </c>
      <c r="D37" s="70">
        <v>900</v>
      </c>
      <c r="E37" s="70">
        <f t="shared" si="2"/>
        <v>1191</v>
      </c>
      <c r="F37" s="70">
        <f t="shared" si="3"/>
        <v>1675</v>
      </c>
      <c r="G37" s="70">
        <f t="shared" si="4"/>
        <v>2866</v>
      </c>
      <c r="H37" s="70">
        <v>1481</v>
      </c>
      <c r="I37" s="70">
        <f t="shared" si="5"/>
        <v>2285</v>
      </c>
      <c r="J37" s="70">
        <v>3766</v>
      </c>
      <c r="K37" s="23"/>
      <c r="L37" s="70">
        <v>471</v>
      </c>
      <c r="M37" s="70">
        <f t="shared" si="6"/>
        <v>868</v>
      </c>
      <c r="N37" s="70">
        <v>1339</v>
      </c>
      <c r="O37" s="70">
        <f t="shared" si="7"/>
        <v>1118</v>
      </c>
      <c r="P37" s="70">
        <f t="shared" si="8"/>
        <v>1722</v>
      </c>
      <c r="Q37" s="70">
        <f t="shared" si="9"/>
        <v>2840</v>
      </c>
      <c r="R37" s="70">
        <v>1589</v>
      </c>
      <c r="S37" s="70">
        <f t="shared" si="10"/>
        <v>2590</v>
      </c>
      <c r="T37" s="70">
        <v>4179</v>
      </c>
      <c r="U37" s="23"/>
      <c r="V37" s="70">
        <v>-181</v>
      </c>
      <c r="W37" s="70">
        <f t="shared" si="11"/>
        <v>-258</v>
      </c>
      <c r="X37" s="70">
        <v>-439</v>
      </c>
      <c r="Y37" s="70">
        <f t="shared" si="12"/>
        <v>73</v>
      </c>
      <c r="Z37" s="70">
        <f t="shared" si="13"/>
        <v>-47</v>
      </c>
      <c r="AA37" s="70">
        <f t="shared" si="14"/>
        <v>26</v>
      </c>
      <c r="AB37" s="70">
        <v>-108</v>
      </c>
      <c r="AC37" s="70">
        <f t="shared" si="15"/>
        <v>-305</v>
      </c>
      <c r="AD37" s="70">
        <v>-413</v>
      </c>
      <c r="AE37" s="23"/>
      <c r="AF37" s="233">
        <f t="shared" si="55"/>
        <v>-1541</v>
      </c>
      <c r="AG37" s="233">
        <f t="shared" si="35"/>
        <v>-2067</v>
      </c>
      <c r="AH37" s="233">
        <f t="shared" si="56"/>
        <v>-3608</v>
      </c>
      <c r="AI37" s="233">
        <f t="shared" si="36"/>
        <v>6198</v>
      </c>
      <c r="AJ37" s="233">
        <f t="shared" si="57"/>
        <v>4258</v>
      </c>
      <c r="AK37" s="233">
        <f t="shared" si="37"/>
        <v>10456</v>
      </c>
      <c r="AL37" s="233">
        <f t="shared" si="58"/>
        <v>4657</v>
      </c>
      <c r="AM37" s="233">
        <f t="shared" si="38"/>
        <v>2191</v>
      </c>
      <c r="AN37" s="233">
        <f t="shared" si="59"/>
        <v>6848</v>
      </c>
      <c r="AO37" s="23"/>
      <c r="AP37" s="233">
        <f t="shared" si="39"/>
        <v>3963</v>
      </c>
      <c r="AQ37" s="233">
        <f t="shared" si="40"/>
        <v>5504</v>
      </c>
      <c r="AR37" s="233">
        <f t="shared" si="41"/>
        <v>-1541</v>
      </c>
      <c r="AS37" s="233">
        <f t="shared" si="42"/>
        <v>16792</v>
      </c>
      <c r="AT37" s="233">
        <f t="shared" si="43"/>
        <v>10594</v>
      </c>
      <c r="AU37" s="233">
        <f t="shared" si="44"/>
        <v>6198</v>
      </c>
      <c r="AV37" s="409">
        <f t="shared" si="45"/>
        <v>20755</v>
      </c>
      <c r="AW37" s="409">
        <f t="shared" si="46"/>
        <v>16098</v>
      </c>
      <c r="AX37" s="233">
        <f t="shared" si="47"/>
        <v>4657</v>
      </c>
      <c r="AY37" s="75"/>
      <c r="AZ37" s="744">
        <v>197533</v>
      </c>
      <c r="BA37" s="382">
        <f t="shared" si="60"/>
        <v>2.1752590000000001</v>
      </c>
      <c r="BB37" s="69">
        <f t="shared" si="16"/>
        <v>54785</v>
      </c>
      <c r="BC37" s="382">
        <f t="shared" si="60"/>
        <v>0.55101199999999995</v>
      </c>
      <c r="BD37" s="744">
        <v>252318</v>
      </c>
      <c r="BE37" s="382">
        <f t="shared" si="48"/>
        <v>2.7262710000000001</v>
      </c>
      <c r="BF37" s="744">
        <v>545073</v>
      </c>
      <c r="BG37" s="382">
        <f t="shared" si="49"/>
        <v>4.6938190000000004</v>
      </c>
      <c r="BH37" s="69">
        <f t="shared" si="17"/>
        <v>1186606</v>
      </c>
      <c r="BI37" s="382">
        <f t="shared" si="50"/>
        <v>11.537031000000001</v>
      </c>
      <c r="BJ37" s="744">
        <v>1731679</v>
      </c>
      <c r="BK37" s="382">
        <f t="shared" si="51"/>
        <v>16.23085</v>
      </c>
      <c r="BL37" s="69">
        <f t="shared" si="18"/>
        <v>742606</v>
      </c>
      <c r="BM37" s="382">
        <f t="shared" si="52"/>
        <v>6.869078</v>
      </c>
      <c r="BN37" s="69">
        <f t="shared" si="19"/>
        <v>1242451</v>
      </c>
      <c r="BO37" s="382">
        <f t="shared" si="53"/>
        <v>12.098933000000001</v>
      </c>
      <c r="BP37" s="744">
        <v>1985057</v>
      </c>
      <c r="BQ37" s="382">
        <f t="shared" si="54"/>
        <v>18.968011000000001</v>
      </c>
      <c r="BR37" s="20"/>
      <c r="BS37" s="744">
        <v>328803</v>
      </c>
      <c r="BT37" s="420">
        <f t="shared" si="61"/>
        <v>3.4263699999999999</v>
      </c>
      <c r="BU37" s="69">
        <f t="shared" si="20"/>
        <v>50870</v>
      </c>
      <c r="BV37" s="420">
        <f t="shared" si="62"/>
        <v>0.49195</v>
      </c>
      <c r="BW37" s="744">
        <v>379673</v>
      </c>
      <c r="BX37" s="420">
        <f t="shared" si="63"/>
        <v>3.91832</v>
      </c>
      <c r="BY37" s="744">
        <v>696933</v>
      </c>
      <c r="BZ37" s="420">
        <f t="shared" si="64"/>
        <v>7.7330579999999998</v>
      </c>
      <c r="CA37" s="69">
        <f t="shared" si="21"/>
        <v>380310</v>
      </c>
      <c r="CB37" s="420">
        <f t="shared" si="65"/>
        <v>4.7735519999999996</v>
      </c>
      <c r="CC37" s="744">
        <v>1077243</v>
      </c>
      <c r="CD37" s="420">
        <f t="shared" si="66"/>
        <v>12.50661</v>
      </c>
      <c r="CE37" s="69">
        <f t="shared" si="22"/>
        <v>1025736</v>
      </c>
      <c r="CF37" s="420">
        <f t="shared" si="67"/>
        <v>11.159428</v>
      </c>
      <c r="CG37" s="69">
        <f t="shared" si="23"/>
        <v>436565</v>
      </c>
      <c r="CH37" s="420">
        <f t="shared" si="68"/>
        <v>5.3339100000000004</v>
      </c>
      <c r="CI37" s="744">
        <v>1462301</v>
      </c>
      <c r="CJ37" s="471">
        <f t="shared" si="69"/>
        <v>16.493338000000001</v>
      </c>
      <c r="CK37" s="96"/>
      <c r="CL37" s="514">
        <v>834.91694999999993</v>
      </c>
      <c r="CM37" s="868">
        <f t="shared" si="0"/>
        <v>1.3186940329813643</v>
      </c>
      <c r="CN37" s="613"/>
      <c r="CO37" s="96"/>
      <c r="CP37" s="69">
        <f t="shared" si="24"/>
        <v>260485.58841690785</v>
      </c>
      <c r="CQ37" s="692">
        <f t="shared" si="70"/>
        <v>2.8993288550302845</v>
      </c>
      <c r="CR37" s="69">
        <f t="shared" si="24"/>
        <v>72244.652596884043</v>
      </c>
      <c r="CS37" s="692">
        <f t="shared" si="71"/>
        <v>0.73406813317972075</v>
      </c>
      <c r="CT37" s="69">
        <f t="shared" si="24"/>
        <v>332730.24101379188</v>
      </c>
      <c r="CU37" s="692">
        <f t="shared" si="72"/>
        <v>3.6333969882100052</v>
      </c>
      <c r="CV37" s="69">
        <f t="shared" si="24"/>
        <v>718784.51263925119</v>
      </c>
      <c r="CW37" s="692">
        <f t="shared" si="73"/>
        <v>6.2532629226359049</v>
      </c>
      <c r="CX37" s="69">
        <f t="shared" si="25"/>
        <v>1564770.2516998849</v>
      </c>
      <c r="CY37" s="692">
        <f t="shared" si="74"/>
        <v>15.383428971864264</v>
      </c>
      <c r="CZ37" s="69">
        <f t="shared" si="26"/>
        <v>2283554.764339136</v>
      </c>
      <c r="DA37" s="692">
        <f t="shared" si="75"/>
        <v>21.636691894500174</v>
      </c>
      <c r="DB37" s="69">
        <f t="shared" si="27"/>
        <v>979270.10105615901</v>
      </c>
      <c r="DC37" s="692">
        <f t="shared" si="76"/>
        <v>9.1525917776661885</v>
      </c>
      <c r="DD37" s="69">
        <f t="shared" si="28"/>
        <v>1638412.7199717292</v>
      </c>
      <c r="DE37" s="692">
        <f t="shared" si="77"/>
        <v>16.132000481738807</v>
      </c>
      <c r="DF37" s="69">
        <f t="shared" si="28"/>
        <v>2617682.821027888</v>
      </c>
      <c r="DG37" s="692">
        <f t="shared" si="78"/>
        <v>25.284592259405002</v>
      </c>
      <c r="DH37" s="20"/>
      <c r="DI37" s="69">
        <f t="shared" si="29"/>
        <v>433590.55412637151</v>
      </c>
      <c r="DJ37" s="692">
        <f t="shared" si="79"/>
        <v>4.5660601807567174</v>
      </c>
      <c r="DK37" s="69">
        <f t="shared" si="29"/>
        <v>67081.965457762009</v>
      </c>
      <c r="DL37" s="692">
        <f t="shared" si="80"/>
        <v>0.655674292141323</v>
      </c>
      <c r="DM37" s="69">
        <f t="shared" si="29"/>
        <v>500672.51958413352</v>
      </c>
      <c r="DN37" s="692">
        <f t="shared" si="81"/>
        <v>5.2217344728980404</v>
      </c>
      <c r="DO37" s="69">
        <f t="shared" si="29"/>
        <v>919041.38848780119</v>
      </c>
      <c r="DP37" s="692">
        <f t="shared" si="82"/>
        <v>10.304992771564446</v>
      </c>
      <c r="DQ37" s="69">
        <f t="shared" si="30"/>
        <v>501512.52768314269</v>
      </c>
      <c r="DR37" s="692">
        <f t="shared" si="83"/>
        <v>6.3629420362226128</v>
      </c>
      <c r="DS37" s="69">
        <f t="shared" si="31"/>
        <v>1420553.9161709438</v>
      </c>
      <c r="DT37" s="692">
        <f t="shared" si="84"/>
        <v>16.667934807787056</v>
      </c>
      <c r="DU37" s="69">
        <f t="shared" si="32"/>
        <v>1352631.9426141728</v>
      </c>
      <c r="DV37" s="471">
        <f t="shared" si="85"/>
        <v>14.871052952321163</v>
      </c>
      <c r="DW37" s="69">
        <f t="shared" si="33"/>
        <v>575695.66050850938</v>
      </c>
      <c r="DX37" s="692">
        <f t="shared" si="86"/>
        <v>7.1097829044054484</v>
      </c>
      <c r="DY37" s="69">
        <f t="shared" si="34"/>
        <v>1928327.6031226821</v>
      </c>
      <c r="DZ37" s="692">
        <f t="shared" si="87"/>
        <v>21.98083585672661</v>
      </c>
      <c r="EA37" s="91"/>
      <c r="EB37" s="69"/>
      <c r="EC37" s="69"/>
      <c r="ED37" s="69"/>
      <c r="EE37" s="69"/>
      <c r="EF37" s="69"/>
      <c r="EG37" s="69"/>
      <c r="EH37" s="69"/>
      <c r="EI37" s="69"/>
      <c r="EJ37" s="69"/>
      <c r="EK37" s="91"/>
      <c r="EL37" s="69"/>
      <c r="EM37" s="69"/>
      <c r="EN37" s="69"/>
      <c r="EO37" s="69"/>
      <c r="EP37" s="69"/>
      <c r="EQ37" s="69"/>
      <c r="ER37" s="69"/>
      <c r="ES37" s="69"/>
      <c r="ET37" s="69"/>
      <c r="EU37" s="91"/>
    </row>
    <row r="38" spans="1:151" s="72" customFormat="1">
      <c r="A38" s="61">
        <v>34060</v>
      </c>
      <c r="B38" s="70">
        <v>298</v>
      </c>
      <c r="C38" s="70">
        <f t="shared" si="1"/>
        <v>581</v>
      </c>
      <c r="D38" s="70">
        <v>879</v>
      </c>
      <c r="E38" s="70">
        <f t="shared" si="2"/>
        <v>1394</v>
      </c>
      <c r="F38" s="70">
        <f t="shared" si="3"/>
        <v>1506</v>
      </c>
      <c r="G38" s="70">
        <f t="shared" si="4"/>
        <v>2900</v>
      </c>
      <c r="H38" s="70">
        <v>1692</v>
      </c>
      <c r="I38" s="70">
        <f t="shared" si="5"/>
        <v>2087</v>
      </c>
      <c r="J38" s="70">
        <v>3779</v>
      </c>
      <c r="K38" s="23"/>
      <c r="L38" s="70">
        <v>378</v>
      </c>
      <c r="M38" s="70">
        <f t="shared" si="6"/>
        <v>819</v>
      </c>
      <c r="N38" s="70">
        <v>1197</v>
      </c>
      <c r="O38" s="70">
        <f t="shared" si="7"/>
        <v>1011</v>
      </c>
      <c r="P38" s="70">
        <f t="shared" si="8"/>
        <v>1665</v>
      </c>
      <c r="Q38" s="70">
        <f t="shared" si="9"/>
        <v>2676</v>
      </c>
      <c r="R38" s="70">
        <v>1389</v>
      </c>
      <c r="S38" s="70">
        <f t="shared" si="10"/>
        <v>2484</v>
      </c>
      <c r="T38" s="70">
        <v>3873</v>
      </c>
      <c r="U38" s="23"/>
      <c r="V38" s="70">
        <v>-80</v>
      </c>
      <c r="W38" s="70">
        <f t="shared" si="11"/>
        <v>-238</v>
      </c>
      <c r="X38" s="70">
        <v>-318</v>
      </c>
      <c r="Y38" s="70">
        <f t="shared" si="12"/>
        <v>383</v>
      </c>
      <c r="Z38" s="70">
        <f t="shared" si="13"/>
        <v>-159</v>
      </c>
      <c r="AA38" s="70">
        <f t="shared" si="14"/>
        <v>224</v>
      </c>
      <c r="AB38" s="70">
        <v>303</v>
      </c>
      <c r="AC38" s="70">
        <f t="shared" si="15"/>
        <v>-397</v>
      </c>
      <c r="AD38" s="70">
        <v>-94</v>
      </c>
      <c r="AE38" s="23"/>
      <c r="AF38" s="233">
        <f t="shared" si="55"/>
        <v>-1524</v>
      </c>
      <c r="AG38" s="233">
        <f t="shared" si="35"/>
        <v>-2271</v>
      </c>
      <c r="AH38" s="233">
        <f t="shared" si="56"/>
        <v>-3795</v>
      </c>
      <c r="AI38" s="233">
        <f t="shared" si="36"/>
        <v>6709</v>
      </c>
      <c r="AJ38" s="233">
        <f t="shared" si="57"/>
        <v>4584</v>
      </c>
      <c r="AK38" s="233">
        <f t="shared" si="37"/>
        <v>11293</v>
      </c>
      <c r="AL38" s="233">
        <f t="shared" si="58"/>
        <v>5185</v>
      </c>
      <c r="AM38" s="233">
        <f t="shared" si="38"/>
        <v>2313</v>
      </c>
      <c r="AN38" s="233">
        <f t="shared" si="59"/>
        <v>7498</v>
      </c>
      <c r="AO38" s="23"/>
      <c r="AP38" s="233">
        <f t="shared" si="39"/>
        <v>3951</v>
      </c>
      <c r="AQ38" s="233">
        <f t="shared" si="40"/>
        <v>5475</v>
      </c>
      <c r="AR38" s="233">
        <f t="shared" si="41"/>
        <v>-1524</v>
      </c>
      <c r="AS38" s="233">
        <f t="shared" si="42"/>
        <v>17313</v>
      </c>
      <c r="AT38" s="233">
        <f t="shared" si="43"/>
        <v>10604</v>
      </c>
      <c r="AU38" s="233">
        <f t="shared" si="44"/>
        <v>6709</v>
      </c>
      <c r="AV38" s="409">
        <f t="shared" si="45"/>
        <v>21264</v>
      </c>
      <c r="AW38" s="409">
        <f t="shared" si="46"/>
        <v>16079</v>
      </c>
      <c r="AX38" s="233">
        <f t="shared" si="47"/>
        <v>5185</v>
      </c>
      <c r="AY38" s="75"/>
      <c r="AZ38" s="744">
        <v>171114</v>
      </c>
      <c r="BA38" s="382">
        <f t="shared" si="60"/>
        <v>2.174156</v>
      </c>
      <c r="BB38" s="69">
        <f t="shared" si="16"/>
        <v>50187</v>
      </c>
      <c r="BC38" s="382">
        <f t="shared" si="60"/>
        <v>0.53231099999999998</v>
      </c>
      <c r="BD38" s="744">
        <v>221301</v>
      </c>
      <c r="BE38" s="382">
        <f t="shared" si="48"/>
        <v>2.706467</v>
      </c>
      <c r="BF38" s="744">
        <v>438295</v>
      </c>
      <c r="BG38" s="382">
        <f t="shared" si="49"/>
        <v>4.754931</v>
      </c>
      <c r="BH38" s="69">
        <f t="shared" si="17"/>
        <v>1142001</v>
      </c>
      <c r="BI38" s="382">
        <f t="shared" si="50"/>
        <v>11.538105</v>
      </c>
      <c r="BJ38" s="744">
        <v>1580296</v>
      </c>
      <c r="BK38" s="382">
        <f t="shared" si="51"/>
        <v>16.293036000000001</v>
      </c>
      <c r="BL38" s="69">
        <f t="shared" si="18"/>
        <v>609409</v>
      </c>
      <c r="BM38" s="382">
        <f t="shared" si="52"/>
        <v>6.929087</v>
      </c>
      <c r="BN38" s="69">
        <f t="shared" si="19"/>
        <v>1193509</v>
      </c>
      <c r="BO38" s="382">
        <f t="shared" si="53"/>
        <v>12.081904</v>
      </c>
      <c r="BP38" s="744">
        <v>1802918</v>
      </c>
      <c r="BQ38" s="382">
        <f t="shared" si="54"/>
        <v>19.010991000000001</v>
      </c>
      <c r="BR38" s="20"/>
      <c r="BS38" s="744">
        <v>301413</v>
      </c>
      <c r="BT38" s="420">
        <f t="shared" si="61"/>
        <v>3.46739</v>
      </c>
      <c r="BU38" s="69">
        <f t="shared" si="20"/>
        <v>38869</v>
      </c>
      <c r="BV38" s="420">
        <f t="shared" si="62"/>
        <v>0.49348999999999998</v>
      </c>
      <c r="BW38" s="744">
        <v>340282</v>
      </c>
      <c r="BX38" s="420">
        <f t="shared" si="63"/>
        <v>3.96088</v>
      </c>
      <c r="BY38" s="744">
        <v>650570</v>
      </c>
      <c r="BZ38" s="420">
        <f t="shared" si="64"/>
        <v>7.8022159999999996</v>
      </c>
      <c r="CA38" s="69">
        <f t="shared" si="21"/>
        <v>423892</v>
      </c>
      <c r="CB38" s="420">
        <f t="shared" si="65"/>
        <v>4.8010210000000004</v>
      </c>
      <c r="CC38" s="744">
        <v>1074462</v>
      </c>
      <c r="CD38" s="420">
        <f t="shared" si="66"/>
        <v>12.603237</v>
      </c>
      <c r="CE38" s="69">
        <f t="shared" si="22"/>
        <v>951983</v>
      </c>
      <c r="CF38" s="420">
        <f t="shared" si="67"/>
        <v>11.269606</v>
      </c>
      <c r="CG38" s="69">
        <f t="shared" si="23"/>
        <v>469751</v>
      </c>
      <c r="CH38" s="420">
        <f t="shared" si="68"/>
        <v>5.36496</v>
      </c>
      <c r="CI38" s="744">
        <v>1421734</v>
      </c>
      <c r="CJ38" s="471">
        <f t="shared" si="69"/>
        <v>16.634566</v>
      </c>
      <c r="CK38" s="96"/>
      <c r="CL38" s="514">
        <v>834.91694999999993</v>
      </c>
      <c r="CM38" s="868">
        <f t="shared" si="0"/>
        <v>1.3186940329813643</v>
      </c>
      <c r="CN38" s="613"/>
      <c r="CO38" s="96"/>
      <c r="CP38" s="69">
        <f t="shared" si="24"/>
        <v>225647.01075957317</v>
      </c>
      <c r="CQ38" s="692">
        <f t="shared" si="70"/>
        <v>2.892315298749188</v>
      </c>
      <c r="CR38" s="69">
        <f t="shared" si="24"/>
        <v>66181.297433235726</v>
      </c>
      <c r="CS38" s="692">
        <f t="shared" si="71"/>
        <v>0.70718358262874104</v>
      </c>
      <c r="CT38" s="69">
        <f t="shared" si="24"/>
        <v>291828.30819280894</v>
      </c>
      <c r="CU38" s="692">
        <f t="shared" si="72"/>
        <v>3.5994988813779298</v>
      </c>
      <c r="CV38" s="69">
        <f t="shared" si="24"/>
        <v>577977.00118556712</v>
      </c>
      <c r="CW38" s="692">
        <f t="shared" si="73"/>
        <v>6.3216757654741516</v>
      </c>
      <c r="CX38" s="69">
        <f t="shared" si="25"/>
        <v>1505949.9043587511</v>
      </c>
      <c r="CY38" s="692">
        <f t="shared" si="74"/>
        <v>15.34801697366979</v>
      </c>
      <c r="CZ38" s="69">
        <f t="shared" si="26"/>
        <v>2083926.905544318</v>
      </c>
      <c r="DA38" s="692">
        <f t="shared" si="75"/>
        <v>21.669692739143937</v>
      </c>
      <c r="DB38" s="69">
        <f t="shared" si="27"/>
        <v>803624.01194514032</v>
      </c>
      <c r="DC38" s="692">
        <f t="shared" si="76"/>
        <v>9.2139910642233378</v>
      </c>
      <c r="DD38" s="69">
        <f t="shared" si="28"/>
        <v>1573873.1966095553</v>
      </c>
      <c r="DE38" s="692">
        <f t="shared" si="77"/>
        <v>16.070469174122429</v>
      </c>
      <c r="DF38" s="69">
        <f t="shared" si="28"/>
        <v>2377497.2085546954</v>
      </c>
      <c r="DG38" s="692">
        <f t="shared" si="78"/>
        <v>25.284460238345769</v>
      </c>
      <c r="DH38" s="20"/>
      <c r="DI38" s="69">
        <f t="shared" si="29"/>
        <v>397471.52456301195</v>
      </c>
      <c r="DJ38" s="692">
        <f t="shared" si="79"/>
        <v>4.6117477174821691</v>
      </c>
      <c r="DK38" s="69">
        <f t="shared" si="29"/>
        <v>51256.318367952648</v>
      </c>
      <c r="DL38" s="692">
        <f t="shared" si="80"/>
        <v>0.65650012857624263</v>
      </c>
      <c r="DM38" s="69">
        <f t="shared" si="29"/>
        <v>448727.8429309646</v>
      </c>
      <c r="DN38" s="692">
        <f t="shared" si="81"/>
        <v>5.2682478460584115</v>
      </c>
      <c r="DO38" s="69">
        <f t="shared" si="29"/>
        <v>857902.7770366862</v>
      </c>
      <c r="DP38" s="692">
        <f t="shared" si="82"/>
        <v>10.377423466261702</v>
      </c>
      <c r="DQ38" s="69">
        <f t="shared" si="30"/>
        <v>558983.85102853645</v>
      </c>
      <c r="DR38" s="692">
        <f t="shared" si="83"/>
        <v>6.3863690028090598</v>
      </c>
      <c r="DS38" s="69">
        <f t="shared" si="31"/>
        <v>1416886.6280652226</v>
      </c>
      <c r="DT38" s="692">
        <f t="shared" si="84"/>
        <v>16.763792469070761</v>
      </c>
      <c r="DU38" s="69">
        <f t="shared" si="32"/>
        <v>1255374.3015996981</v>
      </c>
      <c r="DV38" s="471">
        <f t="shared" si="85"/>
        <v>14.989171183743872</v>
      </c>
      <c r="DW38" s="69">
        <f t="shared" si="33"/>
        <v>619457.84068702883</v>
      </c>
      <c r="DX38" s="692">
        <f t="shared" si="86"/>
        <v>7.1365674119063893</v>
      </c>
      <c r="DY38" s="69">
        <f t="shared" si="34"/>
        <v>1874832.142286727</v>
      </c>
      <c r="DZ38" s="692">
        <f t="shared" si="87"/>
        <v>22.125738595650258</v>
      </c>
      <c r="EA38" s="91"/>
      <c r="EB38" s="69"/>
      <c r="EC38" s="69"/>
      <c r="ED38" s="69"/>
      <c r="EE38" s="69"/>
      <c r="EF38" s="69"/>
      <c r="EG38" s="69"/>
      <c r="EH38" s="69"/>
      <c r="EI38" s="69"/>
      <c r="EJ38" s="69"/>
      <c r="EK38" s="91"/>
      <c r="EL38" s="69"/>
      <c r="EM38" s="69"/>
      <c r="EN38" s="69"/>
      <c r="EO38" s="69"/>
      <c r="EP38" s="69"/>
      <c r="EQ38" s="69"/>
      <c r="ER38" s="69"/>
      <c r="ES38" s="69"/>
      <c r="ET38" s="69"/>
      <c r="EU38" s="91"/>
    </row>
    <row r="39" spans="1:151" s="72" customFormat="1">
      <c r="A39" s="61">
        <v>34090</v>
      </c>
      <c r="B39" s="70">
        <v>287</v>
      </c>
      <c r="C39" s="70">
        <f t="shared" si="1"/>
        <v>522</v>
      </c>
      <c r="D39" s="70">
        <v>809</v>
      </c>
      <c r="E39" s="70">
        <f t="shared" si="2"/>
        <v>1321</v>
      </c>
      <c r="F39" s="70">
        <f t="shared" si="3"/>
        <v>1356</v>
      </c>
      <c r="G39" s="70">
        <f t="shared" si="4"/>
        <v>2677</v>
      </c>
      <c r="H39" s="70">
        <v>1608</v>
      </c>
      <c r="I39" s="70">
        <f t="shared" si="5"/>
        <v>1878</v>
      </c>
      <c r="J39" s="70">
        <v>3486</v>
      </c>
      <c r="K39" s="23"/>
      <c r="L39" s="70">
        <v>450</v>
      </c>
      <c r="M39" s="70">
        <f t="shared" si="6"/>
        <v>718</v>
      </c>
      <c r="N39" s="70">
        <v>1168</v>
      </c>
      <c r="O39" s="70">
        <f t="shared" si="7"/>
        <v>848</v>
      </c>
      <c r="P39" s="70">
        <f t="shared" si="8"/>
        <v>1275</v>
      </c>
      <c r="Q39" s="70">
        <f t="shared" si="9"/>
        <v>2123</v>
      </c>
      <c r="R39" s="70">
        <v>1298</v>
      </c>
      <c r="S39" s="70">
        <f t="shared" si="10"/>
        <v>1993</v>
      </c>
      <c r="T39" s="70">
        <v>3291</v>
      </c>
      <c r="U39" s="23"/>
      <c r="V39" s="70">
        <v>-163</v>
      </c>
      <c r="W39" s="70">
        <f t="shared" si="11"/>
        <v>-196</v>
      </c>
      <c r="X39" s="70">
        <v>-359</v>
      </c>
      <c r="Y39" s="70">
        <f t="shared" si="12"/>
        <v>473</v>
      </c>
      <c r="Z39" s="70">
        <f t="shared" si="13"/>
        <v>81</v>
      </c>
      <c r="AA39" s="70">
        <f t="shared" si="14"/>
        <v>554</v>
      </c>
      <c r="AB39" s="70">
        <v>310</v>
      </c>
      <c r="AC39" s="70">
        <f t="shared" si="15"/>
        <v>-115</v>
      </c>
      <c r="AD39" s="70">
        <v>195</v>
      </c>
      <c r="AE39" s="23"/>
      <c r="AF39" s="233">
        <f t="shared" si="55"/>
        <v>-1560</v>
      </c>
      <c r="AG39" s="233">
        <f t="shared" si="35"/>
        <v>-2278</v>
      </c>
      <c r="AH39" s="233">
        <f t="shared" si="56"/>
        <v>-3838</v>
      </c>
      <c r="AI39" s="233">
        <f t="shared" si="36"/>
        <v>7192</v>
      </c>
      <c r="AJ39" s="233">
        <f t="shared" si="57"/>
        <v>5118</v>
      </c>
      <c r="AK39" s="233">
        <f t="shared" si="37"/>
        <v>12310</v>
      </c>
      <c r="AL39" s="233">
        <f t="shared" si="58"/>
        <v>5632</v>
      </c>
      <c r="AM39" s="233">
        <f t="shared" si="38"/>
        <v>2840</v>
      </c>
      <c r="AN39" s="233">
        <f t="shared" si="59"/>
        <v>8472</v>
      </c>
      <c r="AO39" s="23"/>
      <c r="AP39" s="233">
        <f t="shared" si="39"/>
        <v>3932</v>
      </c>
      <c r="AQ39" s="233">
        <f t="shared" si="40"/>
        <v>5492</v>
      </c>
      <c r="AR39" s="233">
        <f t="shared" si="41"/>
        <v>-1560</v>
      </c>
      <c r="AS39" s="233">
        <f t="shared" si="42"/>
        <v>17609</v>
      </c>
      <c r="AT39" s="233">
        <f t="shared" si="43"/>
        <v>10417</v>
      </c>
      <c r="AU39" s="233">
        <f t="shared" si="44"/>
        <v>7192</v>
      </c>
      <c r="AV39" s="409">
        <f t="shared" si="45"/>
        <v>21541</v>
      </c>
      <c r="AW39" s="409">
        <f t="shared" si="46"/>
        <v>15909</v>
      </c>
      <c r="AX39" s="233">
        <f t="shared" si="47"/>
        <v>5632</v>
      </c>
      <c r="AY39" s="75"/>
      <c r="AZ39" s="744">
        <v>185787</v>
      </c>
      <c r="BA39" s="382">
        <f t="shared" si="60"/>
        <v>2.1679170000000001</v>
      </c>
      <c r="BB39" s="69">
        <f t="shared" si="16"/>
        <v>47192</v>
      </c>
      <c r="BC39" s="382">
        <f t="shared" si="60"/>
        <v>0.54487200000000002</v>
      </c>
      <c r="BD39" s="744">
        <v>232979</v>
      </c>
      <c r="BE39" s="382">
        <f t="shared" si="48"/>
        <v>2.7127889999999999</v>
      </c>
      <c r="BF39" s="744">
        <v>420279</v>
      </c>
      <c r="BG39" s="382">
        <f t="shared" si="49"/>
        <v>4.7679879999999999</v>
      </c>
      <c r="BH39" s="69">
        <f t="shared" si="17"/>
        <v>1155005</v>
      </c>
      <c r="BI39" s="382">
        <f t="shared" si="50"/>
        <v>11.623055000000001</v>
      </c>
      <c r="BJ39" s="744">
        <v>1575284</v>
      </c>
      <c r="BK39" s="382">
        <f t="shared" si="51"/>
        <v>16.391043</v>
      </c>
      <c r="BL39" s="69">
        <f t="shared" si="18"/>
        <v>606066</v>
      </c>
      <c r="BM39" s="382">
        <f t="shared" si="52"/>
        <v>6.935905</v>
      </c>
      <c r="BN39" s="69">
        <f t="shared" si="19"/>
        <v>1203328</v>
      </c>
      <c r="BO39" s="382">
        <f t="shared" si="53"/>
        <v>12.179812</v>
      </c>
      <c r="BP39" s="744">
        <v>1809394</v>
      </c>
      <c r="BQ39" s="382">
        <f t="shared" si="54"/>
        <v>19.115717</v>
      </c>
      <c r="BR39" s="20"/>
      <c r="BS39" s="744">
        <v>301021</v>
      </c>
      <c r="BT39" s="420">
        <f t="shared" si="61"/>
        <v>3.5211269999999999</v>
      </c>
      <c r="BU39" s="69">
        <f t="shared" si="20"/>
        <v>41852</v>
      </c>
      <c r="BV39" s="420">
        <f t="shared" si="62"/>
        <v>0.49871500000000002</v>
      </c>
      <c r="BW39" s="744">
        <v>342873</v>
      </c>
      <c r="BX39" s="420">
        <f t="shared" si="63"/>
        <v>4.0198419999999997</v>
      </c>
      <c r="BY39" s="744">
        <v>647007</v>
      </c>
      <c r="BZ39" s="420">
        <f t="shared" si="64"/>
        <v>7.8748089999999999</v>
      </c>
      <c r="CA39" s="69">
        <f t="shared" si="21"/>
        <v>380515</v>
      </c>
      <c r="CB39" s="420">
        <f t="shared" si="65"/>
        <v>4.8005149999999999</v>
      </c>
      <c r="CC39" s="744">
        <v>1027522</v>
      </c>
      <c r="CD39" s="420">
        <f t="shared" si="66"/>
        <v>12.675324</v>
      </c>
      <c r="CE39" s="69">
        <f t="shared" si="22"/>
        <v>948028</v>
      </c>
      <c r="CF39" s="420">
        <f t="shared" si="67"/>
        <v>11.395936000000001</v>
      </c>
      <c r="CG39" s="69">
        <f t="shared" si="23"/>
        <v>427800</v>
      </c>
      <c r="CH39" s="420">
        <f t="shared" si="68"/>
        <v>5.3696349999999997</v>
      </c>
      <c r="CI39" s="744">
        <v>1375828</v>
      </c>
      <c r="CJ39" s="471">
        <f t="shared" si="69"/>
        <v>16.765571000000001</v>
      </c>
      <c r="CK39" s="96"/>
      <c r="CL39" s="514">
        <v>834.91694999999993</v>
      </c>
      <c r="CM39" s="868">
        <f t="shared" si="0"/>
        <v>1.3186940329813643</v>
      </c>
      <c r="CN39" s="613"/>
      <c r="CO39" s="96"/>
      <c r="CP39" s="69">
        <f t="shared" si="24"/>
        <v>244996.20830550874</v>
      </c>
      <c r="CQ39" s="692">
        <f t="shared" si="70"/>
        <v>2.8778895101173938</v>
      </c>
      <c r="CR39" s="69">
        <f t="shared" si="24"/>
        <v>62231.808804456545</v>
      </c>
      <c r="CS39" s="692">
        <f t="shared" si="71"/>
        <v>0.72262983543590675</v>
      </c>
      <c r="CT39" s="69">
        <f t="shared" si="24"/>
        <v>307228.01710996527</v>
      </c>
      <c r="CU39" s="692">
        <f t="shared" si="72"/>
        <v>3.6005193455533013</v>
      </c>
      <c r="CV39" s="69">
        <f t="shared" si="24"/>
        <v>554219.40948737483</v>
      </c>
      <c r="CW39" s="692">
        <f t="shared" si="73"/>
        <v>6.3257491299634401</v>
      </c>
      <c r="CX39" s="69">
        <f t="shared" si="25"/>
        <v>1523098.2015636407</v>
      </c>
      <c r="CY39" s="692">
        <f t="shared" si="74"/>
        <v>15.425499451671277</v>
      </c>
      <c r="CZ39" s="69">
        <f t="shared" si="26"/>
        <v>2077317.6110510156</v>
      </c>
      <c r="DA39" s="692">
        <f t="shared" si="75"/>
        <v>21.751248581634716</v>
      </c>
      <c r="DB39" s="69">
        <f t="shared" si="27"/>
        <v>799215.61779288354</v>
      </c>
      <c r="DC39" s="692">
        <f t="shared" si="76"/>
        <v>9.2036386400808343</v>
      </c>
      <c r="DD39" s="69">
        <f t="shared" si="28"/>
        <v>1586821.4533193992</v>
      </c>
      <c r="DE39" s="692">
        <f t="shared" si="77"/>
        <v>16.163897733487708</v>
      </c>
      <c r="DF39" s="69">
        <f t="shared" si="28"/>
        <v>2386037.0711122826</v>
      </c>
      <c r="DG39" s="692">
        <f t="shared" si="78"/>
        <v>25.367536373568544</v>
      </c>
      <c r="DH39" s="20"/>
      <c r="DI39" s="69">
        <f t="shared" si="29"/>
        <v>396954.5965020833</v>
      </c>
      <c r="DJ39" s="692">
        <f t="shared" si="79"/>
        <v>4.6746282350020101</v>
      </c>
      <c r="DK39" s="69">
        <f t="shared" si="29"/>
        <v>55189.982668336059</v>
      </c>
      <c r="DL39" s="692">
        <f t="shared" si="80"/>
        <v>0.6622080125609493</v>
      </c>
      <c r="DM39" s="69">
        <f t="shared" si="29"/>
        <v>452144.57917041931</v>
      </c>
      <c r="DN39" s="692">
        <f t="shared" si="81"/>
        <v>5.3368362475629585</v>
      </c>
      <c r="DO39" s="69">
        <f t="shared" si="29"/>
        <v>853204.27019717358</v>
      </c>
      <c r="DP39" s="692">
        <f t="shared" si="82"/>
        <v>10.454609765201109</v>
      </c>
      <c r="DQ39" s="69">
        <f t="shared" si="30"/>
        <v>501782.85995990387</v>
      </c>
      <c r="DR39" s="692">
        <f t="shared" si="83"/>
        <v>6.3734026689355865</v>
      </c>
      <c r="DS39" s="69">
        <f t="shared" si="31"/>
        <v>1354987.1301570775</v>
      </c>
      <c r="DT39" s="692">
        <f t="shared" si="84"/>
        <v>16.828012434136692</v>
      </c>
      <c r="DU39" s="69">
        <f t="shared" si="32"/>
        <v>1250158.8666992569</v>
      </c>
      <c r="DV39" s="471">
        <f t="shared" si="85"/>
        <v>15.129238000203118</v>
      </c>
      <c r="DW39" s="69">
        <f t="shared" si="33"/>
        <v>564137.30730942765</v>
      </c>
      <c r="DX39" s="692">
        <f t="shared" si="86"/>
        <v>7.129074145990856</v>
      </c>
      <c r="DY39" s="69">
        <f t="shared" si="34"/>
        <v>1814296.1740086845</v>
      </c>
      <c r="DZ39" s="692">
        <f t="shared" si="87"/>
        <v>22.258312146193976</v>
      </c>
      <c r="EA39" s="91"/>
      <c r="EB39" s="69"/>
      <c r="EC39" s="69"/>
      <c r="ED39" s="69"/>
      <c r="EE39" s="69"/>
      <c r="EF39" s="69"/>
      <c r="EG39" s="69"/>
      <c r="EH39" s="69"/>
      <c r="EI39" s="69"/>
      <c r="EJ39" s="69"/>
      <c r="EK39" s="91"/>
      <c r="EL39" s="69"/>
      <c r="EM39" s="69"/>
      <c r="EN39" s="69"/>
      <c r="EO39" s="69"/>
      <c r="EP39" s="69"/>
      <c r="EQ39" s="69"/>
      <c r="ER39" s="69"/>
      <c r="ES39" s="69"/>
      <c r="ET39" s="69"/>
      <c r="EU39" s="91"/>
    </row>
    <row r="40" spans="1:151" s="72" customFormat="1">
      <c r="A40" s="61">
        <v>34121</v>
      </c>
      <c r="B40" s="70">
        <v>274</v>
      </c>
      <c r="C40" s="70">
        <f t="shared" si="1"/>
        <v>508</v>
      </c>
      <c r="D40" s="70">
        <v>782</v>
      </c>
      <c r="E40" s="70">
        <f t="shared" si="2"/>
        <v>1219</v>
      </c>
      <c r="F40" s="70">
        <f t="shared" si="3"/>
        <v>1381</v>
      </c>
      <c r="G40" s="70">
        <f t="shared" si="4"/>
        <v>2600</v>
      </c>
      <c r="H40" s="70">
        <v>1493</v>
      </c>
      <c r="I40" s="70">
        <f t="shared" si="5"/>
        <v>1889</v>
      </c>
      <c r="J40" s="70">
        <v>3382</v>
      </c>
      <c r="K40" s="23"/>
      <c r="L40" s="70">
        <v>407</v>
      </c>
      <c r="M40" s="70">
        <f t="shared" si="6"/>
        <v>765</v>
      </c>
      <c r="N40" s="70">
        <v>1172</v>
      </c>
      <c r="O40" s="70">
        <f t="shared" si="7"/>
        <v>781</v>
      </c>
      <c r="P40" s="70">
        <f t="shared" si="8"/>
        <v>1287</v>
      </c>
      <c r="Q40" s="70">
        <f t="shared" si="9"/>
        <v>2068</v>
      </c>
      <c r="R40" s="70">
        <v>1188</v>
      </c>
      <c r="S40" s="70">
        <f t="shared" si="10"/>
        <v>2052</v>
      </c>
      <c r="T40" s="70">
        <v>3240</v>
      </c>
      <c r="U40" s="23"/>
      <c r="V40" s="70">
        <v>-133</v>
      </c>
      <c r="W40" s="70">
        <f t="shared" si="11"/>
        <v>-257</v>
      </c>
      <c r="X40" s="70">
        <v>-390</v>
      </c>
      <c r="Y40" s="70">
        <f t="shared" si="12"/>
        <v>438</v>
      </c>
      <c r="Z40" s="70">
        <f t="shared" si="13"/>
        <v>94</v>
      </c>
      <c r="AA40" s="70">
        <f t="shared" si="14"/>
        <v>532</v>
      </c>
      <c r="AB40" s="70">
        <v>305</v>
      </c>
      <c r="AC40" s="70">
        <f t="shared" si="15"/>
        <v>-163</v>
      </c>
      <c r="AD40" s="70">
        <v>142</v>
      </c>
      <c r="AE40" s="23"/>
      <c r="AF40" s="233">
        <f t="shared" si="55"/>
        <v>-1551</v>
      </c>
      <c r="AG40" s="233">
        <f t="shared" si="35"/>
        <v>-2428</v>
      </c>
      <c r="AH40" s="233">
        <f t="shared" si="56"/>
        <v>-3979</v>
      </c>
      <c r="AI40" s="233">
        <f t="shared" si="36"/>
        <v>7447</v>
      </c>
      <c r="AJ40" s="233">
        <f t="shared" si="57"/>
        <v>5234</v>
      </c>
      <c r="AK40" s="233">
        <f t="shared" si="37"/>
        <v>12681</v>
      </c>
      <c r="AL40" s="233">
        <f t="shared" si="58"/>
        <v>5896</v>
      </c>
      <c r="AM40" s="233">
        <f t="shared" si="38"/>
        <v>2806</v>
      </c>
      <c r="AN40" s="233">
        <f t="shared" si="59"/>
        <v>8702</v>
      </c>
      <c r="AO40" s="23"/>
      <c r="AP40" s="233">
        <f t="shared" si="39"/>
        <v>3936</v>
      </c>
      <c r="AQ40" s="233">
        <f t="shared" si="40"/>
        <v>5487</v>
      </c>
      <c r="AR40" s="233">
        <f t="shared" si="41"/>
        <v>-1551</v>
      </c>
      <c r="AS40" s="233">
        <f t="shared" si="42"/>
        <v>17794</v>
      </c>
      <c r="AT40" s="233">
        <f t="shared" si="43"/>
        <v>10347</v>
      </c>
      <c r="AU40" s="233">
        <f t="shared" si="44"/>
        <v>7447</v>
      </c>
      <c r="AV40" s="409">
        <f t="shared" si="45"/>
        <v>21730</v>
      </c>
      <c r="AW40" s="409">
        <f t="shared" si="46"/>
        <v>15834</v>
      </c>
      <c r="AX40" s="233">
        <f t="shared" si="47"/>
        <v>5896</v>
      </c>
      <c r="AY40" s="75"/>
      <c r="AZ40" s="744">
        <v>197440</v>
      </c>
      <c r="BA40" s="382">
        <f t="shared" si="60"/>
        <v>2.1903890000000001</v>
      </c>
      <c r="BB40" s="69">
        <f t="shared" si="16"/>
        <v>50078</v>
      </c>
      <c r="BC40" s="382">
        <f t="shared" si="60"/>
        <v>0.55953299999999995</v>
      </c>
      <c r="BD40" s="744">
        <v>247518</v>
      </c>
      <c r="BE40" s="382">
        <f t="shared" si="48"/>
        <v>2.7499220000000002</v>
      </c>
      <c r="BF40" s="744">
        <v>393753</v>
      </c>
      <c r="BG40" s="382">
        <f t="shared" si="49"/>
        <v>4.789256</v>
      </c>
      <c r="BH40" s="69">
        <f t="shared" si="17"/>
        <v>1167732</v>
      </c>
      <c r="BI40" s="382">
        <f t="shared" si="50"/>
        <v>11.645407000000001</v>
      </c>
      <c r="BJ40" s="744">
        <v>1561485</v>
      </c>
      <c r="BK40" s="382">
        <f t="shared" si="51"/>
        <v>16.434663</v>
      </c>
      <c r="BL40" s="69">
        <f t="shared" si="18"/>
        <v>591193</v>
      </c>
      <c r="BM40" s="382">
        <f t="shared" si="52"/>
        <v>6.9796449999999997</v>
      </c>
      <c r="BN40" s="69">
        <f t="shared" si="19"/>
        <v>1218490</v>
      </c>
      <c r="BO40" s="382">
        <f t="shared" si="53"/>
        <v>12.216803000000001</v>
      </c>
      <c r="BP40" s="744">
        <v>1809683</v>
      </c>
      <c r="BQ40" s="382">
        <f t="shared" si="54"/>
        <v>19.196448</v>
      </c>
      <c r="BR40" s="20"/>
      <c r="BS40" s="744">
        <v>323640</v>
      </c>
      <c r="BT40" s="420">
        <f t="shared" si="61"/>
        <v>3.5646439999999999</v>
      </c>
      <c r="BU40" s="69">
        <f t="shared" si="20"/>
        <v>52592</v>
      </c>
      <c r="BV40" s="420">
        <f t="shared" si="62"/>
        <v>0.51487499999999997</v>
      </c>
      <c r="BW40" s="744">
        <v>376232</v>
      </c>
      <c r="BX40" s="420">
        <f t="shared" si="63"/>
        <v>4.0795190000000003</v>
      </c>
      <c r="BY40" s="744">
        <v>605754</v>
      </c>
      <c r="BZ40" s="420">
        <f t="shared" si="64"/>
        <v>7.8844450000000004</v>
      </c>
      <c r="CA40" s="69">
        <f t="shared" si="21"/>
        <v>387225</v>
      </c>
      <c r="CB40" s="420">
        <f t="shared" si="65"/>
        <v>4.806101</v>
      </c>
      <c r="CC40" s="744">
        <v>992979</v>
      </c>
      <c r="CD40" s="420">
        <f t="shared" si="66"/>
        <v>12.690545999999999</v>
      </c>
      <c r="CE40" s="69">
        <f t="shared" si="22"/>
        <v>929394</v>
      </c>
      <c r="CF40" s="420">
        <f t="shared" si="67"/>
        <v>11.449089000000001</v>
      </c>
      <c r="CG40" s="69">
        <f t="shared" si="23"/>
        <v>445885</v>
      </c>
      <c r="CH40" s="420">
        <f t="shared" si="68"/>
        <v>5.3917909999999996</v>
      </c>
      <c r="CI40" s="744">
        <v>1375279</v>
      </c>
      <c r="CJ40" s="471">
        <f t="shared" si="69"/>
        <v>16.840879999999999</v>
      </c>
      <c r="CK40" s="96"/>
      <c r="CL40" s="514">
        <v>838.90485000000001</v>
      </c>
      <c r="CM40" s="868">
        <f t="shared" si="0"/>
        <v>1.3124253602777478</v>
      </c>
      <c r="CN40" s="613"/>
      <c r="CO40" s="96"/>
      <c r="CP40" s="69">
        <f t="shared" si="24"/>
        <v>259125.26313323854</v>
      </c>
      <c r="CQ40" s="692">
        <f t="shared" si="70"/>
        <v>2.9020896164055228</v>
      </c>
      <c r="CR40" s="69">
        <f t="shared" si="24"/>
        <v>65723.637191989052</v>
      </c>
      <c r="CS40" s="692">
        <f t="shared" si="71"/>
        <v>0.74079995267005661</v>
      </c>
      <c r="CT40" s="69">
        <f t="shared" si="24"/>
        <v>324848.90032522759</v>
      </c>
      <c r="CU40" s="692">
        <f t="shared" si="72"/>
        <v>3.6428895690755807</v>
      </c>
      <c r="CV40" s="69">
        <f t="shared" si="24"/>
        <v>516771.42288544402</v>
      </c>
      <c r="CW40" s="692">
        <f t="shared" si="73"/>
        <v>6.3423942609129282</v>
      </c>
      <c r="CX40" s="69">
        <f t="shared" si="25"/>
        <v>1532561.0908078549</v>
      </c>
      <c r="CY40" s="692">
        <f t="shared" si="74"/>
        <v>15.420187467704023</v>
      </c>
      <c r="CZ40" s="69">
        <f t="shared" si="26"/>
        <v>2049332.5136932991</v>
      </c>
      <c r="DA40" s="692">
        <f t="shared" si="75"/>
        <v>21.762581728616951</v>
      </c>
      <c r="DB40" s="69">
        <f t="shared" si="27"/>
        <v>775896.68601868255</v>
      </c>
      <c r="DC40" s="692">
        <f t="shared" si="76"/>
        <v>9.2444838773184514</v>
      </c>
      <c r="DD40" s="69">
        <f t="shared" si="28"/>
        <v>1599177.177244833</v>
      </c>
      <c r="DE40" s="692">
        <f t="shared" si="77"/>
        <v>16.176705758159844</v>
      </c>
      <c r="DF40" s="69">
        <f t="shared" si="28"/>
        <v>2375073.8632635153</v>
      </c>
      <c r="DG40" s="692">
        <f t="shared" si="78"/>
        <v>25.421189635478296</v>
      </c>
      <c r="DH40" s="20"/>
      <c r="DI40" s="69">
        <f t="shared" si="29"/>
        <v>424753.3436002903</v>
      </c>
      <c r="DJ40" s="692">
        <f t="shared" si="79"/>
        <v>4.7232674336676697</v>
      </c>
      <c r="DK40" s="69">
        <f t="shared" si="29"/>
        <v>69023.074547727316</v>
      </c>
      <c r="DL40" s="692">
        <f t="shared" si="80"/>
        <v>0.6823147520406585</v>
      </c>
      <c r="DM40" s="69">
        <f t="shared" si="29"/>
        <v>493776.4181480176</v>
      </c>
      <c r="DN40" s="692">
        <f t="shared" si="81"/>
        <v>5.4055821857083277</v>
      </c>
      <c r="DO40" s="69">
        <f t="shared" si="29"/>
        <v>795006.91168968682</v>
      </c>
      <c r="DP40" s="692">
        <f t="shared" si="82"/>
        <v>10.44922394994534</v>
      </c>
      <c r="DQ40" s="69">
        <f t="shared" si="30"/>
        <v>508203.91013355087</v>
      </c>
      <c r="DR40" s="692">
        <f t="shared" si="83"/>
        <v>6.3691894403168474</v>
      </c>
      <c r="DS40" s="69">
        <f t="shared" si="31"/>
        <v>1303210.8218232377</v>
      </c>
      <c r="DT40" s="692">
        <f t="shared" si="84"/>
        <v>16.818413390262187</v>
      </c>
      <c r="DU40" s="69">
        <f t="shared" si="32"/>
        <v>1219760.2552899772</v>
      </c>
      <c r="DV40" s="471">
        <f t="shared" si="85"/>
        <v>15.172491383613011</v>
      </c>
      <c r="DW40" s="69">
        <f t="shared" si="33"/>
        <v>585190.78176744364</v>
      </c>
      <c r="DX40" s="692">
        <f t="shared" si="86"/>
        <v>7.1453345988706101</v>
      </c>
      <c r="DY40" s="69">
        <f t="shared" si="34"/>
        <v>1804951.0370574207</v>
      </c>
      <c r="DZ40" s="692">
        <f t="shared" si="87"/>
        <v>22.317825982483622</v>
      </c>
      <c r="EA40" s="91"/>
      <c r="EB40" s="69"/>
      <c r="EC40" s="69"/>
      <c r="ED40" s="69"/>
      <c r="EE40" s="69"/>
      <c r="EF40" s="69"/>
      <c r="EG40" s="69"/>
      <c r="EH40" s="69"/>
      <c r="EI40" s="69"/>
      <c r="EJ40" s="69"/>
      <c r="EK40" s="91"/>
      <c r="EL40" s="69"/>
      <c r="EM40" s="69"/>
      <c r="EN40" s="69"/>
      <c r="EO40" s="69"/>
      <c r="EP40" s="69"/>
      <c r="EQ40" s="69"/>
      <c r="ER40" s="69"/>
      <c r="ES40" s="69"/>
      <c r="ET40" s="69"/>
      <c r="EU40" s="91"/>
    </row>
    <row r="41" spans="1:151" s="72" customFormat="1">
      <c r="A41" s="61">
        <v>34151</v>
      </c>
      <c r="B41" s="70">
        <v>357</v>
      </c>
      <c r="C41" s="70">
        <f t="shared" si="1"/>
        <v>595</v>
      </c>
      <c r="D41" s="70">
        <v>952</v>
      </c>
      <c r="E41" s="70">
        <f t="shared" si="2"/>
        <v>1446</v>
      </c>
      <c r="F41" s="70">
        <f t="shared" si="3"/>
        <v>1639</v>
      </c>
      <c r="G41" s="70">
        <f t="shared" si="4"/>
        <v>3085</v>
      </c>
      <c r="H41" s="70">
        <v>1803</v>
      </c>
      <c r="I41" s="70">
        <f t="shared" si="5"/>
        <v>2234</v>
      </c>
      <c r="J41" s="70">
        <v>4037</v>
      </c>
      <c r="K41" s="23"/>
      <c r="L41" s="70">
        <v>367</v>
      </c>
      <c r="M41" s="70">
        <f t="shared" si="6"/>
        <v>737</v>
      </c>
      <c r="N41" s="70">
        <v>1104</v>
      </c>
      <c r="O41" s="70">
        <f t="shared" si="7"/>
        <v>797</v>
      </c>
      <c r="P41" s="70">
        <f t="shared" si="8"/>
        <v>1302</v>
      </c>
      <c r="Q41" s="70">
        <f t="shared" si="9"/>
        <v>2099</v>
      </c>
      <c r="R41" s="70">
        <v>1164</v>
      </c>
      <c r="S41" s="70">
        <f t="shared" si="10"/>
        <v>2039</v>
      </c>
      <c r="T41" s="70">
        <v>3203</v>
      </c>
      <c r="U41" s="23"/>
      <c r="V41" s="70">
        <v>-10</v>
      </c>
      <c r="W41" s="70">
        <f t="shared" si="11"/>
        <v>-142</v>
      </c>
      <c r="X41" s="70">
        <v>-152</v>
      </c>
      <c r="Y41" s="70">
        <f t="shared" si="12"/>
        <v>649</v>
      </c>
      <c r="Z41" s="70">
        <f t="shared" si="13"/>
        <v>337</v>
      </c>
      <c r="AA41" s="70">
        <f t="shared" si="14"/>
        <v>986</v>
      </c>
      <c r="AB41" s="70">
        <v>639</v>
      </c>
      <c r="AC41" s="70">
        <f t="shared" si="15"/>
        <v>195</v>
      </c>
      <c r="AD41" s="70">
        <v>834</v>
      </c>
      <c r="AE41" s="23"/>
      <c r="AF41" s="233">
        <f t="shared" si="55"/>
        <v>-1419</v>
      </c>
      <c r="AG41" s="233">
        <f t="shared" si="35"/>
        <v>-2343</v>
      </c>
      <c r="AH41" s="233">
        <f t="shared" si="56"/>
        <v>-3762</v>
      </c>
      <c r="AI41" s="233">
        <f t="shared" si="36"/>
        <v>7974</v>
      </c>
      <c r="AJ41" s="233">
        <f t="shared" si="57"/>
        <v>5492</v>
      </c>
      <c r="AK41" s="233">
        <f t="shared" si="37"/>
        <v>13466</v>
      </c>
      <c r="AL41" s="233">
        <f t="shared" si="58"/>
        <v>6555</v>
      </c>
      <c r="AM41" s="233">
        <f t="shared" si="38"/>
        <v>3149</v>
      </c>
      <c r="AN41" s="233">
        <f t="shared" si="59"/>
        <v>9704</v>
      </c>
      <c r="AO41" s="23"/>
      <c r="AP41" s="233">
        <f t="shared" si="39"/>
        <v>4033</v>
      </c>
      <c r="AQ41" s="233">
        <f t="shared" si="40"/>
        <v>5452</v>
      </c>
      <c r="AR41" s="233">
        <f t="shared" si="41"/>
        <v>-1419</v>
      </c>
      <c r="AS41" s="233">
        <f t="shared" si="42"/>
        <v>18191</v>
      </c>
      <c r="AT41" s="233">
        <f t="shared" si="43"/>
        <v>10217</v>
      </c>
      <c r="AU41" s="233">
        <f t="shared" si="44"/>
        <v>7974</v>
      </c>
      <c r="AV41" s="409">
        <f t="shared" si="45"/>
        <v>22224</v>
      </c>
      <c r="AW41" s="409">
        <f t="shared" si="46"/>
        <v>15669</v>
      </c>
      <c r="AX41" s="233">
        <f t="shared" si="47"/>
        <v>6555</v>
      </c>
      <c r="AY41" s="75"/>
      <c r="AZ41" s="744">
        <v>192737</v>
      </c>
      <c r="BA41" s="382">
        <f t="shared" si="60"/>
        <v>2.1948349999999999</v>
      </c>
      <c r="BB41" s="69">
        <f t="shared" si="16"/>
        <v>52625</v>
      </c>
      <c r="BC41" s="382">
        <f t="shared" si="60"/>
        <v>0.57457599999999998</v>
      </c>
      <c r="BD41" s="744">
        <v>245362</v>
      </c>
      <c r="BE41" s="382">
        <f t="shared" si="48"/>
        <v>2.7694109999999998</v>
      </c>
      <c r="BF41" s="744">
        <v>374921</v>
      </c>
      <c r="BG41" s="382">
        <f t="shared" si="49"/>
        <v>4.7855930000000004</v>
      </c>
      <c r="BH41" s="69">
        <f t="shared" si="17"/>
        <v>972969</v>
      </c>
      <c r="BI41" s="382">
        <f t="shared" si="50"/>
        <v>11.675420000000001</v>
      </c>
      <c r="BJ41" s="744">
        <v>1347890</v>
      </c>
      <c r="BK41" s="382">
        <f t="shared" si="51"/>
        <v>16.461013000000001</v>
      </c>
      <c r="BL41" s="69">
        <f t="shared" si="18"/>
        <v>567658</v>
      </c>
      <c r="BM41" s="382">
        <f t="shared" si="52"/>
        <v>6.9804279999999999</v>
      </c>
      <c r="BN41" s="69">
        <f t="shared" si="19"/>
        <v>1026473</v>
      </c>
      <c r="BO41" s="382">
        <f t="shared" si="53"/>
        <v>12.261919000000001</v>
      </c>
      <c r="BP41" s="744">
        <v>1594131</v>
      </c>
      <c r="BQ41" s="382">
        <f t="shared" si="54"/>
        <v>19.242346999999999</v>
      </c>
      <c r="BR41" s="20"/>
      <c r="BS41" s="744">
        <v>345194</v>
      </c>
      <c r="BT41" s="420">
        <f t="shared" si="61"/>
        <v>3.5907520000000002</v>
      </c>
      <c r="BU41" s="69">
        <f t="shared" si="20"/>
        <v>46992</v>
      </c>
      <c r="BV41" s="420">
        <f t="shared" si="62"/>
        <v>0.51318799999999998</v>
      </c>
      <c r="BW41" s="744">
        <v>392186</v>
      </c>
      <c r="BX41" s="420">
        <f t="shared" si="63"/>
        <v>4.1039399999999997</v>
      </c>
      <c r="BY41" s="744">
        <v>778064</v>
      </c>
      <c r="BZ41" s="420">
        <f t="shared" si="64"/>
        <v>7.9665489999999997</v>
      </c>
      <c r="CA41" s="69">
        <f t="shared" si="21"/>
        <v>489836</v>
      </c>
      <c r="CB41" s="420">
        <f t="shared" si="65"/>
        <v>4.8452729999999997</v>
      </c>
      <c r="CC41" s="744">
        <v>1267900</v>
      </c>
      <c r="CD41" s="420">
        <f t="shared" si="66"/>
        <v>12.811821999999999</v>
      </c>
      <c r="CE41" s="69">
        <f t="shared" si="22"/>
        <v>1123258</v>
      </c>
      <c r="CF41" s="420">
        <f t="shared" si="67"/>
        <v>11.557301000000001</v>
      </c>
      <c r="CG41" s="69">
        <f t="shared" si="23"/>
        <v>543582</v>
      </c>
      <c r="CH41" s="420">
        <f t="shared" si="68"/>
        <v>5.4302279999999996</v>
      </c>
      <c r="CI41" s="744">
        <v>1666840</v>
      </c>
      <c r="CJ41" s="471">
        <f t="shared" si="69"/>
        <v>16.987528999999999</v>
      </c>
      <c r="CK41" s="96"/>
      <c r="CL41" s="514">
        <v>838.90485000000001</v>
      </c>
      <c r="CM41" s="868">
        <f t="shared" si="0"/>
        <v>1.3124253602777478</v>
      </c>
      <c r="CN41" s="613"/>
      <c r="CO41" s="96"/>
      <c r="CP41" s="69">
        <f t="shared" si="24"/>
        <v>252952.92666385227</v>
      </c>
      <c r="CQ41" s="692">
        <f t="shared" si="70"/>
        <v>2.9022289273938098</v>
      </c>
      <c r="CR41" s="69">
        <f t="shared" si="24"/>
        <v>69066.384584616477</v>
      </c>
      <c r="CS41" s="692">
        <f t="shared" si="71"/>
        <v>0.75940592595344725</v>
      </c>
      <c r="CT41" s="69">
        <f t="shared" si="24"/>
        <v>322019.31124846876</v>
      </c>
      <c r="CU41" s="692">
        <f t="shared" si="72"/>
        <v>3.6616348533472576</v>
      </c>
      <c r="CV41" s="69">
        <f t="shared" si="24"/>
        <v>492055.82850069349</v>
      </c>
      <c r="CW41" s="692">
        <f t="shared" si="73"/>
        <v>6.3261348227417225</v>
      </c>
      <c r="CX41" s="69">
        <f t="shared" si="25"/>
        <v>1276949.19036408</v>
      </c>
      <c r="CY41" s="692">
        <f t="shared" si="74"/>
        <v>15.431053224537193</v>
      </c>
      <c r="CZ41" s="69">
        <f t="shared" si="26"/>
        <v>1769005.0188647734</v>
      </c>
      <c r="DA41" s="692">
        <f t="shared" si="75"/>
        <v>21.757188047278916</v>
      </c>
      <c r="DB41" s="69">
        <f t="shared" si="27"/>
        <v>745008.75516454573</v>
      </c>
      <c r="DC41" s="692">
        <f t="shared" si="76"/>
        <v>9.2283637501355322</v>
      </c>
      <c r="DD41" s="69">
        <f t="shared" si="28"/>
        <v>1347169.1968403806</v>
      </c>
      <c r="DE41" s="692">
        <f t="shared" si="77"/>
        <v>16.206231459355049</v>
      </c>
      <c r="DF41" s="69">
        <f t="shared" si="28"/>
        <v>2092177.9520049263</v>
      </c>
      <c r="DG41" s="692">
        <f t="shared" si="78"/>
        <v>25.434595209490581</v>
      </c>
      <c r="DH41" s="20"/>
      <c r="DI41" s="69">
        <f t="shared" si="29"/>
        <v>453041.35981571686</v>
      </c>
      <c r="DJ41" s="692">
        <f t="shared" si="79"/>
        <v>4.7478800030926962</v>
      </c>
      <c r="DK41" s="69">
        <f t="shared" si="29"/>
        <v>61673.492530171927</v>
      </c>
      <c r="DL41" s="692">
        <f t="shared" si="80"/>
        <v>0.67862816895664346</v>
      </c>
      <c r="DM41" s="69">
        <f t="shared" si="29"/>
        <v>514714.85234588879</v>
      </c>
      <c r="DN41" s="692">
        <f t="shared" si="81"/>
        <v>5.4265081720493402</v>
      </c>
      <c r="DO41" s="69">
        <f t="shared" si="29"/>
        <v>1021150.9255191456</v>
      </c>
      <c r="DP41" s="692">
        <f t="shared" si="82"/>
        <v>10.535926792626928</v>
      </c>
      <c r="DQ41" s="69">
        <f t="shared" si="30"/>
        <v>642873.18877701089</v>
      </c>
      <c r="DR41" s="692">
        <f t="shared" si="83"/>
        <v>6.4069673494744759</v>
      </c>
      <c r="DS41" s="69">
        <f t="shared" si="31"/>
        <v>1664024.1142961564</v>
      </c>
      <c r="DT41" s="692">
        <f t="shared" si="84"/>
        <v>16.942894142101398</v>
      </c>
      <c r="DU41" s="69">
        <f t="shared" si="32"/>
        <v>1474192.2853348625</v>
      </c>
      <c r="DV41" s="471">
        <f t="shared" si="85"/>
        <v>15.283806795719622</v>
      </c>
      <c r="DW41" s="69">
        <f t="shared" si="33"/>
        <v>713410.80219049868</v>
      </c>
      <c r="DX41" s="692">
        <f t="shared" si="86"/>
        <v>7.1804998455622595</v>
      </c>
      <c r="DY41" s="69">
        <f t="shared" si="34"/>
        <v>2187603.0875253612</v>
      </c>
      <c r="DZ41" s="692">
        <f t="shared" si="87"/>
        <v>22.464306641281883</v>
      </c>
      <c r="EA41" s="91"/>
      <c r="EB41" s="69"/>
      <c r="EC41" s="69"/>
      <c r="ED41" s="69"/>
      <c r="EE41" s="69"/>
      <c r="EF41" s="69"/>
      <c r="EG41" s="69"/>
      <c r="EH41" s="69"/>
      <c r="EI41" s="69"/>
      <c r="EJ41" s="69"/>
      <c r="EK41" s="91"/>
      <c r="EL41" s="69"/>
      <c r="EM41" s="69"/>
      <c r="EN41" s="69"/>
      <c r="EO41" s="69"/>
      <c r="EP41" s="69"/>
      <c r="EQ41" s="69"/>
      <c r="ER41" s="69"/>
      <c r="ES41" s="69"/>
      <c r="ET41" s="69"/>
      <c r="EU41" s="91"/>
    </row>
    <row r="42" spans="1:151" s="72" customFormat="1">
      <c r="A42" s="61">
        <v>34182</v>
      </c>
      <c r="B42" s="70">
        <v>358</v>
      </c>
      <c r="C42" s="70">
        <f t="shared" si="1"/>
        <v>582</v>
      </c>
      <c r="D42" s="70">
        <v>940</v>
      </c>
      <c r="E42" s="70">
        <f t="shared" si="2"/>
        <v>1496</v>
      </c>
      <c r="F42" s="70">
        <f t="shared" si="3"/>
        <v>1760</v>
      </c>
      <c r="G42" s="70">
        <f t="shared" si="4"/>
        <v>3256</v>
      </c>
      <c r="H42" s="70">
        <v>1854</v>
      </c>
      <c r="I42" s="70">
        <f t="shared" si="5"/>
        <v>2342</v>
      </c>
      <c r="J42" s="70">
        <v>4196</v>
      </c>
      <c r="K42" s="23"/>
      <c r="L42" s="70">
        <v>312</v>
      </c>
      <c r="M42" s="70">
        <f t="shared" si="6"/>
        <v>676</v>
      </c>
      <c r="N42" s="70">
        <v>988</v>
      </c>
      <c r="O42" s="70">
        <f t="shared" si="7"/>
        <v>845</v>
      </c>
      <c r="P42" s="70">
        <f t="shared" si="8"/>
        <v>1139</v>
      </c>
      <c r="Q42" s="70">
        <f t="shared" si="9"/>
        <v>1984</v>
      </c>
      <c r="R42" s="70">
        <v>1157</v>
      </c>
      <c r="S42" s="70">
        <f t="shared" si="10"/>
        <v>1815</v>
      </c>
      <c r="T42" s="70">
        <v>2972</v>
      </c>
      <c r="U42" s="23"/>
      <c r="V42" s="70">
        <v>46</v>
      </c>
      <c r="W42" s="70">
        <f t="shared" si="11"/>
        <v>-94</v>
      </c>
      <c r="X42" s="70">
        <v>-48</v>
      </c>
      <c r="Y42" s="70">
        <f t="shared" si="12"/>
        <v>651</v>
      </c>
      <c r="Z42" s="70">
        <f t="shared" si="13"/>
        <v>621</v>
      </c>
      <c r="AA42" s="70">
        <f t="shared" si="14"/>
        <v>1272</v>
      </c>
      <c r="AB42" s="70">
        <v>697</v>
      </c>
      <c r="AC42" s="70">
        <f t="shared" si="15"/>
        <v>527</v>
      </c>
      <c r="AD42" s="70">
        <v>1224</v>
      </c>
      <c r="AE42" s="23"/>
      <c r="AF42" s="233">
        <f t="shared" si="55"/>
        <v>-1226</v>
      </c>
      <c r="AG42" s="233">
        <f t="shared" si="35"/>
        <v>-2212</v>
      </c>
      <c r="AH42" s="233">
        <f t="shared" si="56"/>
        <v>-3438</v>
      </c>
      <c r="AI42" s="233">
        <f t="shared" si="36"/>
        <v>8197</v>
      </c>
      <c r="AJ42" s="233">
        <f t="shared" si="57"/>
        <v>6074</v>
      </c>
      <c r="AK42" s="233">
        <f t="shared" si="37"/>
        <v>14271</v>
      </c>
      <c r="AL42" s="233">
        <f t="shared" si="58"/>
        <v>6971</v>
      </c>
      <c r="AM42" s="233">
        <f t="shared" si="38"/>
        <v>3862</v>
      </c>
      <c r="AN42" s="233">
        <f t="shared" si="59"/>
        <v>10833</v>
      </c>
      <c r="AO42" s="23"/>
      <c r="AP42" s="233">
        <f t="shared" si="39"/>
        <v>4124</v>
      </c>
      <c r="AQ42" s="233">
        <f t="shared" si="40"/>
        <v>5350</v>
      </c>
      <c r="AR42" s="233">
        <f t="shared" si="41"/>
        <v>-1226</v>
      </c>
      <c r="AS42" s="233">
        <f t="shared" si="42"/>
        <v>18346</v>
      </c>
      <c r="AT42" s="233">
        <f t="shared" si="43"/>
        <v>10149</v>
      </c>
      <c r="AU42" s="233">
        <f t="shared" si="44"/>
        <v>8197</v>
      </c>
      <c r="AV42" s="409">
        <f t="shared" si="45"/>
        <v>22470</v>
      </c>
      <c r="AW42" s="409">
        <f t="shared" si="46"/>
        <v>15499</v>
      </c>
      <c r="AX42" s="233">
        <f t="shared" si="47"/>
        <v>6971</v>
      </c>
      <c r="AY42" s="75"/>
      <c r="AZ42" s="744">
        <v>187455</v>
      </c>
      <c r="BA42" s="382">
        <f t="shared" si="60"/>
        <v>2.2091729999999998</v>
      </c>
      <c r="BB42" s="69">
        <f t="shared" si="16"/>
        <v>53539</v>
      </c>
      <c r="BC42" s="382">
        <f t="shared" si="60"/>
        <v>0.59619500000000003</v>
      </c>
      <c r="BD42" s="744">
        <v>240994</v>
      </c>
      <c r="BE42" s="382">
        <f t="shared" si="48"/>
        <v>2.8053680000000001</v>
      </c>
      <c r="BF42" s="744">
        <v>382093</v>
      </c>
      <c r="BG42" s="382">
        <f t="shared" si="49"/>
        <v>4.8664440000000004</v>
      </c>
      <c r="BH42" s="69">
        <f t="shared" si="17"/>
        <v>908240</v>
      </c>
      <c r="BI42" s="382">
        <f t="shared" si="50"/>
        <v>11.825708000000001</v>
      </c>
      <c r="BJ42" s="744">
        <v>1290333</v>
      </c>
      <c r="BK42" s="382">
        <f t="shared" si="51"/>
        <v>16.692152</v>
      </c>
      <c r="BL42" s="69">
        <f t="shared" si="18"/>
        <v>569548</v>
      </c>
      <c r="BM42" s="382">
        <f t="shared" si="52"/>
        <v>7.0756170000000003</v>
      </c>
      <c r="BN42" s="69">
        <f t="shared" si="19"/>
        <v>962693</v>
      </c>
      <c r="BO42" s="382">
        <f t="shared" si="53"/>
        <v>12.4338</v>
      </c>
      <c r="BP42" s="744">
        <v>1532241</v>
      </c>
      <c r="BQ42" s="382">
        <f t="shared" si="54"/>
        <v>19.509416999999999</v>
      </c>
      <c r="BR42" s="20"/>
      <c r="BS42" s="744">
        <v>325655</v>
      </c>
      <c r="BT42" s="420">
        <f t="shared" si="61"/>
        <v>3.637146</v>
      </c>
      <c r="BU42" s="69">
        <f t="shared" si="20"/>
        <v>92654</v>
      </c>
      <c r="BV42" s="420">
        <f t="shared" si="62"/>
        <v>0.56239499999999998</v>
      </c>
      <c r="BW42" s="744">
        <v>418309</v>
      </c>
      <c r="BX42" s="420">
        <f t="shared" si="63"/>
        <v>4.199541</v>
      </c>
      <c r="BY42" s="744">
        <v>742260</v>
      </c>
      <c r="BZ42" s="420">
        <f t="shared" si="64"/>
        <v>8.0372959999999996</v>
      </c>
      <c r="CA42" s="69">
        <f t="shared" si="21"/>
        <v>427260</v>
      </c>
      <c r="CB42" s="420">
        <f t="shared" si="65"/>
        <v>4.8915670000000002</v>
      </c>
      <c r="CC42" s="744">
        <v>1169520</v>
      </c>
      <c r="CD42" s="420">
        <f t="shared" si="66"/>
        <v>12.928863</v>
      </c>
      <c r="CE42" s="69">
        <f t="shared" si="22"/>
        <v>1067915</v>
      </c>
      <c r="CF42" s="420">
        <f t="shared" si="67"/>
        <v>11.674442000000001</v>
      </c>
      <c r="CG42" s="69">
        <f t="shared" si="23"/>
        <v>525258</v>
      </c>
      <c r="CH42" s="420">
        <f t="shared" si="68"/>
        <v>5.5256080000000001</v>
      </c>
      <c r="CI42" s="744">
        <v>1593173</v>
      </c>
      <c r="CJ42" s="471">
        <f t="shared" si="69"/>
        <v>17.200050000000001</v>
      </c>
      <c r="CK42" s="96"/>
      <c r="CL42" s="514">
        <v>838.90485000000001</v>
      </c>
      <c r="CM42" s="868">
        <f t="shared" si="0"/>
        <v>1.3124253602777478</v>
      </c>
      <c r="CN42" s="613"/>
      <c r="CO42" s="96"/>
      <c r="CP42" s="69">
        <f t="shared" si="24"/>
        <v>246020.69591086521</v>
      </c>
      <c r="CQ42" s="692">
        <f t="shared" si="70"/>
        <v>2.9158097578575379</v>
      </c>
      <c r="CR42" s="69">
        <f t="shared" si="24"/>
        <v>70265.941363910344</v>
      </c>
      <c r="CS42" s="692">
        <f t="shared" si="71"/>
        <v>0.78681368178345501</v>
      </c>
      <c r="CT42" s="69">
        <f t="shared" si="24"/>
        <v>316286.63727477554</v>
      </c>
      <c r="CU42" s="692">
        <f t="shared" si="72"/>
        <v>3.7026234396409934</v>
      </c>
      <c r="CV42" s="69">
        <f t="shared" si="24"/>
        <v>501468.54318460549</v>
      </c>
      <c r="CW42" s="692">
        <f t="shared" si="73"/>
        <v>6.4231332679750786</v>
      </c>
      <c r="CX42" s="69">
        <f t="shared" si="25"/>
        <v>1191997.2092186618</v>
      </c>
      <c r="CY42" s="692">
        <f t="shared" si="74"/>
        <v>15.605367243223505</v>
      </c>
      <c r="CZ42" s="69">
        <f t="shared" si="26"/>
        <v>1693465.7524032672</v>
      </c>
      <c r="DA42" s="692">
        <f t="shared" si="75"/>
        <v>22.02850051119858</v>
      </c>
      <c r="DB42" s="69">
        <f t="shared" si="27"/>
        <v>747489.23909547075</v>
      </c>
      <c r="DC42" s="692">
        <f t="shared" si="76"/>
        <v>9.3389430258326147</v>
      </c>
      <c r="DD42" s="69">
        <f t="shared" si="28"/>
        <v>1263462.7073618658</v>
      </c>
      <c r="DE42" s="692">
        <f t="shared" si="77"/>
        <v>16.407890676164389</v>
      </c>
      <c r="DF42" s="69">
        <f t="shared" si="28"/>
        <v>2010951.9464573367</v>
      </c>
      <c r="DG42" s="692">
        <f t="shared" si="78"/>
        <v>25.746833701997001</v>
      </c>
      <c r="DH42" s="20"/>
      <c r="DI42" s="69">
        <f t="shared" si="29"/>
        <v>427397.88070124999</v>
      </c>
      <c r="DJ42" s="692">
        <f t="shared" si="79"/>
        <v>4.8003211246967297</v>
      </c>
      <c r="DK42" s="69">
        <f t="shared" si="29"/>
        <v>121601.45933117444</v>
      </c>
      <c r="DL42" s="692">
        <f t="shared" si="80"/>
        <v>0.74189442819723328</v>
      </c>
      <c r="DM42" s="69">
        <f t="shared" si="29"/>
        <v>548999.34003242443</v>
      </c>
      <c r="DN42" s="692">
        <f t="shared" si="81"/>
        <v>5.5422155528939614</v>
      </c>
      <c r="DO42" s="69">
        <f t="shared" si="29"/>
        <v>974160.84791976109</v>
      </c>
      <c r="DP42" s="692">
        <f t="shared" si="82"/>
        <v>10.60846393307715</v>
      </c>
      <c r="DQ42" s="69">
        <f t="shared" si="30"/>
        <v>560746.85943227052</v>
      </c>
      <c r="DR42" s="692">
        <f t="shared" si="83"/>
        <v>6.4562006904196299</v>
      </c>
      <c r="DS42" s="69">
        <f t="shared" si="31"/>
        <v>1534907.7073520317</v>
      </c>
      <c r="DT42" s="692">
        <f t="shared" si="84"/>
        <v>17.064664623496782</v>
      </c>
      <c r="DU42" s="69">
        <f t="shared" si="32"/>
        <v>1401558.7286210111</v>
      </c>
      <c r="DV42" s="471">
        <f t="shared" si="85"/>
        <v>15.40878505777388</v>
      </c>
      <c r="DW42" s="69">
        <f t="shared" si="33"/>
        <v>689361.91988876928</v>
      </c>
      <c r="DX42" s="692">
        <f t="shared" si="86"/>
        <v>7.2926753280781274</v>
      </c>
      <c r="DY42" s="69">
        <f t="shared" si="34"/>
        <v>2090920.6485097804</v>
      </c>
      <c r="DZ42" s="692">
        <f t="shared" si="87"/>
        <v>22.701460385852009</v>
      </c>
      <c r="EA42" s="91"/>
      <c r="EB42" s="69"/>
      <c r="EC42" s="69"/>
      <c r="ED42" s="69"/>
      <c r="EE42" s="69"/>
      <c r="EF42" s="69"/>
      <c r="EG42" s="69"/>
      <c r="EH42" s="69"/>
      <c r="EI42" s="69"/>
      <c r="EJ42" s="69"/>
      <c r="EK42" s="91"/>
      <c r="EL42" s="69"/>
      <c r="EM42" s="69"/>
      <c r="EN42" s="69"/>
      <c r="EO42" s="69"/>
      <c r="EP42" s="69"/>
      <c r="EQ42" s="69"/>
      <c r="ER42" s="69"/>
      <c r="ES42" s="69"/>
      <c r="ET42" s="69"/>
      <c r="EU42" s="91"/>
    </row>
    <row r="43" spans="1:151" s="72" customFormat="1">
      <c r="A43" s="61">
        <v>34213</v>
      </c>
      <c r="B43" s="70">
        <v>310</v>
      </c>
      <c r="C43" s="70">
        <f t="shared" si="1"/>
        <v>707</v>
      </c>
      <c r="D43" s="70">
        <v>1017</v>
      </c>
      <c r="E43" s="70">
        <f t="shared" si="2"/>
        <v>1527</v>
      </c>
      <c r="F43" s="70">
        <f t="shared" si="3"/>
        <v>1694</v>
      </c>
      <c r="G43" s="70">
        <f t="shared" si="4"/>
        <v>3221</v>
      </c>
      <c r="H43" s="70">
        <v>1837</v>
      </c>
      <c r="I43" s="70">
        <f t="shared" si="5"/>
        <v>2401</v>
      </c>
      <c r="J43" s="70">
        <v>4238</v>
      </c>
      <c r="K43" s="23"/>
      <c r="L43" s="70">
        <v>415</v>
      </c>
      <c r="M43" s="70">
        <f t="shared" si="6"/>
        <v>867</v>
      </c>
      <c r="N43" s="70">
        <v>1282</v>
      </c>
      <c r="O43" s="70">
        <f t="shared" si="7"/>
        <v>735</v>
      </c>
      <c r="P43" s="70">
        <f t="shared" si="8"/>
        <v>1062</v>
      </c>
      <c r="Q43" s="70">
        <f t="shared" si="9"/>
        <v>1797</v>
      </c>
      <c r="R43" s="70">
        <v>1150</v>
      </c>
      <c r="S43" s="70">
        <f t="shared" si="10"/>
        <v>1929</v>
      </c>
      <c r="T43" s="70">
        <v>3079</v>
      </c>
      <c r="U43" s="23"/>
      <c r="V43" s="70">
        <v>-105</v>
      </c>
      <c r="W43" s="70">
        <f t="shared" si="11"/>
        <v>-160</v>
      </c>
      <c r="X43" s="70">
        <v>-265</v>
      </c>
      <c r="Y43" s="70">
        <f t="shared" si="12"/>
        <v>792</v>
      </c>
      <c r="Z43" s="70">
        <f t="shared" si="13"/>
        <v>632</v>
      </c>
      <c r="AA43" s="70">
        <f t="shared" si="14"/>
        <v>1424</v>
      </c>
      <c r="AB43" s="70">
        <v>687</v>
      </c>
      <c r="AC43" s="70">
        <f t="shared" si="15"/>
        <v>472</v>
      </c>
      <c r="AD43" s="70">
        <v>1159</v>
      </c>
      <c r="AE43" s="23"/>
      <c r="AF43" s="233">
        <f t="shared" si="55"/>
        <v>-1161</v>
      </c>
      <c r="AG43" s="233">
        <f t="shared" si="35"/>
        <v>-2134</v>
      </c>
      <c r="AH43" s="233">
        <f t="shared" si="56"/>
        <v>-3295</v>
      </c>
      <c r="AI43" s="233">
        <f t="shared" si="36"/>
        <v>8504</v>
      </c>
      <c r="AJ43" s="233">
        <f t="shared" si="57"/>
        <v>6368</v>
      </c>
      <c r="AK43" s="233">
        <f t="shared" si="37"/>
        <v>14872</v>
      </c>
      <c r="AL43" s="233">
        <f t="shared" si="58"/>
        <v>7343</v>
      </c>
      <c r="AM43" s="233">
        <f t="shared" si="38"/>
        <v>4234</v>
      </c>
      <c r="AN43" s="233">
        <f t="shared" si="59"/>
        <v>11577</v>
      </c>
      <c r="AO43" s="23"/>
      <c r="AP43" s="233">
        <f t="shared" si="39"/>
        <v>4165</v>
      </c>
      <c r="AQ43" s="233">
        <f t="shared" si="40"/>
        <v>5326</v>
      </c>
      <c r="AR43" s="233">
        <f t="shared" si="41"/>
        <v>-1161</v>
      </c>
      <c r="AS43" s="233">
        <f t="shared" si="42"/>
        <v>18599</v>
      </c>
      <c r="AT43" s="233">
        <f t="shared" si="43"/>
        <v>10095</v>
      </c>
      <c r="AU43" s="233">
        <f t="shared" si="44"/>
        <v>8504</v>
      </c>
      <c r="AV43" s="409">
        <f t="shared" si="45"/>
        <v>22764</v>
      </c>
      <c r="AW43" s="409">
        <f t="shared" si="46"/>
        <v>15421</v>
      </c>
      <c r="AX43" s="233">
        <f t="shared" si="47"/>
        <v>7343</v>
      </c>
      <c r="AY43" s="75"/>
      <c r="AZ43" s="744">
        <v>208297</v>
      </c>
      <c r="BA43" s="382">
        <f t="shared" si="60"/>
        <v>2.231417</v>
      </c>
      <c r="BB43" s="69">
        <f t="shared" si="16"/>
        <v>52988</v>
      </c>
      <c r="BC43" s="382">
        <f t="shared" si="60"/>
        <v>0.60301000000000005</v>
      </c>
      <c r="BD43" s="744">
        <v>261285</v>
      </c>
      <c r="BE43" s="382">
        <f t="shared" si="48"/>
        <v>2.8344269999999998</v>
      </c>
      <c r="BF43" s="744">
        <v>381731</v>
      </c>
      <c r="BG43" s="382">
        <f t="shared" si="49"/>
        <v>4.8811</v>
      </c>
      <c r="BH43" s="69">
        <f t="shared" si="17"/>
        <v>887564</v>
      </c>
      <c r="BI43" s="382">
        <f t="shared" si="50"/>
        <v>11.876374</v>
      </c>
      <c r="BJ43" s="744">
        <v>1269295</v>
      </c>
      <c r="BK43" s="382">
        <f t="shared" si="51"/>
        <v>16.757473999999998</v>
      </c>
      <c r="BL43" s="69">
        <f t="shared" ref="BL43:BL74" si="88">AZ43+BF43</f>
        <v>590028</v>
      </c>
      <c r="BM43" s="382">
        <f t="shared" si="52"/>
        <v>7.1125170000000004</v>
      </c>
      <c r="BN43" s="69">
        <f t="shared" si="19"/>
        <v>941332</v>
      </c>
      <c r="BO43" s="382">
        <f t="shared" si="53"/>
        <v>12.491034000000001</v>
      </c>
      <c r="BP43" s="744">
        <v>1531360</v>
      </c>
      <c r="BQ43" s="382">
        <f t="shared" si="54"/>
        <v>19.603551</v>
      </c>
      <c r="BR43" s="20"/>
      <c r="BS43" s="744">
        <v>344422</v>
      </c>
      <c r="BT43" s="420">
        <f t="shared" si="61"/>
        <v>3.6685379999999999</v>
      </c>
      <c r="BU43" s="69">
        <f t="shared" si="20"/>
        <v>53741</v>
      </c>
      <c r="BV43" s="420">
        <f t="shared" si="62"/>
        <v>0.56551099999999999</v>
      </c>
      <c r="BW43" s="744">
        <v>398163</v>
      </c>
      <c r="BX43" s="420">
        <f t="shared" si="63"/>
        <v>4.2340489999999997</v>
      </c>
      <c r="BY43" s="744">
        <v>725895</v>
      </c>
      <c r="BZ43" s="420">
        <f t="shared" si="64"/>
        <v>8.1021300000000007</v>
      </c>
      <c r="CA43" s="69">
        <f t="shared" si="21"/>
        <v>404244</v>
      </c>
      <c r="CB43" s="420">
        <f t="shared" si="65"/>
        <v>4.8384070000000001</v>
      </c>
      <c r="CC43" s="744">
        <v>1130139</v>
      </c>
      <c r="CD43" s="420">
        <f t="shared" si="66"/>
        <v>12.940537000000001</v>
      </c>
      <c r="CE43" s="69">
        <f t="shared" si="22"/>
        <v>1070317</v>
      </c>
      <c r="CF43" s="420">
        <f t="shared" si="67"/>
        <v>11.770668000000001</v>
      </c>
      <c r="CG43" s="69">
        <f t="shared" si="23"/>
        <v>464214</v>
      </c>
      <c r="CH43" s="420">
        <f t="shared" si="68"/>
        <v>5.4765980000000001</v>
      </c>
      <c r="CI43" s="744">
        <v>1534531</v>
      </c>
      <c r="CJ43" s="471">
        <f t="shared" si="69"/>
        <v>17.247266</v>
      </c>
      <c r="CK43" s="96"/>
      <c r="CL43" s="514">
        <v>842.94</v>
      </c>
      <c r="CM43" s="868">
        <f t="shared" si="0"/>
        <v>1.3061427859634136</v>
      </c>
      <c r="CN43" s="613"/>
      <c r="CO43" s="96"/>
      <c r="CP43" s="69">
        <f t="shared" si="24"/>
        <v>272065.62388782116</v>
      </c>
      <c r="CQ43" s="692">
        <f t="shared" si="70"/>
        <v>2.9408592786490777</v>
      </c>
      <c r="CR43" s="69">
        <f t="shared" si="24"/>
        <v>69209.893942629365</v>
      </c>
      <c r="CS43" s="692">
        <f t="shared" si="71"/>
        <v>0.7947212880539446</v>
      </c>
      <c r="CT43" s="69">
        <f t="shared" si="24"/>
        <v>341275.5178304505</v>
      </c>
      <c r="CU43" s="692">
        <f t="shared" si="72"/>
        <v>3.735580566703022</v>
      </c>
      <c r="CV43" s="69">
        <f t="shared" si="24"/>
        <v>498595.19182859984</v>
      </c>
      <c r="CW43" s="692">
        <f t="shared" si="73"/>
        <v>6.4343757374930046</v>
      </c>
      <c r="CX43" s="69">
        <f t="shared" si="25"/>
        <v>1159285.3156808312</v>
      </c>
      <c r="CY43" s="692">
        <f t="shared" si="74"/>
        <v>15.653532164989313</v>
      </c>
      <c r="CZ43" s="69">
        <f t="shared" si="26"/>
        <v>1657880.5075094311</v>
      </c>
      <c r="DA43" s="692">
        <f t="shared" si="75"/>
        <v>22.087907902482314</v>
      </c>
      <c r="DB43" s="69">
        <f t="shared" si="27"/>
        <v>770660.815716421</v>
      </c>
      <c r="DC43" s="692">
        <f t="shared" si="76"/>
        <v>9.3752350161420832</v>
      </c>
      <c r="DD43" s="69">
        <f t="shared" si="28"/>
        <v>1229514.0009965121</v>
      </c>
      <c r="DE43" s="692">
        <f t="shared" si="77"/>
        <v>16.463618483360122</v>
      </c>
      <c r="DF43" s="69">
        <f t="shared" si="28"/>
        <v>2000174.8167129331</v>
      </c>
      <c r="DG43" s="692">
        <f t="shared" si="78"/>
        <v>25.838853499502203</v>
      </c>
      <c r="DH43" s="20"/>
      <c r="DI43" s="69">
        <f t="shared" si="29"/>
        <v>449864.31062709086</v>
      </c>
      <c r="DJ43" s="692">
        <f t="shared" si="79"/>
        <v>4.8345863815475889</v>
      </c>
      <c r="DK43" s="69">
        <f t="shared" si="29"/>
        <v>70193.419460459816</v>
      </c>
      <c r="DL43" s="692">
        <f t="shared" si="80"/>
        <v>0.74487479428446457</v>
      </c>
      <c r="DM43" s="69">
        <f t="shared" si="29"/>
        <v>520057.73008755065</v>
      </c>
      <c r="DN43" s="692">
        <f t="shared" si="81"/>
        <v>5.5794611758320531</v>
      </c>
      <c r="DO43" s="69">
        <f t="shared" si="29"/>
        <v>948122.51761691214</v>
      </c>
      <c r="DP43" s="692">
        <f t="shared" si="82"/>
        <v>10.67891873166276</v>
      </c>
      <c r="DQ43" s="69">
        <f t="shared" si="30"/>
        <v>528000.38436899416</v>
      </c>
      <c r="DR43" s="692">
        <f t="shared" si="83"/>
        <v>6.3769216779465863</v>
      </c>
      <c r="DS43" s="69">
        <f t="shared" si="31"/>
        <v>1476122.9019859063</v>
      </c>
      <c r="DT43" s="692">
        <f t="shared" si="84"/>
        <v>17.055840409609349</v>
      </c>
      <c r="DU43" s="69">
        <f t="shared" si="32"/>
        <v>1397986.828244003</v>
      </c>
      <c r="DV43" s="471">
        <f t="shared" si="85"/>
        <v>15.513505113210348</v>
      </c>
      <c r="DW43" s="69">
        <f t="shared" si="33"/>
        <v>606329.76724322012</v>
      </c>
      <c r="DX43" s="692">
        <f t="shared" si="86"/>
        <v>7.2176154241228936</v>
      </c>
      <c r="DY43" s="69">
        <f t="shared" si="34"/>
        <v>2004316.595487223</v>
      </c>
      <c r="DZ43" s="692">
        <f t="shared" si="87"/>
        <v>22.731120537333243</v>
      </c>
      <c r="EA43" s="91"/>
      <c r="EB43" s="69"/>
      <c r="EC43" s="69"/>
      <c r="ED43" s="69"/>
      <c r="EE43" s="69"/>
      <c r="EF43" s="69"/>
      <c r="EG43" s="69"/>
      <c r="EH43" s="69"/>
      <c r="EI43" s="69"/>
      <c r="EJ43" s="69"/>
      <c r="EK43" s="91"/>
      <c r="EL43" s="69"/>
      <c r="EM43" s="69"/>
      <c r="EN43" s="69"/>
      <c r="EO43" s="69"/>
      <c r="EP43" s="69"/>
      <c r="EQ43" s="69"/>
      <c r="ER43" s="69"/>
      <c r="ES43" s="69"/>
      <c r="ET43" s="69"/>
      <c r="EU43" s="91"/>
    </row>
    <row r="44" spans="1:151" s="72" customFormat="1">
      <c r="A44" s="61">
        <v>34243</v>
      </c>
      <c r="B44" s="70">
        <v>369</v>
      </c>
      <c r="C44" s="70">
        <f t="shared" si="1"/>
        <v>665</v>
      </c>
      <c r="D44" s="70">
        <v>1034</v>
      </c>
      <c r="E44" s="70">
        <f t="shared" si="2"/>
        <v>1540</v>
      </c>
      <c r="F44" s="70">
        <f t="shared" si="3"/>
        <v>1930</v>
      </c>
      <c r="G44" s="70">
        <f t="shared" si="4"/>
        <v>3470</v>
      </c>
      <c r="H44" s="70">
        <v>1909</v>
      </c>
      <c r="I44" s="70">
        <f t="shared" si="5"/>
        <v>2595</v>
      </c>
      <c r="J44" s="70">
        <v>4504</v>
      </c>
      <c r="K44" s="23"/>
      <c r="L44" s="70">
        <v>412</v>
      </c>
      <c r="M44" s="70">
        <f t="shared" si="6"/>
        <v>780</v>
      </c>
      <c r="N44" s="70">
        <v>1192</v>
      </c>
      <c r="O44" s="70">
        <f t="shared" si="7"/>
        <v>572</v>
      </c>
      <c r="P44" s="70">
        <f t="shared" si="8"/>
        <v>894</v>
      </c>
      <c r="Q44" s="70">
        <f t="shared" si="9"/>
        <v>1466</v>
      </c>
      <c r="R44" s="70">
        <v>984</v>
      </c>
      <c r="S44" s="70">
        <f t="shared" si="10"/>
        <v>1674</v>
      </c>
      <c r="T44" s="70">
        <v>2658</v>
      </c>
      <c r="U44" s="23"/>
      <c r="V44" s="70">
        <v>-43</v>
      </c>
      <c r="W44" s="70">
        <f t="shared" si="11"/>
        <v>-115</v>
      </c>
      <c r="X44" s="70">
        <v>-158</v>
      </c>
      <c r="Y44" s="70">
        <f t="shared" si="12"/>
        <v>968</v>
      </c>
      <c r="Z44" s="70">
        <f t="shared" si="13"/>
        <v>1036</v>
      </c>
      <c r="AA44" s="70">
        <f t="shared" si="14"/>
        <v>2004</v>
      </c>
      <c r="AB44" s="70">
        <v>925</v>
      </c>
      <c r="AC44" s="70">
        <f t="shared" si="15"/>
        <v>921</v>
      </c>
      <c r="AD44" s="70">
        <v>1846</v>
      </c>
      <c r="AE44" s="23"/>
      <c r="AF44" s="233">
        <f t="shared" si="55"/>
        <v>-1067</v>
      </c>
      <c r="AG44" s="233">
        <f t="shared" si="35"/>
        <v>-2079</v>
      </c>
      <c r="AH44" s="233">
        <f t="shared" si="56"/>
        <v>-3146</v>
      </c>
      <c r="AI44" s="233">
        <f t="shared" si="36"/>
        <v>8787</v>
      </c>
      <c r="AJ44" s="233">
        <f t="shared" si="57"/>
        <v>6689</v>
      </c>
      <c r="AK44" s="233">
        <f t="shared" si="37"/>
        <v>15476</v>
      </c>
      <c r="AL44" s="233">
        <f t="shared" si="58"/>
        <v>7720</v>
      </c>
      <c r="AM44" s="233">
        <f t="shared" si="38"/>
        <v>4610</v>
      </c>
      <c r="AN44" s="233">
        <f t="shared" si="59"/>
        <v>12330</v>
      </c>
      <c r="AO44" s="23"/>
      <c r="AP44" s="233">
        <f t="shared" si="39"/>
        <v>4264</v>
      </c>
      <c r="AQ44" s="233">
        <f t="shared" si="40"/>
        <v>5331</v>
      </c>
      <c r="AR44" s="233">
        <f t="shared" si="41"/>
        <v>-1067</v>
      </c>
      <c r="AS44" s="233">
        <f t="shared" si="42"/>
        <v>18885</v>
      </c>
      <c r="AT44" s="233">
        <f t="shared" si="43"/>
        <v>10098</v>
      </c>
      <c r="AU44" s="233">
        <f t="shared" si="44"/>
        <v>8787</v>
      </c>
      <c r="AV44" s="409">
        <f t="shared" si="45"/>
        <v>23149</v>
      </c>
      <c r="AW44" s="409">
        <f t="shared" si="46"/>
        <v>15429</v>
      </c>
      <c r="AX44" s="233">
        <f t="shared" si="47"/>
        <v>7720</v>
      </c>
      <c r="AY44" s="75"/>
      <c r="AZ44" s="744">
        <v>185983</v>
      </c>
      <c r="BA44" s="382">
        <f t="shared" si="60"/>
        <v>2.2194769999999999</v>
      </c>
      <c r="BB44" s="69">
        <f t="shared" si="16"/>
        <v>53425</v>
      </c>
      <c r="BC44" s="382">
        <f t="shared" si="60"/>
        <v>0.60906000000000005</v>
      </c>
      <c r="BD44" s="744">
        <v>239408</v>
      </c>
      <c r="BE44" s="382">
        <f t="shared" si="48"/>
        <v>2.8285369999999999</v>
      </c>
      <c r="BF44" s="744">
        <v>387031</v>
      </c>
      <c r="BG44" s="382">
        <f t="shared" si="49"/>
        <v>4.8757890000000002</v>
      </c>
      <c r="BH44" s="69">
        <f t="shared" si="17"/>
        <v>842033</v>
      </c>
      <c r="BI44" s="382">
        <f t="shared" si="50"/>
        <v>11.836466</v>
      </c>
      <c r="BJ44" s="744">
        <v>1229064</v>
      </c>
      <c r="BK44" s="382">
        <f t="shared" si="51"/>
        <v>16.712254999999999</v>
      </c>
      <c r="BL44" s="69">
        <f t="shared" si="88"/>
        <v>573014</v>
      </c>
      <c r="BM44" s="382">
        <f t="shared" si="52"/>
        <v>7.0952659999999996</v>
      </c>
      <c r="BN44" s="69">
        <f t="shared" si="19"/>
        <v>896729</v>
      </c>
      <c r="BO44" s="382">
        <f t="shared" si="53"/>
        <v>12.457167999999999</v>
      </c>
      <c r="BP44" s="744">
        <v>1469743</v>
      </c>
      <c r="BQ44" s="382">
        <f t="shared" si="54"/>
        <v>19.552434000000002</v>
      </c>
      <c r="BR44" s="20"/>
      <c r="BS44" s="744">
        <v>339981</v>
      </c>
      <c r="BT44" s="420">
        <f t="shared" si="61"/>
        <v>3.6884990000000002</v>
      </c>
      <c r="BU44" s="69">
        <f t="shared" si="20"/>
        <v>45790</v>
      </c>
      <c r="BV44" s="420">
        <f t="shared" si="62"/>
        <v>0.56639300000000004</v>
      </c>
      <c r="BW44" s="744">
        <v>385771</v>
      </c>
      <c r="BX44" s="420">
        <f t="shared" si="63"/>
        <v>4.2548919999999999</v>
      </c>
      <c r="BY44" s="744">
        <v>715556</v>
      </c>
      <c r="BZ44" s="420">
        <f t="shared" si="64"/>
        <v>8.0808630000000008</v>
      </c>
      <c r="CA44" s="69">
        <f t="shared" si="21"/>
        <v>388410</v>
      </c>
      <c r="CB44" s="420">
        <f t="shared" si="65"/>
        <v>4.8550009999999997</v>
      </c>
      <c r="CC44" s="744">
        <v>1103966</v>
      </c>
      <c r="CD44" s="420">
        <f t="shared" si="66"/>
        <v>12.935864</v>
      </c>
      <c r="CE44" s="69">
        <f t="shared" si="22"/>
        <v>1055537</v>
      </c>
      <c r="CF44" s="420">
        <f t="shared" si="67"/>
        <v>11.769361999999999</v>
      </c>
      <c r="CG44" s="69">
        <f t="shared" si="23"/>
        <v>440149</v>
      </c>
      <c r="CH44" s="420">
        <f t="shared" si="68"/>
        <v>5.4930029999999999</v>
      </c>
      <c r="CI44" s="744">
        <v>1495686</v>
      </c>
      <c r="CJ44" s="471">
        <f t="shared" si="69"/>
        <v>17.262364999999999</v>
      </c>
      <c r="CK44" s="96"/>
      <c r="CL44" s="514">
        <v>842.94</v>
      </c>
      <c r="CM44" s="868">
        <f t="shared" si="0"/>
        <v>1.3061427859634136</v>
      </c>
      <c r="CN44" s="613"/>
      <c r="CO44" s="96"/>
      <c r="CP44" s="69">
        <f t="shared" si="24"/>
        <v>242920.35376183354</v>
      </c>
      <c r="CQ44" s="692">
        <f t="shared" si="70"/>
        <v>2.9210041427755629</v>
      </c>
      <c r="CR44" s="69">
        <f t="shared" si="24"/>
        <v>69780.678340095372</v>
      </c>
      <c r="CS44" s="692">
        <f t="shared" si="71"/>
        <v>0.80160382508921635</v>
      </c>
      <c r="CT44" s="69">
        <f t="shared" si="24"/>
        <v>312701.0321019289</v>
      </c>
      <c r="CU44" s="692">
        <f t="shared" si="72"/>
        <v>3.722607967864779</v>
      </c>
      <c r="CV44" s="69">
        <f t="shared" si="24"/>
        <v>505517.74859420594</v>
      </c>
      <c r="CW44" s="692">
        <f t="shared" si="73"/>
        <v>6.4189946458588807</v>
      </c>
      <c r="CX44" s="69">
        <f t="shared" si="25"/>
        <v>1099815.3284931311</v>
      </c>
      <c r="CY44" s="692">
        <f t="shared" si="74"/>
        <v>15.582425073629832</v>
      </c>
      <c r="CZ44" s="69">
        <f t="shared" si="26"/>
        <v>1605333.0770873369</v>
      </c>
      <c r="DA44" s="692">
        <f t="shared" si="75"/>
        <v>22.001419719488712</v>
      </c>
      <c r="DB44" s="69">
        <f t="shared" si="27"/>
        <v>748438.10235603945</v>
      </c>
      <c r="DC44" s="692">
        <f t="shared" si="76"/>
        <v>9.3399987886344462</v>
      </c>
      <c r="DD44" s="69">
        <f t="shared" si="28"/>
        <v>1171256.1143141859</v>
      </c>
      <c r="DE44" s="692">
        <f t="shared" si="77"/>
        <v>16.3993559526598</v>
      </c>
      <c r="DF44" s="69">
        <f t="shared" si="28"/>
        <v>1919694.2166702254</v>
      </c>
      <c r="DG44" s="692">
        <f t="shared" si="78"/>
        <v>25.739354741294246</v>
      </c>
      <c r="DH44" s="20"/>
      <c r="DI44" s="69">
        <f t="shared" si="29"/>
        <v>444063.7305146273</v>
      </c>
      <c r="DJ44" s="692">
        <f t="shared" si="79"/>
        <v>4.8537706781757848</v>
      </c>
      <c r="DK44" s="69">
        <f t="shared" si="29"/>
        <v>59808.278169264711</v>
      </c>
      <c r="DL44" s="692">
        <f t="shared" si="80"/>
        <v>0.7450602813251378</v>
      </c>
      <c r="DM44" s="69">
        <f t="shared" si="29"/>
        <v>503872.00868389203</v>
      </c>
      <c r="DN44" s="692">
        <f t="shared" si="81"/>
        <v>5.5988309595009227</v>
      </c>
      <c r="DO44" s="69">
        <f t="shared" si="29"/>
        <v>934618.30735283636</v>
      </c>
      <c r="DP44" s="692">
        <f t="shared" si="82"/>
        <v>10.635282745176143</v>
      </c>
      <c r="DQ44" s="69">
        <f t="shared" si="30"/>
        <v>507318.91949604946</v>
      </c>
      <c r="DR44" s="692">
        <f t="shared" si="83"/>
        <v>6.3905934141730993</v>
      </c>
      <c r="DS44" s="69">
        <f t="shared" si="31"/>
        <v>1441937.2268488859</v>
      </c>
      <c r="DT44" s="692">
        <f t="shared" si="84"/>
        <v>17.025876159349242</v>
      </c>
      <c r="DU44" s="69">
        <f t="shared" si="32"/>
        <v>1378682.0378674637</v>
      </c>
      <c r="DV44" s="471">
        <f t="shared" si="85"/>
        <v>15.48905342335193</v>
      </c>
      <c r="DW44" s="69">
        <f t="shared" si="33"/>
        <v>574897.44109901052</v>
      </c>
      <c r="DX44" s="692">
        <f t="shared" si="86"/>
        <v>7.2299226807560215</v>
      </c>
      <c r="DY44" s="69">
        <f t="shared" si="34"/>
        <v>1953579.4789664743</v>
      </c>
      <c r="DZ44" s="692">
        <f t="shared" si="87"/>
        <v>22.718976104107949</v>
      </c>
      <c r="EA44" s="91"/>
      <c r="EB44" s="69"/>
      <c r="EC44" s="69"/>
      <c r="ED44" s="69"/>
      <c r="EE44" s="69"/>
      <c r="EF44" s="69"/>
      <c r="EG44" s="69"/>
      <c r="EH44" s="69"/>
      <c r="EI44" s="69"/>
      <c r="EJ44" s="69"/>
      <c r="EK44" s="91"/>
      <c r="EL44" s="69"/>
      <c r="EM44" s="69"/>
      <c r="EN44" s="69"/>
      <c r="EO44" s="69"/>
      <c r="EP44" s="69"/>
      <c r="EQ44" s="69"/>
      <c r="ER44" s="69"/>
      <c r="ES44" s="69"/>
      <c r="ET44" s="69"/>
      <c r="EU44" s="91"/>
    </row>
    <row r="45" spans="1:151" s="72" customFormat="1">
      <c r="A45" s="61">
        <v>34274</v>
      </c>
      <c r="B45" s="70">
        <v>322</v>
      </c>
      <c r="C45" s="70">
        <f t="shared" si="1"/>
        <v>776</v>
      </c>
      <c r="D45" s="70">
        <v>1098</v>
      </c>
      <c r="E45" s="70">
        <f t="shared" si="2"/>
        <v>2030</v>
      </c>
      <c r="F45" s="70">
        <f t="shared" si="3"/>
        <v>2322</v>
      </c>
      <c r="G45" s="70">
        <f t="shared" si="4"/>
        <v>4352</v>
      </c>
      <c r="H45" s="70">
        <v>2352</v>
      </c>
      <c r="I45" s="70">
        <f t="shared" si="5"/>
        <v>3098</v>
      </c>
      <c r="J45" s="70">
        <v>5450</v>
      </c>
      <c r="K45" s="23"/>
      <c r="L45" s="70">
        <v>416</v>
      </c>
      <c r="M45" s="70">
        <f t="shared" si="6"/>
        <v>805</v>
      </c>
      <c r="N45" s="70">
        <v>1221</v>
      </c>
      <c r="O45" s="70">
        <f t="shared" si="7"/>
        <v>707</v>
      </c>
      <c r="P45" s="70">
        <f t="shared" si="8"/>
        <v>1039</v>
      </c>
      <c r="Q45" s="70">
        <f t="shared" si="9"/>
        <v>1746</v>
      </c>
      <c r="R45" s="70">
        <v>1123</v>
      </c>
      <c r="S45" s="70">
        <f t="shared" si="10"/>
        <v>1844</v>
      </c>
      <c r="T45" s="70">
        <v>2967</v>
      </c>
      <c r="U45" s="23"/>
      <c r="V45" s="70">
        <v>-94</v>
      </c>
      <c r="W45" s="70">
        <f t="shared" si="11"/>
        <v>-29</v>
      </c>
      <c r="X45" s="70">
        <v>-123</v>
      </c>
      <c r="Y45" s="70">
        <f t="shared" si="12"/>
        <v>1323</v>
      </c>
      <c r="Z45" s="70">
        <f t="shared" si="13"/>
        <v>1283</v>
      </c>
      <c r="AA45" s="70">
        <f t="shared" si="14"/>
        <v>2606</v>
      </c>
      <c r="AB45" s="70">
        <v>1229</v>
      </c>
      <c r="AC45" s="70">
        <f t="shared" si="15"/>
        <v>1254</v>
      </c>
      <c r="AD45" s="70">
        <v>2483</v>
      </c>
      <c r="AE45" s="23"/>
      <c r="AF45" s="233">
        <f t="shared" si="55"/>
        <v>-1135</v>
      </c>
      <c r="AG45" s="233">
        <f t="shared" si="35"/>
        <v>-2120</v>
      </c>
      <c r="AH45" s="233">
        <f t="shared" si="56"/>
        <v>-3255</v>
      </c>
      <c r="AI45" s="233">
        <f t="shared" si="36"/>
        <v>9236</v>
      </c>
      <c r="AJ45" s="233">
        <f t="shared" si="57"/>
        <v>7169</v>
      </c>
      <c r="AK45" s="233">
        <f t="shared" si="37"/>
        <v>16405</v>
      </c>
      <c r="AL45" s="233">
        <f t="shared" si="58"/>
        <v>8101</v>
      </c>
      <c r="AM45" s="233">
        <f t="shared" si="38"/>
        <v>5049</v>
      </c>
      <c r="AN45" s="233">
        <f t="shared" si="59"/>
        <v>13150</v>
      </c>
      <c r="AO45" s="23"/>
      <c r="AP45" s="233">
        <f t="shared" si="39"/>
        <v>4244</v>
      </c>
      <c r="AQ45" s="233">
        <f t="shared" si="40"/>
        <v>5379</v>
      </c>
      <c r="AR45" s="233">
        <f t="shared" si="41"/>
        <v>-1135</v>
      </c>
      <c r="AS45" s="233">
        <f t="shared" si="42"/>
        <v>19278</v>
      </c>
      <c r="AT45" s="233">
        <f t="shared" si="43"/>
        <v>10042</v>
      </c>
      <c r="AU45" s="233">
        <f t="shared" si="44"/>
        <v>9236</v>
      </c>
      <c r="AV45" s="409">
        <f t="shared" si="45"/>
        <v>23522</v>
      </c>
      <c r="AW45" s="409">
        <f t="shared" si="46"/>
        <v>15421</v>
      </c>
      <c r="AX45" s="233">
        <f t="shared" si="47"/>
        <v>8101</v>
      </c>
      <c r="AY45" s="75"/>
      <c r="AZ45" s="744">
        <v>216543</v>
      </c>
      <c r="BA45" s="382">
        <f t="shared" si="60"/>
        <v>2.257587</v>
      </c>
      <c r="BB45" s="69">
        <f t="shared" si="16"/>
        <v>56158</v>
      </c>
      <c r="BC45" s="382">
        <f t="shared" si="60"/>
        <v>0.618066</v>
      </c>
      <c r="BD45" s="744">
        <v>272701</v>
      </c>
      <c r="BE45" s="382">
        <f t="shared" si="48"/>
        <v>2.8756529999999998</v>
      </c>
      <c r="BF45" s="744">
        <v>424366</v>
      </c>
      <c r="BG45" s="382">
        <f t="shared" si="49"/>
        <v>4.9012229999999999</v>
      </c>
      <c r="BH45" s="69">
        <f t="shared" si="17"/>
        <v>975785</v>
      </c>
      <c r="BI45" s="382">
        <f t="shared" si="50"/>
        <v>11.844077</v>
      </c>
      <c r="BJ45" s="744">
        <v>1400151</v>
      </c>
      <c r="BK45" s="382">
        <f t="shared" si="51"/>
        <v>16.7453</v>
      </c>
      <c r="BL45" s="69">
        <f t="shared" si="88"/>
        <v>640909</v>
      </c>
      <c r="BM45" s="382">
        <f t="shared" si="52"/>
        <v>7.1588099999999999</v>
      </c>
      <c r="BN45" s="69">
        <f t="shared" si="19"/>
        <v>1033103</v>
      </c>
      <c r="BO45" s="382">
        <f t="shared" si="53"/>
        <v>12.473765</v>
      </c>
      <c r="BP45" s="744">
        <v>1674012</v>
      </c>
      <c r="BQ45" s="382">
        <f t="shared" si="54"/>
        <v>19.632574999999999</v>
      </c>
      <c r="BR45" s="20"/>
      <c r="BS45" s="744">
        <v>356300</v>
      </c>
      <c r="BT45" s="420">
        <f t="shared" si="61"/>
        <v>3.723252</v>
      </c>
      <c r="BU45" s="69">
        <f t="shared" si="20"/>
        <v>49014</v>
      </c>
      <c r="BV45" s="420">
        <f t="shared" si="62"/>
        <v>0.57182200000000005</v>
      </c>
      <c r="BW45" s="744">
        <v>405314</v>
      </c>
      <c r="BX45" s="420">
        <f t="shared" si="63"/>
        <v>4.2950739999999996</v>
      </c>
      <c r="BY45" s="744">
        <v>841175</v>
      </c>
      <c r="BZ45" s="420">
        <f t="shared" si="64"/>
        <v>8.2025939999999995</v>
      </c>
      <c r="CA45" s="69">
        <f t="shared" si="21"/>
        <v>449524</v>
      </c>
      <c r="CB45" s="420">
        <f t="shared" si="65"/>
        <v>4.8717050000000004</v>
      </c>
      <c r="CC45" s="744">
        <v>1290699</v>
      </c>
      <c r="CD45" s="420">
        <f t="shared" si="66"/>
        <v>13.074299</v>
      </c>
      <c r="CE45" s="69">
        <f t="shared" si="22"/>
        <v>1197475</v>
      </c>
      <c r="CF45" s="420">
        <f t="shared" si="67"/>
        <v>11.925846</v>
      </c>
      <c r="CG45" s="69">
        <f t="shared" si="23"/>
        <v>508664</v>
      </c>
      <c r="CH45" s="420">
        <f t="shared" si="68"/>
        <v>5.5174580000000004</v>
      </c>
      <c r="CI45" s="744">
        <v>1706139</v>
      </c>
      <c r="CJ45" s="471">
        <f t="shared" si="69"/>
        <v>17.443304000000001</v>
      </c>
      <c r="CK45" s="96"/>
      <c r="CL45" s="514">
        <v>842.94</v>
      </c>
      <c r="CM45" s="868">
        <f t="shared" si="0"/>
        <v>1.3061427859634136</v>
      </c>
      <c r="CN45" s="613"/>
      <c r="CO45" s="96"/>
      <c r="CP45" s="69">
        <f t="shared" si="24"/>
        <v>282836.07730087545</v>
      </c>
      <c r="CQ45" s="692">
        <f t="shared" si="70"/>
        <v>2.9669409261990007</v>
      </c>
      <c r="CR45" s="69">
        <f t="shared" si="24"/>
        <v>73350.366574133383</v>
      </c>
      <c r="CS45" s="692">
        <f t="shared" si="71"/>
        <v>0.81235211970968124</v>
      </c>
      <c r="CT45" s="69">
        <f t="shared" si="24"/>
        <v>356186.44387500884</v>
      </c>
      <c r="CU45" s="692">
        <f t="shared" si="72"/>
        <v>3.7792930459086822</v>
      </c>
      <c r="CV45" s="69">
        <f t="shared" si="24"/>
        <v>554282.58950815001</v>
      </c>
      <c r="CW45" s="692">
        <f t="shared" si="73"/>
        <v>6.4436290811292283</v>
      </c>
      <c r="CX45" s="69">
        <f t="shared" si="25"/>
        <v>1274514.5384013096</v>
      </c>
      <c r="CY45" s="692">
        <f t="shared" si="74"/>
        <v>15.571528634518607</v>
      </c>
      <c r="CZ45" s="69">
        <f t="shared" si="26"/>
        <v>1828797.1279094594</v>
      </c>
      <c r="DA45" s="692">
        <f t="shared" si="75"/>
        <v>22.015157715647835</v>
      </c>
      <c r="DB45" s="69">
        <f t="shared" si="27"/>
        <v>837118.66680902545</v>
      </c>
      <c r="DC45" s="692">
        <f t="shared" si="76"/>
        <v>9.4105700073282303</v>
      </c>
      <c r="DD45" s="69">
        <f t="shared" si="28"/>
        <v>1349380.0306071604</v>
      </c>
      <c r="DE45" s="692">
        <f t="shared" si="77"/>
        <v>16.39915628880361</v>
      </c>
      <c r="DF45" s="69">
        <f t="shared" si="28"/>
        <v>2186498.6974161859</v>
      </c>
      <c r="DG45" s="692">
        <f t="shared" si="78"/>
        <v>25.809726296131846</v>
      </c>
      <c r="DH45" s="20"/>
      <c r="DI45" s="69">
        <f t="shared" si="29"/>
        <v>465378.67463876429</v>
      </c>
      <c r="DJ45" s="692">
        <f t="shared" si="79"/>
        <v>4.892242574088594</v>
      </c>
      <c r="DK45" s="69">
        <f t="shared" si="29"/>
        <v>64019.282511210753</v>
      </c>
      <c r="DL45" s="692">
        <f t="shared" si="80"/>
        <v>0.75121327383591086</v>
      </c>
      <c r="DM45" s="69">
        <f t="shared" si="29"/>
        <v>529397.957149975</v>
      </c>
      <c r="DN45" s="692">
        <f t="shared" si="81"/>
        <v>5.6434558479245043</v>
      </c>
      <c r="DO45" s="69">
        <f t="shared" si="29"/>
        <v>1098694.6579827745</v>
      </c>
      <c r="DP45" s="692">
        <f t="shared" si="82"/>
        <v>10.77879660373079</v>
      </c>
      <c r="DQ45" s="69">
        <f t="shared" si="30"/>
        <v>587142.52971741755</v>
      </c>
      <c r="DR45" s="692">
        <f t="shared" si="83"/>
        <v>6.4030958695991442</v>
      </c>
      <c r="DS45" s="69">
        <f t="shared" si="31"/>
        <v>1685837.187700192</v>
      </c>
      <c r="DT45" s="692">
        <f t="shared" si="84"/>
        <v>17.181892473329935</v>
      </c>
      <c r="DU45" s="69">
        <f t="shared" si="32"/>
        <v>1564073.3326215388</v>
      </c>
      <c r="DV45" s="471">
        <f t="shared" si="85"/>
        <v>15.671039177819386</v>
      </c>
      <c r="DW45" s="69">
        <f t="shared" si="33"/>
        <v>664387.81407929386</v>
      </c>
      <c r="DX45" s="692">
        <f t="shared" si="86"/>
        <v>7.2514430309183275</v>
      </c>
      <c r="DY45" s="69">
        <f t="shared" si="34"/>
        <v>2228461.1467008325</v>
      </c>
      <c r="DZ45" s="692">
        <f t="shared" si="87"/>
        <v>22.922482208737712</v>
      </c>
      <c r="EA45" s="91"/>
      <c r="EB45" s="69"/>
      <c r="EC45" s="69"/>
      <c r="ED45" s="69"/>
      <c r="EE45" s="69"/>
      <c r="EF45" s="69"/>
      <c r="EG45" s="69"/>
      <c r="EH45" s="69"/>
      <c r="EI45" s="69"/>
      <c r="EJ45" s="69"/>
      <c r="EK45" s="91"/>
      <c r="EL45" s="69"/>
      <c r="EM45" s="69"/>
      <c r="EN45" s="69"/>
      <c r="EO45" s="69"/>
      <c r="EP45" s="69"/>
      <c r="EQ45" s="69"/>
      <c r="ER45" s="69"/>
      <c r="ES45" s="69"/>
      <c r="ET45" s="69"/>
      <c r="EU45" s="91"/>
    </row>
    <row r="46" spans="1:151" s="72" customFormat="1">
      <c r="A46" s="61">
        <v>34304</v>
      </c>
      <c r="B46" s="70">
        <v>542</v>
      </c>
      <c r="C46" s="70">
        <f t="shared" si="1"/>
        <v>1148</v>
      </c>
      <c r="D46" s="70">
        <v>1690</v>
      </c>
      <c r="E46" s="70">
        <f t="shared" si="2"/>
        <v>1942</v>
      </c>
      <c r="F46" s="70">
        <f t="shared" si="3"/>
        <v>2504</v>
      </c>
      <c r="G46" s="70">
        <f t="shared" si="4"/>
        <v>4446</v>
      </c>
      <c r="H46" s="70">
        <v>2484</v>
      </c>
      <c r="I46" s="70">
        <f t="shared" si="5"/>
        <v>3652</v>
      </c>
      <c r="J46" s="70">
        <v>6136</v>
      </c>
      <c r="K46" s="23"/>
      <c r="L46" s="70">
        <v>573</v>
      </c>
      <c r="M46" s="70">
        <f t="shared" si="6"/>
        <v>1090</v>
      </c>
      <c r="N46" s="70">
        <v>1663</v>
      </c>
      <c r="O46" s="70">
        <f t="shared" si="7"/>
        <v>923</v>
      </c>
      <c r="P46" s="70">
        <f t="shared" si="8"/>
        <v>1232</v>
      </c>
      <c r="Q46" s="70">
        <f t="shared" si="9"/>
        <v>2155</v>
      </c>
      <c r="R46" s="70">
        <v>1496</v>
      </c>
      <c r="S46" s="70">
        <f t="shared" si="10"/>
        <v>2322</v>
      </c>
      <c r="T46" s="70">
        <v>3818</v>
      </c>
      <c r="U46" s="23"/>
      <c r="V46" s="70">
        <v>-31</v>
      </c>
      <c r="W46" s="70">
        <f t="shared" si="11"/>
        <v>58</v>
      </c>
      <c r="X46" s="70">
        <v>27</v>
      </c>
      <c r="Y46" s="70">
        <f t="shared" si="12"/>
        <v>1019</v>
      </c>
      <c r="Z46" s="70">
        <f t="shared" si="13"/>
        <v>1272</v>
      </c>
      <c r="AA46" s="70">
        <f t="shared" si="14"/>
        <v>2291</v>
      </c>
      <c r="AB46" s="70">
        <v>988</v>
      </c>
      <c r="AC46" s="70">
        <f t="shared" si="15"/>
        <v>1330</v>
      </c>
      <c r="AD46" s="70">
        <v>2318</v>
      </c>
      <c r="AE46" s="23"/>
      <c r="AF46" s="233">
        <f t="shared" si="55"/>
        <v>-1080</v>
      </c>
      <c r="AG46" s="233">
        <f t="shared" si="35"/>
        <v>-1816</v>
      </c>
      <c r="AH46" s="233">
        <f t="shared" si="56"/>
        <v>-2896</v>
      </c>
      <c r="AI46" s="233">
        <f t="shared" si="36"/>
        <v>9489</v>
      </c>
      <c r="AJ46" s="233">
        <f t="shared" si="57"/>
        <v>7392</v>
      </c>
      <c r="AK46" s="233">
        <f t="shared" si="37"/>
        <v>16881</v>
      </c>
      <c r="AL46" s="233">
        <f t="shared" si="58"/>
        <v>8409</v>
      </c>
      <c r="AM46" s="233">
        <f t="shared" si="38"/>
        <v>5576</v>
      </c>
      <c r="AN46" s="233">
        <f t="shared" si="59"/>
        <v>13985</v>
      </c>
      <c r="AO46" s="23"/>
      <c r="AP46" s="233">
        <f t="shared" si="39"/>
        <v>4283</v>
      </c>
      <c r="AQ46" s="233">
        <f t="shared" si="40"/>
        <v>5363</v>
      </c>
      <c r="AR46" s="233">
        <f t="shared" si="41"/>
        <v>-1080</v>
      </c>
      <c r="AS46" s="233">
        <f t="shared" si="42"/>
        <v>19457</v>
      </c>
      <c r="AT46" s="233">
        <f t="shared" si="43"/>
        <v>9968</v>
      </c>
      <c r="AU46" s="233">
        <f t="shared" si="44"/>
        <v>9489</v>
      </c>
      <c r="AV46" s="409">
        <f t="shared" si="45"/>
        <v>23740</v>
      </c>
      <c r="AW46" s="409">
        <f t="shared" si="46"/>
        <v>15331</v>
      </c>
      <c r="AX46" s="233">
        <f t="shared" si="47"/>
        <v>8409</v>
      </c>
      <c r="AY46" s="75"/>
      <c r="AZ46" s="744">
        <v>209548</v>
      </c>
      <c r="BA46" s="382">
        <f t="shared" si="60"/>
        <v>2.264605</v>
      </c>
      <c r="BB46" s="69">
        <f t="shared" si="16"/>
        <v>55774</v>
      </c>
      <c r="BC46" s="382">
        <f t="shared" si="60"/>
        <v>0.61791099999999999</v>
      </c>
      <c r="BD46" s="744">
        <v>265322</v>
      </c>
      <c r="BE46" s="382">
        <f t="shared" si="48"/>
        <v>2.8825159999999999</v>
      </c>
      <c r="BF46" s="744">
        <v>437738</v>
      </c>
      <c r="BG46" s="382">
        <f t="shared" si="49"/>
        <v>4.9466799999999997</v>
      </c>
      <c r="BH46" s="69">
        <f t="shared" si="17"/>
        <v>912217</v>
      </c>
      <c r="BI46" s="382">
        <f t="shared" si="50"/>
        <v>11.8193</v>
      </c>
      <c r="BJ46" s="744">
        <v>1349955</v>
      </c>
      <c r="BK46" s="382">
        <f t="shared" si="51"/>
        <v>16.765979999999999</v>
      </c>
      <c r="BL46" s="69">
        <f t="shared" si="88"/>
        <v>647286</v>
      </c>
      <c r="BM46" s="382">
        <f t="shared" si="52"/>
        <v>7.2112850000000002</v>
      </c>
      <c r="BN46" s="69">
        <f t="shared" si="19"/>
        <v>969211</v>
      </c>
      <c r="BO46" s="382">
        <f t="shared" si="53"/>
        <v>12.448916000000001</v>
      </c>
      <c r="BP46" s="744">
        <v>1616497</v>
      </c>
      <c r="BQ46" s="382">
        <f t="shared" si="54"/>
        <v>19.660201000000001</v>
      </c>
      <c r="BR46" s="20"/>
      <c r="BS46" s="744">
        <v>341408</v>
      </c>
      <c r="BT46" s="420">
        <f t="shared" si="61"/>
        <v>3.7562030000000002</v>
      </c>
      <c r="BU46" s="69">
        <f t="shared" si="20"/>
        <v>80479</v>
      </c>
      <c r="BV46" s="420">
        <f t="shared" si="62"/>
        <v>0.61537699999999995</v>
      </c>
      <c r="BW46" s="744">
        <v>421887</v>
      </c>
      <c r="BX46" s="420">
        <f t="shared" si="63"/>
        <v>4.3715799999999998</v>
      </c>
      <c r="BY46" s="744">
        <v>719522</v>
      </c>
      <c r="BZ46" s="420">
        <f t="shared" si="64"/>
        <v>8.2706569999999999</v>
      </c>
      <c r="CA46" s="69">
        <f t="shared" si="21"/>
        <v>318926</v>
      </c>
      <c r="CB46" s="420">
        <f t="shared" si="65"/>
        <v>4.8290449999999998</v>
      </c>
      <c r="CC46" s="744">
        <v>1038448</v>
      </c>
      <c r="CD46" s="420">
        <f t="shared" si="66"/>
        <v>13.099702000000001</v>
      </c>
      <c r="CE46" s="69">
        <f t="shared" si="22"/>
        <v>1060930</v>
      </c>
      <c r="CF46" s="420">
        <f t="shared" si="67"/>
        <v>12.026859999999999</v>
      </c>
      <c r="CG46" s="69">
        <f t="shared" si="23"/>
        <v>406858</v>
      </c>
      <c r="CH46" s="420">
        <f t="shared" si="68"/>
        <v>5.5202309999999999</v>
      </c>
      <c r="CI46" s="744">
        <v>1467788</v>
      </c>
      <c r="CJ46" s="471">
        <f t="shared" si="69"/>
        <v>17.547091000000002</v>
      </c>
      <c r="CK46" s="96"/>
      <c r="CL46" s="514">
        <v>843.59205000000009</v>
      </c>
      <c r="CM46" s="868">
        <f t="shared" si="0"/>
        <v>1.3051332098257682</v>
      </c>
      <c r="CN46" s="613"/>
      <c r="CO46" s="96"/>
      <c r="CP46" s="69">
        <f t="shared" si="24"/>
        <v>273488.05385257007</v>
      </c>
      <c r="CQ46" s="692">
        <f t="shared" si="70"/>
        <v>2.9728966401314763</v>
      </c>
      <c r="CR46" s="69">
        <f t="shared" si="24"/>
        <v>72792.499644822397</v>
      </c>
      <c r="CS46" s="692">
        <f t="shared" si="71"/>
        <v>0.81126511390152889</v>
      </c>
      <c r="CT46" s="69">
        <f t="shared" si="24"/>
        <v>346280.55349739245</v>
      </c>
      <c r="CU46" s="692">
        <f t="shared" si="72"/>
        <v>3.784161754033005</v>
      </c>
      <c r="CV46" s="69">
        <f t="shared" si="24"/>
        <v>571306.40100271208</v>
      </c>
      <c r="CW46" s="692">
        <f t="shared" si="73"/>
        <v>6.4967512435687906</v>
      </c>
      <c r="CX46" s="69">
        <f t="shared" si="25"/>
        <v>1190564.7012676329</v>
      </c>
      <c r="CY46" s="692">
        <f t="shared" si="74"/>
        <v>15.524369555057019</v>
      </c>
      <c r="CZ46" s="69">
        <f t="shared" si="26"/>
        <v>1761871.102270345</v>
      </c>
      <c r="DA46" s="692">
        <f t="shared" si="75"/>
        <v>22.021120798625805</v>
      </c>
      <c r="DB46" s="69">
        <f t="shared" si="27"/>
        <v>844794.45485528221</v>
      </c>
      <c r="DC46" s="692">
        <f t="shared" si="76"/>
        <v>9.4696478837002687</v>
      </c>
      <c r="DD46" s="69">
        <f t="shared" si="28"/>
        <v>1264949.4634284426</v>
      </c>
      <c r="DE46" s="692">
        <f t="shared" si="77"/>
        <v>16.3510005440112</v>
      </c>
      <c r="DF46" s="69">
        <f t="shared" si="28"/>
        <v>2109743.9182837247</v>
      </c>
      <c r="DG46" s="692">
        <f t="shared" si="78"/>
        <v>25.820648427711468</v>
      </c>
      <c r="DH46" s="20"/>
      <c r="DI46" s="69">
        <f t="shared" si="29"/>
        <v>445582.91890019586</v>
      </c>
      <c r="DJ46" s="692">
        <f t="shared" si="79"/>
        <v>4.9303687064646562</v>
      </c>
      <c r="DK46" s="69">
        <f t="shared" si="29"/>
        <v>105035.815593568</v>
      </c>
      <c r="DL46" s="692">
        <f t="shared" si="80"/>
        <v>0.80747427029547592</v>
      </c>
      <c r="DM46" s="69">
        <f t="shared" si="29"/>
        <v>550618.73449376388</v>
      </c>
      <c r="DN46" s="692">
        <f t="shared" si="81"/>
        <v>5.7378429767601329</v>
      </c>
      <c r="DO46" s="69">
        <f t="shared" si="29"/>
        <v>939072.0574002564</v>
      </c>
      <c r="DP46" s="692">
        <f t="shared" si="82"/>
        <v>10.857322812950505</v>
      </c>
      <c r="DQ46" s="69">
        <f t="shared" si="30"/>
        <v>416240.91407689295</v>
      </c>
      <c r="DR46" s="692">
        <f t="shared" si="83"/>
        <v>6.3416991563499741</v>
      </c>
      <c r="DS46" s="69">
        <f t="shared" si="31"/>
        <v>1355312.9714771493</v>
      </c>
      <c r="DT46" s="692">
        <f t="shared" si="84"/>
        <v>17.199021969300478</v>
      </c>
      <c r="DU46" s="69">
        <f t="shared" si="32"/>
        <v>1384654.9763004521</v>
      </c>
      <c r="DV46" s="471">
        <f t="shared" si="85"/>
        <v>15.787691519415162</v>
      </c>
      <c r="DW46" s="69">
        <f t="shared" si="33"/>
        <v>531003.88748329238</v>
      </c>
      <c r="DX46" s="692">
        <f t="shared" si="86"/>
        <v>7.2486701664309905</v>
      </c>
      <c r="DY46" s="69">
        <f t="shared" si="34"/>
        <v>1915658.8637837446</v>
      </c>
      <c r="DZ46" s="692">
        <f t="shared" si="87"/>
        <v>23.036361685846149</v>
      </c>
      <c r="EA46" s="91"/>
      <c r="EB46" s="69"/>
      <c r="EC46" s="69"/>
      <c r="ED46" s="69"/>
      <c r="EE46" s="69"/>
      <c r="EF46" s="69"/>
      <c r="EG46" s="69"/>
      <c r="EH46" s="69"/>
      <c r="EI46" s="69"/>
      <c r="EJ46" s="69"/>
      <c r="EK46" s="91"/>
      <c r="EL46" s="69"/>
      <c r="EM46" s="69"/>
      <c r="EN46" s="69"/>
      <c r="EO46" s="69"/>
      <c r="EP46" s="69"/>
      <c r="EQ46" s="69"/>
      <c r="ER46" s="69"/>
      <c r="ES46" s="69"/>
      <c r="ET46" s="69"/>
      <c r="EU46" s="91"/>
    </row>
    <row r="47" spans="1:151" s="72" customFormat="1">
      <c r="A47" s="61">
        <v>34335</v>
      </c>
      <c r="B47" s="70">
        <v>538</v>
      </c>
      <c r="C47" s="70">
        <f t="shared" si="1"/>
        <v>864</v>
      </c>
      <c r="D47" s="70">
        <v>1402</v>
      </c>
      <c r="E47" s="70">
        <f t="shared" si="2"/>
        <v>2846</v>
      </c>
      <c r="F47" s="70">
        <f t="shared" si="3"/>
        <v>3390</v>
      </c>
      <c r="G47" s="70">
        <f t="shared" si="4"/>
        <v>6236</v>
      </c>
      <c r="H47" s="70">
        <v>3384</v>
      </c>
      <c r="I47" s="70">
        <f t="shared" si="5"/>
        <v>4254</v>
      </c>
      <c r="J47" s="70">
        <v>7638</v>
      </c>
      <c r="K47" s="23"/>
      <c r="L47" s="70">
        <v>676</v>
      </c>
      <c r="M47" s="70">
        <f t="shared" si="6"/>
        <v>1371</v>
      </c>
      <c r="N47" s="70">
        <v>2047</v>
      </c>
      <c r="O47" s="70">
        <f t="shared" si="7"/>
        <v>962</v>
      </c>
      <c r="P47" s="70">
        <f t="shared" si="8"/>
        <v>1794</v>
      </c>
      <c r="Q47" s="70">
        <f t="shared" si="9"/>
        <v>2756</v>
      </c>
      <c r="R47" s="70">
        <v>1638</v>
      </c>
      <c r="S47" s="70">
        <f t="shared" si="10"/>
        <v>3165</v>
      </c>
      <c r="T47" s="70">
        <v>4803</v>
      </c>
      <c r="U47" s="23"/>
      <c r="V47" s="70">
        <v>-138</v>
      </c>
      <c r="W47" s="70">
        <f t="shared" si="11"/>
        <v>-507</v>
      </c>
      <c r="X47" s="70">
        <v>-645</v>
      </c>
      <c r="Y47" s="70">
        <f t="shared" si="12"/>
        <v>1884</v>
      </c>
      <c r="Z47" s="70">
        <f t="shared" si="13"/>
        <v>1596</v>
      </c>
      <c r="AA47" s="70">
        <f t="shared" si="14"/>
        <v>3480</v>
      </c>
      <c r="AB47" s="70">
        <v>1746</v>
      </c>
      <c r="AC47" s="70">
        <f t="shared" si="15"/>
        <v>1089</v>
      </c>
      <c r="AD47" s="70">
        <v>2835</v>
      </c>
      <c r="AE47" s="23"/>
      <c r="AF47" s="233">
        <f t="shared" si="55"/>
        <v>-987</v>
      </c>
      <c r="AG47" s="233">
        <f t="shared" si="35"/>
        <v>-2155</v>
      </c>
      <c r="AH47" s="233">
        <f t="shared" si="56"/>
        <v>-3142</v>
      </c>
      <c r="AI47" s="233">
        <f t="shared" si="36"/>
        <v>9887</v>
      </c>
      <c r="AJ47" s="233">
        <f t="shared" si="57"/>
        <v>7768</v>
      </c>
      <c r="AK47" s="233">
        <f t="shared" si="37"/>
        <v>17655</v>
      </c>
      <c r="AL47" s="233">
        <f t="shared" si="58"/>
        <v>8900</v>
      </c>
      <c r="AM47" s="233">
        <f t="shared" si="38"/>
        <v>5613</v>
      </c>
      <c r="AN47" s="233">
        <f t="shared" si="59"/>
        <v>14513</v>
      </c>
      <c r="AO47" s="23"/>
      <c r="AP47" s="233">
        <f t="shared" si="39"/>
        <v>4361</v>
      </c>
      <c r="AQ47" s="233">
        <f t="shared" si="40"/>
        <v>5348</v>
      </c>
      <c r="AR47" s="233">
        <f t="shared" si="41"/>
        <v>-987</v>
      </c>
      <c r="AS47" s="233">
        <f t="shared" si="42"/>
        <v>19875</v>
      </c>
      <c r="AT47" s="233">
        <f t="shared" si="43"/>
        <v>9988</v>
      </c>
      <c r="AU47" s="233">
        <f t="shared" si="44"/>
        <v>9887</v>
      </c>
      <c r="AV47" s="409">
        <f t="shared" si="45"/>
        <v>24236</v>
      </c>
      <c r="AW47" s="409">
        <f t="shared" si="46"/>
        <v>15336</v>
      </c>
      <c r="AX47" s="233">
        <f t="shared" si="47"/>
        <v>8900</v>
      </c>
      <c r="AY47" s="75"/>
      <c r="AZ47" s="744">
        <v>163548</v>
      </c>
      <c r="BA47" s="382">
        <f t="shared" si="60"/>
        <v>2.2946209999999998</v>
      </c>
      <c r="BB47" s="69">
        <f t="shared" si="16"/>
        <v>41935</v>
      </c>
      <c r="BC47" s="382">
        <f t="shared" si="60"/>
        <v>0.62100100000000003</v>
      </c>
      <c r="BD47" s="744">
        <v>205483</v>
      </c>
      <c r="BE47" s="382">
        <f t="shared" si="48"/>
        <v>2.9156219999999999</v>
      </c>
      <c r="BF47" s="744">
        <v>326331</v>
      </c>
      <c r="BG47" s="382">
        <f t="shared" si="49"/>
        <v>4.9425610000000004</v>
      </c>
      <c r="BH47" s="69">
        <f t="shared" si="17"/>
        <v>804296</v>
      </c>
      <c r="BI47" s="382">
        <f t="shared" si="50"/>
        <v>11.8978</v>
      </c>
      <c r="BJ47" s="744">
        <v>1130627</v>
      </c>
      <c r="BK47" s="382">
        <f t="shared" si="51"/>
        <v>16.840361000000001</v>
      </c>
      <c r="BL47" s="69">
        <f t="shared" si="88"/>
        <v>489879</v>
      </c>
      <c r="BM47" s="382">
        <f t="shared" si="52"/>
        <v>7.2371819999999998</v>
      </c>
      <c r="BN47" s="69">
        <f t="shared" si="19"/>
        <v>846478</v>
      </c>
      <c r="BO47" s="382">
        <f t="shared" si="53"/>
        <v>12.530264000000001</v>
      </c>
      <c r="BP47" s="744">
        <v>1336357</v>
      </c>
      <c r="BQ47" s="382">
        <f t="shared" si="54"/>
        <v>19.767446</v>
      </c>
      <c r="BR47" s="20"/>
      <c r="BS47" s="744">
        <v>233860</v>
      </c>
      <c r="BT47" s="420">
        <f t="shared" si="61"/>
        <v>3.7932440000000001</v>
      </c>
      <c r="BU47" s="69">
        <f t="shared" si="20"/>
        <v>33106</v>
      </c>
      <c r="BV47" s="420">
        <f t="shared" si="62"/>
        <v>0.61999899999999997</v>
      </c>
      <c r="BW47" s="744">
        <v>266966</v>
      </c>
      <c r="BX47" s="420">
        <f t="shared" si="63"/>
        <v>4.4132429999999996</v>
      </c>
      <c r="BY47" s="744">
        <v>610628</v>
      </c>
      <c r="BZ47" s="420">
        <f t="shared" si="64"/>
        <v>8.3083120000000008</v>
      </c>
      <c r="CA47" s="69">
        <f t="shared" si="21"/>
        <v>348035</v>
      </c>
      <c r="CB47" s="420">
        <f t="shared" si="65"/>
        <v>4.8185260000000003</v>
      </c>
      <c r="CC47" s="744">
        <v>958663</v>
      </c>
      <c r="CD47" s="420">
        <f t="shared" si="66"/>
        <v>13.126837999999999</v>
      </c>
      <c r="CE47" s="69">
        <f t="shared" si="22"/>
        <v>844488</v>
      </c>
      <c r="CF47" s="420">
        <f t="shared" si="67"/>
        <v>12.101556</v>
      </c>
      <c r="CG47" s="69">
        <f t="shared" si="23"/>
        <v>386548</v>
      </c>
      <c r="CH47" s="420">
        <f t="shared" si="68"/>
        <v>5.515504</v>
      </c>
      <c r="CI47" s="744">
        <v>1231036</v>
      </c>
      <c r="CJ47" s="471">
        <f t="shared" si="69"/>
        <v>17.617059999999999</v>
      </c>
      <c r="CK47" s="96"/>
      <c r="CL47" s="514">
        <v>843.59205000000009</v>
      </c>
      <c r="CM47" s="868">
        <f t="shared" si="0"/>
        <v>1.3051332098257682</v>
      </c>
      <c r="CN47" s="613"/>
      <c r="CO47" s="96"/>
      <c r="CP47" s="69">
        <f t="shared" si="24"/>
        <v>213451.92620058474</v>
      </c>
      <c r="CQ47" s="692">
        <f t="shared" si="70"/>
        <v>3.0099592491236962</v>
      </c>
      <c r="CR47" s="69">
        <f t="shared" si="24"/>
        <v>54730.76115404359</v>
      </c>
      <c r="CS47" s="692">
        <f t="shared" si="71"/>
        <v>0.81468350778062015</v>
      </c>
      <c r="CT47" s="69">
        <f t="shared" si="24"/>
        <v>268182.68735462835</v>
      </c>
      <c r="CU47" s="692">
        <f t="shared" si="72"/>
        <v>3.8246427569043155</v>
      </c>
      <c r="CV47" s="69">
        <f t="shared" si="24"/>
        <v>425905.42549565277</v>
      </c>
      <c r="CW47" s="692">
        <f t="shared" si="73"/>
        <v>6.4861481926580069</v>
      </c>
      <c r="CX47" s="69">
        <f t="shared" si="25"/>
        <v>1049713.4201300261</v>
      </c>
      <c r="CY47" s="692">
        <f t="shared" si="74"/>
        <v>15.615341543376225</v>
      </c>
      <c r="CZ47" s="69">
        <f t="shared" si="26"/>
        <v>1475618.8456256788</v>
      </c>
      <c r="DA47" s="692">
        <f t="shared" si="75"/>
        <v>22.101489736034228</v>
      </c>
      <c r="DB47" s="69">
        <f t="shared" si="27"/>
        <v>639357.35169623746</v>
      </c>
      <c r="DC47" s="692">
        <f t="shared" si="76"/>
        <v>9.4961074417817048</v>
      </c>
      <c r="DD47" s="69">
        <f t="shared" si="28"/>
        <v>1104766.5491868965</v>
      </c>
      <c r="DE47" s="692">
        <f t="shared" si="77"/>
        <v>16.445067348750054</v>
      </c>
      <c r="DF47" s="69">
        <f t="shared" si="28"/>
        <v>1744123.900883134</v>
      </c>
      <c r="DG47" s="692">
        <f t="shared" si="78"/>
        <v>25.941174790531758</v>
      </c>
      <c r="DH47" s="20"/>
      <c r="DI47" s="69">
        <f t="shared" si="29"/>
        <v>305218.45244985417</v>
      </c>
      <c r="DJ47" s="692">
        <f t="shared" si="79"/>
        <v>4.975598773930888</v>
      </c>
      <c r="DK47" s="69">
        <f t="shared" si="29"/>
        <v>43207.740044491882</v>
      </c>
      <c r="DL47" s="692">
        <f t="shared" si="80"/>
        <v>0.81305602322554527</v>
      </c>
      <c r="DM47" s="69">
        <f t="shared" si="29"/>
        <v>348426.192494346</v>
      </c>
      <c r="DN47" s="692">
        <f t="shared" si="81"/>
        <v>5.7886547971564335</v>
      </c>
      <c r="DO47" s="69">
        <f t="shared" si="29"/>
        <v>796950.88164948917</v>
      </c>
      <c r="DP47" s="692">
        <f t="shared" si="82"/>
        <v>10.897404058491581</v>
      </c>
      <c r="DQ47" s="69">
        <f t="shared" si="30"/>
        <v>454232.03668171121</v>
      </c>
      <c r="DR47" s="692">
        <f t="shared" si="83"/>
        <v>6.3222986911420413</v>
      </c>
      <c r="DS47" s="69">
        <f t="shared" si="31"/>
        <v>1251182.9183312005</v>
      </c>
      <c r="DT47" s="692">
        <f t="shared" si="84"/>
        <v>17.219702749633623</v>
      </c>
      <c r="DU47" s="69">
        <f t="shared" si="32"/>
        <v>1102169.3340993433</v>
      </c>
      <c r="DV47" s="471">
        <f t="shared" si="85"/>
        <v>15.87300283242247</v>
      </c>
      <c r="DW47" s="69">
        <f t="shared" si="33"/>
        <v>504496.63199173106</v>
      </c>
      <c r="DX47" s="692">
        <f t="shared" si="86"/>
        <v>7.2363114372306248</v>
      </c>
      <c r="DY47" s="69">
        <f t="shared" si="34"/>
        <v>1606665.9660910743</v>
      </c>
      <c r="DZ47" s="692">
        <f t="shared" si="87"/>
        <v>23.109314269653094</v>
      </c>
      <c r="EA47" s="91"/>
      <c r="EB47" s="69"/>
      <c r="EC47" s="69"/>
      <c r="ED47" s="69"/>
      <c r="EE47" s="69"/>
      <c r="EF47" s="69"/>
      <c r="EG47" s="69"/>
      <c r="EH47" s="69"/>
      <c r="EI47" s="69"/>
      <c r="EJ47" s="69"/>
      <c r="EK47" s="91"/>
      <c r="EL47" s="69"/>
      <c r="EM47" s="69"/>
      <c r="EN47" s="69"/>
      <c r="EO47" s="69"/>
      <c r="EP47" s="69"/>
      <c r="EQ47" s="69"/>
      <c r="ER47" s="69"/>
      <c r="ES47" s="69"/>
      <c r="ET47" s="69"/>
      <c r="EU47" s="91"/>
    </row>
    <row r="48" spans="1:151" s="72" customFormat="1">
      <c r="A48" s="61">
        <v>34366</v>
      </c>
      <c r="B48" s="70">
        <v>392</v>
      </c>
      <c r="C48" s="70">
        <f t="shared" si="1"/>
        <v>745</v>
      </c>
      <c r="D48" s="70">
        <v>1137</v>
      </c>
      <c r="E48" s="70">
        <f t="shared" si="2"/>
        <v>2157</v>
      </c>
      <c r="F48" s="70">
        <f t="shared" si="3"/>
        <v>2522</v>
      </c>
      <c r="G48" s="70">
        <f t="shared" si="4"/>
        <v>4679</v>
      </c>
      <c r="H48" s="70">
        <v>2549</v>
      </c>
      <c r="I48" s="70">
        <f t="shared" si="5"/>
        <v>3267</v>
      </c>
      <c r="J48" s="70">
        <v>5816</v>
      </c>
      <c r="K48" s="23"/>
      <c r="L48" s="70">
        <v>594</v>
      </c>
      <c r="M48" s="70">
        <f t="shared" si="6"/>
        <v>1043</v>
      </c>
      <c r="N48" s="70">
        <v>1637</v>
      </c>
      <c r="O48" s="70">
        <f t="shared" si="7"/>
        <v>670</v>
      </c>
      <c r="P48" s="70">
        <f t="shared" si="8"/>
        <v>1182</v>
      </c>
      <c r="Q48" s="70">
        <f t="shared" si="9"/>
        <v>1852</v>
      </c>
      <c r="R48" s="70">
        <v>1264</v>
      </c>
      <c r="S48" s="70">
        <f t="shared" si="10"/>
        <v>2225</v>
      </c>
      <c r="T48" s="70">
        <v>3489</v>
      </c>
      <c r="U48" s="23"/>
      <c r="V48" s="70">
        <v>-202</v>
      </c>
      <c r="W48" s="70">
        <f t="shared" si="11"/>
        <v>-298</v>
      </c>
      <c r="X48" s="70">
        <v>-500</v>
      </c>
      <c r="Y48" s="70">
        <f t="shared" si="12"/>
        <v>1487</v>
      </c>
      <c r="Z48" s="70">
        <f t="shared" si="13"/>
        <v>1340</v>
      </c>
      <c r="AA48" s="70">
        <f t="shared" si="14"/>
        <v>2827</v>
      </c>
      <c r="AB48" s="70">
        <v>1285</v>
      </c>
      <c r="AC48" s="70">
        <f t="shared" si="15"/>
        <v>1042</v>
      </c>
      <c r="AD48" s="70">
        <v>2327</v>
      </c>
      <c r="AE48" s="23"/>
      <c r="AF48" s="233">
        <f t="shared" si="55"/>
        <v>-1134</v>
      </c>
      <c r="AG48" s="233">
        <f t="shared" si="35"/>
        <v>-2236</v>
      </c>
      <c r="AH48" s="233">
        <f t="shared" si="56"/>
        <v>-3370</v>
      </c>
      <c r="AI48" s="233">
        <f t="shared" si="36"/>
        <v>10140</v>
      </c>
      <c r="AJ48" s="233">
        <f t="shared" si="57"/>
        <v>8086</v>
      </c>
      <c r="AK48" s="233">
        <f t="shared" si="37"/>
        <v>18226</v>
      </c>
      <c r="AL48" s="233">
        <f t="shared" si="58"/>
        <v>9006</v>
      </c>
      <c r="AM48" s="233">
        <f t="shared" si="38"/>
        <v>5850</v>
      </c>
      <c r="AN48" s="233">
        <f t="shared" si="59"/>
        <v>14856</v>
      </c>
      <c r="AO48" s="23"/>
      <c r="AP48" s="233">
        <f t="shared" si="39"/>
        <v>4337</v>
      </c>
      <c r="AQ48" s="233">
        <f t="shared" si="40"/>
        <v>5471</v>
      </c>
      <c r="AR48" s="233">
        <f t="shared" si="41"/>
        <v>-1134</v>
      </c>
      <c r="AS48" s="233">
        <f t="shared" si="42"/>
        <v>20109</v>
      </c>
      <c r="AT48" s="233">
        <f t="shared" si="43"/>
        <v>9969</v>
      </c>
      <c r="AU48" s="233">
        <f t="shared" si="44"/>
        <v>10140</v>
      </c>
      <c r="AV48" s="409">
        <f t="shared" si="45"/>
        <v>24446</v>
      </c>
      <c r="AW48" s="409">
        <f t="shared" si="46"/>
        <v>15440</v>
      </c>
      <c r="AX48" s="233">
        <f t="shared" si="47"/>
        <v>9006</v>
      </c>
      <c r="AY48" s="75"/>
      <c r="AZ48" s="744">
        <v>190237</v>
      </c>
      <c r="BA48" s="382">
        <f t="shared" si="60"/>
        <v>2.306222</v>
      </c>
      <c r="BB48" s="69">
        <f t="shared" si="16"/>
        <v>65996</v>
      </c>
      <c r="BC48" s="382">
        <f t="shared" si="60"/>
        <v>0.63468199999999997</v>
      </c>
      <c r="BD48" s="744">
        <v>256233</v>
      </c>
      <c r="BE48" s="382">
        <f t="shared" si="48"/>
        <v>2.9409040000000002</v>
      </c>
      <c r="BF48" s="744">
        <v>454678</v>
      </c>
      <c r="BG48" s="382">
        <f t="shared" si="49"/>
        <v>4.9662889999999997</v>
      </c>
      <c r="BH48" s="69">
        <f t="shared" si="17"/>
        <v>960854</v>
      </c>
      <c r="BI48" s="382">
        <f t="shared" si="50"/>
        <v>11.915302000000001</v>
      </c>
      <c r="BJ48" s="744">
        <v>1415532</v>
      </c>
      <c r="BK48" s="382">
        <f t="shared" si="51"/>
        <v>16.881591</v>
      </c>
      <c r="BL48" s="69">
        <f t="shared" si="88"/>
        <v>644915</v>
      </c>
      <c r="BM48" s="382">
        <f t="shared" si="52"/>
        <v>7.2725109999999997</v>
      </c>
      <c r="BN48" s="69">
        <f t="shared" si="19"/>
        <v>1027597</v>
      </c>
      <c r="BO48" s="382">
        <f t="shared" si="53"/>
        <v>12.561394</v>
      </c>
      <c r="BP48" s="744">
        <v>1672512</v>
      </c>
      <c r="BQ48" s="382">
        <f t="shared" si="54"/>
        <v>19.833905000000001</v>
      </c>
      <c r="BR48" s="20"/>
      <c r="BS48" s="744">
        <v>306078</v>
      </c>
      <c r="BT48" s="420">
        <f t="shared" si="61"/>
        <v>3.8477749999999999</v>
      </c>
      <c r="BU48" s="69">
        <f t="shared" si="20"/>
        <v>46198</v>
      </c>
      <c r="BV48" s="420">
        <f t="shared" si="62"/>
        <v>0.63215699999999997</v>
      </c>
      <c r="BW48" s="744">
        <v>352276</v>
      </c>
      <c r="BX48" s="420">
        <f t="shared" si="63"/>
        <v>4.4799319999999998</v>
      </c>
      <c r="BY48" s="744">
        <v>650993</v>
      </c>
      <c r="BZ48" s="420">
        <f t="shared" si="64"/>
        <v>8.3843569999999996</v>
      </c>
      <c r="CA48" s="69">
        <f t="shared" si="21"/>
        <v>345070</v>
      </c>
      <c r="CB48" s="420">
        <f t="shared" si="65"/>
        <v>4.7432470000000002</v>
      </c>
      <c r="CC48" s="744">
        <v>996063</v>
      </c>
      <c r="CD48" s="420">
        <f t="shared" si="66"/>
        <v>13.127604</v>
      </c>
      <c r="CE48" s="69">
        <f t="shared" si="22"/>
        <v>957071</v>
      </c>
      <c r="CF48" s="420">
        <f t="shared" si="67"/>
        <v>12.232132</v>
      </c>
      <c r="CG48" s="69">
        <f t="shared" si="23"/>
        <v>398150</v>
      </c>
      <c r="CH48" s="420">
        <f t="shared" si="68"/>
        <v>5.453424</v>
      </c>
      <c r="CI48" s="744">
        <v>1355221</v>
      </c>
      <c r="CJ48" s="471">
        <f t="shared" si="69"/>
        <v>17.685555999999998</v>
      </c>
      <c r="CK48" s="96"/>
      <c r="CL48" s="514">
        <v>843.59205000000009</v>
      </c>
      <c r="CM48" s="868">
        <f t="shared" si="0"/>
        <v>1.3051332098257682</v>
      </c>
      <c r="CN48" s="613"/>
      <c r="CO48" s="96"/>
      <c r="CP48" s="69">
        <f t="shared" si="24"/>
        <v>248284.62643762465</v>
      </c>
      <c r="CQ48" s="692">
        <f t="shared" si="70"/>
        <v>3.0222743546312549</v>
      </c>
      <c r="CR48" s="69">
        <f t="shared" si="24"/>
        <v>86133.571315661393</v>
      </c>
      <c r="CS48" s="692">
        <f t="shared" si="71"/>
        <v>0.83171149294647773</v>
      </c>
      <c r="CT48" s="69">
        <f t="shared" si="24"/>
        <v>334418.19775328605</v>
      </c>
      <c r="CU48" s="692">
        <f t="shared" si="72"/>
        <v>3.8539858475777327</v>
      </c>
      <c r="CV48" s="69">
        <f t="shared" si="24"/>
        <v>593415.35757716058</v>
      </c>
      <c r="CW48" s="692">
        <f t="shared" si="73"/>
        <v>6.5102994318894174</v>
      </c>
      <c r="CX48" s="69">
        <f t="shared" si="25"/>
        <v>1254042.4651939287</v>
      </c>
      <c r="CY48" s="692">
        <f t="shared" si="74"/>
        <v>15.623261617179734</v>
      </c>
      <c r="CZ48" s="69">
        <f t="shared" si="26"/>
        <v>1847457.8227710894</v>
      </c>
      <c r="DA48" s="692">
        <f t="shared" si="75"/>
        <v>22.133561049069154</v>
      </c>
      <c r="DB48" s="69">
        <f t="shared" si="27"/>
        <v>841699.98401478527</v>
      </c>
      <c r="DC48" s="692">
        <f t="shared" si="76"/>
        <v>9.5325737865206719</v>
      </c>
      <c r="DD48" s="69">
        <f t="shared" si="28"/>
        <v>1341150.97101733</v>
      </c>
      <c r="DE48" s="692">
        <f t="shared" si="77"/>
        <v>16.469933580898289</v>
      </c>
      <c r="DF48" s="69">
        <f t="shared" si="28"/>
        <v>2182850.9550321153</v>
      </c>
      <c r="DG48" s="692">
        <f t="shared" si="78"/>
        <v>26.002507367418961</v>
      </c>
      <c r="DH48" s="20"/>
      <c r="DI48" s="69">
        <f t="shared" si="29"/>
        <v>399472.5625970515</v>
      </c>
      <c r="DJ48" s="692">
        <f t="shared" si="79"/>
        <v>5.0427899090363075</v>
      </c>
      <c r="DK48" s="69">
        <f t="shared" si="29"/>
        <v>60294.544027530836</v>
      </c>
      <c r="DL48" s="692">
        <f t="shared" si="80"/>
        <v>0.82838537270965029</v>
      </c>
      <c r="DM48" s="69">
        <f t="shared" si="29"/>
        <v>459767.10662458232</v>
      </c>
      <c r="DN48" s="692">
        <f t="shared" si="81"/>
        <v>5.871175281745959</v>
      </c>
      <c r="DO48" s="69">
        <f t="shared" si="29"/>
        <v>849632.58366410632</v>
      </c>
      <c r="DP48" s="692">
        <f t="shared" si="82"/>
        <v>10.987558126516628</v>
      </c>
      <c r="DQ48" s="69">
        <f t="shared" si="30"/>
        <v>450362.31671457784</v>
      </c>
      <c r="DR48" s="692">
        <f t="shared" si="83"/>
        <v>6.217400298070058</v>
      </c>
      <c r="DS48" s="69">
        <f t="shared" si="31"/>
        <v>1299994.900378684</v>
      </c>
      <c r="DT48" s="692">
        <f t="shared" si="84"/>
        <v>17.204958424586689</v>
      </c>
      <c r="DU48" s="69">
        <f t="shared" si="32"/>
        <v>1249105.1462611577</v>
      </c>
      <c r="DV48" s="471">
        <f t="shared" si="85"/>
        <v>16.030348035552937</v>
      </c>
      <c r="DW48" s="69">
        <f t="shared" si="33"/>
        <v>519638.7874921296</v>
      </c>
      <c r="DX48" s="692">
        <f t="shared" si="86"/>
        <v>7.1480086417403559</v>
      </c>
      <c r="DY48" s="69">
        <f t="shared" si="34"/>
        <v>1768743.9337532874</v>
      </c>
      <c r="DZ48" s="692">
        <f t="shared" si="87"/>
        <v>23.178356677293294</v>
      </c>
      <c r="EA48" s="91"/>
      <c r="EB48" s="69"/>
      <c r="EC48" s="69"/>
      <c r="ED48" s="69"/>
      <c r="EE48" s="69"/>
      <c r="EF48" s="69"/>
      <c r="EG48" s="69"/>
      <c r="EH48" s="69"/>
      <c r="EI48" s="69"/>
      <c r="EJ48" s="69"/>
      <c r="EK48" s="91"/>
      <c r="EL48" s="69"/>
      <c r="EM48" s="69"/>
      <c r="EN48" s="69"/>
      <c r="EO48" s="69"/>
      <c r="EP48" s="69"/>
      <c r="EQ48" s="69"/>
      <c r="ER48" s="69"/>
      <c r="ES48" s="69"/>
      <c r="ET48" s="69"/>
      <c r="EU48" s="91"/>
    </row>
    <row r="49" spans="1:151" s="72" customFormat="1">
      <c r="A49" s="61">
        <v>34394</v>
      </c>
      <c r="B49" s="70">
        <v>408</v>
      </c>
      <c r="C49" s="70">
        <f t="shared" si="1"/>
        <v>702</v>
      </c>
      <c r="D49" s="70">
        <v>1110</v>
      </c>
      <c r="E49" s="70">
        <f t="shared" si="2"/>
        <v>1792</v>
      </c>
      <c r="F49" s="70">
        <f t="shared" si="3"/>
        <v>1693</v>
      </c>
      <c r="G49" s="70">
        <f t="shared" si="4"/>
        <v>3485</v>
      </c>
      <c r="H49" s="70">
        <v>2200</v>
      </c>
      <c r="I49" s="70">
        <f t="shared" si="5"/>
        <v>2395</v>
      </c>
      <c r="J49" s="70">
        <v>4595</v>
      </c>
      <c r="K49" s="23"/>
      <c r="L49" s="70">
        <v>544</v>
      </c>
      <c r="M49" s="70">
        <f t="shared" si="6"/>
        <v>1028</v>
      </c>
      <c r="N49" s="70">
        <v>1572</v>
      </c>
      <c r="O49" s="70">
        <f t="shared" si="7"/>
        <v>974</v>
      </c>
      <c r="P49" s="70">
        <f t="shared" si="8"/>
        <v>1731</v>
      </c>
      <c r="Q49" s="70">
        <f t="shared" si="9"/>
        <v>2705</v>
      </c>
      <c r="R49" s="70">
        <v>1518</v>
      </c>
      <c r="S49" s="70">
        <f t="shared" si="10"/>
        <v>2759</v>
      </c>
      <c r="T49" s="70">
        <v>4277</v>
      </c>
      <c r="U49" s="23"/>
      <c r="V49" s="70">
        <v>-136</v>
      </c>
      <c r="W49" s="70">
        <f t="shared" si="11"/>
        <v>-326</v>
      </c>
      <c r="X49" s="70">
        <v>-462</v>
      </c>
      <c r="Y49" s="70">
        <f t="shared" si="12"/>
        <v>818</v>
      </c>
      <c r="Z49" s="70">
        <f t="shared" si="13"/>
        <v>-38</v>
      </c>
      <c r="AA49" s="70">
        <f t="shared" si="14"/>
        <v>780</v>
      </c>
      <c r="AB49" s="70">
        <v>682</v>
      </c>
      <c r="AC49" s="70">
        <f t="shared" si="15"/>
        <v>-364</v>
      </c>
      <c r="AD49" s="70">
        <v>318</v>
      </c>
      <c r="AE49" s="23"/>
      <c r="AF49" s="233">
        <f t="shared" si="55"/>
        <v>-1089</v>
      </c>
      <c r="AG49" s="233">
        <f t="shared" si="35"/>
        <v>-2304</v>
      </c>
      <c r="AH49" s="233">
        <f t="shared" si="56"/>
        <v>-3393</v>
      </c>
      <c r="AI49" s="233">
        <f t="shared" si="36"/>
        <v>10885</v>
      </c>
      <c r="AJ49" s="233">
        <f t="shared" si="57"/>
        <v>8095</v>
      </c>
      <c r="AK49" s="233">
        <f t="shared" si="37"/>
        <v>18980</v>
      </c>
      <c r="AL49" s="233">
        <f t="shared" si="58"/>
        <v>9796</v>
      </c>
      <c r="AM49" s="233">
        <f t="shared" si="38"/>
        <v>5791</v>
      </c>
      <c r="AN49" s="233">
        <f t="shared" si="59"/>
        <v>15587</v>
      </c>
      <c r="AO49" s="23"/>
      <c r="AP49" s="233">
        <f t="shared" si="39"/>
        <v>4455</v>
      </c>
      <c r="AQ49" s="233">
        <f t="shared" si="40"/>
        <v>5544</v>
      </c>
      <c r="AR49" s="233">
        <f t="shared" si="41"/>
        <v>-1089</v>
      </c>
      <c r="AS49" s="233">
        <f t="shared" si="42"/>
        <v>20710</v>
      </c>
      <c r="AT49" s="233">
        <f t="shared" si="43"/>
        <v>9825</v>
      </c>
      <c r="AU49" s="233">
        <f t="shared" si="44"/>
        <v>10885</v>
      </c>
      <c r="AV49" s="409">
        <f t="shared" si="45"/>
        <v>25165</v>
      </c>
      <c r="AW49" s="409">
        <f t="shared" si="46"/>
        <v>15369</v>
      </c>
      <c r="AX49" s="233">
        <f t="shared" si="47"/>
        <v>9796</v>
      </c>
      <c r="AY49" s="75"/>
      <c r="AZ49" s="744">
        <v>222528</v>
      </c>
      <c r="BA49" s="382">
        <f t="shared" si="60"/>
        <v>2.3312170000000001</v>
      </c>
      <c r="BB49" s="69">
        <f t="shared" si="16"/>
        <v>59931</v>
      </c>
      <c r="BC49" s="382">
        <f t="shared" si="60"/>
        <v>0.63982799999999995</v>
      </c>
      <c r="BD49" s="744">
        <v>282459</v>
      </c>
      <c r="BE49" s="382">
        <f t="shared" si="48"/>
        <v>2.9710450000000002</v>
      </c>
      <c r="BF49" s="744">
        <v>506893</v>
      </c>
      <c r="BG49" s="382">
        <f t="shared" si="49"/>
        <v>4.9281090000000001</v>
      </c>
      <c r="BH49" s="69">
        <f t="shared" si="17"/>
        <v>1242409</v>
      </c>
      <c r="BI49" s="382">
        <f t="shared" si="50"/>
        <v>11.971105</v>
      </c>
      <c r="BJ49" s="744">
        <v>1749302</v>
      </c>
      <c r="BK49" s="382">
        <f t="shared" si="51"/>
        <v>16.899214000000001</v>
      </c>
      <c r="BL49" s="69">
        <f t="shared" si="88"/>
        <v>729421</v>
      </c>
      <c r="BM49" s="382">
        <f t="shared" si="52"/>
        <v>7.2593259999999997</v>
      </c>
      <c r="BN49" s="69">
        <f t="shared" si="19"/>
        <v>1303537</v>
      </c>
      <c r="BO49" s="382">
        <f t="shared" si="53"/>
        <v>12.622479999999999</v>
      </c>
      <c r="BP49" s="744">
        <v>2032958</v>
      </c>
      <c r="BQ49" s="382">
        <f t="shared" si="54"/>
        <v>19.881806000000001</v>
      </c>
      <c r="BR49" s="20"/>
      <c r="BS49" s="744">
        <v>365198</v>
      </c>
      <c r="BT49" s="420">
        <f t="shared" si="61"/>
        <v>3.8841700000000001</v>
      </c>
      <c r="BU49" s="69">
        <f t="shared" si="20"/>
        <v>56204</v>
      </c>
      <c r="BV49" s="420">
        <f t="shared" si="62"/>
        <v>0.63749100000000003</v>
      </c>
      <c r="BW49" s="744">
        <v>421402</v>
      </c>
      <c r="BX49" s="420">
        <f t="shared" si="63"/>
        <v>4.5216609999999999</v>
      </c>
      <c r="BY49" s="744">
        <v>723126</v>
      </c>
      <c r="BZ49" s="420">
        <f t="shared" si="64"/>
        <v>8.4105500000000006</v>
      </c>
      <c r="CA49" s="69">
        <f t="shared" si="21"/>
        <v>427822</v>
      </c>
      <c r="CB49" s="420">
        <f t="shared" si="65"/>
        <v>4.7907590000000004</v>
      </c>
      <c r="CC49" s="744">
        <v>1150948</v>
      </c>
      <c r="CD49" s="420">
        <f t="shared" si="66"/>
        <v>13.201309</v>
      </c>
      <c r="CE49" s="69">
        <f t="shared" si="22"/>
        <v>1088324</v>
      </c>
      <c r="CF49" s="420">
        <f t="shared" si="67"/>
        <v>12.29472</v>
      </c>
      <c r="CG49" s="69">
        <f t="shared" si="23"/>
        <v>489437</v>
      </c>
      <c r="CH49" s="420">
        <f t="shared" si="68"/>
        <v>5.5062959999999999</v>
      </c>
      <c r="CI49" s="744">
        <v>1577761</v>
      </c>
      <c r="CJ49" s="471">
        <f t="shared" si="69"/>
        <v>17.801016000000001</v>
      </c>
      <c r="CK49" s="96"/>
      <c r="CL49" s="514">
        <v>840.17115000000001</v>
      </c>
      <c r="CM49" s="868">
        <f t="shared" si="0"/>
        <v>1.3104472820805617</v>
      </c>
      <c r="CN49" s="613"/>
      <c r="CO49" s="96"/>
      <c r="CP49" s="69">
        <f t="shared" si="24"/>
        <v>291611.21278682322</v>
      </c>
      <c r="CQ49" s="692">
        <f t="shared" si="70"/>
        <v>3.053399979001171</v>
      </c>
      <c r="CR49" s="69">
        <f t="shared" si="24"/>
        <v>78536.416062370146</v>
      </c>
      <c r="CS49" s="692">
        <f t="shared" si="71"/>
        <v>0.83800325641196383</v>
      </c>
      <c r="CT49" s="69">
        <f t="shared" si="24"/>
        <v>370147.6288491934</v>
      </c>
      <c r="CU49" s="692">
        <f t="shared" si="72"/>
        <v>3.8914032354131347</v>
      </c>
      <c r="CV49" s="69">
        <f t="shared" si="24"/>
        <v>664256.55415566219</v>
      </c>
      <c r="CW49" s="692">
        <f t="shared" si="73"/>
        <v>6.4557714734058269</v>
      </c>
      <c r="CX49" s="69">
        <f t="shared" si="25"/>
        <v>1628111.4972824287</v>
      </c>
      <c r="CY49" s="692">
        <f t="shared" si="74"/>
        <v>15.686602862762278</v>
      </c>
      <c r="CZ49" s="69">
        <f t="shared" si="26"/>
        <v>2292368.0514380909</v>
      </c>
      <c r="DA49" s="692">
        <f t="shared" si="75"/>
        <v>22.142374336168103</v>
      </c>
      <c r="DB49" s="69">
        <f t="shared" si="27"/>
        <v>955867.76694248535</v>
      </c>
      <c r="DC49" s="692">
        <f t="shared" si="76"/>
        <v>9.5091714524069992</v>
      </c>
      <c r="DD49" s="69">
        <f t="shared" si="28"/>
        <v>1708216.5187414491</v>
      </c>
      <c r="DE49" s="692">
        <f t="shared" si="77"/>
        <v>16.539737379668011</v>
      </c>
      <c r="DF49" s="69">
        <f t="shared" si="28"/>
        <v>2664084.2856839346</v>
      </c>
      <c r="DG49" s="692">
        <f t="shared" si="78"/>
        <v>26.048908832075004</v>
      </c>
      <c r="DH49" s="20"/>
      <c r="DI49" s="69">
        <f t="shared" si="29"/>
        <v>478572.72652125696</v>
      </c>
      <c r="DJ49" s="692">
        <f t="shared" si="79"/>
        <v>5.0877720814311944</v>
      </c>
      <c r="DK49" s="69">
        <f t="shared" si="29"/>
        <v>73652.379042055894</v>
      </c>
      <c r="DL49" s="692">
        <f t="shared" si="80"/>
        <v>0.83495578629394418</v>
      </c>
      <c r="DM49" s="69">
        <f t="shared" si="29"/>
        <v>552225.10556331289</v>
      </c>
      <c r="DN49" s="692">
        <f t="shared" si="81"/>
        <v>5.922727867725138</v>
      </c>
      <c r="DO49" s="69">
        <f t="shared" si="29"/>
        <v>947618.50130178826</v>
      </c>
      <c r="DP49" s="692">
        <f t="shared" si="82"/>
        <v>11.016135239330614</v>
      </c>
      <c r="DQ49" s="69">
        <f t="shared" si="30"/>
        <v>560638.17711427005</v>
      </c>
      <c r="DR49" s="692">
        <f t="shared" si="83"/>
        <v>6.2765259475011854</v>
      </c>
      <c r="DS49" s="69">
        <f t="shared" si="31"/>
        <v>1508256.6784160584</v>
      </c>
      <c r="DT49" s="692">
        <f t="shared" si="84"/>
        <v>17.292661186831801</v>
      </c>
      <c r="DU49" s="69">
        <f t="shared" si="32"/>
        <v>1426191.2278230453</v>
      </c>
      <c r="DV49" s="471">
        <f t="shared" si="85"/>
        <v>16.10390732076181</v>
      </c>
      <c r="DW49" s="69">
        <f t="shared" si="33"/>
        <v>641381.38639966387</v>
      </c>
      <c r="DX49" s="692">
        <f t="shared" si="86"/>
        <v>7.2136943676315095</v>
      </c>
      <c r="DY49" s="69">
        <f t="shared" si="34"/>
        <v>2067572.6142227091</v>
      </c>
      <c r="DZ49" s="692">
        <f t="shared" si="87"/>
        <v>23.317601688393321</v>
      </c>
      <c r="EA49" s="91"/>
      <c r="EB49" s="69"/>
      <c r="EC49" s="69"/>
      <c r="ED49" s="69"/>
      <c r="EE49" s="69"/>
      <c r="EF49" s="69"/>
      <c r="EG49" s="69"/>
      <c r="EH49" s="69"/>
      <c r="EI49" s="69"/>
      <c r="EJ49" s="69"/>
      <c r="EK49" s="91"/>
      <c r="EL49" s="69"/>
      <c r="EM49" s="69"/>
      <c r="EN49" s="69"/>
      <c r="EO49" s="69"/>
      <c r="EP49" s="69"/>
      <c r="EQ49" s="69"/>
      <c r="ER49" s="69"/>
      <c r="ES49" s="69"/>
      <c r="ET49" s="69"/>
      <c r="EU49" s="91"/>
    </row>
    <row r="50" spans="1:151" s="72" customFormat="1">
      <c r="A50" s="61">
        <v>34425</v>
      </c>
      <c r="B50" s="70">
        <v>380</v>
      </c>
      <c r="C50" s="70">
        <f t="shared" si="1"/>
        <v>659</v>
      </c>
      <c r="D50" s="70">
        <v>1039</v>
      </c>
      <c r="E50" s="70">
        <f t="shared" si="2"/>
        <v>1639</v>
      </c>
      <c r="F50" s="70">
        <f t="shared" si="3"/>
        <v>1944</v>
      </c>
      <c r="G50" s="70">
        <f t="shared" si="4"/>
        <v>3583</v>
      </c>
      <c r="H50" s="70">
        <v>2019</v>
      </c>
      <c r="I50" s="70">
        <f t="shared" si="5"/>
        <v>2603</v>
      </c>
      <c r="J50" s="70">
        <v>4622</v>
      </c>
      <c r="K50" s="23"/>
      <c r="L50" s="70">
        <v>525</v>
      </c>
      <c r="M50" s="70">
        <f t="shared" si="6"/>
        <v>1048</v>
      </c>
      <c r="N50" s="70">
        <v>1573</v>
      </c>
      <c r="O50" s="70">
        <f t="shared" si="7"/>
        <v>924</v>
      </c>
      <c r="P50" s="70">
        <f t="shared" si="8"/>
        <v>1679</v>
      </c>
      <c r="Q50" s="70">
        <f t="shared" si="9"/>
        <v>2603</v>
      </c>
      <c r="R50" s="70">
        <v>1449</v>
      </c>
      <c r="S50" s="70">
        <f t="shared" si="10"/>
        <v>2727</v>
      </c>
      <c r="T50" s="70">
        <v>4176</v>
      </c>
      <c r="U50" s="23"/>
      <c r="V50" s="70">
        <v>-145</v>
      </c>
      <c r="W50" s="70">
        <f t="shared" si="11"/>
        <v>-389</v>
      </c>
      <c r="X50" s="70">
        <v>-534</v>
      </c>
      <c r="Y50" s="70">
        <f t="shared" si="12"/>
        <v>715</v>
      </c>
      <c r="Z50" s="70">
        <f t="shared" si="13"/>
        <v>265</v>
      </c>
      <c r="AA50" s="70">
        <f t="shared" si="14"/>
        <v>980</v>
      </c>
      <c r="AB50" s="70">
        <v>570</v>
      </c>
      <c r="AC50" s="70">
        <f t="shared" si="15"/>
        <v>-124</v>
      </c>
      <c r="AD50" s="70">
        <v>446</v>
      </c>
      <c r="AE50" s="23"/>
      <c r="AF50" s="233">
        <f t="shared" si="55"/>
        <v>-1154</v>
      </c>
      <c r="AG50" s="233">
        <f t="shared" si="35"/>
        <v>-2455</v>
      </c>
      <c r="AH50" s="233">
        <f t="shared" si="56"/>
        <v>-3609</v>
      </c>
      <c r="AI50" s="233">
        <f t="shared" si="36"/>
        <v>11217</v>
      </c>
      <c r="AJ50" s="233">
        <f t="shared" si="57"/>
        <v>8519</v>
      </c>
      <c r="AK50" s="233">
        <f t="shared" si="37"/>
        <v>19736</v>
      </c>
      <c r="AL50" s="233">
        <f t="shared" si="58"/>
        <v>10063</v>
      </c>
      <c r="AM50" s="233">
        <f t="shared" si="38"/>
        <v>6064</v>
      </c>
      <c r="AN50" s="233">
        <f t="shared" si="59"/>
        <v>16127</v>
      </c>
      <c r="AO50" s="23"/>
      <c r="AP50" s="233">
        <f t="shared" si="39"/>
        <v>4537</v>
      </c>
      <c r="AQ50" s="233">
        <f t="shared" si="40"/>
        <v>5691</v>
      </c>
      <c r="AR50" s="233">
        <f t="shared" si="41"/>
        <v>-1154</v>
      </c>
      <c r="AS50" s="233">
        <f t="shared" si="42"/>
        <v>20955</v>
      </c>
      <c r="AT50" s="233">
        <f t="shared" si="43"/>
        <v>9738</v>
      </c>
      <c r="AU50" s="233">
        <f t="shared" si="44"/>
        <v>11217</v>
      </c>
      <c r="AV50" s="409">
        <f t="shared" si="45"/>
        <v>25492</v>
      </c>
      <c r="AW50" s="409">
        <f t="shared" si="46"/>
        <v>15429</v>
      </c>
      <c r="AX50" s="233">
        <f t="shared" si="47"/>
        <v>10063</v>
      </c>
      <c r="AY50" s="75"/>
      <c r="AZ50" s="744">
        <v>204454</v>
      </c>
      <c r="BA50" s="382">
        <f t="shared" si="60"/>
        <v>2.364557</v>
      </c>
      <c r="BB50" s="69">
        <f t="shared" si="16"/>
        <v>55238</v>
      </c>
      <c r="BC50" s="382">
        <f t="shared" si="60"/>
        <v>0.64487899999999998</v>
      </c>
      <c r="BD50" s="744">
        <v>259692</v>
      </c>
      <c r="BE50" s="382">
        <f t="shared" si="48"/>
        <v>3.009436</v>
      </c>
      <c r="BF50" s="744">
        <v>399629</v>
      </c>
      <c r="BG50" s="382">
        <f t="shared" si="49"/>
        <v>4.889443</v>
      </c>
      <c r="BH50" s="69">
        <f t="shared" si="17"/>
        <v>1097476</v>
      </c>
      <c r="BI50" s="382">
        <f t="shared" si="50"/>
        <v>11.92658</v>
      </c>
      <c r="BJ50" s="744">
        <v>1497105</v>
      </c>
      <c r="BK50" s="382">
        <f t="shared" si="51"/>
        <v>16.816023000000001</v>
      </c>
      <c r="BL50" s="69">
        <f t="shared" si="88"/>
        <v>604083</v>
      </c>
      <c r="BM50" s="382">
        <f t="shared" si="52"/>
        <v>7.2539999999999996</v>
      </c>
      <c r="BN50" s="69">
        <f t="shared" si="19"/>
        <v>1153628</v>
      </c>
      <c r="BO50" s="382">
        <f t="shared" si="53"/>
        <v>12.582599</v>
      </c>
      <c r="BP50" s="744">
        <v>1757711</v>
      </c>
      <c r="BQ50" s="382">
        <f t="shared" si="54"/>
        <v>19.836599</v>
      </c>
      <c r="BR50" s="20"/>
      <c r="BS50" s="744">
        <v>319912</v>
      </c>
      <c r="BT50" s="420">
        <f t="shared" si="61"/>
        <v>3.9026689999999999</v>
      </c>
      <c r="BU50" s="69">
        <f t="shared" si="20"/>
        <v>45007</v>
      </c>
      <c r="BV50" s="420">
        <f t="shared" si="62"/>
        <v>0.64362900000000001</v>
      </c>
      <c r="BW50" s="744">
        <v>364919</v>
      </c>
      <c r="BX50" s="420">
        <f t="shared" si="63"/>
        <v>4.5462980000000002</v>
      </c>
      <c r="BY50" s="744">
        <v>666814</v>
      </c>
      <c r="BZ50" s="420">
        <f t="shared" si="64"/>
        <v>8.4267939999999992</v>
      </c>
      <c r="CA50" s="69">
        <f t="shared" si="21"/>
        <v>339252</v>
      </c>
      <c r="CB50" s="420">
        <f t="shared" si="65"/>
        <v>4.7061190000000002</v>
      </c>
      <c r="CC50" s="744">
        <v>1006066</v>
      </c>
      <c r="CD50" s="420">
        <f t="shared" si="66"/>
        <v>13.132913</v>
      </c>
      <c r="CE50" s="69">
        <f t="shared" si="22"/>
        <v>986726</v>
      </c>
      <c r="CF50" s="420">
        <f t="shared" si="67"/>
        <v>12.329463000000001</v>
      </c>
      <c r="CG50" s="69">
        <f t="shared" si="23"/>
        <v>389058</v>
      </c>
      <c r="CH50" s="420">
        <f t="shared" si="68"/>
        <v>5.4256029999999997</v>
      </c>
      <c r="CI50" s="744">
        <v>1375784</v>
      </c>
      <c r="CJ50" s="471">
        <f t="shared" si="69"/>
        <v>17.755065999999999</v>
      </c>
      <c r="CK50" s="96"/>
      <c r="CL50" s="514">
        <v>840.17115000000001</v>
      </c>
      <c r="CM50" s="868">
        <f t="shared" si="0"/>
        <v>1.3104472820805617</v>
      </c>
      <c r="CN50" s="613"/>
      <c r="CO50" s="96"/>
      <c r="CP50" s="69">
        <f t="shared" si="24"/>
        <v>267926.18861049914</v>
      </c>
      <c r="CQ50" s="692">
        <f t="shared" si="70"/>
        <v>3.0956791568520967</v>
      </c>
      <c r="CR50" s="69">
        <f t="shared" si="24"/>
        <v>72386.486967566074</v>
      </c>
      <c r="CS50" s="692">
        <f t="shared" si="71"/>
        <v>0.84420844594629418</v>
      </c>
      <c r="CT50" s="69">
        <f t="shared" si="24"/>
        <v>340312.67557806522</v>
      </c>
      <c r="CU50" s="692">
        <f t="shared" si="72"/>
        <v>3.9398876027983918</v>
      </c>
      <c r="CV50" s="69">
        <f t="shared" si="24"/>
        <v>523692.73689057282</v>
      </c>
      <c r="CW50" s="692">
        <f t="shared" si="73"/>
        <v>6.4014872091108339</v>
      </c>
      <c r="CX50" s="69">
        <f t="shared" si="25"/>
        <v>1438184.4413486465</v>
      </c>
      <c r="CY50" s="692">
        <f t="shared" si="74"/>
        <v>15.618837399752174</v>
      </c>
      <c r="CZ50" s="69">
        <f t="shared" si="26"/>
        <v>1961877.1782392194</v>
      </c>
      <c r="DA50" s="692">
        <f t="shared" si="75"/>
        <v>22.020324608863003</v>
      </c>
      <c r="DB50" s="69">
        <f t="shared" si="27"/>
        <v>791618.92550107196</v>
      </c>
      <c r="DC50" s="692">
        <f t="shared" si="76"/>
        <v>9.4971663659629311</v>
      </c>
      <c r="DD50" s="69">
        <f t="shared" si="28"/>
        <v>1511768.6771320342</v>
      </c>
      <c r="DE50" s="692">
        <f t="shared" si="77"/>
        <v>16.477632860190493</v>
      </c>
      <c r="DF50" s="69">
        <f t="shared" si="28"/>
        <v>2303387.6026331061</v>
      </c>
      <c r="DG50" s="692">
        <f t="shared" si="78"/>
        <v>25.974799226153419</v>
      </c>
      <c r="DH50" s="20"/>
      <c r="DI50" s="69">
        <f t="shared" si="29"/>
        <v>419227.81090495666</v>
      </c>
      <c r="DJ50" s="692">
        <f t="shared" si="79"/>
        <v>5.1095283677731382</v>
      </c>
      <c r="DK50" s="69">
        <f t="shared" si="29"/>
        <v>58979.300824599843</v>
      </c>
      <c r="DL50" s="692">
        <f t="shared" si="80"/>
        <v>0.84267876875059144</v>
      </c>
      <c r="DM50" s="69">
        <f t="shared" si="29"/>
        <v>478207.11172955652</v>
      </c>
      <c r="DN50" s="692">
        <f t="shared" si="81"/>
        <v>5.9522071365237288</v>
      </c>
      <c r="DO50" s="69">
        <f t="shared" si="29"/>
        <v>873824.59395326767</v>
      </c>
      <c r="DP50" s="692">
        <f t="shared" si="82"/>
        <v>11.032057056247197</v>
      </c>
      <c r="DQ50" s="69">
        <f t="shared" si="30"/>
        <v>444571.86134039471</v>
      </c>
      <c r="DR50" s="692">
        <f t="shared" si="83"/>
        <v>6.1621139578130428</v>
      </c>
      <c r="DS50" s="69">
        <f t="shared" si="31"/>
        <v>1318396.4552936624</v>
      </c>
      <c r="DT50" s="692">
        <f t="shared" si="84"/>
        <v>17.194171014060242</v>
      </c>
      <c r="DU50" s="69">
        <f t="shared" si="32"/>
        <v>1293052.4048582243</v>
      </c>
      <c r="DV50" s="471">
        <f t="shared" si="85"/>
        <v>16.141585424020334</v>
      </c>
      <c r="DW50" s="69">
        <f t="shared" si="33"/>
        <v>509839.9986716992</v>
      </c>
      <c r="DX50" s="692">
        <f t="shared" si="86"/>
        <v>7.10407652561618</v>
      </c>
      <c r="DY50" s="69">
        <f t="shared" si="34"/>
        <v>1802892.4035299234</v>
      </c>
      <c r="DZ50" s="692">
        <f t="shared" si="87"/>
        <v>23.245661949636521</v>
      </c>
      <c r="EA50" s="91"/>
      <c r="EB50" s="69"/>
      <c r="EC50" s="69"/>
      <c r="ED50" s="69"/>
      <c r="EE50" s="69"/>
      <c r="EF50" s="69"/>
      <c r="EG50" s="69"/>
      <c r="EH50" s="69"/>
      <c r="EI50" s="69"/>
      <c r="EJ50" s="69"/>
      <c r="EK50" s="91"/>
      <c r="EL50" s="69"/>
      <c r="EM50" s="69"/>
      <c r="EN50" s="69"/>
      <c r="EO50" s="69"/>
      <c r="EP50" s="69"/>
      <c r="EQ50" s="69"/>
      <c r="ER50" s="69"/>
      <c r="ES50" s="69"/>
      <c r="ET50" s="69"/>
      <c r="EU50" s="91"/>
    </row>
    <row r="51" spans="1:151" s="72" customFormat="1">
      <c r="A51" s="61">
        <v>34455</v>
      </c>
      <c r="B51" s="70">
        <v>331</v>
      </c>
      <c r="C51" s="70">
        <f t="shared" si="1"/>
        <v>646</v>
      </c>
      <c r="D51" s="70">
        <v>977</v>
      </c>
      <c r="E51" s="70">
        <f t="shared" si="2"/>
        <v>1727</v>
      </c>
      <c r="F51" s="70">
        <f t="shared" si="3"/>
        <v>1631</v>
      </c>
      <c r="G51" s="70">
        <f t="shared" si="4"/>
        <v>3358</v>
      </c>
      <c r="H51" s="70">
        <v>2058</v>
      </c>
      <c r="I51" s="70">
        <f t="shared" si="5"/>
        <v>2277</v>
      </c>
      <c r="J51" s="70">
        <v>4335</v>
      </c>
      <c r="K51" s="23"/>
      <c r="L51" s="70">
        <v>496</v>
      </c>
      <c r="M51" s="70">
        <f t="shared" si="6"/>
        <v>952</v>
      </c>
      <c r="N51" s="70">
        <v>1448</v>
      </c>
      <c r="O51" s="70">
        <f t="shared" si="7"/>
        <v>855</v>
      </c>
      <c r="P51" s="70">
        <f t="shared" si="8"/>
        <v>1396</v>
      </c>
      <c r="Q51" s="70">
        <f t="shared" si="9"/>
        <v>2251</v>
      </c>
      <c r="R51" s="70">
        <v>1351</v>
      </c>
      <c r="S51" s="70">
        <f t="shared" si="10"/>
        <v>2348</v>
      </c>
      <c r="T51" s="70">
        <v>3699</v>
      </c>
      <c r="U51" s="23"/>
      <c r="V51" s="70">
        <v>-165</v>
      </c>
      <c r="W51" s="70">
        <f t="shared" si="11"/>
        <v>-306</v>
      </c>
      <c r="X51" s="70">
        <v>-471</v>
      </c>
      <c r="Y51" s="70">
        <f t="shared" si="12"/>
        <v>872</v>
      </c>
      <c r="Z51" s="70">
        <f t="shared" si="13"/>
        <v>235</v>
      </c>
      <c r="AA51" s="70">
        <f t="shared" si="14"/>
        <v>1107</v>
      </c>
      <c r="AB51" s="70">
        <v>707</v>
      </c>
      <c r="AC51" s="70">
        <f t="shared" si="15"/>
        <v>-71</v>
      </c>
      <c r="AD51" s="70">
        <v>636</v>
      </c>
      <c r="AE51" s="23"/>
      <c r="AF51" s="233">
        <f t="shared" si="55"/>
        <v>-1156</v>
      </c>
      <c r="AG51" s="233">
        <f t="shared" si="35"/>
        <v>-2565</v>
      </c>
      <c r="AH51" s="233">
        <f t="shared" si="56"/>
        <v>-3721</v>
      </c>
      <c r="AI51" s="233">
        <f t="shared" si="36"/>
        <v>11616</v>
      </c>
      <c r="AJ51" s="233">
        <f t="shared" si="57"/>
        <v>8673</v>
      </c>
      <c r="AK51" s="233">
        <f t="shared" si="37"/>
        <v>20289</v>
      </c>
      <c r="AL51" s="233">
        <f t="shared" si="58"/>
        <v>10460</v>
      </c>
      <c r="AM51" s="233">
        <f t="shared" si="38"/>
        <v>6108</v>
      </c>
      <c r="AN51" s="233">
        <f t="shared" si="59"/>
        <v>16568</v>
      </c>
      <c r="AO51" s="23"/>
      <c r="AP51" s="233">
        <f t="shared" si="39"/>
        <v>4581</v>
      </c>
      <c r="AQ51" s="233">
        <f t="shared" si="40"/>
        <v>5737</v>
      </c>
      <c r="AR51" s="233">
        <f t="shared" si="41"/>
        <v>-1156</v>
      </c>
      <c r="AS51" s="233">
        <f t="shared" si="42"/>
        <v>21361</v>
      </c>
      <c r="AT51" s="233">
        <f t="shared" si="43"/>
        <v>9745</v>
      </c>
      <c r="AU51" s="233">
        <f t="shared" si="44"/>
        <v>11616</v>
      </c>
      <c r="AV51" s="409">
        <f t="shared" si="45"/>
        <v>25942</v>
      </c>
      <c r="AW51" s="409">
        <f t="shared" si="46"/>
        <v>15482</v>
      </c>
      <c r="AX51" s="233">
        <f t="shared" si="47"/>
        <v>10460</v>
      </c>
      <c r="AY51" s="75"/>
      <c r="AZ51" s="744">
        <v>208296</v>
      </c>
      <c r="BA51" s="382">
        <f t="shared" si="60"/>
        <v>2.3870659999999999</v>
      </c>
      <c r="BB51" s="69">
        <f t="shared" si="16"/>
        <v>49517</v>
      </c>
      <c r="BC51" s="382">
        <f t="shared" si="60"/>
        <v>0.647204</v>
      </c>
      <c r="BD51" s="744">
        <v>257813</v>
      </c>
      <c r="BE51" s="382">
        <f t="shared" si="48"/>
        <v>3.0342699999999998</v>
      </c>
      <c r="BF51" s="744">
        <v>484501</v>
      </c>
      <c r="BG51" s="382">
        <f t="shared" si="49"/>
        <v>4.953665</v>
      </c>
      <c r="BH51" s="69">
        <f t="shared" si="17"/>
        <v>1425253</v>
      </c>
      <c r="BI51" s="382">
        <f t="shared" si="50"/>
        <v>12.196828</v>
      </c>
      <c r="BJ51" s="744">
        <v>1909754</v>
      </c>
      <c r="BK51" s="382">
        <f t="shared" si="51"/>
        <v>17.150493000000001</v>
      </c>
      <c r="BL51" s="69">
        <f t="shared" si="88"/>
        <v>692797</v>
      </c>
      <c r="BM51" s="382">
        <f t="shared" si="52"/>
        <v>7.3407309999999999</v>
      </c>
      <c r="BN51" s="69">
        <f t="shared" si="19"/>
        <v>1475631</v>
      </c>
      <c r="BO51" s="382">
        <f t="shared" si="53"/>
        <v>12.854901999999999</v>
      </c>
      <c r="BP51" s="744">
        <v>2168428</v>
      </c>
      <c r="BQ51" s="382">
        <f t="shared" si="54"/>
        <v>20.195633000000001</v>
      </c>
      <c r="BR51" s="20"/>
      <c r="BS51" s="744">
        <v>385614</v>
      </c>
      <c r="BT51" s="420">
        <f t="shared" si="61"/>
        <v>3.9872619999999999</v>
      </c>
      <c r="BU51" s="69">
        <f t="shared" si="20"/>
        <v>55088</v>
      </c>
      <c r="BV51" s="420">
        <f t="shared" si="62"/>
        <v>0.65686500000000003</v>
      </c>
      <c r="BW51" s="744">
        <v>440702</v>
      </c>
      <c r="BX51" s="420">
        <f t="shared" si="63"/>
        <v>4.6441270000000001</v>
      </c>
      <c r="BY51" s="744">
        <v>810106</v>
      </c>
      <c r="BZ51" s="420">
        <f t="shared" si="64"/>
        <v>8.589893</v>
      </c>
      <c r="CA51" s="69">
        <f t="shared" si="21"/>
        <v>421554</v>
      </c>
      <c r="CB51" s="420">
        <f t="shared" si="65"/>
        <v>4.7471579999999998</v>
      </c>
      <c r="CC51" s="744">
        <v>1231660</v>
      </c>
      <c r="CD51" s="420">
        <f t="shared" si="66"/>
        <v>13.337051000000001</v>
      </c>
      <c r="CE51" s="69">
        <f t="shared" si="22"/>
        <v>1195720</v>
      </c>
      <c r="CF51" s="420">
        <f t="shared" si="67"/>
        <v>12.577154999999999</v>
      </c>
      <c r="CG51" s="69">
        <f t="shared" si="23"/>
        <v>482369</v>
      </c>
      <c r="CH51" s="420">
        <f t="shared" si="68"/>
        <v>5.4801719999999996</v>
      </c>
      <c r="CI51" s="744">
        <v>1678089</v>
      </c>
      <c r="CJ51" s="471">
        <f t="shared" si="69"/>
        <v>18.057327000000001</v>
      </c>
      <c r="CK51" s="96"/>
      <c r="CL51" s="514">
        <v>840.17115000000001</v>
      </c>
      <c r="CM51" s="868">
        <f t="shared" si="0"/>
        <v>1.3104472820805617</v>
      </c>
      <c r="CN51" s="613"/>
      <c r="CO51" s="96"/>
      <c r="CP51" s="69">
        <f t="shared" si="24"/>
        <v>272960.9270682527</v>
      </c>
      <c r="CQ51" s="692">
        <f t="shared" si="70"/>
        <v>3.1236438756148406</v>
      </c>
      <c r="CR51" s="69">
        <f t="shared" si="24"/>
        <v>64889.418066783175</v>
      </c>
      <c r="CS51" s="692">
        <f t="shared" si="71"/>
        <v>0.84686605520862079</v>
      </c>
      <c r="CT51" s="69">
        <f t="shared" si="24"/>
        <v>337850.34513503587</v>
      </c>
      <c r="CU51" s="692">
        <f t="shared" si="72"/>
        <v>3.9705099308234617</v>
      </c>
      <c r="CV51" s="69">
        <f t="shared" si="24"/>
        <v>634913.01861531427</v>
      </c>
      <c r="CW51" s="692">
        <f t="shared" si="73"/>
        <v>6.4821808182387741</v>
      </c>
      <c r="CX51" s="69">
        <f t="shared" si="25"/>
        <v>1867718.9201271669</v>
      </c>
      <c r="CY51" s="692">
        <f t="shared" si="74"/>
        <v>15.963458118315696</v>
      </c>
      <c r="CZ51" s="69">
        <f t="shared" si="26"/>
        <v>2502631.9387424812</v>
      </c>
      <c r="DA51" s="692">
        <f t="shared" si="75"/>
        <v>22.44563893655447</v>
      </c>
      <c r="DB51" s="69">
        <f t="shared" si="27"/>
        <v>907873.94568356697</v>
      </c>
      <c r="DC51" s="692">
        <f t="shared" si="76"/>
        <v>9.6058246938536129</v>
      </c>
      <c r="DD51" s="69">
        <f t="shared" si="28"/>
        <v>1933736.6333038213</v>
      </c>
      <c r="DE51" s="692">
        <f t="shared" si="77"/>
        <v>16.824548040174914</v>
      </c>
      <c r="DF51" s="69">
        <f t="shared" si="28"/>
        <v>2841610.5789873884</v>
      </c>
      <c r="DG51" s="692">
        <f t="shared" si="78"/>
        <v>26.430372734028531</v>
      </c>
      <c r="DH51" s="20"/>
      <c r="DI51" s="69">
        <f t="shared" si="29"/>
        <v>505326.81823221373</v>
      </c>
      <c r="DJ51" s="692">
        <f t="shared" si="79"/>
        <v>5.2179005895032686</v>
      </c>
      <c r="DK51" s="69">
        <f t="shared" si="29"/>
        <v>72189.919875253981</v>
      </c>
      <c r="DL51" s="692">
        <f t="shared" si="80"/>
        <v>0.85967870595750939</v>
      </c>
      <c r="DM51" s="69">
        <f t="shared" si="29"/>
        <v>577516.73810746765</v>
      </c>
      <c r="DN51" s="692">
        <f t="shared" si="81"/>
        <v>6.0775792954607786</v>
      </c>
      <c r="DO51" s="69">
        <f t="shared" si="29"/>
        <v>1061601.2058971555</v>
      </c>
      <c r="DP51" s="692">
        <f t="shared" si="82"/>
        <v>11.240453991947181</v>
      </c>
      <c r="DQ51" s="69">
        <f t="shared" si="30"/>
        <v>552424.29355018912</v>
      </c>
      <c r="DR51" s="692">
        <f t="shared" si="83"/>
        <v>6.2127553914033307</v>
      </c>
      <c r="DS51" s="69">
        <f t="shared" si="31"/>
        <v>1614025.4994473446</v>
      </c>
      <c r="DT51" s="692">
        <f t="shared" si="84"/>
        <v>17.453209383350512</v>
      </c>
      <c r="DU51" s="69">
        <f t="shared" si="32"/>
        <v>1566928.0241293693</v>
      </c>
      <c r="DV51" s="471">
        <f t="shared" si="85"/>
        <v>16.458354581450447</v>
      </c>
      <c r="DW51" s="69">
        <f t="shared" si="33"/>
        <v>632119.14500991849</v>
      </c>
      <c r="DX51" s="692">
        <f t="shared" si="86"/>
        <v>7.1720583633166708</v>
      </c>
      <c r="DY51" s="69">
        <f t="shared" si="34"/>
        <v>2199047.1691392879</v>
      </c>
      <c r="DZ51" s="692">
        <f t="shared" si="87"/>
        <v>23.630412944767116</v>
      </c>
      <c r="EA51" s="91"/>
      <c r="EB51" s="69"/>
      <c r="EC51" s="69"/>
      <c r="ED51" s="69"/>
      <c r="EE51" s="69"/>
      <c r="EF51" s="69"/>
      <c r="EG51" s="69"/>
      <c r="EH51" s="69"/>
      <c r="EI51" s="69"/>
      <c r="EJ51" s="69"/>
      <c r="EK51" s="91"/>
      <c r="EL51" s="69"/>
      <c r="EM51" s="69"/>
      <c r="EN51" s="69"/>
      <c r="EO51" s="69"/>
      <c r="EP51" s="69"/>
      <c r="EQ51" s="69"/>
      <c r="ER51" s="69"/>
      <c r="ES51" s="69"/>
      <c r="ET51" s="69"/>
      <c r="EU51" s="91"/>
    </row>
    <row r="52" spans="1:151" s="72" customFormat="1">
      <c r="A52" s="61">
        <v>34486</v>
      </c>
      <c r="B52" s="70">
        <v>329</v>
      </c>
      <c r="C52" s="70">
        <f t="shared" si="1"/>
        <v>599</v>
      </c>
      <c r="D52" s="70">
        <v>928</v>
      </c>
      <c r="E52" s="70">
        <f t="shared" si="2"/>
        <v>1564</v>
      </c>
      <c r="F52" s="70">
        <f t="shared" si="3"/>
        <v>1611</v>
      </c>
      <c r="G52" s="70">
        <f t="shared" si="4"/>
        <v>3175</v>
      </c>
      <c r="H52" s="70">
        <v>1893</v>
      </c>
      <c r="I52" s="70">
        <f t="shared" si="5"/>
        <v>2210</v>
      </c>
      <c r="J52" s="70">
        <v>4103</v>
      </c>
      <c r="K52" s="23"/>
      <c r="L52" s="70">
        <v>453</v>
      </c>
      <c r="M52" s="70">
        <f t="shared" si="6"/>
        <v>1033</v>
      </c>
      <c r="N52" s="70">
        <v>1486</v>
      </c>
      <c r="O52" s="70">
        <f t="shared" si="7"/>
        <v>808</v>
      </c>
      <c r="P52" s="70">
        <f t="shared" si="8"/>
        <v>1420</v>
      </c>
      <c r="Q52" s="70">
        <f t="shared" si="9"/>
        <v>2228</v>
      </c>
      <c r="R52" s="70">
        <v>1261</v>
      </c>
      <c r="S52" s="70">
        <f t="shared" si="10"/>
        <v>2453</v>
      </c>
      <c r="T52" s="70">
        <v>3714</v>
      </c>
      <c r="U52" s="23"/>
      <c r="V52" s="70">
        <v>-124</v>
      </c>
      <c r="W52" s="70">
        <f t="shared" si="11"/>
        <v>-434</v>
      </c>
      <c r="X52" s="70">
        <v>-558</v>
      </c>
      <c r="Y52" s="70">
        <f t="shared" si="12"/>
        <v>756</v>
      </c>
      <c r="Z52" s="70">
        <f t="shared" si="13"/>
        <v>191</v>
      </c>
      <c r="AA52" s="70">
        <f t="shared" si="14"/>
        <v>947</v>
      </c>
      <c r="AB52" s="70">
        <v>632</v>
      </c>
      <c r="AC52" s="70">
        <f t="shared" si="15"/>
        <v>-243</v>
      </c>
      <c r="AD52" s="70">
        <v>389</v>
      </c>
      <c r="AE52" s="23"/>
      <c r="AF52" s="233">
        <f t="shared" si="55"/>
        <v>-1147</v>
      </c>
      <c r="AG52" s="233">
        <f t="shared" si="35"/>
        <v>-2742</v>
      </c>
      <c r="AH52" s="233">
        <f t="shared" si="56"/>
        <v>-3889</v>
      </c>
      <c r="AI52" s="233">
        <f t="shared" si="36"/>
        <v>11934</v>
      </c>
      <c r="AJ52" s="233">
        <f t="shared" si="57"/>
        <v>8770</v>
      </c>
      <c r="AK52" s="233">
        <f t="shared" si="37"/>
        <v>20704</v>
      </c>
      <c r="AL52" s="233">
        <f t="shared" si="58"/>
        <v>10787</v>
      </c>
      <c r="AM52" s="233">
        <f t="shared" si="38"/>
        <v>6028</v>
      </c>
      <c r="AN52" s="233">
        <f t="shared" si="59"/>
        <v>16815</v>
      </c>
      <c r="AO52" s="23"/>
      <c r="AP52" s="233">
        <f t="shared" si="39"/>
        <v>4636</v>
      </c>
      <c r="AQ52" s="233">
        <f t="shared" si="40"/>
        <v>5783</v>
      </c>
      <c r="AR52" s="233">
        <f t="shared" si="41"/>
        <v>-1147</v>
      </c>
      <c r="AS52" s="233">
        <f t="shared" si="42"/>
        <v>21706</v>
      </c>
      <c r="AT52" s="233">
        <f t="shared" si="43"/>
        <v>9772</v>
      </c>
      <c r="AU52" s="233">
        <f t="shared" si="44"/>
        <v>11934</v>
      </c>
      <c r="AV52" s="409">
        <f t="shared" si="45"/>
        <v>26342</v>
      </c>
      <c r="AW52" s="409">
        <f t="shared" si="46"/>
        <v>15555</v>
      </c>
      <c r="AX52" s="233">
        <f t="shared" si="47"/>
        <v>10787</v>
      </c>
      <c r="AY52" s="75"/>
      <c r="AZ52" s="744">
        <v>194551</v>
      </c>
      <c r="BA52" s="382">
        <f t="shared" si="60"/>
        <v>2.3841770000000002</v>
      </c>
      <c r="BB52" s="69">
        <f t="shared" si="16"/>
        <v>61028</v>
      </c>
      <c r="BC52" s="382">
        <f t="shared" si="60"/>
        <v>0.65815400000000002</v>
      </c>
      <c r="BD52" s="744">
        <v>255579</v>
      </c>
      <c r="BE52" s="382">
        <f t="shared" si="48"/>
        <v>3.0423309999999999</v>
      </c>
      <c r="BF52" s="744">
        <v>415728</v>
      </c>
      <c r="BG52" s="382">
        <f t="shared" si="49"/>
        <v>4.9756400000000003</v>
      </c>
      <c r="BH52" s="69">
        <f t="shared" si="17"/>
        <v>1091427</v>
      </c>
      <c r="BI52" s="382">
        <f t="shared" si="50"/>
        <v>12.120523</v>
      </c>
      <c r="BJ52" s="744">
        <v>1507155</v>
      </c>
      <c r="BK52" s="382">
        <f t="shared" si="51"/>
        <v>17.096163000000001</v>
      </c>
      <c r="BL52" s="69">
        <f t="shared" si="88"/>
        <v>610279</v>
      </c>
      <c r="BM52" s="382">
        <f t="shared" si="52"/>
        <v>7.3598169999999996</v>
      </c>
      <c r="BN52" s="69">
        <f t="shared" si="19"/>
        <v>1153210</v>
      </c>
      <c r="BO52" s="382">
        <f t="shared" si="53"/>
        <v>12.789622</v>
      </c>
      <c r="BP52" s="744">
        <v>1763489</v>
      </c>
      <c r="BQ52" s="382">
        <f t="shared" si="54"/>
        <v>20.149439000000001</v>
      </c>
      <c r="BR52" s="20"/>
      <c r="BS52" s="744">
        <v>364600</v>
      </c>
      <c r="BT52" s="420">
        <f t="shared" si="61"/>
        <v>4.0282220000000004</v>
      </c>
      <c r="BU52" s="69">
        <f t="shared" si="20"/>
        <v>50560</v>
      </c>
      <c r="BV52" s="420">
        <f t="shared" si="62"/>
        <v>0.654833</v>
      </c>
      <c r="BW52" s="744">
        <v>415160</v>
      </c>
      <c r="BX52" s="420">
        <f t="shared" si="63"/>
        <v>4.6830550000000004</v>
      </c>
      <c r="BY52" s="744">
        <v>720331</v>
      </c>
      <c r="BZ52" s="420">
        <f t="shared" si="64"/>
        <v>8.7044700000000006</v>
      </c>
      <c r="CA52" s="69">
        <f t="shared" si="21"/>
        <v>363560</v>
      </c>
      <c r="CB52" s="420">
        <f t="shared" si="65"/>
        <v>4.7234930000000004</v>
      </c>
      <c r="CC52" s="744">
        <v>1083891</v>
      </c>
      <c r="CD52" s="420">
        <f t="shared" si="66"/>
        <v>13.427963</v>
      </c>
      <c r="CE52" s="69">
        <f t="shared" si="22"/>
        <v>1084931</v>
      </c>
      <c r="CF52" s="420">
        <f t="shared" si="67"/>
        <v>12.732692</v>
      </c>
      <c r="CG52" s="69">
        <f t="shared" si="23"/>
        <v>420477</v>
      </c>
      <c r="CH52" s="420">
        <f t="shared" si="68"/>
        <v>5.4547639999999999</v>
      </c>
      <c r="CI52" s="744">
        <v>1505408</v>
      </c>
      <c r="CJ52" s="471">
        <f t="shared" si="69"/>
        <v>18.187456000000001</v>
      </c>
      <c r="CK52" s="96"/>
      <c r="CL52" s="514">
        <v>840.53970000000004</v>
      </c>
      <c r="CM52" s="868">
        <f t="shared" si="0"/>
        <v>1.3098726925093485</v>
      </c>
      <c r="CN52" s="613"/>
      <c r="CO52" s="96"/>
      <c r="CP52" s="69">
        <f t="shared" si="24"/>
        <v>254837.04220038626</v>
      </c>
      <c r="CQ52" s="692">
        <f t="shared" si="70"/>
        <v>3.1193556546819883</v>
      </c>
      <c r="CR52" s="69">
        <f t="shared" si="24"/>
        <v>79938.910678460525</v>
      </c>
      <c r="CS52" s="692">
        <f t="shared" si="71"/>
        <v>0.86108132869509235</v>
      </c>
      <c r="CT52" s="69">
        <f t="shared" si="24"/>
        <v>334775.95287884679</v>
      </c>
      <c r="CU52" s="692">
        <f t="shared" si="72"/>
        <v>3.9804369833770807</v>
      </c>
      <c r="CV52" s="69">
        <f t="shared" si="24"/>
        <v>544550.75471152645</v>
      </c>
      <c r="CW52" s="692">
        <f t="shared" si="73"/>
        <v>6.509960150064857</v>
      </c>
      <c r="CX52" s="69">
        <f t="shared" si="25"/>
        <v>1429630.4231674008</v>
      </c>
      <c r="CY52" s="692">
        <f t="shared" si="74"/>
        <v>15.860527450675242</v>
      </c>
      <c r="CZ52" s="69">
        <f t="shared" si="26"/>
        <v>1974181.177878927</v>
      </c>
      <c r="DA52" s="692">
        <f t="shared" si="75"/>
        <v>22.370487600740102</v>
      </c>
      <c r="DB52" s="69">
        <f t="shared" si="27"/>
        <v>799387.79691191262</v>
      </c>
      <c r="DC52" s="692">
        <f t="shared" si="76"/>
        <v>9.6293158047468417</v>
      </c>
      <c r="DD52" s="69">
        <f t="shared" si="28"/>
        <v>1510558.2877287057</v>
      </c>
      <c r="DE52" s="692">
        <f t="shared" si="77"/>
        <v>16.735929150658784</v>
      </c>
      <c r="DF52" s="69">
        <f t="shared" si="28"/>
        <v>2309946.0846406184</v>
      </c>
      <c r="DG52" s="692">
        <f t="shared" si="78"/>
        <v>26.365244955405633</v>
      </c>
      <c r="DH52" s="20"/>
      <c r="DI52" s="69">
        <f t="shared" si="29"/>
        <v>477579.58368890843</v>
      </c>
      <c r="DJ52" s="692">
        <f t="shared" si="79"/>
        <v>5.2707268295918874</v>
      </c>
      <c r="DK52" s="69">
        <f t="shared" si="29"/>
        <v>66227.163333272663</v>
      </c>
      <c r="DL52" s="692">
        <f t="shared" si="80"/>
        <v>0.85688279474305462</v>
      </c>
      <c r="DM52" s="69">
        <f t="shared" si="29"/>
        <v>543806.74702218105</v>
      </c>
      <c r="DN52" s="692">
        <f t="shared" si="81"/>
        <v>6.1276096243349416</v>
      </c>
      <c r="DO52" s="69">
        <f t="shared" si="29"/>
        <v>943541.90646795148</v>
      </c>
      <c r="DP52" s="692">
        <f t="shared" si="82"/>
        <v>11.388988986725446</v>
      </c>
      <c r="DQ52" s="69">
        <f t="shared" si="30"/>
        <v>476217.31608869875</v>
      </c>
      <c r="DR52" s="692">
        <f t="shared" si="83"/>
        <v>6.1807687973584775</v>
      </c>
      <c r="DS52" s="69">
        <f t="shared" si="31"/>
        <v>1419759.2225566502</v>
      </c>
      <c r="DT52" s="692">
        <f t="shared" si="84"/>
        <v>17.569757784083919</v>
      </c>
      <c r="DU52" s="69">
        <f t="shared" si="32"/>
        <v>1421121.4901568599</v>
      </c>
      <c r="DV52" s="471">
        <f t="shared" si="85"/>
        <v>16.65971581631733</v>
      </c>
      <c r="DW52" s="69">
        <f t="shared" si="33"/>
        <v>550771.34012825333</v>
      </c>
      <c r="DX52" s="692">
        <f t="shared" si="86"/>
        <v>7.13763892167748</v>
      </c>
      <c r="DY52" s="69">
        <f t="shared" si="34"/>
        <v>1971892.8302851133</v>
      </c>
      <c r="DZ52" s="692">
        <f t="shared" si="87"/>
        <v>23.797354737994812</v>
      </c>
      <c r="EA52" s="91"/>
      <c r="EB52" s="69"/>
      <c r="EC52" s="69"/>
      <c r="ED52" s="69"/>
      <c r="EE52" s="69"/>
      <c r="EF52" s="69"/>
      <c r="EG52" s="69"/>
      <c r="EH52" s="69"/>
      <c r="EI52" s="69"/>
      <c r="EJ52" s="69"/>
      <c r="EK52" s="91"/>
      <c r="EL52" s="69"/>
      <c r="EM52" s="69"/>
      <c r="EN52" s="69"/>
      <c r="EO52" s="69"/>
      <c r="EP52" s="69"/>
      <c r="EQ52" s="69"/>
      <c r="ER52" s="69"/>
      <c r="ES52" s="69"/>
      <c r="ET52" s="69"/>
      <c r="EU52" s="91"/>
    </row>
    <row r="53" spans="1:151" s="72" customFormat="1">
      <c r="A53" s="61">
        <v>34516</v>
      </c>
      <c r="B53" s="70">
        <v>356</v>
      </c>
      <c r="C53" s="70">
        <f t="shared" si="1"/>
        <v>593</v>
      </c>
      <c r="D53" s="70">
        <v>949</v>
      </c>
      <c r="E53" s="70">
        <f t="shared" si="2"/>
        <v>1878</v>
      </c>
      <c r="F53" s="70">
        <f t="shared" si="3"/>
        <v>1974</v>
      </c>
      <c r="G53" s="70">
        <f t="shared" si="4"/>
        <v>3852</v>
      </c>
      <c r="H53" s="70">
        <v>2234</v>
      </c>
      <c r="I53" s="70">
        <f t="shared" si="5"/>
        <v>2567</v>
      </c>
      <c r="J53" s="70">
        <v>4801</v>
      </c>
      <c r="K53" s="23"/>
      <c r="L53" s="70">
        <v>515</v>
      </c>
      <c r="M53" s="70">
        <f t="shared" si="6"/>
        <v>922</v>
      </c>
      <c r="N53" s="70">
        <v>1437</v>
      </c>
      <c r="O53" s="70">
        <f t="shared" si="7"/>
        <v>818</v>
      </c>
      <c r="P53" s="70">
        <f t="shared" si="8"/>
        <v>1359</v>
      </c>
      <c r="Q53" s="70">
        <f t="shared" si="9"/>
        <v>2177</v>
      </c>
      <c r="R53" s="70">
        <v>1333</v>
      </c>
      <c r="S53" s="70">
        <f t="shared" si="10"/>
        <v>2281</v>
      </c>
      <c r="T53" s="70">
        <v>3614</v>
      </c>
      <c r="U53" s="23"/>
      <c r="V53" s="70">
        <v>-159</v>
      </c>
      <c r="W53" s="70">
        <f t="shared" si="11"/>
        <v>-329</v>
      </c>
      <c r="X53" s="70">
        <v>-488</v>
      </c>
      <c r="Y53" s="70">
        <f t="shared" si="12"/>
        <v>1060</v>
      </c>
      <c r="Z53" s="70">
        <f t="shared" si="13"/>
        <v>615</v>
      </c>
      <c r="AA53" s="70">
        <f t="shared" si="14"/>
        <v>1675</v>
      </c>
      <c r="AB53" s="70">
        <v>901</v>
      </c>
      <c r="AC53" s="70">
        <f t="shared" si="15"/>
        <v>286</v>
      </c>
      <c r="AD53" s="70">
        <v>1187</v>
      </c>
      <c r="AE53" s="23"/>
      <c r="AF53" s="233">
        <f t="shared" si="55"/>
        <v>-1296</v>
      </c>
      <c r="AG53" s="233">
        <f t="shared" si="35"/>
        <v>-2929</v>
      </c>
      <c r="AH53" s="233">
        <f t="shared" si="56"/>
        <v>-4225</v>
      </c>
      <c r="AI53" s="233">
        <f t="shared" si="36"/>
        <v>12345</v>
      </c>
      <c r="AJ53" s="233">
        <f t="shared" si="57"/>
        <v>9048</v>
      </c>
      <c r="AK53" s="233">
        <f t="shared" si="37"/>
        <v>21393</v>
      </c>
      <c r="AL53" s="233">
        <f t="shared" si="58"/>
        <v>11049</v>
      </c>
      <c r="AM53" s="233">
        <f t="shared" si="38"/>
        <v>6119</v>
      </c>
      <c r="AN53" s="233">
        <f t="shared" si="59"/>
        <v>17168</v>
      </c>
      <c r="AO53" s="23"/>
      <c r="AP53" s="233">
        <f t="shared" si="39"/>
        <v>4635</v>
      </c>
      <c r="AQ53" s="233">
        <f t="shared" si="40"/>
        <v>5931</v>
      </c>
      <c r="AR53" s="233">
        <f t="shared" si="41"/>
        <v>-1296</v>
      </c>
      <c r="AS53" s="233">
        <f t="shared" si="42"/>
        <v>22138</v>
      </c>
      <c r="AT53" s="233">
        <f t="shared" si="43"/>
        <v>9793</v>
      </c>
      <c r="AU53" s="233">
        <f t="shared" si="44"/>
        <v>12345</v>
      </c>
      <c r="AV53" s="409">
        <f t="shared" si="45"/>
        <v>26773</v>
      </c>
      <c r="AW53" s="409">
        <f t="shared" si="46"/>
        <v>15724</v>
      </c>
      <c r="AX53" s="233">
        <f t="shared" si="47"/>
        <v>11049</v>
      </c>
      <c r="AY53" s="75"/>
      <c r="AZ53" s="744">
        <v>196922</v>
      </c>
      <c r="BA53" s="382">
        <f t="shared" si="60"/>
        <v>2.3883619999999999</v>
      </c>
      <c r="BB53" s="69">
        <f t="shared" si="16"/>
        <v>48783</v>
      </c>
      <c r="BC53" s="382">
        <f t="shared" si="60"/>
        <v>0.654312</v>
      </c>
      <c r="BD53" s="744">
        <v>245705</v>
      </c>
      <c r="BE53" s="382">
        <f t="shared" si="48"/>
        <v>3.0426739999999999</v>
      </c>
      <c r="BF53" s="744">
        <v>387185</v>
      </c>
      <c r="BG53" s="382">
        <f t="shared" si="49"/>
        <v>4.9879040000000003</v>
      </c>
      <c r="BH53" s="69">
        <f t="shared" si="17"/>
        <v>951235</v>
      </c>
      <c r="BI53" s="382">
        <f t="shared" si="50"/>
        <v>12.098789</v>
      </c>
      <c r="BJ53" s="744">
        <v>1338420</v>
      </c>
      <c r="BK53" s="382">
        <f t="shared" si="51"/>
        <v>17.086693</v>
      </c>
      <c r="BL53" s="69">
        <f t="shared" si="88"/>
        <v>584107</v>
      </c>
      <c r="BM53" s="382">
        <f t="shared" si="52"/>
        <v>7.3762660000000002</v>
      </c>
      <c r="BN53" s="69">
        <f t="shared" si="19"/>
        <v>1000756</v>
      </c>
      <c r="BO53" s="382">
        <f t="shared" si="53"/>
        <v>12.763904999999999</v>
      </c>
      <c r="BP53" s="744">
        <v>1584863</v>
      </c>
      <c r="BQ53" s="382">
        <f t="shared" si="54"/>
        <v>20.140170999999999</v>
      </c>
      <c r="BR53" s="20"/>
      <c r="BS53" s="744">
        <v>365071</v>
      </c>
      <c r="BT53" s="420">
        <f t="shared" si="61"/>
        <v>4.0480989999999997</v>
      </c>
      <c r="BU53" s="69">
        <f t="shared" si="20"/>
        <v>52402</v>
      </c>
      <c r="BV53" s="420">
        <f t="shared" si="62"/>
        <v>0.66024300000000002</v>
      </c>
      <c r="BW53" s="744">
        <v>417473</v>
      </c>
      <c r="BX53" s="420">
        <f t="shared" si="63"/>
        <v>4.708342</v>
      </c>
      <c r="BY53" s="744">
        <v>840768</v>
      </c>
      <c r="BZ53" s="420">
        <f t="shared" si="64"/>
        <v>8.7671740000000007</v>
      </c>
      <c r="CA53" s="69">
        <f t="shared" si="21"/>
        <v>447949</v>
      </c>
      <c r="CB53" s="420">
        <f t="shared" si="65"/>
        <v>4.6816060000000004</v>
      </c>
      <c r="CC53" s="744">
        <v>1288717</v>
      </c>
      <c r="CD53" s="420">
        <f t="shared" si="66"/>
        <v>13.448779999999999</v>
      </c>
      <c r="CE53" s="69">
        <f t="shared" si="22"/>
        <v>1205839</v>
      </c>
      <c r="CF53" s="420">
        <f t="shared" si="67"/>
        <v>12.815272999999999</v>
      </c>
      <c r="CG53" s="69">
        <f t="shared" si="23"/>
        <v>505778</v>
      </c>
      <c r="CH53" s="420">
        <f t="shared" si="68"/>
        <v>5.4169600000000004</v>
      </c>
      <c r="CI53" s="744">
        <v>1711617</v>
      </c>
      <c r="CJ53" s="471">
        <f t="shared" si="69"/>
        <v>18.232233000000001</v>
      </c>
      <c r="CK53" s="96"/>
      <c r="CL53" s="514">
        <v>840.53970000000004</v>
      </c>
      <c r="CM53" s="868">
        <f t="shared" si="0"/>
        <v>1.3098726925093485</v>
      </c>
      <c r="CN53" s="613"/>
      <c r="CO53" s="96"/>
      <c r="CP53" s="69">
        <f t="shared" si="24"/>
        <v>257942.75035432592</v>
      </c>
      <c r="CQ53" s="692">
        <f t="shared" si="70"/>
        <v>3.1243454783724616</v>
      </c>
      <c r="CR53" s="69">
        <f t="shared" si="24"/>
        <v>63899.519558683547</v>
      </c>
      <c r="CS53" s="692">
        <f t="shared" si="71"/>
        <v>0.85591446366915935</v>
      </c>
      <c r="CT53" s="69">
        <f t="shared" si="24"/>
        <v>321842.26991300948</v>
      </c>
      <c r="CU53" s="692">
        <f t="shared" si="72"/>
        <v>3.9802599420416209</v>
      </c>
      <c r="CV53" s="69">
        <f t="shared" si="24"/>
        <v>507163.05844923208</v>
      </c>
      <c r="CW53" s="692">
        <f t="shared" si="73"/>
        <v>6.5250673800133949</v>
      </c>
      <c r="CX53" s="69">
        <f t="shared" si="25"/>
        <v>1245996.75065913</v>
      </c>
      <c r="CY53" s="692">
        <f t="shared" si="74"/>
        <v>15.829575010970293</v>
      </c>
      <c r="CZ53" s="69">
        <f t="shared" si="26"/>
        <v>1753159.8091083621</v>
      </c>
      <c r="DA53" s="692">
        <f t="shared" si="75"/>
        <v>22.354642390983688</v>
      </c>
      <c r="DB53" s="69">
        <f t="shared" si="27"/>
        <v>765105.808803558</v>
      </c>
      <c r="DC53" s="692">
        <f t="shared" si="76"/>
        <v>9.6494128583858547</v>
      </c>
      <c r="DD53" s="69">
        <f t="shared" si="28"/>
        <v>1310862.9562648856</v>
      </c>
      <c r="DE53" s="692">
        <f t="shared" si="77"/>
        <v>16.699622910083288</v>
      </c>
      <c r="DF53" s="69">
        <f t="shared" si="28"/>
        <v>2075968.7650684435</v>
      </c>
      <c r="DG53" s="692">
        <f t="shared" si="78"/>
        <v>26.349035768469147</v>
      </c>
      <c r="DH53" s="20"/>
      <c r="DI53" s="69">
        <f t="shared" si="29"/>
        <v>478196.53372708033</v>
      </c>
      <c r="DJ53" s="692">
        <f t="shared" si="79"/>
        <v>5.2958820035032499</v>
      </c>
      <c r="DK53" s="69">
        <f t="shared" si="29"/>
        <v>68639.948832874885</v>
      </c>
      <c r="DL53" s="692">
        <f t="shared" si="80"/>
        <v>0.8638492510457576</v>
      </c>
      <c r="DM53" s="69">
        <f t="shared" si="29"/>
        <v>546836.48255995521</v>
      </c>
      <c r="DN53" s="692">
        <f t="shared" si="81"/>
        <v>6.1597312545490075</v>
      </c>
      <c r="DO53" s="69">
        <f t="shared" si="29"/>
        <v>1101299.0439356999</v>
      </c>
      <c r="DP53" s="692">
        <f t="shared" si="82"/>
        <v>11.469137105142</v>
      </c>
      <c r="DQ53" s="69">
        <f t="shared" si="30"/>
        <v>586756.16273687012</v>
      </c>
      <c r="DR53" s="692">
        <f t="shared" si="83"/>
        <v>6.1246517713183373</v>
      </c>
      <c r="DS53" s="69">
        <f t="shared" si="31"/>
        <v>1688055.20667257</v>
      </c>
      <c r="DT53" s="692">
        <f t="shared" si="84"/>
        <v>17.593788876460337</v>
      </c>
      <c r="DU53" s="69">
        <f t="shared" si="32"/>
        <v>1579495.5776627802</v>
      </c>
      <c r="DV53" s="471">
        <f t="shared" si="85"/>
        <v>16.765019108645248</v>
      </c>
      <c r="DW53" s="69">
        <f t="shared" si="33"/>
        <v>662504.79067199328</v>
      </c>
      <c r="DX53" s="692">
        <f t="shared" si="86"/>
        <v>7.0867329101589744</v>
      </c>
      <c r="DY53" s="69">
        <f t="shared" si="34"/>
        <v>2242000.3683347735</v>
      </c>
      <c r="DZ53" s="692">
        <f t="shared" si="87"/>
        <v>23.851752018804223</v>
      </c>
      <c r="EA53" s="91"/>
      <c r="EB53" s="69"/>
      <c r="EC53" s="69"/>
      <c r="ED53" s="69"/>
      <c r="EE53" s="69"/>
      <c r="EF53" s="69"/>
      <c r="EG53" s="69"/>
      <c r="EH53" s="69"/>
      <c r="EI53" s="69"/>
      <c r="EJ53" s="69"/>
      <c r="EK53" s="91"/>
      <c r="EL53" s="69"/>
      <c r="EM53" s="69"/>
      <c r="EN53" s="69"/>
      <c r="EO53" s="69"/>
      <c r="EP53" s="69"/>
      <c r="EQ53" s="69"/>
      <c r="ER53" s="69"/>
      <c r="ES53" s="69"/>
      <c r="ET53" s="69"/>
      <c r="EU53" s="91"/>
    </row>
    <row r="54" spans="1:151" s="72" customFormat="1">
      <c r="A54" s="61">
        <v>34547</v>
      </c>
      <c r="B54" s="70">
        <v>326</v>
      </c>
      <c r="C54" s="70">
        <f t="shared" si="1"/>
        <v>596</v>
      </c>
      <c r="D54" s="70">
        <v>922</v>
      </c>
      <c r="E54" s="70">
        <f t="shared" si="2"/>
        <v>2084</v>
      </c>
      <c r="F54" s="70">
        <f t="shared" si="3"/>
        <v>2178</v>
      </c>
      <c r="G54" s="70">
        <f t="shared" si="4"/>
        <v>4262</v>
      </c>
      <c r="H54" s="70">
        <v>2410</v>
      </c>
      <c r="I54" s="70">
        <f t="shared" si="5"/>
        <v>2774</v>
      </c>
      <c r="J54" s="70">
        <v>5184</v>
      </c>
      <c r="K54" s="23"/>
      <c r="L54" s="70">
        <v>522</v>
      </c>
      <c r="M54" s="70">
        <f t="shared" si="6"/>
        <v>983</v>
      </c>
      <c r="N54" s="70">
        <v>1505</v>
      </c>
      <c r="O54" s="70">
        <f t="shared" si="7"/>
        <v>724</v>
      </c>
      <c r="P54" s="70">
        <f t="shared" si="8"/>
        <v>1182</v>
      </c>
      <c r="Q54" s="70">
        <f t="shared" si="9"/>
        <v>1906</v>
      </c>
      <c r="R54" s="70">
        <v>1246</v>
      </c>
      <c r="S54" s="70">
        <f t="shared" si="10"/>
        <v>2165</v>
      </c>
      <c r="T54" s="70">
        <v>3411</v>
      </c>
      <c r="U54" s="23"/>
      <c r="V54" s="70">
        <v>-196</v>
      </c>
      <c r="W54" s="70">
        <f t="shared" si="11"/>
        <v>-387</v>
      </c>
      <c r="X54" s="70">
        <v>-583</v>
      </c>
      <c r="Y54" s="70">
        <f t="shared" si="12"/>
        <v>1360</v>
      </c>
      <c r="Z54" s="70">
        <f t="shared" si="13"/>
        <v>996</v>
      </c>
      <c r="AA54" s="70">
        <f t="shared" si="14"/>
        <v>2356</v>
      </c>
      <c r="AB54" s="70">
        <v>1164</v>
      </c>
      <c r="AC54" s="70">
        <f t="shared" si="15"/>
        <v>609</v>
      </c>
      <c r="AD54" s="70">
        <v>1773</v>
      </c>
      <c r="AE54" s="23"/>
      <c r="AF54" s="233">
        <f t="shared" si="55"/>
        <v>-1538</v>
      </c>
      <c r="AG54" s="233">
        <f t="shared" si="35"/>
        <v>-3222</v>
      </c>
      <c r="AH54" s="233">
        <f t="shared" si="56"/>
        <v>-4760</v>
      </c>
      <c r="AI54" s="233">
        <f t="shared" si="36"/>
        <v>13054</v>
      </c>
      <c r="AJ54" s="233">
        <f t="shared" si="57"/>
        <v>9423</v>
      </c>
      <c r="AK54" s="233">
        <f t="shared" si="37"/>
        <v>22477</v>
      </c>
      <c r="AL54" s="233">
        <f t="shared" si="58"/>
        <v>11516</v>
      </c>
      <c r="AM54" s="233">
        <f t="shared" si="38"/>
        <v>6201</v>
      </c>
      <c r="AN54" s="233">
        <f t="shared" si="59"/>
        <v>17717</v>
      </c>
      <c r="AO54" s="23"/>
      <c r="AP54" s="233">
        <f t="shared" si="39"/>
        <v>4603</v>
      </c>
      <c r="AQ54" s="233">
        <f t="shared" si="40"/>
        <v>6141</v>
      </c>
      <c r="AR54" s="233">
        <f t="shared" si="41"/>
        <v>-1538</v>
      </c>
      <c r="AS54" s="233">
        <f t="shared" si="42"/>
        <v>22726</v>
      </c>
      <c r="AT54" s="233">
        <f t="shared" si="43"/>
        <v>9672</v>
      </c>
      <c r="AU54" s="233">
        <f t="shared" si="44"/>
        <v>13054</v>
      </c>
      <c r="AV54" s="409">
        <f t="shared" si="45"/>
        <v>27329</v>
      </c>
      <c r="AW54" s="409">
        <f t="shared" si="46"/>
        <v>15813</v>
      </c>
      <c r="AX54" s="233">
        <f t="shared" si="47"/>
        <v>11516</v>
      </c>
      <c r="AY54" s="75"/>
      <c r="AZ54" s="744">
        <v>207729</v>
      </c>
      <c r="BA54" s="382">
        <f t="shared" si="60"/>
        <v>2.408636</v>
      </c>
      <c r="BB54" s="69">
        <f t="shared" si="16"/>
        <v>51453</v>
      </c>
      <c r="BC54" s="382">
        <f t="shared" si="60"/>
        <v>0.65222599999999997</v>
      </c>
      <c r="BD54" s="744">
        <v>259182</v>
      </c>
      <c r="BE54" s="382">
        <f t="shared" si="48"/>
        <v>3.0608620000000002</v>
      </c>
      <c r="BF54" s="744">
        <v>426713</v>
      </c>
      <c r="BG54" s="382">
        <f t="shared" si="49"/>
        <v>5.0325240000000004</v>
      </c>
      <c r="BH54" s="69">
        <f t="shared" si="17"/>
        <v>931589</v>
      </c>
      <c r="BI54" s="382">
        <f t="shared" si="50"/>
        <v>12.122138</v>
      </c>
      <c r="BJ54" s="744">
        <v>1358302</v>
      </c>
      <c r="BK54" s="382">
        <f t="shared" si="51"/>
        <v>17.154661999999998</v>
      </c>
      <c r="BL54" s="69">
        <f t="shared" si="88"/>
        <v>634442</v>
      </c>
      <c r="BM54" s="382">
        <f t="shared" si="52"/>
        <v>7.44116</v>
      </c>
      <c r="BN54" s="69">
        <f t="shared" si="19"/>
        <v>984046</v>
      </c>
      <c r="BO54" s="382">
        <f t="shared" si="53"/>
        <v>12.785258000000001</v>
      </c>
      <c r="BP54" s="744">
        <v>1618488</v>
      </c>
      <c r="BQ54" s="382">
        <f t="shared" si="54"/>
        <v>20.226417999999999</v>
      </c>
      <c r="BR54" s="20"/>
      <c r="BS54" s="744">
        <v>406484</v>
      </c>
      <c r="BT54" s="420">
        <f t="shared" si="61"/>
        <v>4.1289280000000002</v>
      </c>
      <c r="BU54" s="69">
        <f t="shared" si="20"/>
        <v>62874</v>
      </c>
      <c r="BV54" s="420">
        <f t="shared" si="62"/>
        <v>0.630463</v>
      </c>
      <c r="BW54" s="744">
        <v>469358</v>
      </c>
      <c r="BX54" s="420">
        <f t="shared" si="63"/>
        <v>4.7593909999999999</v>
      </c>
      <c r="BY54" s="744">
        <v>876728</v>
      </c>
      <c r="BZ54" s="420">
        <f t="shared" si="64"/>
        <v>8.9016420000000007</v>
      </c>
      <c r="CA54" s="69">
        <f t="shared" si="21"/>
        <v>434421</v>
      </c>
      <c r="CB54" s="420">
        <f t="shared" si="65"/>
        <v>4.6887670000000004</v>
      </c>
      <c r="CC54" s="744">
        <v>1311149</v>
      </c>
      <c r="CD54" s="420">
        <f t="shared" si="66"/>
        <v>13.590408999999999</v>
      </c>
      <c r="CE54" s="69">
        <f t="shared" si="22"/>
        <v>1283212</v>
      </c>
      <c r="CF54" s="420">
        <f t="shared" si="67"/>
        <v>13.030570000000001</v>
      </c>
      <c r="CG54" s="69">
        <f t="shared" si="23"/>
        <v>502753</v>
      </c>
      <c r="CH54" s="420">
        <f t="shared" si="68"/>
        <v>5.3944549999999998</v>
      </c>
      <c r="CI54" s="744">
        <v>1785965</v>
      </c>
      <c r="CJ54" s="471">
        <f t="shared" si="69"/>
        <v>18.425025000000002</v>
      </c>
      <c r="CK54" s="96"/>
      <c r="CL54" s="514">
        <v>840.53970000000004</v>
      </c>
      <c r="CM54" s="868">
        <f t="shared" si="0"/>
        <v>1.3098726925093485</v>
      </c>
      <c r="CN54" s="613"/>
      <c r="CO54" s="96"/>
      <c r="CP54" s="69">
        <f t="shared" si="24"/>
        <v>272098.54454227444</v>
      </c>
      <c r="CQ54" s="692">
        <f t="shared" si="70"/>
        <v>3.1504233270038711</v>
      </c>
      <c r="CR54" s="69">
        <f t="shared" si="24"/>
        <v>67396.879647683512</v>
      </c>
      <c r="CS54" s="692">
        <f t="shared" si="71"/>
        <v>0.85304540195293244</v>
      </c>
      <c r="CT54" s="69">
        <f t="shared" si="24"/>
        <v>339495.42418995796</v>
      </c>
      <c r="CU54" s="692">
        <f t="shared" si="72"/>
        <v>4.0034687289568041</v>
      </c>
      <c r="CV54" s="69">
        <f t="shared" si="24"/>
        <v>558939.70623874164</v>
      </c>
      <c r="CW54" s="692">
        <f t="shared" si="73"/>
        <v>6.5825385430675309</v>
      </c>
      <c r="CX54" s="69">
        <f t="shared" si="25"/>
        <v>1220262.9917420915</v>
      </c>
      <c r="CY54" s="692">
        <f t="shared" si="74"/>
        <v>15.857840793493722</v>
      </c>
      <c r="CZ54" s="69">
        <f t="shared" si="26"/>
        <v>1779202.697980833</v>
      </c>
      <c r="DA54" s="692">
        <f t="shared" si="75"/>
        <v>22.440379336561254</v>
      </c>
      <c r="DB54" s="69">
        <f t="shared" si="27"/>
        <v>831038.25078101608</v>
      </c>
      <c r="DC54" s="692">
        <f t="shared" si="76"/>
        <v>9.7329618700714011</v>
      </c>
      <c r="DD54" s="69">
        <f t="shared" si="28"/>
        <v>1288974.9835730542</v>
      </c>
      <c r="DE54" s="692">
        <f t="shared" si="77"/>
        <v>16.725135186294477</v>
      </c>
      <c r="DF54" s="69">
        <f t="shared" si="28"/>
        <v>2120013.2343540704</v>
      </c>
      <c r="DG54" s="692">
        <f t="shared" si="78"/>
        <v>26.458097056365887</v>
      </c>
      <c r="DH54" s="20"/>
      <c r="DI54" s="69">
        <f t="shared" si="29"/>
        <v>532442.29154196999</v>
      </c>
      <c r="DJ54" s="692">
        <f t="shared" si="79"/>
        <v>5.4009264143439708</v>
      </c>
      <c r="DK54" s="69">
        <f t="shared" si="29"/>
        <v>82356.935668832768</v>
      </c>
      <c r="DL54" s="692">
        <f t="shared" si="80"/>
        <v>0.82460472738341595</v>
      </c>
      <c r="DM54" s="69">
        <f t="shared" si="29"/>
        <v>614799.22721080272</v>
      </c>
      <c r="DN54" s="692">
        <f t="shared" si="81"/>
        <v>6.2255311417273864</v>
      </c>
      <c r="DO54" s="69">
        <f t="shared" si="29"/>
        <v>1148402.065958336</v>
      </c>
      <c r="DP54" s="692">
        <f t="shared" si="82"/>
        <v>11.643378323180572</v>
      </c>
      <c r="DQ54" s="69">
        <f t="shared" si="30"/>
        <v>569036.20495260367</v>
      </c>
      <c r="DR54" s="692">
        <f t="shared" si="83"/>
        <v>6.1329411168386692</v>
      </c>
      <c r="DS54" s="69">
        <f t="shared" si="31"/>
        <v>1717438.2709109397</v>
      </c>
      <c r="DT54" s="692">
        <f t="shared" si="84"/>
        <v>17.776319440019243</v>
      </c>
      <c r="DU54" s="69">
        <f t="shared" si="32"/>
        <v>1680844.3575003061</v>
      </c>
      <c r="DV54" s="471">
        <f t="shared" si="85"/>
        <v>17.044304737524541</v>
      </c>
      <c r="DW54" s="69">
        <f t="shared" si="33"/>
        <v>658542.42577715241</v>
      </c>
      <c r="DX54" s="692">
        <f t="shared" si="86"/>
        <v>7.0559134160473569</v>
      </c>
      <c r="DY54" s="69">
        <f t="shared" si="34"/>
        <v>2339386.7832774585</v>
      </c>
      <c r="DZ54" s="692">
        <f t="shared" si="87"/>
        <v>24.100218153571905</v>
      </c>
      <c r="EA54" s="91"/>
      <c r="EB54" s="69"/>
      <c r="EC54" s="69"/>
      <c r="ED54" s="69"/>
      <c r="EE54" s="69"/>
      <c r="EF54" s="69"/>
      <c r="EG54" s="69"/>
      <c r="EH54" s="69"/>
      <c r="EI54" s="69"/>
      <c r="EJ54" s="69"/>
      <c r="EK54" s="91"/>
      <c r="EL54" s="69"/>
      <c r="EM54" s="69"/>
      <c r="EN54" s="69"/>
      <c r="EO54" s="69"/>
      <c r="EP54" s="69"/>
      <c r="EQ54" s="69"/>
      <c r="ER54" s="69"/>
      <c r="ES54" s="69"/>
      <c r="ET54" s="69"/>
      <c r="EU54" s="91"/>
    </row>
    <row r="55" spans="1:151" s="72" customFormat="1">
      <c r="A55" s="61">
        <v>34578</v>
      </c>
      <c r="B55" s="70">
        <v>316</v>
      </c>
      <c r="C55" s="70">
        <f t="shared" si="1"/>
        <v>557</v>
      </c>
      <c r="D55" s="70">
        <v>873</v>
      </c>
      <c r="E55" s="70">
        <f t="shared" si="2"/>
        <v>2016</v>
      </c>
      <c r="F55" s="70">
        <f t="shared" si="3"/>
        <v>2241</v>
      </c>
      <c r="G55" s="70">
        <f t="shared" si="4"/>
        <v>4257</v>
      </c>
      <c r="H55" s="70">
        <v>2332</v>
      </c>
      <c r="I55" s="70">
        <f t="shared" si="5"/>
        <v>2798</v>
      </c>
      <c r="J55" s="70">
        <v>5130</v>
      </c>
      <c r="K55" s="23"/>
      <c r="L55" s="70">
        <v>442</v>
      </c>
      <c r="M55" s="70">
        <f t="shared" si="6"/>
        <v>932</v>
      </c>
      <c r="N55" s="70">
        <v>1374</v>
      </c>
      <c r="O55" s="70">
        <f t="shared" si="7"/>
        <v>649</v>
      </c>
      <c r="P55" s="70">
        <f t="shared" si="8"/>
        <v>1187</v>
      </c>
      <c r="Q55" s="70">
        <f t="shared" si="9"/>
        <v>1836</v>
      </c>
      <c r="R55" s="70">
        <v>1091</v>
      </c>
      <c r="S55" s="70">
        <f t="shared" si="10"/>
        <v>2119</v>
      </c>
      <c r="T55" s="70">
        <v>3210</v>
      </c>
      <c r="U55" s="23"/>
      <c r="V55" s="70">
        <v>-126</v>
      </c>
      <c r="W55" s="70">
        <f t="shared" si="11"/>
        <v>-375</v>
      </c>
      <c r="X55" s="70">
        <v>-501</v>
      </c>
      <c r="Y55" s="70">
        <f t="shared" si="12"/>
        <v>1367</v>
      </c>
      <c r="Z55" s="70">
        <f t="shared" si="13"/>
        <v>1054</v>
      </c>
      <c r="AA55" s="70">
        <f t="shared" si="14"/>
        <v>2421</v>
      </c>
      <c r="AB55" s="70">
        <v>1241</v>
      </c>
      <c r="AC55" s="70">
        <f t="shared" si="15"/>
        <v>679</v>
      </c>
      <c r="AD55" s="70">
        <v>1920</v>
      </c>
      <c r="AE55" s="23"/>
      <c r="AF55" s="233">
        <f t="shared" si="55"/>
        <v>-1559</v>
      </c>
      <c r="AG55" s="233">
        <f t="shared" si="35"/>
        <v>-3437</v>
      </c>
      <c r="AH55" s="233">
        <f t="shared" si="56"/>
        <v>-4996</v>
      </c>
      <c r="AI55" s="233">
        <f t="shared" si="36"/>
        <v>13629</v>
      </c>
      <c r="AJ55" s="233">
        <f t="shared" si="57"/>
        <v>9845</v>
      </c>
      <c r="AK55" s="233">
        <f t="shared" si="37"/>
        <v>23474</v>
      </c>
      <c r="AL55" s="233">
        <f t="shared" si="58"/>
        <v>12070</v>
      </c>
      <c r="AM55" s="233">
        <f t="shared" si="38"/>
        <v>6408</v>
      </c>
      <c r="AN55" s="233">
        <f t="shared" si="59"/>
        <v>18478</v>
      </c>
      <c r="AO55" s="23"/>
      <c r="AP55" s="233">
        <f t="shared" si="39"/>
        <v>4609</v>
      </c>
      <c r="AQ55" s="233">
        <f t="shared" si="40"/>
        <v>6168</v>
      </c>
      <c r="AR55" s="233">
        <f t="shared" si="41"/>
        <v>-1559</v>
      </c>
      <c r="AS55" s="233">
        <f t="shared" si="42"/>
        <v>23215</v>
      </c>
      <c r="AT55" s="233">
        <f t="shared" si="43"/>
        <v>9586</v>
      </c>
      <c r="AU55" s="233">
        <f t="shared" si="44"/>
        <v>13629</v>
      </c>
      <c r="AV55" s="409">
        <f t="shared" si="45"/>
        <v>27824</v>
      </c>
      <c r="AW55" s="409">
        <f t="shared" si="46"/>
        <v>15754</v>
      </c>
      <c r="AX55" s="233">
        <f t="shared" si="47"/>
        <v>12070</v>
      </c>
      <c r="AY55" s="75"/>
      <c r="AZ55" s="744">
        <v>221631</v>
      </c>
      <c r="BA55" s="382">
        <f t="shared" si="60"/>
        <v>2.42197</v>
      </c>
      <c r="BB55" s="69">
        <f t="shared" si="16"/>
        <v>59848</v>
      </c>
      <c r="BC55" s="382">
        <f t="shared" si="60"/>
        <v>0.65908599999999995</v>
      </c>
      <c r="BD55" s="744">
        <v>281479</v>
      </c>
      <c r="BE55" s="382">
        <f t="shared" si="48"/>
        <v>3.0810559999999998</v>
      </c>
      <c r="BF55" s="744">
        <v>415441</v>
      </c>
      <c r="BG55" s="382">
        <f t="shared" si="49"/>
        <v>5.0662339999999997</v>
      </c>
      <c r="BH55" s="69">
        <f t="shared" si="17"/>
        <v>973697</v>
      </c>
      <c r="BI55" s="382">
        <f t="shared" si="50"/>
        <v>12.208271</v>
      </c>
      <c r="BJ55" s="744">
        <v>1389138</v>
      </c>
      <c r="BK55" s="382">
        <f t="shared" si="51"/>
        <v>17.274505000000001</v>
      </c>
      <c r="BL55" s="69">
        <f t="shared" si="88"/>
        <v>637072</v>
      </c>
      <c r="BM55" s="382">
        <f t="shared" si="52"/>
        <v>7.4882039999999996</v>
      </c>
      <c r="BN55" s="69">
        <f t="shared" si="19"/>
        <v>1034658</v>
      </c>
      <c r="BO55" s="382">
        <f t="shared" si="53"/>
        <v>12.878584</v>
      </c>
      <c r="BP55" s="744">
        <v>1671730</v>
      </c>
      <c r="BQ55" s="382">
        <f t="shared" si="54"/>
        <v>20.366788</v>
      </c>
      <c r="BR55" s="20"/>
      <c r="BS55" s="744">
        <v>409981</v>
      </c>
      <c r="BT55" s="420">
        <f t="shared" si="61"/>
        <v>4.1944869999999996</v>
      </c>
      <c r="BU55" s="69">
        <f t="shared" si="20"/>
        <v>59784</v>
      </c>
      <c r="BV55" s="420">
        <f t="shared" si="62"/>
        <v>0.63650600000000002</v>
      </c>
      <c r="BW55" s="744">
        <v>469765</v>
      </c>
      <c r="BX55" s="420">
        <f t="shared" si="63"/>
        <v>4.8309930000000003</v>
      </c>
      <c r="BY55" s="744">
        <v>858406</v>
      </c>
      <c r="BZ55" s="420">
        <f t="shared" si="64"/>
        <v>9.0341529999999999</v>
      </c>
      <c r="CA55" s="69">
        <f t="shared" si="21"/>
        <v>466592</v>
      </c>
      <c r="CB55" s="420">
        <f t="shared" si="65"/>
        <v>4.7511150000000004</v>
      </c>
      <c r="CC55" s="744">
        <v>1324998</v>
      </c>
      <c r="CD55" s="420">
        <f t="shared" si="66"/>
        <v>13.785268</v>
      </c>
      <c r="CE55" s="69">
        <f t="shared" si="22"/>
        <v>1268387</v>
      </c>
      <c r="CF55" s="420">
        <f t="shared" si="67"/>
        <v>13.22864</v>
      </c>
      <c r="CG55" s="69">
        <f t="shared" si="23"/>
        <v>531901</v>
      </c>
      <c r="CH55" s="420">
        <f t="shared" si="68"/>
        <v>5.4621420000000001</v>
      </c>
      <c r="CI55" s="744">
        <v>1800288</v>
      </c>
      <c r="CJ55" s="471">
        <f t="shared" si="69"/>
        <v>18.690781999999999</v>
      </c>
      <c r="CK55" s="96"/>
      <c r="CL55" s="514">
        <v>842.27850000000001</v>
      </c>
      <c r="CM55" s="868">
        <f t="shared" si="0"/>
        <v>1.3071685909114383</v>
      </c>
      <c r="CN55" s="613"/>
      <c r="CO55" s="96"/>
      <c r="CP55" s="69">
        <f t="shared" si="24"/>
        <v>289709.08197229297</v>
      </c>
      <c r="CQ55" s="692">
        <f t="shared" si="70"/>
        <v>3.1680667850883433</v>
      </c>
      <c r="CR55" s="69">
        <f t="shared" si="24"/>
        <v>78231.425828867767</v>
      </c>
      <c r="CS55" s="692">
        <f t="shared" si="71"/>
        <v>0.86206693383917099</v>
      </c>
      <c r="CT55" s="69">
        <f t="shared" si="24"/>
        <v>367940.50780116074</v>
      </c>
      <c r="CU55" s="692">
        <f t="shared" si="72"/>
        <v>4.0301337189275142</v>
      </c>
      <c r="CV55" s="69">
        <f t="shared" si="24"/>
        <v>543051.42657683883</v>
      </c>
      <c r="CW55" s="692">
        <f t="shared" si="73"/>
        <v>6.6269947778157707</v>
      </c>
      <c r="CX55" s="69">
        <f t="shared" si="25"/>
        <v>1272786.1354646948</v>
      </c>
      <c r="CY55" s="692">
        <f t="shared" si="74"/>
        <v>15.971341613277586</v>
      </c>
      <c r="CZ55" s="69">
        <f t="shared" si="26"/>
        <v>1815837.5620415336</v>
      </c>
      <c r="DA55" s="692">
        <f t="shared" si="75"/>
        <v>22.598336391093355</v>
      </c>
      <c r="DB55" s="69">
        <f t="shared" si="27"/>
        <v>832760.5085491318</v>
      </c>
      <c r="DC55" s="692">
        <f t="shared" si="76"/>
        <v>9.7950615629041113</v>
      </c>
      <c r="DD55" s="69">
        <f t="shared" si="28"/>
        <v>1352472.4399352469</v>
      </c>
      <c r="DE55" s="692">
        <f t="shared" si="77"/>
        <v>16.848093625233215</v>
      </c>
      <c r="DF55" s="69">
        <f t="shared" si="28"/>
        <v>2185232.9484843789</v>
      </c>
      <c r="DG55" s="692">
        <f t="shared" si="78"/>
        <v>26.643155188137328</v>
      </c>
      <c r="DH55" s="20"/>
      <c r="DI55" s="69">
        <f t="shared" si="29"/>
        <v>535914.28607046243</v>
      </c>
      <c r="DJ55" s="692">
        <f t="shared" si="79"/>
        <v>5.4869763897873414</v>
      </c>
      <c r="DK55" s="69">
        <f t="shared" si="29"/>
        <v>78147.767039049431</v>
      </c>
      <c r="DL55" s="692">
        <f t="shared" si="80"/>
        <v>0.83255907496200565</v>
      </c>
      <c r="DM55" s="69">
        <f t="shared" si="29"/>
        <v>614062.05310951185</v>
      </c>
      <c r="DN55" s="692">
        <f t="shared" si="81"/>
        <v>6.3195354647493476</v>
      </c>
      <c r="DO55" s="69">
        <f t="shared" si="29"/>
        <v>1122081.3614499241</v>
      </c>
      <c r="DP55" s="692">
        <f t="shared" si="82"/>
        <v>11.817337167013584</v>
      </c>
      <c r="DQ55" s="69">
        <f t="shared" si="30"/>
        <v>609914.40717054985</v>
      </c>
      <c r="DR55" s="692">
        <f t="shared" si="83"/>
        <v>6.2148551396402256</v>
      </c>
      <c r="DS55" s="69">
        <f t="shared" si="31"/>
        <v>1731995.768620474</v>
      </c>
      <c r="DT55" s="692">
        <f t="shared" si="84"/>
        <v>18.032192306653808</v>
      </c>
      <c r="DU55" s="69">
        <f t="shared" si="32"/>
        <v>1657995.6475203866</v>
      </c>
      <c r="DV55" s="471">
        <f t="shared" si="85"/>
        <v>17.304313556800928</v>
      </c>
      <c r="DW55" s="69">
        <f t="shared" si="33"/>
        <v>695284.28067438491</v>
      </c>
      <c r="DX55" s="692">
        <f t="shared" si="86"/>
        <v>7.1448679294785222</v>
      </c>
      <c r="DY55" s="69">
        <f t="shared" si="34"/>
        <v>2353279.9281947715</v>
      </c>
      <c r="DZ55" s="692">
        <f t="shared" si="87"/>
        <v>24.44918148627945</v>
      </c>
      <c r="EA55" s="91"/>
      <c r="EB55" s="69"/>
      <c r="EC55" s="69"/>
      <c r="ED55" s="69"/>
      <c r="EE55" s="69"/>
      <c r="EF55" s="69"/>
      <c r="EG55" s="69"/>
      <c r="EH55" s="69"/>
      <c r="EI55" s="69"/>
      <c r="EJ55" s="69"/>
      <c r="EK55" s="91"/>
      <c r="EL55" s="69"/>
      <c r="EM55" s="69"/>
      <c r="EN55" s="69"/>
      <c r="EO55" s="69"/>
      <c r="EP55" s="69"/>
      <c r="EQ55" s="69"/>
      <c r="ER55" s="69"/>
      <c r="ES55" s="69"/>
      <c r="ET55" s="69"/>
      <c r="EU55" s="91"/>
    </row>
    <row r="56" spans="1:151" s="72" customFormat="1">
      <c r="A56" s="61">
        <v>34608</v>
      </c>
      <c r="B56" s="70">
        <v>333</v>
      </c>
      <c r="C56" s="70">
        <f t="shared" si="1"/>
        <v>615</v>
      </c>
      <c r="D56" s="70">
        <v>948</v>
      </c>
      <c r="E56" s="70">
        <f t="shared" si="2"/>
        <v>1968</v>
      </c>
      <c r="F56" s="70">
        <f t="shared" si="3"/>
        <v>2205</v>
      </c>
      <c r="G56" s="70">
        <f t="shared" si="4"/>
        <v>4173</v>
      </c>
      <c r="H56" s="70">
        <v>2301</v>
      </c>
      <c r="I56" s="70">
        <f t="shared" si="5"/>
        <v>2820</v>
      </c>
      <c r="J56" s="70">
        <v>5121</v>
      </c>
      <c r="K56" s="23"/>
      <c r="L56" s="70">
        <v>457</v>
      </c>
      <c r="M56" s="70">
        <f t="shared" si="6"/>
        <v>937</v>
      </c>
      <c r="N56" s="70">
        <v>1394</v>
      </c>
      <c r="O56" s="70">
        <f t="shared" si="7"/>
        <v>516</v>
      </c>
      <c r="P56" s="70">
        <f t="shared" si="8"/>
        <v>847</v>
      </c>
      <c r="Q56" s="70">
        <f t="shared" si="9"/>
        <v>1363</v>
      </c>
      <c r="R56" s="70">
        <v>973</v>
      </c>
      <c r="S56" s="70">
        <f t="shared" si="10"/>
        <v>1784</v>
      </c>
      <c r="T56" s="70">
        <v>2757</v>
      </c>
      <c r="U56" s="23"/>
      <c r="V56" s="70">
        <v>-124</v>
      </c>
      <c r="W56" s="70">
        <f t="shared" si="11"/>
        <v>-322</v>
      </c>
      <c r="X56" s="70">
        <v>-446</v>
      </c>
      <c r="Y56" s="70">
        <f t="shared" si="12"/>
        <v>1452</v>
      </c>
      <c r="Z56" s="70">
        <f t="shared" si="13"/>
        <v>1358</v>
      </c>
      <c r="AA56" s="70">
        <f t="shared" si="14"/>
        <v>2810</v>
      </c>
      <c r="AB56" s="70">
        <v>1328</v>
      </c>
      <c r="AC56" s="70">
        <f t="shared" si="15"/>
        <v>1036</v>
      </c>
      <c r="AD56" s="70">
        <v>2364</v>
      </c>
      <c r="AE56" s="23"/>
      <c r="AF56" s="233">
        <f t="shared" si="55"/>
        <v>-1640</v>
      </c>
      <c r="AG56" s="233">
        <f t="shared" si="35"/>
        <v>-3644</v>
      </c>
      <c r="AH56" s="233">
        <f t="shared" si="56"/>
        <v>-5284</v>
      </c>
      <c r="AI56" s="233">
        <f t="shared" si="36"/>
        <v>14113</v>
      </c>
      <c r="AJ56" s="233">
        <f t="shared" si="57"/>
        <v>10167</v>
      </c>
      <c r="AK56" s="233">
        <f t="shared" si="37"/>
        <v>24280</v>
      </c>
      <c r="AL56" s="233">
        <f t="shared" si="58"/>
        <v>12473</v>
      </c>
      <c r="AM56" s="233">
        <f t="shared" si="38"/>
        <v>6523</v>
      </c>
      <c r="AN56" s="233">
        <f t="shared" si="59"/>
        <v>18996</v>
      </c>
      <c r="AO56" s="23"/>
      <c r="AP56" s="233">
        <f t="shared" si="39"/>
        <v>4573</v>
      </c>
      <c r="AQ56" s="233">
        <f t="shared" si="40"/>
        <v>6213</v>
      </c>
      <c r="AR56" s="233">
        <f t="shared" si="41"/>
        <v>-1640</v>
      </c>
      <c r="AS56" s="233">
        <f t="shared" si="42"/>
        <v>23643</v>
      </c>
      <c r="AT56" s="233">
        <f t="shared" si="43"/>
        <v>9530</v>
      </c>
      <c r="AU56" s="233">
        <f t="shared" si="44"/>
        <v>14113</v>
      </c>
      <c r="AV56" s="409">
        <f t="shared" si="45"/>
        <v>28216</v>
      </c>
      <c r="AW56" s="409">
        <f t="shared" si="46"/>
        <v>15743</v>
      </c>
      <c r="AX56" s="233">
        <f t="shared" si="47"/>
        <v>12473</v>
      </c>
      <c r="AY56" s="75"/>
      <c r="AZ56" s="744">
        <v>218883</v>
      </c>
      <c r="BA56" s="382">
        <f t="shared" si="60"/>
        <v>2.4548700000000001</v>
      </c>
      <c r="BB56" s="69">
        <f t="shared" si="16"/>
        <v>61722</v>
      </c>
      <c r="BC56" s="382">
        <f t="shared" si="60"/>
        <v>0.66738299999999995</v>
      </c>
      <c r="BD56" s="744">
        <v>280605</v>
      </c>
      <c r="BE56" s="382">
        <f t="shared" si="48"/>
        <v>3.1222530000000002</v>
      </c>
      <c r="BF56" s="744">
        <v>400856</v>
      </c>
      <c r="BG56" s="382">
        <f t="shared" si="49"/>
        <v>5.0800590000000003</v>
      </c>
      <c r="BH56" s="69">
        <f t="shared" si="17"/>
        <v>901466</v>
      </c>
      <c r="BI56" s="382">
        <f t="shared" si="50"/>
        <v>12.267704</v>
      </c>
      <c r="BJ56" s="744">
        <v>1302322</v>
      </c>
      <c r="BK56" s="382">
        <f t="shared" si="51"/>
        <v>17.347763</v>
      </c>
      <c r="BL56" s="69">
        <f t="shared" si="88"/>
        <v>619739</v>
      </c>
      <c r="BM56" s="382">
        <f t="shared" si="52"/>
        <v>7.534929</v>
      </c>
      <c r="BN56" s="69">
        <f t="shared" si="19"/>
        <v>964212</v>
      </c>
      <c r="BO56" s="382">
        <f t="shared" si="53"/>
        <v>12.946066999999999</v>
      </c>
      <c r="BP56" s="744">
        <v>1583951</v>
      </c>
      <c r="BQ56" s="382">
        <f t="shared" si="54"/>
        <v>20.480996000000001</v>
      </c>
      <c r="BR56" s="20"/>
      <c r="BS56" s="744">
        <v>392494</v>
      </c>
      <c r="BT56" s="420">
        <f t="shared" si="61"/>
        <v>4.2469999999999999</v>
      </c>
      <c r="BU56" s="69">
        <f t="shared" si="20"/>
        <v>66628</v>
      </c>
      <c r="BV56" s="420">
        <f t="shared" si="62"/>
        <v>0.65734400000000004</v>
      </c>
      <c r="BW56" s="744">
        <v>459122</v>
      </c>
      <c r="BX56" s="420">
        <f t="shared" si="63"/>
        <v>4.904344</v>
      </c>
      <c r="BY56" s="744">
        <v>872549</v>
      </c>
      <c r="BZ56" s="420">
        <f t="shared" si="64"/>
        <v>9.1911459999999998</v>
      </c>
      <c r="CA56" s="69">
        <f t="shared" si="21"/>
        <v>406760</v>
      </c>
      <c r="CB56" s="420">
        <f t="shared" si="65"/>
        <v>4.7694650000000003</v>
      </c>
      <c r="CC56" s="744">
        <v>1279309</v>
      </c>
      <c r="CD56" s="420">
        <f t="shared" si="66"/>
        <v>13.960611</v>
      </c>
      <c r="CE56" s="69">
        <f t="shared" si="22"/>
        <v>1265043</v>
      </c>
      <c r="CF56" s="420">
        <f t="shared" si="67"/>
        <v>13.438146</v>
      </c>
      <c r="CG56" s="69">
        <f t="shared" si="23"/>
        <v>479029</v>
      </c>
      <c r="CH56" s="420">
        <f t="shared" si="68"/>
        <v>5.5010219999999999</v>
      </c>
      <c r="CI56" s="744">
        <v>1744072</v>
      </c>
      <c r="CJ56" s="471">
        <f t="shared" si="69"/>
        <v>18.939167999999999</v>
      </c>
      <c r="CK56" s="96"/>
      <c r="CL56" s="514">
        <v>842.27850000000001</v>
      </c>
      <c r="CM56" s="868">
        <f t="shared" si="0"/>
        <v>1.3071685909114383</v>
      </c>
      <c r="CN56" s="613"/>
      <c r="CO56" s="96"/>
      <c r="CP56" s="69">
        <f t="shared" si="24"/>
        <v>286116.98268446838</v>
      </c>
      <c r="CQ56" s="692">
        <f t="shared" si="70"/>
        <v>3.2112634140109777</v>
      </c>
      <c r="CR56" s="69">
        <f t="shared" si="24"/>
        <v>80681.059768235791</v>
      </c>
      <c r="CS56" s="692">
        <f t="shared" si="71"/>
        <v>0.87296731526731119</v>
      </c>
      <c r="CT56" s="69">
        <f t="shared" si="24"/>
        <v>366798.04245270416</v>
      </c>
      <c r="CU56" s="692">
        <f t="shared" si="72"/>
        <v>4.0842307292782891</v>
      </c>
      <c r="CV56" s="69">
        <f t="shared" si="24"/>
        <v>523986.37267839554</v>
      </c>
      <c r="CW56" s="692">
        <f t="shared" si="73"/>
        <v>6.645463401899959</v>
      </c>
      <c r="CX56" s="69">
        <f t="shared" si="25"/>
        <v>1178368.0409745707</v>
      </c>
      <c r="CY56" s="692">
        <f t="shared" si="74"/>
        <v>16.049894325759027</v>
      </c>
      <c r="CZ56" s="69">
        <f t="shared" si="26"/>
        <v>1702354.4136529663</v>
      </c>
      <c r="DA56" s="692">
        <f t="shared" si="75"/>
        <v>22.695357727658987</v>
      </c>
      <c r="DB56" s="69">
        <f t="shared" si="27"/>
        <v>810103.35536286386</v>
      </c>
      <c r="DC56" s="692">
        <f t="shared" si="76"/>
        <v>9.8567268159109389</v>
      </c>
      <c r="DD56" s="69">
        <f t="shared" si="28"/>
        <v>1260387.6413798998</v>
      </c>
      <c r="DE56" s="692">
        <f t="shared" si="77"/>
        <v>16.937225152298929</v>
      </c>
      <c r="DF56" s="69">
        <f t="shared" si="28"/>
        <v>2070490.9967427636</v>
      </c>
      <c r="DG56" s="692">
        <f t="shared" si="78"/>
        <v>26.793951968209868</v>
      </c>
      <c r="DH56" s="20"/>
      <c r="DI56" s="69">
        <f t="shared" si="29"/>
        <v>513055.82892119407</v>
      </c>
      <c r="DJ56" s="692">
        <f t="shared" si="79"/>
        <v>5.5559684881939084</v>
      </c>
      <c r="DK56" s="69">
        <f t="shared" si="29"/>
        <v>87094.028875247313</v>
      </c>
      <c r="DL56" s="692">
        <f t="shared" si="80"/>
        <v>0.85984482566798826</v>
      </c>
      <c r="DM56" s="69">
        <f t="shared" si="29"/>
        <v>600149.85779644141</v>
      </c>
      <c r="DN56" s="692">
        <f t="shared" si="81"/>
        <v>6.4158133138618973</v>
      </c>
      <c r="DO56" s="69">
        <f t="shared" si="29"/>
        <v>1140568.6468311846</v>
      </c>
      <c r="DP56" s="692">
        <f t="shared" si="82"/>
        <v>12.023287506491933</v>
      </c>
      <c r="DQ56" s="69">
        <f t="shared" si="30"/>
        <v>531703.89603913669</v>
      </c>
      <c r="DR56" s="692">
        <f t="shared" si="83"/>
        <v>6.2392401161833124</v>
      </c>
      <c r="DS56" s="69">
        <f t="shared" si="31"/>
        <v>1672272.5428703213</v>
      </c>
      <c r="DT56" s="692">
        <f t="shared" si="84"/>
        <v>18.262527622675247</v>
      </c>
      <c r="DU56" s="69">
        <f t="shared" si="32"/>
        <v>1653624.4757523786</v>
      </c>
      <c r="DV56" s="471">
        <f t="shared" si="85"/>
        <v>17.579255994685845</v>
      </c>
      <c r="DW56" s="69">
        <f t="shared" si="33"/>
        <v>626171.6629357154</v>
      </c>
      <c r="DX56" s="692">
        <f t="shared" si="86"/>
        <v>7.1961421513152271</v>
      </c>
      <c r="DY56" s="69">
        <f t="shared" si="34"/>
        <v>2279796.138688094</v>
      </c>
      <c r="DZ56" s="692">
        <f t="shared" si="87"/>
        <v>24.775398146001073</v>
      </c>
      <c r="EA56" s="91"/>
      <c r="EB56" s="69"/>
      <c r="EC56" s="69"/>
      <c r="ED56" s="69"/>
      <c r="EE56" s="69"/>
      <c r="EF56" s="69"/>
      <c r="EG56" s="69"/>
      <c r="EH56" s="69"/>
      <c r="EI56" s="69"/>
      <c r="EJ56" s="69"/>
      <c r="EK56" s="91"/>
      <c r="EL56" s="69"/>
      <c r="EM56" s="69"/>
      <c r="EN56" s="69"/>
      <c r="EO56" s="69"/>
      <c r="EP56" s="69"/>
      <c r="EQ56" s="69"/>
      <c r="ER56" s="69"/>
      <c r="ES56" s="69"/>
      <c r="ET56" s="69"/>
      <c r="EU56" s="91"/>
    </row>
    <row r="57" spans="1:151" s="72" customFormat="1">
      <c r="A57" s="61">
        <v>34639</v>
      </c>
      <c r="B57" s="70">
        <v>335</v>
      </c>
      <c r="C57" s="70">
        <f t="shared" si="1"/>
        <v>692</v>
      </c>
      <c r="D57" s="70">
        <v>1027</v>
      </c>
      <c r="E57" s="70">
        <f t="shared" si="2"/>
        <v>2282</v>
      </c>
      <c r="F57" s="70">
        <f t="shared" si="3"/>
        <v>2652</v>
      </c>
      <c r="G57" s="70">
        <f t="shared" si="4"/>
        <v>4934</v>
      </c>
      <c r="H57" s="70">
        <v>2617</v>
      </c>
      <c r="I57" s="70">
        <f t="shared" si="5"/>
        <v>3344</v>
      </c>
      <c r="J57" s="70">
        <v>5961</v>
      </c>
      <c r="K57" s="23"/>
      <c r="L57" s="70">
        <v>493</v>
      </c>
      <c r="M57" s="70">
        <f t="shared" si="6"/>
        <v>942</v>
      </c>
      <c r="N57" s="70">
        <v>1435</v>
      </c>
      <c r="O57" s="70">
        <f t="shared" si="7"/>
        <v>748</v>
      </c>
      <c r="P57" s="70">
        <f t="shared" si="8"/>
        <v>1103</v>
      </c>
      <c r="Q57" s="70">
        <f t="shared" si="9"/>
        <v>1851</v>
      </c>
      <c r="R57" s="70">
        <v>1241</v>
      </c>
      <c r="S57" s="70">
        <f t="shared" si="10"/>
        <v>2045</v>
      </c>
      <c r="T57" s="70">
        <v>3286</v>
      </c>
      <c r="U57" s="23"/>
      <c r="V57" s="70">
        <v>-158</v>
      </c>
      <c r="W57" s="70">
        <f t="shared" si="11"/>
        <v>-250</v>
      </c>
      <c r="X57" s="70">
        <v>-408</v>
      </c>
      <c r="Y57" s="70">
        <f t="shared" si="12"/>
        <v>1534</v>
      </c>
      <c r="Z57" s="70">
        <f t="shared" si="13"/>
        <v>1549</v>
      </c>
      <c r="AA57" s="70">
        <f t="shared" si="14"/>
        <v>3083</v>
      </c>
      <c r="AB57" s="70">
        <v>1376</v>
      </c>
      <c r="AC57" s="70">
        <f t="shared" si="15"/>
        <v>1299</v>
      </c>
      <c r="AD57" s="70">
        <v>2675</v>
      </c>
      <c r="AE57" s="23"/>
      <c r="AF57" s="233">
        <f t="shared" si="55"/>
        <v>-1704</v>
      </c>
      <c r="AG57" s="233">
        <f t="shared" si="35"/>
        <v>-3865</v>
      </c>
      <c r="AH57" s="233">
        <f t="shared" si="56"/>
        <v>-5569</v>
      </c>
      <c r="AI57" s="233">
        <f t="shared" si="36"/>
        <v>14324</v>
      </c>
      <c r="AJ57" s="233">
        <f t="shared" si="57"/>
        <v>10433</v>
      </c>
      <c r="AK57" s="233">
        <f t="shared" si="37"/>
        <v>24757</v>
      </c>
      <c r="AL57" s="233">
        <f t="shared" si="58"/>
        <v>12620</v>
      </c>
      <c r="AM57" s="233">
        <f t="shared" si="38"/>
        <v>6568</v>
      </c>
      <c r="AN57" s="233">
        <f t="shared" si="59"/>
        <v>19188</v>
      </c>
      <c r="AO57" s="23"/>
      <c r="AP57" s="233">
        <f t="shared" si="39"/>
        <v>4586</v>
      </c>
      <c r="AQ57" s="233">
        <f t="shared" si="40"/>
        <v>6290</v>
      </c>
      <c r="AR57" s="233">
        <f t="shared" si="41"/>
        <v>-1704</v>
      </c>
      <c r="AS57" s="233">
        <f t="shared" si="42"/>
        <v>23895</v>
      </c>
      <c r="AT57" s="233">
        <f t="shared" si="43"/>
        <v>9571</v>
      </c>
      <c r="AU57" s="233">
        <f t="shared" si="44"/>
        <v>14324</v>
      </c>
      <c r="AV57" s="409">
        <f t="shared" si="45"/>
        <v>28481</v>
      </c>
      <c r="AW57" s="409">
        <f t="shared" si="46"/>
        <v>15861</v>
      </c>
      <c r="AX57" s="233">
        <f t="shared" si="47"/>
        <v>12620</v>
      </c>
      <c r="AY57" s="75"/>
      <c r="AZ57" s="744">
        <v>232194</v>
      </c>
      <c r="BA57" s="382">
        <f t="shared" si="60"/>
        <v>2.4705210000000002</v>
      </c>
      <c r="BB57" s="69">
        <f t="shared" si="16"/>
        <v>53515</v>
      </c>
      <c r="BC57" s="382">
        <f t="shared" si="60"/>
        <v>0.66474</v>
      </c>
      <c r="BD57" s="744">
        <v>285709</v>
      </c>
      <c r="BE57" s="382">
        <f t="shared" si="48"/>
        <v>3.1352609999999999</v>
      </c>
      <c r="BF57" s="744">
        <v>530862</v>
      </c>
      <c r="BG57" s="382">
        <f t="shared" si="49"/>
        <v>5.1865550000000002</v>
      </c>
      <c r="BH57" s="69">
        <f t="shared" si="17"/>
        <v>986779</v>
      </c>
      <c r="BI57" s="382">
        <f t="shared" si="50"/>
        <v>12.278698</v>
      </c>
      <c r="BJ57" s="744">
        <v>1517641</v>
      </c>
      <c r="BK57" s="382">
        <f t="shared" si="51"/>
        <v>17.465253000000001</v>
      </c>
      <c r="BL57" s="69">
        <f t="shared" si="88"/>
        <v>763056</v>
      </c>
      <c r="BM57" s="382">
        <f t="shared" si="52"/>
        <v>7.657076</v>
      </c>
      <c r="BN57" s="69">
        <f t="shared" si="19"/>
        <v>1041207</v>
      </c>
      <c r="BO57" s="382">
        <f t="shared" si="53"/>
        <v>12.954171000000001</v>
      </c>
      <c r="BP57" s="744">
        <v>1804263</v>
      </c>
      <c r="BQ57" s="382">
        <f t="shared" si="54"/>
        <v>20.611246999999999</v>
      </c>
      <c r="BR57" s="20"/>
      <c r="BS57" s="744">
        <v>448430</v>
      </c>
      <c r="BT57" s="420">
        <f t="shared" si="61"/>
        <v>4.3391299999999999</v>
      </c>
      <c r="BU57" s="69">
        <f t="shared" si="20"/>
        <v>60379</v>
      </c>
      <c r="BV57" s="420">
        <f t="shared" si="62"/>
        <v>0.668709</v>
      </c>
      <c r="BW57" s="744">
        <v>508809</v>
      </c>
      <c r="BX57" s="420">
        <f t="shared" si="63"/>
        <v>5.0078389999999997</v>
      </c>
      <c r="BY57" s="744">
        <v>914657</v>
      </c>
      <c r="BZ57" s="420">
        <f t="shared" si="64"/>
        <v>9.2646280000000001</v>
      </c>
      <c r="CA57" s="69">
        <f t="shared" si="21"/>
        <v>474421</v>
      </c>
      <c r="CB57" s="420">
        <f t="shared" si="65"/>
        <v>4.7943619999999996</v>
      </c>
      <c r="CC57" s="744">
        <v>1389078</v>
      </c>
      <c r="CD57" s="420">
        <f t="shared" si="66"/>
        <v>14.05899</v>
      </c>
      <c r="CE57" s="69">
        <f t="shared" si="22"/>
        <v>1363087</v>
      </c>
      <c r="CF57" s="420">
        <f t="shared" si="67"/>
        <v>13.603757999999999</v>
      </c>
      <c r="CG57" s="69">
        <f t="shared" si="23"/>
        <v>543594</v>
      </c>
      <c r="CH57" s="420">
        <f t="shared" si="68"/>
        <v>5.535952</v>
      </c>
      <c r="CI57" s="744">
        <v>1906681</v>
      </c>
      <c r="CJ57" s="471">
        <f t="shared" si="69"/>
        <v>19.139710000000001</v>
      </c>
      <c r="CK57" s="96"/>
      <c r="CL57" s="514">
        <v>842.27850000000001</v>
      </c>
      <c r="CM57" s="868">
        <f t="shared" si="0"/>
        <v>1.3071685909114383</v>
      </c>
      <c r="CN57" s="613"/>
      <c r="CO57" s="96"/>
      <c r="CP57" s="69">
        <f t="shared" si="24"/>
        <v>303516.70379809052</v>
      </c>
      <c r="CQ57" s="692">
        <f t="shared" si="70"/>
        <v>3.2319440405081936</v>
      </c>
      <c r="CR57" s="69">
        <f t="shared" si="24"/>
        <v>69953.127142625628</v>
      </c>
      <c r="CS57" s="692">
        <f t="shared" si="71"/>
        <v>0.86957007583580348</v>
      </c>
      <c r="CT57" s="69">
        <f t="shared" si="24"/>
        <v>373469.83094071614</v>
      </c>
      <c r="CU57" s="692">
        <f t="shared" si="72"/>
        <v>4.1015141163439957</v>
      </c>
      <c r="CV57" s="69">
        <f t="shared" si="24"/>
        <v>693926.13250842795</v>
      </c>
      <c r="CW57" s="692">
        <f t="shared" si="73"/>
        <v>6.7851069449002379</v>
      </c>
      <c r="CX57" s="69">
        <f t="shared" si="25"/>
        <v>1289886.5149709983</v>
      </c>
      <c r="CY57" s="692">
        <f t="shared" si="74"/>
        <v>16.065266302328716</v>
      </c>
      <c r="CZ57" s="69">
        <f t="shared" si="26"/>
        <v>1983812.6474794261</v>
      </c>
      <c r="DA57" s="692">
        <f t="shared" si="75"/>
        <v>22.850373247228955</v>
      </c>
      <c r="DB57" s="69">
        <f t="shared" si="27"/>
        <v>997442.83630651853</v>
      </c>
      <c r="DC57" s="692">
        <f t="shared" si="76"/>
        <v>10.017050985408432</v>
      </c>
      <c r="DD57" s="69">
        <f t="shared" si="28"/>
        <v>1361033.0870371261</v>
      </c>
      <c r="DE57" s="692">
        <f t="shared" si="77"/>
        <v>16.948878208728896</v>
      </c>
      <c r="DF57" s="69">
        <f t="shared" si="28"/>
        <v>2358475.9233436445</v>
      </c>
      <c r="DG57" s="692">
        <f t="shared" si="78"/>
        <v>26.965929194137324</v>
      </c>
      <c r="DH57" s="20"/>
      <c r="DI57" s="69">
        <f t="shared" si="29"/>
        <v>586173.61122241628</v>
      </c>
      <c r="DJ57" s="692">
        <f t="shared" si="79"/>
        <v>5.6767634247775609</v>
      </c>
      <c r="DK57" s="69">
        <f t="shared" si="29"/>
        <v>78925.532350641734</v>
      </c>
      <c r="DL57" s="692">
        <f t="shared" si="80"/>
        <v>0.87475107550741915</v>
      </c>
      <c r="DM57" s="69">
        <f t="shared" si="29"/>
        <v>665099.14357305807</v>
      </c>
      <c r="DN57" s="692">
        <f t="shared" si="81"/>
        <v>6.5515145002849788</v>
      </c>
      <c r="DO57" s="69">
        <f t="shared" si="29"/>
        <v>1195610.9018572834</v>
      </c>
      <c r="DP57" s="692">
        <f t="shared" si="82"/>
        <v>12.120203750366441</v>
      </c>
      <c r="DQ57" s="69">
        <f t="shared" si="30"/>
        <v>620148.2300687955</v>
      </c>
      <c r="DR57" s="692">
        <f t="shared" si="83"/>
        <v>6.2722458165346904</v>
      </c>
      <c r="DS57" s="69">
        <f t="shared" si="31"/>
        <v>1815759.131926079</v>
      </c>
      <c r="DT57" s="692">
        <f t="shared" si="84"/>
        <v>18.392449566901131</v>
      </c>
      <c r="DU57" s="69">
        <f t="shared" si="32"/>
        <v>1781784.5130796998</v>
      </c>
      <c r="DV57" s="471">
        <f t="shared" si="85"/>
        <v>17.796967175144001</v>
      </c>
      <c r="DW57" s="69">
        <f t="shared" si="33"/>
        <v>710569.00300791243</v>
      </c>
      <c r="DX57" s="692">
        <f t="shared" si="86"/>
        <v>7.2423233402438463</v>
      </c>
      <c r="DY57" s="69">
        <f t="shared" si="34"/>
        <v>2492353.5160876121</v>
      </c>
      <c r="DZ57" s="692">
        <f t="shared" si="87"/>
        <v>25.039290515387854</v>
      </c>
      <c r="EA57" s="91"/>
      <c r="EB57" s="69"/>
      <c r="EC57" s="69"/>
      <c r="ED57" s="69"/>
      <c r="EE57" s="69"/>
      <c r="EF57" s="69"/>
      <c r="EG57" s="69"/>
      <c r="EH57" s="69"/>
      <c r="EI57" s="69"/>
      <c r="EJ57" s="69"/>
      <c r="EK57" s="91"/>
      <c r="EL57" s="69"/>
      <c r="EM57" s="69"/>
      <c r="EN57" s="69"/>
      <c r="EO57" s="69"/>
      <c r="EP57" s="69"/>
      <c r="EQ57" s="69"/>
      <c r="ER57" s="69"/>
      <c r="ES57" s="69"/>
      <c r="ET57" s="69"/>
      <c r="EU57" s="91"/>
    </row>
    <row r="58" spans="1:151" s="72" customFormat="1">
      <c r="A58" s="61">
        <v>34669</v>
      </c>
      <c r="B58" s="70">
        <v>520</v>
      </c>
      <c r="C58" s="70">
        <f t="shared" si="1"/>
        <v>1064</v>
      </c>
      <c r="D58" s="70">
        <v>1584</v>
      </c>
      <c r="E58" s="70">
        <f t="shared" si="2"/>
        <v>2601</v>
      </c>
      <c r="F58" s="70">
        <f t="shared" si="3"/>
        <v>2891</v>
      </c>
      <c r="G58" s="70">
        <f t="shared" si="4"/>
        <v>5492</v>
      </c>
      <c r="H58" s="70">
        <v>3121</v>
      </c>
      <c r="I58" s="70">
        <f t="shared" si="5"/>
        <v>3955</v>
      </c>
      <c r="J58" s="70">
        <v>7076</v>
      </c>
      <c r="K58" s="23"/>
      <c r="L58" s="70">
        <v>673</v>
      </c>
      <c r="M58" s="70">
        <f t="shared" si="6"/>
        <v>1247</v>
      </c>
      <c r="N58" s="70">
        <v>1920</v>
      </c>
      <c r="O58" s="70">
        <f t="shared" si="7"/>
        <v>887</v>
      </c>
      <c r="P58" s="70">
        <f t="shared" si="8"/>
        <v>1282</v>
      </c>
      <c r="Q58" s="70">
        <f t="shared" si="9"/>
        <v>2169</v>
      </c>
      <c r="R58" s="70">
        <v>1560</v>
      </c>
      <c r="S58" s="70">
        <f t="shared" si="10"/>
        <v>2529</v>
      </c>
      <c r="T58" s="70">
        <v>4089</v>
      </c>
      <c r="U58" s="23"/>
      <c r="V58" s="70">
        <v>-153</v>
      </c>
      <c r="W58" s="70">
        <f t="shared" si="11"/>
        <v>-183</v>
      </c>
      <c r="X58" s="70">
        <v>-336</v>
      </c>
      <c r="Y58" s="70">
        <f t="shared" si="12"/>
        <v>1714</v>
      </c>
      <c r="Z58" s="70">
        <f t="shared" si="13"/>
        <v>1609</v>
      </c>
      <c r="AA58" s="70">
        <f t="shared" si="14"/>
        <v>3323</v>
      </c>
      <c r="AB58" s="70">
        <v>1561</v>
      </c>
      <c r="AC58" s="70">
        <f t="shared" si="15"/>
        <v>1426</v>
      </c>
      <c r="AD58" s="70">
        <v>2987</v>
      </c>
      <c r="AE58" s="23"/>
      <c r="AF58" s="233">
        <f t="shared" si="55"/>
        <v>-1826</v>
      </c>
      <c r="AG58" s="233">
        <f t="shared" si="35"/>
        <v>-4106</v>
      </c>
      <c r="AH58" s="233">
        <f t="shared" si="56"/>
        <v>-5932</v>
      </c>
      <c r="AI58" s="233">
        <f t="shared" si="36"/>
        <v>15019</v>
      </c>
      <c r="AJ58" s="233">
        <f t="shared" si="57"/>
        <v>10770</v>
      </c>
      <c r="AK58" s="233">
        <f t="shared" si="37"/>
        <v>25789</v>
      </c>
      <c r="AL58" s="233">
        <f t="shared" si="58"/>
        <v>13193</v>
      </c>
      <c r="AM58" s="233">
        <f t="shared" si="38"/>
        <v>6664</v>
      </c>
      <c r="AN58" s="233">
        <f t="shared" si="59"/>
        <v>19857</v>
      </c>
      <c r="AO58" s="23"/>
      <c r="AP58" s="233">
        <f t="shared" si="39"/>
        <v>4564</v>
      </c>
      <c r="AQ58" s="233">
        <f t="shared" si="40"/>
        <v>6390</v>
      </c>
      <c r="AR58" s="233">
        <f t="shared" si="41"/>
        <v>-1826</v>
      </c>
      <c r="AS58" s="233">
        <f t="shared" si="42"/>
        <v>24554</v>
      </c>
      <c r="AT58" s="233">
        <f t="shared" si="43"/>
        <v>9535</v>
      </c>
      <c r="AU58" s="233">
        <f t="shared" si="44"/>
        <v>15019</v>
      </c>
      <c r="AV58" s="409">
        <f t="shared" si="45"/>
        <v>29118</v>
      </c>
      <c r="AW58" s="409">
        <f t="shared" si="46"/>
        <v>15925</v>
      </c>
      <c r="AX58" s="233">
        <f t="shared" si="47"/>
        <v>13193</v>
      </c>
      <c r="AY58" s="75"/>
      <c r="AZ58" s="744">
        <v>223131</v>
      </c>
      <c r="BA58" s="382">
        <f t="shared" si="60"/>
        <v>2.4841039999999999</v>
      </c>
      <c r="BB58" s="69">
        <f t="shared" si="16"/>
        <v>64326</v>
      </c>
      <c r="BC58" s="382">
        <f t="shared" si="60"/>
        <v>0.673292</v>
      </c>
      <c r="BD58" s="744">
        <v>287457</v>
      </c>
      <c r="BE58" s="382">
        <f t="shared" si="48"/>
        <v>3.1573959999999999</v>
      </c>
      <c r="BF58" s="744">
        <v>495792</v>
      </c>
      <c r="BG58" s="382">
        <f t="shared" si="49"/>
        <v>5.2446089999999996</v>
      </c>
      <c r="BH58" s="69">
        <f t="shared" si="17"/>
        <v>1029547</v>
      </c>
      <c r="BI58" s="382">
        <f t="shared" si="50"/>
        <v>12.396027999999999</v>
      </c>
      <c r="BJ58" s="744">
        <v>1525339</v>
      </c>
      <c r="BK58" s="382">
        <f t="shared" si="51"/>
        <v>17.640637000000002</v>
      </c>
      <c r="BL58" s="69">
        <f t="shared" si="88"/>
        <v>718923</v>
      </c>
      <c r="BM58" s="382">
        <f t="shared" si="52"/>
        <v>7.7287129999999999</v>
      </c>
      <c r="BN58" s="69">
        <f t="shared" si="19"/>
        <v>1095089</v>
      </c>
      <c r="BO58" s="382">
        <f t="shared" si="53"/>
        <v>13.080049000000001</v>
      </c>
      <c r="BP58" s="744">
        <v>1814012</v>
      </c>
      <c r="BQ58" s="382">
        <f t="shared" si="54"/>
        <v>20.808762000000002</v>
      </c>
      <c r="BR58" s="20"/>
      <c r="BS58" s="744">
        <v>378504</v>
      </c>
      <c r="BT58" s="420">
        <f t="shared" si="61"/>
        <v>4.3762259999999999</v>
      </c>
      <c r="BU58" s="69">
        <f t="shared" si="20"/>
        <v>52252</v>
      </c>
      <c r="BV58" s="420">
        <f t="shared" si="62"/>
        <v>0.640482</v>
      </c>
      <c r="BW58" s="744">
        <v>430756</v>
      </c>
      <c r="BX58" s="420">
        <f t="shared" si="63"/>
        <v>5.0167080000000004</v>
      </c>
      <c r="BY58" s="744">
        <v>801485</v>
      </c>
      <c r="BZ58" s="420">
        <f t="shared" si="64"/>
        <v>9.3465910000000001</v>
      </c>
      <c r="CA58" s="69">
        <f t="shared" si="21"/>
        <v>414433</v>
      </c>
      <c r="CB58" s="420">
        <f t="shared" si="65"/>
        <v>4.889869</v>
      </c>
      <c r="CC58" s="744">
        <v>1215918</v>
      </c>
      <c r="CD58" s="420">
        <f t="shared" si="66"/>
        <v>14.236459999999999</v>
      </c>
      <c r="CE58" s="69">
        <f t="shared" si="22"/>
        <v>1179989</v>
      </c>
      <c r="CF58" s="420">
        <f t="shared" si="67"/>
        <v>13.722816999999999</v>
      </c>
      <c r="CG58" s="69">
        <f t="shared" si="23"/>
        <v>474668</v>
      </c>
      <c r="CH58" s="420">
        <f t="shared" si="68"/>
        <v>5.6037619999999997</v>
      </c>
      <c r="CI58" s="744">
        <v>1654657</v>
      </c>
      <c r="CJ58" s="471">
        <f t="shared" si="69"/>
        <v>19.326578999999999</v>
      </c>
      <c r="CK58" s="96"/>
      <c r="CL58" s="514">
        <v>846.89009999999996</v>
      </c>
      <c r="CM58" s="868">
        <f t="shared" si="0"/>
        <v>1.3000506204996376</v>
      </c>
      <c r="CN58" s="613"/>
      <c r="CO58" s="96"/>
      <c r="CP58" s="69">
        <f t="shared" si="24"/>
        <v>290081.59500270465</v>
      </c>
      <c r="CQ58" s="692">
        <f t="shared" si="70"/>
        <v>3.248537581658328</v>
      </c>
      <c r="CR58" s="69">
        <f t="shared" si="24"/>
        <v>83627.05621425969</v>
      </c>
      <c r="CS58" s="692">
        <f t="shared" si="71"/>
        <v>0.88040463240524081</v>
      </c>
      <c r="CT58" s="69">
        <f t="shared" si="24"/>
        <v>373708.65121696435</v>
      </c>
      <c r="CU58" s="692">
        <f t="shared" si="72"/>
        <v>4.1289422140635681</v>
      </c>
      <c r="CV58" s="69">
        <f t="shared" si="24"/>
        <v>644554.69723875634</v>
      </c>
      <c r="CW58" s="692">
        <f t="shared" si="73"/>
        <v>6.8583552411362811</v>
      </c>
      <c r="CX58" s="69">
        <f t="shared" si="25"/>
        <v>1338463.2161835404</v>
      </c>
      <c r="CY58" s="692">
        <f t="shared" si="74"/>
        <v>16.213164817244621</v>
      </c>
      <c r="CZ58" s="69">
        <f t="shared" si="26"/>
        <v>1983017.9134222968</v>
      </c>
      <c r="DA58" s="692">
        <f t="shared" si="75"/>
        <v>23.071520058380905</v>
      </c>
      <c r="DB58" s="69">
        <f t="shared" si="27"/>
        <v>934636.29224146099</v>
      </c>
      <c r="DC58" s="692">
        <f t="shared" si="76"/>
        <v>10.106892822794611</v>
      </c>
      <c r="DD58" s="69">
        <f t="shared" si="28"/>
        <v>1423671.1339523275</v>
      </c>
      <c r="DE58" s="692">
        <f t="shared" si="77"/>
        <v>17.107599879252778</v>
      </c>
      <c r="DF58" s="69">
        <f t="shared" si="28"/>
        <v>2358307.4261937886</v>
      </c>
      <c r="DG58" s="692">
        <f t="shared" si="78"/>
        <v>27.214492702047384</v>
      </c>
      <c r="DH58" s="20"/>
      <c r="DI58" s="69">
        <f t="shared" si="29"/>
        <v>492074.36006159481</v>
      </c>
      <c r="DJ58" s="692">
        <f t="shared" si="79"/>
        <v>5.7232548659389586</v>
      </c>
      <c r="DK58" s="69">
        <f t="shared" si="29"/>
        <v>67930.245022347066</v>
      </c>
      <c r="DL58" s="692">
        <f t="shared" si="80"/>
        <v>0.83764550493619838</v>
      </c>
      <c r="DM58" s="69">
        <f t="shared" si="29"/>
        <v>560004.60508394195</v>
      </c>
      <c r="DN58" s="692">
        <f t="shared" si="81"/>
        <v>6.5609003708751574</v>
      </c>
      <c r="DO58" s="69">
        <f t="shared" si="29"/>
        <v>1041971.0715711521</v>
      </c>
      <c r="DP58" s="692">
        <f t="shared" si="82"/>
        <v>12.223102764537337</v>
      </c>
      <c r="DQ58" s="69">
        <f t="shared" si="30"/>
        <v>538783.8788055263</v>
      </c>
      <c r="DR58" s="692">
        <f t="shared" si="83"/>
        <v>6.3947887812633235</v>
      </c>
      <c r="DS58" s="69">
        <f t="shared" si="31"/>
        <v>1580754.9503766783</v>
      </c>
      <c r="DT58" s="692">
        <f t="shared" si="84"/>
        <v>18.61789154580066</v>
      </c>
      <c r="DU58" s="69">
        <f t="shared" si="32"/>
        <v>1534045.4316327469</v>
      </c>
      <c r="DV58" s="471">
        <f t="shared" si="85"/>
        <v>17.946357630476296</v>
      </c>
      <c r="DW58" s="69">
        <f t="shared" si="33"/>
        <v>617092.42793132202</v>
      </c>
      <c r="DX58" s="692">
        <f t="shared" si="86"/>
        <v>7.328411880691875</v>
      </c>
      <c r="DY58" s="69">
        <f t="shared" si="34"/>
        <v>2151137.8595640687</v>
      </c>
      <c r="DZ58" s="692">
        <f t="shared" si="87"/>
        <v>25.274769511168177</v>
      </c>
      <c r="EA58" s="91"/>
      <c r="EB58" s="69"/>
      <c r="EC58" s="69"/>
      <c r="ED58" s="69"/>
      <c r="EE58" s="69"/>
      <c r="EF58" s="69"/>
      <c r="EG58" s="69"/>
      <c r="EH58" s="69"/>
      <c r="EI58" s="69"/>
      <c r="EJ58" s="69"/>
      <c r="EK58" s="91"/>
      <c r="EL58" s="69"/>
      <c r="EM58" s="69"/>
      <c r="EN58" s="69"/>
      <c r="EO58" s="69"/>
      <c r="EP58" s="69"/>
      <c r="EQ58" s="69"/>
      <c r="ER58" s="69"/>
      <c r="ES58" s="69"/>
      <c r="ET58" s="69"/>
      <c r="EU58" s="91"/>
    </row>
    <row r="59" spans="1:151" s="72" customFormat="1">
      <c r="A59" s="61">
        <v>34700</v>
      </c>
      <c r="B59" s="70">
        <v>574</v>
      </c>
      <c r="C59" s="70">
        <f t="shared" si="1"/>
        <v>1012</v>
      </c>
      <c r="D59" s="70">
        <v>1586</v>
      </c>
      <c r="E59" s="70">
        <f t="shared" si="2"/>
        <v>3406</v>
      </c>
      <c r="F59" s="70">
        <f t="shared" si="3"/>
        <v>3842</v>
      </c>
      <c r="G59" s="70">
        <f t="shared" si="4"/>
        <v>7248</v>
      </c>
      <c r="H59" s="70">
        <v>3980</v>
      </c>
      <c r="I59" s="70">
        <f t="shared" si="5"/>
        <v>4854</v>
      </c>
      <c r="J59" s="70">
        <v>8834</v>
      </c>
      <c r="K59" s="23"/>
      <c r="L59" s="70">
        <v>874</v>
      </c>
      <c r="M59" s="70">
        <f t="shared" si="6"/>
        <v>1661</v>
      </c>
      <c r="N59" s="70">
        <v>2535</v>
      </c>
      <c r="O59" s="70">
        <f t="shared" si="7"/>
        <v>990</v>
      </c>
      <c r="P59" s="70">
        <f t="shared" si="8"/>
        <v>1804</v>
      </c>
      <c r="Q59" s="70">
        <f t="shared" si="9"/>
        <v>2794</v>
      </c>
      <c r="R59" s="70">
        <v>1864</v>
      </c>
      <c r="S59" s="70">
        <f t="shared" si="10"/>
        <v>3465</v>
      </c>
      <c r="T59" s="70">
        <v>5329</v>
      </c>
      <c r="U59" s="23"/>
      <c r="V59" s="70">
        <v>-300</v>
      </c>
      <c r="W59" s="70">
        <f t="shared" si="11"/>
        <v>-649</v>
      </c>
      <c r="X59" s="70">
        <v>-949</v>
      </c>
      <c r="Y59" s="70">
        <f t="shared" si="12"/>
        <v>2416</v>
      </c>
      <c r="Z59" s="70">
        <f t="shared" si="13"/>
        <v>2038</v>
      </c>
      <c r="AA59" s="70">
        <f t="shared" si="14"/>
        <v>4454</v>
      </c>
      <c r="AB59" s="70">
        <v>2116</v>
      </c>
      <c r="AC59" s="70">
        <f t="shared" si="15"/>
        <v>1389</v>
      </c>
      <c r="AD59" s="70">
        <v>3505</v>
      </c>
      <c r="AE59" s="23"/>
      <c r="AF59" s="233">
        <f t="shared" si="55"/>
        <v>-1988</v>
      </c>
      <c r="AG59" s="233">
        <f t="shared" si="35"/>
        <v>-4248</v>
      </c>
      <c r="AH59" s="233">
        <f t="shared" si="56"/>
        <v>-6236</v>
      </c>
      <c r="AI59" s="233">
        <f t="shared" si="36"/>
        <v>15551</v>
      </c>
      <c r="AJ59" s="233">
        <f t="shared" si="57"/>
        <v>11212</v>
      </c>
      <c r="AK59" s="233">
        <f t="shared" si="37"/>
        <v>26763</v>
      </c>
      <c r="AL59" s="233">
        <f t="shared" si="58"/>
        <v>13563</v>
      </c>
      <c r="AM59" s="233">
        <f t="shared" si="38"/>
        <v>6964</v>
      </c>
      <c r="AN59" s="233">
        <f t="shared" si="59"/>
        <v>20527</v>
      </c>
      <c r="AO59" s="23"/>
      <c r="AP59" s="233">
        <f t="shared" si="39"/>
        <v>4600</v>
      </c>
      <c r="AQ59" s="233">
        <f t="shared" si="40"/>
        <v>6588</v>
      </c>
      <c r="AR59" s="233">
        <f t="shared" si="41"/>
        <v>-1988</v>
      </c>
      <c r="AS59" s="233">
        <f t="shared" si="42"/>
        <v>25114</v>
      </c>
      <c r="AT59" s="233">
        <f t="shared" si="43"/>
        <v>9563</v>
      </c>
      <c r="AU59" s="233">
        <f t="shared" si="44"/>
        <v>15551</v>
      </c>
      <c r="AV59" s="409">
        <f t="shared" si="45"/>
        <v>29714</v>
      </c>
      <c r="AW59" s="409">
        <f t="shared" si="46"/>
        <v>16151</v>
      </c>
      <c r="AX59" s="233">
        <f t="shared" si="47"/>
        <v>13563</v>
      </c>
      <c r="AY59" s="75"/>
      <c r="AZ59" s="744">
        <v>174518</v>
      </c>
      <c r="BA59" s="382">
        <f t="shared" si="60"/>
        <v>2.4950739999999998</v>
      </c>
      <c r="BB59" s="69">
        <f t="shared" si="16"/>
        <v>42496</v>
      </c>
      <c r="BC59" s="382">
        <f t="shared" si="60"/>
        <v>0.67385300000000004</v>
      </c>
      <c r="BD59" s="744">
        <v>217014</v>
      </c>
      <c r="BE59" s="382">
        <f t="shared" si="48"/>
        <v>3.168927</v>
      </c>
      <c r="BF59" s="744">
        <v>357762</v>
      </c>
      <c r="BG59" s="382">
        <f t="shared" si="49"/>
        <v>5.2760400000000001</v>
      </c>
      <c r="BH59" s="69">
        <f t="shared" si="17"/>
        <v>897897</v>
      </c>
      <c r="BI59" s="382">
        <f t="shared" si="50"/>
        <v>12.489629000000001</v>
      </c>
      <c r="BJ59" s="744">
        <v>1255659</v>
      </c>
      <c r="BK59" s="382">
        <f t="shared" si="51"/>
        <v>17.765668999999999</v>
      </c>
      <c r="BL59" s="69">
        <f t="shared" si="88"/>
        <v>532280</v>
      </c>
      <c r="BM59" s="382">
        <f t="shared" si="52"/>
        <v>7.7711139999999999</v>
      </c>
      <c r="BN59" s="69">
        <f t="shared" si="19"/>
        <v>940944</v>
      </c>
      <c r="BO59" s="382">
        <f t="shared" si="53"/>
        <v>13.174515</v>
      </c>
      <c r="BP59" s="744">
        <v>1473224</v>
      </c>
      <c r="BQ59" s="382">
        <f t="shared" si="54"/>
        <v>20.945629</v>
      </c>
      <c r="BR59" s="20"/>
      <c r="BS59" s="744">
        <v>280304</v>
      </c>
      <c r="BT59" s="420">
        <f t="shared" si="61"/>
        <v>4.4226700000000001</v>
      </c>
      <c r="BU59" s="69">
        <f t="shared" si="20"/>
        <v>42944</v>
      </c>
      <c r="BV59" s="420">
        <f t="shared" si="62"/>
        <v>0.65032000000000001</v>
      </c>
      <c r="BW59" s="744">
        <v>323248</v>
      </c>
      <c r="BX59" s="420">
        <f t="shared" si="63"/>
        <v>5.0729899999999999</v>
      </c>
      <c r="BY59" s="744">
        <v>676848</v>
      </c>
      <c r="BZ59" s="420">
        <f t="shared" si="64"/>
        <v>9.4128109999999996</v>
      </c>
      <c r="CA59" s="69">
        <f t="shared" si="21"/>
        <v>378611</v>
      </c>
      <c r="CB59" s="420">
        <f t="shared" si="65"/>
        <v>4.920445</v>
      </c>
      <c r="CC59" s="744">
        <v>1055459</v>
      </c>
      <c r="CD59" s="420">
        <f t="shared" si="66"/>
        <v>14.333256</v>
      </c>
      <c r="CE59" s="69">
        <f t="shared" si="22"/>
        <v>957152</v>
      </c>
      <c r="CF59" s="420">
        <f t="shared" si="67"/>
        <v>13.835481</v>
      </c>
      <c r="CG59" s="69">
        <f t="shared" si="23"/>
        <v>426393</v>
      </c>
      <c r="CH59" s="420">
        <f t="shared" si="68"/>
        <v>5.6436070000000003</v>
      </c>
      <c r="CI59" s="744">
        <v>1383545</v>
      </c>
      <c r="CJ59" s="471">
        <f t="shared" si="69"/>
        <v>19.479088000000001</v>
      </c>
      <c r="CK59" s="96"/>
      <c r="CL59" s="514">
        <v>846.89009999999996</v>
      </c>
      <c r="CM59" s="868">
        <f t="shared" si="0"/>
        <v>1.3000506204996376</v>
      </c>
      <c r="CN59" s="613"/>
      <c r="CO59" s="96"/>
      <c r="CP59" s="69">
        <f t="shared" si="24"/>
        <v>226882.23418835577</v>
      </c>
      <c r="CQ59" s="692">
        <f t="shared" si="70"/>
        <v>3.2619678896460989</v>
      </c>
      <c r="CR59" s="69">
        <f t="shared" si="24"/>
        <v>55246.951168752603</v>
      </c>
      <c r="CS59" s="692">
        <f t="shared" si="71"/>
        <v>0.88092082241994996</v>
      </c>
      <c r="CT59" s="69">
        <f t="shared" si="24"/>
        <v>282129.18535710836</v>
      </c>
      <c r="CU59" s="692">
        <f t="shared" si="72"/>
        <v>4.142888712066048</v>
      </c>
      <c r="CV59" s="69">
        <f t="shared" si="24"/>
        <v>465108.71009119134</v>
      </c>
      <c r="CW59" s="692">
        <f t="shared" si="73"/>
        <v>6.897558525731819</v>
      </c>
      <c r="CX59" s="69">
        <f t="shared" si="25"/>
        <v>1167311.5519947631</v>
      </c>
      <c r="CY59" s="692">
        <f t="shared" si="74"/>
        <v>16.330762949109356</v>
      </c>
      <c r="CZ59" s="69">
        <f t="shared" si="26"/>
        <v>1632420.2620859544</v>
      </c>
      <c r="DA59" s="692">
        <f t="shared" si="75"/>
        <v>23.228321474841181</v>
      </c>
      <c r="DB59" s="69">
        <f t="shared" si="27"/>
        <v>691990.94427954708</v>
      </c>
      <c r="DC59" s="692">
        <f t="shared" si="76"/>
        <v>10.15952641537792</v>
      </c>
      <c r="DD59" s="69">
        <f t="shared" si="28"/>
        <v>1223274.8310554109</v>
      </c>
      <c r="DE59" s="692">
        <f t="shared" si="77"/>
        <v>17.226108161121289</v>
      </c>
      <c r="DF59" s="69">
        <f t="shared" si="28"/>
        <v>1915265.775334958</v>
      </c>
      <c r="DG59" s="692">
        <f t="shared" si="78"/>
        <v>27.385634576499207</v>
      </c>
      <c r="DH59" s="20"/>
      <c r="DI59" s="69">
        <f t="shared" si="29"/>
        <v>364409.3891285304</v>
      </c>
      <c r="DJ59" s="692">
        <f t="shared" si="79"/>
        <v>5.7824458026176346</v>
      </c>
      <c r="DK59" s="69">
        <f t="shared" si="29"/>
        <v>55829.373846736438</v>
      </c>
      <c r="DL59" s="692">
        <f t="shared" si="80"/>
        <v>0.85026713873844295</v>
      </c>
      <c r="DM59" s="69">
        <f t="shared" si="29"/>
        <v>420238.76297526684</v>
      </c>
      <c r="DN59" s="692">
        <f t="shared" si="81"/>
        <v>6.632712941356079</v>
      </c>
      <c r="DO59" s="69">
        <f t="shared" si="29"/>
        <v>879936.66238393867</v>
      </c>
      <c r="DP59" s="692">
        <f t="shared" si="82"/>
        <v>12.306088545271789</v>
      </c>
      <c r="DQ59" s="69">
        <f t="shared" si="30"/>
        <v>492213.4654779883</v>
      </c>
      <c r="DR59" s="692">
        <f t="shared" si="83"/>
        <v>6.4327702100596005</v>
      </c>
      <c r="DS59" s="69">
        <f t="shared" si="31"/>
        <v>1372150.127861927</v>
      </c>
      <c r="DT59" s="692">
        <f t="shared" si="84"/>
        <v>18.738858755331389</v>
      </c>
      <c r="DU59" s="69">
        <f t="shared" si="32"/>
        <v>1244346.0515124691</v>
      </c>
      <c r="DV59" s="471">
        <f t="shared" si="85"/>
        <v>18.088534347889425</v>
      </c>
      <c r="DW59" s="69">
        <f t="shared" si="33"/>
        <v>554332.48422670201</v>
      </c>
      <c r="DX59" s="692">
        <f t="shared" si="86"/>
        <v>7.3782477329268454</v>
      </c>
      <c r="DY59" s="69">
        <f t="shared" si="34"/>
        <v>1798678.5357391711</v>
      </c>
      <c r="DZ59" s="692">
        <f t="shared" si="87"/>
        <v>25.466782080816277</v>
      </c>
      <c r="EA59" s="91"/>
      <c r="EB59" s="69"/>
      <c r="EC59" s="69"/>
      <c r="ED59" s="69"/>
      <c r="EE59" s="69"/>
      <c r="EF59" s="69"/>
      <c r="EG59" s="69"/>
      <c r="EH59" s="69"/>
      <c r="EI59" s="69"/>
      <c r="EJ59" s="69"/>
      <c r="EK59" s="91"/>
      <c r="EL59" s="69"/>
      <c r="EM59" s="69"/>
      <c r="EN59" s="69"/>
      <c r="EO59" s="69"/>
      <c r="EP59" s="69"/>
      <c r="EQ59" s="69"/>
      <c r="ER59" s="69"/>
      <c r="ES59" s="69"/>
      <c r="ET59" s="69"/>
      <c r="EU59" s="91"/>
    </row>
    <row r="60" spans="1:151" s="72" customFormat="1">
      <c r="A60" s="61">
        <v>34731</v>
      </c>
      <c r="B60" s="70">
        <v>401</v>
      </c>
      <c r="C60" s="70">
        <f t="shared" si="1"/>
        <v>676</v>
      </c>
      <c r="D60" s="70">
        <v>1077</v>
      </c>
      <c r="E60" s="70">
        <f t="shared" si="2"/>
        <v>2849</v>
      </c>
      <c r="F60" s="70">
        <f t="shared" si="3"/>
        <v>3090</v>
      </c>
      <c r="G60" s="70">
        <f t="shared" si="4"/>
        <v>5939</v>
      </c>
      <c r="H60" s="70">
        <v>3250</v>
      </c>
      <c r="I60" s="70">
        <f t="shared" si="5"/>
        <v>3766</v>
      </c>
      <c r="J60" s="70">
        <v>7016</v>
      </c>
      <c r="K60" s="23"/>
      <c r="L60" s="70">
        <v>595</v>
      </c>
      <c r="M60" s="70">
        <f t="shared" si="6"/>
        <v>1231</v>
      </c>
      <c r="N60" s="70">
        <v>1826</v>
      </c>
      <c r="O60" s="70">
        <f t="shared" si="7"/>
        <v>739</v>
      </c>
      <c r="P60" s="70">
        <f t="shared" si="8"/>
        <v>1328</v>
      </c>
      <c r="Q60" s="70">
        <f t="shared" si="9"/>
        <v>2067</v>
      </c>
      <c r="R60" s="70">
        <v>1334</v>
      </c>
      <c r="S60" s="70">
        <f t="shared" si="10"/>
        <v>2559</v>
      </c>
      <c r="T60" s="70">
        <v>3893</v>
      </c>
      <c r="U60" s="23"/>
      <c r="V60" s="70">
        <v>-194</v>
      </c>
      <c r="W60" s="70">
        <f t="shared" si="11"/>
        <v>-555</v>
      </c>
      <c r="X60" s="70">
        <v>-749</v>
      </c>
      <c r="Y60" s="70">
        <f t="shared" si="12"/>
        <v>2110</v>
      </c>
      <c r="Z60" s="70">
        <f t="shared" si="13"/>
        <v>1762</v>
      </c>
      <c r="AA60" s="70">
        <f t="shared" si="14"/>
        <v>3872</v>
      </c>
      <c r="AB60" s="70">
        <v>1916</v>
      </c>
      <c r="AC60" s="70">
        <f t="shared" si="15"/>
        <v>1207</v>
      </c>
      <c r="AD60" s="70">
        <v>3123</v>
      </c>
      <c r="AE60" s="23"/>
      <c r="AF60" s="233">
        <f t="shared" si="55"/>
        <v>-1980</v>
      </c>
      <c r="AG60" s="233">
        <f t="shared" si="35"/>
        <v>-4505</v>
      </c>
      <c r="AH60" s="233">
        <f t="shared" si="56"/>
        <v>-6485</v>
      </c>
      <c r="AI60" s="233">
        <f t="shared" si="36"/>
        <v>16174</v>
      </c>
      <c r="AJ60" s="233">
        <f t="shared" si="57"/>
        <v>11634</v>
      </c>
      <c r="AK60" s="233">
        <f t="shared" si="37"/>
        <v>27808</v>
      </c>
      <c r="AL60" s="233">
        <f t="shared" si="58"/>
        <v>14194</v>
      </c>
      <c r="AM60" s="233">
        <f t="shared" si="38"/>
        <v>7129</v>
      </c>
      <c r="AN60" s="233">
        <f t="shared" si="59"/>
        <v>21323</v>
      </c>
      <c r="AO60" s="23"/>
      <c r="AP60" s="233">
        <f t="shared" si="39"/>
        <v>4609</v>
      </c>
      <c r="AQ60" s="233">
        <f t="shared" si="40"/>
        <v>6589</v>
      </c>
      <c r="AR60" s="233">
        <f t="shared" si="41"/>
        <v>-1980</v>
      </c>
      <c r="AS60" s="233">
        <f t="shared" si="42"/>
        <v>25806</v>
      </c>
      <c r="AT60" s="233">
        <f t="shared" si="43"/>
        <v>9632</v>
      </c>
      <c r="AU60" s="233">
        <f t="shared" si="44"/>
        <v>16174</v>
      </c>
      <c r="AV60" s="409">
        <f t="shared" si="45"/>
        <v>30415</v>
      </c>
      <c r="AW60" s="409">
        <f t="shared" si="46"/>
        <v>16221</v>
      </c>
      <c r="AX60" s="233">
        <f t="shared" si="47"/>
        <v>14194</v>
      </c>
      <c r="AY60" s="75"/>
      <c r="AZ60" s="744">
        <v>192884</v>
      </c>
      <c r="BA60" s="382">
        <f t="shared" si="60"/>
        <v>2.4977209999999999</v>
      </c>
      <c r="BB60" s="69">
        <f t="shared" si="16"/>
        <v>125776</v>
      </c>
      <c r="BC60" s="382">
        <f t="shared" si="60"/>
        <v>0.73363299999999998</v>
      </c>
      <c r="BD60" s="744">
        <v>318660</v>
      </c>
      <c r="BE60" s="382">
        <f t="shared" si="48"/>
        <v>3.2313540000000001</v>
      </c>
      <c r="BF60" s="744">
        <v>438603</v>
      </c>
      <c r="BG60" s="382">
        <f t="shared" si="49"/>
        <v>5.2599650000000002</v>
      </c>
      <c r="BH60" s="69">
        <f t="shared" si="17"/>
        <v>1172930</v>
      </c>
      <c r="BI60" s="382">
        <f t="shared" si="50"/>
        <v>12.701705</v>
      </c>
      <c r="BJ60" s="744">
        <v>1611533</v>
      </c>
      <c r="BK60" s="382">
        <f t="shared" si="51"/>
        <v>17.961670000000002</v>
      </c>
      <c r="BL60" s="69">
        <f t="shared" si="88"/>
        <v>631487</v>
      </c>
      <c r="BM60" s="382">
        <f t="shared" si="52"/>
        <v>7.7576859999999996</v>
      </c>
      <c r="BN60" s="69">
        <f t="shared" si="19"/>
        <v>1299649</v>
      </c>
      <c r="BO60" s="382">
        <f t="shared" si="53"/>
        <v>13.446567</v>
      </c>
      <c r="BP60" s="744">
        <v>1931136</v>
      </c>
      <c r="BQ60" s="382">
        <f t="shared" si="54"/>
        <v>21.204253000000001</v>
      </c>
      <c r="BR60" s="20"/>
      <c r="BS60" s="744">
        <v>355892</v>
      </c>
      <c r="BT60" s="420">
        <f t="shared" si="61"/>
        <v>4.4724839999999997</v>
      </c>
      <c r="BU60" s="69">
        <f t="shared" si="20"/>
        <v>47917</v>
      </c>
      <c r="BV60" s="420">
        <f t="shared" si="62"/>
        <v>0.65203900000000004</v>
      </c>
      <c r="BW60" s="744">
        <v>403809</v>
      </c>
      <c r="BX60" s="420">
        <f t="shared" si="63"/>
        <v>5.1245229999999999</v>
      </c>
      <c r="BY60" s="744">
        <v>765508</v>
      </c>
      <c r="BZ60" s="420">
        <f t="shared" si="64"/>
        <v>9.5273260000000004</v>
      </c>
      <c r="CA60" s="69">
        <f t="shared" si="21"/>
        <v>406344</v>
      </c>
      <c r="CB60" s="420">
        <f t="shared" si="65"/>
        <v>4.981719</v>
      </c>
      <c r="CC60" s="744">
        <v>1171852</v>
      </c>
      <c r="CD60" s="420">
        <f t="shared" si="66"/>
        <v>14.509045</v>
      </c>
      <c r="CE60" s="69">
        <f t="shared" si="22"/>
        <v>1121400</v>
      </c>
      <c r="CF60" s="420">
        <f t="shared" si="67"/>
        <v>13.99981</v>
      </c>
      <c r="CG60" s="69">
        <f t="shared" si="23"/>
        <v>460480</v>
      </c>
      <c r="CH60" s="420">
        <f t="shared" si="68"/>
        <v>5.7059369999999996</v>
      </c>
      <c r="CI60" s="744">
        <v>1581880</v>
      </c>
      <c r="CJ60" s="471">
        <f t="shared" si="69"/>
        <v>19.705746999999999</v>
      </c>
      <c r="CK60" s="96"/>
      <c r="CL60" s="514">
        <v>846.89009999999996</v>
      </c>
      <c r="CM60" s="868">
        <f t="shared" si="0"/>
        <v>1.3000506204996376</v>
      </c>
      <c r="CN60" s="613"/>
      <c r="CO60" s="96"/>
      <c r="CP60" s="69">
        <f t="shared" si="24"/>
        <v>250758.9638844521</v>
      </c>
      <c r="CQ60" s="692">
        <f t="shared" si="70"/>
        <v>3.2644422270929261</v>
      </c>
      <c r="CR60" s="69">
        <f t="shared" si="24"/>
        <v>163515.16684396242</v>
      </c>
      <c r="CS60" s="692">
        <f t="shared" si="71"/>
        <v>0.95830241794825088</v>
      </c>
      <c r="CT60" s="69">
        <f t="shared" si="24"/>
        <v>414274.13072841452</v>
      </c>
      <c r="CU60" s="692">
        <f t="shared" si="72"/>
        <v>4.2227446450411774</v>
      </c>
      <c r="CV60" s="69">
        <f t="shared" si="24"/>
        <v>570206.1023030025</v>
      </c>
      <c r="CW60" s="692">
        <f t="shared" si="73"/>
        <v>6.874349270457663</v>
      </c>
      <c r="CX60" s="69">
        <f t="shared" si="25"/>
        <v>1524868.3743026399</v>
      </c>
      <c r="CY60" s="692">
        <f t="shared" si="74"/>
        <v>16.601588858218069</v>
      </c>
      <c r="CZ60" s="69">
        <f t="shared" si="26"/>
        <v>2095074.4766056426</v>
      </c>
      <c r="DA60" s="692">
        <f t="shared" si="75"/>
        <v>23.475938128675732</v>
      </c>
      <c r="DB60" s="69">
        <f t="shared" si="27"/>
        <v>820965.06618745462</v>
      </c>
      <c r="DC60" s="692">
        <f t="shared" si="76"/>
        <v>10.13879149755059</v>
      </c>
      <c r="DD60" s="69">
        <f t="shared" si="28"/>
        <v>1689609.4888817335</v>
      </c>
      <c r="DE60" s="692">
        <f t="shared" si="77"/>
        <v>17.574566678985693</v>
      </c>
      <c r="DF60" s="69">
        <f t="shared" si="28"/>
        <v>2510574.5550691881</v>
      </c>
      <c r="DG60" s="692">
        <f t="shared" si="78"/>
        <v>27.713358176536286</v>
      </c>
      <c r="DH60" s="20"/>
      <c r="DI60" s="69">
        <f t="shared" si="29"/>
        <v>462677.615430857</v>
      </c>
      <c r="DJ60" s="692">
        <f t="shared" si="79"/>
        <v>5.8456508554514413</v>
      </c>
      <c r="DK60" s="69">
        <f t="shared" si="29"/>
        <v>62294.525582481132</v>
      </c>
      <c r="DL60" s="692">
        <f t="shared" si="80"/>
        <v>0.85226712029339324</v>
      </c>
      <c r="DM60" s="69">
        <f t="shared" si="29"/>
        <v>524972.14101333811</v>
      </c>
      <c r="DN60" s="692">
        <f t="shared" si="81"/>
        <v>6.6979179757448346</v>
      </c>
      <c r="DO60" s="69">
        <f t="shared" si="29"/>
        <v>995199.15039743658</v>
      </c>
      <c r="DP60" s="692">
        <f t="shared" si="82"/>
        <v>12.451655112005119</v>
      </c>
      <c r="DQ60" s="69">
        <f t="shared" si="30"/>
        <v>528267.76933630474</v>
      </c>
      <c r="DR60" s="692">
        <f t="shared" si="83"/>
        <v>6.5106756626813285</v>
      </c>
      <c r="DS60" s="69">
        <f t="shared" si="31"/>
        <v>1523466.9197337413</v>
      </c>
      <c r="DT60" s="692">
        <f t="shared" si="84"/>
        <v>18.962330774686446</v>
      </c>
      <c r="DU60" s="69">
        <f t="shared" si="32"/>
        <v>1457876.7658282935</v>
      </c>
      <c r="DV60" s="471">
        <f t="shared" si="85"/>
        <v>18.297305967456555</v>
      </c>
      <c r="DW60" s="69">
        <f t="shared" si="33"/>
        <v>598647.30972767307</v>
      </c>
      <c r="DX60" s="692">
        <f t="shared" si="86"/>
        <v>7.4572562551623891</v>
      </c>
      <c r="DY60" s="69">
        <f t="shared" si="34"/>
        <v>2056524.0755559667</v>
      </c>
      <c r="DZ60" s="692">
        <f t="shared" si="87"/>
        <v>25.754562222618951</v>
      </c>
      <c r="EA60" s="91"/>
      <c r="EB60" s="69"/>
      <c r="EC60" s="69"/>
      <c r="ED60" s="69"/>
      <c r="EE60" s="69"/>
      <c r="EF60" s="69"/>
      <c r="EG60" s="69"/>
      <c r="EH60" s="69"/>
      <c r="EI60" s="69"/>
      <c r="EJ60" s="69"/>
      <c r="EK60" s="91"/>
      <c r="EL60" s="69"/>
      <c r="EM60" s="69"/>
      <c r="EN60" s="69"/>
      <c r="EO60" s="69"/>
      <c r="EP60" s="69"/>
      <c r="EQ60" s="69"/>
      <c r="ER60" s="69"/>
      <c r="ES60" s="69"/>
      <c r="ET60" s="69"/>
      <c r="EU60" s="91"/>
    </row>
    <row r="61" spans="1:151" s="72" customFormat="1">
      <c r="A61" s="61">
        <v>34759</v>
      </c>
      <c r="B61" s="70">
        <v>372</v>
      </c>
      <c r="C61" s="70">
        <f t="shared" si="1"/>
        <v>717</v>
      </c>
      <c r="D61" s="70">
        <v>1089</v>
      </c>
      <c r="E61" s="70">
        <f t="shared" si="2"/>
        <v>2102</v>
      </c>
      <c r="F61" s="70">
        <f t="shared" si="3"/>
        <v>2217</v>
      </c>
      <c r="G61" s="70">
        <f t="shared" si="4"/>
        <v>4319</v>
      </c>
      <c r="H61" s="70">
        <v>2474</v>
      </c>
      <c r="I61" s="70">
        <f t="shared" si="5"/>
        <v>2934</v>
      </c>
      <c r="J61" s="70">
        <v>5408</v>
      </c>
      <c r="K61" s="23"/>
      <c r="L61" s="70">
        <v>568</v>
      </c>
      <c r="M61" s="70">
        <f t="shared" si="6"/>
        <v>1293</v>
      </c>
      <c r="N61" s="70">
        <v>1861</v>
      </c>
      <c r="O61" s="70">
        <f t="shared" si="7"/>
        <v>958</v>
      </c>
      <c r="P61" s="70">
        <f t="shared" si="8"/>
        <v>1897</v>
      </c>
      <c r="Q61" s="70">
        <f t="shared" si="9"/>
        <v>2855</v>
      </c>
      <c r="R61" s="70">
        <v>1526</v>
      </c>
      <c r="S61" s="70">
        <f t="shared" si="10"/>
        <v>3190</v>
      </c>
      <c r="T61" s="70">
        <v>4716</v>
      </c>
      <c r="U61" s="23"/>
      <c r="V61" s="70">
        <v>-196</v>
      </c>
      <c r="W61" s="70">
        <f t="shared" si="11"/>
        <v>-576</v>
      </c>
      <c r="X61" s="70">
        <v>-772</v>
      </c>
      <c r="Y61" s="70">
        <f t="shared" si="12"/>
        <v>1144</v>
      </c>
      <c r="Z61" s="70">
        <f t="shared" si="13"/>
        <v>320</v>
      </c>
      <c r="AA61" s="70">
        <f t="shared" si="14"/>
        <v>1464</v>
      </c>
      <c r="AB61" s="70">
        <v>948</v>
      </c>
      <c r="AC61" s="70">
        <f t="shared" si="15"/>
        <v>-256</v>
      </c>
      <c r="AD61" s="70">
        <v>692</v>
      </c>
      <c r="AE61" s="23"/>
      <c r="AF61" s="233">
        <f t="shared" si="55"/>
        <v>-2040</v>
      </c>
      <c r="AG61" s="233">
        <f t="shared" si="35"/>
        <v>-4755</v>
      </c>
      <c r="AH61" s="233">
        <f t="shared" si="56"/>
        <v>-6795</v>
      </c>
      <c r="AI61" s="233">
        <f t="shared" si="36"/>
        <v>16500</v>
      </c>
      <c r="AJ61" s="233">
        <f t="shared" si="57"/>
        <v>11992</v>
      </c>
      <c r="AK61" s="233">
        <f t="shared" si="37"/>
        <v>28492</v>
      </c>
      <c r="AL61" s="233">
        <f t="shared" si="58"/>
        <v>14460</v>
      </c>
      <c r="AM61" s="233">
        <f t="shared" si="38"/>
        <v>7237</v>
      </c>
      <c r="AN61" s="233">
        <f t="shared" si="59"/>
        <v>21697</v>
      </c>
      <c r="AO61" s="23"/>
      <c r="AP61" s="233">
        <f t="shared" si="39"/>
        <v>4573</v>
      </c>
      <c r="AQ61" s="233">
        <f t="shared" si="40"/>
        <v>6613</v>
      </c>
      <c r="AR61" s="233">
        <f t="shared" si="41"/>
        <v>-2040</v>
      </c>
      <c r="AS61" s="233">
        <f t="shared" si="42"/>
        <v>26116</v>
      </c>
      <c r="AT61" s="233">
        <f t="shared" si="43"/>
        <v>9616</v>
      </c>
      <c r="AU61" s="233">
        <f t="shared" si="44"/>
        <v>16500</v>
      </c>
      <c r="AV61" s="409">
        <f t="shared" si="45"/>
        <v>30689</v>
      </c>
      <c r="AW61" s="409">
        <f t="shared" si="46"/>
        <v>16229</v>
      </c>
      <c r="AX61" s="233">
        <f t="shared" si="47"/>
        <v>14460</v>
      </c>
      <c r="AY61" s="75"/>
      <c r="AZ61" s="744">
        <v>267151</v>
      </c>
      <c r="BA61" s="382">
        <f t="shared" si="60"/>
        <v>2.5423439999999999</v>
      </c>
      <c r="BB61" s="69">
        <f t="shared" si="16"/>
        <v>55465</v>
      </c>
      <c r="BC61" s="382">
        <f t="shared" si="60"/>
        <v>0.72916700000000001</v>
      </c>
      <c r="BD61" s="744">
        <v>322616</v>
      </c>
      <c r="BE61" s="382">
        <f t="shared" si="48"/>
        <v>3.2715109999999998</v>
      </c>
      <c r="BF61" s="744">
        <v>506497</v>
      </c>
      <c r="BG61" s="382">
        <f t="shared" si="49"/>
        <v>5.2595689999999999</v>
      </c>
      <c r="BH61" s="69">
        <f t="shared" si="17"/>
        <v>1222051</v>
      </c>
      <c r="BI61" s="382">
        <f t="shared" si="50"/>
        <v>12.681347000000001</v>
      </c>
      <c r="BJ61" s="744">
        <v>1728548</v>
      </c>
      <c r="BK61" s="382">
        <f t="shared" si="51"/>
        <v>17.940916000000001</v>
      </c>
      <c r="BL61" s="69">
        <f t="shared" si="88"/>
        <v>773648</v>
      </c>
      <c r="BM61" s="382">
        <f t="shared" si="52"/>
        <v>7.8019129999999999</v>
      </c>
      <c r="BN61" s="69">
        <f t="shared" si="19"/>
        <v>1278410</v>
      </c>
      <c r="BO61" s="382">
        <f t="shared" si="53"/>
        <v>13.42144</v>
      </c>
      <c r="BP61" s="744">
        <v>2052058</v>
      </c>
      <c r="BQ61" s="382">
        <f t="shared" si="54"/>
        <v>21.223352999999999</v>
      </c>
      <c r="BR61" s="20"/>
      <c r="BS61" s="744">
        <v>424926</v>
      </c>
      <c r="BT61" s="420">
        <f t="shared" si="61"/>
        <v>4.5322120000000004</v>
      </c>
      <c r="BU61" s="69">
        <f t="shared" si="20"/>
        <v>62083</v>
      </c>
      <c r="BV61" s="420">
        <f t="shared" si="62"/>
        <v>0.657918</v>
      </c>
      <c r="BW61" s="744">
        <v>487009</v>
      </c>
      <c r="BX61" s="420">
        <f t="shared" si="63"/>
        <v>5.1901299999999999</v>
      </c>
      <c r="BY61" s="744">
        <v>845031</v>
      </c>
      <c r="BZ61" s="420">
        <f t="shared" si="64"/>
        <v>9.6492310000000003</v>
      </c>
      <c r="CA61" s="69">
        <f t="shared" si="21"/>
        <v>487482</v>
      </c>
      <c r="CB61" s="420">
        <f t="shared" si="65"/>
        <v>5.0413790000000001</v>
      </c>
      <c r="CC61" s="744">
        <v>1332513</v>
      </c>
      <c r="CD61" s="420">
        <f t="shared" si="66"/>
        <v>14.69061</v>
      </c>
      <c r="CE61" s="69">
        <f t="shared" si="22"/>
        <v>1269957</v>
      </c>
      <c r="CF61" s="420">
        <f t="shared" si="67"/>
        <v>14.181443</v>
      </c>
      <c r="CG61" s="69">
        <f t="shared" si="23"/>
        <v>554274</v>
      </c>
      <c r="CH61" s="420">
        <f t="shared" si="68"/>
        <v>5.7707740000000003</v>
      </c>
      <c r="CI61" s="744">
        <v>1824231</v>
      </c>
      <c r="CJ61" s="471">
        <f t="shared" si="69"/>
        <v>19.952217000000001</v>
      </c>
      <c r="CK61" s="96"/>
      <c r="CL61" s="514">
        <v>846.10574999999994</v>
      </c>
      <c r="CM61" s="868">
        <f t="shared" si="0"/>
        <v>1.3012557827434692</v>
      </c>
      <c r="CN61" s="613"/>
      <c r="CO61" s="96"/>
      <c r="CP61" s="69">
        <f t="shared" si="24"/>
        <v>347631.78361570055</v>
      </c>
      <c r="CQ61" s="692">
        <f t="shared" si="70"/>
        <v>3.3204627979218033</v>
      </c>
      <c r="CR61" s="69">
        <f t="shared" si="24"/>
        <v>72174.151989866514</v>
      </c>
      <c r="CS61" s="692">
        <f t="shared" si="71"/>
        <v>0.95194015387574726</v>
      </c>
      <c r="CT61" s="69">
        <f t="shared" si="24"/>
        <v>419805.93560556707</v>
      </c>
      <c r="CU61" s="692">
        <f t="shared" si="72"/>
        <v>4.2724029517975506</v>
      </c>
      <c r="CV61" s="69">
        <f t="shared" si="24"/>
        <v>659082.15019221895</v>
      </c>
      <c r="CW61" s="692">
        <f t="shared" si="73"/>
        <v>6.8691748664942187</v>
      </c>
      <c r="CX61" s="69">
        <f t="shared" si="25"/>
        <v>1590200.9305574393</v>
      </c>
      <c r="CY61" s="692">
        <f t="shared" si="74"/>
        <v>16.563678291493083</v>
      </c>
      <c r="CZ61" s="69">
        <f t="shared" si="26"/>
        <v>2249283.0807496584</v>
      </c>
      <c r="DA61" s="692">
        <f t="shared" si="75"/>
        <v>23.432853157987299</v>
      </c>
      <c r="DB61" s="69">
        <f t="shared" si="27"/>
        <v>1006713.9338079195</v>
      </c>
      <c r="DC61" s="692">
        <f t="shared" si="76"/>
        <v>10.18963766441602</v>
      </c>
      <c r="DD61" s="69">
        <f t="shared" si="28"/>
        <v>1663538.4052170785</v>
      </c>
      <c r="DE61" s="692">
        <f t="shared" si="77"/>
        <v>17.529888565461324</v>
      </c>
      <c r="DF61" s="69">
        <f t="shared" si="28"/>
        <v>2670252.3390249978</v>
      </c>
      <c r="DG61" s="692">
        <f t="shared" si="78"/>
        <v>27.719526229877349</v>
      </c>
      <c r="DH61" s="20"/>
      <c r="DI61" s="69">
        <f t="shared" si="29"/>
        <v>552937.41473805136</v>
      </c>
      <c r="DJ61" s="692">
        <f t="shared" si="79"/>
        <v>5.920015543668236</v>
      </c>
      <c r="DK61" s="69">
        <f t="shared" si="29"/>
        <v>80785.862760062795</v>
      </c>
      <c r="DL61" s="692">
        <f t="shared" si="80"/>
        <v>0.85940060401140017</v>
      </c>
      <c r="DM61" s="69">
        <f t="shared" si="29"/>
        <v>633723.27749811416</v>
      </c>
      <c r="DN61" s="692">
        <f t="shared" si="81"/>
        <v>6.7794161476796351</v>
      </c>
      <c r="DO61" s="69">
        <f t="shared" si="29"/>
        <v>1099601.4753474966</v>
      </c>
      <c r="DP61" s="692">
        <f t="shared" si="82"/>
        <v>12.603638086050827</v>
      </c>
      <c r="DQ61" s="69">
        <f t="shared" si="30"/>
        <v>634338.77148335183</v>
      </c>
      <c r="DR61" s="692">
        <f t="shared" si="83"/>
        <v>6.5843762570504092</v>
      </c>
      <c r="DS61" s="69">
        <f t="shared" si="31"/>
        <v>1733940.2468308483</v>
      </c>
      <c r="DT61" s="692">
        <f t="shared" si="84"/>
        <v>19.188014343101234</v>
      </c>
      <c r="DU61" s="69">
        <f t="shared" si="32"/>
        <v>1652538.8900855479</v>
      </c>
      <c r="DV61" s="471">
        <f t="shared" si="85"/>
        <v>18.52365362971906</v>
      </c>
      <c r="DW61" s="69">
        <f t="shared" si="33"/>
        <v>721252.24772435369</v>
      </c>
      <c r="DX61" s="692">
        <f t="shared" si="86"/>
        <v>7.5371271164870794</v>
      </c>
      <c r="DY61" s="69">
        <f t="shared" si="34"/>
        <v>2373791.1378099015</v>
      </c>
      <c r="DZ61" s="692">
        <f t="shared" si="87"/>
        <v>26.060780746206149</v>
      </c>
      <c r="EA61" s="91"/>
      <c r="EB61" s="69"/>
      <c r="EC61" s="69"/>
      <c r="ED61" s="69"/>
      <c r="EE61" s="69"/>
      <c r="EF61" s="69"/>
      <c r="EG61" s="69"/>
      <c r="EH61" s="69"/>
      <c r="EI61" s="69"/>
      <c r="EJ61" s="69"/>
      <c r="EK61" s="91"/>
      <c r="EL61" s="69"/>
      <c r="EM61" s="69"/>
      <c r="EN61" s="69"/>
      <c r="EO61" s="69"/>
      <c r="EP61" s="69"/>
      <c r="EQ61" s="69"/>
      <c r="ER61" s="69"/>
      <c r="ES61" s="69"/>
      <c r="ET61" s="69"/>
      <c r="EU61" s="91"/>
    </row>
    <row r="62" spans="1:151" s="72" customFormat="1">
      <c r="A62" s="61">
        <v>34790</v>
      </c>
      <c r="B62" s="70">
        <v>335</v>
      </c>
      <c r="C62" s="70">
        <f t="shared" si="1"/>
        <v>621</v>
      </c>
      <c r="D62" s="70">
        <v>956</v>
      </c>
      <c r="E62" s="70">
        <f t="shared" si="2"/>
        <v>2094</v>
      </c>
      <c r="F62" s="70">
        <f t="shared" si="3"/>
        <v>2081</v>
      </c>
      <c r="G62" s="70">
        <f t="shared" si="4"/>
        <v>4175</v>
      </c>
      <c r="H62" s="70">
        <v>2429</v>
      </c>
      <c r="I62" s="70">
        <f t="shared" si="5"/>
        <v>2702</v>
      </c>
      <c r="J62" s="70">
        <v>5131</v>
      </c>
      <c r="K62" s="23"/>
      <c r="L62" s="70">
        <v>616</v>
      </c>
      <c r="M62" s="70">
        <f t="shared" si="6"/>
        <v>1119</v>
      </c>
      <c r="N62" s="70">
        <v>1735</v>
      </c>
      <c r="O62" s="70">
        <f t="shared" si="7"/>
        <v>1007</v>
      </c>
      <c r="P62" s="70">
        <f t="shared" si="8"/>
        <v>1724</v>
      </c>
      <c r="Q62" s="70">
        <f t="shared" si="9"/>
        <v>2731</v>
      </c>
      <c r="R62" s="70">
        <v>1623</v>
      </c>
      <c r="S62" s="70">
        <f t="shared" si="10"/>
        <v>2843</v>
      </c>
      <c r="T62" s="70">
        <v>4466</v>
      </c>
      <c r="U62" s="23"/>
      <c r="V62" s="70">
        <v>-281</v>
      </c>
      <c r="W62" s="70">
        <f t="shared" si="11"/>
        <v>-498</v>
      </c>
      <c r="X62" s="70">
        <v>-779</v>
      </c>
      <c r="Y62" s="70">
        <f t="shared" si="12"/>
        <v>1087</v>
      </c>
      <c r="Z62" s="70">
        <f t="shared" si="13"/>
        <v>357</v>
      </c>
      <c r="AA62" s="70">
        <f t="shared" si="14"/>
        <v>1444</v>
      </c>
      <c r="AB62" s="70">
        <v>806</v>
      </c>
      <c r="AC62" s="70">
        <f t="shared" si="15"/>
        <v>-141</v>
      </c>
      <c r="AD62" s="70">
        <v>665</v>
      </c>
      <c r="AE62" s="23"/>
      <c r="AF62" s="233">
        <f t="shared" si="55"/>
        <v>-2176</v>
      </c>
      <c r="AG62" s="233">
        <f t="shared" si="35"/>
        <v>-4864</v>
      </c>
      <c r="AH62" s="233">
        <f t="shared" si="56"/>
        <v>-7040</v>
      </c>
      <c r="AI62" s="233">
        <f t="shared" si="36"/>
        <v>16872</v>
      </c>
      <c r="AJ62" s="233">
        <f t="shared" si="57"/>
        <v>12084</v>
      </c>
      <c r="AK62" s="233">
        <f t="shared" si="37"/>
        <v>28956</v>
      </c>
      <c r="AL62" s="233">
        <f t="shared" si="58"/>
        <v>14696</v>
      </c>
      <c r="AM62" s="233">
        <f t="shared" si="38"/>
        <v>7220</v>
      </c>
      <c r="AN62" s="233">
        <f t="shared" si="59"/>
        <v>21916</v>
      </c>
      <c r="AO62" s="23"/>
      <c r="AP62" s="233">
        <f t="shared" si="39"/>
        <v>4528</v>
      </c>
      <c r="AQ62" s="233">
        <f t="shared" si="40"/>
        <v>6704</v>
      </c>
      <c r="AR62" s="233">
        <f t="shared" si="41"/>
        <v>-2176</v>
      </c>
      <c r="AS62" s="233">
        <f t="shared" si="42"/>
        <v>26571</v>
      </c>
      <c r="AT62" s="233">
        <f t="shared" si="43"/>
        <v>9699</v>
      </c>
      <c r="AU62" s="233">
        <f t="shared" si="44"/>
        <v>16872</v>
      </c>
      <c r="AV62" s="409">
        <f t="shared" si="45"/>
        <v>31099</v>
      </c>
      <c r="AW62" s="409">
        <f t="shared" si="46"/>
        <v>16403</v>
      </c>
      <c r="AX62" s="233">
        <f t="shared" si="47"/>
        <v>14696</v>
      </c>
      <c r="AY62" s="75"/>
      <c r="AZ62" s="744">
        <v>176134</v>
      </c>
      <c r="BA62" s="382">
        <f t="shared" si="60"/>
        <v>2.514024</v>
      </c>
      <c r="BB62" s="69">
        <f t="shared" si="16"/>
        <v>47294</v>
      </c>
      <c r="BC62" s="382">
        <f t="shared" si="60"/>
        <v>0.72122299999999995</v>
      </c>
      <c r="BD62" s="744">
        <v>223428</v>
      </c>
      <c r="BE62" s="382">
        <f t="shared" si="48"/>
        <v>3.2352470000000002</v>
      </c>
      <c r="BF62" s="744">
        <v>426268</v>
      </c>
      <c r="BG62" s="382">
        <f t="shared" si="49"/>
        <v>5.2862080000000002</v>
      </c>
      <c r="BH62" s="69">
        <f t="shared" si="17"/>
        <v>1024311</v>
      </c>
      <c r="BI62" s="382">
        <f t="shared" si="50"/>
        <v>12.608181999999999</v>
      </c>
      <c r="BJ62" s="744">
        <v>1450579</v>
      </c>
      <c r="BK62" s="382">
        <f t="shared" si="51"/>
        <v>17.894390000000001</v>
      </c>
      <c r="BL62" s="69">
        <f t="shared" si="88"/>
        <v>602402</v>
      </c>
      <c r="BM62" s="382">
        <f t="shared" si="52"/>
        <v>7.8002320000000003</v>
      </c>
      <c r="BN62" s="69">
        <f t="shared" si="19"/>
        <v>1071867</v>
      </c>
      <c r="BO62" s="382">
        <f t="shared" si="53"/>
        <v>13.339679</v>
      </c>
      <c r="BP62" s="744">
        <v>1674269</v>
      </c>
      <c r="BQ62" s="382">
        <f t="shared" si="54"/>
        <v>21.139911000000001</v>
      </c>
      <c r="BR62" s="20"/>
      <c r="BS62" s="744">
        <v>324381</v>
      </c>
      <c r="BT62" s="420">
        <f t="shared" si="61"/>
        <v>4.5366809999999997</v>
      </c>
      <c r="BU62" s="69">
        <f t="shared" si="20"/>
        <v>42521</v>
      </c>
      <c r="BV62" s="420">
        <f t="shared" si="62"/>
        <v>0.65543200000000001</v>
      </c>
      <c r="BW62" s="744">
        <v>366902</v>
      </c>
      <c r="BX62" s="420">
        <f t="shared" si="63"/>
        <v>5.192113</v>
      </c>
      <c r="BY62" s="744">
        <v>722691</v>
      </c>
      <c r="BZ62" s="420">
        <f t="shared" si="64"/>
        <v>9.7051079999999992</v>
      </c>
      <c r="CA62" s="69">
        <f t="shared" si="21"/>
        <v>428315</v>
      </c>
      <c r="CB62" s="420">
        <f t="shared" si="65"/>
        <v>5.1304420000000004</v>
      </c>
      <c r="CC62" s="744">
        <v>1151006</v>
      </c>
      <c r="CD62" s="420">
        <f t="shared" si="66"/>
        <v>14.83555</v>
      </c>
      <c r="CE62" s="69">
        <f t="shared" si="22"/>
        <v>1047072</v>
      </c>
      <c r="CF62" s="420">
        <f t="shared" si="67"/>
        <v>14.241789000000001</v>
      </c>
      <c r="CG62" s="69">
        <f t="shared" si="23"/>
        <v>476597</v>
      </c>
      <c r="CH62" s="420">
        <f t="shared" si="68"/>
        <v>5.8583129999999999</v>
      </c>
      <c r="CI62" s="744">
        <v>1523669</v>
      </c>
      <c r="CJ62" s="471">
        <f t="shared" si="69"/>
        <v>20.100102</v>
      </c>
      <c r="CK62" s="96"/>
      <c r="CL62" s="514">
        <v>846.10574999999994</v>
      </c>
      <c r="CM62" s="868">
        <f t="shared" si="0"/>
        <v>1.3012557827434692</v>
      </c>
      <c r="CN62" s="613"/>
      <c r="CO62" s="96"/>
      <c r="CP62" s="69">
        <f t="shared" si="24"/>
        <v>229195.38603773821</v>
      </c>
      <c r="CQ62" s="692">
        <f t="shared" si="70"/>
        <v>3.2817319953490425</v>
      </c>
      <c r="CR62" s="69">
        <f t="shared" si="24"/>
        <v>61541.590989069635</v>
      </c>
      <c r="CS62" s="692">
        <f t="shared" si="71"/>
        <v>0.94109525789725079</v>
      </c>
      <c r="CT62" s="69">
        <f t="shared" si="24"/>
        <v>290736.97702680784</v>
      </c>
      <c r="CU62" s="692">
        <f t="shared" si="72"/>
        <v>4.2228272532462938</v>
      </c>
      <c r="CV62" s="69">
        <f t="shared" si="24"/>
        <v>554683.69999849307</v>
      </c>
      <c r="CW62" s="692">
        <f t="shared" si="73"/>
        <v>6.9001658296021393</v>
      </c>
      <c r="CX62" s="69">
        <f t="shared" si="25"/>
        <v>1332890.6120777456</v>
      </c>
      <c r="CY62" s="692">
        <f t="shared" si="74"/>
        <v>16.458384462222178</v>
      </c>
      <c r="CZ62" s="69">
        <f t="shared" si="26"/>
        <v>1887574.3120762389</v>
      </c>
      <c r="DA62" s="692">
        <f t="shared" si="75"/>
        <v>23.358550291824319</v>
      </c>
      <c r="DB62" s="69">
        <f t="shared" si="27"/>
        <v>783879.08603623137</v>
      </c>
      <c r="DC62" s="692">
        <f t="shared" si="76"/>
        <v>10.18189782495118</v>
      </c>
      <c r="DD62" s="69">
        <f t="shared" si="28"/>
        <v>1394773.1320818942</v>
      </c>
      <c r="DE62" s="692">
        <f t="shared" si="77"/>
        <v>17.412893020411186</v>
      </c>
      <c r="DF62" s="69">
        <f t="shared" si="28"/>
        <v>2178652.2181181256</v>
      </c>
      <c r="DG62" s="692">
        <f t="shared" si="78"/>
        <v>27.594790845362365</v>
      </c>
      <c r="DH62" s="20"/>
      <c r="DI62" s="69">
        <f t="shared" si="29"/>
        <v>422102.65206210926</v>
      </c>
      <c r="DJ62" s="692">
        <f t="shared" si="79"/>
        <v>5.9228903848253882</v>
      </c>
      <c r="DK62" s="69">
        <f t="shared" si="29"/>
        <v>55330.697138035051</v>
      </c>
      <c r="DL62" s="692">
        <f t="shared" si="80"/>
        <v>0.85575200032483545</v>
      </c>
      <c r="DM62" s="69">
        <f t="shared" si="29"/>
        <v>477433.34920014435</v>
      </c>
      <c r="DN62" s="692">
        <f t="shared" si="81"/>
        <v>6.7786423851502233</v>
      </c>
      <c r="DO62" s="69">
        <f t="shared" si="29"/>
        <v>940405.84288666048</v>
      </c>
      <c r="DP62" s="692">
        <f t="shared" si="82"/>
        <v>12.670219334984221</v>
      </c>
      <c r="DQ62" s="69">
        <f t="shared" si="30"/>
        <v>557347.37058576907</v>
      </c>
      <c r="DR62" s="692">
        <f t="shared" si="83"/>
        <v>6.697151766295784</v>
      </c>
      <c r="DS62" s="69">
        <f t="shared" si="31"/>
        <v>1497753.2134724294</v>
      </c>
      <c r="DT62" s="692">
        <f t="shared" si="84"/>
        <v>19.36737110128</v>
      </c>
      <c r="DU62" s="69">
        <f t="shared" si="32"/>
        <v>1362508.4949487697</v>
      </c>
      <c r="DV62" s="471">
        <f t="shared" si="85"/>
        <v>18.593109719809608</v>
      </c>
      <c r="DW62" s="69">
        <f t="shared" si="33"/>
        <v>620174.60228818923</v>
      </c>
      <c r="DX62" s="692">
        <f t="shared" si="86"/>
        <v>7.6474617201035695</v>
      </c>
      <c r="DY62" s="69">
        <f t="shared" si="34"/>
        <v>1982683.097236959</v>
      </c>
      <c r="DZ62" s="692">
        <f t="shared" si="87"/>
        <v>26.240571439913175</v>
      </c>
      <c r="EA62" s="91"/>
      <c r="EB62" s="69"/>
      <c r="EC62" s="69"/>
      <c r="ED62" s="69"/>
      <c r="EE62" s="69"/>
      <c r="EF62" s="69"/>
      <c r="EG62" s="69"/>
      <c r="EH62" s="69"/>
      <c r="EI62" s="69"/>
      <c r="EJ62" s="69"/>
      <c r="EK62" s="91"/>
      <c r="EL62" s="69"/>
      <c r="EM62" s="69"/>
      <c r="EN62" s="69"/>
      <c r="EO62" s="69"/>
      <c r="EP62" s="69"/>
      <c r="EQ62" s="69"/>
      <c r="ER62" s="69"/>
      <c r="ES62" s="69"/>
      <c r="ET62" s="69"/>
      <c r="EU62" s="91"/>
    </row>
    <row r="63" spans="1:151" s="72" customFormat="1">
      <c r="A63" s="61">
        <v>34820</v>
      </c>
      <c r="B63" s="70">
        <v>354</v>
      </c>
      <c r="C63" s="70">
        <f t="shared" si="1"/>
        <v>538</v>
      </c>
      <c r="D63" s="70">
        <v>892</v>
      </c>
      <c r="E63" s="70">
        <f t="shared" si="2"/>
        <v>2087</v>
      </c>
      <c r="F63" s="70">
        <f t="shared" si="3"/>
        <v>1924</v>
      </c>
      <c r="G63" s="70">
        <f t="shared" si="4"/>
        <v>4011</v>
      </c>
      <c r="H63" s="70">
        <v>2441</v>
      </c>
      <c r="I63" s="70">
        <f t="shared" si="5"/>
        <v>2462</v>
      </c>
      <c r="J63" s="70">
        <v>4903</v>
      </c>
      <c r="K63" s="23"/>
      <c r="L63" s="70">
        <v>673</v>
      </c>
      <c r="M63" s="70">
        <f t="shared" si="6"/>
        <v>1082</v>
      </c>
      <c r="N63" s="70">
        <v>1755</v>
      </c>
      <c r="O63" s="70">
        <f t="shared" si="7"/>
        <v>990</v>
      </c>
      <c r="P63" s="70">
        <f t="shared" si="8"/>
        <v>1492</v>
      </c>
      <c r="Q63" s="70">
        <f t="shared" si="9"/>
        <v>2482</v>
      </c>
      <c r="R63" s="70">
        <v>1663</v>
      </c>
      <c r="S63" s="70">
        <f t="shared" si="10"/>
        <v>2574</v>
      </c>
      <c r="T63" s="70">
        <v>4237</v>
      </c>
      <c r="U63" s="23"/>
      <c r="V63" s="70">
        <v>-319</v>
      </c>
      <c r="W63" s="70">
        <f t="shared" si="11"/>
        <v>-544</v>
      </c>
      <c r="X63" s="70">
        <v>-863</v>
      </c>
      <c r="Y63" s="70">
        <f t="shared" si="12"/>
        <v>1097</v>
      </c>
      <c r="Z63" s="70">
        <f t="shared" si="13"/>
        <v>432</v>
      </c>
      <c r="AA63" s="70">
        <f t="shared" si="14"/>
        <v>1529</v>
      </c>
      <c r="AB63" s="70">
        <v>778</v>
      </c>
      <c r="AC63" s="70">
        <f t="shared" si="15"/>
        <v>-112</v>
      </c>
      <c r="AD63" s="70">
        <v>666</v>
      </c>
      <c r="AE63" s="23"/>
      <c r="AF63" s="233">
        <f t="shared" si="55"/>
        <v>-2330</v>
      </c>
      <c r="AG63" s="233">
        <f t="shared" si="35"/>
        <v>-5102</v>
      </c>
      <c r="AH63" s="233">
        <f t="shared" si="56"/>
        <v>-7432</v>
      </c>
      <c r="AI63" s="233">
        <f t="shared" si="36"/>
        <v>17097</v>
      </c>
      <c r="AJ63" s="233">
        <f t="shared" si="57"/>
        <v>12281</v>
      </c>
      <c r="AK63" s="233">
        <f t="shared" si="37"/>
        <v>29378</v>
      </c>
      <c r="AL63" s="233">
        <f t="shared" si="58"/>
        <v>14767</v>
      </c>
      <c r="AM63" s="233">
        <f t="shared" si="38"/>
        <v>7179</v>
      </c>
      <c r="AN63" s="233">
        <f t="shared" si="59"/>
        <v>21946</v>
      </c>
      <c r="AO63" s="23"/>
      <c r="AP63" s="233">
        <f t="shared" si="39"/>
        <v>4551</v>
      </c>
      <c r="AQ63" s="233">
        <f t="shared" si="40"/>
        <v>6881</v>
      </c>
      <c r="AR63" s="233">
        <f t="shared" si="41"/>
        <v>-2330</v>
      </c>
      <c r="AS63" s="233">
        <f t="shared" si="42"/>
        <v>26931</v>
      </c>
      <c r="AT63" s="233">
        <f t="shared" si="43"/>
        <v>9834</v>
      </c>
      <c r="AU63" s="233">
        <f t="shared" si="44"/>
        <v>17097</v>
      </c>
      <c r="AV63" s="409">
        <f t="shared" si="45"/>
        <v>31482</v>
      </c>
      <c r="AW63" s="409">
        <f t="shared" si="46"/>
        <v>16715</v>
      </c>
      <c r="AX63" s="233">
        <f t="shared" si="47"/>
        <v>14767</v>
      </c>
      <c r="AY63" s="75"/>
      <c r="AZ63" s="744">
        <v>244929</v>
      </c>
      <c r="BA63" s="382">
        <f t="shared" si="60"/>
        <v>2.5506570000000002</v>
      </c>
      <c r="BB63" s="69">
        <f t="shared" si="16"/>
        <v>62229</v>
      </c>
      <c r="BC63" s="382">
        <f t="shared" si="60"/>
        <v>0.733935</v>
      </c>
      <c r="BD63" s="744">
        <v>307158</v>
      </c>
      <c r="BE63" s="382">
        <f t="shared" si="48"/>
        <v>3.284592</v>
      </c>
      <c r="BF63" s="744">
        <v>490521</v>
      </c>
      <c r="BG63" s="382">
        <f t="shared" si="49"/>
        <v>5.2922279999999997</v>
      </c>
      <c r="BH63" s="69">
        <f t="shared" si="17"/>
        <v>1270883</v>
      </c>
      <c r="BI63" s="382">
        <f t="shared" si="50"/>
        <v>12.453811999999999</v>
      </c>
      <c r="BJ63" s="744">
        <v>1761404</v>
      </c>
      <c r="BK63" s="382">
        <f t="shared" si="51"/>
        <v>17.746040000000001</v>
      </c>
      <c r="BL63" s="69">
        <f t="shared" si="88"/>
        <v>735450</v>
      </c>
      <c r="BM63" s="382">
        <f t="shared" si="52"/>
        <v>7.8428849999999999</v>
      </c>
      <c r="BN63" s="69">
        <f t="shared" si="19"/>
        <v>1333582</v>
      </c>
      <c r="BO63" s="382">
        <f t="shared" si="53"/>
        <v>13.19763</v>
      </c>
      <c r="BP63" s="744">
        <v>2069032</v>
      </c>
      <c r="BQ63" s="382">
        <f t="shared" si="54"/>
        <v>21.040514999999999</v>
      </c>
      <c r="BR63" s="20"/>
      <c r="BS63" s="744">
        <v>402897</v>
      </c>
      <c r="BT63" s="420">
        <f t="shared" si="61"/>
        <v>4.5539639999999997</v>
      </c>
      <c r="BU63" s="69">
        <f t="shared" si="20"/>
        <v>53752</v>
      </c>
      <c r="BV63" s="420">
        <f t="shared" si="62"/>
        <v>0.65409600000000001</v>
      </c>
      <c r="BW63" s="744">
        <v>456649</v>
      </c>
      <c r="BX63" s="420">
        <f t="shared" si="63"/>
        <v>5.2080599999999997</v>
      </c>
      <c r="BY63" s="744">
        <v>788657</v>
      </c>
      <c r="BZ63" s="420">
        <f t="shared" si="64"/>
        <v>9.6836590000000005</v>
      </c>
      <c r="CA63" s="69">
        <f t="shared" si="21"/>
        <v>460421</v>
      </c>
      <c r="CB63" s="420">
        <f t="shared" si="65"/>
        <v>5.1693090000000002</v>
      </c>
      <c r="CC63" s="744">
        <v>1249078</v>
      </c>
      <c r="CD63" s="420">
        <f t="shared" si="66"/>
        <v>14.852968000000001</v>
      </c>
      <c r="CE63" s="69">
        <f t="shared" si="22"/>
        <v>1191554</v>
      </c>
      <c r="CF63" s="420">
        <f t="shared" si="67"/>
        <v>14.237622999999999</v>
      </c>
      <c r="CG63" s="69">
        <f t="shared" si="23"/>
        <v>518927</v>
      </c>
      <c r="CH63" s="420">
        <f t="shared" si="68"/>
        <v>5.8948710000000002</v>
      </c>
      <c r="CI63" s="744">
        <v>1710481</v>
      </c>
      <c r="CJ63" s="471">
        <f t="shared" si="69"/>
        <v>20.132494000000001</v>
      </c>
      <c r="CK63" s="96"/>
      <c r="CL63" s="514">
        <v>846.10574999999994</v>
      </c>
      <c r="CM63" s="868">
        <f t="shared" si="0"/>
        <v>1.3012557827434692</v>
      </c>
      <c r="CN63" s="613"/>
      <c r="CO63" s="96"/>
      <c r="CP63" s="69">
        <f t="shared" si="24"/>
        <v>318715.27761157515</v>
      </c>
      <c r="CQ63" s="692">
        <f t="shared" si="70"/>
        <v>3.3274863458923645</v>
      </c>
      <c r="CR63" s="69">
        <f t="shared" si="24"/>
        <v>80975.846104343349</v>
      </c>
      <c r="CS63" s="692">
        <f t="shared" si="71"/>
        <v>0.9571816859348109</v>
      </c>
      <c r="CT63" s="69">
        <f t="shared" si="24"/>
        <v>399691.12371591851</v>
      </c>
      <c r="CU63" s="692">
        <f t="shared" si="72"/>
        <v>4.2846680318271764</v>
      </c>
      <c r="CV63" s="69">
        <f t="shared" si="24"/>
        <v>638293.2878071093</v>
      </c>
      <c r="CW63" s="692">
        <f t="shared" si="73"/>
        <v>6.9035460987939334</v>
      </c>
      <c r="CX63" s="69">
        <f t="shared" si="25"/>
        <v>1653743.8529403685</v>
      </c>
      <c r="CY63" s="692">
        <f t="shared" si="74"/>
        <v>16.244409395035383</v>
      </c>
      <c r="CZ63" s="69">
        <f t="shared" si="26"/>
        <v>2292037.1407474778</v>
      </c>
      <c r="DA63" s="692">
        <f t="shared" si="75"/>
        <v>23.147955493829315</v>
      </c>
      <c r="DB63" s="69">
        <f t="shared" si="27"/>
        <v>957008.56541868439</v>
      </c>
      <c r="DC63" s="692">
        <f t="shared" si="76"/>
        <v>10.231032444686299</v>
      </c>
      <c r="DD63" s="69">
        <f t="shared" si="28"/>
        <v>1735331.2892626012</v>
      </c>
      <c r="DE63" s="692">
        <f t="shared" si="77"/>
        <v>17.214487676369966</v>
      </c>
      <c r="DF63" s="69">
        <f t="shared" si="28"/>
        <v>2692339.8546812856</v>
      </c>
      <c r="DG63" s="692">
        <f t="shared" si="78"/>
        <v>27.445520121056262</v>
      </c>
      <c r="DH63" s="20"/>
      <c r="DI63" s="69">
        <f t="shared" si="29"/>
        <v>524272.0510999955</v>
      </c>
      <c r="DJ63" s="692">
        <f t="shared" si="79"/>
        <v>5.9418356176931697</v>
      </c>
      <c r="DK63" s="69">
        <f t="shared" si="29"/>
        <v>69945.100834026962</v>
      </c>
      <c r="DL63" s="692">
        <f t="shared" si="80"/>
        <v>0.85350718128360814</v>
      </c>
      <c r="DM63" s="69">
        <f t="shared" si="29"/>
        <v>594217.15193402243</v>
      </c>
      <c r="DN63" s="692">
        <f t="shared" si="81"/>
        <v>6.795342798976777</v>
      </c>
      <c r="DO63" s="69">
        <f t="shared" si="29"/>
        <v>1026244.4818511162</v>
      </c>
      <c r="DP63" s="692">
        <f t="shared" si="82"/>
        <v>12.63486261093818</v>
      </c>
      <c r="DQ63" s="69">
        <f t="shared" si="30"/>
        <v>599125.48874653084</v>
      </c>
      <c r="DR63" s="692">
        <f t="shared" si="83"/>
        <v>6.7438529614921245</v>
      </c>
      <c r="DS63" s="69">
        <f t="shared" si="31"/>
        <v>1625369.9705976471</v>
      </c>
      <c r="DT63" s="692">
        <f t="shared" si="84"/>
        <v>19.378715572430306</v>
      </c>
      <c r="DU63" s="69">
        <f t="shared" si="32"/>
        <v>1550516.5329511117</v>
      </c>
      <c r="DV63" s="471">
        <f t="shared" si="85"/>
        <v>18.576698228631351</v>
      </c>
      <c r="DW63" s="69">
        <f t="shared" si="33"/>
        <v>675256.75957172026</v>
      </c>
      <c r="DX63" s="692">
        <f t="shared" si="86"/>
        <v>7.6905993346653716</v>
      </c>
      <c r="DY63" s="69">
        <f t="shared" si="34"/>
        <v>2225773.2925228318</v>
      </c>
      <c r="DZ63" s="692">
        <f t="shared" si="87"/>
        <v>26.267297563296719</v>
      </c>
      <c r="EA63" s="91"/>
      <c r="EB63" s="69"/>
      <c r="EC63" s="69"/>
      <c r="ED63" s="69"/>
      <c r="EE63" s="69"/>
      <c r="EF63" s="69"/>
      <c r="EG63" s="69"/>
      <c r="EH63" s="69"/>
      <c r="EI63" s="69"/>
      <c r="EJ63" s="69"/>
      <c r="EK63" s="91"/>
      <c r="EL63" s="69"/>
      <c r="EM63" s="69"/>
      <c r="EN63" s="69"/>
      <c r="EO63" s="69"/>
      <c r="EP63" s="69"/>
      <c r="EQ63" s="69"/>
      <c r="ER63" s="69"/>
      <c r="ES63" s="69"/>
      <c r="ET63" s="69"/>
      <c r="EU63" s="91"/>
    </row>
    <row r="64" spans="1:151" s="72" customFormat="1">
      <c r="A64" s="61">
        <v>34851</v>
      </c>
      <c r="B64" s="70">
        <v>274</v>
      </c>
      <c r="C64" s="70">
        <f t="shared" si="1"/>
        <v>469</v>
      </c>
      <c r="D64" s="70">
        <v>743</v>
      </c>
      <c r="E64" s="70">
        <f t="shared" si="2"/>
        <v>2281</v>
      </c>
      <c r="F64" s="70">
        <f t="shared" si="3"/>
        <v>1983</v>
      </c>
      <c r="G64" s="70">
        <f t="shared" si="4"/>
        <v>4264</v>
      </c>
      <c r="H64" s="70">
        <v>2555</v>
      </c>
      <c r="I64" s="70">
        <f t="shared" si="5"/>
        <v>2452</v>
      </c>
      <c r="J64" s="70">
        <v>5007</v>
      </c>
      <c r="K64" s="23"/>
      <c r="L64" s="70">
        <v>490</v>
      </c>
      <c r="M64" s="70">
        <f t="shared" si="6"/>
        <v>1102</v>
      </c>
      <c r="N64" s="70">
        <v>1592</v>
      </c>
      <c r="O64" s="70">
        <f t="shared" si="7"/>
        <v>825</v>
      </c>
      <c r="P64" s="70">
        <f t="shared" si="8"/>
        <v>1418</v>
      </c>
      <c r="Q64" s="70">
        <f t="shared" si="9"/>
        <v>2243</v>
      </c>
      <c r="R64" s="70">
        <v>1315</v>
      </c>
      <c r="S64" s="70">
        <f t="shared" si="10"/>
        <v>2520</v>
      </c>
      <c r="T64" s="70">
        <v>3835</v>
      </c>
      <c r="U64" s="23"/>
      <c r="V64" s="70">
        <v>-216</v>
      </c>
      <c r="W64" s="70">
        <f t="shared" si="11"/>
        <v>-633</v>
      </c>
      <c r="X64" s="70">
        <v>-849</v>
      </c>
      <c r="Y64" s="70">
        <f t="shared" si="12"/>
        <v>1456</v>
      </c>
      <c r="Z64" s="70">
        <f t="shared" si="13"/>
        <v>565</v>
      </c>
      <c r="AA64" s="70">
        <f t="shared" si="14"/>
        <v>2021</v>
      </c>
      <c r="AB64" s="70">
        <v>1240</v>
      </c>
      <c r="AC64" s="70">
        <f t="shared" si="15"/>
        <v>-68</v>
      </c>
      <c r="AD64" s="70">
        <v>1172</v>
      </c>
      <c r="AE64" s="23"/>
      <c r="AF64" s="233">
        <f t="shared" si="55"/>
        <v>-2422</v>
      </c>
      <c r="AG64" s="233">
        <f t="shared" si="35"/>
        <v>-5301</v>
      </c>
      <c r="AH64" s="233">
        <f t="shared" si="56"/>
        <v>-7723</v>
      </c>
      <c r="AI64" s="233">
        <f t="shared" si="36"/>
        <v>17797</v>
      </c>
      <c r="AJ64" s="233">
        <f t="shared" si="57"/>
        <v>12655</v>
      </c>
      <c r="AK64" s="233">
        <f t="shared" si="37"/>
        <v>30452</v>
      </c>
      <c r="AL64" s="233">
        <f t="shared" si="58"/>
        <v>15375</v>
      </c>
      <c r="AM64" s="233">
        <f t="shared" si="38"/>
        <v>7354</v>
      </c>
      <c r="AN64" s="233">
        <f t="shared" si="59"/>
        <v>22729</v>
      </c>
      <c r="AO64" s="23"/>
      <c r="AP64" s="233">
        <f t="shared" si="39"/>
        <v>4496</v>
      </c>
      <c r="AQ64" s="233">
        <f t="shared" si="40"/>
        <v>6918</v>
      </c>
      <c r="AR64" s="233">
        <f t="shared" si="41"/>
        <v>-2422</v>
      </c>
      <c r="AS64" s="233">
        <f t="shared" si="42"/>
        <v>27648</v>
      </c>
      <c r="AT64" s="233">
        <f t="shared" si="43"/>
        <v>9851</v>
      </c>
      <c r="AU64" s="233">
        <f t="shared" si="44"/>
        <v>17797</v>
      </c>
      <c r="AV64" s="409">
        <f t="shared" si="45"/>
        <v>32144</v>
      </c>
      <c r="AW64" s="409">
        <f t="shared" si="46"/>
        <v>16769</v>
      </c>
      <c r="AX64" s="233">
        <f t="shared" si="47"/>
        <v>15375</v>
      </c>
      <c r="AY64" s="75"/>
      <c r="AZ64" s="744">
        <v>202312</v>
      </c>
      <c r="BA64" s="382">
        <f t="shared" si="60"/>
        <v>2.5584180000000001</v>
      </c>
      <c r="BB64" s="69">
        <f t="shared" si="16"/>
        <v>43237</v>
      </c>
      <c r="BC64" s="382">
        <f t="shared" si="60"/>
        <v>0.716144</v>
      </c>
      <c r="BD64" s="744">
        <v>245549</v>
      </c>
      <c r="BE64" s="382">
        <f t="shared" si="48"/>
        <v>3.274562</v>
      </c>
      <c r="BF64" s="744">
        <v>410154</v>
      </c>
      <c r="BG64" s="382">
        <f t="shared" si="49"/>
        <v>5.2866540000000004</v>
      </c>
      <c r="BH64" s="69">
        <f t="shared" si="17"/>
        <v>1134049</v>
      </c>
      <c r="BI64" s="382">
        <f t="shared" si="50"/>
        <v>12.496434000000001</v>
      </c>
      <c r="BJ64" s="744">
        <v>1544203</v>
      </c>
      <c r="BK64" s="382">
        <f t="shared" si="51"/>
        <v>17.783087999999999</v>
      </c>
      <c r="BL64" s="69">
        <f t="shared" si="88"/>
        <v>612466</v>
      </c>
      <c r="BM64" s="382">
        <f t="shared" si="52"/>
        <v>7.845072</v>
      </c>
      <c r="BN64" s="69">
        <f t="shared" si="19"/>
        <v>1178135</v>
      </c>
      <c r="BO64" s="382">
        <f t="shared" si="53"/>
        <v>13.222555</v>
      </c>
      <c r="BP64" s="744">
        <v>1790601</v>
      </c>
      <c r="BQ64" s="382">
        <f t="shared" si="54"/>
        <v>21.067627000000002</v>
      </c>
      <c r="BR64" s="20"/>
      <c r="BS64" s="744">
        <v>386113</v>
      </c>
      <c r="BT64" s="420">
        <f t="shared" si="61"/>
        <v>4.5754770000000002</v>
      </c>
      <c r="BU64" s="69">
        <f t="shared" si="20"/>
        <v>49269</v>
      </c>
      <c r="BV64" s="420">
        <f t="shared" si="62"/>
        <v>0.65280499999999997</v>
      </c>
      <c r="BW64" s="744">
        <v>435382</v>
      </c>
      <c r="BX64" s="420">
        <f t="shared" si="63"/>
        <v>5.2282820000000001</v>
      </c>
      <c r="BY64" s="744">
        <v>765636</v>
      </c>
      <c r="BZ64" s="420">
        <f t="shared" si="64"/>
        <v>9.7289639999999995</v>
      </c>
      <c r="CA64" s="69">
        <f t="shared" si="21"/>
        <v>413116</v>
      </c>
      <c r="CB64" s="420">
        <f t="shared" si="65"/>
        <v>5.2188650000000001</v>
      </c>
      <c r="CC64" s="744">
        <v>1178752</v>
      </c>
      <c r="CD64" s="420">
        <f t="shared" si="66"/>
        <v>14.947829</v>
      </c>
      <c r="CE64" s="69">
        <f t="shared" si="22"/>
        <v>1151749</v>
      </c>
      <c r="CF64" s="420">
        <f t="shared" si="67"/>
        <v>14.304441000000001</v>
      </c>
      <c r="CG64" s="69">
        <f t="shared" si="23"/>
        <v>466414</v>
      </c>
      <c r="CH64" s="420">
        <f t="shared" si="68"/>
        <v>5.9408079999999996</v>
      </c>
      <c r="CI64" s="744">
        <v>1618163</v>
      </c>
      <c r="CJ64" s="471">
        <f t="shared" si="69"/>
        <v>20.245249000000001</v>
      </c>
      <c r="CK64" s="96"/>
      <c r="CL64" s="514">
        <v>851.15205000000003</v>
      </c>
      <c r="CM64" s="868">
        <f t="shared" si="0"/>
        <v>1.2935409131658673</v>
      </c>
      <c r="CN64" s="613"/>
      <c r="CO64" s="96"/>
      <c r="CP64" s="69">
        <f t="shared" si="24"/>
        <v>261698.84922441293</v>
      </c>
      <c r="CQ64" s="692">
        <f t="shared" si="70"/>
        <v>3.3343481529163914</v>
      </c>
      <c r="CR64" s="69">
        <f t="shared" si="24"/>
        <v>55928.828462552607</v>
      </c>
      <c r="CS64" s="692">
        <f t="shared" si="71"/>
        <v>0.93317160371890318</v>
      </c>
      <c r="CT64" s="69">
        <f t="shared" si="24"/>
        <v>317627.67768696556</v>
      </c>
      <c r="CU64" s="692">
        <f t="shared" si="72"/>
        <v>4.2675197566352949</v>
      </c>
      <c r="CV64" s="69">
        <f t="shared" si="24"/>
        <v>530550.97969863308</v>
      </c>
      <c r="CW64" s="692">
        <f t="shared" si="73"/>
        <v>6.8895463237810404</v>
      </c>
      <c r="CX64" s="69">
        <f t="shared" si="25"/>
        <v>1466938.7790348385</v>
      </c>
      <c r="CY64" s="692">
        <f t="shared" si="74"/>
        <v>16.281717750902821</v>
      </c>
      <c r="CZ64" s="69">
        <f t="shared" si="26"/>
        <v>1997489.7587334719</v>
      </c>
      <c r="DA64" s="692">
        <f t="shared" si="75"/>
        <v>23.171264074683862</v>
      </c>
      <c r="DB64" s="69">
        <f t="shared" si="27"/>
        <v>792249.82892304612</v>
      </c>
      <c r="DC64" s="692">
        <f t="shared" si="76"/>
        <v>10.223894476697431</v>
      </c>
      <c r="DD64" s="69">
        <f t="shared" si="28"/>
        <v>1523965.823732669</v>
      </c>
      <c r="DE64" s="692">
        <f t="shared" si="77"/>
        <v>17.227895212373927</v>
      </c>
      <c r="DF64" s="69">
        <f t="shared" si="28"/>
        <v>2316215.6526557151</v>
      </c>
      <c r="DG64" s="692">
        <f t="shared" si="78"/>
        <v>27.451789689071365</v>
      </c>
      <c r="DH64" s="20"/>
      <c r="DI64" s="69">
        <f t="shared" si="29"/>
        <v>499452.96260521252</v>
      </c>
      <c r="DJ64" s="692">
        <f t="shared" si="79"/>
        <v>5.9637089966094745</v>
      </c>
      <c r="DK64" s="69">
        <f t="shared" si="29"/>
        <v>63731.467250769114</v>
      </c>
      <c r="DL64" s="692">
        <f t="shared" si="80"/>
        <v>0.85101148520110481</v>
      </c>
      <c r="DM64" s="69">
        <f t="shared" si="29"/>
        <v>563184.42985598161</v>
      </c>
      <c r="DN64" s="692">
        <f t="shared" si="81"/>
        <v>6.8147204818105784</v>
      </c>
      <c r="DO64" s="69">
        <f t="shared" si="29"/>
        <v>990381.49059266201</v>
      </c>
      <c r="DP64" s="692">
        <f t="shared" si="82"/>
        <v>12.68170219506289</v>
      </c>
      <c r="DQ64" s="69">
        <f t="shared" si="30"/>
        <v>534382.4478834304</v>
      </c>
      <c r="DR64" s="692">
        <f t="shared" si="83"/>
        <v>6.8020180932868568</v>
      </c>
      <c r="DS64" s="69">
        <f t="shared" si="31"/>
        <v>1524763.9384760924</v>
      </c>
      <c r="DT64" s="692">
        <f t="shared" si="84"/>
        <v>19.483720288349748</v>
      </c>
      <c r="DU64" s="69">
        <f t="shared" si="32"/>
        <v>1489834.4531978744</v>
      </c>
      <c r="DV64" s="471">
        <f t="shared" si="85"/>
        <v>18.645411191672363</v>
      </c>
      <c r="DW64" s="69">
        <f t="shared" si="33"/>
        <v>603325.59147334483</v>
      </c>
      <c r="DX64" s="692">
        <f t="shared" si="86"/>
        <v>7.7431535860104637</v>
      </c>
      <c r="DY64" s="69">
        <f t="shared" si="34"/>
        <v>2093160.0446712193</v>
      </c>
      <c r="DZ64" s="692">
        <f t="shared" si="87"/>
        <v>26.388564777682827</v>
      </c>
      <c r="EA64" s="91"/>
      <c r="EB64" s="69"/>
      <c r="EC64" s="69"/>
      <c r="ED64" s="69"/>
      <c r="EE64" s="69"/>
      <c r="EF64" s="69"/>
      <c r="EG64" s="69"/>
      <c r="EH64" s="69"/>
      <c r="EI64" s="69"/>
      <c r="EJ64" s="69"/>
      <c r="EK64" s="91"/>
      <c r="EL64" s="69"/>
      <c r="EM64" s="69"/>
      <c r="EN64" s="69"/>
      <c r="EO64" s="69"/>
      <c r="EP64" s="69"/>
      <c r="EQ64" s="69"/>
      <c r="ER64" s="69"/>
      <c r="ES64" s="69"/>
      <c r="ET64" s="69"/>
      <c r="EU64" s="91"/>
    </row>
    <row r="65" spans="1:151" s="72" customFormat="1">
      <c r="A65" s="61">
        <v>34881</v>
      </c>
      <c r="B65" s="70">
        <v>334</v>
      </c>
      <c r="C65" s="70">
        <f t="shared" si="1"/>
        <v>594</v>
      </c>
      <c r="D65" s="70">
        <v>928</v>
      </c>
      <c r="E65" s="70">
        <f t="shared" si="2"/>
        <v>2979</v>
      </c>
      <c r="F65" s="70">
        <f t="shared" si="3"/>
        <v>2532</v>
      </c>
      <c r="G65" s="70">
        <f t="shared" si="4"/>
        <v>5511</v>
      </c>
      <c r="H65" s="70">
        <v>3313</v>
      </c>
      <c r="I65" s="70">
        <f t="shared" si="5"/>
        <v>3126</v>
      </c>
      <c r="J65" s="70">
        <v>6439</v>
      </c>
      <c r="K65" s="23"/>
      <c r="L65" s="70">
        <v>708</v>
      </c>
      <c r="M65" s="70">
        <f t="shared" si="6"/>
        <v>1090</v>
      </c>
      <c r="N65" s="70">
        <v>1798</v>
      </c>
      <c r="O65" s="70">
        <f t="shared" si="7"/>
        <v>803</v>
      </c>
      <c r="P65" s="70">
        <f t="shared" si="8"/>
        <v>1505</v>
      </c>
      <c r="Q65" s="70">
        <f t="shared" si="9"/>
        <v>2308</v>
      </c>
      <c r="R65" s="70">
        <v>1511</v>
      </c>
      <c r="S65" s="70">
        <f t="shared" si="10"/>
        <v>2595</v>
      </c>
      <c r="T65" s="70">
        <v>4106</v>
      </c>
      <c r="U65" s="23"/>
      <c r="V65" s="70">
        <v>-374</v>
      </c>
      <c r="W65" s="70">
        <f t="shared" si="11"/>
        <v>-496</v>
      </c>
      <c r="X65" s="70">
        <v>-870</v>
      </c>
      <c r="Y65" s="70">
        <f t="shared" si="12"/>
        <v>2176</v>
      </c>
      <c r="Z65" s="70">
        <f t="shared" si="13"/>
        <v>1027</v>
      </c>
      <c r="AA65" s="70">
        <f t="shared" si="14"/>
        <v>3203</v>
      </c>
      <c r="AB65" s="70">
        <v>1802</v>
      </c>
      <c r="AC65" s="70">
        <f t="shared" si="15"/>
        <v>531</v>
      </c>
      <c r="AD65" s="70">
        <v>2333</v>
      </c>
      <c r="AE65" s="23"/>
      <c r="AF65" s="233">
        <f t="shared" si="55"/>
        <v>-2637</v>
      </c>
      <c r="AG65" s="233">
        <f t="shared" si="35"/>
        <v>-5468</v>
      </c>
      <c r="AH65" s="233">
        <f t="shared" si="56"/>
        <v>-8105</v>
      </c>
      <c r="AI65" s="233">
        <f t="shared" si="36"/>
        <v>18913</v>
      </c>
      <c r="AJ65" s="233">
        <f t="shared" si="57"/>
        <v>13067</v>
      </c>
      <c r="AK65" s="233">
        <f t="shared" si="37"/>
        <v>31980</v>
      </c>
      <c r="AL65" s="233">
        <f t="shared" si="58"/>
        <v>16276</v>
      </c>
      <c r="AM65" s="233">
        <f t="shared" si="38"/>
        <v>7599</v>
      </c>
      <c r="AN65" s="233">
        <f t="shared" si="59"/>
        <v>23875</v>
      </c>
      <c r="AO65" s="23"/>
      <c r="AP65" s="233">
        <f t="shared" si="39"/>
        <v>4474</v>
      </c>
      <c r="AQ65" s="233">
        <f t="shared" si="40"/>
        <v>7111</v>
      </c>
      <c r="AR65" s="233">
        <f t="shared" si="41"/>
        <v>-2637</v>
      </c>
      <c r="AS65" s="233">
        <f t="shared" si="42"/>
        <v>28749</v>
      </c>
      <c r="AT65" s="233">
        <f t="shared" si="43"/>
        <v>9836</v>
      </c>
      <c r="AU65" s="233">
        <f t="shared" si="44"/>
        <v>18913</v>
      </c>
      <c r="AV65" s="409">
        <f t="shared" si="45"/>
        <v>33223</v>
      </c>
      <c r="AW65" s="409">
        <f t="shared" si="46"/>
        <v>16947</v>
      </c>
      <c r="AX65" s="233">
        <f t="shared" si="47"/>
        <v>16276</v>
      </c>
      <c r="AY65" s="75"/>
      <c r="AZ65" s="744">
        <v>191598</v>
      </c>
      <c r="BA65" s="382">
        <f t="shared" si="60"/>
        <v>2.5530940000000002</v>
      </c>
      <c r="BB65" s="69">
        <f t="shared" si="16"/>
        <v>56191</v>
      </c>
      <c r="BC65" s="382">
        <f t="shared" si="60"/>
        <v>0.72355199999999997</v>
      </c>
      <c r="BD65" s="744">
        <v>247789</v>
      </c>
      <c r="BE65" s="382">
        <f t="shared" si="48"/>
        <v>3.2766459999999999</v>
      </c>
      <c r="BF65" s="744">
        <v>391791</v>
      </c>
      <c r="BG65" s="382">
        <f t="shared" si="49"/>
        <v>5.2912600000000003</v>
      </c>
      <c r="BH65" s="69">
        <f t="shared" si="17"/>
        <v>972529</v>
      </c>
      <c r="BI65" s="382">
        <f t="shared" si="50"/>
        <v>12.517728</v>
      </c>
      <c r="BJ65" s="744">
        <v>1364320</v>
      </c>
      <c r="BK65" s="382">
        <f t="shared" si="51"/>
        <v>17.808987999999999</v>
      </c>
      <c r="BL65" s="69">
        <f t="shared" si="88"/>
        <v>583389</v>
      </c>
      <c r="BM65" s="382">
        <f t="shared" si="52"/>
        <v>7.844354</v>
      </c>
      <c r="BN65" s="69">
        <f t="shared" si="19"/>
        <v>1029087</v>
      </c>
      <c r="BO65" s="382">
        <f t="shared" si="53"/>
        <v>13.250885999999999</v>
      </c>
      <c r="BP65" s="744">
        <v>1612476</v>
      </c>
      <c r="BQ65" s="382">
        <f t="shared" si="54"/>
        <v>21.09524</v>
      </c>
      <c r="BR65" s="20"/>
      <c r="BS65" s="744">
        <v>404820</v>
      </c>
      <c r="BT65" s="420">
        <f t="shared" si="61"/>
        <v>4.6152259999999998</v>
      </c>
      <c r="BU65" s="69">
        <f t="shared" si="20"/>
        <v>50649</v>
      </c>
      <c r="BV65" s="420">
        <f t="shared" si="62"/>
        <v>0.65105199999999996</v>
      </c>
      <c r="BW65" s="744">
        <v>455469</v>
      </c>
      <c r="BX65" s="420">
        <f t="shared" si="63"/>
        <v>5.2662779999999998</v>
      </c>
      <c r="BY65" s="744">
        <v>859721</v>
      </c>
      <c r="BZ65" s="420">
        <f t="shared" si="64"/>
        <v>9.7479169999999993</v>
      </c>
      <c r="CA65" s="69">
        <f t="shared" si="21"/>
        <v>461281</v>
      </c>
      <c r="CB65" s="420">
        <f t="shared" si="65"/>
        <v>5.2321970000000002</v>
      </c>
      <c r="CC65" s="744">
        <v>1321002</v>
      </c>
      <c r="CD65" s="420">
        <f t="shared" si="66"/>
        <v>14.980114</v>
      </c>
      <c r="CE65" s="69">
        <f t="shared" si="22"/>
        <v>1264541</v>
      </c>
      <c r="CF65" s="420">
        <f t="shared" si="67"/>
        <v>14.363143000000001</v>
      </c>
      <c r="CG65" s="69">
        <f t="shared" si="23"/>
        <v>516972</v>
      </c>
      <c r="CH65" s="420">
        <f t="shared" si="68"/>
        <v>5.9520020000000002</v>
      </c>
      <c r="CI65" s="744">
        <v>1781513</v>
      </c>
      <c r="CJ65" s="471">
        <f t="shared" si="69"/>
        <v>20.315145000000001</v>
      </c>
      <c r="CK65" s="96"/>
      <c r="CL65" s="514">
        <v>851.15205000000003</v>
      </c>
      <c r="CM65" s="868">
        <f t="shared" si="0"/>
        <v>1.2935409131658673</v>
      </c>
      <c r="CN65" s="613"/>
      <c r="CO65" s="96"/>
      <c r="CP65" s="69">
        <f t="shared" si="24"/>
        <v>247839.85188075385</v>
      </c>
      <c r="CQ65" s="692">
        <f t="shared" si="70"/>
        <v>3.3242452544428187</v>
      </c>
      <c r="CR65" s="69">
        <f t="shared" si="24"/>
        <v>72685.357451703254</v>
      </c>
      <c r="CS65" s="692">
        <f t="shared" si="71"/>
        <v>0.94195744161192285</v>
      </c>
      <c r="CT65" s="69">
        <f t="shared" si="24"/>
        <v>320525.2093324571</v>
      </c>
      <c r="CU65" s="692">
        <f t="shared" si="72"/>
        <v>4.2662026960547426</v>
      </c>
      <c r="CV65" s="69">
        <f t="shared" si="24"/>
        <v>506797.68791016832</v>
      </c>
      <c r="CW65" s="692">
        <f t="shared" si="73"/>
        <v>6.8891809532419774</v>
      </c>
      <c r="CX65" s="69">
        <f t="shared" si="25"/>
        <v>1258006.0507402876</v>
      </c>
      <c r="CY65" s="692">
        <f t="shared" si="74"/>
        <v>16.293727050983975</v>
      </c>
      <c r="CZ65" s="69">
        <f t="shared" si="26"/>
        <v>1764803.7386504561</v>
      </c>
      <c r="DA65" s="692">
        <f t="shared" si="75"/>
        <v>23.182908004225954</v>
      </c>
      <c r="DB65" s="69">
        <f t="shared" si="27"/>
        <v>754637.53979092219</v>
      </c>
      <c r="DC65" s="692">
        <f t="shared" si="76"/>
        <v>10.213426207684796</v>
      </c>
      <c r="DD65" s="69">
        <f t="shared" si="28"/>
        <v>1331166.1377071228</v>
      </c>
      <c r="DE65" s="692">
        <f t="shared" si="77"/>
        <v>17.248198393816164</v>
      </c>
      <c r="DF65" s="69">
        <f t="shared" si="28"/>
        <v>2085803.6774980449</v>
      </c>
      <c r="DG65" s="692">
        <f t="shared" si="78"/>
        <v>27.461624601500962</v>
      </c>
      <c r="DH65" s="20"/>
      <c r="DI65" s="69">
        <f t="shared" si="29"/>
        <v>523651.23246780637</v>
      </c>
      <c r="DJ65" s="692">
        <f t="shared" si="79"/>
        <v>6.0091636953501997</v>
      </c>
      <c r="DK65" s="69">
        <f t="shared" si="29"/>
        <v>65516.553710938009</v>
      </c>
      <c r="DL65" s="692">
        <f t="shared" si="80"/>
        <v>0.84788809007916788</v>
      </c>
      <c r="DM65" s="69">
        <f t="shared" si="29"/>
        <v>589167.7861787444</v>
      </c>
      <c r="DN65" s="692">
        <f t="shared" si="81"/>
        <v>6.857051785429368</v>
      </c>
      <c r="DO65" s="69">
        <f t="shared" si="29"/>
        <v>1112084.2874078725</v>
      </c>
      <c r="DP65" s="692">
        <f t="shared" si="82"/>
        <v>12.692487438535064</v>
      </c>
      <c r="DQ65" s="69">
        <f t="shared" si="30"/>
        <v>596685.84596606437</v>
      </c>
      <c r="DR65" s="692">
        <f t="shared" si="83"/>
        <v>6.8119477765160514</v>
      </c>
      <c r="DS65" s="69">
        <f t="shared" si="31"/>
        <v>1708770.1333739371</v>
      </c>
      <c r="DT65" s="692">
        <f t="shared" si="84"/>
        <v>19.504435215051114</v>
      </c>
      <c r="DU65" s="69">
        <f t="shared" si="32"/>
        <v>1635735.5198756789</v>
      </c>
      <c r="DV65" s="471">
        <f t="shared" si="85"/>
        <v>18.701651133885264</v>
      </c>
      <c r="DW65" s="69">
        <f t="shared" si="33"/>
        <v>668724.43296118476</v>
      </c>
      <c r="DX65" s="692">
        <f t="shared" si="86"/>
        <v>7.7493732282996541</v>
      </c>
      <c r="DY65" s="69">
        <f t="shared" si="34"/>
        <v>2304459.9528368637</v>
      </c>
      <c r="DZ65" s="692">
        <f t="shared" si="87"/>
        <v>26.451024362184921</v>
      </c>
      <c r="EA65" s="91"/>
      <c r="EB65" s="69"/>
      <c r="EC65" s="69"/>
      <c r="ED65" s="69"/>
      <c r="EE65" s="69"/>
      <c r="EF65" s="69"/>
      <c r="EG65" s="69"/>
      <c r="EH65" s="69"/>
      <c r="EI65" s="69"/>
      <c r="EJ65" s="69"/>
      <c r="EK65" s="91"/>
      <c r="EL65" s="69"/>
      <c r="EM65" s="69"/>
      <c r="EN65" s="69"/>
      <c r="EO65" s="69"/>
      <c r="EP65" s="69"/>
      <c r="EQ65" s="69"/>
      <c r="ER65" s="69"/>
      <c r="ES65" s="69"/>
      <c r="ET65" s="69"/>
      <c r="EU65" s="91"/>
    </row>
    <row r="66" spans="1:151" s="72" customFormat="1">
      <c r="A66" s="61">
        <v>34912</v>
      </c>
      <c r="B66" s="70">
        <v>381</v>
      </c>
      <c r="C66" s="70">
        <f t="shared" si="1"/>
        <v>550</v>
      </c>
      <c r="D66" s="70">
        <v>931</v>
      </c>
      <c r="E66" s="70">
        <f t="shared" si="2"/>
        <v>2789</v>
      </c>
      <c r="F66" s="70">
        <f t="shared" si="3"/>
        <v>2563</v>
      </c>
      <c r="G66" s="70">
        <f t="shared" si="4"/>
        <v>5352</v>
      </c>
      <c r="H66" s="70">
        <v>3170</v>
      </c>
      <c r="I66" s="70">
        <f t="shared" si="5"/>
        <v>3113</v>
      </c>
      <c r="J66" s="70">
        <v>6283</v>
      </c>
      <c r="K66" s="23"/>
      <c r="L66" s="70">
        <v>498</v>
      </c>
      <c r="M66" s="70">
        <f t="shared" si="6"/>
        <v>989</v>
      </c>
      <c r="N66" s="70">
        <v>1487</v>
      </c>
      <c r="O66" s="70">
        <f t="shared" si="7"/>
        <v>812</v>
      </c>
      <c r="P66" s="70">
        <f t="shared" si="8"/>
        <v>1308</v>
      </c>
      <c r="Q66" s="70">
        <f t="shared" si="9"/>
        <v>2120</v>
      </c>
      <c r="R66" s="70">
        <v>1310</v>
      </c>
      <c r="S66" s="70">
        <f t="shared" si="10"/>
        <v>2297</v>
      </c>
      <c r="T66" s="70">
        <v>3607</v>
      </c>
      <c r="U66" s="23"/>
      <c r="V66" s="70">
        <v>-117</v>
      </c>
      <c r="W66" s="70">
        <f t="shared" si="11"/>
        <v>-439</v>
      </c>
      <c r="X66" s="70">
        <v>-556</v>
      </c>
      <c r="Y66" s="70">
        <f t="shared" si="12"/>
        <v>1977</v>
      </c>
      <c r="Z66" s="70">
        <f t="shared" si="13"/>
        <v>1255</v>
      </c>
      <c r="AA66" s="70">
        <f t="shared" si="14"/>
        <v>3232</v>
      </c>
      <c r="AB66" s="70">
        <v>1860</v>
      </c>
      <c r="AC66" s="70">
        <f t="shared" si="15"/>
        <v>816</v>
      </c>
      <c r="AD66" s="70">
        <v>2676</v>
      </c>
      <c r="AE66" s="23"/>
      <c r="AF66" s="233">
        <f t="shared" si="55"/>
        <v>-2558</v>
      </c>
      <c r="AG66" s="233">
        <f t="shared" si="35"/>
        <v>-5520</v>
      </c>
      <c r="AH66" s="233">
        <f t="shared" si="56"/>
        <v>-8078</v>
      </c>
      <c r="AI66" s="233">
        <f t="shared" si="36"/>
        <v>19530</v>
      </c>
      <c r="AJ66" s="233">
        <f t="shared" si="57"/>
        <v>13326</v>
      </c>
      <c r="AK66" s="233">
        <f t="shared" si="37"/>
        <v>32856</v>
      </c>
      <c r="AL66" s="233">
        <f t="shared" si="58"/>
        <v>16972</v>
      </c>
      <c r="AM66" s="233">
        <f t="shared" si="38"/>
        <v>7806</v>
      </c>
      <c r="AN66" s="233">
        <f t="shared" si="59"/>
        <v>24778</v>
      </c>
      <c r="AO66" s="23"/>
      <c r="AP66" s="233">
        <f t="shared" si="39"/>
        <v>4529</v>
      </c>
      <c r="AQ66" s="233">
        <f t="shared" si="40"/>
        <v>7087</v>
      </c>
      <c r="AR66" s="233">
        <f t="shared" si="41"/>
        <v>-2558</v>
      </c>
      <c r="AS66" s="233">
        <f t="shared" si="42"/>
        <v>29454</v>
      </c>
      <c r="AT66" s="233">
        <f t="shared" si="43"/>
        <v>9924</v>
      </c>
      <c r="AU66" s="233">
        <f t="shared" si="44"/>
        <v>19530</v>
      </c>
      <c r="AV66" s="409">
        <f t="shared" si="45"/>
        <v>33983</v>
      </c>
      <c r="AW66" s="409">
        <f t="shared" si="46"/>
        <v>17011</v>
      </c>
      <c r="AX66" s="233">
        <f t="shared" si="47"/>
        <v>16972</v>
      </c>
      <c r="AY66" s="75"/>
      <c r="AZ66" s="744">
        <v>209001</v>
      </c>
      <c r="BA66" s="382">
        <f t="shared" si="60"/>
        <v>2.5543659999999999</v>
      </c>
      <c r="BB66" s="69">
        <f t="shared" si="16"/>
        <v>52884</v>
      </c>
      <c r="BC66" s="382">
        <f t="shared" si="60"/>
        <v>0.72498300000000004</v>
      </c>
      <c r="BD66" s="744">
        <v>261885</v>
      </c>
      <c r="BE66" s="382">
        <f t="shared" si="48"/>
        <v>3.2793489999999998</v>
      </c>
      <c r="BF66" s="744">
        <v>444085</v>
      </c>
      <c r="BG66" s="382">
        <f t="shared" si="49"/>
        <v>5.3086320000000002</v>
      </c>
      <c r="BH66" s="69">
        <f t="shared" si="17"/>
        <v>992376</v>
      </c>
      <c r="BI66" s="382">
        <f t="shared" si="50"/>
        <v>12.578514999999999</v>
      </c>
      <c r="BJ66" s="744">
        <v>1436461</v>
      </c>
      <c r="BK66" s="382">
        <f t="shared" si="51"/>
        <v>17.887146999999999</v>
      </c>
      <c r="BL66" s="69">
        <f t="shared" si="88"/>
        <v>653086</v>
      </c>
      <c r="BM66" s="382">
        <f t="shared" si="52"/>
        <v>7.8629980000000002</v>
      </c>
      <c r="BN66" s="69">
        <f t="shared" si="19"/>
        <v>1045873</v>
      </c>
      <c r="BO66" s="382">
        <f t="shared" si="53"/>
        <v>13.312713</v>
      </c>
      <c r="BP66" s="744">
        <v>1698959</v>
      </c>
      <c r="BQ66" s="382">
        <f t="shared" si="54"/>
        <v>21.175711</v>
      </c>
      <c r="BR66" s="20"/>
      <c r="BS66" s="744">
        <v>430302</v>
      </c>
      <c r="BT66" s="420">
        <f t="shared" si="61"/>
        <v>4.6390440000000002</v>
      </c>
      <c r="BU66" s="69">
        <f t="shared" si="20"/>
        <v>57709</v>
      </c>
      <c r="BV66" s="420">
        <f t="shared" si="62"/>
        <v>0.64588699999999999</v>
      </c>
      <c r="BW66" s="744">
        <v>488011</v>
      </c>
      <c r="BX66" s="420">
        <f t="shared" si="63"/>
        <v>5.2849310000000003</v>
      </c>
      <c r="BY66" s="744">
        <v>988823</v>
      </c>
      <c r="BZ66" s="420">
        <f t="shared" si="64"/>
        <v>9.8600119999999993</v>
      </c>
      <c r="CA66" s="69">
        <f t="shared" si="21"/>
        <v>467733</v>
      </c>
      <c r="CB66" s="420">
        <f t="shared" si="65"/>
        <v>5.2655089999999998</v>
      </c>
      <c r="CC66" s="744">
        <v>1456556</v>
      </c>
      <c r="CD66" s="420">
        <f t="shared" si="66"/>
        <v>15.125521000000001</v>
      </c>
      <c r="CE66" s="69">
        <f t="shared" si="22"/>
        <v>1419125</v>
      </c>
      <c r="CF66" s="420">
        <f t="shared" si="67"/>
        <v>14.499056</v>
      </c>
      <c r="CG66" s="69">
        <f t="shared" si="23"/>
        <v>529767</v>
      </c>
      <c r="CH66" s="420">
        <f t="shared" si="68"/>
        <v>5.9790159999999997</v>
      </c>
      <c r="CI66" s="744">
        <v>1948892</v>
      </c>
      <c r="CJ66" s="471">
        <f t="shared" si="69"/>
        <v>20.478072000000001</v>
      </c>
      <c r="CK66" s="96"/>
      <c r="CL66" s="514">
        <v>851.15205000000003</v>
      </c>
      <c r="CM66" s="868">
        <f t="shared" si="0"/>
        <v>1.2935409131658673</v>
      </c>
      <c r="CN66" s="613"/>
      <c r="CO66" s="96"/>
      <c r="CP66" s="69">
        <f t="shared" si="24"/>
        <v>270351.3443925794</v>
      </c>
      <c r="CQ66" s="692">
        <f t="shared" si="70"/>
        <v>3.3224980542931242</v>
      </c>
      <c r="CR66" s="69">
        <f t="shared" si="24"/>
        <v>68407.617651863722</v>
      </c>
      <c r="CS66" s="692">
        <f t="shared" si="71"/>
        <v>0.94296817961610302</v>
      </c>
      <c r="CT66" s="69">
        <f t="shared" si="24"/>
        <v>338758.96204444318</v>
      </c>
      <c r="CU66" s="692">
        <f t="shared" si="72"/>
        <v>4.265466233909228</v>
      </c>
      <c r="CV66" s="69">
        <f t="shared" si="24"/>
        <v>574442.11642326415</v>
      </c>
      <c r="CW66" s="692">
        <f t="shared" si="73"/>
        <v>6.904683363426499</v>
      </c>
      <c r="CX66" s="69">
        <f t="shared" si="25"/>
        <v>1283678.9572438907</v>
      </c>
      <c r="CY66" s="692">
        <f t="shared" si="74"/>
        <v>16.357143016485779</v>
      </c>
      <c r="CZ66" s="69">
        <f t="shared" si="26"/>
        <v>1858121.0736671549</v>
      </c>
      <c r="DA66" s="692">
        <f t="shared" si="75"/>
        <v>23.261826379912279</v>
      </c>
      <c r="DB66" s="69">
        <f t="shared" si="27"/>
        <v>844793.46081584354</v>
      </c>
      <c r="DC66" s="692">
        <f t="shared" si="76"/>
        <v>10.227181417719624</v>
      </c>
      <c r="DD66" s="69">
        <f t="shared" si="28"/>
        <v>1352879.5154755251</v>
      </c>
      <c r="DE66" s="692">
        <f t="shared" si="77"/>
        <v>17.312102925718641</v>
      </c>
      <c r="DF66" s="69">
        <f t="shared" si="28"/>
        <v>2197672.9762913687</v>
      </c>
      <c r="DG66" s="692">
        <f t="shared" si="78"/>
        <v>27.539284343438261</v>
      </c>
      <c r="DH66" s="20"/>
      <c r="DI66" s="69">
        <f t="shared" si="29"/>
        <v>556613.24201709905</v>
      </c>
      <c r="DJ66" s="692">
        <f t="shared" si="79"/>
        <v>6.0333346458253283</v>
      </c>
      <c r="DK66" s="69">
        <f t="shared" si="29"/>
        <v>74648.952557889032</v>
      </c>
      <c r="DL66" s="692">
        <f t="shared" si="80"/>
        <v>0.84018010696822409</v>
      </c>
      <c r="DM66" s="69">
        <f t="shared" si="29"/>
        <v>631262.1945749881</v>
      </c>
      <c r="DN66" s="692">
        <f t="shared" si="81"/>
        <v>6.873514752793553</v>
      </c>
      <c r="DO66" s="69">
        <f t="shared" si="29"/>
        <v>1279083.0063794125</v>
      </c>
      <c r="DP66" s="692">
        <f t="shared" si="82"/>
        <v>12.82316837895614</v>
      </c>
      <c r="DQ66" s="69">
        <f t="shared" si="30"/>
        <v>605031.77193781058</v>
      </c>
      <c r="DR66" s="692">
        <f t="shared" si="83"/>
        <v>6.8479433435012584</v>
      </c>
      <c r="DS66" s="69">
        <f t="shared" si="31"/>
        <v>1884114.7783172231</v>
      </c>
      <c r="DT66" s="692">
        <f t="shared" si="84"/>
        <v>19.6711117224574</v>
      </c>
      <c r="DU66" s="69">
        <f t="shared" si="32"/>
        <v>1835696.2483965114</v>
      </c>
      <c r="DV66" s="471">
        <f t="shared" si="85"/>
        <v>18.856503024781464</v>
      </c>
      <c r="DW66" s="69">
        <f t="shared" si="33"/>
        <v>685275.28894514206</v>
      </c>
      <c r="DX66" s="692">
        <f t="shared" si="86"/>
        <v>7.7761060914676436</v>
      </c>
      <c r="DY66" s="69">
        <f t="shared" si="34"/>
        <v>2520971.5373416534</v>
      </c>
      <c r="DZ66" s="692">
        <f t="shared" si="87"/>
        <v>26.632609116249114</v>
      </c>
      <c r="EA66" s="91"/>
      <c r="EB66" s="69"/>
      <c r="EC66" s="69"/>
      <c r="ED66" s="69"/>
      <c r="EE66" s="69"/>
      <c r="EF66" s="69"/>
      <c r="EG66" s="69"/>
      <c r="EH66" s="69"/>
      <c r="EI66" s="69"/>
      <c r="EJ66" s="69"/>
      <c r="EK66" s="91"/>
      <c r="EL66" s="69"/>
      <c r="EM66" s="69"/>
      <c r="EN66" s="69"/>
      <c r="EO66" s="69"/>
      <c r="EP66" s="69"/>
      <c r="EQ66" s="69"/>
      <c r="ER66" s="69"/>
      <c r="ES66" s="69"/>
      <c r="ET66" s="69"/>
      <c r="EU66" s="91"/>
    </row>
    <row r="67" spans="1:151" s="72" customFormat="1">
      <c r="A67" s="61">
        <v>34943</v>
      </c>
      <c r="B67" s="70">
        <v>386</v>
      </c>
      <c r="C67" s="70">
        <f t="shared" si="1"/>
        <v>559</v>
      </c>
      <c r="D67" s="70">
        <v>945</v>
      </c>
      <c r="E67" s="70">
        <f t="shared" si="2"/>
        <v>3103</v>
      </c>
      <c r="F67" s="70">
        <f t="shared" si="3"/>
        <v>2887</v>
      </c>
      <c r="G67" s="70">
        <f t="shared" si="4"/>
        <v>5990</v>
      </c>
      <c r="H67" s="70">
        <v>3489</v>
      </c>
      <c r="I67" s="70">
        <f t="shared" si="5"/>
        <v>3446</v>
      </c>
      <c r="J67" s="70">
        <v>6935</v>
      </c>
      <c r="K67" s="23"/>
      <c r="L67" s="70">
        <v>601</v>
      </c>
      <c r="M67" s="70">
        <f t="shared" si="6"/>
        <v>1027</v>
      </c>
      <c r="N67" s="70">
        <v>1628</v>
      </c>
      <c r="O67" s="70">
        <f t="shared" si="7"/>
        <v>729</v>
      </c>
      <c r="P67" s="70">
        <f t="shared" si="8"/>
        <v>1118</v>
      </c>
      <c r="Q67" s="70">
        <f t="shared" si="9"/>
        <v>1847</v>
      </c>
      <c r="R67" s="70">
        <v>1330</v>
      </c>
      <c r="S67" s="70">
        <f t="shared" si="10"/>
        <v>2145</v>
      </c>
      <c r="T67" s="70">
        <v>3475</v>
      </c>
      <c r="U67" s="23"/>
      <c r="V67" s="70">
        <v>-215</v>
      </c>
      <c r="W67" s="70">
        <f t="shared" si="11"/>
        <v>-468</v>
      </c>
      <c r="X67" s="70">
        <v>-683</v>
      </c>
      <c r="Y67" s="70">
        <f t="shared" si="12"/>
        <v>2374</v>
      </c>
      <c r="Z67" s="70">
        <f t="shared" si="13"/>
        <v>1769</v>
      </c>
      <c r="AA67" s="70">
        <f t="shared" si="14"/>
        <v>4143</v>
      </c>
      <c r="AB67" s="70">
        <v>2159</v>
      </c>
      <c r="AC67" s="70">
        <f t="shared" si="15"/>
        <v>1301</v>
      </c>
      <c r="AD67" s="70">
        <v>3460</v>
      </c>
      <c r="AE67" s="23"/>
      <c r="AF67" s="233">
        <f t="shared" si="55"/>
        <v>-2647</v>
      </c>
      <c r="AG67" s="233">
        <f t="shared" si="35"/>
        <v>-5613</v>
      </c>
      <c r="AH67" s="233">
        <f t="shared" si="56"/>
        <v>-8260</v>
      </c>
      <c r="AI67" s="233">
        <f t="shared" si="36"/>
        <v>20537</v>
      </c>
      <c r="AJ67" s="233">
        <f t="shared" si="57"/>
        <v>14041</v>
      </c>
      <c r="AK67" s="233">
        <f t="shared" si="37"/>
        <v>34578</v>
      </c>
      <c r="AL67" s="233">
        <f t="shared" si="58"/>
        <v>17890</v>
      </c>
      <c r="AM67" s="233">
        <f t="shared" si="38"/>
        <v>8428</v>
      </c>
      <c r="AN67" s="233">
        <f t="shared" si="59"/>
        <v>26318</v>
      </c>
      <c r="AO67" s="23"/>
      <c r="AP67" s="233">
        <f t="shared" si="39"/>
        <v>4599</v>
      </c>
      <c r="AQ67" s="233">
        <f t="shared" si="40"/>
        <v>7246</v>
      </c>
      <c r="AR67" s="233">
        <f t="shared" si="41"/>
        <v>-2647</v>
      </c>
      <c r="AS67" s="233">
        <f t="shared" si="42"/>
        <v>30541</v>
      </c>
      <c r="AT67" s="233">
        <f t="shared" si="43"/>
        <v>10004</v>
      </c>
      <c r="AU67" s="233">
        <f t="shared" si="44"/>
        <v>20537</v>
      </c>
      <c r="AV67" s="409">
        <f t="shared" si="45"/>
        <v>35140</v>
      </c>
      <c r="AW67" s="409">
        <f t="shared" si="46"/>
        <v>17250</v>
      </c>
      <c r="AX67" s="233">
        <f t="shared" si="47"/>
        <v>17890</v>
      </c>
      <c r="AY67" s="75"/>
      <c r="AZ67" s="744">
        <v>200970</v>
      </c>
      <c r="BA67" s="382">
        <f t="shared" si="60"/>
        <v>2.5337049999999999</v>
      </c>
      <c r="BB67" s="69">
        <f t="shared" si="16"/>
        <v>63470</v>
      </c>
      <c r="BC67" s="382">
        <f t="shared" si="60"/>
        <v>0.72860499999999995</v>
      </c>
      <c r="BD67" s="744">
        <v>264440</v>
      </c>
      <c r="BE67" s="382">
        <f t="shared" si="48"/>
        <v>3.2623099999999998</v>
      </c>
      <c r="BF67" s="744">
        <v>421856</v>
      </c>
      <c r="BG67" s="382">
        <f t="shared" si="49"/>
        <v>5.3150469999999999</v>
      </c>
      <c r="BH67" s="69">
        <f t="shared" si="17"/>
        <v>912731</v>
      </c>
      <c r="BI67" s="382">
        <f t="shared" si="50"/>
        <v>12.517549000000001</v>
      </c>
      <c r="BJ67" s="744">
        <v>1334587</v>
      </c>
      <c r="BK67" s="382">
        <f t="shared" si="51"/>
        <v>17.832595999999999</v>
      </c>
      <c r="BL67" s="69">
        <f t="shared" si="88"/>
        <v>622826</v>
      </c>
      <c r="BM67" s="382">
        <f t="shared" si="52"/>
        <v>7.8487520000000002</v>
      </c>
      <c r="BN67" s="69">
        <f t="shared" si="19"/>
        <v>977070</v>
      </c>
      <c r="BO67" s="382">
        <f t="shared" si="53"/>
        <v>13.255125</v>
      </c>
      <c r="BP67" s="744">
        <v>1599896</v>
      </c>
      <c r="BQ67" s="382">
        <f t="shared" si="54"/>
        <v>21.103877000000001</v>
      </c>
      <c r="BR67" s="20"/>
      <c r="BS67" s="744">
        <v>402960</v>
      </c>
      <c r="BT67" s="420">
        <f t="shared" si="61"/>
        <v>4.6320230000000002</v>
      </c>
      <c r="BU67" s="69">
        <f t="shared" si="20"/>
        <v>49712</v>
      </c>
      <c r="BV67" s="420">
        <f t="shared" si="62"/>
        <v>0.63581500000000002</v>
      </c>
      <c r="BW67" s="744">
        <v>452672</v>
      </c>
      <c r="BX67" s="420">
        <f t="shared" si="63"/>
        <v>5.2678380000000002</v>
      </c>
      <c r="BY67" s="744">
        <v>891452</v>
      </c>
      <c r="BZ67" s="420">
        <f t="shared" si="64"/>
        <v>9.8930579999999999</v>
      </c>
      <c r="CA67" s="69">
        <f t="shared" si="21"/>
        <v>486020</v>
      </c>
      <c r="CB67" s="420">
        <f t="shared" si="65"/>
        <v>5.2849370000000002</v>
      </c>
      <c r="CC67" s="744">
        <v>1377472</v>
      </c>
      <c r="CD67" s="420">
        <f t="shared" si="66"/>
        <v>15.177994999999999</v>
      </c>
      <c r="CE67" s="69">
        <f t="shared" si="22"/>
        <v>1294412</v>
      </c>
      <c r="CF67" s="420">
        <f t="shared" si="67"/>
        <v>14.525081</v>
      </c>
      <c r="CG67" s="69">
        <f t="shared" si="23"/>
        <v>540244</v>
      </c>
      <c r="CH67" s="420">
        <f t="shared" si="68"/>
        <v>5.9873589999999997</v>
      </c>
      <c r="CI67" s="744">
        <v>1834656</v>
      </c>
      <c r="CJ67" s="471">
        <f t="shared" si="69"/>
        <v>20.512440000000002</v>
      </c>
      <c r="CK67" s="96"/>
      <c r="CL67" s="514">
        <v>844.99064999999996</v>
      </c>
      <c r="CM67" s="868">
        <f t="shared" si="0"/>
        <v>1.3029729973935216</v>
      </c>
      <c r="CN67" s="613"/>
      <c r="CO67" s="96"/>
      <c r="CP67" s="69">
        <f t="shared" si="24"/>
        <v>261858.48328617602</v>
      </c>
      <c r="CQ67" s="692">
        <f t="shared" si="70"/>
        <v>3.2946474556070076</v>
      </c>
      <c r="CR67" s="69">
        <f t="shared" si="24"/>
        <v>82699.696144566813</v>
      </c>
      <c r="CS67" s="692">
        <f t="shared" si="71"/>
        <v>0.94743644993180198</v>
      </c>
      <c r="CT67" s="69">
        <f t="shared" si="24"/>
        <v>344558.17943074286</v>
      </c>
      <c r="CU67" s="692">
        <f t="shared" si="72"/>
        <v>4.2420839055388093</v>
      </c>
      <c r="CV67" s="69">
        <f t="shared" si="24"/>
        <v>549666.97678844142</v>
      </c>
      <c r="CW67" s="692">
        <f t="shared" si="73"/>
        <v>6.9112989136381007</v>
      </c>
      <c r="CX67" s="69">
        <f t="shared" si="25"/>
        <v>1189263.8468839864</v>
      </c>
      <c r="CY67" s="692">
        <f t="shared" si="74"/>
        <v>16.273620727905065</v>
      </c>
      <c r="CZ67" s="69">
        <f t="shared" si="26"/>
        <v>1738930.8236724278</v>
      </c>
      <c r="DA67" s="692">
        <f t="shared" si="75"/>
        <v>23.184919641543171</v>
      </c>
      <c r="DB67" s="69">
        <f t="shared" si="27"/>
        <v>811525.46007461741</v>
      </c>
      <c r="DC67" s="692">
        <f t="shared" si="76"/>
        <v>10.20594636924511</v>
      </c>
      <c r="DD67" s="69">
        <f t="shared" si="28"/>
        <v>1273095.8265632882</v>
      </c>
      <c r="DE67" s="692">
        <f t="shared" si="77"/>
        <v>17.232726312346678</v>
      </c>
      <c r="DF67" s="69">
        <f t="shared" si="28"/>
        <v>2084621.2866379055</v>
      </c>
      <c r="DG67" s="692">
        <f t="shared" si="78"/>
        <v>27.43867268159179</v>
      </c>
      <c r="DH67" s="20"/>
      <c r="DI67" s="69">
        <f t="shared" si="29"/>
        <v>525045.99902969343</v>
      </c>
      <c r="DJ67" s="692">
        <f t="shared" si="79"/>
        <v>6.022466358784559</v>
      </c>
      <c r="DK67" s="69">
        <f t="shared" si="29"/>
        <v>64773.393646426746</v>
      </c>
      <c r="DL67" s="692">
        <f t="shared" si="80"/>
        <v>0.82680573357560139</v>
      </c>
      <c r="DM67" s="69">
        <f t="shared" si="29"/>
        <v>589819.39267612016</v>
      </c>
      <c r="DN67" s="692">
        <f t="shared" si="81"/>
        <v>6.8492720923601613</v>
      </c>
      <c r="DO67" s="69">
        <f t="shared" si="29"/>
        <v>1161537.8844724495</v>
      </c>
      <c r="DP67" s="692">
        <f t="shared" si="82"/>
        <v>12.862624901978666</v>
      </c>
      <c r="DQ67" s="69">
        <f t="shared" si="30"/>
        <v>633270.93619319936</v>
      </c>
      <c r="DR67" s="692">
        <f t="shared" si="83"/>
        <v>6.8712998725239096</v>
      </c>
      <c r="DS67" s="69">
        <f t="shared" si="31"/>
        <v>1794808.8206656489</v>
      </c>
      <c r="DT67" s="692">
        <f t="shared" si="84"/>
        <v>19.733924774502576</v>
      </c>
      <c r="DU67" s="69">
        <f t="shared" si="32"/>
        <v>1686583.883502143</v>
      </c>
      <c r="DV67" s="471">
        <f t="shared" si="85"/>
        <v>18.885091260763225</v>
      </c>
      <c r="DW67" s="69">
        <f t="shared" si="33"/>
        <v>703923.34400386561</v>
      </c>
      <c r="DX67" s="692">
        <f t="shared" si="86"/>
        <v>7.7847451547971245</v>
      </c>
      <c r="DY67" s="69">
        <f t="shared" si="34"/>
        <v>2390507.2275060089</v>
      </c>
      <c r="DZ67" s="692">
        <f t="shared" si="87"/>
        <v>26.669836415560351</v>
      </c>
      <c r="EA67" s="91"/>
      <c r="EB67" s="69"/>
      <c r="EC67" s="69"/>
      <c r="ED67" s="69"/>
      <c r="EE67" s="69"/>
      <c r="EF67" s="69"/>
      <c r="EG67" s="69"/>
      <c r="EH67" s="69"/>
      <c r="EI67" s="69"/>
      <c r="EJ67" s="69"/>
      <c r="EK67" s="91"/>
      <c r="EL67" s="69"/>
      <c r="EM67" s="69"/>
      <c r="EN67" s="69"/>
      <c r="EO67" s="69"/>
      <c r="EP67" s="69"/>
      <c r="EQ67" s="69"/>
      <c r="ER67" s="69"/>
      <c r="ES67" s="69"/>
      <c r="ET67" s="69"/>
      <c r="EU67" s="91"/>
    </row>
    <row r="68" spans="1:151" s="72" customFormat="1">
      <c r="A68" s="61">
        <v>34973</v>
      </c>
      <c r="B68" s="70">
        <v>375</v>
      </c>
      <c r="C68" s="70">
        <f t="shared" si="1"/>
        <v>651</v>
      </c>
      <c r="D68" s="70">
        <v>1026</v>
      </c>
      <c r="E68" s="70">
        <f t="shared" si="2"/>
        <v>2920</v>
      </c>
      <c r="F68" s="70">
        <f t="shared" si="3"/>
        <v>3093</v>
      </c>
      <c r="G68" s="70">
        <f t="shared" si="4"/>
        <v>6013</v>
      </c>
      <c r="H68" s="70">
        <v>3295</v>
      </c>
      <c r="I68" s="70">
        <f t="shared" si="5"/>
        <v>3744</v>
      </c>
      <c r="J68" s="70">
        <v>7039</v>
      </c>
      <c r="K68" s="23"/>
      <c r="L68" s="70">
        <v>549</v>
      </c>
      <c r="M68" s="70">
        <f t="shared" si="6"/>
        <v>995</v>
      </c>
      <c r="N68" s="70">
        <v>1544</v>
      </c>
      <c r="O68" s="70">
        <f t="shared" si="7"/>
        <v>512</v>
      </c>
      <c r="P68" s="70">
        <f t="shared" si="8"/>
        <v>962</v>
      </c>
      <c r="Q68" s="70">
        <f t="shared" si="9"/>
        <v>1474</v>
      </c>
      <c r="R68" s="70">
        <v>1061</v>
      </c>
      <c r="S68" s="70">
        <f t="shared" si="10"/>
        <v>1957</v>
      </c>
      <c r="T68" s="70">
        <v>3018</v>
      </c>
      <c r="U68" s="23"/>
      <c r="V68" s="70">
        <v>-174</v>
      </c>
      <c r="W68" s="70">
        <f t="shared" si="11"/>
        <v>-344</v>
      </c>
      <c r="X68" s="70">
        <v>-518</v>
      </c>
      <c r="Y68" s="70">
        <f t="shared" si="12"/>
        <v>2408</v>
      </c>
      <c r="Z68" s="70">
        <f t="shared" si="13"/>
        <v>2131</v>
      </c>
      <c r="AA68" s="70">
        <f t="shared" si="14"/>
        <v>4539</v>
      </c>
      <c r="AB68" s="70">
        <v>2234</v>
      </c>
      <c r="AC68" s="70">
        <f t="shared" si="15"/>
        <v>1787</v>
      </c>
      <c r="AD68" s="70">
        <v>4021</v>
      </c>
      <c r="AE68" s="23"/>
      <c r="AF68" s="233">
        <f t="shared" si="55"/>
        <v>-2697</v>
      </c>
      <c r="AG68" s="233">
        <f t="shared" si="35"/>
        <v>-5635</v>
      </c>
      <c r="AH68" s="233">
        <f t="shared" si="56"/>
        <v>-8332</v>
      </c>
      <c r="AI68" s="233">
        <f t="shared" si="36"/>
        <v>21493</v>
      </c>
      <c r="AJ68" s="233">
        <f t="shared" si="57"/>
        <v>14814</v>
      </c>
      <c r="AK68" s="233">
        <f t="shared" si="37"/>
        <v>36307</v>
      </c>
      <c r="AL68" s="233">
        <f t="shared" si="58"/>
        <v>18796</v>
      </c>
      <c r="AM68" s="233">
        <f t="shared" si="38"/>
        <v>9179</v>
      </c>
      <c r="AN68" s="233">
        <f t="shared" si="59"/>
        <v>27975</v>
      </c>
      <c r="AO68" s="23"/>
      <c r="AP68" s="233">
        <f t="shared" si="39"/>
        <v>4641</v>
      </c>
      <c r="AQ68" s="233">
        <f t="shared" si="40"/>
        <v>7338</v>
      </c>
      <c r="AR68" s="233">
        <f t="shared" si="41"/>
        <v>-2697</v>
      </c>
      <c r="AS68" s="233">
        <f t="shared" si="42"/>
        <v>31493</v>
      </c>
      <c r="AT68" s="233">
        <f t="shared" si="43"/>
        <v>10000</v>
      </c>
      <c r="AU68" s="233">
        <f t="shared" si="44"/>
        <v>21493</v>
      </c>
      <c r="AV68" s="409">
        <f t="shared" si="45"/>
        <v>36134</v>
      </c>
      <c r="AW68" s="409">
        <f t="shared" si="46"/>
        <v>17338</v>
      </c>
      <c r="AX68" s="233">
        <f t="shared" si="47"/>
        <v>18796</v>
      </c>
      <c r="AY68" s="75"/>
      <c r="AZ68" s="744">
        <v>204001</v>
      </c>
      <c r="BA68" s="382">
        <f t="shared" si="60"/>
        <v>2.5188229999999998</v>
      </c>
      <c r="BB68" s="69">
        <f t="shared" si="16"/>
        <v>56436</v>
      </c>
      <c r="BC68" s="382">
        <f t="shared" si="60"/>
        <v>0.72331900000000005</v>
      </c>
      <c r="BD68" s="744">
        <v>260437</v>
      </c>
      <c r="BE68" s="382">
        <f t="shared" si="48"/>
        <v>3.2421419999999999</v>
      </c>
      <c r="BF68" s="744">
        <v>428960</v>
      </c>
      <c r="BG68" s="382">
        <f t="shared" si="49"/>
        <v>5.3431509999999998</v>
      </c>
      <c r="BH68" s="69">
        <f t="shared" si="17"/>
        <v>990924</v>
      </c>
      <c r="BI68" s="382">
        <f t="shared" si="50"/>
        <v>12.607006999999999</v>
      </c>
      <c r="BJ68" s="744">
        <v>1419884</v>
      </c>
      <c r="BK68" s="382">
        <f t="shared" si="51"/>
        <v>17.950157999999998</v>
      </c>
      <c r="BL68" s="69">
        <f t="shared" si="88"/>
        <v>632961</v>
      </c>
      <c r="BM68" s="382">
        <f t="shared" si="52"/>
        <v>7.861974</v>
      </c>
      <c r="BN68" s="69">
        <f t="shared" si="19"/>
        <v>1047760</v>
      </c>
      <c r="BO68" s="382">
        <f t="shared" si="53"/>
        <v>13.338673</v>
      </c>
      <c r="BP68" s="744">
        <v>1680721</v>
      </c>
      <c r="BQ68" s="382">
        <f t="shared" si="54"/>
        <v>21.200647</v>
      </c>
      <c r="BR68" s="20"/>
      <c r="BS68" s="744">
        <v>438394</v>
      </c>
      <c r="BT68" s="420">
        <f t="shared" si="61"/>
        <v>4.6779229999999998</v>
      </c>
      <c r="BU68" s="69">
        <f t="shared" si="20"/>
        <v>57402</v>
      </c>
      <c r="BV68" s="420">
        <f t="shared" si="62"/>
        <v>0.62658899999999995</v>
      </c>
      <c r="BW68" s="744">
        <v>495796</v>
      </c>
      <c r="BX68" s="420">
        <f t="shared" si="63"/>
        <v>5.3045119999999999</v>
      </c>
      <c r="BY68" s="744">
        <v>915948</v>
      </c>
      <c r="BZ68" s="420">
        <f t="shared" si="64"/>
        <v>9.9364570000000008</v>
      </c>
      <c r="CA68" s="69">
        <f t="shared" si="21"/>
        <v>437977</v>
      </c>
      <c r="CB68" s="420">
        <f t="shared" si="65"/>
        <v>5.316154</v>
      </c>
      <c r="CC68" s="744">
        <v>1353925</v>
      </c>
      <c r="CD68" s="420">
        <f t="shared" si="66"/>
        <v>15.252611</v>
      </c>
      <c r="CE68" s="69">
        <f t="shared" si="22"/>
        <v>1354342</v>
      </c>
      <c r="CF68" s="420">
        <f t="shared" si="67"/>
        <v>14.614380000000001</v>
      </c>
      <c r="CG68" s="69">
        <f t="shared" si="23"/>
        <v>499537</v>
      </c>
      <c r="CH68" s="420">
        <f t="shared" si="68"/>
        <v>6.0078670000000001</v>
      </c>
      <c r="CI68" s="744">
        <v>1853879</v>
      </c>
      <c r="CJ68" s="471">
        <f t="shared" si="69"/>
        <v>20.622247000000002</v>
      </c>
      <c r="CK68" s="96"/>
      <c r="CL68" s="514">
        <v>844.99064999999996</v>
      </c>
      <c r="CM68" s="868">
        <f t="shared" si="0"/>
        <v>1.3029729973935216</v>
      </c>
      <c r="CN68" s="613"/>
      <c r="CO68" s="96"/>
      <c r="CP68" s="69">
        <f t="shared" si="24"/>
        <v>265807.79444127582</v>
      </c>
      <c r="CQ68" s="692">
        <f t="shared" si="70"/>
        <v>3.2743382673638153</v>
      </c>
      <c r="CR68" s="69">
        <f t="shared" si="24"/>
        <v>73534.584080900779</v>
      </c>
      <c r="CS68" s="692">
        <f t="shared" si="71"/>
        <v>0.94028997424446703</v>
      </c>
      <c r="CT68" s="69">
        <f t="shared" si="24"/>
        <v>339342.37852217659</v>
      </c>
      <c r="CU68" s="692">
        <f t="shared" si="72"/>
        <v>4.2146282416082812</v>
      </c>
      <c r="CV68" s="69">
        <f t="shared" si="24"/>
        <v>558923.29696192499</v>
      </c>
      <c r="CW68" s="692">
        <f t="shared" si="73"/>
        <v>6.9462358379216305</v>
      </c>
      <c r="CX68" s="69">
        <f t="shared" si="25"/>
        <v>1291147.2144691779</v>
      </c>
      <c r="CY68" s="692">
        <f t="shared" si="74"/>
        <v>16.386399901399678</v>
      </c>
      <c r="CZ68" s="69">
        <f t="shared" si="26"/>
        <v>1850070.5114311029</v>
      </c>
      <c r="DA68" s="692">
        <f t="shared" si="75"/>
        <v>23.332635739321312</v>
      </c>
      <c r="DB68" s="69">
        <f t="shared" si="27"/>
        <v>824731.09140320076</v>
      </c>
      <c r="DC68" s="692">
        <f t="shared" si="76"/>
        <v>10.220574105285447</v>
      </c>
      <c r="DD68" s="69">
        <f t="shared" si="28"/>
        <v>1365202.9877490362</v>
      </c>
      <c r="DE68" s="692">
        <f t="shared" si="77"/>
        <v>17.337541658715811</v>
      </c>
      <c r="DF68" s="69">
        <f t="shared" si="28"/>
        <v>2189934.0791522372</v>
      </c>
      <c r="DG68" s="692">
        <f t="shared" si="78"/>
        <v>27.558115764001265</v>
      </c>
      <c r="DH68" s="20"/>
      <c r="DI68" s="69">
        <f t="shared" si="29"/>
        <v>571215.54421933554</v>
      </c>
      <c r="DJ68" s="692">
        <f t="shared" si="79"/>
        <v>6.0806260740827005</v>
      </c>
      <c r="DK68" s="69">
        <f t="shared" si="29"/>
        <v>74793.255996382926</v>
      </c>
      <c r="DL68" s="692">
        <f t="shared" si="80"/>
        <v>0.81450496069673695</v>
      </c>
      <c r="DM68" s="69">
        <f t="shared" si="29"/>
        <v>646008.80021571845</v>
      </c>
      <c r="DN68" s="692">
        <f t="shared" si="81"/>
        <v>6.8951310347794399</v>
      </c>
      <c r="DO68" s="69">
        <f t="shared" si="29"/>
        <v>1193455.5110166012</v>
      </c>
      <c r="DP68" s="692">
        <f t="shared" si="82"/>
        <v>12.915511766164084</v>
      </c>
      <c r="DQ68" s="69">
        <f t="shared" si="30"/>
        <v>570672.20447942242</v>
      </c>
      <c r="DR68" s="692">
        <f t="shared" si="83"/>
        <v>6.9102681809641942</v>
      </c>
      <c r="DS68" s="69">
        <f t="shared" si="31"/>
        <v>1764127.7154960237</v>
      </c>
      <c r="DT68" s="692">
        <f t="shared" si="84"/>
        <v>19.825779947128275</v>
      </c>
      <c r="DU68" s="69">
        <f t="shared" si="32"/>
        <v>1764671.0552359368</v>
      </c>
      <c r="DV68" s="471">
        <f t="shared" si="85"/>
        <v>18.996137840246785</v>
      </c>
      <c r="DW68" s="69">
        <f t="shared" si="33"/>
        <v>650883.22219896759</v>
      </c>
      <c r="DX68" s="692">
        <f t="shared" si="86"/>
        <v>7.809456714060377</v>
      </c>
      <c r="DY68" s="69">
        <f t="shared" si="34"/>
        <v>2415554.2774349046</v>
      </c>
      <c r="DZ68" s="692">
        <f t="shared" si="87"/>
        <v>26.805594554307159</v>
      </c>
      <c r="EA68" s="91"/>
      <c r="EB68" s="69"/>
      <c r="EC68" s="69"/>
      <c r="ED68" s="69"/>
      <c r="EE68" s="69"/>
      <c r="EF68" s="69"/>
      <c r="EG68" s="69"/>
      <c r="EH68" s="69"/>
      <c r="EI68" s="69"/>
      <c r="EJ68" s="69"/>
      <c r="EK68" s="91"/>
      <c r="EL68" s="69"/>
      <c r="EM68" s="69"/>
      <c r="EN68" s="69"/>
      <c r="EO68" s="69"/>
      <c r="EP68" s="69"/>
      <c r="EQ68" s="69"/>
      <c r="ER68" s="69"/>
      <c r="ES68" s="69"/>
      <c r="ET68" s="69"/>
      <c r="EU68" s="91"/>
    </row>
    <row r="69" spans="1:151" s="72" customFormat="1">
      <c r="A69" s="61">
        <v>35004</v>
      </c>
      <c r="B69" s="70">
        <v>391</v>
      </c>
      <c r="C69" s="70">
        <f t="shared" si="1"/>
        <v>669</v>
      </c>
      <c r="D69" s="70">
        <v>1060</v>
      </c>
      <c r="E69" s="70">
        <f t="shared" si="2"/>
        <v>2608</v>
      </c>
      <c r="F69" s="70">
        <f t="shared" si="3"/>
        <v>3031</v>
      </c>
      <c r="G69" s="70">
        <f t="shared" si="4"/>
        <v>5639</v>
      </c>
      <c r="H69" s="70">
        <v>2999</v>
      </c>
      <c r="I69" s="70">
        <f t="shared" si="5"/>
        <v>3700</v>
      </c>
      <c r="J69" s="70">
        <v>6699</v>
      </c>
      <c r="K69" s="23"/>
      <c r="L69" s="70">
        <v>581</v>
      </c>
      <c r="M69" s="70">
        <f t="shared" si="6"/>
        <v>981</v>
      </c>
      <c r="N69" s="70">
        <v>1562</v>
      </c>
      <c r="O69" s="70">
        <f t="shared" si="7"/>
        <v>861</v>
      </c>
      <c r="P69" s="70">
        <f t="shared" si="8"/>
        <v>1407</v>
      </c>
      <c r="Q69" s="70">
        <f t="shared" si="9"/>
        <v>2268</v>
      </c>
      <c r="R69" s="70">
        <v>1442</v>
      </c>
      <c r="S69" s="70">
        <f t="shared" si="10"/>
        <v>2388</v>
      </c>
      <c r="T69" s="70">
        <v>3830</v>
      </c>
      <c r="U69" s="23"/>
      <c r="V69" s="70">
        <v>-190</v>
      </c>
      <c r="W69" s="70">
        <f t="shared" si="11"/>
        <v>-312</v>
      </c>
      <c r="X69" s="70">
        <v>-502</v>
      </c>
      <c r="Y69" s="70">
        <f t="shared" si="12"/>
        <v>1747</v>
      </c>
      <c r="Z69" s="70">
        <f t="shared" si="13"/>
        <v>1624</v>
      </c>
      <c r="AA69" s="70">
        <f t="shared" si="14"/>
        <v>3371</v>
      </c>
      <c r="AB69" s="70">
        <v>1557</v>
      </c>
      <c r="AC69" s="70">
        <f t="shared" si="15"/>
        <v>1312</v>
      </c>
      <c r="AD69" s="70">
        <v>2869</v>
      </c>
      <c r="AE69" s="23"/>
      <c r="AF69" s="233">
        <f t="shared" si="55"/>
        <v>-2729</v>
      </c>
      <c r="AG69" s="233">
        <f t="shared" si="35"/>
        <v>-5697</v>
      </c>
      <c r="AH69" s="233">
        <f t="shared" si="56"/>
        <v>-8426</v>
      </c>
      <c r="AI69" s="233">
        <f t="shared" si="36"/>
        <v>21706</v>
      </c>
      <c r="AJ69" s="233">
        <f t="shared" si="57"/>
        <v>14889</v>
      </c>
      <c r="AK69" s="233">
        <f t="shared" si="37"/>
        <v>36595</v>
      </c>
      <c r="AL69" s="233">
        <f t="shared" si="58"/>
        <v>18977</v>
      </c>
      <c r="AM69" s="233">
        <f t="shared" si="38"/>
        <v>9192</v>
      </c>
      <c r="AN69" s="233">
        <f t="shared" si="59"/>
        <v>28169</v>
      </c>
      <c r="AO69" s="23"/>
      <c r="AP69" s="233">
        <f t="shared" si="39"/>
        <v>4697</v>
      </c>
      <c r="AQ69" s="233">
        <f t="shared" si="40"/>
        <v>7426</v>
      </c>
      <c r="AR69" s="233">
        <f t="shared" si="41"/>
        <v>-2729</v>
      </c>
      <c r="AS69" s="233">
        <f t="shared" si="42"/>
        <v>31819</v>
      </c>
      <c r="AT69" s="233">
        <f t="shared" si="43"/>
        <v>10113</v>
      </c>
      <c r="AU69" s="233">
        <f t="shared" si="44"/>
        <v>21706</v>
      </c>
      <c r="AV69" s="409">
        <f t="shared" si="45"/>
        <v>36516</v>
      </c>
      <c r="AW69" s="409">
        <f t="shared" si="46"/>
        <v>17539</v>
      </c>
      <c r="AX69" s="233">
        <f t="shared" si="47"/>
        <v>18977</v>
      </c>
      <c r="AY69" s="75"/>
      <c r="AZ69" s="744">
        <v>237847</v>
      </c>
      <c r="BA69" s="382">
        <f t="shared" si="60"/>
        <v>2.5244759999999999</v>
      </c>
      <c r="BB69" s="69">
        <f t="shared" si="16"/>
        <v>58338</v>
      </c>
      <c r="BC69" s="382">
        <f t="shared" si="60"/>
        <v>0.72814199999999996</v>
      </c>
      <c r="BD69" s="744">
        <v>296185</v>
      </c>
      <c r="BE69" s="382">
        <f t="shared" si="48"/>
        <v>3.252618</v>
      </c>
      <c r="BF69" s="744">
        <v>502214</v>
      </c>
      <c r="BG69" s="382">
        <f t="shared" si="49"/>
        <v>5.3145030000000002</v>
      </c>
      <c r="BH69" s="69">
        <f t="shared" si="17"/>
        <v>963848</v>
      </c>
      <c r="BI69" s="382">
        <f t="shared" si="50"/>
        <v>12.584076</v>
      </c>
      <c r="BJ69" s="744">
        <v>1466062</v>
      </c>
      <c r="BK69" s="382">
        <f t="shared" si="51"/>
        <v>17.898579000000002</v>
      </c>
      <c r="BL69" s="69">
        <f t="shared" si="88"/>
        <v>740061</v>
      </c>
      <c r="BM69" s="382">
        <f t="shared" si="52"/>
        <v>7.8389790000000001</v>
      </c>
      <c r="BN69" s="69">
        <f t="shared" si="19"/>
        <v>1023155</v>
      </c>
      <c r="BO69" s="382">
        <f t="shared" si="53"/>
        <v>13.320620999999999</v>
      </c>
      <c r="BP69" s="744">
        <v>1763216</v>
      </c>
      <c r="BQ69" s="382">
        <f t="shared" si="54"/>
        <v>21.159600000000001</v>
      </c>
      <c r="BR69" s="20"/>
      <c r="BS69" s="744">
        <v>449124</v>
      </c>
      <c r="BT69" s="420">
        <f t="shared" si="61"/>
        <v>4.678617</v>
      </c>
      <c r="BU69" s="69">
        <f t="shared" si="20"/>
        <v>56334</v>
      </c>
      <c r="BV69" s="420">
        <f t="shared" si="62"/>
        <v>0.62254399999999999</v>
      </c>
      <c r="BW69" s="744">
        <v>505458</v>
      </c>
      <c r="BX69" s="420">
        <f t="shared" si="63"/>
        <v>5.3011609999999996</v>
      </c>
      <c r="BY69" s="744">
        <v>952754</v>
      </c>
      <c r="BZ69" s="420">
        <f t="shared" si="64"/>
        <v>9.9745539999999995</v>
      </c>
      <c r="CA69" s="69">
        <f t="shared" si="21"/>
        <v>491754</v>
      </c>
      <c r="CB69" s="420">
        <f t="shared" si="65"/>
        <v>5.3334869999999999</v>
      </c>
      <c r="CC69" s="744">
        <v>1444508</v>
      </c>
      <c r="CD69" s="420">
        <f t="shared" si="66"/>
        <v>15.308040999999999</v>
      </c>
      <c r="CE69" s="69">
        <f t="shared" si="22"/>
        <v>1401878</v>
      </c>
      <c r="CF69" s="420">
        <f t="shared" ref="CF69:CF74" si="89">SUM(CE58:CE69)/1000000</f>
        <v>14.653171</v>
      </c>
      <c r="CG69" s="69">
        <f t="shared" si="23"/>
        <v>555527</v>
      </c>
      <c r="CH69" s="420">
        <f>SUM(CG58:CG69)/1000000</f>
        <v>6.0198</v>
      </c>
      <c r="CI69" s="744">
        <v>1957405</v>
      </c>
      <c r="CJ69" s="471">
        <f t="shared" si="69"/>
        <v>20.672971</v>
      </c>
      <c r="CK69" s="96"/>
      <c r="CL69" s="514">
        <v>844.99064999999996</v>
      </c>
      <c r="CM69" s="868">
        <f t="shared" si="0"/>
        <v>1.3029729973935216</v>
      </c>
      <c r="CN69" s="613"/>
      <c r="CO69" s="96"/>
      <c r="CP69" s="69">
        <f t="shared" si="24"/>
        <v>309908.21851105691</v>
      </c>
      <c r="CQ69" s="692">
        <f t="shared" si="70"/>
        <v>3.2807297820767816</v>
      </c>
      <c r="CR69" s="69">
        <f t="shared" si="24"/>
        <v>76012.838721943262</v>
      </c>
      <c r="CS69" s="692">
        <f t="shared" si="71"/>
        <v>0.94634968582378465</v>
      </c>
      <c r="CT69" s="69">
        <f t="shared" si="24"/>
        <v>385921.05723300017</v>
      </c>
      <c r="CU69" s="692">
        <f t="shared" si="72"/>
        <v>4.227079467900567</v>
      </c>
      <c r="CV69" s="69">
        <f t="shared" si="24"/>
        <v>654371.2809129901</v>
      </c>
      <c r="CW69" s="692">
        <f t="shared" si="73"/>
        <v>6.9066809863261938</v>
      </c>
      <c r="CX69" s="69">
        <f t="shared" si="25"/>
        <v>1255867.9175917511</v>
      </c>
      <c r="CY69" s="692">
        <f t="shared" si="74"/>
        <v>16.352381304020426</v>
      </c>
      <c r="CZ69" s="69">
        <f t="shared" si="26"/>
        <v>1910239.1985047411</v>
      </c>
      <c r="DA69" s="692">
        <f t="shared" si="75"/>
        <v>23.259062290346627</v>
      </c>
      <c r="DB69" s="69">
        <f t="shared" si="27"/>
        <v>964279.49942404695</v>
      </c>
      <c r="DC69" s="692">
        <f t="shared" si="76"/>
        <v>10.187410768402977</v>
      </c>
      <c r="DD69" s="69">
        <f t="shared" si="28"/>
        <v>1333143.3371481686</v>
      </c>
      <c r="DE69" s="692">
        <f t="shared" si="77"/>
        <v>17.309651908826854</v>
      </c>
      <c r="DF69" s="69">
        <f t="shared" si="28"/>
        <v>2297422.8365722154</v>
      </c>
      <c r="DG69" s="692">
        <f t="shared" si="78"/>
        <v>27.497062677229835</v>
      </c>
      <c r="DH69" s="20"/>
      <c r="DI69" s="69">
        <f t="shared" si="29"/>
        <v>585196.44448136794</v>
      </c>
      <c r="DJ69" s="692">
        <f t="shared" si="79"/>
        <v>6.0796489073416531</v>
      </c>
      <c r="DK69" s="69">
        <f t="shared" si="29"/>
        <v>73401.68083516664</v>
      </c>
      <c r="DL69" s="692">
        <f t="shared" si="80"/>
        <v>0.80898110918126187</v>
      </c>
      <c r="DM69" s="69">
        <f t="shared" si="29"/>
        <v>658598.12531653466</v>
      </c>
      <c r="DN69" s="692">
        <f t="shared" si="81"/>
        <v>6.8886300165229164</v>
      </c>
      <c r="DO69" s="69">
        <f t="shared" si="29"/>
        <v>1241412.7351586672</v>
      </c>
      <c r="DP69" s="692">
        <f t="shared" si="82"/>
        <v>12.961313599465466</v>
      </c>
      <c r="DQ69" s="69">
        <f t="shared" si="30"/>
        <v>640742.18336025381</v>
      </c>
      <c r="DR69" s="692">
        <f t="shared" si="83"/>
        <v>6.9308621342556522</v>
      </c>
      <c r="DS69" s="69">
        <f t="shared" si="31"/>
        <v>1882154.9185189211</v>
      </c>
      <c r="DT69" s="692">
        <f t="shared" si="84"/>
        <v>19.892175733721114</v>
      </c>
      <c r="DU69" s="69">
        <f t="shared" si="32"/>
        <v>1826609.1796400351</v>
      </c>
      <c r="DV69" s="471">
        <f t="shared" si="85"/>
        <v>19.040962506807119</v>
      </c>
      <c r="DW69" s="69">
        <f t="shared" si="33"/>
        <v>723836.6803230308</v>
      </c>
      <c r="DX69" s="692">
        <f t="shared" si="86"/>
        <v>7.8227243913754965</v>
      </c>
      <c r="DY69" s="69">
        <f t="shared" si="34"/>
        <v>2550445.8599630659</v>
      </c>
      <c r="DZ69" s="692">
        <f t="shared" si="87"/>
        <v>26.863686898182614</v>
      </c>
      <c r="EA69" s="91"/>
      <c r="EB69" s="69"/>
      <c r="EC69" s="69"/>
      <c r="ED69" s="69"/>
      <c r="EE69" s="69"/>
      <c r="EF69" s="69"/>
      <c r="EG69" s="69"/>
      <c r="EH69" s="69"/>
      <c r="EI69" s="69"/>
      <c r="EJ69" s="69"/>
      <c r="EK69" s="91"/>
      <c r="EL69" s="69"/>
      <c r="EM69" s="69"/>
      <c r="EN69" s="69"/>
      <c r="EO69" s="69"/>
      <c r="EP69" s="69"/>
      <c r="EQ69" s="69"/>
      <c r="ER69" s="69"/>
      <c r="ES69" s="69"/>
      <c r="ET69" s="69"/>
      <c r="EU69" s="91"/>
    </row>
    <row r="70" spans="1:151" s="72" customFormat="1">
      <c r="A70" s="61">
        <v>35034</v>
      </c>
      <c r="B70" s="70">
        <v>579</v>
      </c>
      <c r="C70" s="70">
        <f t="shared" si="1"/>
        <v>1082</v>
      </c>
      <c r="D70" s="70">
        <v>1661</v>
      </c>
      <c r="E70" s="70">
        <f t="shared" si="2"/>
        <v>2791</v>
      </c>
      <c r="F70" s="70">
        <f t="shared" si="3"/>
        <v>3417</v>
      </c>
      <c r="G70" s="70">
        <f t="shared" si="4"/>
        <v>6208</v>
      </c>
      <c r="H70" s="70">
        <v>3370</v>
      </c>
      <c r="I70" s="70">
        <f t="shared" si="5"/>
        <v>4499</v>
      </c>
      <c r="J70" s="70">
        <v>7869</v>
      </c>
      <c r="K70" s="23"/>
      <c r="L70" s="70">
        <v>883</v>
      </c>
      <c r="M70" s="70">
        <f t="shared" si="6"/>
        <v>1306</v>
      </c>
      <c r="N70" s="70">
        <v>2189</v>
      </c>
      <c r="O70" s="70">
        <f t="shared" si="7"/>
        <v>926</v>
      </c>
      <c r="P70" s="70">
        <f t="shared" si="8"/>
        <v>1450</v>
      </c>
      <c r="Q70" s="70">
        <f t="shared" si="9"/>
        <v>2376</v>
      </c>
      <c r="R70" s="70">
        <v>1809</v>
      </c>
      <c r="S70" s="70">
        <f t="shared" si="10"/>
        <v>2756</v>
      </c>
      <c r="T70" s="70">
        <v>4565</v>
      </c>
      <c r="U70" s="23"/>
      <c r="V70" s="70">
        <v>-304</v>
      </c>
      <c r="W70" s="70">
        <f t="shared" si="11"/>
        <v>-224</v>
      </c>
      <c r="X70" s="70">
        <v>-528</v>
      </c>
      <c r="Y70" s="70">
        <f t="shared" si="12"/>
        <v>1865</v>
      </c>
      <c r="Z70" s="70">
        <f t="shared" si="13"/>
        <v>1967</v>
      </c>
      <c r="AA70" s="70">
        <f t="shared" si="14"/>
        <v>3832</v>
      </c>
      <c r="AB70" s="70">
        <v>1561</v>
      </c>
      <c r="AC70" s="70">
        <f t="shared" si="15"/>
        <v>1743</v>
      </c>
      <c r="AD70" s="70">
        <v>3304</v>
      </c>
      <c r="AE70" s="23"/>
      <c r="AF70" s="233">
        <f t="shared" si="55"/>
        <v>-2880</v>
      </c>
      <c r="AG70" s="233">
        <f t="shared" si="35"/>
        <v>-5738</v>
      </c>
      <c r="AH70" s="233">
        <f t="shared" si="56"/>
        <v>-8618</v>
      </c>
      <c r="AI70" s="233">
        <f t="shared" si="36"/>
        <v>21857</v>
      </c>
      <c r="AJ70" s="233">
        <f t="shared" si="57"/>
        <v>15247</v>
      </c>
      <c r="AK70" s="233">
        <f t="shared" si="37"/>
        <v>37104</v>
      </c>
      <c r="AL70" s="233">
        <f t="shared" si="58"/>
        <v>18977</v>
      </c>
      <c r="AM70" s="233">
        <f t="shared" si="38"/>
        <v>9509</v>
      </c>
      <c r="AN70" s="233">
        <f t="shared" si="59"/>
        <v>28486</v>
      </c>
      <c r="AO70" s="23"/>
      <c r="AP70" s="233">
        <f t="shared" si="39"/>
        <v>4756</v>
      </c>
      <c r="AQ70" s="233">
        <f t="shared" si="40"/>
        <v>7636</v>
      </c>
      <c r="AR70" s="233">
        <f t="shared" si="41"/>
        <v>-2880</v>
      </c>
      <c r="AS70" s="233">
        <f t="shared" si="42"/>
        <v>32009</v>
      </c>
      <c r="AT70" s="233">
        <f t="shared" si="43"/>
        <v>10152</v>
      </c>
      <c r="AU70" s="233">
        <f t="shared" si="44"/>
        <v>21857</v>
      </c>
      <c r="AV70" s="409">
        <f t="shared" si="45"/>
        <v>36765</v>
      </c>
      <c r="AW70" s="409">
        <f t="shared" si="46"/>
        <v>17788</v>
      </c>
      <c r="AX70" s="233">
        <f t="shared" si="47"/>
        <v>18977</v>
      </c>
      <c r="AY70" s="75"/>
      <c r="AZ70" s="744">
        <v>227262</v>
      </c>
      <c r="BA70" s="382">
        <f t="shared" si="60"/>
        <v>2.528607</v>
      </c>
      <c r="BB70" s="69">
        <f t="shared" si="16"/>
        <v>52458</v>
      </c>
      <c r="BC70" s="382">
        <f t="shared" si="60"/>
        <v>0.71627399999999997</v>
      </c>
      <c r="BD70" s="744">
        <v>279720</v>
      </c>
      <c r="BE70" s="382">
        <f t="shared" si="48"/>
        <v>3.2448809999999999</v>
      </c>
      <c r="BF70" s="744">
        <v>490971</v>
      </c>
      <c r="BG70" s="382">
        <f t="shared" si="49"/>
        <v>5.3096819999999996</v>
      </c>
      <c r="BH70" s="69">
        <f t="shared" si="17"/>
        <v>942274</v>
      </c>
      <c r="BI70" s="382">
        <f t="shared" si="50"/>
        <v>12.496803</v>
      </c>
      <c r="BJ70" s="744">
        <v>1433245</v>
      </c>
      <c r="BK70" s="382">
        <f t="shared" si="51"/>
        <v>17.806484999999999</v>
      </c>
      <c r="BL70" s="69">
        <f t="shared" si="88"/>
        <v>718233</v>
      </c>
      <c r="BM70" s="382">
        <f t="shared" si="52"/>
        <v>7.8382889999999996</v>
      </c>
      <c r="BN70" s="69">
        <f t="shared" si="19"/>
        <v>995871</v>
      </c>
      <c r="BO70" s="382">
        <f t="shared" si="53"/>
        <v>13.221403</v>
      </c>
      <c r="BP70" s="744">
        <v>1714104</v>
      </c>
      <c r="BQ70" s="382">
        <f t="shared" si="54"/>
        <v>21.059691999999998</v>
      </c>
      <c r="BR70" s="20"/>
      <c r="BS70" s="744">
        <v>391944</v>
      </c>
      <c r="BT70" s="420">
        <f t="shared" si="61"/>
        <v>4.6920570000000001</v>
      </c>
      <c r="BU70" s="69">
        <f t="shared" si="20"/>
        <v>51014</v>
      </c>
      <c r="BV70" s="420">
        <f t="shared" si="62"/>
        <v>0.62130600000000002</v>
      </c>
      <c r="BW70" s="744">
        <v>442958</v>
      </c>
      <c r="BX70" s="420">
        <f t="shared" si="63"/>
        <v>5.3133629999999998</v>
      </c>
      <c r="BY70" s="744">
        <v>830581</v>
      </c>
      <c r="BZ70" s="420">
        <f t="shared" si="64"/>
        <v>10.00365</v>
      </c>
      <c r="CA70" s="69">
        <f t="shared" si="21"/>
        <v>385640</v>
      </c>
      <c r="CB70" s="420">
        <f t="shared" si="65"/>
        <v>5.3046939999999996</v>
      </c>
      <c r="CC70" s="744">
        <v>1216221</v>
      </c>
      <c r="CD70" s="420">
        <f t="shared" si="66"/>
        <v>15.308344</v>
      </c>
      <c r="CE70" s="69">
        <f t="shared" si="22"/>
        <v>1222525</v>
      </c>
      <c r="CF70" s="420">
        <f t="shared" si="89"/>
        <v>14.695707000000001</v>
      </c>
      <c r="CG70" s="69">
        <f t="shared" si="23"/>
        <v>441209</v>
      </c>
      <c r="CH70" s="420">
        <f t="shared" ref="CH70:CH133" si="90">SUM(CG59:CG70)/1000000</f>
        <v>5.9863410000000004</v>
      </c>
      <c r="CI70" s="744">
        <v>1663734</v>
      </c>
      <c r="CJ70" s="471">
        <f t="shared" si="69"/>
        <v>20.682048000000002</v>
      </c>
      <c r="CK70" s="96"/>
      <c r="CL70" s="514">
        <v>846.16244999999992</v>
      </c>
      <c r="CM70" s="868">
        <f t="shared" si="0"/>
        <v>1.3011685876630428</v>
      </c>
      <c r="CN70" s="613"/>
      <c r="CO70" s="96"/>
      <c r="CP70" s="69">
        <f t="shared" si="24"/>
        <v>295706.17556947842</v>
      </c>
      <c r="CQ70" s="692">
        <f t="shared" si="70"/>
        <v>3.2863543626435554</v>
      </c>
      <c r="CR70" s="69">
        <f t="shared" si="24"/>
        <v>68256.701771627893</v>
      </c>
      <c r="CS70" s="692">
        <f t="shared" si="71"/>
        <v>0.93097933138115285</v>
      </c>
      <c r="CT70" s="69">
        <f t="shared" si="24"/>
        <v>363962.8773411063</v>
      </c>
      <c r="CU70" s="692">
        <f t="shared" si="72"/>
        <v>4.2173336940247079</v>
      </c>
      <c r="CV70" s="69">
        <f t="shared" si="24"/>
        <v>638836.04265351174</v>
      </c>
      <c r="CW70" s="692">
        <f t="shared" si="73"/>
        <v>6.9009623317409492</v>
      </c>
      <c r="CX70" s="69">
        <f t="shared" si="25"/>
        <v>1226057.329771606</v>
      </c>
      <c r="CY70" s="692">
        <f t="shared" si="74"/>
        <v>16.239975417608495</v>
      </c>
      <c r="CZ70" s="69">
        <f t="shared" si="26"/>
        <v>1864893.3724251178</v>
      </c>
      <c r="DA70" s="692">
        <f t="shared" si="75"/>
        <v>23.140937749349444</v>
      </c>
      <c r="DB70" s="69">
        <f t="shared" si="27"/>
        <v>934542.21822299017</v>
      </c>
      <c r="DC70" s="692">
        <f t="shared" si="76"/>
        <v>10.187316694384506</v>
      </c>
      <c r="DD70" s="69">
        <f t="shared" si="28"/>
        <v>1295796.0625645821</v>
      </c>
      <c r="DE70" s="692">
        <f t="shared" si="77"/>
        <v>17.181776837439113</v>
      </c>
      <c r="DF70" s="69">
        <f t="shared" si="28"/>
        <v>2230338.2807875723</v>
      </c>
      <c r="DG70" s="692">
        <f t="shared" si="78"/>
        <v>27.369093531823612</v>
      </c>
      <c r="DH70" s="20"/>
      <c r="DI70" s="69">
        <f t="shared" si="29"/>
        <v>509985.22092300362</v>
      </c>
      <c r="DJ70" s="692">
        <f t="shared" si="79"/>
        <v>6.0975597682030624</v>
      </c>
      <c r="DK70" s="69">
        <f t="shared" si="29"/>
        <v>66377.814331042464</v>
      </c>
      <c r="DL70" s="692">
        <f t="shared" si="80"/>
        <v>0.80742867848995725</v>
      </c>
      <c r="DM70" s="69">
        <f t="shared" si="29"/>
        <v>576363.03525404609</v>
      </c>
      <c r="DN70" s="692">
        <f t="shared" si="81"/>
        <v>6.9049884466930198</v>
      </c>
      <c r="DO70" s="69">
        <f t="shared" si="29"/>
        <v>1080725.9067097576</v>
      </c>
      <c r="DP70" s="692">
        <f t="shared" si="82"/>
        <v>13.000068434604071</v>
      </c>
      <c r="DQ70" s="69">
        <f t="shared" si="30"/>
        <v>501782.65414637583</v>
      </c>
      <c r="DR70" s="692">
        <f t="shared" si="83"/>
        <v>6.8938609095965013</v>
      </c>
      <c r="DS70" s="69">
        <f t="shared" si="31"/>
        <v>1582508.5608561335</v>
      </c>
      <c r="DT70" s="692">
        <f t="shared" si="84"/>
        <v>19.893929344200568</v>
      </c>
      <c r="DU70" s="69">
        <f t="shared" si="32"/>
        <v>1590711.1276327614</v>
      </c>
      <c r="DV70" s="471">
        <f t="shared" si="85"/>
        <v>19.097628202807137</v>
      </c>
      <c r="DW70" s="69">
        <f t="shared" si="33"/>
        <v>574087.29139422346</v>
      </c>
      <c r="DX70" s="692">
        <f t="shared" si="86"/>
        <v>7.7797192548383975</v>
      </c>
      <c r="DY70" s="69">
        <f t="shared" si="34"/>
        <v>2164798.4190269848</v>
      </c>
      <c r="DZ70" s="692">
        <f t="shared" si="87"/>
        <v>26.877347457645531</v>
      </c>
      <c r="EA70" s="91"/>
      <c r="EB70" s="69"/>
      <c r="EC70" s="69"/>
      <c r="ED70" s="69"/>
      <c r="EE70" s="69"/>
      <c r="EF70" s="69"/>
      <c r="EG70" s="69"/>
      <c r="EH70" s="69"/>
      <c r="EI70" s="69"/>
      <c r="EJ70" s="69"/>
      <c r="EK70" s="91"/>
      <c r="EL70" s="69"/>
      <c r="EM70" s="69"/>
      <c r="EN70" s="69"/>
      <c r="EO70" s="69"/>
      <c r="EP70" s="69"/>
      <c r="EQ70" s="69"/>
      <c r="ER70" s="69"/>
      <c r="ES70" s="69"/>
      <c r="ET70" s="69"/>
      <c r="EU70" s="91"/>
    </row>
    <row r="71" spans="1:151" s="72" customFormat="1">
      <c r="A71" s="61">
        <v>35065</v>
      </c>
      <c r="B71" s="70">
        <v>634</v>
      </c>
      <c r="C71" s="70">
        <f t="shared" si="1"/>
        <v>1074</v>
      </c>
      <c r="D71" s="70">
        <v>1708</v>
      </c>
      <c r="E71" s="70">
        <f t="shared" si="2"/>
        <v>3857</v>
      </c>
      <c r="F71" s="70">
        <f t="shared" si="3"/>
        <v>4983</v>
      </c>
      <c r="G71" s="70">
        <f t="shared" si="4"/>
        <v>8840</v>
      </c>
      <c r="H71" s="70">
        <v>4491</v>
      </c>
      <c r="I71" s="70">
        <f t="shared" si="5"/>
        <v>6057</v>
      </c>
      <c r="J71" s="70">
        <v>10548</v>
      </c>
      <c r="K71" s="23"/>
      <c r="L71" s="70">
        <v>989</v>
      </c>
      <c r="M71" s="70">
        <f t="shared" si="6"/>
        <v>1728</v>
      </c>
      <c r="N71" s="70">
        <v>2717</v>
      </c>
      <c r="O71" s="70">
        <f t="shared" si="7"/>
        <v>1012</v>
      </c>
      <c r="P71" s="70">
        <f t="shared" si="8"/>
        <v>1964</v>
      </c>
      <c r="Q71" s="70">
        <f t="shared" si="9"/>
        <v>2976</v>
      </c>
      <c r="R71" s="70">
        <v>2001</v>
      </c>
      <c r="S71" s="70">
        <f t="shared" si="10"/>
        <v>3692</v>
      </c>
      <c r="T71" s="70">
        <v>5693</v>
      </c>
      <c r="U71" s="23"/>
      <c r="V71" s="70">
        <v>-355</v>
      </c>
      <c r="W71" s="70">
        <f t="shared" si="11"/>
        <v>-654</v>
      </c>
      <c r="X71" s="70">
        <v>-1009</v>
      </c>
      <c r="Y71" s="70">
        <f t="shared" si="12"/>
        <v>2845</v>
      </c>
      <c r="Z71" s="70">
        <f t="shared" si="13"/>
        <v>3019</v>
      </c>
      <c r="AA71" s="70">
        <f t="shared" si="14"/>
        <v>5864</v>
      </c>
      <c r="AB71" s="70">
        <v>2490</v>
      </c>
      <c r="AC71" s="70">
        <f t="shared" si="15"/>
        <v>2365</v>
      </c>
      <c r="AD71" s="70">
        <v>4855</v>
      </c>
      <c r="AE71" s="23"/>
      <c r="AF71" s="233">
        <f t="shared" si="55"/>
        <v>-2935</v>
      </c>
      <c r="AG71" s="233">
        <f t="shared" si="35"/>
        <v>-5743</v>
      </c>
      <c r="AH71" s="233">
        <f t="shared" si="56"/>
        <v>-8678</v>
      </c>
      <c r="AI71" s="233">
        <f t="shared" si="36"/>
        <v>22286</v>
      </c>
      <c r="AJ71" s="233">
        <f t="shared" si="57"/>
        <v>16228</v>
      </c>
      <c r="AK71" s="233">
        <f t="shared" si="37"/>
        <v>38514</v>
      </c>
      <c r="AL71" s="233">
        <f t="shared" si="58"/>
        <v>19351</v>
      </c>
      <c r="AM71" s="233">
        <f t="shared" si="38"/>
        <v>10485</v>
      </c>
      <c r="AN71" s="233">
        <f t="shared" si="59"/>
        <v>29836</v>
      </c>
      <c r="AO71" s="23"/>
      <c r="AP71" s="233">
        <f t="shared" si="39"/>
        <v>4816</v>
      </c>
      <c r="AQ71" s="233">
        <f t="shared" si="40"/>
        <v>7751</v>
      </c>
      <c r="AR71" s="233">
        <f t="shared" si="41"/>
        <v>-2935</v>
      </c>
      <c r="AS71" s="233">
        <f t="shared" si="42"/>
        <v>32460</v>
      </c>
      <c r="AT71" s="233">
        <f t="shared" si="43"/>
        <v>10174</v>
      </c>
      <c r="AU71" s="233">
        <f t="shared" si="44"/>
        <v>22286</v>
      </c>
      <c r="AV71" s="409">
        <f t="shared" si="45"/>
        <v>37276</v>
      </c>
      <c r="AW71" s="409">
        <f t="shared" si="46"/>
        <v>17925</v>
      </c>
      <c r="AX71" s="233">
        <f t="shared" si="47"/>
        <v>19351</v>
      </c>
      <c r="AY71" s="75"/>
      <c r="AZ71" s="744">
        <v>213915</v>
      </c>
      <c r="BA71" s="382">
        <f t="shared" si="60"/>
        <v>2.5680040000000002</v>
      </c>
      <c r="BB71" s="69">
        <f t="shared" si="16"/>
        <v>41140</v>
      </c>
      <c r="BC71" s="382">
        <f t="shared" si="60"/>
        <v>0.71491800000000005</v>
      </c>
      <c r="BD71" s="744">
        <v>255055</v>
      </c>
      <c r="BE71" s="382">
        <f t="shared" si="48"/>
        <v>3.2829220000000001</v>
      </c>
      <c r="BF71" s="744">
        <v>355401</v>
      </c>
      <c r="BG71" s="382">
        <f t="shared" si="49"/>
        <v>5.307321</v>
      </c>
      <c r="BH71" s="69">
        <f t="shared" si="17"/>
        <v>854010</v>
      </c>
      <c r="BI71" s="382">
        <f t="shared" si="50"/>
        <v>12.452916</v>
      </c>
      <c r="BJ71" s="744">
        <v>1209411</v>
      </c>
      <c r="BK71" s="382">
        <f t="shared" si="51"/>
        <v>17.760237</v>
      </c>
      <c r="BL71" s="69">
        <f t="shared" si="88"/>
        <v>569316</v>
      </c>
      <c r="BM71" s="382">
        <f t="shared" si="52"/>
        <v>7.8753250000000001</v>
      </c>
      <c r="BN71" s="69">
        <f t="shared" si="19"/>
        <v>895478</v>
      </c>
      <c r="BO71" s="382">
        <f t="shared" si="53"/>
        <v>13.175936999999999</v>
      </c>
      <c r="BP71" s="744">
        <v>1464794</v>
      </c>
      <c r="BQ71" s="382">
        <f t="shared" si="54"/>
        <v>21.051262000000001</v>
      </c>
      <c r="BR71" s="20"/>
      <c r="BS71" s="744">
        <v>295552</v>
      </c>
      <c r="BT71" s="420">
        <f t="shared" si="61"/>
        <v>4.7073049999999999</v>
      </c>
      <c r="BU71" s="69">
        <f t="shared" si="20"/>
        <v>40166</v>
      </c>
      <c r="BV71" s="420">
        <f t="shared" si="62"/>
        <v>0.61852799999999997</v>
      </c>
      <c r="BW71" s="744">
        <v>335718</v>
      </c>
      <c r="BX71" s="420">
        <f t="shared" si="63"/>
        <v>5.3258330000000003</v>
      </c>
      <c r="BY71" s="744">
        <v>787275</v>
      </c>
      <c r="BZ71" s="420">
        <f t="shared" si="64"/>
        <v>10.114077</v>
      </c>
      <c r="CA71" s="69">
        <f t="shared" si="21"/>
        <v>457459</v>
      </c>
      <c r="CB71" s="420">
        <f t="shared" si="65"/>
        <v>5.3835420000000003</v>
      </c>
      <c r="CC71" s="744">
        <v>1244734</v>
      </c>
      <c r="CD71" s="420">
        <f t="shared" si="66"/>
        <v>15.497619</v>
      </c>
      <c r="CE71" s="69">
        <f t="shared" si="22"/>
        <v>1082827</v>
      </c>
      <c r="CF71" s="420">
        <f t="shared" si="89"/>
        <v>14.821382</v>
      </c>
      <c r="CG71" s="69">
        <f t="shared" si="23"/>
        <v>501764</v>
      </c>
      <c r="CH71" s="420">
        <f t="shared" si="90"/>
        <v>6.061712</v>
      </c>
      <c r="CI71" s="744">
        <v>1584591</v>
      </c>
      <c r="CJ71" s="471">
        <f t="shared" si="69"/>
        <v>20.883094</v>
      </c>
      <c r="CK71" s="96"/>
      <c r="CL71" s="514">
        <v>846.16244999999992</v>
      </c>
      <c r="CM71" s="868">
        <f t="shared" si="0"/>
        <v>1.3011685876630428</v>
      </c>
      <c r="CN71" s="613"/>
      <c r="CO71" s="96"/>
      <c r="CP71" s="69">
        <f t="shared" si="24"/>
        <v>278339.47842993977</v>
      </c>
      <c r="CQ71" s="692">
        <f t="shared" si="70"/>
        <v>3.3378116068851389</v>
      </c>
      <c r="CR71" s="69">
        <f t="shared" si="24"/>
        <v>53530.075696457578</v>
      </c>
      <c r="CS71" s="692">
        <f t="shared" si="71"/>
        <v>0.92926245590885792</v>
      </c>
      <c r="CT71" s="69">
        <f t="shared" si="24"/>
        <v>331869.55412639736</v>
      </c>
      <c r="CU71" s="692">
        <f t="shared" si="72"/>
        <v>4.2670740627939967</v>
      </c>
      <c r="CV71" s="69">
        <f t="shared" si="24"/>
        <v>462436.61722403305</v>
      </c>
      <c r="CW71" s="692">
        <f t="shared" si="73"/>
        <v>6.8982902388737903</v>
      </c>
      <c r="CX71" s="69">
        <f t="shared" si="25"/>
        <v>1111210.9855501151</v>
      </c>
      <c r="CY71" s="692">
        <f t="shared" si="74"/>
        <v>16.183874851163846</v>
      </c>
      <c r="CZ71" s="69">
        <f t="shared" si="26"/>
        <v>1573647.6027741483</v>
      </c>
      <c r="DA71" s="692">
        <f t="shared" si="75"/>
        <v>23.082165090037638</v>
      </c>
      <c r="DB71" s="69">
        <f t="shared" si="27"/>
        <v>740776.09565397282</v>
      </c>
      <c r="DC71" s="692">
        <f t="shared" si="76"/>
        <v>10.236101845758931</v>
      </c>
      <c r="DD71" s="69">
        <f t="shared" si="28"/>
        <v>1165167.8445433262</v>
      </c>
      <c r="DE71" s="692">
        <f t="shared" si="77"/>
        <v>17.123669850927026</v>
      </c>
      <c r="DF71" s="69">
        <f t="shared" si="28"/>
        <v>1905943.940197299</v>
      </c>
      <c r="DG71" s="692">
        <f t="shared" si="78"/>
        <v>27.359771696685954</v>
      </c>
      <c r="DH71" s="20"/>
      <c r="DI71" s="69">
        <f t="shared" si="29"/>
        <v>384562.97842098761</v>
      </c>
      <c r="DJ71" s="692">
        <f t="shared" si="79"/>
        <v>6.1177133574955196</v>
      </c>
      <c r="DK71" s="69">
        <f t="shared" si="29"/>
        <v>52262.737492073778</v>
      </c>
      <c r="DL71" s="692">
        <f t="shared" si="80"/>
        <v>0.80386204213529466</v>
      </c>
      <c r="DM71" s="69">
        <f t="shared" si="29"/>
        <v>436825.7159130614</v>
      </c>
      <c r="DN71" s="692">
        <f t="shared" si="81"/>
        <v>6.9215753996308127</v>
      </c>
      <c r="DO71" s="69">
        <f t="shared" si="29"/>
        <v>1024377.499852422</v>
      </c>
      <c r="DP71" s="692">
        <f t="shared" si="82"/>
        <v>13.144509272072554</v>
      </c>
      <c r="DQ71" s="69">
        <f t="shared" si="30"/>
        <v>595231.28094374784</v>
      </c>
      <c r="DR71" s="692">
        <f t="shared" si="83"/>
        <v>6.9968787250622606</v>
      </c>
      <c r="DS71" s="69">
        <f t="shared" si="31"/>
        <v>1619608.7807961698</v>
      </c>
      <c r="DT71" s="692">
        <f t="shared" si="84"/>
        <v>20.141387997134817</v>
      </c>
      <c r="DU71" s="69">
        <f t="shared" si="32"/>
        <v>1408940.4782734097</v>
      </c>
      <c r="DV71" s="471">
        <f t="shared" si="85"/>
        <v>19.262222629568075</v>
      </c>
      <c r="DW71" s="69">
        <f t="shared" si="33"/>
        <v>652879.555220159</v>
      </c>
      <c r="DX71" s="692">
        <f t="shared" si="86"/>
        <v>7.8782663258318548</v>
      </c>
      <c r="DY71" s="69">
        <f t="shared" si="34"/>
        <v>2061820.0334935687</v>
      </c>
      <c r="DZ71" s="692">
        <f t="shared" si="87"/>
        <v>27.140488955399928</v>
      </c>
      <c r="EA71" s="91"/>
      <c r="EB71" s="69"/>
      <c r="EC71" s="69"/>
      <c r="ED71" s="69"/>
      <c r="EE71" s="69"/>
      <c r="EF71" s="69"/>
      <c r="EG71" s="69"/>
      <c r="EH71" s="69"/>
      <c r="EI71" s="69"/>
      <c r="EJ71" s="69"/>
      <c r="EK71" s="91"/>
      <c r="EL71" s="69"/>
      <c r="EM71" s="69"/>
      <c r="EN71" s="69"/>
      <c r="EO71" s="69"/>
      <c r="EP71" s="69"/>
      <c r="EQ71" s="69"/>
      <c r="ER71" s="69"/>
      <c r="ES71" s="69"/>
      <c r="ET71" s="69"/>
      <c r="EU71" s="91"/>
    </row>
    <row r="72" spans="1:151" s="72" customFormat="1">
      <c r="A72" s="61">
        <v>35096</v>
      </c>
      <c r="B72" s="70">
        <v>366</v>
      </c>
      <c r="C72" s="70">
        <f t="shared" si="1"/>
        <v>691</v>
      </c>
      <c r="D72" s="70">
        <v>1057</v>
      </c>
      <c r="E72" s="70">
        <f t="shared" si="2"/>
        <v>2696</v>
      </c>
      <c r="F72" s="70">
        <f t="shared" si="3"/>
        <v>3686</v>
      </c>
      <c r="G72" s="70">
        <f t="shared" si="4"/>
        <v>6382</v>
      </c>
      <c r="H72" s="70">
        <v>3062</v>
      </c>
      <c r="I72" s="70">
        <f t="shared" si="5"/>
        <v>4377</v>
      </c>
      <c r="J72" s="70">
        <v>7439</v>
      </c>
      <c r="K72" s="23"/>
      <c r="L72" s="70">
        <v>706</v>
      </c>
      <c r="M72" s="70">
        <f t="shared" si="6"/>
        <v>1281</v>
      </c>
      <c r="N72" s="70">
        <v>1987</v>
      </c>
      <c r="O72" s="70">
        <f t="shared" si="7"/>
        <v>763</v>
      </c>
      <c r="P72" s="70">
        <f t="shared" si="8"/>
        <v>1368</v>
      </c>
      <c r="Q72" s="70">
        <f t="shared" si="9"/>
        <v>2131</v>
      </c>
      <c r="R72" s="70">
        <v>1469</v>
      </c>
      <c r="S72" s="70">
        <f t="shared" si="10"/>
        <v>2649</v>
      </c>
      <c r="T72" s="70">
        <v>4118</v>
      </c>
      <c r="U72" s="23"/>
      <c r="V72" s="70">
        <v>-340</v>
      </c>
      <c r="W72" s="70">
        <f t="shared" si="11"/>
        <v>-590</v>
      </c>
      <c r="X72" s="70">
        <v>-930</v>
      </c>
      <c r="Y72" s="70">
        <f t="shared" si="12"/>
        <v>1933</v>
      </c>
      <c r="Z72" s="70">
        <f t="shared" si="13"/>
        <v>2318</v>
      </c>
      <c r="AA72" s="70">
        <f t="shared" si="14"/>
        <v>4251</v>
      </c>
      <c r="AB72" s="70">
        <v>1593</v>
      </c>
      <c r="AC72" s="70">
        <f t="shared" si="15"/>
        <v>1728</v>
      </c>
      <c r="AD72" s="70">
        <v>3321</v>
      </c>
      <c r="AE72" s="23"/>
      <c r="AF72" s="233">
        <f t="shared" si="55"/>
        <v>-3081</v>
      </c>
      <c r="AG72" s="233">
        <f t="shared" si="35"/>
        <v>-5778</v>
      </c>
      <c r="AH72" s="233">
        <f t="shared" si="56"/>
        <v>-8859</v>
      </c>
      <c r="AI72" s="233">
        <f t="shared" si="36"/>
        <v>22109</v>
      </c>
      <c r="AJ72" s="233">
        <f t="shared" si="57"/>
        <v>16784</v>
      </c>
      <c r="AK72" s="233">
        <f t="shared" si="37"/>
        <v>38893</v>
      </c>
      <c r="AL72" s="233">
        <f t="shared" si="58"/>
        <v>19028</v>
      </c>
      <c r="AM72" s="233">
        <f t="shared" si="38"/>
        <v>11006</v>
      </c>
      <c r="AN72" s="233">
        <f t="shared" si="59"/>
        <v>30034</v>
      </c>
      <c r="AO72" s="23"/>
      <c r="AP72" s="233">
        <f t="shared" si="39"/>
        <v>4781</v>
      </c>
      <c r="AQ72" s="233">
        <f t="shared" si="40"/>
        <v>7862</v>
      </c>
      <c r="AR72" s="233">
        <f t="shared" si="41"/>
        <v>-3081</v>
      </c>
      <c r="AS72" s="233">
        <f t="shared" si="42"/>
        <v>32307</v>
      </c>
      <c r="AT72" s="233">
        <f t="shared" si="43"/>
        <v>10198</v>
      </c>
      <c r="AU72" s="233">
        <f t="shared" si="44"/>
        <v>22109</v>
      </c>
      <c r="AV72" s="409">
        <f t="shared" si="45"/>
        <v>37088</v>
      </c>
      <c r="AW72" s="409">
        <f t="shared" si="46"/>
        <v>18060</v>
      </c>
      <c r="AX72" s="233">
        <f t="shared" si="47"/>
        <v>19028</v>
      </c>
      <c r="AY72" s="75"/>
      <c r="AZ72" s="744">
        <v>203266</v>
      </c>
      <c r="BA72" s="382">
        <f t="shared" si="60"/>
        <v>2.5783860000000001</v>
      </c>
      <c r="BB72" s="69">
        <f t="shared" si="16"/>
        <v>53157</v>
      </c>
      <c r="BC72" s="382">
        <f t="shared" si="60"/>
        <v>0.64229899999999995</v>
      </c>
      <c r="BD72" s="744">
        <v>256423</v>
      </c>
      <c r="BE72" s="382">
        <f t="shared" si="48"/>
        <v>3.220685</v>
      </c>
      <c r="BF72" s="744">
        <v>461933</v>
      </c>
      <c r="BG72" s="382">
        <f t="shared" si="49"/>
        <v>5.3306509999999996</v>
      </c>
      <c r="BH72" s="69">
        <f t="shared" si="17"/>
        <v>1025533</v>
      </c>
      <c r="BI72" s="382">
        <f t="shared" si="50"/>
        <v>12.305519</v>
      </c>
      <c r="BJ72" s="744">
        <v>1487466</v>
      </c>
      <c r="BK72" s="382">
        <f t="shared" si="51"/>
        <v>17.63617</v>
      </c>
      <c r="BL72" s="69">
        <f t="shared" si="88"/>
        <v>665199</v>
      </c>
      <c r="BM72" s="382">
        <f t="shared" si="52"/>
        <v>7.9090369999999997</v>
      </c>
      <c r="BN72" s="69">
        <f t="shared" si="19"/>
        <v>1079334</v>
      </c>
      <c r="BO72" s="382">
        <f t="shared" si="53"/>
        <v>12.955622</v>
      </c>
      <c r="BP72" s="744">
        <v>1744533</v>
      </c>
      <c r="BQ72" s="382">
        <f t="shared" si="54"/>
        <v>20.864659</v>
      </c>
      <c r="BR72" s="20"/>
      <c r="BS72" s="744">
        <v>353768</v>
      </c>
      <c r="BT72" s="420">
        <f t="shared" si="61"/>
        <v>4.7051809999999996</v>
      </c>
      <c r="BU72" s="69">
        <f t="shared" si="20"/>
        <v>44279</v>
      </c>
      <c r="BV72" s="420">
        <f t="shared" si="62"/>
        <v>0.61489000000000005</v>
      </c>
      <c r="BW72" s="744">
        <v>398047</v>
      </c>
      <c r="BX72" s="420">
        <f t="shared" si="63"/>
        <v>5.3200710000000004</v>
      </c>
      <c r="BY72" s="744">
        <v>790418</v>
      </c>
      <c r="BZ72" s="420">
        <f t="shared" si="64"/>
        <v>10.138987</v>
      </c>
      <c r="CA72" s="69">
        <f t="shared" si="21"/>
        <v>459739</v>
      </c>
      <c r="CB72" s="420">
        <f t="shared" si="65"/>
        <v>5.4369370000000004</v>
      </c>
      <c r="CC72" s="744">
        <v>1250157</v>
      </c>
      <c r="CD72" s="420">
        <f t="shared" si="66"/>
        <v>15.575924000000001</v>
      </c>
      <c r="CE72" s="69">
        <f t="shared" si="22"/>
        <v>1144186</v>
      </c>
      <c r="CF72" s="420">
        <f t="shared" si="89"/>
        <v>14.844168</v>
      </c>
      <c r="CG72" s="69">
        <f t="shared" si="23"/>
        <v>510517</v>
      </c>
      <c r="CH72" s="420">
        <f t="shared" si="90"/>
        <v>6.1117489999999997</v>
      </c>
      <c r="CI72" s="744">
        <v>1654703</v>
      </c>
      <c r="CJ72" s="471">
        <f t="shared" si="69"/>
        <v>20.955916999999999</v>
      </c>
      <c r="CK72" s="96"/>
      <c r="CL72" s="514">
        <v>846.16244999999992</v>
      </c>
      <c r="CM72" s="868">
        <f t="shared" si="0"/>
        <v>1.3011685876630428</v>
      </c>
      <c r="CN72" s="613"/>
      <c r="CO72" s="96"/>
      <c r="CP72" s="69">
        <f t="shared" si="24"/>
        <v>264483.33413991606</v>
      </c>
      <c r="CQ72" s="692">
        <f t="shared" si="70"/>
        <v>3.3515359771406037</v>
      </c>
      <c r="CR72" s="69">
        <f t="shared" si="24"/>
        <v>69166.218614404366</v>
      </c>
      <c r="CS72" s="692">
        <f t="shared" si="71"/>
        <v>0.83491350767929984</v>
      </c>
      <c r="CT72" s="69">
        <f t="shared" si="24"/>
        <v>333649.55275432044</v>
      </c>
      <c r="CU72" s="692">
        <f t="shared" si="72"/>
        <v>4.186449484819903</v>
      </c>
      <c r="CV72" s="69">
        <f t="shared" si="24"/>
        <v>601052.70920495235</v>
      </c>
      <c r="CW72" s="692">
        <f t="shared" si="73"/>
        <v>6.9291368457757399</v>
      </c>
      <c r="CX72" s="69">
        <f t="shared" si="25"/>
        <v>1334391.3252118432</v>
      </c>
      <c r="CY72" s="692">
        <f t="shared" si="74"/>
        <v>15.993397802073048</v>
      </c>
      <c r="CZ72" s="69">
        <f t="shared" si="26"/>
        <v>1935444.0344167955</v>
      </c>
      <c r="DA72" s="692">
        <f t="shared" si="75"/>
        <v>22.922534647848789</v>
      </c>
      <c r="DB72" s="69">
        <f t="shared" si="27"/>
        <v>865536.04334486835</v>
      </c>
      <c r="DC72" s="692">
        <f t="shared" si="76"/>
        <v>10.280672822916344</v>
      </c>
      <c r="DD72" s="69">
        <f t="shared" si="28"/>
        <v>1404395.4963967027</v>
      </c>
      <c r="DE72" s="692">
        <f t="shared" si="77"/>
        <v>16.838455858441993</v>
      </c>
      <c r="DF72" s="69">
        <f t="shared" si="28"/>
        <v>2269931.5397415711</v>
      </c>
      <c r="DG72" s="692">
        <f t="shared" si="78"/>
        <v>27.11912868135834</v>
      </c>
      <c r="DH72" s="20"/>
      <c r="DI72" s="69">
        <f t="shared" si="29"/>
        <v>460311.80892037932</v>
      </c>
      <c r="DJ72" s="692">
        <f t="shared" si="79"/>
        <v>6.1153475509850423</v>
      </c>
      <c r="DK72" s="69">
        <f t="shared" si="29"/>
        <v>57614.443893131873</v>
      </c>
      <c r="DL72" s="692">
        <f t="shared" si="80"/>
        <v>0.79918196044594547</v>
      </c>
      <c r="DM72" s="69">
        <f t="shared" si="29"/>
        <v>517926.25281351118</v>
      </c>
      <c r="DN72" s="692">
        <f t="shared" si="81"/>
        <v>6.9145295114309873</v>
      </c>
      <c r="DO72" s="69">
        <f t="shared" si="29"/>
        <v>1028467.072723447</v>
      </c>
      <c r="DP72" s="692">
        <f t="shared" si="82"/>
        <v>13.177777194398566</v>
      </c>
      <c r="DQ72" s="69">
        <f t="shared" si="30"/>
        <v>598197.94532361964</v>
      </c>
      <c r="DR72" s="692">
        <f t="shared" si="83"/>
        <v>7.0668089010495763</v>
      </c>
      <c r="DS72" s="69">
        <f t="shared" si="31"/>
        <v>1626665.0180470666</v>
      </c>
      <c r="DT72" s="692">
        <f t="shared" si="84"/>
        <v>20.244586095448142</v>
      </c>
      <c r="DU72" s="69">
        <f t="shared" si="32"/>
        <v>1488778.8816438264</v>
      </c>
      <c r="DV72" s="471">
        <f t="shared" si="85"/>
        <v>19.293124745383604</v>
      </c>
      <c r="DW72" s="69">
        <f t="shared" si="33"/>
        <v>664268.68386797362</v>
      </c>
      <c r="DX72" s="692">
        <f t="shared" si="86"/>
        <v>7.9438876999721542</v>
      </c>
      <c r="DY72" s="69">
        <f t="shared" si="34"/>
        <v>2153047.5655117999</v>
      </c>
      <c r="DZ72" s="692">
        <f t="shared" si="87"/>
        <v>27.237012445355763</v>
      </c>
      <c r="EA72" s="91"/>
      <c r="EB72" s="69"/>
      <c r="EC72" s="69"/>
      <c r="ED72" s="69"/>
      <c r="EE72" s="69"/>
      <c r="EF72" s="69"/>
      <c r="EG72" s="69"/>
      <c r="EH72" s="69"/>
      <c r="EI72" s="69"/>
      <c r="EJ72" s="69"/>
      <c r="EK72" s="91"/>
      <c r="EL72" s="69"/>
      <c r="EM72" s="69"/>
      <c r="EN72" s="69"/>
      <c r="EO72" s="69"/>
      <c r="EP72" s="69"/>
      <c r="EQ72" s="69"/>
      <c r="ER72" s="69"/>
      <c r="ES72" s="69"/>
      <c r="ET72" s="69"/>
      <c r="EU72" s="91"/>
    </row>
    <row r="73" spans="1:151" s="72" customFormat="1">
      <c r="A73" s="61">
        <v>35125</v>
      </c>
      <c r="B73" s="70">
        <v>387</v>
      </c>
      <c r="C73" s="70">
        <f t="shared" si="1"/>
        <v>699</v>
      </c>
      <c r="D73" s="70">
        <v>1086</v>
      </c>
      <c r="E73" s="70">
        <f t="shared" si="2"/>
        <v>2177</v>
      </c>
      <c r="F73" s="70">
        <f t="shared" si="3"/>
        <v>2733</v>
      </c>
      <c r="G73" s="70">
        <f t="shared" si="4"/>
        <v>4910</v>
      </c>
      <c r="H73" s="70">
        <v>2564</v>
      </c>
      <c r="I73" s="70">
        <f t="shared" si="5"/>
        <v>3432</v>
      </c>
      <c r="J73" s="70">
        <v>5996</v>
      </c>
      <c r="K73" s="23"/>
      <c r="L73" s="70">
        <v>789</v>
      </c>
      <c r="M73" s="70">
        <f t="shared" si="6"/>
        <v>1366</v>
      </c>
      <c r="N73" s="70">
        <v>2155</v>
      </c>
      <c r="O73" s="70">
        <f t="shared" si="7"/>
        <v>1153</v>
      </c>
      <c r="P73" s="70">
        <f t="shared" si="8"/>
        <v>2198</v>
      </c>
      <c r="Q73" s="70">
        <f t="shared" si="9"/>
        <v>3351</v>
      </c>
      <c r="R73" s="70">
        <v>1942</v>
      </c>
      <c r="S73" s="70">
        <f t="shared" si="10"/>
        <v>3564</v>
      </c>
      <c r="T73" s="70">
        <v>5506</v>
      </c>
      <c r="U73" s="23"/>
      <c r="V73" s="70">
        <v>-402</v>
      </c>
      <c r="W73" s="70">
        <f t="shared" si="11"/>
        <v>-667</v>
      </c>
      <c r="X73" s="70">
        <v>-1069</v>
      </c>
      <c r="Y73" s="70">
        <f t="shared" si="12"/>
        <v>1024</v>
      </c>
      <c r="Z73" s="70">
        <f t="shared" si="13"/>
        <v>535</v>
      </c>
      <c r="AA73" s="70">
        <f t="shared" si="14"/>
        <v>1559</v>
      </c>
      <c r="AB73" s="70">
        <v>622</v>
      </c>
      <c r="AC73" s="70">
        <f t="shared" si="15"/>
        <v>-132</v>
      </c>
      <c r="AD73" s="70">
        <v>490</v>
      </c>
      <c r="AE73" s="23"/>
      <c r="AF73" s="233">
        <f t="shared" si="55"/>
        <v>-3287</v>
      </c>
      <c r="AG73" s="233">
        <f t="shared" si="35"/>
        <v>-5869</v>
      </c>
      <c r="AH73" s="233">
        <f t="shared" si="56"/>
        <v>-9156</v>
      </c>
      <c r="AI73" s="233">
        <f t="shared" si="36"/>
        <v>21989</v>
      </c>
      <c r="AJ73" s="233">
        <f t="shared" si="57"/>
        <v>16999</v>
      </c>
      <c r="AK73" s="233">
        <f t="shared" si="37"/>
        <v>38988</v>
      </c>
      <c r="AL73" s="233">
        <f t="shared" si="58"/>
        <v>18702</v>
      </c>
      <c r="AM73" s="233">
        <f t="shared" si="38"/>
        <v>11130</v>
      </c>
      <c r="AN73" s="233">
        <f t="shared" si="59"/>
        <v>29832</v>
      </c>
      <c r="AO73" s="23"/>
      <c r="AP73" s="233">
        <f t="shared" si="39"/>
        <v>4796</v>
      </c>
      <c r="AQ73" s="233">
        <f t="shared" si="40"/>
        <v>8083</v>
      </c>
      <c r="AR73" s="233">
        <f t="shared" si="41"/>
        <v>-3287</v>
      </c>
      <c r="AS73" s="233">
        <f t="shared" si="42"/>
        <v>32382</v>
      </c>
      <c r="AT73" s="233">
        <f t="shared" si="43"/>
        <v>10393</v>
      </c>
      <c r="AU73" s="233">
        <f t="shared" si="44"/>
        <v>21989</v>
      </c>
      <c r="AV73" s="409">
        <f t="shared" si="45"/>
        <v>37178</v>
      </c>
      <c r="AW73" s="409">
        <f t="shared" si="46"/>
        <v>18476</v>
      </c>
      <c r="AX73" s="233">
        <f t="shared" si="47"/>
        <v>18702</v>
      </c>
      <c r="AY73" s="75"/>
      <c r="AZ73" s="744">
        <v>225791</v>
      </c>
      <c r="BA73" s="382">
        <f t="shared" si="60"/>
        <v>2.537026</v>
      </c>
      <c r="BB73" s="69">
        <f t="shared" si="16"/>
        <v>57220</v>
      </c>
      <c r="BC73" s="382">
        <f t="shared" si="60"/>
        <v>0.64405400000000002</v>
      </c>
      <c r="BD73" s="744">
        <v>283011</v>
      </c>
      <c r="BE73" s="382">
        <f t="shared" si="48"/>
        <v>3.1810800000000001</v>
      </c>
      <c r="BF73" s="744">
        <v>497151</v>
      </c>
      <c r="BG73" s="382">
        <f t="shared" si="49"/>
        <v>5.3213049999999997</v>
      </c>
      <c r="BH73" s="69">
        <f t="shared" si="17"/>
        <v>1106932</v>
      </c>
      <c r="BI73" s="382">
        <f t="shared" si="50"/>
        <v>12.1904</v>
      </c>
      <c r="BJ73" s="744">
        <v>1604083</v>
      </c>
      <c r="BK73" s="382">
        <f t="shared" si="51"/>
        <v>17.511704999999999</v>
      </c>
      <c r="BL73" s="69">
        <f t="shared" si="88"/>
        <v>722942</v>
      </c>
      <c r="BM73" s="382">
        <f t="shared" si="52"/>
        <v>7.8583309999999997</v>
      </c>
      <c r="BN73" s="69">
        <f t="shared" si="19"/>
        <v>1164824</v>
      </c>
      <c r="BO73" s="382">
        <f t="shared" si="53"/>
        <v>12.842036</v>
      </c>
      <c r="BP73" s="744">
        <v>1887766</v>
      </c>
      <c r="BQ73" s="382">
        <f t="shared" si="54"/>
        <v>20.700367</v>
      </c>
      <c r="BR73" s="20"/>
      <c r="BS73" s="744">
        <v>391309</v>
      </c>
      <c r="BT73" s="420">
        <f t="shared" si="61"/>
        <v>4.671564</v>
      </c>
      <c r="BU73" s="69">
        <f t="shared" si="20"/>
        <v>51036</v>
      </c>
      <c r="BV73" s="420">
        <f t="shared" si="62"/>
        <v>0.60384300000000002</v>
      </c>
      <c r="BW73" s="744">
        <v>442345</v>
      </c>
      <c r="BX73" s="420">
        <f t="shared" si="63"/>
        <v>5.2754070000000004</v>
      </c>
      <c r="BY73" s="744">
        <v>765214</v>
      </c>
      <c r="BZ73" s="420">
        <f t="shared" si="64"/>
        <v>10.05917</v>
      </c>
      <c r="CA73" s="69">
        <f t="shared" si="21"/>
        <v>455622</v>
      </c>
      <c r="CB73" s="420">
        <f t="shared" si="65"/>
        <v>5.4050770000000004</v>
      </c>
      <c r="CC73" s="744">
        <v>1220836</v>
      </c>
      <c r="CD73" s="420">
        <f t="shared" si="66"/>
        <v>15.464247</v>
      </c>
      <c r="CE73" s="69">
        <f t="shared" si="22"/>
        <v>1156523</v>
      </c>
      <c r="CF73" s="420">
        <f t="shared" si="89"/>
        <v>14.730734</v>
      </c>
      <c r="CG73" s="69">
        <f t="shared" si="23"/>
        <v>511228</v>
      </c>
      <c r="CH73" s="420">
        <f t="shared" si="90"/>
        <v>6.0687030000000002</v>
      </c>
      <c r="CI73" s="744">
        <v>1667751</v>
      </c>
      <c r="CJ73" s="471">
        <f t="shared" si="69"/>
        <v>20.799437000000001</v>
      </c>
      <c r="CK73" s="96"/>
      <c r="CL73" s="514">
        <v>842.26904999999988</v>
      </c>
      <c r="CM73" s="868">
        <f t="shared" si="0"/>
        <v>1.3071832569414727</v>
      </c>
      <c r="CN73" s="613"/>
      <c r="CO73" s="96"/>
      <c r="CP73" s="69">
        <f t="shared" si="24"/>
        <v>295150.21476807207</v>
      </c>
      <c r="CQ73" s="692">
        <f t="shared" si="70"/>
        <v>3.2990544082929745</v>
      </c>
      <c r="CR73" s="69">
        <f t="shared" si="24"/>
        <v>74797.025962191066</v>
      </c>
      <c r="CS73" s="692">
        <f t="shared" si="71"/>
        <v>0.83753638165162414</v>
      </c>
      <c r="CT73" s="69">
        <f t="shared" si="24"/>
        <v>369947.24073026312</v>
      </c>
      <c r="CU73" s="692">
        <f t="shared" si="72"/>
        <v>4.1365907899445995</v>
      </c>
      <c r="CV73" s="69">
        <f t="shared" si="24"/>
        <v>649867.46337171015</v>
      </c>
      <c r="CW73" s="692">
        <f t="shared" si="73"/>
        <v>6.91992215895523</v>
      </c>
      <c r="CX73" s="69">
        <f t="shared" si="25"/>
        <v>1446962.9769727383</v>
      </c>
      <c r="CY73" s="692">
        <f t="shared" si="74"/>
        <v>15.850159848488348</v>
      </c>
      <c r="CZ73" s="69">
        <f t="shared" si="26"/>
        <v>2096830.4403444484</v>
      </c>
      <c r="DA73" s="692">
        <f t="shared" si="75"/>
        <v>22.77008200744358</v>
      </c>
      <c r="DB73" s="69">
        <f t="shared" si="27"/>
        <v>945017.67813978216</v>
      </c>
      <c r="DC73" s="692">
        <f t="shared" si="76"/>
        <v>10.218976567248207</v>
      </c>
      <c r="DD73" s="69">
        <f t="shared" si="28"/>
        <v>1522638.4300835941</v>
      </c>
      <c r="DE73" s="692">
        <f t="shared" si="77"/>
        <v>16.69755588330851</v>
      </c>
      <c r="DF73" s="69">
        <f t="shared" si="28"/>
        <v>2467656.1082233763</v>
      </c>
      <c r="DG73" s="692">
        <f t="shared" si="78"/>
        <v>26.916532450556719</v>
      </c>
      <c r="DH73" s="20"/>
      <c r="DI73" s="69">
        <f t="shared" si="29"/>
        <v>511512.57309051073</v>
      </c>
      <c r="DJ73" s="692">
        <f t="shared" si="79"/>
        <v>6.0739227093375021</v>
      </c>
      <c r="DK73" s="69">
        <f t="shared" si="29"/>
        <v>66713.404701264997</v>
      </c>
      <c r="DL73" s="692">
        <f t="shared" si="80"/>
        <v>0.78510950238714761</v>
      </c>
      <c r="DM73" s="69">
        <f t="shared" si="29"/>
        <v>578225.97779177572</v>
      </c>
      <c r="DN73" s="692">
        <f t="shared" si="81"/>
        <v>6.8590322117246485</v>
      </c>
      <c r="DO73" s="69">
        <f t="shared" si="29"/>
        <v>1000274.9287772122</v>
      </c>
      <c r="DP73" s="692">
        <f t="shared" si="82"/>
        <v>13.07845064782828</v>
      </c>
      <c r="DQ73" s="69">
        <f t="shared" si="30"/>
        <v>595581.44989418774</v>
      </c>
      <c r="DR73" s="692">
        <f t="shared" si="83"/>
        <v>7.0280515794604126</v>
      </c>
      <c r="DS73" s="69">
        <f t="shared" si="31"/>
        <v>1595856.3786713998</v>
      </c>
      <c r="DT73" s="692">
        <f t="shared" si="84"/>
        <v>20.106502227288697</v>
      </c>
      <c r="DU73" s="69">
        <f t="shared" si="32"/>
        <v>1511787.501867723</v>
      </c>
      <c r="DV73" s="471">
        <f t="shared" si="85"/>
        <v>19.152373357165782</v>
      </c>
      <c r="DW73" s="69">
        <f t="shared" si="33"/>
        <v>668268.68207967526</v>
      </c>
      <c r="DX73" s="692">
        <f t="shared" si="86"/>
        <v>7.8909041343274771</v>
      </c>
      <c r="DY73" s="69">
        <f t="shared" si="34"/>
        <v>2180056.1839473983</v>
      </c>
      <c r="DZ73" s="692">
        <f t="shared" si="87"/>
        <v>27.04327749149326</v>
      </c>
      <c r="EA73" s="91"/>
      <c r="EB73" s="69"/>
      <c r="EC73" s="69"/>
      <c r="ED73" s="69"/>
      <c r="EE73" s="69"/>
      <c r="EF73" s="69"/>
      <c r="EG73" s="69"/>
      <c r="EH73" s="69"/>
      <c r="EI73" s="69"/>
      <c r="EJ73" s="69"/>
      <c r="EK73" s="91"/>
      <c r="EL73" s="69"/>
      <c r="EM73" s="69"/>
      <c r="EN73" s="69"/>
      <c r="EO73" s="69"/>
      <c r="EP73" s="69"/>
      <c r="EQ73" s="69"/>
      <c r="ER73" s="69"/>
      <c r="ES73" s="69"/>
      <c r="ET73" s="69"/>
      <c r="EU73" s="91"/>
    </row>
    <row r="74" spans="1:151" s="72" customFormat="1">
      <c r="A74" s="61">
        <v>35156</v>
      </c>
      <c r="B74" s="70">
        <v>335</v>
      </c>
      <c r="C74" s="70">
        <f t="shared" si="1"/>
        <v>643</v>
      </c>
      <c r="D74" s="70">
        <v>978</v>
      </c>
      <c r="E74" s="70">
        <f t="shared" si="2"/>
        <v>2154</v>
      </c>
      <c r="F74" s="70">
        <f t="shared" si="3"/>
        <v>2925</v>
      </c>
      <c r="G74" s="70">
        <f t="shared" si="4"/>
        <v>5079</v>
      </c>
      <c r="H74" s="70">
        <v>2489</v>
      </c>
      <c r="I74" s="70">
        <f t="shared" si="5"/>
        <v>3568</v>
      </c>
      <c r="J74" s="70">
        <v>6057</v>
      </c>
      <c r="K74" s="23"/>
      <c r="L74" s="70">
        <v>723</v>
      </c>
      <c r="M74" s="70">
        <f t="shared" si="6"/>
        <v>1352</v>
      </c>
      <c r="N74" s="70">
        <v>2075</v>
      </c>
      <c r="O74" s="70">
        <f t="shared" si="7"/>
        <v>1081</v>
      </c>
      <c r="P74" s="70">
        <f t="shared" si="8"/>
        <v>1913</v>
      </c>
      <c r="Q74" s="70">
        <f t="shared" si="9"/>
        <v>2994</v>
      </c>
      <c r="R74" s="70">
        <v>1804</v>
      </c>
      <c r="S74" s="70">
        <f t="shared" si="10"/>
        <v>3265</v>
      </c>
      <c r="T74" s="70">
        <v>5069</v>
      </c>
      <c r="U74" s="23"/>
      <c r="V74" s="70">
        <v>-388</v>
      </c>
      <c r="W74" s="70">
        <f t="shared" si="11"/>
        <v>-709</v>
      </c>
      <c r="X74" s="70">
        <v>-1097</v>
      </c>
      <c r="Y74" s="70">
        <f t="shared" si="12"/>
        <v>1073</v>
      </c>
      <c r="Z74" s="70">
        <f t="shared" si="13"/>
        <v>1012</v>
      </c>
      <c r="AA74" s="70">
        <f t="shared" si="14"/>
        <v>2085</v>
      </c>
      <c r="AB74" s="70">
        <v>685</v>
      </c>
      <c r="AC74" s="70">
        <f t="shared" si="15"/>
        <v>303</v>
      </c>
      <c r="AD74" s="70">
        <v>988</v>
      </c>
      <c r="AE74" s="23"/>
      <c r="AF74" s="233">
        <f t="shared" si="55"/>
        <v>-3394</v>
      </c>
      <c r="AG74" s="233">
        <f t="shared" si="35"/>
        <v>-6080</v>
      </c>
      <c r="AH74" s="233">
        <f t="shared" si="56"/>
        <v>-9474</v>
      </c>
      <c r="AI74" s="233">
        <f t="shared" si="36"/>
        <v>21975</v>
      </c>
      <c r="AJ74" s="233">
        <f t="shared" si="57"/>
        <v>17654</v>
      </c>
      <c r="AK74" s="233">
        <f t="shared" si="37"/>
        <v>39629</v>
      </c>
      <c r="AL74" s="233">
        <f t="shared" si="58"/>
        <v>18581</v>
      </c>
      <c r="AM74" s="233">
        <f t="shared" si="38"/>
        <v>11574</v>
      </c>
      <c r="AN74" s="233">
        <f t="shared" si="59"/>
        <v>30155</v>
      </c>
      <c r="AO74" s="23"/>
      <c r="AP74" s="233">
        <f t="shared" si="39"/>
        <v>4796</v>
      </c>
      <c r="AQ74" s="233">
        <f t="shared" si="40"/>
        <v>8190</v>
      </c>
      <c r="AR74" s="233">
        <f t="shared" si="41"/>
        <v>-3394</v>
      </c>
      <c r="AS74" s="233">
        <f t="shared" si="42"/>
        <v>32442</v>
      </c>
      <c r="AT74" s="233">
        <f t="shared" si="43"/>
        <v>10467</v>
      </c>
      <c r="AU74" s="233">
        <f t="shared" si="44"/>
        <v>21975</v>
      </c>
      <c r="AV74" s="409">
        <f t="shared" si="45"/>
        <v>37238</v>
      </c>
      <c r="AW74" s="409">
        <f t="shared" si="46"/>
        <v>18657</v>
      </c>
      <c r="AX74" s="233">
        <f t="shared" si="47"/>
        <v>18581</v>
      </c>
      <c r="AY74" s="75"/>
      <c r="AZ74" s="744">
        <v>208334</v>
      </c>
      <c r="BA74" s="382">
        <f t="shared" si="60"/>
        <v>2.569226</v>
      </c>
      <c r="BB74" s="69">
        <f t="shared" si="16"/>
        <v>45289</v>
      </c>
      <c r="BC74" s="382">
        <f t="shared" si="60"/>
        <v>0.64204899999999998</v>
      </c>
      <c r="BD74" s="744">
        <v>253623</v>
      </c>
      <c r="BE74" s="382">
        <f t="shared" si="48"/>
        <v>3.2112750000000001</v>
      </c>
      <c r="BF74" s="744">
        <v>458767</v>
      </c>
      <c r="BG74" s="382">
        <f t="shared" si="49"/>
        <v>5.3538040000000002</v>
      </c>
      <c r="BH74" s="69">
        <f t="shared" si="17"/>
        <v>1119764</v>
      </c>
      <c r="BI74" s="382">
        <f t="shared" si="50"/>
        <v>12.285852999999999</v>
      </c>
      <c r="BJ74" s="744">
        <v>1578531</v>
      </c>
      <c r="BK74" s="382">
        <f t="shared" si="51"/>
        <v>17.639657</v>
      </c>
      <c r="BL74" s="69">
        <f t="shared" si="88"/>
        <v>667101</v>
      </c>
      <c r="BM74" s="382">
        <f t="shared" si="52"/>
        <v>7.9230299999999998</v>
      </c>
      <c r="BN74" s="69">
        <f t="shared" si="19"/>
        <v>1166144</v>
      </c>
      <c r="BO74" s="382">
        <f t="shared" si="53"/>
        <v>12.936313</v>
      </c>
      <c r="BP74" s="744">
        <v>1833245</v>
      </c>
      <c r="BQ74" s="382">
        <f t="shared" si="54"/>
        <v>20.859342999999999</v>
      </c>
      <c r="BR74" s="20"/>
      <c r="BS74" s="744">
        <v>384137</v>
      </c>
      <c r="BT74" s="420">
        <f t="shared" si="61"/>
        <v>4.7313200000000002</v>
      </c>
      <c r="BU74" s="69">
        <f t="shared" si="20"/>
        <v>51659</v>
      </c>
      <c r="BV74" s="420">
        <f t="shared" si="62"/>
        <v>0.612981</v>
      </c>
      <c r="BW74" s="744">
        <v>435796</v>
      </c>
      <c r="BX74" s="420">
        <f t="shared" si="63"/>
        <v>5.3443009999999997</v>
      </c>
      <c r="BY74" s="744">
        <v>816476</v>
      </c>
      <c r="BZ74" s="420">
        <f t="shared" si="64"/>
        <v>10.152955</v>
      </c>
      <c r="CA74" s="69">
        <f t="shared" si="21"/>
        <v>409940</v>
      </c>
      <c r="CB74" s="420">
        <f t="shared" si="65"/>
        <v>5.3867019999999997</v>
      </c>
      <c r="CC74" s="744">
        <v>1226416</v>
      </c>
      <c r="CD74" s="420">
        <f>SUM(CC63:CC74)/1000000</f>
        <v>15.539657</v>
      </c>
      <c r="CE74" s="69">
        <f t="shared" si="22"/>
        <v>1200613</v>
      </c>
      <c r="CF74" s="420">
        <f t="shared" si="89"/>
        <v>14.884275000000001</v>
      </c>
      <c r="CG74" s="69">
        <f t="shared" si="23"/>
        <v>467159</v>
      </c>
      <c r="CH74" s="420">
        <f t="shared" si="90"/>
        <v>6.0592649999999999</v>
      </c>
      <c r="CI74" s="744">
        <v>1667772</v>
      </c>
      <c r="CJ74" s="471">
        <f t="shared" si="69"/>
        <v>20.943539999999999</v>
      </c>
      <c r="CK74" s="96"/>
      <c r="CL74" s="514">
        <v>842.26904999999988</v>
      </c>
      <c r="CM74" s="868">
        <f t="shared" si="0"/>
        <v>1.3071832569414727</v>
      </c>
      <c r="CN74" s="613"/>
      <c r="CO74" s="96"/>
      <c r="CP74" s="69">
        <f t="shared" si="24"/>
        <v>272330.71665164479</v>
      </c>
      <c r="CQ74" s="692">
        <f t="shared" si="70"/>
        <v>3.3421897389068809</v>
      </c>
      <c r="CR74" s="69">
        <f t="shared" si="24"/>
        <v>59201.022523622356</v>
      </c>
      <c r="CS74" s="692">
        <f t="shared" si="71"/>
        <v>0.83519581318617697</v>
      </c>
      <c r="CT74" s="69">
        <f t="shared" si="24"/>
        <v>331531.73917526717</v>
      </c>
      <c r="CU74" s="692">
        <f t="shared" si="72"/>
        <v>4.1773855520930585</v>
      </c>
      <c r="CV74" s="69">
        <f t="shared" si="24"/>
        <v>599692.5412372686</v>
      </c>
      <c r="CW74" s="692">
        <f t="shared" si="73"/>
        <v>6.9649310001940066</v>
      </c>
      <c r="CX74" s="69">
        <f t="shared" si="25"/>
        <v>1463736.7525258113</v>
      </c>
      <c r="CY74" s="692">
        <f t="shared" si="74"/>
        <v>15.981005988936415</v>
      </c>
      <c r="CZ74" s="69">
        <f t="shared" si="26"/>
        <v>2063429.2937630799</v>
      </c>
      <c r="DA74" s="692">
        <f t="shared" si="75"/>
        <v>22.945936989130423</v>
      </c>
      <c r="DB74" s="69">
        <f t="shared" si="27"/>
        <v>872023.25788891339</v>
      </c>
      <c r="DC74" s="692">
        <f t="shared" si="76"/>
        <v>10.307120739100887</v>
      </c>
      <c r="DD74" s="69">
        <f t="shared" si="28"/>
        <v>1524363.9119827568</v>
      </c>
      <c r="DE74" s="692">
        <f t="shared" si="77"/>
        <v>16.827146663209376</v>
      </c>
      <c r="DF74" s="69">
        <f t="shared" si="28"/>
        <v>2396387.1698716702</v>
      </c>
      <c r="DG74" s="692">
        <f t="shared" si="78"/>
        <v>27.134267402310261</v>
      </c>
      <c r="DH74" s="20"/>
      <c r="DI74" s="69">
        <f t="shared" si="29"/>
        <v>502137.45477172651</v>
      </c>
      <c r="DJ74" s="692">
        <f t="shared" si="79"/>
        <v>6.1539575120471186</v>
      </c>
      <c r="DK74" s="69">
        <f t="shared" si="29"/>
        <v>67527.779870339538</v>
      </c>
      <c r="DL74" s="692">
        <f t="shared" si="80"/>
        <v>0.79730658511945218</v>
      </c>
      <c r="DM74" s="69">
        <f t="shared" si="29"/>
        <v>569665.23464206606</v>
      </c>
      <c r="DN74" s="692">
        <f t="shared" si="81"/>
        <v>6.95126409716657</v>
      </c>
      <c r="DO74" s="69">
        <f t="shared" si="29"/>
        <v>1067283.7568945459</v>
      </c>
      <c r="DP74" s="692">
        <f t="shared" si="82"/>
        <v>13.205328561836167</v>
      </c>
      <c r="DQ74" s="69">
        <f t="shared" si="30"/>
        <v>535866.70435058733</v>
      </c>
      <c r="DR74" s="692">
        <f t="shared" si="83"/>
        <v>7.0065709132252305</v>
      </c>
      <c r="DS74" s="69">
        <f t="shared" si="31"/>
        <v>1603150.4612451333</v>
      </c>
      <c r="DT74" s="692">
        <f t="shared" si="84"/>
        <v>20.211899475061401</v>
      </c>
      <c r="DU74" s="69">
        <f t="shared" si="32"/>
        <v>1569421.2116662725</v>
      </c>
      <c r="DV74" s="471">
        <f t="shared" si="85"/>
        <v>19.359286073883283</v>
      </c>
      <c r="DW74" s="69">
        <f t="shared" si="33"/>
        <v>610662.42312952143</v>
      </c>
      <c r="DX74" s="692">
        <f t="shared" si="86"/>
        <v>7.8813919551688079</v>
      </c>
      <c r="DY74" s="69">
        <f t="shared" si="34"/>
        <v>2180083.6347957938</v>
      </c>
      <c r="DZ74" s="692">
        <f t="shared" si="87"/>
        <v>27.240678029052095</v>
      </c>
      <c r="EA74" s="91"/>
      <c r="EB74" s="69"/>
      <c r="EC74" s="69"/>
      <c r="ED74" s="69"/>
      <c r="EE74" s="69"/>
      <c r="EF74" s="69"/>
      <c r="EG74" s="69"/>
      <c r="EH74" s="69"/>
      <c r="EI74" s="69"/>
      <c r="EJ74" s="69"/>
      <c r="EK74" s="91"/>
      <c r="EL74" s="69"/>
      <c r="EM74" s="69"/>
      <c r="EN74" s="69"/>
      <c r="EO74" s="69"/>
      <c r="EP74" s="69"/>
      <c r="EQ74" s="69"/>
      <c r="ER74" s="69"/>
      <c r="ES74" s="69"/>
      <c r="ET74" s="69"/>
      <c r="EU74" s="91"/>
    </row>
    <row r="75" spans="1:151" s="72" customFormat="1">
      <c r="A75" s="61">
        <v>35186</v>
      </c>
      <c r="B75" s="70">
        <v>313</v>
      </c>
      <c r="C75" s="70">
        <f t="shared" si="1"/>
        <v>608</v>
      </c>
      <c r="D75" s="70">
        <v>921</v>
      </c>
      <c r="E75" s="70">
        <f t="shared" si="2"/>
        <v>2006</v>
      </c>
      <c r="F75" s="70">
        <f t="shared" si="3"/>
        <v>2306</v>
      </c>
      <c r="G75" s="70">
        <f t="shared" si="4"/>
        <v>4312</v>
      </c>
      <c r="H75" s="70">
        <v>2319</v>
      </c>
      <c r="I75" s="70">
        <f t="shared" si="5"/>
        <v>2914</v>
      </c>
      <c r="J75" s="70">
        <v>5233</v>
      </c>
      <c r="K75" s="23"/>
      <c r="L75" s="70">
        <v>598</v>
      </c>
      <c r="M75" s="70">
        <f t="shared" si="6"/>
        <v>1218</v>
      </c>
      <c r="N75" s="70">
        <v>1816</v>
      </c>
      <c r="O75" s="70">
        <f t="shared" si="7"/>
        <v>1104</v>
      </c>
      <c r="P75" s="70">
        <f t="shared" si="8"/>
        <v>1693</v>
      </c>
      <c r="Q75" s="70">
        <f t="shared" si="9"/>
        <v>2797</v>
      </c>
      <c r="R75" s="70">
        <v>1702</v>
      </c>
      <c r="S75" s="70">
        <f t="shared" si="10"/>
        <v>2911</v>
      </c>
      <c r="T75" s="70">
        <v>4613</v>
      </c>
      <c r="U75" s="23"/>
      <c r="V75" s="70">
        <v>-285</v>
      </c>
      <c r="W75" s="70">
        <f t="shared" si="11"/>
        <v>-610</v>
      </c>
      <c r="X75" s="70">
        <v>-895</v>
      </c>
      <c r="Y75" s="70">
        <f t="shared" si="12"/>
        <v>902</v>
      </c>
      <c r="Z75" s="70">
        <f t="shared" si="13"/>
        <v>613</v>
      </c>
      <c r="AA75" s="70">
        <f t="shared" si="14"/>
        <v>1515</v>
      </c>
      <c r="AB75" s="70">
        <v>617</v>
      </c>
      <c r="AC75" s="70">
        <f t="shared" si="15"/>
        <v>3</v>
      </c>
      <c r="AD75" s="70">
        <v>620</v>
      </c>
      <c r="AE75" s="23"/>
      <c r="AF75" s="233">
        <f t="shared" si="55"/>
        <v>-3360</v>
      </c>
      <c r="AG75" s="233">
        <f t="shared" si="35"/>
        <v>-6146</v>
      </c>
      <c r="AH75" s="233">
        <f t="shared" si="56"/>
        <v>-9506</v>
      </c>
      <c r="AI75" s="233">
        <f t="shared" si="36"/>
        <v>21780</v>
      </c>
      <c r="AJ75" s="233">
        <f t="shared" si="57"/>
        <v>17835</v>
      </c>
      <c r="AK75" s="233">
        <f t="shared" si="37"/>
        <v>39615</v>
      </c>
      <c r="AL75" s="233">
        <f t="shared" si="58"/>
        <v>18420</v>
      </c>
      <c r="AM75" s="233">
        <f t="shared" si="38"/>
        <v>11689</v>
      </c>
      <c r="AN75" s="233">
        <f t="shared" si="59"/>
        <v>30109</v>
      </c>
      <c r="AO75" s="23"/>
      <c r="AP75" s="233">
        <f t="shared" si="39"/>
        <v>4755</v>
      </c>
      <c r="AQ75" s="233">
        <f t="shared" si="40"/>
        <v>8115</v>
      </c>
      <c r="AR75" s="233">
        <f t="shared" si="41"/>
        <v>-3360</v>
      </c>
      <c r="AS75" s="233">
        <f t="shared" si="42"/>
        <v>32361</v>
      </c>
      <c r="AT75" s="233">
        <f t="shared" si="43"/>
        <v>10581</v>
      </c>
      <c r="AU75" s="233">
        <f t="shared" si="44"/>
        <v>21780</v>
      </c>
      <c r="AV75" s="409">
        <f t="shared" si="45"/>
        <v>37116</v>
      </c>
      <c r="AW75" s="409">
        <f t="shared" si="46"/>
        <v>18696</v>
      </c>
      <c r="AX75" s="233">
        <f t="shared" si="47"/>
        <v>18420</v>
      </c>
      <c r="AY75" s="75"/>
      <c r="AZ75" s="744">
        <v>249023</v>
      </c>
      <c r="BA75" s="382">
        <f t="shared" si="60"/>
        <v>2.5733199999999998</v>
      </c>
      <c r="BB75" s="69">
        <f t="shared" si="16"/>
        <v>63346</v>
      </c>
      <c r="BC75" s="382">
        <f t="shared" si="60"/>
        <v>0.64316600000000002</v>
      </c>
      <c r="BD75" s="744">
        <v>312369</v>
      </c>
      <c r="BE75" s="382">
        <f t="shared" si="48"/>
        <v>3.2164860000000002</v>
      </c>
      <c r="BF75" s="744">
        <v>517196</v>
      </c>
      <c r="BG75" s="382">
        <f t="shared" si="49"/>
        <v>5.3804790000000002</v>
      </c>
      <c r="BH75" s="69">
        <f t="shared" ref="BH75:BH138" si="91">BJ75-BF75</f>
        <v>1408543</v>
      </c>
      <c r="BI75" s="382">
        <f t="shared" si="50"/>
        <v>12.423513</v>
      </c>
      <c r="BJ75" s="744">
        <v>1925739</v>
      </c>
      <c r="BK75" s="382">
        <f t="shared" si="51"/>
        <v>17.803992000000001</v>
      </c>
      <c r="BL75" s="69">
        <f t="shared" ref="BL75:BL97" si="92">AZ75+BF75</f>
        <v>766219</v>
      </c>
      <c r="BM75" s="382">
        <f t="shared" si="52"/>
        <v>7.9537990000000001</v>
      </c>
      <c r="BN75" s="69">
        <f t="shared" si="19"/>
        <v>1472527</v>
      </c>
      <c r="BO75" s="382">
        <f t="shared" si="53"/>
        <v>13.075258</v>
      </c>
      <c r="BP75" s="744">
        <v>2238746</v>
      </c>
      <c r="BQ75" s="382">
        <f t="shared" si="54"/>
        <v>21.029057000000002</v>
      </c>
      <c r="BR75" s="20"/>
      <c r="BS75" s="744">
        <v>403262</v>
      </c>
      <c r="BT75" s="420">
        <f t="shared" si="61"/>
        <v>4.7316849999999997</v>
      </c>
      <c r="BU75" s="69">
        <f t="shared" si="20"/>
        <v>58868</v>
      </c>
      <c r="BV75" s="420">
        <f t="shared" si="62"/>
        <v>0.61809700000000001</v>
      </c>
      <c r="BW75" s="744">
        <v>462130</v>
      </c>
      <c r="BX75" s="420">
        <f t="shared" si="63"/>
        <v>5.3497820000000003</v>
      </c>
      <c r="BY75" s="744">
        <v>904294</v>
      </c>
      <c r="BZ75" s="420">
        <f t="shared" si="64"/>
        <v>10.268592</v>
      </c>
      <c r="CA75" s="69">
        <f t="shared" si="21"/>
        <v>477025</v>
      </c>
      <c r="CB75" s="420">
        <f t="shared" si="65"/>
        <v>5.4033059999999997</v>
      </c>
      <c r="CC75" s="744">
        <v>1381319</v>
      </c>
      <c r="CD75" s="420">
        <f t="shared" ref="CD75:CD138" si="93">SUM(CC64:CC75)/1000000</f>
        <v>15.671898000000001</v>
      </c>
      <c r="CE75" s="69">
        <f t="shared" si="22"/>
        <v>1307556</v>
      </c>
      <c r="CF75" s="420">
        <f t="shared" ref="CF75:CF138" si="94">SUM(CE64:CE75)/1000000</f>
        <v>15.000277000000001</v>
      </c>
      <c r="CG75" s="69">
        <f t="shared" si="23"/>
        <v>539647</v>
      </c>
      <c r="CH75" s="420">
        <f t="shared" si="90"/>
        <v>6.0799849999999998</v>
      </c>
      <c r="CI75" s="744">
        <v>1847203</v>
      </c>
      <c r="CJ75" s="471">
        <f t="shared" si="69"/>
        <v>21.080262000000001</v>
      </c>
      <c r="CK75" s="96"/>
      <c r="CL75" s="514">
        <v>842.26904999999988</v>
      </c>
      <c r="CM75" s="868">
        <f t="shared" ref="CM75:CM138" si="95">$CL$385/CL75</f>
        <v>1.3071832569414727</v>
      </c>
      <c r="CN75" s="613"/>
      <c r="CO75" s="96"/>
      <c r="CP75" s="69">
        <f t="shared" si="24"/>
        <v>325518.69619333639</v>
      </c>
      <c r="CQ75" s="692">
        <f t="shared" si="70"/>
        <v>3.3489931574886422</v>
      </c>
      <c r="CR75" s="69">
        <f t="shared" si="24"/>
        <v>82804.830594214538</v>
      </c>
      <c r="CS75" s="692">
        <f t="shared" si="71"/>
        <v>0.83702479767604809</v>
      </c>
      <c r="CT75" s="69">
        <f t="shared" si="24"/>
        <v>408323.52678755089</v>
      </c>
      <c r="CU75" s="692">
        <f t="shared" si="72"/>
        <v>4.1860179551646901</v>
      </c>
      <c r="CV75" s="69">
        <f>BF75*$CM75</f>
        <v>676069.95175710192</v>
      </c>
      <c r="CW75" s="692">
        <f t="shared" si="73"/>
        <v>7.0027076641440003</v>
      </c>
      <c r="CX75" s="69">
        <f t="shared" si="25"/>
        <v>1841223.8262821129</v>
      </c>
      <c r="CY75" s="692">
        <f t="shared" si="74"/>
        <v>16.168485962278162</v>
      </c>
      <c r="CZ75" s="69">
        <f t="shared" si="26"/>
        <v>2517293.7780392147</v>
      </c>
      <c r="DA75" s="692">
        <f t="shared" si="75"/>
        <v>23.171193626422156</v>
      </c>
      <c r="DB75" s="69">
        <f t="shared" si="27"/>
        <v>1001588.6479504383</v>
      </c>
      <c r="DC75" s="692">
        <f t="shared" si="76"/>
        <v>10.351700821632642</v>
      </c>
      <c r="DD75" s="69">
        <f t="shared" si="28"/>
        <v>1924862.6397942561</v>
      </c>
      <c r="DE75" s="692">
        <f t="shared" si="77"/>
        <v>17.016678013741025</v>
      </c>
      <c r="DF75" s="69">
        <f t="shared" si="28"/>
        <v>2926451.2877446944</v>
      </c>
      <c r="DG75" s="692">
        <f t="shared" si="78"/>
        <v>27.368378835373665</v>
      </c>
      <c r="DH75" s="20"/>
      <c r="DI75" s="69">
        <f t="shared" si="29"/>
        <v>527137.33456073224</v>
      </c>
      <c r="DJ75" s="692">
        <f t="shared" si="79"/>
        <v>6.156822795507856</v>
      </c>
      <c r="DK75" s="69">
        <f t="shared" si="29"/>
        <v>76951.263969630614</v>
      </c>
      <c r="DL75" s="692">
        <f t="shared" si="80"/>
        <v>0.80431274825505572</v>
      </c>
      <c r="DM75" s="69">
        <f t="shared" si="29"/>
        <v>604088.59853036283</v>
      </c>
      <c r="DN75" s="692">
        <f t="shared" si="81"/>
        <v>6.9611355437629108</v>
      </c>
      <c r="DO75" s="69">
        <f>BY75*$CM75</f>
        <v>1182077.9761526322</v>
      </c>
      <c r="DP75" s="692">
        <f t="shared" si="82"/>
        <v>13.361162056137681</v>
      </c>
      <c r="DQ75" s="69">
        <f t="shared" si="30"/>
        <v>623559.09314250608</v>
      </c>
      <c r="DR75" s="692">
        <f t="shared" si="83"/>
        <v>7.0310045176212048</v>
      </c>
      <c r="DS75" s="69">
        <f t="shared" si="31"/>
        <v>1805637.0692951381</v>
      </c>
      <c r="DT75" s="692">
        <f t="shared" si="84"/>
        <v>20.392166573758889</v>
      </c>
      <c r="DU75" s="69">
        <f t="shared" si="32"/>
        <v>1709215.3107133643</v>
      </c>
      <c r="DV75" s="471">
        <f t="shared" si="85"/>
        <v>19.517984851645537</v>
      </c>
      <c r="DW75" s="69">
        <f t="shared" si="33"/>
        <v>705417.5230586949</v>
      </c>
      <c r="DX75" s="692">
        <f t="shared" si="86"/>
        <v>7.9115527186557824</v>
      </c>
      <c r="DY75" s="69">
        <f t="shared" si="34"/>
        <v>2414632.8337720591</v>
      </c>
      <c r="DZ75" s="692">
        <f t="shared" si="87"/>
        <v>27.429537570301321</v>
      </c>
      <c r="EA75" s="91"/>
      <c r="EB75" s="69"/>
      <c r="EC75" s="69"/>
      <c r="ED75" s="69"/>
      <c r="EE75" s="69"/>
      <c r="EF75" s="69"/>
      <c r="EG75" s="69"/>
      <c r="EH75" s="69"/>
      <c r="EI75" s="69"/>
      <c r="EJ75" s="69"/>
      <c r="EK75" s="91"/>
      <c r="EL75" s="69"/>
      <c r="EM75" s="69"/>
      <c r="EN75" s="69"/>
      <c r="EO75" s="69"/>
      <c r="EP75" s="69"/>
      <c r="EQ75" s="69"/>
      <c r="ER75" s="69"/>
      <c r="ES75" s="69"/>
      <c r="ET75" s="69"/>
      <c r="EU75" s="91"/>
    </row>
    <row r="76" spans="1:151" s="72" customFormat="1">
      <c r="A76" s="61">
        <v>35217</v>
      </c>
      <c r="B76" s="70">
        <v>329</v>
      </c>
      <c r="C76" s="70">
        <f t="shared" ref="C76:C139" si="96">D76-B76</f>
        <v>471</v>
      </c>
      <c r="D76" s="70">
        <v>800</v>
      </c>
      <c r="E76" s="70">
        <f t="shared" ref="E76:E139" si="97">H76-B76</f>
        <v>1998</v>
      </c>
      <c r="F76" s="70">
        <f t="shared" ref="F76:F139" si="98">I76-C76</f>
        <v>2630</v>
      </c>
      <c r="G76" s="70">
        <f t="shared" ref="G76:G139" si="99">J76-D76</f>
        <v>4628</v>
      </c>
      <c r="H76" s="70">
        <v>2327</v>
      </c>
      <c r="I76" s="70">
        <f t="shared" ref="I76:I139" si="100">J76-H76</f>
        <v>3101</v>
      </c>
      <c r="J76" s="70">
        <v>5428</v>
      </c>
      <c r="K76" s="23"/>
      <c r="L76" s="70">
        <v>711</v>
      </c>
      <c r="M76" s="70">
        <f t="shared" ref="M76:M139" si="101">N76-L76</f>
        <v>1312</v>
      </c>
      <c r="N76" s="70">
        <v>2023</v>
      </c>
      <c r="O76" s="70">
        <f t="shared" ref="O76:O139" si="102">R76-L76</f>
        <v>971</v>
      </c>
      <c r="P76" s="70">
        <f t="shared" ref="P76:P139" si="103">S76-M76</f>
        <v>1865</v>
      </c>
      <c r="Q76" s="70">
        <f t="shared" ref="Q76:Q139" si="104">T76-N76</f>
        <v>2836</v>
      </c>
      <c r="R76" s="70">
        <v>1682</v>
      </c>
      <c r="S76" s="70">
        <f t="shared" ref="S76:S139" si="105">T76-R76</f>
        <v>3177</v>
      </c>
      <c r="T76" s="70">
        <v>4859</v>
      </c>
      <c r="U76" s="23"/>
      <c r="V76" s="70">
        <v>-382</v>
      </c>
      <c r="W76" s="70">
        <f t="shared" ref="W76:W139" si="106">X76-V76</f>
        <v>-841</v>
      </c>
      <c r="X76" s="70">
        <v>-1223</v>
      </c>
      <c r="Y76" s="70">
        <f t="shared" ref="Y76:Y139" si="107">AB76-V76</f>
        <v>1027</v>
      </c>
      <c r="Z76" s="70">
        <f t="shared" ref="Z76:Z139" si="108">AC76-W76</f>
        <v>765</v>
      </c>
      <c r="AA76" s="70">
        <f t="shared" ref="AA76:AA139" si="109">AD76-X76</f>
        <v>1792</v>
      </c>
      <c r="AB76" s="70">
        <v>645</v>
      </c>
      <c r="AC76" s="70">
        <f t="shared" ref="AC76:AC139" si="110">AD76-AB76</f>
        <v>-76</v>
      </c>
      <c r="AD76" s="70">
        <v>569</v>
      </c>
      <c r="AE76" s="23"/>
      <c r="AF76" s="233">
        <f t="shared" si="55"/>
        <v>-3526</v>
      </c>
      <c r="AG76" s="233">
        <f t="shared" ref="AG76:AG139" si="111">AH76-AF76</f>
        <v>-6354</v>
      </c>
      <c r="AH76" s="233">
        <f t="shared" si="56"/>
        <v>-9880</v>
      </c>
      <c r="AI76" s="233">
        <f t="shared" ref="AI76:AI139" si="112">AL76-AF76</f>
        <v>21351</v>
      </c>
      <c r="AJ76" s="233">
        <f t="shared" ref="AJ76:AJ139" si="113">AM76-AG76</f>
        <v>18035</v>
      </c>
      <c r="AK76" s="233">
        <f t="shared" ref="AK76:AK139" si="114">AN76-AH76</f>
        <v>39386</v>
      </c>
      <c r="AL76" s="233">
        <f t="shared" si="58"/>
        <v>17825</v>
      </c>
      <c r="AM76" s="233">
        <f t="shared" ref="AM76:AM139" si="115">AN76-AL76</f>
        <v>11681</v>
      </c>
      <c r="AN76" s="233">
        <f t="shared" si="59"/>
        <v>29506</v>
      </c>
      <c r="AO76" s="23"/>
      <c r="AP76" s="233">
        <f t="shared" si="39"/>
        <v>4810</v>
      </c>
      <c r="AQ76" s="233">
        <f t="shared" si="40"/>
        <v>8336</v>
      </c>
      <c r="AR76" s="233">
        <f t="shared" si="41"/>
        <v>-3526</v>
      </c>
      <c r="AS76" s="233">
        <f t="shared" si="42"/>
        <v>32078</v>
      </c>
      <c r="AT76" s="233">
        <f t="shared" si="43"/>
        <v>10727</v>
      </c>
      <c r="AU76" s="233">
        <f t="shared" si="44"/>
        <v>21351</v>
      </c>
      <c r="AV76" s="409">
        <f t="shared" si="45"/>
        <v>36888</v>
      </c>
      <c r="AW76" s="409">
        <f t="shared" si="46"/>
        <v>19063</v>
      </c>
      <c r="AX76" s="233">
        <f t="shared" si="47"/>
        <v>17825</v>
      </c>
      <c r="AY76" s="75"/>
      <c r="AZ76" s="744">
        <v>215229</v>
      </c>
      <c r="BA76" s="382">
        <f t="shared" si="60"/>
        <v>2.5862370000000001</v>
      </c>
      <c r="BB76" s="69">
        <f t="shared" ref="BB76:BB139" si="116">BD76-AZ76</f>
        <v>45302</v>
      </c>
      <c r="BC76" s="382">
        <f t="shared" si="60"/>
        <v>0.645231</v>
      </c>
      <c r="BD76" s="744">
        <v>260531</v>
      </c>
      <c r="BE76" s="382">
        <f t="shared" si="48"/>
        <v>3.231468</v>
      </c>
      <c r="BF76" s="744">
        <v>408662</v>
      </c>
      <c r="BG76" s="382">
        <f t="shared" si="49"/>
        <v>5.3789870000000004</v>
      </c>
      <c r="BH76" s="69">
        <f t="shared" si="91"/>
        <v>1041236</v>
      </c>
      <c r="BI76" s="382">
        <f t="shared" si="50"/>
        <v>12.3307</v>
      </c>
      <c r="BJ76" s="744">
        <v>1449898</v>
      </c>
      <c r="BK76" s="382">
        <f t="shared" si="51"/>
        <v>17.709686999999999</v>
      </c>
      <c r="BL76" s="69">
        <f t="shared" si="92"/>
        <v>623891</v>
      </c>
      <c r="BM76" s="382">
        <f t="shared" si="52"/>
        <v>7.9652240000000001</v>
      </c>
      <c r="BN76" s="69">
        <f t="shared" ref="BN76:BN139" si="117">BP76-BL76</f>
        <v>1087034</v>
      </c>
      <c r="BO76" s="382">
        <f t="shared" si="53"/>
        <v>12.984157</v>
      </c>
      <c r="BP76" s="744">
        <v>1710925</v>
      </c>
      <c r="BQ76" s="382">
        <f t="shared" si="54"/>
        <v>20.949380999999999</v>
      </c>
      <c r="BR76" s="20"/>
      <c r="BS76" s="744">
        <v>367177</v>
      </c>
      <c r="BT76" s="420">
        <f t="shared" si="61"/>
        <v>4.7127489999999996</v>
      </c>
      <c r="BU76" s="69">
        <f t="shared" ref="BU76:BU139" si="118">BW76-BS76</f>
        <v>48077</v>
      </c>
      <c r="BV76" s="420">
        <f t="shared" si="62"/>
        <v>0.61690500000000004</v>
      </c>
      <c r="BW76" s="744">
        <v>415254</v>
      </c>
      <c r="BX76" s="420">
        <f t="shared" si="63"/>
        <v>5.3296539999999997</v>
      </c>
      <c r="BY76" s="744">
        <v>853021</v>
      </c>
      <c r="BZ76" s="420">
        <f t="shared" si="64"/>
        <v>10.355976999999999</v>
      </c>
      <c r="CA76" s="69">
        <f t="shared" ref="CA76:CA139" si="119">CC76-BY76</f>
        <v>370894</v>
      </c>
      <c r="CB76" s="420">
        <f t="shared" si="65"/>
        <v>5.361084</v>
      </c>
      <c r="CC76" s="744">
        <v>1223915</v>
      </c>
      <c r="CD76" s="420">
        <f t="shared" si="93"/>
        <v>15.717060999999999</v>
      </c>
      <c r="CE76" s="69">
        <f t="shared" ref="CE76:CE139" si="120">BS76+BY76</f>
        <v>1220198</v>
      </c>
      <c r="CF76" s="420">
        <f t="shared" si="94"/>
        <v>15.068726</v>
      </c>
      <c r="CG76" s="69">
        <f t="shared" ref="CG76:CG139" si="121">CI76-CE76</f>
        <v>422396</v>
      </c>
      <c r="CH76" s="420">
        <f t="shared" si="90"/>
        <v>6.0359670000000003</v>
      </c>
      <c r="CI76" s="744">
        <v>1642594</v>
      </c>
      <c r="CJ76" s="471">
        <f t="shared" si="69"/>
        <v>21.104693000000001</v>
      </c>
      <c r="CK76" s="96"/>
      <c r="CL76" s="514">
        <v>845.76555000000008</v>
      </c>
      <c r="CM76" s="868">
        <f t="shared" si="95"/>
        <v>1.3017791987389411</v>
      </c>
      <c r="CN76" s="613"/>
      <c r="CO76" s="96"/>
      <c r="CP76" s="69">
        <f t="shared" ref="CP76:CV139" si="122">AZ76*$CM76</f>
        <v>280180.63516538357</v>
      </c>
      <c r="CQ76" s="692">
        <f t="shared" si="70"/>
        <v>3.3674749434296132</v>
      </c>
      <c r="CR76" s="69">
        <f t="shared" si="122"/>
        <v>58973.201261271512</v>
      </c>
      <c r="CS76" s="692">
        <f t="shared" si="71"/>
        <v>0.84006917047476715</v>
      </c>
      <c r="CT76" s="69">
        <f t="shared" si="122"/>
        <v>339153.83642665506</v>
      </c>
      <c r="CU76" s="692">
        <f t="shared" si="72"/>
        <v>4.2075441139043805</v>
      </c>
      <c r="CV76" s="69">
        <f t="shared" si="122"/>
        <v>531987.69091505313</v>
      </c>
      <c r="CW76" s="692">
        <f t="shared" si="73"/>
        <v>7.0041443753604202</v>
      </c>
      <c r="CX76" s="69">
        <f t="shared" ref="CX76:CX139" si="123">BH76*$CM76</f>
        <v>1355459.36577814</v>
      </c>
      <c r="CY76" s="692">
        <f t="shared" si="74"/>
        <v>16.057006549021459</v>
      </c>
      <c r="CZ76" s="69">
        <f t="shared" ref="CZ76:CZ139" si="124">BJ76*$CM76</f>
        <v>1887447.0566931933</v>
      </c>
      <c r="DA76" s="692">
        <f t="shared" si="75"/>
        <v>23.061150924381877</v>
      </c>
      <c r="DB76" s="69">
        <f t="shared" ref="DB76:DB139" si="125">BL76*$CM76</f>
        <v>812168.3260804367</v>
      </c>
      <c r="DC76" s="692">
        <f t="shared" si="76"/>
        <v>10.371619318790032</v>
      </c>
      <c r="DD76" s="69">
        <f t="shared" ref="DD76:DF139" si="126">BN76*$CM76</f>
        <v>1415078.2495219861</v>
      </c>
      <c r="DE76" s="692">
        <f t="shared" si="77"/>
        <v>16.907790439530345</v>
      </c>
      <c r="DF76" s="69">
        <f t="shared" si="126"/>
        <v>2227246.5756024229</v>
      </c>
      <c r="DG76" s="692">
        <f t="shared" si="78"/>
        <v>27.279409758320377</v>
      </c>
      <c r="DH76" s="20"/>
      <c r="DI76" s="69">
        <f t="shared" ref="DI76:DO139" si="127">BS76*$CM76</f>
        <v>477983.38085536816</v>
      </c>
      <c r="DJ76" s="692">
        <f t="shared" si="79"/>
        <v>6.1353532137580116</v>
      </c>
      <c r="DK76" s="69">
        <f t="shared" si="127"/>
        <v>62585.638537772073</v>
      </c>
      <c r="DL76" s="692">
        <f t="shared" si="80"/>
        <v>0.80316691954205888</v>
      </c>
      <c r="DM76" s="69">
        <f t="shared" si="127"/>
        <v>540569.01939314022</v>
      </c>
      <c r="DN76" s="692">
        <f t="shared" si="81"/>
        <v>6.9385201333000701</v>
      </c>
      <c r="DO76" s="69">
        <f t="shared" si="127"/>
        <v>1110444.9938874904</v>
      </c>
      <c r="DP76" s="692">
        <f t="shared" si="82"/>
        <v>13.481225559432508</v>
      </c>
      <c r="DQ76" s="69">
        <f t="shared" ref="DQ76:DQ139" si="128">CA76*$CM76</f>
        <v>482822.09413708083</v>
      </c>
      <c r="DR76" s="692">
        <f t="shared" si="83"/>
        <v>6.979444163874855</v>
      </c>
      <c r="DS76" s="69">
        <f t="shared" ref="DS76:DS139" si="129">CC76*$CM76</f>
        <v>1593267.0880245711</v>
      </c>
      <c r="DT76" s="692">
        <f t="shared" si="84"/>
        <v>20.460669723307369</v>
      </c>
      <c r="DU76" s="69">
        <f t="shared" ref="DU76:DU139" si="130">CE76*$CM76</f>
        <v>1588428.3747428583</v>
      </c>
      <c r="DV76" s="471">
        <f t="shared" si="85"/>
        <v>19.616578773190522</v>
      </c>
      <c r="DW76" s="69">
        <f t="shared" ref="DW76:DW139" si="131">CG76*$CM76</f>
        <v>549866.32643053378</v>
      </c>
      <c r="DX76" s="692">
        <f t="shared" si="86"/>
        <v>7.8580934536129723</v>
      </c>
      <c r="DY76" s="69">
        <f t="shared" ref="DY76:DY139" si="132">CI76*$CM76</f>
        <v>2138294.7011733921</v>
      </c>
      <c r="DZ76" s="692">
        <f t="shared" si="87"/>
        <v>27.474672226803492</v>
      </c>
      <c r="EA76" s="91"/>
      <c r="EB76" s="69"/>
      <c r="EC76" s="69"/>
      <c r="ED76" s="69"/>
      <c r="EE76" s="69"/>
      <c r="EF76" s="69"/>
      <c r="EG76" s="69"/>
      <c r="EH76" s="69"/>
      <c r="EI76" s="69"/>
      <c r="EJ76" s="69"/>
      <c r="EK76" s="91"/>
      <c r="EL76" s="69"/>
      <c r="EM76" s="69"/>
      <c r="EN76" s="69"/>
      <c r="EO76" s="69"/>
      <c r="EP76" s="69"/>
      <c r="EQ76" s="69"/>
      <c r="ER76" s="69"/>
      <c r="ES76" s="69"/>
      <c r="ET76" s="69"/>
      <c r="EU76" s="91"/>
    </row>
    <row r="77" spans="1:151" s="72" customFormat="1">
      <c r="A77" s="61">
        <v>35247</v>
      </c>
      <c r="B77" s="70">
        <v>310</v>
      </c>
      <c r="C77" s="70">
        <f t="shared" si="96"/>
        <v>557</v>
      </c>
      <c r="D77" s="70">
        <v>867</v>
      </c>
      <c r="E77" s="70">
        <f t="shared" si="97"/>
        <v>2494</v>
      </c>
      <c r="F77" s="70">
        <f t="shared" si="98"/>
        <v>3126</v>
      </c>
      <c r="G77" s="70">
        <f t="shared" si="99"/>
        <v>5620</v>
      </c>
      <c r="H77" s="70">
        <v>2804</v>
      </c>
      <c r="I77" s="70">
        <f t="shared" si="100"/>
        <v>3683</v>
      </c>
      <c r="J77" s="70">
        <v>6487</v>
      </c>
      <c r="K77" s="23"/>
      <c r="L77" s="70">
        <v>626</v>
      </c>
      <c r="M77" s="70">
        <f t="shared" si="101"/>
        <v>1242</v>
      </c>
      <c r="N77" s="70">
        <v>1868</v>
      </c>
      <c r="O77" s="70">
        <f t="shared" si="102"/>
        <v>1006</v>
      </c>
      <c r="P77" s="70">
        <f t="shared" si="103"/>
        <v>1695</v>
      </c>
      <c r="Q77" s="70">
        <f t="shared" si="104"/>
        <v>2701</v>
      </c>
      <c r="R77" s="70">
        <v>1632</v>
      </c>
      <c r="S77" s="70">
        <f t="shared" si="105"/>
        <v>2937</v>
      </c>
      <c r="T77" s="70">
        <v>4569</v>
      </c>
      <c r="U77" s="23"/>
      <c r="V77" s="70">
        <v>-316</v>
      </c>
      <c r="W77" s="70">
        <f t="shared" si="106"/>
        <v>-685</v>
      </c>
      <c r="X77" s="70">
        <v>-1001</v>
      </c>
      <c r="Y77" s="70">
        <f t="shared" si="107"/>
        <v>1488</v>
      </c>
      <c r="Z77" s="70">
        <f t="shared" si="108"/>
        <v>1431</v>
      </c>
      <c r="AA77" s="70">
        <f t="shared" si="109"/>
        <v>2919</v>
      </c>
      <c r="AB77" s="70">
        <v>1172</v>
      </c>
      <c r="AC77" s="70">
        <f t="shared" si="110"/>
        <v>746</v>
      </c>
      <c r="AD77" s="70">
        <v>1918</v>
      </c>
      <c r="AE77" s="23"/>
      <c r="AF77" s="233">
        <f t="shared" si="55"/>
        <v>-3468</v>
      </c>
      <c r="AG77" s="233">
        <f t="shared" si="111"/>
        <v>-6543</v>
      </c>
      <c r="AH77" s="233">
        <f t="shared" si="56"/>
        <v>-10011</v>
      </c>
      <c r="AI77" s="233">
        <f t="shared" si="112"/>
        <v>20663</v>
      </c>
      <c r="AJ77" s="233">
        <f t="shared" si="113"/>
        <v>18439</v>
      </c>
      <c r="AK77" s="233">
        <f t="shared" si="114"/>
        <v>39102</v>
      </c>
      <c r="AL77" s="233">
        <f t="shared" si="58"/>
        <v>17195</v>
      </c>
      <c r="AM77" s="233">
        <f t="shared" si="115"/>
        <v>11896</v>
      </c>
      <c r="AN77" s="233">
        <f t="shared" si="59"/>
        <v>29091</v>
      </c>
      <c r="AO77" s="23"/>
      <c r="AP77" s="233">
        <f t="shared" si="39"/>
        <v>4786</v>
      </c>
      <c r="AQ77" s="233">
        <f t="shared" si="40"/>
        <v>8254</v>
      </c>
      <c r="AR77" s="233">
        <f t="shared" si="41"/>
        <v>-3468</v>
      </c>
      <c r="AS77" s="233">
        <f t="shared" si="42"/>
        <v>31593</v>
      </c>
      <c r="AT77" s="233">
        <f t="shared" si="43"/>
        <v>10930</v>
      </c>
      <c r="AU77" s="233">
        <f t="shared" si="44"/>
        <v>20663</v>
      </c>
      <c r="AV77" s="409">
        <f t="shared" si="45"/>
        <v>36379</v>
      </c>
      <c r="AW77" s="409">
        <f t="shared" si="46"/>
        <v>19184</v>
      </c>
      <c r="AX77" s="233">
        <f t="shared" si="47"/>
        <v>17195</v>
      </c>
      <c r="AY77" s="75"/>
      <c r="AZ77" s="744">
        <v>227743</v>
      </c>
      <c r="BA77" s="382">
        <f t="shared" si="60"/>
        <v>2.622382</v>
      </c>
      <c r="BB77" s="69">
        <f t="shared" si="116"/>
        <v>53741</v>
      </c>
      <c r="BC77" s="382">
        <f t="shared" si="60"/>
        <v>0.64278100000000005</v>
      </c>
      <c r="BD77" s="744">
        <v>281484</v>
      </c>
      <c r="BE77" s="382">
        <f t="shared" si="48"/>
        <v>3.2651629999999998</v>
      </c>
      <c r="BF77" s="744">
        <v>440397</v>
      </c>
      <c r="BG77" s="382">
        <f t="shared" si="49"/>
        <v>5.4275929999999999</v>
      </c>
      <c r="BH77" s="69">
        <f t="shared" si="91"/>
        <v>1162378</v>
      </c>
      <c r="BI77" s="382">
        <f t="shared" si="50"/>
        <v>12.520549000000001</v>
      </c>
      <c r="BJ77" s="744">
        <v>1602775</v>
      </c>
      <c r="BK77" s="382">
        <f t="shared" si="51"/>
        <v>17.948142000000001</v>
      </c>
      <c r="BL77" s="69">
        <f t="shared" si="92"/>
        <v>668140</v>
      </c>
      <c r="BM77" s="382">
        <f t="shared" si="52"/>
        <v>8.0499749999999999</v>
      </c>
      <c r="BN77" s="69">
        <f t="shared" si="117"/>
        <v>1216880</v>
      </c>
      <c r="BO77" s="382">
        <f t="shared" si="53"/>
        <v>13.171950000000001</v>
      </c>
      <c r="BP77" s="744">
        <v>1885020</v>
      </c>
      <c r="BQ77" s="382">
        <f t="shared" si="54"/>
        <v>21.221924999999999</v>
      </c>
      <c r="BR77" s="20"/>
      <c r="BS77" s="744">
        <v>416695</v>
      </c>
      <c r="BT77" s="420">
        <f t="shared" si="61"/>
        <v>4.7246240000000004</v>
      </c>
      <c r="BU77" s="69">
        <f t="shared" si="118"/>
        <v>58890</v>
      </c>
      <c r="BV77" s="420">
        <f t="shared" si="62"/>
        <v>0.62514599999999998</v>
      </c>
      <c r="BW77" s="744">
        <v>475585</v>
      </c>
      <c r="BX77" s="420">
        <f t="shared" si="63"/>
        <v>5.3497700000000004</v>
      </c>
      <c r="BY77" s="744">
        <v>999509</v>
      </c>
      <c r="BZ77" s="420">
        <f t="shared" si="64"/>
        <v>10.495765</v>
      </c>
      <c r="CA77" s="69">
        <f t="shared" si="119"/>
        <v>458411</v>
      </c>
      <c r="CB77" s="420">
        <f t="shared" si="65"/>
        <v>5.3582140000000003</v>
      </c>
      <c r="CC77" s="744">
        <v>1457920</v>
      </c>
      <c r="CD77" s="420">
        <f t="shared" si="93"/>
        <v>15.853979000000001</v>
      </c>
      <c r="CE77" s="69">
        <f t="shared" si="120"/>
        <v>1416204</v>
      </c>
      <c r="CF77" s="420">
        <f t="shared" si="94"/>
        <v>15.220389000000001</v>
      </c>
      <c r="CG77" s="69">
        <f t="shared" si="121"/>
        <v>522305</v>
      </c>
      <c r="CH77" s="420">
        <f t="shared" si="90"/>
        <v>6.0412999999999997</v>
      </c>
      <c r="CI77" s="744">
        <v>1938509</v>
      </c>
      <c r="CJ77" s="471">
        <f t="shared" si="69"/>
        <v>21.261689000000001</v>
      </c>
      <c r="CK77" s="96"/>
      <c r="CL77" s="514">
        <v>845.76555000000008</v>
      </c>
      <c r="CM77" s="868">
        <f t="shared" si="95"/>
        <v>1.3017791987389411</v>
      </c>
      <c r="CN77" s="613"/>
      <c r="CO77" s="96"/>
      <c r="CP77" s="69">
        <f t="shared" si="122"/>
        <v>296471.10005840269</v>
      </c>
      <c r="CQ77" s="692">
        <f t="shared" si="70"/>
        <v>3.4161061916072626</v>
      </c>
      <c r="CR77" s="69">
        <f t="shared" si="122"/>
        <v>69958.915919429433</v>
      </c>
      <c r="CS77" s="692">
        <f t="shared" si="71"/>
        <v>0.83734272894249318</v>
      </c>
      <c r="CT77" s="69">
        <f t="shared" si="122"/>
        <v>366430.01597783208</v>
      </c>
      <c r="CU77" s="692">
        <f t="shared" si="72"/>
        <v>4.2534489205497552</v>
      </c>
      <c r="CV77" s="69">
        <f t="shared" si="122"/>
        <v>573299.6537870334</v>
      </c>
      <c r="CW77" s="692">
        <f t="shared" si="73"/>
        <v>7.0706463412372855</v>
      </c>
      <c r="CX77" s="69">
        <f t="shared" si="123"/>
        <v>1513159.5014717728</v>
      </c>
      <c r="CY77" s="692">
        <f t="shared" si="74"/>
        <v>16.312159999752947</v>
      </c>
      <c r="CZ77" s="69">
        <f t="shared" si="124"/>
        <v>2086459.1552588064</v>
      </c>
      <c r="DA77" s="692">
        <f t="shared" si="75"/>
        <v>23.382806340990232</v>
      </c>
      <c r="DB77" s="69">
        <f t="shared" si="125"/>
        <v>869770.75384543615</v>
      </c>
      <c r="DC77" s="692">
        <f t="shared" si="76"/>
        <v>10.486752532844546</v>
      </c>
      <c r="DD77" s="69">
        <f t="shared" si="126"/>
        <v>1584109.0713614426</v>
      </c>
      <c r="DE77" s="692">
        <f t="shared" si="77"/>
        <v>17.160733373184662</v>
      </c>
      <c r="DF77" s="69">
        <f t="shared" si="126"/>
        <v>2453879.8252068786</v>
      </c>
      <c r="DG77" s="692">
        <f t="shared" si="78"/>
        <v>27.64748590602921</v>
      </c>
      <c r="DH77" s="20"/>
      <c r="DI77" s="69">
        <f t="shared" si="127"/>
        <v>542444.88321852311</v>
      </c>
      <c r="DJ77" s="692">
        <f t="shared" si="79"/>
        <v>6.1541468645087276</v>
      </c>
      <c r="DK77" s="69">
        <f t="shared" si="127"/>
        <v>76661.777013736239</v>
      </c>
      <c r="DL77" s="692">
        <f t="shared" si="80"/>
        <v>0.81431214284485698</v>
      </c>
      <c r="DM77" s="69">
        <f t="shared" si="127"/>
        <v>619106.66023225931</v>
      </c>
      <c r="DN77" s="692">
        <f t="shared" si="81"/>
        <v>6.9684590073535837</v>
      </c>
      <c r="DO77" s="69">
        <f t="shared" si="127"/>
        <v>1301140.0251523603</v>
      </c>
      <c r="DP77" s="692">
        <f t="shared" si="82"/>
        <v>13.670281297176999</v>
      </c>
      <c r="DQ77" s="69">
        <f t="shared" si="128"/>
        <v>596749.90427311673</v>
      </c>
      <c r="DR77" s="692">
        <f t="shared" si="83"/>
        <v>6.9795082221819067</v>
      </c>
      <c r="DS77" s="69">
        <f t="shared" si="129"/>
        <v>1897889.9294254771</v>
      </c>
      <c r="DT77" s="692">
        <f t="shared" si="84"/>
        <v>20.649789519358908</v>
      </c>
      <c r="DU77" s="69">
        <f t="shared" si="130"/>
        <v>1843584.9083708834</v>
      </c>
      <c r="DV77" s="471">
        <f t="shared" si="85"/>
        <v>19.824428161685727</v>
      </c>
      <c r="DW77" s="69">
        <f t="shared" si="131"/>
        <v>679925.78439734259</v>
      </c>
      <c r="DX77" s="692">
        <f t="shared" si="86"/>
        <v>7.8692948050491296</v>
      </c>
      <c r="DY77" s="69">
        <f t="shared" si="132"/>
        <v>2523510.6927682259</v>
      </c>
      <c r="DZ77" s="692">
        <f t="shared" si="87"/>
        <v>27.693722966734857</v>
      </c>
      <c r="EA77" s="91"/>
      <c r="EB77" s="69">
        <v>130000</v>
      </c>
      <c r="EC77" s="69">
        <f>ED77-EB77</f>
        <v>747000</v>
      </c>
      <c r="ED77" s="69">
        <v>877000</v>
      </c>
      <c r="EE77" s="69">
        <v>128000</v>
      </c>
      <c r="EF77" s="69">
        <f>EG77-EE77</f>
        <v>336000</v>
      </c>
      <c r="EG77" s="69">
        <v>464000</v>
      </c>
      <c r="EH77" s="69">
        <v>257000</v>
      </c>
      <c r="EI77" s="69">
        <f>EJ77-EH77</f>
        <v>1085000</v>
      </c>
      <c r="EJ77" s="69">
        <v>1342000</v>
      </c>
      <c r="EK77" s="91"/>
      <c r="EL77" s="69"/>
      <c r="EM77" s="69"/>
      <c r="EN77" s="69"/>
      <c r="EO77" s="69"/>
      <c r="EP77" s="69"/>
      <c r="EQ77" s="69"/>
      <c r="ER77" s="69"/>
      <c r="ES77" s="69"/>
      <c r="ET77" s="69"/>
      <c r="EU77" s="91"/>
    </row>
    <row r="78" spans="1:151" s="72" customFormat="1">
      <c r="A78" s="61">
        <v>35278</v>
      </c>
      <c r="B78" s="70">
        <v>295</v>
      </c>
      <c r="C78" s="70">
        <f t="shared" si="96"/>
        <v>503</v>
      </c>
      <c r="D78" s="70">
        <v>798</v>
      </c>
      <c r="E78" s="70">
        <f t="shared" si="97"/>
        <v>2161</v>
      </c>
      <c r="F78" s="70">
        <f t="shared" si="98"/>
        <v>2875</v>
      </c>
      <c r="G78" s="70">
        <f t="shared" si="99"/>
        <v>5036</v>
      </c>
      <c r="H78" s="70">
        <v>2456</v>
      </c>
      <c r="I78" s="70">
        <f t="shared" si="100"/>
        <v>3378</v>
      </c>
      <c r="J78" s="70">
        <v>5834</v>
      </c>
      <c r="K78" s="23"/>
      <c r="L78" s="70">
        <v>577</v>
      </c>
      <c r="M78" s="70">
        <f t="shared" si="101"/>
        <v>1016</v>
      </c>
      <c r="N78" s="70">
        <v>1593</v>
      </c>
      <c r="O78" s="70">
        <f t="shared" si="102"/>
        <v>847</v>
      </c>
      <c r="P78" s="70">
        <f t="shared" si="103"/>
        <v>1423</v>
      </c>
      <c r="Q78" s="70">
        <f t="shared" si="104"/>
        <v>2270</v>
      </c>
      <c r="R78" s="70">
        <v>1424</v>
      </c>
      <c r="S78" s="70">
        <f t="shared" si="105"/>
        <v>2439</v>
      </c>
      <c r="T78" s="70">
        <v>3863</v>
      </c>
      <c r="U78" s="23"/>
      <c r="V78" s="70">
        <v>-282</v>
      </c>
      <c r="W78" s="70">
        <f t="shared" si="106"/>
        <v>-513</v>
      </c>
      <c r="X78" s="70">
        <v>-795</v>
      </c>
      <c r="Y78" s="70">
        <f t="shared" si="107"/>
        <v>1314</v>
      </c>
      <c r="Z78" s="70">
        <f t="shared" si="108"/>
        <v>1452</v>
      </c>
      <c r="AA78" s="70">
        <f t="shared" si="109"/>
        <v>2766</v>
      </c>
      <c r="AB78" s="70">
        <v>1032</v>
      </c>
      <c r="AC78" s="70">
        <f t="shared" si="110"/>
        <v>939</v>
      </c>
      <c r="AD78" s="70">
        <v>1971</v>
      </c>
      <c r="AE78" s="23"/>
      <c r="AF78" s="233">
        <f t="shared" si="55"/>
        <v>-3633</v>
      </c>
      <c r="AG78" s="233">
        <f t="shared" si="111"/>
        <v>-6617</v>
      </c>
      <c r="AH78" s="233">
        <f t="shared" si="56"/>
        <v>-10250</v>
      </c>
      <c r="AI78" s="233">
        <f t="shared" si="112"/>
        <v>20000</v>
      </c>
      <c r="AJ78" s="233">
        <f t="shared" si="113"/>
        <v>18636</v>
      </c>
      <c r="AK78" s="233">
        <f t="shared" si="114"/>
        <v>38636</v>
      </c>
      <c r="AL78" s="233">
        <f t="shared" si="58"/>
        <v>16367</v>
      </c>
      <c r="AM78" s="233">
        <f t="shared" si="115"/>
        <v>12019</v>
      </c>
      <c r="AN78" s="233">
        <f t="shared" si="59"/>
        <v>28386</v>
      </c>
      <c r="AO78" s="23"/>
      <c r="AP78" s="233">
        <f t="shared" si="39"/>
        <v>4700</v>
      </c>
      <c r="AQ78" s="233">
        <f t="shared" si="40"/>
        <v>8333</v>
      </c>
      <c r="AR78" s="233">
        <f t="shared" si="41"/>
        <v>-3633</v>
      </c>
      <c r="AS78" s="233">
        <f t="shared" si="42"/>
        <v>30965</v>
      </c>
      <c r="AT78" s="233">
        <f t="shared" si="43"/>
        <v>10965</v>
      </c>
      <c r="AU78" s="233">
        <f t="shared" si="44"/>
        <v>20000</v>
      </c>
      <c r="AV78" s="409">
        <f t="shared" si="45"/>
        <v>35665</v>
      </c>
      <c r="AW78" s="409">
        <f t="shared" si="46"/>
        <v>19298</v>
      </c>
      <c r="AX78" s="233">
        <f t="shared" si="47"/>
        <v>16367</v>
      </c>
      <c r="AY78" s="75"/>
      <c r="AZ78" s="744">
        <v>234489</v>
      </c>
      <c r="BA78" s="382">
        <f t="shared" si="60"/>
        <v>2.6478700000000002</v>
      </c>
      <c r="BB78" s="69">
        <f t="shared" si="116"/>
        <v>53219</v>
      </c>
      <c r="BC78" s="382">
        <f t="shared" si="60"/>
        <v>0.64311600000000002</v>
      </c>
      <c r="BD78" s="744">
        <v>287708</v>
      </c>
      <c r="BE78" s="382">
        <f t="shared" si="48"/>
        <v>3.2909860000000002</v>
      </c>
      <c r="BF78" s="744">
        <v>434506</v>
      </c>
      <c r="BG78" s="382">
        <f t="shared" si="49"/>
        <v>5.4180140000000003</v>
      </c>
      <c r="BH78" s="69">
        <f t="shared" si="91"/>
        <v>997957</v>
      </c>
      <c r="BI78" s="382">
        <f t="shared" si="50"/>
        <v>12.52613</v>
      </c>
      <c r="BJ78" s="744">
        <v>1432463</v>
      </c>
      <c r="BK78" s="382">
        <f t="shared" si="51"/>
        <v>17.944144000000001</v>
      </c>
      <c r="BL78" s="69">
        <f t="shared" si="92"/>
        <v>668995</v>
      </c>
      <c r="BM78" s="382">
        <f t="shared" si="52"/>
        <v>8.0658840000000005</v>
      </c>
      <c r="BN78" s="69">
        <f t="shared" si="117"/>
        <v>1051771</v>
      </c>
      <c r="BO78" s="382">
        <f t="shared" si="53"/>
        <v>13.177847999999999</v>
      </c>
      <c r="BP78" s="744">
        <v>1720766</v>
      </c>
      <c r="BQ78" s="382">
        <f t="shared" si="54"/>
        <v>21.243732000000001</v>
      </c>
      <c r="BR78" s="20"/>
      <c r="BS78" s="744">
        <v>381027</v>
      </c>
      <c r="BT78" s="420">
        <f t="shared" si="61"/>
        <v>4.6753489999999998</v>
      </c>
      <c r="BU78" s="69">
        <f t="shared" si="118"/>
        <v>53745</v>
      </c>
      <c r="BV78" s="420">
        <f t="shared" si="62"/>
        <v>0.62118200000000001</v>
      </c>
      <c r="BW78" s="744">
        <v>434772</v>
      </c>
      <c r="BX78" s="420">
        <f t="shared" si="63"/>
        <v>5.2965309999999999</v>
      </c>
      <c r="BY78" s="744">
        <v>963830</v>
      </c>
      <c r="BZ78" s="420">
        <f t="shared" si="64"/>
        <v>10.470772</v>
      </c>
      <c r="CA78" s="69">
        <f t="shared" si="119"/>
        <v>502715</v>
      </c>
      <c r="CB78" s="420">
        <f t="shared" si="65"/>
        <v>5.3931959999999997</v>
      </c>
      <c r="CC78" s="744">
        <v>1466545</v>
      </c>
      <c r="CD78" s="420">
        <f t="shared" si="93"/>
        <v>15.863968</v>
      </c>
      <c r="CE78" s="69">
        <f t="shared" si="120"/>
        <v>1344857</v>
      </c>
      <c r="CF78" s="420">
        <f t="shared" si="94"/>
        <v>15.146121000000001</v>
      </c>
      <c r="CG78" s="69">
        <f t="shared" si="121"/>
        <v>560409</v>
      </c>
      <c r="CH78" s="420">
        <f t="shared" si="90"/>
        <v>6.071942</v>
      </c>
      <c r="CI78" s="744">
        <v>1905266</v>
      </c>
      <c r="CJ78" s="471">
        <f t="shared" si="69"/>
        <v>21.218063000000001</v>
      </c>
      <c r="CK78" s="96"/>
      <c r="CL78" s="514">
        <v>845.76555000000008</v>
      </c>
      <c r="CM78" s="868">
        <f t="shared" si="95"/>
        <v>1.3017791987389411</v>
      </c>
      <c r="CN78" s="613"/>
      <c r="CO78" s="96"/>
      <c r="CP78" s="69">
        <f t="shared" si="122"/>
        <v>305252.90253309556</v>
      </c>
      <c r="CQ78" s="692">
        <f t="shared" si="70"/>
        <v>3.4510077497477782</v>
      </c>
      <c r="CR78" s="69">
        <f t="shared" si="122"/>
        <v>69279.387177687706</v>
      </c>
      <c r="CS78" s="692">
        <f t="shared" si="71"/>
        <v>0.83821449846831719</v>
      </c>
      <c r="CT78" s="69">
        <f t="shared" si="122"/>
        <v>374532.28971078328</v>
      </c>
      <c r="CU78" s="692">
        <f t="shared" si="72"/>
        <v>4.2892222482160944</v>
      </c>
      <c r="CV78" s="69">
        <f t="shared" si="122"/>
        <v>565630.87252726231</v>
      </c>
      <c r="CW78" s="692">
        <f t="shared" si="73"/>
        <v>7.0618350973412829</v>
      </c>
      <c r="CX78" s="69">
        <f t="shared" si="123"/>
        <v>1299119.6638359174</v>
      </c>
      <c r="CY78" s="692">
        <f t="shared" si="74"/>
        <v>16.327600706344974</v>
      </c>
      <c r="CZ78" s="69">
        <f t="shared" si="124"/>
        <v>1864750.5363631798</v>
      </c>
      <c r="DA78" s="692">
        <f t="shared" si="75"/>
        <v>23.389435803686258</v>
      </c>
      <c r="DB78" s="69">
        <f t="shared" si="125"/>
        <v>870883.77506035788</v>
      </c>
      <c r="DC78" s="692">
        <f t="shared" si="76"/>
        <v>10.512842847089059</v>
      </c>
      <c r="DD78" s="69">
        <f t="shared" si="126"/>
        <v>1369173.6096368548</v>
      </c>
      <c r="DE78" s="692">
        <f t="shared" si="77"/>
        <v>17.177027467345994</v>
      </c>
      <c r="DF78" s="69">
        <f t="shared" si="126"/>
        <v>2240057.3846972128</v>
      </c>
      <c r="DG78" s="692">
        <f t="shared" si="78"/>
        <v>27.689870314435058</v>
      </c>
      <c r="DH78" s="20"/>
      <c r="DI78" s="69">
        <f t="shared" si="127"/>
        <v>496013.02275790251</v>
      </c>
      <c r="DJ78" s="692">
        <f t="shared" si="79"/>
        <v>6.0935466452495319</v>
      </c>
      <c r="DK78" s="69">
        <f t="shared" si="127"/>
        <v>69964.123036224395</v>
      </c>
      <c r="DL78" s="692">
        <f t="shared" si="80"/>
        <v>0.80962731332319227</v>
      </c>
      <c r="DM78" s="69">
        <f t="shared" si="127"/>
        <v>565977.1457941269</v>
      </c>
      <c r="DN78" s="692">
        <f t="shared" si="81"/>
        <v>6.9031739585727232</v>
      </c>
      <c r="DO78" s="69">
        <f t="shared" si="127"/>
        <v>1254693.8451205536</v>
      </c>
      <c r="DP78" s="692">
        <f t="shared" si="82"/>
        <v>13.645892135918139</v>
      </c>
      <c r="DQ78" s="69">
        <f t="shared" si="128"/>
        <v>654423.92989404674</v>
      </c>
      <c r="DR78" s="692">
        <f t="shared" si="83"/>
        <v>7.0289003801381442</v>
      </c>
      <c r="DS78" s="69">
        <f t="shared" si="129"/>
        <v>1909117.7750146005</v>
      </c>
      <c r="DT78" s="692">
        <f t="shared" si="84"/>
        <v>20.674792516056286</v>
      </c>
      <c r="DU78" s="69">
        <f t="shared" si="130"/>
        <v>1750706.8678784561</v>
      </c>
      <c r="DV78" s="471">
        <f t="shared" si="85"/>
        <v>19.739438781167667</v>
      </c>
      <c r="DW78" s="69">
        <f t="shared" si="131"/>
        <v>729528.77898609126</v>
      </c>
      <c r="DX78" s="692">
        <f t="shared" si="86"/>
        <v>7.9135482950900791</v>
      </c>
      <c r="DY78" s="69">
        <f t="shared" si="132"/>
        <v>2480235.6468645474</v>
      </c>
      <c r="DZ78" s="692">
        <f t="shared" si="87"/>
        <v>27.652987076257752</v>
      </c>
      <c r="EA78" s="91"/>
      <c r="EB78" s="69"/>
      <c r="EC78" s="69"/>
      <c r="ED78" s="69"/>
      <c r="EE78" s="69"/>
      <c r="EF78" s="69"/>
      <c r="EG78" s="69"/>
      <c r="EH78" s="69">
        <v>266000</v>
      </c>
      <c r="EI78" s="69">
        <f t="shared" ref="EI78:EI140" si="133">EJ78-EH78</f>
        <v>1071000</v>
      </c>
      <c r="EJ78" s="69">
        <v>1337000</v>
      </c>
      <c r="EK78" s="91"/>
      <c r="EL78" s="69"/>
      <c r="EM78" s="69"/>
      <c r="EN78" s="69"/>
      <c r="EO78" s="69"/>
      <c r="EP78" s="69"/>
      <c r="EQ78" s="69"/>
      <c r="ER78" s="69"/>
      <c r="ES78" s="69"/>
      <c r="ET78" s="69"/>
      <c r="EU78" s="91"/>
    </row>
    <row r="79" spans="1:151" s="72" customFormat="1">
      <c r="A79" s="61">
        <v>35309</v>
      </c>
      <c r="B79" s="70">
        <v>300</v>
      </c>
      <c r="C79" s="70">
        <f t="shared" si="96"/>
        <v>526</v>
      </c>
      <c r="D79" s="70">
        <v>826</v>
      </c>
      <c r="E79" s="70">
        <f t="shared" si="97"/>
        <v>2257</v>
      </c>
      <c r="F79" s="70">
        <f t="shared" si="98"/>
        <v>2894</v>
      </c>
      <c r="G79" s="70">
        <f t="shared" si="99"/>
        <v>5151</v>
      </c>
      <c r="H79" s="70">
        <v>2557</v>
      </c>
      <c r="I79" s="70">
        <f t="shared" si="100"/>
        <v>3420</v>
      </c>
      <c r="J79" s="70">
        <v>5977</v>
      </c>
      <c r="K79" s="23"/>
      <c r="L79" s="70">
        <v>642</v>
      </c>
      <c r="M79" s="70">
        <f t="shared" si="101"/>
        <v>1006</v>
      </c>
      <c r="N79" s="70">
        <v>1648</v>
      </c>
      <c r="O79" s="70">
        <f t="shared" si="102"/>
        <v>799</v>
      </c>
      <c r="P79" s="70">
        <f t="shared" si="103"/>
        <v>1188</v>
      </c>
      <c r="Q79" s="70">
        <f t="shared" si="104"/>
        <v>1987</v>
      </c>
      <c r="R79" s="70">
        <v>1441</v>
      </c>
      <c r="S79" s="70">
        <f t="shared" si="105"/>
        <v>2194</v>
      </c>
      <c r="T79" s="70">
        <v>3635</v>
      </c>
      <c r="U79" s="23"/>
      <c r="V79" s="70">
        <v>-342</v>
      </c>
      <c r="W79" s="70">
        <f t="shared" si="106"/>
        <v>-480</v>
      </c>
      <c r="X79" s="70">
        <v>-822</v>
      </c>
      <c r="Y79" s="70">
        <f t="shared" si="107"/>
        <v>1458</v>
      </c>
      <c r="Z79" s="70">
        <f t="shared" si="108"/>
        <v>1706</v>
      </c>
      <c r="AA79" s="70">
        <f t="shared" si="109"/>
        <v>3164</v>
      </c>
      <c r="AB79" s="70">
        <v>1116</v>
      </c>
      <c r="AC79" s="70">
        <f t="shared" si="110"/>
        <v>1226</v>
      </c>
      <c r="AD79" s="70">
        <v>2342</v>
      </c>
      <c r="AE79" s="23"/>
      <c r="AF79" s="233">
        <f t="shared" si="55"/>
        <v>-3760</v>
      </c>
      <c r="AG79" s="233">
        <f t="shared" si="111"/>
        <v>-6629</v>
      </c>
      <c r="AH79" s="233">
        <f t="shared" si="56"/>
        <v>-10389</v>
      </c>
      <c r="AI79" s="233">
        <f t="shared" si="112"/>
        <v>19084</v>
      </c>
      <c r="AJ79" s="233">
        <f t="shared" si="113"/>
        <v>18573</v>
      </c>
      <c r="AK79" s="233">
        <f t="shared" si="114"/>
        <v>37657</v>
      </c>
      <c r="AL79" s="233">
        <f t="shared" si="58"/>
        <v>15324</v>
      </c>
      <c r="AM79" s="233">
        <f t="shared" si="115"/>
        <v>11944</v>
      </c>
      <c r="AN79" s="233">
        <f t="shared" si="59"/>
        <v>27268</v>
      </c>
      <c r="AO79" s="23"/>
      <c r="AP79" s="233">
        <f t="shared" si="39"/>
        <v>4614</v>
      </c>
      <c r="AQ79" s="233">
        <f t="shared" si="40"/>
        <v>8374</v>
      </c>
      <c r="AR79" s="233">
        <f t="shared" si="41"/>
        <v>-3760</v>
      </c>
      <c r="AS79" s="233">
        <f t="shared" si="42"/>
        <v>30119</v>
      </c>
      <c r="AT79" s="233">
        <f t="shared" si="43"/>
        <v>11035</v>
      </c>
      <c r="AU79" s="233">
        <f t="shared" si="44"/>
        <v>19084</v>
      </c>
      <c r="AV79" s="409">
        <f t="shared" si="45"/>
        <v>34733</v>
      </c>
      <c r="AW79" s="409">
        <f t="shared" si="46"/>
        <v>19409</v>
      </c>
      <c r="AX79" s="233">
        <f t="shared" si="47"/>
        <v>15324</v>
      </c>
      <c r="AY79" s="75"/>
      <c r="AZ79" s="744">
        <v>214141</v>
      </c>
      <c r="BA79" s="382">
        <f t="shared" si="60"/>
        <v>2.661041</v>
      </c>
      <c r="BB79" s="69">
        <f t="shared" si="116"/>
        <v>55706</v>
      </c>
      <c r="BC79" s="382">
        <f t="shared" si="60"/>
        <v>0.63535200000000003</v>
      </c>
      <c r="BD79" s="744">
        <v>269847</v>
      </c>
      <c r="BE79" s="382">
        <f t="shared" si="48"/>
        <v>3.2963930000000001</v>
      </c>
      <c r="BF79" s="744">
        <v>422952</v>
      </c>
      <c r="BG79" s="382">
        <f t="shared" si="49"/>
        <v>5.4191099999999999</v>
      </c>
      <c r="BH79" s="69">
        <f t="shared" si="91"/>
        <v>909811</v>
      </c>
      <c r="BI79" s="382">
        <f t="shared" si="50"/>
        <v>12.523210000000001</v>
      </c>
      <c r="BJ79" s="744">
        <v>1332763</v>
      </c>
      <c r="BK79" s="382">
        <f t="shared" si="51"/>
        <v>17.942319999999999</v>
      </c>
      <c r="BL79" s="69">
        <f t="shared" si="92"/>
        <v>637093</v>
      </c>
      <c r="BM79" s="382">
        <f t="shared" si="52"/>
        <v>8.0801510000000007</v>
      </c>
      <c r="BN79" s="69">
        <f t="shared" si="117"/>
        <v>966132</v>
      </c>
      <c r="BO79" s="382">
        <f t="shared" si="53"/>
        <v>13.16691</v>
      </c>
      <c r="BP79" s="744">
        <v>1603225</v>
      </c>
      <c r="BQ79" s="382">
        <f t="shared" si="54"/>
        <v>21.247060999999999</v>
      </c>
      <c r="BR79" s="20"/>
      <c r="BS79" s="744">
        <v>414306</v>
      </c>
      <c r="BT79" s="420">
        <f t="shared" si="61"/>
        <v>4.6866950000000003</v>
      </c>
      <c r="BU79" s="69">
        <f t="shared" si="118"/>
        <v>53770</v>
      </c>
      <c r="BV79" s="420">
        <f t="shared" si="62"/>
        <v>0.62524000000000002</v>
      </c>
      <c r="BW79" s="744">
        <v>468076</v>
      </c>
      <c r="BX79" s="420">
        <f t="shared" si="63"/>
        <v>5.3119350000000001</v>
      </c>
      <c r="BY79" s="744">
        <v>887126</v>
      </c>
      <c r="BZ79" s="420">
        <f t="shared" si="64"/>
        <v>10.466445999999999</v>
      </c>
      <c r="CA79" s="69">
        <f t="shared" si="119"/>
        <v>466238</v>
      </c>
      <c r="CB79" s="420">
        <f t="shared" si="65"/>
        <v>5.3734140000000004</v>
      </c>
      <c r="CC79" s="744">
        <v>1353364</v>
      </c>
      <c r="CD79" s="420">
        <f t="shared" si="93"/>
        <v>15.83986</v>
      </c>
      <c r="CE79" s="69">
        <f t="shared" si="120"/>
        <v>1301432</v>
      </c>
      <c r="CF79" s="420">
        <f t="shared" si="94"/>
        <v>15.153141</v>
      </c>
      <c r="CG79" s="69">
        <f t="shared" si="121"/>
        <v>523817</v>
      </c>
      <c r="CH79" s="420">
        <f t="shared" si="90"/>
        <v>6.0555149999999998</v>
      </c>
      <c r="CI79" s="744">
        <v>1825249</v>
      </c>
      <c r="CJ79" s="471">
        <f t="shared" si="69"/>
        <v>21.208656000000001</v>
      </c>
      <c r="CK79" s="96"/>
      <c r="CL79" s="514">
        <v>844.48979999999995</v>
      </c>
      <c r="CM79" s="868">
        <f t="shared" si="95"/>
        <v>1.3037457646024855</v>
      </c>
      <c r="CN79" s="613"/>
      <c r="CO79" s="96"/>
      <c r="CP79" s="69">
        <f t="shared" si="122"/>
        <v>279185.42177774082</v>
      </c>
      <c r="CQ79" s="692">
        <f t="shared" si="70"/>
        <v>3.4683346882393433</v>
      </c>
      <c r="CR79" s="69">
        <f t="shared" si="122"/>
        <v>72626.46156294606</v>
      </c>
      <c r="CS79" s="692">
        <f t="shared" si="71"/>
        <v>0.82814126388669651</v>
      </c>
      <c r="CT79" s="69">
        <f t="shared" si="122"/>
        <v>351811.88334068691</v>
      </c>
      <c r="CU79" s="692">
        <f t="shared" si="72"/>
        <v>4.2964759521260394</v>
      </c>
      <c r="CV79" s="69">
        <f t="shared" si="122"/>
        <v>551421.87863015046</v>
      </c>
      <c r="CW79" s="692">
        <f t="shared" si="73"/>
        <v>7.0635899991829918</v>
      </c>
      <c r="CX79" s="69">
        <f t="shared" si="123"/>
        <v>1186162.2378387519</v>
      </c>
      <c r="CY79" s="692">
        <f t="shared" si="74"/>
        <v>16.324499097299739</v>
      </c>
      <c r="CZ79" s="69">
        <f t="shared" si="124"/>
        <v>1737584.1164689024</v>
      </c>
      <c r="DA79" s="692">
        <f t="shared" si="75"/>
        <v>23.38808909648273</v>
      </c>
      <c r="DB79" s="69">
        <f t="shared" si="125"/>
        <v>830607.30040789128</v>
      </c>
      <c r="DC79" s="692">
        <f t="shared" si="76"/>
        <v>10.531924687422336</v>
      </c>
      <c r="DD79" s="69">
        <f t="shared" si="126"/>
        <v>1259590.5030469284</v>
      </c>
      <c r="DE79" s="692">
        <f t="shared" si="77"/>
        <v>17.163522143829635</v>
      </c>
      <c r="DF79" s="69">
        <f t="shared" si="126"/>
        <v>2090197.8034548198</v>
      </c>
      <c r="DG79" s="692">
        <f t="shared" si="78"/>
        <v>27.695446831251971</v>
      </c>
      <c r="DH79" s="20"/>
      <c r="DI79" s="69">
        <f t="shared" si="127"/>
        <v>540149.69274939736</v>
      </c>
      <c r="DJ79" s="692">
        <f t="shared" si="79"/>
        <v>6.1086503389692348</v>
      </c>
      <c r="DK79" s="69">
        <f t="shared" si="127"/>
        <v>70102.409762675641</v>
      </c>
      <c r="DL79" s="692">
        <f t="shared" si="80"/>
        <v>0.81495632943944118</v>
      </c>
      <c r="DM79" s="69">
        <f t="shared" si="127"/>
        <v>610252.102512073</v>
      </c>
      <c r="DN79" s="692">
        <f t="shared" si="81"/>
        <v>6.9236066684086754</v>
      </c>
      <c r="DO79" s="69">
        <f t="shared" si="127"/>
        <v>1156586.7651687446</v>
      </c>
      <c r="DP79" s="692">
        <f t="shared" si="82"/>
        <v>13.640941016614434</v>
      </c>
      <c r="DQ79" s="69">
        <f t="shared" si="128"/>
        <v>607855.81779673358</v>
      </c>
      <c r="DR79" s="692">
        <f t="shared" si="83"/>
        <v>7.0034852617416794</v>
      </c>
      <c r="DS79" s="69">
        <f t="shared" si="129"/>
        <v>1764442.5829654781</v>
      </c>
      <c r="DT79" s="692">
        <f t="shared" si="84"/>
        <v>20.644426278356111</v>
      </c>
      <c r="DU79" s="69">
        <f t="shared" si="130"/>
        <v>1696736.457918142</v>
      </c>
      <c r="DV79" s="471">
        <f t="shared" si="85"/>
        <v>19.749591355583668</v>
      </c>
      <c r="DW79" s="69">
        <f t="shared" si="131"/>
        <v>682924.19517678011</v>
      </c>
      <c r="DX79" s="692">
        <f t="shared" si="86"/>
        <v>7.8925491462629944</v>
      </c>
      <c r="DY79" s="69">
        <f t="shared" si="132"/>
        <v>2379660.6530949222</v>
      </c>
      <c r="DZ79" s="692">
        <f t="shared" si="87"/>
        <v>27.642140501846665</v>
      </c>
      <c r="EA79" s="91"/>
      <c r="EB79" s="69"/>
      <c r="EC79" s="69"/>
      <c r="ED79" s="69"/>
      <c r="EE79" s="69"/>
      <c r="EF79" s="69"/>
      <c r="EG79" s="69"/>
      <c r="EH79" s="69">
        <v>264000</v>
      </c>
      <c r="EI79" s="69">
        <f t="shared" si="133"/>
        <v>1308000</v>
      </c>
      <c r="EJ79" s="69">
        <v>1572000</v>
      </c>
      <c r="EK79" s="91"/>
      <c r="EL79" s="69"/>
      <c r="EM79" s="69"/>
      <c r="EN79" s="69"/>
      <c r="EO79" s="69"/>
      <c r="EP79" s="69"/>
      <c r="EQ79" s="69"/>
      <c r="ER79" s="69"/>
      <c r="ES79" s="69"/>
      <c r="ET79" s="69"/>
      <c r="EU79" s="91"/>
    </row>
    <row r="80" spans="1:151" s="72" customFormat="1">
      <c r="A80" s="61">
        <v>35339</v>
      </c>
      <c r="B80" s="70">
        <v>338</v>
      </c>
      <c r="C80" s="70">
        <f t="shared" si="96"/>
        <v>641</v>
      </c>
      <c r="D80" s="70">
        <v>979</v>
      </c>
      <c r="E80" s="70">
        <f t="shared" si="97"/>
        <v>2276</v>
      </c>
      <c r="F80" s="70">
        <f t="shared" si="98"/>
        <v>2862</v>
      </c>
      <c r="G80" s="70">
        <f t="shared" si="99"/>
        <v>5138</v>
      </c>
      <c r="H80" s="70">
        <v>2614</v>
      </c>
      <c r="I80" s="70">
        <f t="shared" si="100"/>
        <v>3503</v>
      </c>
      <c r="J80" s="70">
        <v>6117</v>
      </c>
      <c r="K80" s="23"/>
      <c r="L80" s="70">
        <v>535</v>
      </c>
      <c r="M80" s="70">
        <f t="shared" si="101"/>
        <v>1029</v>
      </c>
      <c r="N80" s="70">
        <v>1564</v>
      </c>
      <c r="O80" s="70">
        <f t="shared" si="102"/>
        <v>547</v>
      </c>
      <c r="P80" s="70">
        <f t="shared" si="103"/>
        <v>969</v>
      </c>
      <c r="Q80" s="70">
        <f t="shared" si="104"/>
        <v>1516</v>
      </c>
      <c r="R80" s="70">
        <v>1082</v>
      </c>
      <c r="S80" s="70">
        <f t="shared" si="105"/>
        <v>1998</v>
      </c>
      <c r="T80" s="70">
        <v>3080</v>
      </c>
      <c r="U80" s="23"/>
      <c r="V80" s="70">
        <v>-197</v>
      </c>
      <c r="W80" s="70">
        <f t="shared" si="106"/>
        <v>-388</v>
      </c>
      <c r="X80" s="70">
        <v>-585</v>
      </c>
      <c r="Y80" s="70">
        <f t="shared" si="107"/>
        <v>1729</v>
      </c>
      <c r="Z80" s="70">
        <f t="shared" si="108"/>
        <v>1893</v>
      </c>
      <c r="AA80" s="70">
        <f t="shared" si="109"/>
        <v>3622</v>
      </c>
      <c r="AB80" s="70">
        <v>1532</v>
      </c>
      <c r="AC80" s="70">
        <f t="shared" si="110"/>
        <v>1505</v>
      </c>
      <c r="AD80" s="70">
        <v>3037</v>
      </c>
      <c r="AE80" s="23"/>
      <c r="AF80" s="233">
        <f t="shared" si="55"/>
        <v>-3783</v>
      </c>
      <c r="AG80" s="233">
        <f t="shared" si="111"/>
        <v>-6673</v>
      </c>
      <c r="AH80" s="233">
        <f t="shared" si="56"/>
        <v>-10456</v>
      </c>
      <c r="AI80" s="233">
        <f t="shared" si="112"/>
        <v>18405</v>
      </c>
      <c r="AJ80" s="233">
        <f t="shared" si="113"/>
        <v>18335</v>
      </c>
      <c r="AK80" s="233">
        <f t="shared" si="114"/>
        <v>36740</v>
      </c>
      <c r="AL80" s="233">
        <f t="shared" si="58"/>
        <v>14622</v>
      </c>
      <c r="AM80" s="233">
        <f t="shared" si="115"/>
        <v>11662</v>
      </c>
      <c r="AN80" s="233">
        <f t="shared" si="59"/>
        <v>26284</v>
      </c>
      <c r="AO80" s="23"/>
      <c r="AP80" s="233">
        <f t="shared" si="39"/>
        <v>4577</v>
      </c>
      <c r="AQ80" s="233">
        <f t="shared" si="40"/>
        <v>8360</v>
      </c>
      <c r="AR80" s="233">
        <f t="shared" si="41"/>
        <v>-3783</v>
      </c>
      <c r="AS80" s="233">
        <f t="shared" si="42"/>
        <v>29475</v>
      </c>
      <c r="AT80" s="233">
        <f t="shared" si="43"/>
        <v>11070</v>
      </c>
      <c r="AU80" s="233">
        <f t="shared" si="44"/>
        <v>18405</v>
      </c>
      <c r="AV80" s="409">
        <f t="shared" si="45"/>
        <v>34052</v>
      </c>
      <c r="AW80" s="409">
        <f t="shared" si="46"/>
        <v>19430</v>
      </c>
      <c r="AX80" s="233">
        <f t="shared" si="47"/>
        <v>14622</v>
      </c>
      <c r="AY80" s="75"/>
      <c r="AZ80" s="744">
        <v>227881</v>
      </c>
      <c r="BA80" s="382">
        <f t="shared" si="60"/>
        <v>2.6849210000000001</v>
      </c>
      <c r="BB80" s="69">
        <f t="shared" si="116"/>
        <v>54197</v>
      </c>
      <c r="BC80" s="382">
        <f t="shared" si="60"/>
        <v>0.63311300000000004</v>
      </c>
      <c r="BD80" s="744">
        <v>282078</v>
      </c>
      <c r="BE80" s="382">
        <f t="shared" si="48"/>
        <v>3.3180339999999999</v>
      </c>
      <c r="BF80" s="744">
        <v>495299</v>
      </c>
      <c r="BG80" s="382">
        <f t="shared" si="49"/>
        <v>5.485449</v>
      </c>
      <c r="BH80" s="69">
        <f t="shared" si="91"/>
        <v>996157</v>
      </c>
      <c r="BI80" s="382">
        <f t="shared" si="50"/>
        <v>12.528442999999999</v>
      </c>
      <c r="BJ80" s="744">
        <v>1491456</v>
      </c>
      <c r="BK80" s="382">
        <f t="shared" si="51"/>
        <v>18.013891999999998</v>
      </c>
      <c r="BL80" s="69">
        <f t="shared" si="92"/>
        <v>723180</v>
      </c>
      <c r="BM80" s="382">
        <f t="shared" si="52"/>
        <v>8.1703700000000001</v>
      </c>
      <c r="BN80" s="69">
        <f t="shared" si="117"/>
        <v>1051277</v>
      </c>
      <c r="BO80" s="382">
        <f t="shared" si="53"/>
        <v>13.170427</v>
      </c>
      <c r="BP80" s="744">
        <v>1774457</v>
      </c>
      <c r="BQ80" s="382">
        <f t="shared" si="54"/>
        <v>21.340796999999998</v>
      </c>
      <c r="BR80" s="20"/>
      <c r="BS80" s="744">
        <v>411935</v>
      </c>
      <c r="BT80" s="420">
        <f t="shared" si="61"/>
        <v>4.6602360000000003</v>
      </c>
      <c r="BU80" s="69">
        <f t="shared" si="118"/>
        <v>53529</v>
      </c>
      <c r="BV80" s="420">
        <f t="shared" si="62"/>
        <v>0.621367</v>
      </c>
      <c r="BW80" s="744">
        <v>465464</v>
      </c>
      <c r="BX80" s="420">
        <f t="shared" si="63"/>
        <v>5.2816029999999996</v>
      </c>
      <c r="BY80" s="744">
        <v>988063</v>
      </c>
      <c r="BZ80" s="420">
        <f t="shared" si="64"/>
        <v>10.538561</v>
      </c>
      <c r="CA80" s="69">
        <f t="shared" si="119"/>
        <v>440468</v>
      </c>
      <c r="CB80" s="420">
        <f t="shared" si="65"/>
        <v>5.3759050000000004</v>
      </c>
      <c r="CC80" s="744">
        <v>1428531</v>
      </c>
      <c r="CD80" s="420">
        <f t="shared" si="93"/>
        <v>15.914465999999999</v>
      </c>
      <c r="CE80" s="69">
        <f t="shared" si="120"/>
        <v>1399998</v>
      </c>
      <c r="CF80" s="420">
        <f t="shared" si="94"/>
        <v>15.198797000000001</v>
      </c>
      <c r="CG80" s="69">
        <f t="shared" si="121"/>
        <v>498487</v>
      </c>
      <c r="CH80" s="420">
        <f t="shared" si="90"/>
        <v>6.0544650000000004</v>
      </c>
      <c r="CI80" s="744">
        <v>1898485</v>
      </c>
      <c r="CJ80" s="471">
        <f t="shared" si="69"/>
        <v>21.253261999999999</v>
      </c>
      <c r="CK80" s="96"/>
      <c r="CL80" s="514">
        <v>844.48979999999995</v>
      </c>
      <c r="CM80" s="868">
        <f t="shared" si="95"/>
        <v>1.3037457646024855</v>
      </c>
      <c r="CN80" s="613"/>
      <c r="CO80" s="96"/>
      <c r="CP80" s="69">
        <f t="shared" si="122"/>
        <v>297098.88858337898</v>
      </c>
      <c r="CQ80" s="692">
        <f t="shared" si="70"/>
        <v>3.4996257823814463</v>
      </c>
      <c r="CR80" s="69">
        <f t="shared" si="122"/>
        <v>70659.109204160908</v>
      </c>
      <c r="CS80" s="692">
        <f t="shared" si="71"/>
        <v>0.82526578900995662</v>
      </c>
      <c r="CT80" s="69">
        <f t="shared" si="122"/>
        <v>367757.99778753991</v>
      </c>
      <c r="CU80" s="692">
        <f t="shared" si="72"/>
        <v>4.3248915713914027</v>
      </c>
      <c r="CV80" s="69">
        <f t="shared" si="122"/>
        <v>645743.97346184647</v>
      </c>
      <c r="CW80" s="692">
        <f t="shared" si="73"/>
        <v>7.1504106756829131</v>
      </c>
      <c r="CX80" s="69">
        <f t="shared" si="123"/>
        <v>1298735.4696291182</v>
      </c>
      <c r="CY80" s="692">
        <f t="shared" si="74"/>
        <v>16.332087352459677</v>
      </c>
      <c r="CZ80" s="69">
        <f t="shared" si="124"/>
        <v>1944479.4430909646</v>
      </c>
      <c r="DA80" s="692">
        <f t="shared" si="75"/>
        <v>23.482498028142594</v>
      </c>
      <c r="DB80" s="69">
        <f t="shared" si="125"/>
        <v>942842.86204522545</v>
      </c>
      <c r="DC80" s="692">
        <f t="shared" si="76"/>
        <v>10.65003645806436</v>
      </c>
      <c r="DD80" s="69">
        <f t="shared" si="126"/>
        <v>1370597.9361740071</v>
      </c>
      <c r="DE80" s="692">
        <f t="shared" si="77"/>
        <v>17.168917092254606</v>
      </c>
      <c r="DF80" s="69">
        <f t="shared" si="126"/>
        <v>2313440.7982192324</v>
      </c>
      <c r="DG80" s="692">
        <f t="shared" si="78"/>
        <v>27.818953550318966</v>
      </c>
      <c r="DH80" s="20"/>
      <c r="DI80" s="69">
        <f t="shared" si="127"/>
        <v>537058.5115415249</v>
      </c>
      <c r="DJ80" s="692">
        <f t="shared" si="79"/>
        <v>6.0744933062914237</v>
      </c>
      <c r="DK80" s="69">
        <f t="shared" si="127"/>
        <v>69788.207033406448</v>
      </c>
      <c r="DL80" s="692">
        <f t="shared" si="80"/>
        <v>0.80995128047646481</v>
      </c>
      <c r="DM80" s="69">
        <f t="shared" si="127"/>
        <v>606846.71857493126</v>
      </c>
      <c r="DN80" s="692">
        <f t="shared" si="81"/>
        <v>6.8844445867678878</v>
      </c>
      <c r="DO80" s="69">
        <f t="shared" si="127"/>
        <v>1288182.9514104256</v>
      </c>
      <c r="DP80" s="692">
        <f t="shared" si="82"/>
        <v>13.735668457008259</v>
      </c>
      <c r="DQ80" s="69">
        <f t="shared" si="128"/>
        <v>574258.28944292758</v>
      </c>
      <c r="DR80" s="692">
        <f t="shared" si="83"/>
        <v>7.0070713467051844</v>
      </c>
      <c r="DS80" s="69">
        <f t="shared" si="129"/>
        <v>1862441.2408533532</v>
      </c>
      <c r="DT80" s="692">
        <f t="shared" si="84"/>
        <v>20.742739803713445</v>
      </c>
      <c r="DU80" s="69">
        <f t="shared" si="130"/>
        <v>1825241.4629519505</v>
      </c>
      <c r="DV80" s="471">
        <f t="shared" si="85"/>
        <v>19.810161763299682</v>
      </c>
      <c r="DW80" s="69">
        <f t="shared" si="131"/>
        <v>649900.31495939917</v>
      </c>
      <c r="DX80" s="692">
        <f t="shared" si="86"/>
        <v>7.8915662390234242</v>
      </c>
      <c r="DY80" s="69">
        <f t="shared" si="132"/>
        <v>2475141.7779113497</v>
      </c>
      <c r="DZ80" s="692">
        <f t="shared" si="87"/>
        <v>27.701728002323112</v>
      </c>
      <c r="EA80" s="91"/>
      <c r="EB80" s="69">
        <v>124000</v>
      </c>
      <c r="EC80" s="69">
        <f>ED80-EB80</f>
        <v>847000</v>
      </c>
      <c r="ED80" s="69">
        <v>971000</v>
      </c>
      <c r="EE80" s="69">
        <v>156000</v>
      </c>
      <c r="EF80" s="69">
        <f>EG80-EE80</f>
        <v>493000</v>
      </c>
      <c r="EG80" s="69">
        <v>649000</v>
      </c>
      <c r="EH80" s="69">
        <v>280000</v>
      </c>
      <c r="EI80" s="69">
        <f t="shared" si="133"/>
        <v>1341000</v>
      </c>
      <c r="EJ80" s="69">
        <v>1621000</v>
      </c>
      <c r="EK80" s="91"/>
      <c r="EL80" s="69"/>
      <c r="EM80" s="69"/>
      <c r="EN80" s="69"/>
      <c r="EO80" s="69"/>
      <c r="EP80" s="69"/>
      <c r="EQ80" s="69"/>
      <c r="ER80" s="69"/>
      <c r="ES80" s="69"/>
      <c r="ET80" s="69"/>
      <c r="EU80" s="91"/>
    </row>
    <row r="81" spans="1:151" s="72" customFormat="1">
      <c r="A81" s="61">
        <v>35370</v>
      </c>
      <c r="B81" s="70">
        <v>343</v>
      </c>
      <c r="C81" s="70">
        <f t="shared" si="96"/>
        <v>682</v>
      </c>
      <c r="D81" s="70">
        <v>1025</v>
      </c>
      <c r="E81" s="70">
        <f t="shared" si="97"/>
        <v>2375</v>
      </c>
      <c r="F81" s="70">
        <f t="shared" si="98"/>
        <v>3069</v>
      </c>
      <c r="G81" s="70">
        <f t="shared" si="99"/>
        <v>5444</v>
      </c>
      <c r="H81" s="70">
        <v>2718</v>
      </c>
      <c r="I81" s="70">
        <f t="shared" si="100"/>
        <v>3751</v>
      </c>
      <c r="J81" s="70">
        <v>6469</v>
      </c>
      <c r="K81" s="23"/>
      <c r="L81" s="70">
        <v>648</v>
      </c>
      <c r="M81" s="70">
        <f t="shared" si="101"/>
        <v>1198</v>
      </c>
      <c r="N81" s="70">
        <v>1846</v>
      </c>
      <c r="O81" s="70">
        <f t="shared" si="102"/>
        <v>1017</v>
      </c>
      <c r="P81" s="70">
        <f t="shared" si="103"/>
        <v>1519</v>
      </c>
      <c r="Q81" s="70">
        <f t="shared" si="104"/>
        <v>2536</v>
      </c>
      <c r="R81" s="70">
        <v>1665</v>
      </c>
      <c r="S81" s="70">
        <f t="shared" si="105"/>
        <v>2717</v>
      </c>
      <c r="T81" s="70">
        <v>4382</v>
      </c>
      <c r="U81" s="23"/>
      <c r="V81" s="70">
        <v>-305</v>
      </c>
      <c r="W81" s="70">
        <f t="shared" si="106"/>
        <v>-516</v>
      </c>
      <c r="X81" s="70">
        <v>-821</v>
      </c>
      <c r="Y81" s="70">
        <f t="shared" si="107"/>
        <v>1358</v>
      </c>
      <c r="Z81" s="70">
        <f t="shared" si="108"/>
        <v>1550</v>
      </c>
      <c r="AA81" s="70">
        <f t="shared" si="109"/>
        <v>2908</v>
      </c>
      <c r="AB81" s="70">
        <v>1053</v>
      </c>
      <c r="AC81" s="70">
        <f t="shared" si="110"/>
        <v>1034</v>
      </c>
      <c r="AD81" s="70">
        <v>2087</v>
      </c>
      <c r="AE81" s="23"/>
      <c r="AF81" s="233">
        <f t="shared" si="55"/>
        <v>-3898</v>
      </c>
      <c r="AG81" s="233">
        <f t="shared" si="111"/>
        <v>-6877</v>
      </c>
      <c r="AH81" s="233">
        <f t="shared" si="56"/>
        <v>-10775</v>
      </c>
      <c r="AI81" s="233">
        <f t="shared" si="112"/>
        <v>18016</v>
      </c>
      <c r="AJ81" s="233">
        <f t="shared" si="113"/>
        <v>18261</v>
      </c>
      <c r="AK81" s="233">
        <f t="shared" si="114"/>
        <v>36277</v>
      </c>
      <c r="AL81" s="233">
        <f t="shared" si="58"/>
        <v>14118</v>
      </c>
      <c r="AM81" s="233">
        <f t="shared" si="115"/>
        <v>11384</v>
      </c>
      <c r="AN81" s="233">
        <f t="shared" si="59"/>
        <v>25502</v>
      </c>
      <c r="AO81" s="23"/>
      <c r="AP81" s="233">
        <f t="shared" si="39"/>
        <v>4529</v>
      </c>
      <c r="AQ81" s="233">
        <f t="shared" si="40"/>
        <v>8427</v>
      </c>
      <c r="AR81" s="233">
        <f t="shared" si="41"/>
        <v>-3898</v>
      </c>
      <c r="AS81" s="233">
        <f t="shared" si="42"/>
        <v>29242</v>
      </c>
      <c r="AT81" s="233">
        <f t="shared" si="43"/>
        <v>11226</v>
      </c>
      <c r="AU81" s="233">
        <f t="shared" si="44"/>
        <v>18016</v>
      </c>
      <c r="AV81" s="409">
        <f t="shared" si="45"/>
        <v>33771</v>
      </c>
      <c r="AW81" s="409">
        <f t="shared" si="46"/>
        <v>19653</v>
      </c>
      <c r="AX81" s="233">
        <f t="shared" si="47"/>
        <v>14118</v>
      </c>
      <c r="AY81" s="75"/>
      <c r="AZ81" s="744">
        <v>238433</v>
      </c>
      <c r="BA81" s="382">
        <f t="shared" si="60"/>
        <v>2.6855069999999999</v>
      </c>
      <c r="BB81" s="69">
        <f t="shared" si="116"/>
        <v>61820</v>
      </c>
      <c r="BC81" s="382">
        <f t="shared" si="60"/>
        <v>0.63659500000000002</v>
      </c>
      <c r="BD81" s="744">
        <v>300253</v>
      </c>
      <c r="BE81" s="382">
        <f t="shared" si="48"/>
        <v>3.3221020000000001</v>
      </c>
      <c r="BF81" s="744">
        <v>511600</v>
      </c>
      <c r="BG81" s="382">
        <f t="shared" si="49"/>
        <v>5.4948350000000001</v>
      </c>
      <c r="BH81" s="69">
        <f t="shared" si="91"/>
        <v>950735</v>
      </c>
      <c r="BI81" s="382">
        <f t="shared" si="50"/>
        <v>12.515330000000001</v>
      </c>
      <c r="BJ81" s="744">
        <v>1462335</v>
      </c>
      <c r="BK81" s="382">
        <f t="shared" si="51"/>
        <v>18.010165000000001</v>
      </c>
      <c r="BL81" s="69">
        <f t="shared" si="92"/>
        <v>750033</v>
      </c>
      <c r="BM81" s="382">
        <f t="shared" si="52"/>
        <v>8.1803419999999996</v>
      </c>
      <c r="BN81" s="69">
        <f t="shared" si="117"/>
        <v>1013480</v>
      </c>
      <c r="BO81" s="382">
        <f t="shared" si="53"/>
        <v>13.160752</v>
      </c>
      <c r="BP81" s="744">
        <v>1763513</v>
      </c>
      <c r="BQ81" s="382">
        <f t="shared" si="54"/>
        <v>21.341093999999998</v>
      </c>
      <c r="BR81" s="20"/>
      <c r="BS81" s="744">
        <v>407464</v>
      </c>
      <c r="BT81" s="420">
        <f t="shared" si="61"/>
        <v>4.618576</v>
      </c>
      <c r="BU81" s="69">
        <f t="shared" si="118"/>
        <v>51246</v>
      </c>
      <c r="BV81" s="420">
        <f t="shared" si="62"/>
        <v>0.61627900000000002</v>
      </c>
      <c r="BW81" s="744">
        <v>458710</v>
      </c>
      <c r="BX81" s="420">
        <f t="shared" si="63"/>
        <v>5.2348549999999996</v>
      </c>
      <c r="BY81" s="744">
        <v>897388</v>
      </c>
      <c r="BZ81" s="420">
        <f t="shared" si="64"/>
        <v>10.483195</v>
      </c>
      <c r="CA81" s="69">
        <f t="shared" si="119"/>
        <v>455952</v>
      </c>
      <c r="CB81" s="420">
        <f t="shared" si="65"/>
        <v>5.340103</v>
      </c>
      <c r="CC81" s="744">
        <v>1353340</v>
      </c>
      <c r="CD81" s="420">
        <f t="shared" si="93"/>
        <v>15.823297999999999</v>
      </c>
      <c r="CE81" s="69">
        <f t="shared" si="120"/>
        <v>1304852</v>
      </c>
      <c r="CF81" s="420">
        <f t="shared" si="94"/>
        <v>15.101770999999999</v>
      </c>
      <c r="CG81" s="69">
        <f t="shared" si="121"/>
        <v>513441</v>
      </c>
      <c r="CH81" s="420">
        <f t="shared" si="90"/>
        <v>6.0123790000000001</v>
      </c>
      <c r="CI81" s="744">
        <v>1818293</v>
      </c>
      <c r="CJ81" s="471">
        <f t="shared" si="69"/>
        <v>21.114149999999999</v>
      </c>
      <c r="CK81" s="96"/>
      <c r="CL81" s="514">
        <v>844.48979999999995</v>
      </c>
      <c r="CM81" s="868">
        <f t="shared" si="95"/>
        <v>1.3037457646024855</v>
      </c>
      <c r="CN81" s="613"/>
      <c r="CO81" s="96"/>
      <c r="CP81" s="69">
        <f t="shared" si="122"/>
        <v>310856.01389146445</v>
      </c>
      <c r="CQ81" s="692">
        <f t="shared" si="70"/>
        <v>3.5005735777618545</v>
      </c>
      <c r="CR81" s="69">
        <f t="shared" si="122"/>
        <v>80597.563167725646</v>
      </c>
      <c r="CS81" s="692">
        <f t="shared" si="71"/>
        <v>0.82985051345573912</v>
      </c>
      <c r="CT81" s="69">
        <f t="shared" si="122"/>
        <v>391453.57705919008</v>
      </c>
      <c r="CU81" s="692">
        <f t="shared" si="72"/>
        <v>4.3304240912175924</v>
      </c>
      <c r="CV81" s="69">
        <f t="shared" si="122"/>
        <v>666996.33317063155</v>
      </c>
      <c r="CW81" s="692">
        <f t="shared" si="73"/>
        <v>7.1630357279405557</v>
      </c>
      <c r="CX81" s="69">
        <f t="shared" si="123"/>
        <v>1239516.7295093441</v>
      </c>
      <c r="CY81" s="692">
        <f t="shared" si="74"/>
        <v>16.315736164377274</v>
      </c>
      <c r="CZ81" s="69">
        <f t="shared" si="124"/>
        <v>1906513.0626799755</v>
      </c>
      <c r="DA81" s="692">
        <f t="shared" si="75"/>
        <v>23.478771892317827</v>
      </c>
      <c r="DB81" s="69">
        <f t="shared" si="125"/>
        <v>977852.347062096</v>
      </c>
      <c r="DC81" s="692">
        <f t="shared" si="76"/>
        <v>10.663609305702408</v>
      </c>
      <c r="DD81" s="69">
        <f t="shared" si="126"/>
        <v>1321320.257509327</v>
      </c>
      <c r="DE81" s="692">
        <f t="shared" si="77"/>
        <v>17.157094012615762</v>
      </c>
      <c r="DF81" s="69">
        <f t="shared" si="126"/>
        <v>2299172.604571423</v>
      </c>
      <c r="DG81" s="692">
        <f t="shared" si="78"/>
        <v>27.820703318318177</v>
      </c>
      <c r="DH81" s="20"/>
      <c r="DI81" s="69">
        <f t="shared" si="127"/>
        <v>531229.4642279871</v>
      </c>
      <c r="DJ81" s="692">
        <f t="shared" si="79"/>
        <v>6.0205263260380439</v>
      </c>
      <c r="DK81" s="69">
        <f t="shared" si="127"/>
        <v>66811.755452818965</v>
      </c>
      <c r="DL81" s="692">
        <f t="shared" si="80"/>
        <v>0.80336135509411699</v>
      </c>
      <c r="DM81" s="69">
        <f t="shared" si="127"/>
        <v>598041.21968080616</v>
      </c>
      <c r="DN81" s="692">
        <f t="shared" si="81"/>
        <v>6.8238876811321605</v>
      </c>
      <c r="DO81" s="69">
        <f t="shared" si="127"/>
        <v>1169965.8042050952</v>
      </c>
      <c r="DP81" s="692">
        <f t="shared" si="82"/>
        <v>13.664221526054687</v>
      </c>
      <c r="DQ81" s="69">
        <f t="shared" si="128"/>
        <v>594445.48886203242</v>
      </c>
      <c r="DR81" s="692">
        <f t="shared" si="83"/>
        <v>6.960774652206962</v>
      </c>
      <c r="DS81" s="69">
        <f t="shared" si="129"/>
        <v>1764411.2930671277</v>
      </c>
      <c r="DT81" s="692">
        <f t="shared" si="84"/>
        <v>20.62499617826165</v>
      </c>
      <c r="DU81" s="69">
        <f t="shared" si="130"/>
        <v>1701195.2684330824</v>
      </c>
      <c r="DV81" s="471">
        <f t="shared" si="85"/>
        <v>19.684747852092727</v>
      </c>
      <c r="DW81" s="69">
        <f t="shared" si="131"/>
        <v>669396.52912326471</v>
      </c>
      <c r="DX81" s="692">
        <f t="shared" si="86"/>
        <v>7.8371260878236582</v>
      </c>
      <c r="DY81" s="69">
        <f t="shared" si="132"/>
        <v>2370591.7975563472</v>
      </c>
      <c r="DZ81" s="692">
        <f t="shared" si="87"/>
        <v>27.521873939916393</v>
      </c>
      <c r="EA81" s="91"/>
      <c r="EB81" s="69"/>
      <c r="EC81" s="69"/>
      <c r="ED81" s="69"/>
      <c r="EE81" s="69"/>
      <c r="EF81" s="69"/>
      <c r="EG81" s="69"/>
      <c r="EH81" s="69">
        <v>334000</v>
      </c>
      <c r="EI81" s="69">
        <f t="shared" si="133"/>
        <v>1527000</v>
      </c>
      <c r="EJ81" s="69">
        <v>1861000</v>
      </c>
      <c r="EK81" s="91"/>
      <c r="EL81" s="69"/>
      <c r="EM81" s="69"/>
      <c r="EN81" s="69"/>
      <c r="EO81" s="69"/>
      <c r="EP81" s="69"/>
      <c r="EQ81" s="69"/>
      <c r="ER81" s="69"/>
      <c r="ES81" s="69"/>
      <c r="ET81" s="69"/>
      <c r="EU81" s="91"/>
    </row>
    <row r="82" spans="1:151" s="72" customFormat="1">
      <c r="A82" s="61">
        <v>35400</v>
      </c>
      <c r="B82" s="70">
        <v>475</v>
      </c>
      <c r="C82" s="70">
        <f t="shared" si="96"/>
        <v>1019</v>
      </c>
      <c r="D82" s="70">
        <v>1494</v>
      </c>
      <c r="E82" s="70">
        <f t="shared" si="97"/>
        <v>2658</v>
      </c>
      <c r="F82" s="70">
        <f t="shared" si="98"/>
        <v>3268</v>
      </c>
      <c r="G82" s="70">
        <f t="shared" si="99"/>
        <v>5926</v>
      </c>
      <c r="H82" s="70">
        <v>3133</v>
      </c>
      <c r="I82" s="70">
        <f t="shared" si="100"/>
        <v>4287</v>
      </c>
      <c r="J82" s="70">
        <v>7420</v>
      </c>
      <c r="K82" s="23"/>
      <c r="L82" s="70">
        <v>929</v>
      </c>
      <c r="M82" s="70">
        <f t="shared" si="101"/>
        <v>1380</v>
      </c>
      <c r="N82" s="70">
        <v>2309</v>
      </c>
      <c r="O82" s="70">
        <f t="shared" si="102"/>
        <v>973</v>
      </c>
      <c r="P82" s="70">
        <f t="shared" si="103"/>
        <v>1543</v>
      </c>
      <c r="Q82" s="70">
        <f t="shared" si="104"/>
        <v>2516</v>
      </c>
      <c r="R82" s="70">
        <v>1902</v>
      </c>
      <c r="S82" s="70">
        <f t="shared" si="105"/>
        <v>2923</v>
      </c>
      <c r="T82" s="70">
        <v>4825</v>
      </c>
      <c r="U82" s="23"/>
      <c r="V82" s="70">
        <v>-454</v>
      </c>
      <c r="W82" s="70">
        <f t="shared" si="106"/>
        <v>-361</v>
      </c>
      <c r="X82" s="70">
        <v>-815</v>
      </c>
      <c r="Y82" s="70">
        <f t="shared" si="107"/>
        <v>1685</v>
      </c>
      <c r="Z82" s="70">
        <f t="shared" si="108"/>
        <v>1725</v>
      </c>
      <c r="AA82" s="70">
        <f t="shared" si="109"/>
        <v>3410</v>
      </c>
      <c r="AB82" s="70">
        <v>1231</v>
      </c>
      <c r="AC82" s="70">
        <f t="shared" si="110"/>
        <v>1364</v>
      </c>
      <c r="AD82" s="70">
        <v>2595</v>
      </c>
      <c r="AE82" s="23"/>
      <c r="AF82" s="233">
        <f t="shared" si="55"/>
        <v>-4048</v>
      </c>
      <c r="AG82" s="233">
        <f t="shared" si="111"/>
        <v>-7014</v>
      </c>
      <c r="AH82" s="233">
        <f t="shared" si="56"/>
        <v>-11062</v>
      </c>
      <c r="AI82" s="233">
        <f t="shared" si="112"/>
        <v>17836</v>
      </c>
      <c r="AJ82" s="233">
        <f t="shared" si="113"/>
        <v>18019</v>
      </c>
      <c r="AK82" s="233">
        <f t="shared" si="114"/>
        <v>35855</v>
      </c>
      <c r="AL82" s="233">
        <f t="shared" si="58"/>
        <v>13788</v>
      </c>
      <c r="AM82" s="233">
        <f t="shared" si="115"/>
        <v>11005</v>
      </c>
      <c r="AN82" s="233">
        <f t="shared" si="59"/>
        <v>24793</v>
      </c>
      <c r="AO82" s="23"/>
      <c r="AP82" s="233">
        <f t="shared" si="39"/>
        <v>4425</v>
      </c>
      <c r="AQ82" s="233">
        <f t="shared" si="40"/>
        <v>8473</v>
      </c>
      <c r="AR82" s="233">
        <f t="shared" si="41"/>
        <v>-4048</v>
      </c>
      <c r="AS82" s="233">
        <f t="shared" si="42"/>
        <v>29109</v>
      </c>
      <c r="AT82" s="233">
        <f t="shared" si="43"/>
        <v>11273</v>
      </c>
      <c r="AU82" s="233">
        <f t="shared" si="44"/>
        <v>17836</v>
      </c>
      <c r="AV82" s="409">
        <f t="shared" si="45"/>
        <v>33534</v>
      </c>
      <c r="AW82" s="409">
        <f t="shared" si="46"/>
        <v>19746</v>
      </c>
      <c r="AX82" s="233">
        <f t="shared" si="47"/>
        <v>13788</v>
      </c>
      <c r="AY82" s="75"/>
      <c r="AZ82" s="744">
        <v>213968</v>
      </c>
      <c r="BA82" s="382">
        <f t="shared" si="60"/>
        <v>2.6722130000000002</v>
      </c>
      <c r="BB82" s="69">
        <f t="shared" si="116"/>
        <v>54781</v>
      </c>
      <c r="BC82" s="382">
        <f t="shared" si="60"/>
        <v>0.63891799999999999</v>
      </c>
      <c r="BD82" s="744">
        <v>268749</v>
      </c>
      <c r="BE82" s="382">
        <f t="shared" si="48"/>
        <v>3.311131</v>
      </c>
      <c r="BF82" s="744">
        <v>499585</v>
      </c>
      <c r="BG82" s="382">
        <f t="shared" si="49"/>
        <v>5.5034489999999998</v>
      </c>
      <c r="BH82" s="69">
        <f t="shared" si="91"/>
        <v>996598</v>
      </c>
      <c r="BI82" s="382">
        <f t="shared" si="50"/>
        <v>12.569654</v>
      </c>
      <c r="BJ82" s="744">
        <v>1496183</v>
      </c>
      <c r="BK82" s="382">
        <f t="shared" si="51"/>
        <v>18.073103</v>
      </c>
      <c r="BL82" s="69">
        <f t="shared" si="92"/>
        <v>713553</v>
      </c>
      <c r="BM82" s="382">
        <f t="shared" si="52"/>
        <v>8.1756620000000009</v>
      </c>
      <c r="BN82" s="69">
        <f t="shared" si="117"/>
        <v>1052397</v>
      </c>
      <c r="BO82" s="382">
        <f t="shared" si="53"/>
        <v>13.217278</v>
      </c>
      <c r="BP82" s="744">
        <v>1765950</v>
      </c>
      <c r="BQ82" s="382">
        <f t="shared" si="54"/>
        <v>21.392939999999999</v>
      </c>
      <c r="BR82" s="20"/>
      <c r="BS82" s="744">
        <v>391545</v>
      </c>
      <c r="BT82" s="420">
        <f t="shared" si="61"/>
        <v>4.6181770000000002</v>
      </c>
      <c r="BU82" s="69">
        <f t="shared" si="118"/>
        <v>51934</v>
      </c>
      <c r="BV82" s="420">
        <f t="shared" si="62"/>
        <v>0.61719900000000005</v>
      </c>
      <c r="BW82" s="744">
        <v>443479</v>
      </c>
      <c r="BX82" s="420">
        <f t="shared" si="63"/>
        <v>5.2353759999999996</v>
      </c>
      <c r="BY82" s="744">
        <v>869167</v>
      </c>
      <c r="BZ82" s="420">
        <f t="shared" si="64"/>
        <v>10.521781000000001</v>
      </c>
      <c r="CA82" s="69">
        <f t="shared" si="119"/>
        <v>378638</v>
      </c>
      <c r="CB82" s="420">
        <f t="shared" si="65"/>
        <v>5.3331010000000001</v>
      </c>
      <c r="CC82" s="744">
        <v>1247805</v>
      </c>
      <c r="CD82" s="420">
        <f t="shared" si="93"/>
        <v>15.854882</v>
      </c>
      <c r="CE82" s="69">
        <f t="shared" si="120"/>
        <v>1260712</v>
      </c>
      <c r="CF82" s="420">
        <f t="shared" si="94"/>
        <v>15.139958</v>
      </c>
      <c r="CG82" s="69">
        <f t="shared" si="121"/>
        <v>434906</v>
      </c>
      <c r="CH82" s="420">
        <f t="shared" si="90"/>
        <v>6.0060760000000002</v>
      </c>
      <c r="CI82" s="744">
        <v>1695618</v>
      </c>
      <c r="CJ82" s="471">
        <f t="shared" si="69"/>
        <v>21.146034</v>
      </c>
      <c r="CK82" s="96"/>
      <c r="CL82" s="514">
        <v>846.91845000000012</v>
      </c>
      <c r="CM82" s="868">
        <f t="shared" si="95"/>
        <v>1.3000071022186372</v>
      </c>
      <c r="CN82" s="613"/>
      <c r="CO82" s="96"/>
      <c r="CP82" s="69">
        <f t="shared" si="122"/>
        <v>278159.91964751738</v>
      </c>
      <c r="CQ82" s="692">
        <f t="shared" si="70"/>
        <v>3.4830273218398924</v>
      </c>
      <c r="CR82" s="69">
        <f t="shared" si="122"/>
        <v>71215.68906663917</v>
      </c>
      <c r="CS82" s="692">
        <f t="shared" si="71"/>
        <v>0.83280950075075033</v>
      </c>
      <c r="CT82" s="69">
        <f t="shared" si="122"/>
        <v>349375.60871415655</v>
      </c>
      <c r="CU82" s="692">
        <f t="shared" si="72"/>
        <v>4.3158368225906436</v>
      </c>
      <c r="CV82" s="69">
        <f t="shared" si="122"/>
        <v>649464.04816189792</v>
      </c>
      <c r="CW82" s="692">
        <f t="shared" si="73"/>
        <v>7.173663733448941</v>
      </c>
      <c r="CX82" s="69">
        <f t="shared" si="123"/>
        <v>1295584.4780568895</v>
      </c>
      <c r="CY82" s="692">
        <f t="shared" si="74"/>
        <v>16.385263312662556</v>
      </c>
      <c r="CZ82" s="69">
        <f t="shared" si="124"/>
        <v>1945048.5262187873</v>
      </c>
      <c r="DA82" s="692">
        <f t="shared" si="75"/>
        <v>23.558927046111496</v>
      </c>
      <c r="DB82" s="69">
        <f t="shared" si="125"/>
        <v>927623.96780941531</v>
      </c>
      <c r="DC82" s="692">
        <f t="shared" si="76"/>
        <v>10.656691055288833</v>
      </c>
      <c r="DD82" s="69">
        <f t="shared" si="126"/>
        <v>1368123.5743535871</v>
      </c>
      <c r="DE82" s="692">
        <f t="shared" si="77"/>
        <v>17.229421524404767</v>
      </c>
      <c r="DF82" s="69">
        <f t="shared" si="126"/>
        <v>2295747.5421630023</v>
      </c>
      <c r="DG82" s="692">
        <f t="shared" si="78"/>
        <v>27.886112579693609</v>
      </c>
      <c r="DH82" s="20"/>
      <c r="DI82" s="69">
        <f t="shared" si="127"/>
        <v>509011.28083819634</v>
      </c>
      <c r="DJ82" s="692">
        <f t="shared" si="79"/>
        <v>6.0195523859532356</v>
      </c>
      <c r="DK82" s="69">
        <f t="shared" si="127"/>
        <v>67514.5688466227</v>
      </c>
      <c r="DL82" s="692">
        <f t="shared" si="80"/>
        <v>0.80449810960969725</v>
      </c>
      <c r="DM82" s="69">
        <f t="shared" si="127"/>
        <v>576525.849684819</v>
      </c>
      <c r="DN82" s="692">
        <f t="shared" si="81"/>
        <v>6.8240504955629326</v>
      </c>
      <c r="DO82" s="69">
        <f t="shared" si="127"/>
        <v>1129923.2730140663</v>
      </c>
      <c r="DP82" s="692">
        <f t="shared" si="82"/>
        <v>13.713418892358996</v>
      </c>
      <c r="DQ82" s="69">
        <f t="shared" si="128"/>
        <v>492232.08916986035</v>
      </c>
      <c r="DR82" s="692">
        <f t="shared" si="83"/>
        <v>6.9512240872304458</v>
      </c>
      <c r="DS82" s="69">
        <f t="shared" si="129"/>
        <v>1622155.3621839266</v>
      </c>
      <c r="DT82" s="692">
        <f t="shared" si="84"/>
        <v>20.664642979589441</v>
      </c>
      <c r="DU82" s="69">
        <f t="shared" si="130"/>
        <v>1638934.5538522627</v>
      </c>
      <c r="DV82" s="471">
        <f t="shared" si="85"/>
        <v>19.732971278312231</v>
      </c>
      <c r="DW82" s="69">
        <f t="shared" si="131"/>
        <v>565380.88879749866</v>
      </c>
      <c r="DX82" s="692">
        <f t="shared" si="86"/>
        <v>7.8284196852269341</v>
      </c>
      <c r="DY82" s="69">
        <f t="shared" si="132"/>
        <v>2204315.4426497612</v>
      </c>
      <c r="DZ82" s="692">
        <f t="shared" si="87"/>
        <v>27.561390963539168</v>
      </c>
      <c r="EA82" s="91"/>
      <c r="EB82" s="69"/>
      <c r="EC82" s="69"/>
      <c r="ED82" s="69"/>
      <c r="EE82" s="69"/>
      <c r="EF82" s="69"/>
      <c r="EG82" s="69"/>
      <c r="EH82" s="69">
        <v>337000</v>
      </c>
      <c r="EI82" s="69">
        <f t="shared" si="133"/>
        <v>1915000</v>
      </c>
      <c r="EJ82" s="69">
        <v>2252000</v>
      </c>
      <c r="EK82" s="91"/>
      <c r="EL82" s="69"/>
      <c r="EM82" s="69"/>
      <c r="EN82" s="69"/>
      <c r="EO82" s="69"/>
      <c r="EP82" s="69"/>
      <c r="EQ82" s="69"/>
      <c r="ER82" s="69"/>
      <c r="ES82" s="69"/>
      <c r="ET82" s="69"/>
      <c r="EU82" s="91"/>
    </row>
    <row r="83" spans="1:151" s="72" customFormat="1">
      <c r="A83" s="61">
        <v>35431</v>
      </c>
      <c r="B83" s="70">
        <v>615</v>
      </c>
      <c r="C83" s="70">
        <f t="shared" si="96"/>
        <v>1001</v>
      </c>
      <c r="D83" s="70">
        <v>1616</v>
      </c>
      <c r="E83" s="70">
        <f t="shared" si="97"/>
        <v>3753</v>
      </c>
      <c r="F83" s="70">
        <f t="shared" si="98"/>
        <v>4613</v>
      </c>
      <c r="G83" s="70">
        <f t="shared" si="99"/>
        <v>8366</v>
      </c>
      <c r="H83" s="70">
        <v>4368</v>
      </c>
      <c r="I83" s="70">
        <f t="shared" si="100"/>
        <v>5614</v>
      </c>
      <c r="J83" s="70">
        <v>9982</v>
      </c>
      <c r="K83" s="23"/>
      <c r="L83" s="70">
        <v>1209</v>
      </c>
      <c r="M83" s="70">
        <f t="shared" si="101"/>
        <v>1938</v>
      </c>
      <c r="N83" s="70">
        <v>3147</v>
      </c>
      <c r="O83" s="70">
        <f t="shared" si="102"/>
        <v>1140</v>
      </c>
      <c r="P83" s="70">
        <f t="shared" si="103"/>
        <v>1983</v>
      </c>
      <c r="Q83" s="70">
        <f t="shared" si="104"/>
        <v>3123</v>
      </c>
      <c r="R83" s="70">
        <v>2349</v>
      </c>
      <c r="S83" s="70">
        <f t="shared" si="105"/>
        <v>3921</v>
      </c>
      <c r="T83" s="70">
        <v>6270</v>
      </c>
      <c r="U83" s="23"/>
      <c r="V83" s="70">
        <v>-594</v>
      </c>
      <c r="W83" s="70">
        <f t="shared" si="106"/>
        <v>-937</v>
      </c>
      <c r="X83" s="70">
        <v>-1531</v>
      </c>
      <c r="Y83" s="70">
        <f t="shared" si="107"/>
        <v>2613</v>
      </c>
      <c r="Z83" s="70">
        <f t="shared" si="108"/>
        <v>2630</v>
      </c>
      <c r="AA83" s="70">
        <f t="shared" si="109"/>
        <v>5243</v>
      </c>
      <c r="AB83" s="70">
        <v>2019</v>
      </c>
      <c r="AC83" s="70">
        <f t="shared" si="110"/>
        <v>1693</v>
      </c>
      <c r="AD83" s="70">
        <v>3712</v>
      </c>
      <c r="AE83" s="23"/>
      <c r="AF83" s="233">
        <f t="shared" si="55"/>
        <v>-4287</v>
      </c>
      <c r="AG83" s="233">
        <f t="shared" si="111"/>
        <v>-7297</v>
      </c>
      <c r="AH83" s="233">
        <f t="shared" si="56"/>
        <v>-11584</v>
      </c>
      <c r="AI83" s="233">
        <f t="shared" si="112"/>
        <v>17604</v>
      </c>
      <c r="AJ83" s="233">
        <f t="shared" si="113"/>
        <v>17630</v>
      </c>
      <c r="AK83" s="233">
        <f t="shared" si="114"/>
        <v>35234</v>
      </c>
      <c r="AL83" s="233">
        <f t="shared" si="58"/>
        <v>13317</v>
      </c>
      <c r="AM83" s="233">
        <f t="shared" si="115"/>
        <v>10333</v>
      </c>
      <c r="AN83" s="233">
        <f t="shared" si="59"/>
        <v>23650</v>
      </c>
      <c r="AO83" s="23"/>
      <c r="AP83" s="233">
        <f t="shared" si="39"/>
        <v>4406</v>
      </c>
      <c r="AQ83" s="233">
        <f t="shared" si="40"/>
        <v>8693</v>
      </c>
      <c r="AR83" s="233">
        <f t="shared" si="41"/>
        <v>-4287</v>
      </c>
      <c r="AS83" s="233">
        <f t="shared" si="42"/>
        <v>29005</v>
      </c>
      <c r="AT83" s="233">
        <f t="shared" si="43"/>
        <v>11401</v>
      </c>
      <c r="AU83" s="233">
        <f t="shared" si="44"/>
        <v>17604</v>
      </c>
      <c r="AV83" s="409">
        <f t="shared" si="45"/>
        <v>33411</v>
      </c>
      <c r="AW83" s="409">
        <f t="shared" si="46"/>
        <v>20094</v>
      </c>
      <c r="AX83" s="233">
        <f t="shared" si="47"/>
        <v>13317</v>
      </c>
      <c r="AY83" s="75"/>
      <c r="AZ83" s="744">
        <v>165130</v>
      </c>
      <c r="BA83" s="382">
        <f t="shared" si="60"/>
        <v>2.6234280000000001</v>
      </c>
      <c r="BB83" s="69">
        <f t="shared" si="116"/>
        <v>39341</v>
      </c>
      <c r="BC83" s="382">
        <f t="shared" si="60"/>
        <v>0.63711899999999999</v>
      </c>
      <c r="BD83" s="744">
        <v>204471</v>
      </c>
      <c r="BE83" s="382">
        <f t="shared" si="48"/>
        <v>3.2605469999999999</v>
      </c>
      <c r="BF83" s="744">
        <v>398974</v>
      </c>
      <c r="BG83" s="382">
        <f t="shared" si="49"/>
        <v>5.5470220000000001</v>
      </c>
      <c r="BH83" s="69">
        <f t="shared" si="91"/>
        <v>891996</v>
      </c>
      <c r="BI83" s="382">
        <f t="shared" si="50"/>
        <v>12.60764</v>
      </c>
      <c r="BJ83" s="744">
        <v>1290970</v>
      </c>
      <c r="BK83" s="382">
        <f t="shared" si="51"/>
        <v>18.154661999999998</v>
      </c>
      <c r="BL83" s="69">
        <f t="shared" si="92"/>
        <v>564104</v>
      </c>
      <c r="BM83" s="382">
        <f t="shared" si="52"/>
        <v>8.1704500000000007</v>
      </c>
      <c r="BN83" s="69">
        <f t="shared" si="117"/>
        <v>931813</v>
      </c>
      <c r="BO83" s="382">
        <f t="shared" si="53"/>
        <v>13.253613</v>
      </c>
      <c r="BP83" s="744">
        <v>1495917</v>
      </c>
      <c r="BQ83" s="382">
        <f t="shared" si="54"/>
        <v>21.424063</v>
      </c>
      <c r="BR83" s="20"/>
      <c r="BS83" s="744">
        <v>300359</v>
      </c>
      <c r="BT83" s="420">
        <f t="shared" si="61"/>
        <v>4.6229839999999998</v>
      </c>
      <c r="BU83" s="69">
        <f t="shared" si="118"/>
        <v>41338</v>
      </c>
      <c r="BV83" s="420">
        <f t="shared" si="62"/>
        <v>0.618371</v>
      </c>
      <c r="BW83" s="744">
        <v>341697</v>
      </c>
      <c r="BX83" s="420">
        <f t="shared" si="63"/>
        <v>5.2413550000000004</v>
      </c>
      <c r="BY83" s="744">
        <v>795105</v>
      </c>
      <c r="BZ83" s="420">
        <f t="shared" si="64"/>
        <v>10.529610999999999</v>
      </c>
      <c r="CA83" s="69">
        <f t="shared" si="119"/>
        <v>444967</v>
      </c>
      <c r="CB83" s="420">
        <f t="shared" si="65"/>
        <v>5.3206090000000001</v>
      </c>
      <c r="CC83" s="744">
        <v>1240072</v>
      </c>
      <c r="CD83" s="420">
        <f t="shared" si="93"/>
        <v>15.85022</v>
      </c>
      <c r="CE83" s="69">
        <f t="shared" si="120"/>
        <v>1095464</v>
      </c>
      <c r="CF83" s="420">
        <f t="shared" si="94"/>
        <v>15.152595</v>
      </c>
      <c r="CG83" s="69">
        <f t="shared" si="121"/>
        <v>491258</v>
      </c>
      <c r="CH83" s="420">
        <f t="shared" si="90"/>
        <v>5.9955699999999998</v>
      </c>
      <c r="CI83" s="744">
        <v>1586722</v>
      </c>
      <c r="CJ83" s="471">
        <f t="shared" si="69"/>
        <v>21.148164999999999</v>
      </c>
      <c r="CK83" s="96"/>
      <c r="CL83" s="514">
        <v>846.91845000000012</v>
      </c>
      <c r="CM83" s="868">
        <f t="shared" si="95"/>
        <v>1.3000071022186372</v>
      </c>
      <c r="CN83" s="613"/>
      <c r="CO83" s="96"/>
      <c r="CP83" s="69">
        <f t="shared" si="122"/>
        <v>214670.17278936357</v>
      </c>
      <c r="CQ83" s="692">
        <f t="shared" si="70"/>
        <v>3.4193580161993165</v>
      </c>
      <c r="CR83" s="69">
        <f t="shared" si="122"/>
        <v>51143.579408383404</v>
      </c>
      <c r="CS83" s="692">
        <f t="shared" si="71"/>
        <v>0.83042300446267614</v>
      </c>
      <c r="CT83" s="69">
        <f t="shared" si="122"/>
        <v>265813.752197747</v>
      </c>
      <c r="CU83" s="692">
        <f t="shared" si="72"/>
        <v>4.2497810206619926</v>
      </c>
      <c r="CV83" s="69">
        <f t="shared" si="122"/>
        <v>518669.03360057855</v>
      </c>
      <c r="CW83" s="692">
        <f t="shared" si="73"/>
        <v>7.2298961498254872</v>
      </c>
      <c r="CX83" s="69">
        <f t="shared" si="123"/>
        <v>1159601.1351506156</v>
      </c>
      <c r="CY83" s="692">
        <f t="shared" si="74"/>
        <v>16.433653462263056</v>
      </c>
      <c r="CZ83" s="69">
        <f t="shared" si="124"/>
        <v>1678270.1687511941</v>
      </c>
      <c r="DA83" s="692">
        <f t="shared" si="75"/>
        <v>23.663549612088541</v>
      </c>
      <c r="DB83" s="69">
        <f t="shared" si="125"/>
        <v>733339.20638994209</v>
      </c>
      <c r="DC83" s="692">
        <f t="shared" si="76"/>
        <v>10.649254166024802</v>
      </c>
      <c r="DD83" s="69">
        <f t="shared" si="126"/>
        <v>1211363.5179396551</v>
      </c>
      <c r="DE83" s="692">
        <f t="shared" si="77"/>
        <v>17.275617197801097</v>
      </c>
      <c r="DF83" s="69">
        <f t="shared" si="126"/>
        <v>1944702.7243295971</v>
      </c>
      <c r="DG83" s="692">
        <f t="shared" si="78"/>
        <v>27.924871363825908</v>
      </c>
      <c r="DH83" s="20"/>
      <c r="DI83" s="69">
        <f t="shared" si="127"/>
        <v>390468.83321528765</v>
      </c>
      <c r="DJ83" s="692">
        <f t="shared" si="79"/>
        <v>6.0254582407475352</v>
      </c>
      <c r="DK83" s="69">
        <f t="shared" si="127"/>
        <v>53739.693591514028</v>
      </c>
      <c r="DL83" s="692">
        <f t="shared" si="80"/>
        <v>0.80597506570913746</v>
      </c>
      <c r="DM83" s="69">
        <f t="shared" si="127"/>
        <v>444208.52680680167</v>
      </c>
      <c r="DN83" s="692">
        <f t="shared" si="81"/>
        <v>6.831433306456673</v>
      </c>
      <c r="DO83" s="69">
        <f t="shared" si="127"/>
        <v>1033642.1470095495</v>
      </c>
      <c r="DP83" s="692">
        <f t="shared" si="82"/>
        <v>13.722683539516124</v>
      </c>
      <c r="DQ83" s="69">
        <f t="shared" si="128"/>
        <v>578460.26025292033</v>
      </c>
      <c r="DR83" s="692">
        <f t="shared" si="83"/>
        <v>6.9344530665396178</v>
      </c>
      <c r="DS83" s="69">
        <f t="shared" si="129"/>
        <v>1612102.4072624699</v>
      </c>
      <c r="DT83" s="692">
        <f t="shared" si="84"/>
        <v>20.65713660605574</v>
      </c>
      <c r="DU83" s="69">
        <f t="shared" si="130"/>
        <v>1424110.9802248373</v>
      </c>
      <c r="DV83" s="471">
        <f t="shared" si="85"/>
        <v>19.748141780263659</v>
      </c>
      <c r="DW83" s="69">
        <f t="shared" si="131"/>
        <v>638638.8890217233</v>
      </c>
      <c r="DX83" s="692">
        <f t="shared" si="86"/>
        <v>7.814179019028499</v>
      </c>
      <c r="DY83" s="69">
        <f t="shared" si="132"/>
        <v>2062749.8692465606</v>
      </c>
      <c r="DZ83" s="692">
        <f t="shared" si="87"/>
        <v>27.562320799292159</v>
      </c>
      <c r="EA83" s="91"/>
      <c r="EB83" s="69">
        <v>185000</v>
      </c>
      <c r="EC83" s="69">
        <f>ED83-EB83</f>
        <v>1949000</v>
      </c>
      <c r="ED83" s="69">
        <v>2134000</v>
      </c>
      <c r="EE83" s="69">
        <v>201000</v>
      </c>
      <c r="EF83" s="69">
        <f>EG83-EE83</f>
        <v>781000</v>
      </c>
      <c r="EG83" s="69">
        <v>982000</v>
      </c>
      <c r="EH83" s="69">
        <v>386000</v>
      </c>
      <c r="EI83" s="69">
        <f t="shared" si="133"/>
        <v>2731000</v>
      </c>
      <c r="EJ83" s="69">
        <v>3117000</v>
      </c>
      <c r="EK83" s="91"/>
      <c r="EL83" s="69"/>
      <c r="EM83" s="69"/>
      <c r="EN83" s="69"/>
      <c r="EO83" s="69"/>
      <c r="EP83" s="69"/>
      <c r="EQ83" s="69"/>
      <c r="ER83" s="69"/>
      <c r="ES83" s="69"/>
      <c r="ET83" s="69"/>
      <c r="EU83" s="91"/>
    </row>
    <row r="84" spans="1:151" s="72" customFormat="1">
      <c r="A84" s="61">
        <v>35462</v>
      </c>
      <c r="B84" s="70">
        <v>416</v>
      </c>
      <c r="C84" s="70">
        <f t="shared" si="96"/>
        <v>785</v>
      </c>
      <c r="D84" s="70">
        <v>1201</v>
      </c>
      <c r="E84" s="70">
        <f t="shared" si="97"/>
        <v>2397</v>
      </c>
      <c r="F84" s="70">
        <f t="shared" si="98"/>
        <v>3292</v>
      </c>
      <c r="G84" s="70">
        <f t="shared" si="99"/>
        <v>5689</v>
      </c>
      <c r="H84" s="70">
        <v>2813</v>
      </c>
      <c r="I84" s="70">
        <f t="shared" si="100"/>
        <v>4077</v>
      </c>
      <c r="J84" s="70">
        <v>6890</v>
      </c>
      <c r="K84" s="23"/>
      <c r="L84" s="70">
        <v>865</v>
      </c>
      <c r="M84" s="70">
        <f t="shared" si="101"/>
        <v>1362</v>
      </c>
      <c r="N84" s="70">
        <v>2227</v>
      </c>
      <c r="O84" s="70">
        <f t="shared" si="102"/>
        <v>916</v>
      </c>
      <c r="P84" s="70">
        <f t="shared" si="103"/>
        <v>1489</v>
      </c>
      <c r="Q84" s="70">
        <f t="shared" si="104"/>
        <v>2405</v>
      </c>
      <c r="R84" s="70">
        <v>1781</v>
      </c>
      <c r="S84" s="70">
        <f t="shared" si="105"/>
        <v>2851</v>
      </c>
      <c r="T84" s="70">
        <v>4632</v>
      </c>
      <c r="U84" s="23"/>
      <c r="V84" s="70">
        <v>-449</v>
      </c>
      <c r="W84" s="70">
        <f t="shared" si="106"/>
        <v>-577</v>
      </c>
      <c r="X84" s="70">
        <v>-1026</v>
      </c>
      <c r="Y84" s="70">
        <f t="shared" si="107"/>
        <v>1481</v>
      </c>
      <c r="Z84" s="70">
        <f t="shared" si="108"/>
        <v>1803</v>
      </c>
      <c r="AA84" s="70">
        <f t="shared" si="109"/>
        <v>3284</v>
      </c>
      <c r="AB84" s="70">
        <v>1032</v>
      </c>
      <c r="AC84" s="70">
        <f t="shared" si="110"/>
        <v>1226</v>
      </c>
      <c r="AD84" s="70">
        <v>2258</v>
      </c>
      <c r="AE84" s="23"/>
      <c r="AF84" s="233">
        <f t="shared" si="55"/>
        <v>-4396</v>
      </c>
      <c r="AG84" s="233">
        <f t="shared" si="111"/>
        <v>-7284</v>
      </c>
      <c r="AH84" s="233">
        <f t="shared" si="56"/>
        <v>-11680</v>
      </c>
      <c r="AI84" s="233">
        <f t="shared" si="112"/>
        <v>17152</v>
      </c>
      <c r="AJ84" s="233">
        <f t="shared" si="113"/>
        <v>17115</v>
      </c>
      <c r="AK84" s="233">
        <f t="shared" si="114"/>
        <v>34267</v>
      </c>
      <c r="AL84" s="233">
        <f t="shared" si="58"/>
        <v>12756</v>
      </c>
      <c r="AM84" s="233">
        <f t="shared" si="115"/>
        <v>9831</v>
      </c>
      <c r="AN84" s="233">
        <f t="shared" si="59"/>
        <v>22587</v>
      </c>
      <c r="AO84" s="23"/>
      <c r="AP84" s="233">
        <f t="shared" si="39"/>
        <v>4456</v>
      </c>
      <c r="AQ84" s="233">
        <f t="shared" si="40"/>
        <v>8852</v>
      </c>
      <c r="AR84" s="233">
        <f t="shared" si="41"/>
        <v>-4396</v>
      </c>
      <c r="AS84" s="233">
        <f t="shared" si="42"/>
        <v>28706</v>
      </c>
      <c r="AT84" s="233">
        <f t="shared" si="43"/>
        <v>11554</v>
      </c>
      <c r="AU84" s="233">
        <f t="shared" si="44"/>
        <v>17152</v>
      </c>
      <c r="AV84" s="409">
        <f t="shared" si="45"/>
        <v>33162</v>
      </c>
      <c r="AW84" s="409">
        <f t="shared" si="46"/>
        <v>20406</v>
      </c>
      <c r="AX84" s="233">
        <f t="shared" si="47"/>
        <v>12756</v>
      </c>
      <c r="AY84" s="75"/>
      <c r="AZ84" s="744">
        <v>207035</v>
      </c>
      <c r="BA84" s="382">
        <f t="shared" si="60"/>
        <v>2.6271969999999998</v>
      </c>
      <c r="BB84" s="69">
        <f t="shared" si="116"/>
        <v>46687</v>
      </c>
      <c r="BC84" s="382">
        <f t="shared" si="60"/>
        <v>0.63064900000000002</v>
      </c>
      <c r="BD84" s="744">
        <v>253722</v>
      </c>
      <c r="BE84" s="382">
        <f t="shared" si="48"/>
        <v>3.2578459999999998</v>
      </c>
      <c r="BF84" s="744">
        <v>479381</v>
      </c>
      <c r="BG84" s="382">
        <f t="shared" si="49"/>
        <v>5.56447</v>
      </c>
      <c r="BH84" s="69">
        <f t="shared" si="91"/>
        <v>956208</v>
      </c>
      <c r="BI84" s="382">
        <f t="shared" si="50"/>
        <v>12.538315000000001</v>
      </c>
      <c r="BJ84" s="744">
        <v>1435589</v>
      </c>
      <c r="BK84" s="382">
        <f t="shared" si="51"/>
        <v>18.102785000000001</v>
      </c>
      <c r="BL84" s="69">
        <f t="shared" si="92"/>
        <v>686416</v>
      </c>
      <c r="BM84" s="382">
        <f t="shared" si="52"/>
        <v>8.1916670000000007</v>
      </c>
      <c r="BN84" s="69">
        <f t="shared" si="117"/>
        <v>1003455</v>
      </c>
      <c r="BO84" s="382">
        <f t="shared" si="53"/>
        <v>13.177733999999999</v>
      </c>
      <c r="BP84" s="744">
        <v>1689871</v>
      </c>
      <c r="BQ84" s="382">
        <f t="shared" si="54"/>
        <v>21.369401</v>
      </c>
      <c r="BR84" s="20"/>
      <c r="BS84" s="744">
        <v>332738</v>
      </c>
      <c r="BT84" s="420">
        <f t="shared" si="61"/>
        <v>4.6019540000000001</v>
      </c>
      <c r="BU84" s="69">
        <f t="shared" si="118"/>
        <v>44259</v>
      </c>
      <c r="BV84" s="420">
        <f t="shared" si="62"/>
        <v>0.61835099999999998</v>
      </c>
      <c r="BW84" s="744">
        <v>376997</v>
      </c>
      <c r="BX84" s="420">
        <f t="shared" si="63"/>
        <v>5.2203049999999998</v>
      </c>
      <c r="BY84" s="744">
        <v>723664</v>
      </c>
      <c r="BZ84" s="420">
        <f t="shared" si="64"/>
        <v>10.462857</v>
      </c>
      <c r="CA84" s="69">
        <f t="shared" si="119"/>
        <v>382384</v>
      </c>
      <c r="CB84" s="420">
        <f t="shared" si="65"/>
        <v>5.2432540000000003</v>
      </c>
      <c r="CC84" s="744">
        <v>1106048</v>
      </c>
      <c r="CD84" s="420">
        <f t="shared" si="93"/>
        <v>15.706111</v>
      </c>
      <c r="CE84" s="69">
        <f t="shared" si="120"/>
        <v>1056402</v>
      </c>
      <c r="CF84" s="420">
        <f t="shared" si="94"/>
        <v>15.064811000000001</v>
      </c>
      <c r="CG84" s="69">
        <f t="shared" si="121"/>
        <v>434152</v>
      </c>
      <c r="CH84" s="420">
        <f t="shared" si="90"/>
        <v>5.9192049999999998</v>
      </c>
      <c r="CI84" s="744">
        <v>1490554</v>
      </c>
      <c r="CJ84" s="471">
        <f t="shared" si="69"/>
        <v>20.984016</v>
      </c>
      <c r="CK84" s="96"/>
      <c r="CL84" s="514">
        <v>846.91845000000012</v>
      </c>
      <c r="CM84" s="868">
        <f t="shared" si="95"/>
        <v>1.3000071022186372</v>
      </c>
      <c r="CN84" s="613"/>
      <c r="CO84" s="96"/>
      <c r="CP84" s="69">
        <f t="shared" si="122"/>
        <v>269146.97040783556</v>
      </c>
      <c r="CQ84" s="692">
        <f t="shared" si="70"/>
        <v>3.424021652467236</v>
      </c>
      <c r="CR84" s="69">
        <f t="shared" si="122"/>
        <v>60693.431581281518</v>
      </c>
      <c r="CS84" s="692">
        <f t="shared" si="71"/>
        <v>0.82195021742955332</v>
      </c>
      <c r="CT84" s="69">
        <f t="shared" si="122"/>
        <v>329840.40198911709</v>
      </c>
      <c r="CU84" s="692">
        <f t="shared" si="72"/>
        <v>4.2459718698967901</v>
      </c>
      <c r="CV84" s="69">
        <f t="shared" si="122"/>
        <v>623198.70466867252</v>
      </c>
      <c r="CW84" s="692">
        <f t="shared" si="73"/>
        <v>7.2520421452892068</v>
      </c>
      <c r="CX84" s="69">
        <f t="shared" si="123"/>
        <v>1243077.1911982787</v>
      </c>
      <c r="CY84" s="692">
        <f t="shared" si="74"/>
        <v>16.342339328249491</v>
      </c>
      <c r="CZ84" s="69">
        <f t="shared" si="124"/>
        <v>1866275.8958669512</v>
      </c>
      <c r="DA84" s="692">
        <f t="shared" si="75"/>
        <v>23.5943814735387</v>
      </c>
      <c r="DB84" s="69">
        <f t="shared" si="125"/>
        <v>892345.67507650808</v>
      </c>
      <c r="DC84" s="692">
        <f t="shared" si="76"/>
        <v>10.676063797756443</v>
      </c>
      <c r="DD84" s="69">
        <f t="shared" si="126"/>
        <v>1304498.6267568027</v>
      </c>
      <c r="DE84" s="692">
        <f t="shared" si="77"/>
        <v>17.175720328161198</v>
      </c>
      <c r="DF84" s="69">
        <f t="shared" si="126"/>
        <v>2196844.3018333106</v>
      </c>
      <c r="DG84" s="692">
        <f t="shared" si="78"/>
        <v>27.851784125917643</v>
      </c>
      <c r="DH84" s="20"/>
      <c r="DI84" s="69">
        <f t="shared" si="127"/>
        <v>432561.76317802491</v>
      </c>
      <c r="DJ84" s="692">
        <f t="shared" si="79"/>
        <v>5.997708195005182</v>
      </c>
      <c r="DK84" s="69">
        <f t="shared" si="127"/>
        <v>57537.014337094668</v>
      </c>
      <c r="DL84" s="692">
        <f t="shared" si="80"/>
        <v>0.80589763615310028</v>
      </c>
      <c r="DM84" s="69">
        <f t="shared" si="127"/>
        <v>490098.77751511958</v>
      </c>
      <c r="DN84" s="692">
        <f t="shared" si="81"/>
        <v>6.8036058311582801</v>
      </c>
      <c r="DO84" s="69">
        <f t="shared" si="127"/>
        <v>940768.33961994795</v>
      </c>
      <c r="DP84" s="692">
        <f t="shared" si="82"/>
        <v>13.634984806412625</v>
      </c>
      <c r="DQ84" s="69">
        <f t="shared" si="128"/>
        <v>497101.91577477136</v>
      </c>
      <c r="DR84" s="692">
        <f t="shared" si="83"/>
        <v>6.833357036990769</v>
      </c>
      <c r="DS84" s="69">
        <f t="shared" si="129"/>
        <v>1437870.2553947193</v>
      </c>
      <c r="DT84" s="692">
        <f t="shared" si="84"/>
        <v>20.468341843403394</v>
      </c>
      <c r="DU84" s="69">
        <f t="shared" si="130"/>
        <v>1373330.1027979727</v>
      </c>
      <c r="DV84" s="471">
        <f t="shared" si="85"/>
        <v>19.63269300141781</v>
      </c>
      <c r="DW84" s="69">
        <f t="shared" si="131"/>
        <v>564400.6834424258</v>
      </c>
      <c r="DX84" s="692">
        <f t="shared" si="86"/>
        <v>7.7143110186029515</v>
      </c>
      <c r="DY84" s="69">
        <f t="shared" si="132"/>
        <v>1937730.7862403987</v>
      </c>
      <c r="DZ84" s="692">
        <f t="shared" si="87"/>
        <v>27.347004020020758</v>
      </c>
      <c r="EA84" s="91"/>
      <c r="EB84" s="69"/>
      <c r="EC84" s="69"/>
      <c r="ED84" s="69"/>
      <c r="EE84" s="69"/>
      <c r="EF84" s="69"/>
      <c r="EG84" s="69"/>
      <c r="EH84" s="69">
        <v>362000</v>
      </c>
      <c r="EI84" s="69">
        <f t="shared" si="133"/>
        <v>1934000</v>
      </c>
      <c r="EJ84" s="69">
        <v>2296000</v>
      </c>
      <c r="EK84" s="91"/>
      <c r="EL84" s="69"/>
      <c r="EM84" s="69"/>
      <c r="EN84" s="69"/>
      <c r="EO84" s="69"/>
      <c r="EP84" s="69"/>
      <c r="EQ84" s="69"/>
      <c r="ER84" s="69"/>
      <c r="ES84" s="69"/>
      <c r="ET84" s="69"/>
      <c r="EU84" s="91"/>
    </row>
    <row r="85" spans="1:151" s="72" customFormat="1">
      <c r="A85" s="61">
        <v>35490</v>
      </c>
      <c r="B85" s="70">
        <v>388</v>
      </c>
      <c r="C85" s="70">
        <f t="shared" si="96"/>
        <v>627</v>
      </c>
      <c r="D85" s="70">
        <v>1015</v>
      </c>
      <c r="E85" s="70">
        <f t="shared" si="97"/>
        <v>1799</v>
      </c>
      <c r="F85" s="70">
        <f t="shared" si="98"/>
        <v>2188</v>
      </c>
      <c r="G85" s="70">
        <f t="shared" si="99"/>
        <v>3987</v>
      </c>
      <c r="H85" s="70">
        <v>2187</v>
      </c>
      <c r="I85" s="70">
        <f t="shared" si="100"/>
        <v>2815</v>
      </c>
      <c r="J85" s="70">
        <v>5002</v>
      </c>
      <c r="K85" s="23"/>
      <c r="L85" s="70">
        <v>979</v>
      </c>
      <c r="M85" s="70">
        <f t="shared" si="101"/>
        <v>1479</v>
      </c>
      <c r="N85" s="70">
        <v>2458</v>
      </c>
      <c r="O85" s="70">
        <f t="shared" si="102"/>
        <v>1360</v>
      </c>
      <c r="P85" s="70">
        <f t="shared" si="103"/>
        <v>2333</v>
      </c>
      <c r="Q85" s="70">
        <f t="shared" si="104"/>
        <v>3693</v>
      </c>
      <c r="R85" s="70">
        <v>2339</v>
      </c>
      <c r="S85" s="70">
        <f t="shared" si="105"/>
        <v>3812</v>
      </c>
      <c r="T85" s="70">
        <v>6151</v>
      </c>
      <c r="U85" s="23"/>
      <c r="V85" s="70">
        <v>-591</v>
      </c>
      <c r="W85" s="70">
        <f t="shared" si="106"/>
        <v>-852</v>
      </c>
      <c r="X85" s="70">
        <v>-1443</v>
      </c>
      <c r="Y85" s="70">
        <f t="shared" si="107"/>
        <v>439</v>
      </c>
      <c r="Z85" s="70">
        <f t="shared" si="108"/>
        <v>-145</v>
      </c>
      <c r="AA85" s="70">
        <f t="shared" si="109"/>
        <v>294</v>
      </c>
      <c r="AB85" s="70">
        <v>-152</v>
      </c>
      <c r="AC85" s="70">
        <f t="shared" si="110"/>
        <v>-997</v>
      </c>
      <c r="AD85" s="70">
        <v>-1149</v>
      </c>
      <c r="AE85" s="23"/>
      <c r="AF85" s="233">
        <f t="shared" si="55"/>
        <v>-4585</v>
      </c>
      <c r="AG85" s="233">
        <f t="shared" si="111"/>
        <v>-7469</v>
      </c>
      <c r="AH85" s="233">
        <f t="shared" si="56"/>
        <v>-12054</v>
      </c>
      <c r="AI85" s="233">
        <f t="shared" si="112"/>
        <v>16567</v>
      </c>
      <c r="AJ85" s="233">
        <f t="shared" si="113"/>
        <v>16435</v>
      </c>
      <c r="AK85" s="233">
        <f t="shared" si="114"/>
        <v>33002</v>
      </c>
      <c r="AL85" s="233">
        <f t="shared" si="58"/>
        <v>11982</v>
      </c>
      <c r="AM85" s="233">
        <f t="shared" si="115"/>
        <v>8966</v>
      </c>
      <c r="AN85" s="233">
        <f t="shared" si="59"/>
        <v>20948</v>
      </c>
      <c r="AO85" s="23"/>
      <c r="AP85" s="233">
        <f t="shared" si="39"/>
        <v>4457</v>
      </c>
      <c r="AQ85" s="233">
        <f t="shared" si="40"/>
        <v>9042</v>
      </c>
      <c r="AR85" s="233">
        <f t="shared" si="41"/>
        <v>-4585</v>
      </c>
      <c r="AS85" s="233">
        <f t="shared" si="42"/>
        <v>28328</v>
      </c>
      <c r="AT85" s="233">
        <f t="shared" si="43"/>
        <v>11761</v>
      </c>
      <c r="AU85" s="233">
        <f t="shared" si="44"/>
        <v>16567</v>
      </c>
      <c r="AV85" s="409">
        <f t="shared" si="45"/>
        <v>32785</v>
      </c>
      <c r="AW85" s="409">
        <f t="shared" si="46"/>
        <v>20803</v>
      </c>
      <c r="AX85" s="233">
        <f t="shared" si="47"/>
        <v>11982</v>
      </c>
      <c r="AY85" s="75"/>
      <c r="AZ85" s="744">
        <v>232238</v>
      </c>
      <c r="BA85" s="382">
        <f t="shared" si="60"/>
        <v>2.6336439999999999</v>
      </c>
      <c r="BB85" s="69">
        <f t="shared" si="116"/>
        <v>46607</v>
      </c>
      <c r="BC85" s="382">
        <f t="shared" si="60"/>
        <v>0.62003600000000003</v>
      </c>
      <c r="BD85" s="744">
        <v>278845</v>
      </c>
      <c r="BE85" s="382">
        <f t="shared" si="48"/>
        <v>3.2536800000000001</v>
      </c>
      <c r="BF85" s="744">
        <v>492293</v>
      </c>
      <c r="BG85" s="382">
        <f t="shared" si="49"/>
        <v>5.5596120000000004</v>
      </c>
      <c r="BH85" s="69">
        <f t="shared" si="91"/>
        <v>1042757</v>
      </c>
      <c r="BI85" s="382">
        <f t="shared" si="50"/>
        <v>12.47414</v>
      </c>
      <c r="BJ85" s="744">
        <v>1535050</v>
      </c>
      <c r="BK85" s="382">
        <f t="shared" si="51"/>
        <v>18.033752</v>
      </c>
      <c r="BL85" s="69">
        <f t="shared" si="92"/>
        <v>724531</v>
      </c>
      <c r="BM85" s="382">
        <f t="shared" si="52"/>
        <v>8.1932559999999999</v>
      </c>
      <c r="BN85" s="69">
        <f t="shared" si="117"/>
        <v>1090400</v>
      </c>
      <c r="BO85" s="382">
        <f t="shared" si="53"/>
        <v>13.10331</v>
      </c>
      <c r="BP85" s="744">
        <v>1814931</v>
      </c>
      <c r="BQ85" s="382">
        <f t="shared" si="54"/>
        <v>21.296565999999999</v>
      </c>
      <c r="BR85" s="20"/>
      <c r="BS85" s="744">
        <v>386754</v>
      </c>
      <c r="BT85" s="420">
        <f t="shared" si="61"/>
        <v>4.5973990000000002</v>
      </c>
      <c r="BU85" s="69">
        <f t="shared" si="118"/>
        <v>49237</v>
      </c>
      <c r="BV85" s="420">
        <f t="shared" si="62"/>
        <v>0.61655199999999999</v>
      </c>
      <c r="BW85" s="744">
        <v>435991</v>
      </c>
      <c r="BX85" s="420">
        <f t="shared" si="63"/>
        <v>5.2139509999999998</v>
      </c>
      <c r="BY85" s="744">
        <v>759177</v>
      </c>
      <c r="BZ85" s="420">
        <f t="shared" si="64"/>
        <v>10.45682</v>
      </c>
      <c r="CA85" s="69">
        <f t="shared" si="119"/>
        <v>452436</v>
      </c>
      <c r="CB85" s="420">
        <f t="shared" si="65"/>
        <v>5.2400679999999999</v>
      </c>
      <c r="CC85" s="744">
        <v>1211613</v>
      </c>
      <c r="CD85" s="420">
        <f t="shared" si="93"/>
        <v>15.696888</v>
      </c>
      <c r="CE85" s="69">
        <f t="shared" si="120"/>
        <v>1145931</v>
      </c>
      <c r="CF85" s="420">
        <f t="shared" si="94"/>
        <v>15.054219</v>
      </c>
      <c r="CG85" s="69">
        <f t="shared" si="121"/>
        <v>505939</v>
      </c>
      <c r="CH85" s="420">
        <f t="shared" si="90"/>
        <v>5.9139160000000004</v>
      </c>
      <c r="CI85" s="744">
        <v>1651870</v>
      </c>
      <c r="CJ85" s="471">
        <f t="shared" si="69"/>
        <v>20.968135</v>
      </c>
      <c r="CK85" s="96"/>
      <c r="CL85" s="514">
        <v>841.92885000000001</v>
      </c>
      <c r="CM85" s="868">
        <f t="shared" si="95"/>
        <v>1.3077114532896692</v>
      </c>
      <c r="CN85" s="613"/>
      <c r="CO85" s="96"/>
      <c r="CP85" s="69">
        <f t="shared" si="122"/>
        <v>303700.29248908622</v>
      </c>
      <c r="CQ85" s="692">
        <f t="shared" si="70"/>
        <v>3.4325717301882506</v>
      </c>
      <c r="CR85" s="69">
        <f t="shared" si="122"/>
        <v>60948.507703471616</v>
      </c>
      <c r="CS85" s="692">
        <f t="shared" si="71"/>
        <v>0.80810169917083396</v>
      </c>
      <c r="CT85" s="69">
        <f t="shared" si="122"/>
        <v>364648.8001925578</v>
      </c>
      <c r="CU85" s="692">
        <f t="shared" si="72"/>
        <v>4.2406734293590853</v>
      </c>
      <c r="CV85" s="69">
        <f t="shared" si="122"/>
        <v>643777.1944743311</v>
      </c>
      <c r="CW85" s="692">
        <f t="shared" si="73"/>
        <v>7.2459518763918291</v>
      </c>
      <c r="CX85" s="69">
        <f t="shared" si="123"/>
        <v>1363625.2718979756</v>
      </c>
      <c r="CY85" s="692">
        <f t="shared" si="74"/>
        <v>16.259001623174726</v>
      </c>
      <c r="CZ85" s="69">
        <f t="shared" si="124"/>
        <v>2007402.4663723067</v>
      </c>
      <c r="DA85" s="692">
        <f t="shared" si="75"/>
        <v>23.504953499566557</v>
      </c>
      <c r="DB85" s="69">
        <f t="shared" si="125"/>
        <v>947477.48696341726</v>
      </c>
      <c r="DC85" s="692">
        <f t="shared" si="76"/>
        <v>10.678523606580079</v>
      </c>
      <c r="DD85" s="69">
        <f t="shared" si="126"/>
        <v>1425928.5686670553</v>
      </c>
      <c r="DE85" s="692">
        <f t="shared" si="77"/>
        <v>17.079010466744659</v>
      </c>
      <c r="DF85" s="69">
        <f t="shared" si="126"/>
        <v>2373406.0556304725</v>
      </c>
      <c r="DG85" s="692">
        <f t="shared" si="78"/>
        <v>27.757534073324734</v>
      </c>
      <c r="DH85" s="20"/>
      <c r="DI85" s="69">
        <f t="shared" si="127"/>
        <v>505762.63540559274</v>
      </c>
      <c r="DJ85" s="692">
        <f t="shared" si="79"/>
        <v>5.9919582573202641</v>
      </c>
      <c r="DK85" s="69">
        <f t="shared" si="127"/>
        <v>64387.788825623444</v>
      </c>
      <c r="DL85" s="692">
        <f t="shared" si="80"/>
        <v>0.80357202027745867</v>
      </c>
      <c r="DM85" s="69">
        <f t="shared" si="127"/>
        <v>570150.4242312162</v>
      </c>
      <c r="DN85" s="692">
        <f t="shared" si="81"/>
        <v>6.795530277597722</v>
      </c>
      <c r="DO85" s="69">
        <f t="shared" si="127"/>
        <v>992784.45797409117</v>
      </c>
      <c r="DP85" s="692">
        <f t="shared" si="82"/>
        <v>13.627494335609503</v>
      </c>
      <c r="DQ85" s="69">
        <f t="shared" si="128"/>
        <v>591655.73908056482</v>
      </c>
      <c r="DR85" s="692">
        <f t="shared" si="83"/>
        <v>6.829431326177148</v>
      </c>
      <c r="DS85" s="69">
        <f t="shared" si="129"/>
        <v>1584440.197054656</v>
      </c>
      <c r="DT85" s="692">
        <f t="shared" si="84"/>
        <v>20.456925661786649</v>
      </c>
      <c r="DU85" s="69">
        <f t="shared" si="130"/>
        <v>1498547.093379684</v>
      </c>
      <c r="DV85" s="471">
        <f t="shared" si="85"/>
        <v>19.619452592929765</v>
      </c>
      <c r="DW85" s="69">
        <f t="shared" si="131"/>
        <v>661622.22496592195</v>
      </c>
      <c r="DX85" s="692">
        <f t="shared" si="86"/>
        <v>7.7076645614891977</v>
      </c>
      <c r="DY85" s="69">
        <f t="shared" si="132"/>
        <v>2160169.3183456059</v>
      </c>
      <c r="DZ85" s="692">
        <f t="shared" si="87"/>
        <v>27.327117154418964</v>
      </c>
      <c r="EA85" s="91"/>
      <c r="EB85" s="69"/>
      <c r="EC85" s="69"/>
      <c r="ED85" s="69"/>
      <c r="EE85" s="69"/>
      <c r="EF85" s="69"/>
      <c r="EG85" s="69"/>
      <c r="EH85" s="69">
        <v>377000</v>
      </c>
      <c r="EI85" s="69">
        <f t="shared" si="133"/>
        <v>1920000</v>
      </c>
      <c r="EJ85" s="69">
        <v>2297000</v>
      </c>
      <c r="EK85" s="91"/>
      <c r="EL85" s="69"/>
      <c r="EM85" s="69"/>
      <c r="EN85" s="69"/>
      <c r="EO85" s="69"/>
      <c r="EP85" s="69"/>
      <c r="EQ85" s="69"/>
      <c r="ER85" s="69"/>
      <c r="ES85" s="69"/>
      <c r="ET85" s="69"/>
      <c r="EU85" s="91"/>
    </row>
    <row r="86" spans="1:151" s="72" customFormat="1">
      <c r="A86" s="61">
        <v>35521</v>
      </c>
      <c r="B86" s="70">
        <v>368</v>
      </c>
      <c r="C86" s="70">
        <f t="shared" si="96"/>
        <v>585</v>
      </c>
      <c r="D86" s="70">
        <v>953</v>
      </c>
      <c r="E86" s="70">
        <f t="shared" si="97"/>
        <v>1824</v>
      </c>
      <c r="F86" s="70">
        <f t="shared" si="98"/>
        <v>2338</v>
      </c>
      <c r="G86" s="70">
        <f t="shared" si="99"/>
        <v>4162</v>
      </c>
      <c r="H86" s="70">
        <v>2192</v>
      </c>
      <c r="I86" s="70">
        <f t="shared" si="100"/>
        <v>2923</v>
      </c>
      <c r="J86" s="70">
        <v>5115</v>
      </c>
      <c r="K86" s="23"/>
      <c r="L86" s="70">
        <v>892</v>
      </c>
      <c r="M86" s="70">
        <f t="shared" si="101"/>
        <v>1449</v>
      </c>
      <c r="N86" s="70">
        <v>2341</v>
      </c>
      <c r="O86" s="70">
        <f t="shared" si="102"/>
        <v>1241</v>
      </c>
      <c r="P86" s="70">
        <f t="shared" si="103"/>
        <v>2125</v>
      </c>
      <c r="Q86" s="70">
        <f t="shared" si="104"/>
        <v>3366</v>
      </c>
      <c r="R86" s="70">
        <v>2133</v>
      </c>
      <c r="S86" s="70">
        <f t="shared" si="105"/>
        <v>3574</v>
      </c>
      <c r="T86" s="70">
        <v>5707</v>
      </c>
      <c r="U86" s="23"/>
      <c r="V86" s="70">
        <v>-524</v>
      </c>
      <c r="W86" s="70">
        <f t="shared" si="106"/>
        <v>-864</v>
      </c>
      <c r="X86" s="70">
        <v>-1388</v>
      </c>
      <c r="Y86" s="70">
        <f t="shared" si="107"/>
        <v>583</v>
      </c>
      <c r="Z86" s="70">
        <f t="shared" si="108"/>
        <v>213</v>
      </c>
      <c r="AA86" s="70">
        <f t="shared" si="109"/>
        <v>796</v>
      </c>
      <c r="AB86" s="70">
        <v>59</v>
      </c>
      <c r="AC86" s="70">
        <f t="shared" si="110"/>
        <v>-651</v>
      </c>
      <c r="AD86" s="70">
        <v>-592</v>
      </c>
      <c r="AE86" s="23"/>
      <c r="AF86" s="233">
        <f t="shared" si="55"/>
        <v>-4721</v>
      </c>
      <c r="AG86" s="233">
        <f t="shared" si="111"/>
        <v>-7624</v>
      </c>
      <c r="AH86" s="233">
        <f t="shared" si="56"/>
        <v>-12345</v>
      </c>
      <c r="AI86" s="233">
        <f t="shared" si="112"/>
        <v>16077</v>
      </c>
      <c r="AJ86" s="233">
        <f t="shared" si="113"/>
        <v>15636</v>
      </c>
      <c r="AK86" s="233">
        <f t="shared" si="114"/>
        <v>31713</v>
      </c>
      <c r="AL86" s="233">
        <f t="shared" si="58"/>
        <v>11356</v>
      </c>
      <c r="AM86" s="233">
        <f t="shared" si="115"/>
        <v>8012</v>
      </c>
      <c r="AN86" s="233">
        <f t="shared" si="59"/>
        <v>19368</v>
      </c>
      <c r="AO86" s="23"/>
      <c r="AP86" s="233">
        <f t="shared" ref="AP86:AP149" si="134">SUM(B75:B86)</f>
        <v>4490</v>
      </c>
      <c r="AQ86" s="233">
        <f t="shared" ref="AQ86:AQ149" si="135">SUM(L75:L86)</f>
        <v>9211</v>
      </c>
      <c r="AR86" s="233">
        <f t="shared" ref="AR86:AR149" si="136">SUM(V75:V86)</f>
        <v>-4721</v>
      </c>
      <c r="AS86" s="233">
        <f t="shared" ref="AS86:AS149" si="137">SUM(E75:E86)</f>
        <v>27998</v>
      </c>
      <c r="AT86" s="233">
        <f t="shared" ref="AT86:AT149" si="138">SUM(O75:O86)</f>
        <v>11921</v>
      </c>
      <c r="AU86" s="233">
        <f t="shared" ref="AU86:AU149" si="139">+SUM(Y75:Y86)</f>
        <v>16077</v>
      </c>
      <c r="AV86" s="409">
        <f t="shared" ref="AV86:AV149" si="140">SUM(H75:H86)</f>
        <v>32488</v>
      </c>
      <c r="AW86" s="409">
        <f t="shared" ref="AW86:AW149" si="141">SUM(R75:R86)</f>
        <v>21132</v>
      </c>
      <c r="AX86" s="233">
        <f t="shared" ref="AX86:AX149" si="142">SUM(AB75:AB86)</f>
        <v>11356</v>
      </c>
      <c r="AY86" s="75"/>
      <c r="AZ86" s="744">
        <v>231806</v>
      </c>
      <c r="BA86" s="382">
        <f t="shared" si="60"/>
        <v>2.6571159999999998</v>
      </c>
      <c r="BB86" s="69">
        <f t="shared" si="116"/>
        <v>53125</v>
      </c>
      <c r="BC86" s="382">
        <f t="shared" si="60"/>
        <v>0.62787199999999999</v>
      </c>
      <c r="BD86" s="744">
        <v>284931</v>
      </c>
      <c r="BE86" s="382">
        <f t="shared" ref="BE86:BE149" si="143">SUM(BD75:BD86)/1000000</f>
        <v>3.2849879999999998</v>
      </c>
      <c r="BF86" s="744">
        <v>550352</v>
      </c>
      <c r="BG86" s="382">
        <f t="shared" ref="BG86:BG149" si="144">SUM(BF75:BF86)/1000000</f>
        <v>5.6511969999999998</v>
      </c>
      <c r="BH86" s="69">
        <f t="shared" si="91"/>
        <v>1223432</v>
      </c>
      <c r="BI86" s="382">
        <f t="shared" ref="BI86:BI149" si="145">SUM(BH75:BH86)/1000000</f>
        <v>12.577807999999999</v>
      </c>
      <c r="BJ86" s="744">
        <v>1773784</v>
      </c>
      <c r="BK86" s="382">
        <f t="shared" ref="BK86:BK149" si="146">SUM(BJ75:BJ86)/1000000</f>
        <v>18.229005000000001</v>
      </c>
      <c r="BL86" s="69">
        <f t="shared" si="92"/>
        <v>782158</v>
      </c>
      <c r="BM86" s="382">
        <f t="shared" ref="BM86:BM149" si="147">SUM(BL75:BL86)/1000000</f>
        <v>8.3083130000000001</v>
      </c>
      <c r="BN86" s="69">
        <f t="shared" si="117"/>
        <v>1277345</v>
      </c>
      <c r="BO86" s="382">
        <f t="shared" ref="BO86:BO149" si="148">SUM(BN75:BN86)/1000000</f>
        <v>13.214511</v>
      </c>
      <c r="BP86" s="744">
        <v>2059503</v>
      </c>
      <c r="BQ86" s="382">
        <f t="shared" ref="BQ86:BQ149" si="149">SUM(BP75:BP86)/1000000</f>
        <v>21.522824</v>
      </c>
      <c r="BR86" s="20"/>
      <c r="BS86" s="744">
        <v>419436</v>
      </c>
      <c r="BT86" s="420">
        <f t="shared" si="61"/>
        <v>4.6326980000000004</v>
      </c>
      <c r="BU86" s="69">
        <f t="shared" si="118"/>
        <v>53744</v>
      </c>
      <c r="BV86" s="420">
        <f t="shared" si="62"/>
        <v>0.61863699999999999</v>
      </c>
      <c r="BW86" s="744">
        <v>473180</v>
      </c>
      <c r="BX86" s="420">
        <f t="shared" si="63"/>
        <v>5.2513350000000001</v>
      </c>
      <c r="BY86" s="744">
        <v>843397</v>
      </c>
      <c r="BZ86" s="420">
        <f t="shared" si="64"/>
        <v>10.483741</v>
      </c>
      <c r="CA86" s="69">
        <f t="shared" si="119"/>
        <v>527502</v>
      </c>
      <c r="CB86" s="420">
        <f t="shared" si="65"/>
        <v>5.3576300000000003</v>
      </c>
      <c r="CC86" s="744">
        <v>1370899</v>
      </c>
      <c r="CD86" s="420">
        <f t="shared" si="93"/>
        <v>15.841371000000001</v>
      </c>
      <c r="CE86" s="69">
        <f t="shared" si="120"/>
        <v>1262833</v>
      </c>
      <c r="CF86" s="420">
        <f t="shared" si="94"/>
        <v>15.116439</v>
      </c>
      <c r="CG86" s="69">
        <f t="shared" si="121"/>
        <v>585127</v>
      </c>
      <c r="CH86" s="420">
        <f t="shared" si="90"/>
        <v>6.0318839999999998</v>
      </c>
      <c r="CI86" s="744">
        <v>1847960</v>
      </c>
      <c r="CJ86" s="471">
        <f t="shared" si="69"/>
        <v>21.148323000000001</v>
      </c>
      <c r="CK86" s="96"/>
      <c r="CL86" s="514">
        <v>841.92885000000001</v>
      </c>
      <c r="CM86" s="868">
        <f t="shared" si="95"/>
        <v>1.3077114532896692</v>
      </c>
      <c r="CN86" s="613"/>
      <c r="CO86" s="96"/>
      <c r="CP86" s="69">
        <f t="shared" si="122"/>
        <v>303135.36114126508</v>
      </c>
      <c r="CQ86" s="692">
        <f t="shared" si="70"/>
        <v>3.4633763746778707</v>
      </c>
      <c r="CR86" s="69">
        <f t="shared" si="122"/>
        <v>69472.170956013681</v>
      </c>
      <c r="CS86" s="692">
        <f t="shared" si="71"/>
        <v>0.81837284760322515</v>
      </c>
      <c r="CT86" s="69">
        <f t="shared" si="122"/>
        <v>372607.53209727874</v>
      </c>
      <c r="CU86" s="692">
        <f t="shared" si="72"/>
        <v>4.2817492222810953</v>
      </c>
      <c r="CV86" s="69">
        <f t="shared" si="122"/>
        <v>719701.61374087597</v>
      </c>
      <c r="CW86" s="692">
        <f t="shared" si="73"/>
        <v>7.3659609488954363</v>
      </c>
      <c r="CX86" s="69">
        <f t="shared" si="123"/>
        <v>1599896.0387210865</v>
      </c>
      <c r="CY86" s="692">
        <f t="shared" si="74"/>
        <v>16.395160909370002</v>
      </c>
      <c r="CZ86" s="69">
        <f t="shared" si="124"/>
        <v>2319597.6524619628</v>
      </c>
      <c r="DA86" s="692">
        <f t="shared" si="75"/>
        <v>23.761121858265437</v>
      </c>
      <c r="DB86" s="69">
        <f t="shared" si="125"/>
        <v>1022836.9748821411</v>
      </c>
      <c r="DC86" s="692">
        <f t="shared" si="76"/>
        <v>10.829337323573306</v>
      </c>
      <c r="DD86" s="69">
        <f t="shared" si="126"/>
        <v>1670398.6863022924</v>
      </c>
      <c r="DE86" s="692">
        <f t="shared" si="77"/>
        <v>17.225045241064194</v>
      </c>
      <c r="DF86" s="69">
        <f t="shared" si="126"/>
        <v>2693235.6611844334</v>
      </c>
      <c r="DG86" s="692">
        <f t="shared" si="78"/>
        <v>28.054382564637496</v>
      </c>
      <c r="DH86" s="20"/>
      <c r="DI86" s="69">
        <f t="shared" si="127"/>
        <v>548501.26112200564</v>
      </c>
      <c r="DJ86" s="692">
        <f t="shared" si="79"/>
        <v>6.0383220636705426</v>
      </c>
      <c r="DK86" s="69">
        <f t="shared" si="127"/>
        <v>70281.644345599983</v>
      </c>
      <c r="DL86" s="692">
        <f t="shared" si="80"/>
        <v>0.80632588475271916</v>
      </c>
      <c r="DM86" s="69">
        <f t="shared" si="127"/>
        <v>618782.90546760568</v>
      </c>
      <c r="DN86" s="692">
        <f t="shared" si="81"/>
        <v>6.844647948423261</v>
      </c>
      <c r="DO86" s="69">
        <f t="shared" si="127"/>
        <v>1102919.916570147</v>
      </c>
      <c r="DP86" s="692">
        <f t="shared" si="82"/>
        <v>13.663130495285104</v>
      </c>
      <c r="DQ86" s="69">
        <f t="shared" si="128"/>
        <v>689820.40703320713</v>
      </c>
      <c r="DR86" s="692">
        <f t="shared" si="83"/>
        <v>6.9833850288597681</v>
      </c>
      <c r="DS86" s="69">
        <f t="shared" si="129"/>
        <v>1792740.3236033542</v>
      </c>
      <c r="DT86" s="692">
        <f t="shared" si="84"/>
        <v>20.646515524144871</v>
      </c>
      <c r="DU86" s="69">
        <f t="shared" si="130"/>
        <v>1651421.1776921528</v>
      </c>
      <c r="DV86" s="471">
        <f t="shared" si="85"/>
        <v>19.701452558955644</v>
      </c>
      <c r="DW86" s="69">
        <f t="shared" si="131"/>
        <v>765177.27952902426</v>
      </c>
      <c r="DX86" s="692">
        <f t="shared" si="86"/>
        <v>7.8621794178886999</v>
      </c>
      <c r="DY86" s="69">
        <f t="shared" si="132"/>
        <v>2416598.4572211769</v>
      </c>
      <c r="DZ86" s="692">
        <f t="shared" si="87"/>
        <v>27.563631976844349</v>
      </c>
      <c r="EA86" s="91"/>
      <c r="EB86" s="69">
        <v>137000</v>
      </c>
      <c r="EC86" s="69">
        <f>ED86-EB86</f>
        <v>938000</v>
      </c>
      <c r="ED86" s="69">
        <v>1075000</v>
      </c>
      <c r="EE86" s="69">
        <v>165000</v>
      </c>
      <c r="EF86" s="69">
        <f>EG86-EE86</f>
        <v>524000</v>
      </c>
      <c r="EG86" s="69">
        <v>689000</v>
      </c>
      <c r="EH86" s="69">
        <v>302000</v>
      </c>
      <c r="EI86" s="69">
        <f t="shared" si="133"/>
        <v>1450000</v>
      </c>
      <c r="EJ86" s="69">
        <v>1752000</v>
      </c>
      <c r="EK86" s="91"/>
      <c r="EL86" s="69"/>
      <c r="EM86" s="69"/>
      <c r="EN86" s="69"/>
      <c r="EO86" s="69"/>
      <c r="EP86" s="69"/>
      <c r="EQ86" s="69"/>
      <c r="ER86" s="69"/>
      <c r="ES86" s="69"/>
      <c r="ET86" s="69"/>
      <c r="EU86" s="91"/>
    </row>
    <row r="87" spans="1:151" s="72" customFormat="1">
      <c r="A87" s="61">
        <v>35551</v>
      </c>
      <c r="B87" s="70">
        <v>345</v>
      </c>
      <c r="C87" s="70">
        <f t="shared" si="96"/>
        <v>514</v>
      </c>
      <c r="D87" s="70">
        <v>859</v>
      </c>
      <c r="E87" s="70">
        <f t="shared" si="97"/>
        <v>1682</v>
      </c>
      <c r="F87" s="70">
        <f t="shared" si="98"/>
        <v>1820</v>
      </c>
      <c r="G87" s="70">
        <f t="shared" si="99"/>
        <v>3502</v>
      </c>
      <c r="H87" s="70">
        <v>2027</v>
      </c>
      <c r="I87" s="70">
        <f t="shared" si="100"/>
        <v>2334</v>
      </c>
      <c r="J87" s="70">
        <v>4361</v>
      </c>
      <c r="K87" s="23"/>
      <c r="L87" s="70">
        <v>761</v>
      </c>
      <c r="M87" s="70">
        <f t="shared" si="101"/>
        <v>1312</v>
      </c>
      <c r="N87" s="70">
        <v>2073</v>
      </c>
      <c r="O87" s="70">
        <f t="shared" si="102"/>
        <v>1302</v>
      </c>
      <c r="P87" s="70">
        <f t="shared" si="103"/>
        <v>2219</v>
      </c>
      <c r="Q87" s="70">
        <f t="shared" si="104"/>
        <v>3521</v>
      </c>
      <c r="R87" s="70">
        <v>2063</v>
      </c>
      <c r="S87" s="70">
        <f t="shared" si="105"/>
        <v>3531</v>
      </c>
      <c r="T87" s="70">
        <v>5594</v>
      </c>
      <c r="U87" s="23"/>
      <c r="V87" s="70">
        <v>-416</v>
      </c>
      <c r="W87" s="70">
        <f t="shared" si="106"/>
        <v>-798</v>
      </c>
      <c r="X87" s="70">
        <v>-1214</v>
      </c>
      <c r="Y87" s="70">
        <f t="shared" si="107"/>
        <v>380</v>
      </c>
      <c r="Z87" s="70">
        <f t="shared" si="108"/>
        <v>-399</v>
      </c>
      <c r="AA87" s="70">
        <f t="shared" si="109"/>
        <v>-19</v>
      </c>
      <c r="AB87" s="70">
        <v>-36</v>
      </c>
      <c r="AC87" s="70">
        <f t="shared" si="110"/>
        <v>-1197</v>
      </c>
      <c r="AD87" s="70">
        <v>-1233</v>
      </c>
      <c r="AE87" s="23"/>
      <c r="AF87" s="233">
        <f t="shared" ref="AF87:AF150" si="150">SUM(V76:V87)</f>
        <v>-4852</v>
      </c>
      <c r="AG87" s="233">
        <f t="shared" si="111"/>
        <v>-7812</v>
      </c>
      <c r="AH87" s="233">
        <f t="shared" ref="AH87:AH150" si="151">SUM(X76:X87)</f>
        <v>-12664</v>
      </c>
      <c r="AI87" s="233">
        <f t="shared" si="112"/>
        <v>15555</v>
      </c>
      <c r="AJ87" s="233">
        <f t="shared" si="113"/>
        <v>14624</v>
      </c>
      <c r="AK87" s="233">
        <f t="shared" si="114"/>
        <v>30179</v>
      </c>
      <c r="AL87" s="233">
        <f t="shared" ref="AL87:AL150" si="152">SUM(AB76:AB87)</f>
        <v>10703</v>
      </c>
      <c r="AM87" s="233">
        <f t="shared" si="115"/>
        <v>6812</v>
      </c>
      <c r="AN87" s="233">
        <f t="shared" ref="AN87:AN150" si="153">SUM(AD76:AD87)</f>
        <v>17515</v>
      </c>
      <c r="AO87" s="23"/>
      <c r="AP87" s="233">
        <f t="shared" si="134"/>
        <v>4522</v>
      </c>
      <c r="AQ87" s="233">
        <f t="shared" si="135"/>
        <v>9374</v>
      </c>
      <c r="AR87" s="233">
        <f t="shared" si="136"/>
        <v>-4852</v>
      </c>
      <c r="AS87" s="233">
        <f t="shared" si="137"/>
        <v>27674</v>
      </c>
      <c r="AT87" s="233">
        <f t="shared" si="138"/>
        <v>12119</v>
      </c>
      <c r="AU87" s="233">
        <f t="shared" si="139"/>
        <v>15555</v>
      </c>
      <c r="AV87" s="409">
        <f t="shared" si="140"/>
        <v>32196</v>
      </c>
      <c r="AW87" s="409">
        <f t="shared" si="141"/>
        <v>21493</v>
      </c>
      <c r="AX87" s="233">
        <f t="shared" si="142"/>
        <v>10703</v>
      </c>
      <c r="AY87" s="75"/>
      <c r="AZ87" s="744">
        <v>265698</v>
      </c>
      <c r="BA87" s="382">
        <f t="shared" ref="BA87:BC150" si="154">SUM(AZ76:AZ87)/1000000</f>
        <v>2.673791</v>
      </c>
      <c r="BB87" s="69">
        <f t="shared" si="116"/>
        <v>55108</v>
      </c>
      <c r="BC87" s="382">
        <f t="shared" si="154"/>
        <v>0.61963400000000002</v>
      </c>
      <c r="BD87" s="744">
        <v>320806</v>
      </c>
      <c r="BE87" s="382">
        <f t="shared" si="143"/>
        <v>3.293425</v>
      </c>
      <c r="BF87" s="744">
        <v>548267</v>
      </c>
      <c r="BG87" s="382">
        <f t="shared" si="144"/>
        <v>5.6822679999999997</v>
      </c>
      <c r="BH87" s="69">
        <f t="shared" si="91"/>
        <v>1292053</v>
      </c>
      <c r="BI87" s="382">
        <f t="shared" si="145"/>
        <v>12.461318</v>
      </c>
      <c r="BJ87" s="744">
        <v>1840320</v>
      </c>
      <c r="BK87" s="382">
        <f t="shared" si="146"/>
        <v>18.143585999999999</v>
      </c>
      <c r="BL87" s="69">
        <f t="shared" si="92"/>
        <v>813965</v>
      </c>
      <c r="BM87" s="382">
        <f t="shared" si="147"/>
        <v>8.3560590000000001</v>
      </c>
      <c r="BN87" s="69">
        <f t="shared" si="117"/>
        <v>1347591</v>
      </c>
      <c r="BO87" s="382">
        <f t="shared" si="148"/>
        <v>13.089575</v>
      </c>
      <c r="BP87" s="744">
        <v>2161556</v>
      </c>
      <c r="BQ87" s="382">
        <f t="shared" si="149"/>
        <v>21.445633999999998</v>
      </c>
      <c r="BR87" s="20"/>
      <c r="BS87" s="744">
        <v>374932</v>
      </c>
      <c r="BT87" s="420">
        <f t="shared" ref="BT87:BT150" si="155">SUM(BS76:BS87)/1000000</f>
        <v>4.604368</v>
      </c>
      <c r="BU87" s="69">
        <f t="shared" si="118"/>
        <v>51614</v>
      </c>
      <c r="BV87" s="420">
        <f t="shared" ref="BV87:BV150" si="156">SUM(BU76:BU87)/1000000</f>
        <v>0.61138300000000001</v>
      </c>
      <c r="BW87" s="744">
        <v>426546</v>
      </c>
      <c r="BX87" s="420">
        <f t="shared" ref="BX87:BX124" si="157">SUM(BW76:BW87)/1000000</f>
        <v>5.215751</v>
      </c>
      <c r="BY87" s="744">
        <v>785834</v>
      </c>
      <c r="BZ87" s="420">
        <f t="shared" ref="BZ87:BZ119" si="158">SUM(BY76:BY87)/1000000</f>
        <v>10.365281</v>
      </c>
      <c r="CA87" s="69">
        <f t="shared" si="119"/>
        <v>456984</v>
      </c>
      <c r="CB87" s="420">
        <f t="shared" ref="CB87:CB119" si="159">SUM(CA76:CA87)/1000000</f>
        <v>5.3375890000000004</v>
      </c>
      <c r="CC87" s="744">
        <v>1242818</v>
      </c>
      <c r="CD87" s="420">
        <f t="shared" si="93"/>
        <v>15.702870000000001</v>
      </c>
      <c r="CE87" s="69">
        <f t="shared" si="120"/>
        <v>1160766</v>
      </c>
      <c r="CF87" s="420">
        <f t="shared" si="94"/>
        <v>14.969649</v>
      </c>
      <c r="CG87" s="69">
        <f t="shared" si="121"/>
        <v>512088</v>
      </c>
      <c r="CH87" s="420">
        <f t="shared" si="90"/>
        <v>6.0043249999999997</v>
      </c>
      <c r="CI87" s="744">
        <v>1672854</v>
      </c>
      <c r="CJ87" s="471">
        <f t="shared" ref="CJ87:CJ150" si="160">SUM(CI76:CI87)/1000000</f>
        <v>20.973973999999998</v>
      </c>
      <c r="CK87" s="96"/>
      <c r="CL87" s="514">
        <v>841.92885000000001</v>
      </c>
      <c r="CM87" s="868">
        <f t="shared" si="95"/>
        <v>1.3077114532896692</v>
      </c>
      <c r="CN87" s="613"/>
      <c r="CO87" s="96"/>
      <c r="CP87" s="69">
        <f t="shared" si="122"/>
        <v>347456.31771615852</v>
      </c>
      <c r="CQ87" s="692">
        <f t="shared" ref="CQ87:CQ150" si="161">SUM(CP76:CP87)/1000000</f>
        <v>3.4853139962006923</v>
      </c>
      <c r="CR87" s="69">
        <f t="shared" si="122"/>
        <v>72065.362767887083</v>
      </c>
      <c r="CS87" s="692">
        <f t="shared" ref="CS87:CS150" si="162">SUM(CR76:CR87)/1000000</f>
        <v>0.80763337977689764</v>
      </c>
      <c r="CT87" s="69">
        <f t="shared" si="122"/>
        <v>419521.68048404565</v>
      </c>
      <c r="CU87" s="692">
        <f t="shared" ref="CU87:CU150" si="163">SUM(CT76:CT87)/1000000</f>
        <v>4.2929473759775894</v>
      </c>
      <c r="CV87" s="69">
        <f t="shared" si="122"/>
        <v>716975.03536076704</v>
      </c>
      <c r="CW87" s="692">
        <f t="shared" ref="CW87:CW150" si="164">SUM(CV76:CV87)/1000000</f>
        <v>7.4068660324991011</v>
      </c>
      <c r="CX87" s="69">
        <f t="shared" si="123"/>
        <v>1689632.506357277</v>
      </c>
      <c r="CY87" s="692">
        <f t="shared" ref="CY87:CY150" si="165">SUM(CX76:CX87)/1000000</f>
        <v>16.243569589445165</v>
      </c>
      <c r="CZ87" s="69">
        <f t="shared" si="124"/>
        <v>2406607.5417180439</v>
      </c>
      <c r="DA87" s="692">
        <f t="shared" ref="DA87:DA150" si="166">SUM(CZ76:CZ87)/1000000</f>
        <v>23.650435621944272</v>
      </c>
      <c r="DB87" s="69">
        <f t="shared" si="125"/>
        <v>1064431.3530769255</v>
      </c>
      <c r="DC87" s="692">
        <f t="shared" ref="DC87:DC150" si="167">SUM(DB76:DB87)/1000000</f>
        <v>10.892180028699793</v>
      </c>
      <c r="DD87" s="69">
        <f t="shared" si="126"/>
        <v>1762260.1850500787</v>
      </c>
      <c r="DE87" s="692">
        <f t="shared" ref="DE87:DE150" si="168">SUM(DD76:DD87)/1000000</f>
        <v>17.062442786320016</v>
      </c>
      <c r="DF87" s="69">
        <f t="shared" si="126"/>
        <v>2826691.5381270042</v>
      </c>
      <c r="DG87" s="692">
        <f t="shared" ref="DG87:DG150" si="169">SUM(DF76:DF87)/1000000</f>
        <v>27.95462281501981</v>
      </c>
      <c r="DH87" s="20"/>
      <c r="DI87" s="69">
        <f t="shared" si="127"/>
        <v>490302.87060480227</v>
      </c>
      <c r="DJ87" s="692">
        <f t="shared" ref="DJ87:DJ150" si="170">SUM(DI76:DI87)/1000000</f>
        <v>6.0014875997146113</v>
      </c>
      <c r="DK87" s="69">
        <f t="shared" si="127"/>
        <v>67496.218950092982</v>
      </c>
      <c r="DL87" s="692">
        <f t="shared" ref="DL87:DL150" si="171">SUM(DK76:DK87)/1000000</f>
        <v>0.79687083973318151</v>
      </c>
      <c r="DM87" s="69">
        <f t="shared" si="127"/>
        <v>557799.08955489518</v>
      </c>
      <c r="DN87" s="692">
        <f t="shared" ref="DN87:DN150" si="172">SUM(DM76:DM87)/1000000</f>
        <v>6.7983584394477941</v>
      </c>
      <c r="DO87" s="69">
        <f t="shared" si="127"/>
        <v>1027644.1221844339</v>
      </c>
      <c r="DP87" s="692">
        <f t="shared" ref="DP87:DP150" si="173">SUM(DO76:DO87)/1000000</f>
        <v>13.508696641316906</v>
      </c>
      <c r="DQ87" s="69">
        <f t="shared" si="128"/>
        <v>597603.2107701262</v>
      </c>
      <c r="DR87" s="692">
        <f t="shared" ref="DR87:DR150" si="174">SUM(DQ76:DQ87)/1000000</f>
        <v>6.9574291464873879</v>
      </c>
      <c r="DS87" s="69">
        <f t="shared" si="129"/>
        <v>1625247.3329545602</v>
      </c>
      <c r="DT87" s="692">
        <f t="shared" ref="DT87:DT150" si="175">SUM(DS76:DS87)/1000000</f>
        <v>20.466125787804295</v>
      </c>
      <c r="DU87" s="69">
        <f t="shared" si="130"/>
        <v>1517946.9927892361</v>
      </c>
      <c r="DV87" s="471">
        <f t="shared" ref="DV87:DV150" si="176">SUM(DU76:DU87)/1000000</f>
        <v>19.510184241031517</v>
      </c>
      <c r="DW87" s="69">
        <f t="shared" si="131"/>
        <v>669663.34269220009</v>
      </c>
      <c r="DX87" s="692">
        <f t="shared" ref="DX87:DX150" si="177">SUM(DW76:DW87)/1000000</f>
        <v>7.826425237522205</v>
      </c>
      <c r="DY87" s="69">
        <f t="shared" si="132"/>
        <v>2187610.3354814365</v>
      </c>
      <c r="DZ87" s="692">
        <f t="shared" ref="DZ87:DZ150" si="178">SUM(DY76:DY87)/1000000</f>
        <v>27.336609478553722</v>
      </c>
      <c r="EA87" s="91"/>
      <c r="EB87" s="69"/>
      <c r="EC87" s="69"/>
      <c r="ED87" s="69"/>
      <c r="EE87" s="69"/>
      <c r="EF87" s="69"/>
      <c r="EG87" s="69"/>
      <c r="EH87" s="69">
        <v>257000</v>
      </c>
      <c r="EI87" s="69">
        <f t="shared" si="133"/>
        <v>1027000</v>
      </c>
      <c r="EJ87" s="69">
        <v>1284000</v>
      </c>
      <c r="EK87" s="91"/>
      <c r="EL87" s="69"/>
      <c r="EM87" s="69"/>
      <c r="EN87" s="69"/>
      <c r="EO87" s="69"/>
      <c r="EP87" s="69"/>
      <c r="EQ87" s="69"/>
      <c r="ER87" s="69"/>
      <c r="ES87" s="69"/>
      <c r="ET87" s="69"/>
      <c r="EU87" s="91"/>
    </row>
    <row r="88" spans="1:151" s="72" customFormat="1">
      <c r="A88" s="61">
        <v>35582</v>
      </c>
      <c r="B88" s="70">
        <v>341</v>
      </c>
      <c r="C88" s="70">
        <f t="shared" si="96"/>
        <v>571</v>
      </c>
      <c r="D88" s="70">
        <v>912</v>
      </c>
      <c r="E88" s="70">
        <f t="shared" si="97"/>
        <v>1802</v>
      </c>
      <c r="F88" s="70">
        <f t="shared" si="98"/>
        <v>2124</v>
      </c>
      <c r="G88" s="70">
        <f t="shared" si="99"/>
        <v>3926</v>
      </c>
      <c r="H88" s="70">
        <v>2143</v>
      </c>
      <c r="I88" s="70">
        <f t="shared" si="100"/>
        <v>2695</v>
      </c>
      <c r="J88" s="70">
        <v>4838</v>
      </c>
      <c r="K88" s="23"/>
      <c r="L88" s="70">
        <v>732</v>
      </c>
      <c r="M88" s="70">
        <f t="shared" si="101"/>
        <v>1220</v>
      </c>
      <c r="N88" s="70">
        <v>1952</v>
      </c>
      <c r="O88" s="70">
        <f t="shared" si="102"/>
        <v>1137</v>
      </c>
      <c r="P88" s="70">
        <f t="shared" si="103"/>
        <v>1925</v>
      </c>
      <c r="Q88" s="70">
        <f t="shared" si="104"/>
        <v>3062</v>
      </c>
      <c r="R88" s="70">
        <v>1869</v>
      </c>
      <c r="S88" s="70">
        <f t="shared" si="105"/>
        <v>3145</v>
      </c>
      <c r="T88" s="70">
        <v>5014</v>
      </c>
      <c r="U88" s="23"/>
      <c r="V88" s="70">
        <v>-391</v>
      </c>
      <c r="W88" s="70">
        <f t="shared" si="106"/>
        <v>-649</v>
      </c>
      <c r="X88" s="70">
        <v>-1040</v>
      </c>
      <c r="Y88" s="70">
        <f t="shared" si="107"/>
        <v>665</v>
      </c>
      <c r="Z88" s="70">
        <f t="shared" si="108"/>
        <v>199</v>
      </c>
      <c r="AA88" s="70">
        <f t="shared" si="109"/>
        <v>864</v>
      </c>
      <c r="AB88" s="70">
        <v>274</v>
      </c>
      <c r="AC88" s="70">
        <f t="shared" si="110"/>
        <v>-450</v>
      </c>
      <c r="AD88" s="70">
        <v>-176</v>
      </c>
      <c r="AE88" s="23"/>
      <c r="AF88" s="233">
        <f t="shared" si="150"/>
        <v>-4861</v>
      </c>
      <c r="AG88" s="233">
        <f t="shared" si="111"/>
        <v>-7620</v>
      </c>
      <c r="AH88" s="233">
        <f t="shared" si="151"/>
        <v>-12481</v>
      </c>
      <c r="AI88" s="233">
        <f t="shared" si="112"/>
        <v>15193</v>
      </c>
      <c r="AJ88" s="233">
        <f t="shared" si="113"/>
        <v>14058</v>
      </c>
      <c r="AK88" s="233">
        <f t="shared" si="114"/>
        <v>29251</v>
      </c>
      <c r="AL88" s="233">
        <f t="shared" si="152"/>
        <v>10332</v>
      </c>
      <c r="AM88" s="233">
        <f t="shared" si="115"/>
        <v>6438</v>
      </c>
      <c r="AN88" s="233">
        <f t="shared" si="153"/>
        <v>16770</v>
      </c>
      <c r="AO88" s="23"/>
      <c r="AP88" s="233">
        <f t="shared" si="134"/>
        <v>4534</v>
      </c>
      <c r="AQ88" s="233">
        <f t="shared" si="135"/>
        <v>9395</v>
      </c>
      <c r="AR88" s="233">
        <f t="shared" si="136"/>
        <v>-4861</v>
      </c>
      <c r="AS88" s="233">
        <f t="shared" si="137"/>
        <v>27478</v>
      </c>
      <c r="AT88" s="233">
        <f t="shared" si="138"/>
        <v>12285</v>
      </c>
      <c r="AU88" s="233">
        <f t="shared" si="139"/>
        <v>15193</v>
      </c>
      <c r="AV88" s="409">
        <f t="shared" si="140"/>
        <v>32012</v>
      </c>
      <c r="AW88" s="409">
        <f t="shared" si="141"/>
        <v>21680</v>
      </c>
      <c r="AX88" s="233">
        <f t="shared" si="142"/>
        <v>10332</v>
      </c>
      <c r="AY88" s="75"/>
      <c r="AZ88" s="744">
        <v>228983</v>
      </c>
      <c r="BA88" s="382">
        <f t="shared" si="154"/>
        <v>2.6875450000000001</v>
      </c>
      <c r="BB88" s="69">
        <f t="shared" si="116"/>
        <v>54865</v>
      </c>
      <c r="BC88" s="382">
        <f t="shared" si="154"/>
        <v>0.62919700000000001</v>
      </c>
      <c r="BD88" s="744">
        <v>283848</v>
      </c>
      <c r="BE88" s="382">
        <f t="shared" si="143"/>
        <v>3.3167420000000001</v>
      </c>
      <c r="BF88" s="744">
        <v>438362</v>
      </c>
      <c r="BG88" s="382">
        <f t="shared" si="144"/>
        <v>5.7119679999999997</v>
      </c>
      <c r="BH88" s="69">
        <f t="shared" si="91"/>
        <v>1054838</v>
      </c>
      <c r="BI88" s="382">
        <f t="shared" si="145"/>
        <v>12.474919999999999</v>
      </c>
      <c r="BJ88" s="744">
        <v>1493200</v>
      </c>
      <c r="BK88" s="382">
        <f t="shared" si="146"/>
        <v>18.186888</v>
      </c>
      <c r="BL88" s="69">
        <f t="shared" si="92"/>
        <v>667345</v>
      </c>
      <c r="BM88" s="382">
        <f t="shared" si="147"/>
        <v>8.3995130000000007</v>
      </c>
      <c r="BN88" s="69">
        <f t="shared" si="117"/>
        <v>1110213</v>
      </c>
      <c r="BO88" s="382">
        <f t="shared" si="148"/>
        <v>13.112754000000001</v>
      </c>
      <c r="BP88" s="744">
        <v>1777558</v>
      </c>
      <c r="BQ88" s="382">
        <f t="shared" si="149"/>
        <v>21.512267000000001</v>
      </c>
      <c r="BR88" s="20"/>
      <c r="BS88" s="744">
        <v>391089</v>
      </c>
      <c r="BT88" s="420">
        <f t="shared" si="155"/>
        <v>4.6282800000000002</v>
      </c>
      <c r="BU88" s="69">
        <f t="shared" si="118"/>
        <v>49952</v>
      </c>
      <c r="BV88" s="420">
        <f t="shared" si="156"/>
        <v>0.61325799999999997</v>
      </c>
      <c r="BW88" s="744">
        <v>441041</v>
      </c>
      <c r="BX88" s="420">
        <f t="shared" si="157"/>
        <v>5.2415380000000003</v>
      </c>
      <c r="BY88" s="744">
        <v>780890</v>
      </c>
      <c r="BZ88" s="420">
        <f t="shared" si="158"/>
        <v>10.293150000000001</v>
      </c>
      <c r="CA88" s="69">
        <f t="shared" si="119"/>
        <v>307178</v>
      </c>
      <c r="CB88" s="420">
        <f t="shared" si="159"/>
        <v>5.273873</v>
      </c>
      <c r="CC88" s="744">
        <v>1088068</v>
      </c>
      <c r="CD88" s="420">
        <f t="shared" si="93"/>
        <v>15.567023000000001</v>
      </c>
      <c r="CE88" s="69">
        <f t="shared" si="120"/>
        <v>1171979</v>
      </c>
      <c r="CF88" s="420">
        <f t="shared" si="94"/>
        <v>14.921430000000001</v>
      </c>
      <c r="CG88" s="69">
        <f t="shared" si="121"/>
        <v>360551</v>
      </c>
      <c r="CH88" s="420">
        <f t="shared" si="90"/>
        <v>5.9424799999999998</v>
      </c>
      <c r="CI88" s="744">
        <v>1532530</v>
      </c>
      <c r="CJ88" s="471">
        <f t="shared" si="160"/>
        <v>20.863910000000001</v>
      </c>
      <c r="CK88" s="96"/>
      <c r="CL88" s="514">
        <v>840.27509999999995</v>
      </c>
      <c r="CM88" s="868">
        <f t="shared" si="95"/>
        <v>1.3102851673219877</v>
      </c>
      <c r="CN88" s="613"/>
      <c r="CO88" s="96"/>
      <c r="CP88" s="69">
        <f t="shared" si="122"/>
        <v>300033.0284688907</v>
      </c>
      <c r="CQ88" s="692">
        <f t="shared" si="161"/>
        <v>3.5051663895041996</v>
      </c>
      <c r="CR88" s="69">
        <f t="shared" si="122"/>
        <v>71888.79570512085</v>
      </c>
      <c r="CS88" s="692">
        <f t="shared" si="162"/>
        <v>0.82054897422074713</v>
      </c>
      <c r="CT88" s="69">
        <f t="shared" si="122"/>
        <v>371921.82417401159</v>
      </c>
      <c r="CU88" s="692">
        <f t="shared" si="163"/>
        <v>4.3257153637249468</v>
      </c>
      <c r="CV88" s="69">
        <f t="shared" si="122"/>
        <v>574379.22651760117</v>
      </c>
      <c r="CW88" s="692">
        <f t="shared" si="164"/>
        <v>7.4492575681016486</v>
      </c>
      <c r="CX88" s="69">
        <f t="shared" si="123"/>
        <v>1382138.5853275908</v>
      </c>
      <c r="CY88" s="692">
        <f t="shared" si="165"/>
        <v>16.270248808994616</v>
      </c>
      <c r="CZ88" s="69">
        <f t="shared" si="124"/>
        <v>1956517.811845192</v>
      </c>
      <c r="DA88" s="692">
        <f t="shared" si="166"/>
        <v>23.719506377096266</v>
      </c>
      <c r="DB88" s="69">
        <f t="shared" si="125"/>
        <v>874412.25498649187</v>
      </c>
      <c r="DC88" s="692">
        <f t="shared" si="167"/>
        <v>10.954423957605847</v>
      </c>
      <c r="DD88" s="69">
        <f t="shared" si="126"/>
        <v>1454695.6264680459</v>
      </c>
      <c r="DE88" s="692">
        <f t="shared" si="168"/>
        <v>17.102060163266078</v>
      </c>
      <c r="DF88" s="69">
        <f t="shared" si="126"/>
        <v>2329107.8814545381</v>
      </c>
      <c r="DG88" s="692">
        <f t="shared" si="169"/>
        <v>28.056484120871925</v>
      </c>
      <c r="DH88" s="20"/>
      <c r="DI88" s="69">
        <f t="shared" si="127"/>
        <v>512438.11580278887</v>
      </c>
      <c r="DJ88" s="692">
        <f t="shared" si="170"/>
        <v>6.0359423346620336</v>
      </c>
      <c r="DK88" s="69">
        <f t="shared" si="127"/>
        <v>65451.364678067934</v>
      </c>
      <c r="DL88" s="692">
        <f t="shared" si="171"/>
        <v>0.79973656587347752</v>
      </c>
      <c r="DM88" s="69">
        <f t="shared" si="127"/>
        <v>577889.48048085684</v>
      </c>
      <c r="DN88" s="692">
        <f t="shared" si="172"/>
        <v>6.8356789005355107</v>
      </c>
      <c r="DO88" s="69">
        <f t="shared" si="127"/>
        <v>1023188.584310067</v>
      </c>
      <c r="DP88" s="692">
        <f t="shared" si="173"/>
        <v>13.421440231739481</v>
      </c>
      <c r="DQ88" s="69">
        <f t="shared" si="128"/>
        <v>402490.77712763357</v>
      </c>
      <c r="DR88" s="692">
        <f t="shared" si="174"/>
        <v>6.8770978294779415</v>
      </c>
      <c r="DS88" s="69">
        <f t="shared" si="129"/>
        <v>1425679.3614377005</v>
      </c>
      <c r="DT88" s="692">
        <f t="shared" si="175"/>
        <v>20.298538061217425</v>
      </c>
      <c r="DU88" s="69">
        <f t="shared" si="130"/>
        <v>1535626.7001128558</v>
      </c>
      <c r="DV88" s="471">
        <f t="shared" si="176"/>
        <v>19.457382566401517</v>
      </c>
      <c r="DW88" s="69">
        <f t="shared" si="131"/>
        <v>472424.62736311002</v>
      </c>
      <c r="DX88" s="692">
        <f t="shared" si="177"/>
        <v>7.748983538454782</v>
      </c>
      <c r="DY88" s="69">
        <f t="shared" si="132"/>
        <v>2008051.327475966</v>
      </c>
      <c r="DZ88" s="692">
        <f t="shared" si="178"/>
        <v>27.206366104856293</v>
      </c>
      <c r="EA88" s="91"/>
      <c r="EB88" s="69"/>
      <c r="EC88" s="69"/>
      <c r="ED88" s="69"/>
      <c r="EE88" s="69"/>
      <c r="EF88" s="69"/>
      <c r="EG88" s="69"/>
      <c r="EH88" s="69">
        <v>224000</v>
      </c>
      <c r="EI88" s="69">
        <f t="shared" si="133"/>
        <v>852000</v>
      </c>
      <c r="EJ88" s="69">
        <v>1076000</v>
      </c>
      <c r="EK88" s="91"/>
      <c r="EL88" s="69"/>
      <c r="EM88" s="69"/>
      <c r="EN88" s="69"/>
      <c r="EO88" s="69"/>
      <c r="EP88" s="69"/>
      <c r="EQ88" s="69"/>
      <c r="ER88" s="69"/>
      <c r="ES88" s="69"/>
      <c r="ET88" s="69"/>
      <c r="EU88" s="91"/>
    </row>
    <row r="89" spans="1:151" s="72" customFormat="1">
      <c r="A89" s="61">
        <v>35612</v>
      </c>
      <c r="B89" s="70">
        <v>313</v>
      </c>
      <c r="C89" s="70">
        <f t="shared" si="96"/>
        <v>609</v>
      </c>
      <c r="D89" s="70">
        <v>922</v>
      </c>
      <c r="E89" s="70">
        <f t="shared" si="97"/>
        <v>2193</v>
      </c>
      <c r="F89" s="70">
        <f t="shared" si="98"/>
        <v>2759</v>
      </c>
      <c r="G89" s="70">
        <f t="shared" si="99"/>
        <v>4952</v>
      </c>
      <c r="H89" s="70">
        <v>2506</v>
      </c>
      <c r="I89" s="70">
        <f t="shared" si="100"/>
        <v>3368</v>
      </c>
      <c r="J89" s="70">
        <v>5874</v>
      </c>
      <c r="K89" s="23"/>
      <c r="L89" s="70">
        <v>738</v>
      </c>
      <c r="M89" s="70">
        <f t="shared" si="101"/>
        <v>1240</v>
      </c>
      <c r="N89" s="70">
        <v>1978</v>
      </c>
      <c r="O89" s="70">
        <f t="shared" si="102"/>
        <v>1066</v>
      </c>
      <c r="P89" s="70">
        <f t="shared" si="103"/>
        <v>1811</v>
      </c>
      <c r="Q89" s="70">
        <f t="shared" si="104"/>
        <v>2877</v>
      </c>
      <c r="R89" s="70">
        <v>1804</v>
      </c>
      <c r="S89" s="70">
        <f t="shared" si="105"/>
        <v>3051</v>
      </c>
      <c r="T89" s="70">
        <v>4855</v>
      </c>
      <c r="U89" s="23"/>
      <c r="V89" s="70">
        <v>-425</v>
      </c>
      <c r="W89" s="70">
        <f t="shared" si="106"/>
        <v>-631</v>
      </c>
      <c r="X89" s="70">
        <v>-1056</v>
      </c>
      <c r="Y89" s="70">
        <f t="shared" si="107"/>
        <v>1127</v>
      </c>
      <c r="Z89" s="70">
        <f t="shared" si="108"/>
        <v>948</v>
      </c>
      <c r="AA89" s="70">
        <f t="shared" si="109"/>
        <v>2075</v>
      </c>
      <c r="AB89" s="70">
        <v>702</v>
      </c>
      <c r="AC89" s="70">
        <f t="shared" si="110"/>
        <v>317</v>
      </c>
      <c r="AD89" s="70">
        <v>1019</v>
      </c>
      <c r="AE89" s="23"/>
      <c r="AF89" s="233">
        <f t="shared" si="150"/>
        <v>-4970</v>
      </c>
      <c r="AG89" s="233">
        <f t="shared" si="111"/>
        <v>-7566</v>
      </c>
      <c r="AH89" s="233">
        <f t="shared" si="151"/>
        <v>-12536</v>
      </c>
      <c r="AI89" s="233">
        <f t="shared" si="112"/>
        <v>14832</v>
      </c>
      <c r="AJ89" s="233">
        <f t="shared" si="113"/>
        <v>13575</v>
      </c>
      <c r="AK89" s="233">
        <f t="shared" si="114"/>
        <v>28407</v>
      </c>
      <c r="AL89" s="233">
        <f t="shared" si="152"/>
        <v>9862</v>
      </c>
      <c r="AM89" s="233">
        <f t="shared" si="115"/>
        <v>6009</v>
      </c>
      <c r="AN89" s="233">
        <f t="shared" si="153"/>
        <v>15871</v>
      </c>
      <c r="AO89" s="23"/>
      <c r="AP89" s="233">
        <f t="shared" si="134"/>
        <v>4537</v>
      </c>
      <c r="AQ89" s="233">
        <f t="shared" si="135"/>
        <v>9507</v>
      </c>
      <c r="AR89" s="233">
        <f t="shared" si="136"/>
        <v>-4970</v>
      </c>
      <c r="AS89" s="233">
        <f t="shared" si="137"/>
        <v>27177</v>
      </c>
      <c r="AT89" s="233">
        <f t="shared" si="138"/>
        <v>12345</v>
      </c>
      <c r="AU89" s="233">
        <f t="shared" si="139"/>
        <v>14832</v>
      </c>
      <c r="AV89" s="409">
        <f t="shared" si="140"/>
        <v>31714</v>
      </c>
      <c r="AW89" s="409">
        <f t="shared" si="141"/>
        <v>21852</v>
      </c>
      <c r="AX89" s="233">
        <f t="shared" si="142"/>
        <v>9862</v>
      </c>
      <c r="AY89" s="75"/>
      <c r="AZ89" s="744">
        <v>247770</v>
      </c>
      <c r="BA89" s="382">
        <f t="shared" si="154"/>
        <v>2.7075719999999999</v>
      </c>
      <c r="BB89" s="69">
        <f t="shared" si="116"/>
        <v>50252</v>
      </c>
      <c r="BC89" s="382">
        <f t="shared" si="154"/>
        <v>0.62570800000000004</v>
      </c>
      <c r="BD89" s="744">
        <v>298022</v>
      </c>
      <c r="BE89" s="382">
        <f t="shared" si="143"/>
        <v>3.3332799999999998</v>
      </c>
      <c r="BF89" s="744">
        <v>507703</v>
      </c>
      <c r="BG89" s="382">
        <f t="shared" si="144"/>
        <v>5.779274</v>
      </c>
      <c r="BH89" s="69">
        <f t="shared" si="91"/>
        <v>1029341</v>
      </c>
      <c r="BI89" s="382">
        <f t="shared" si="145"/>
        <v>12.341882999999999</v>
      </c>
      <c r="BJ89" s="744">
        <v>1537044</v>
      </c>
      <c r="BK89" s="382">
        <f t="shared" si="146"/>
        <v>18.121157</v>
      </c>
      <c r="BL89" s="69">
        <f t="shared" si="92"/>
        <v>755473</v>
      </c>
      <c r="BM89" s="382">
        <f t="shared" si="147"/>
        <v>8.4868459999999999</v>
      </c>
      <c r="BN89" s="69">
        <f t="shared" si="117"/>
        <v>1080362</v>
      </c>
      <c r="BO89" s="382">
        <f t="shared" si="148"/>
        <v>12.976236</v>
      </c>
      <c r="BP89" s="744">
        <v>1835835</v>
      </c>
      <c r="BQ89" s="382">
        <f t="shared" si="149"/>
        <v>21.463082</v>
      </c>
      <c r="BR89" s="20"/>
      <c r="BS89" s="744">
        <v>393902</v>
      </c>
      <c r="BT89" s="420">
        <f t="shared" si="155"/>
        <v>4.6054870000000001</v>
      </c>
      <c r="BU89" s="69">
        <f t="shared" si="118"/>
        <v>53381</v>
      </c>
      <c r="BV89" s="420">
        <f t="shared" si="156"/>
        <v>0.60774899999999998</v>
      </c>
      <c r="BW89" s="744">
        <v>447283</v>
      </c>
      <c r="BX89" s="420">
        <f t="shared" si="157"/>
        <v>5.2132360000000002</v>
      </c>
      <c r="BY89" s="744">
        <v>807061</v>
      </c>
      <c r="BZ89" s="420">
        <f t="shared" si="158"/>
        <v>10.100702</v>
      </c>
      <c r="CA89" s="69">
        <f t="shared" si="119"/>
        <v>414800</v>
      </c>
      <c r="CB89" s="420">
        <f t="shared" si="159"/>
        <v>5.2302619999999997</v>
      </c>
      <c r="CC89" s="744">
        <v>1221861</v>
      </c>
      <c r="CD89" s="420">
        <f t="shared" si="93"/>
        <v>15.330964</v>
      </c>
      <c r="CE89" s="69">
        <f t="shared" si="120"/>
        <v>1200963</v>
      </c>
      <c r="CF89" s="420">
        <f t="shared" si="94"/>
        <v>14.706189</v>
      </c>
      <c r="CG89" s="69">
        <f t="shared" si="121"/>
        <v>471851</v>
      </c>
      <c r="CH89" s="420">
        <f t="shared" si="90"/>
        <v>5.8920260000000004</v>
      </c>
      <c r="CI89" s="744">
        <v>1672814</v>
      </c>
      <c r="CJ89" s="471">
        <f t="shared" si="160"/>
        <v>20.598215</v>
      </c>
      <c r="CK89" s="96"/>
      <c r="CL89" s="514">
        <v>840.27509999999995</v>
      </c>
      <c r="CM89" s="868">
        <f t="shared" si="95"/>
        <v>1.3102851673219877</v>
      </c>
      <c r="CN89" s="613"/>
      <c r="CO89" s="96"/>
      <c r="CP89" s="69">
        <f t="shared" si="122"/>
        <v>324649.35590736888</v>
      </c>
      <c r="CQ89" s="692">
        <f t="shared" si="161"/>
        <v>3.5333446453531656</v>
      </c>
      <c r="CR89" s="69">
        <f t="shared" si="122"/>
        <v>65844.450228264526</v>
      </c>
      <c r="CS89" s="692">
        <f t="shared" si="162"/>
        <v>0.81643450852958233</v>
      </c>
      <c r="CT89" s="69">
        <f t="shared" si="122"/>
        <v>390493.80613563344</v>
      </c>
      <c r="CU89" s="692">
        <f t="shared" si="163"/>
        <v>4.3497791538827473</v>
      </c>
      <c r="CV89" s="69">
        <f t="shared" si="122"/>
        <v>665235.71030487516</v>
      </c>
      <c r="CW89" s="692">
        <f t="shared" si="164"/>
        <v>7.5411936246194893</v>
      </c>
      <c r="CX89" s="69">
        <f t="shared" si="123"/>
        <v>1348730.2444163822</v>
      </c>
      <c r="CY89" s="692">
        <f t="shared" si="165"/>
        <v>16.105819551939227</v>
      </c>
      <c r="CZ89" s="69">
        <f t="shared" si="124"/>
        <v>2013965.9547212573</v>
      </c>
      <c r="DA89" s="692">
        <f t="shared" si="166"/>
        <v>23.647013176558719</v>
      </c>
      <c r="DB89" s="69">
        <f t="shared" si="125"/>
        <v>989885.0662122441</v>
      </c>
      <c r="DC89" s="692">
        <f t="shared" si="167"/>
        <v>11.074538269972656</v>
      </c>
      <c r="DD89" s="69">
        <f t="shared" si="126"/>
        <v>1415582.3039383173</v>
      </c>
      <c r="DE89" s="692">
        <f t="shared" si="168"/>
        <v>16.93353339584295</v>
      </c>
      <c r="DF89" s="69">
        <f t="shared" si="126"/>
        <v>2405467.3701505614</v>
      </c>
      <c r="DG89" s="692">
        <f t="shared" si="169"/>
        <v>28.00807166581561</v>
      </c>
      <c r="DH89" s="20"/>
      <c r="DI89" s="69">
        <f t="shared" si="127"/>
        <v>516123.94797846564</v>
      </c>
      <c r="DJ89" s="692">
        <f t="shared" si="170"/>
        <v>6.0096213994219756</v>
      </c>
      <c r="DK89" s="69">
        <f t="shared" si="127"/>
        <v>69944.332516815033</v>
      </c>
      <c r="DL89" s="692">
        <f t="shared" si="171"/>
        <v>0.79301912137655639</v>
      </c>
      <c r="DM89" s="69">
        <f t="shared" si="127"/>
        <v>586068.28049528063</v>
      </c>
      <c r="DN89" s="692">
        <f t="shared" si="172"/>
        <v>6.8026405207985325</v>
      </c>
      <c r="DO89" s="69">
        <f t="shared" si="127"/>
        <v>1057480.0574240508</v>
      </c>
      <c r="DP89" s="692">
        <f t="shared" si="173"/>
        <v>13.177780264011174</v>
      </c>
      <c r="DQ89" s="69">
        <f t="shared" si="128"/>
        <v>543506.28740516049</v>
      </c>
      <c r="DR89" s="692">
        <f t="shared" si="174"/>
        <v>6.8238542126099846</v>
      </c>
      <c r="DS89" s="69">
        <f t="shared" si="129"/>
        <v>1600986.3448292112</v>
      </c>
      <c r="DT89" s="692">
        <f t="shared" si="175"/>
        <v>20.001634476621163</v>
      </c>
      <c r="DU89" s="69">
        <f t="shared" si="130"/>
        <v>1573604.0054025163</v>
      </c>
      <c r="DV89" s="471">
        <f t="shared" si="176"/>
        <v>19.187401663433146</v>
      </c>
      <c r="DW89" s="69">
        <f t="shared" si="131"/>
        <v>618259.36648604728</v>
      </c>
      <c r="DX89" s="692">
        <f t="shared" si="177"/>
        <v>7.6873171205434865</v>
      </c>
      <c r="DY89" s="69">
        <f t="shared" si="132"/>
        <v>2191863.3718885635</v>
      </c>
      <c r="DZ89" s="692">
        <f t="shared" si="178"/>
        <v>26.874718783976633</v>
      </c>
      <c r="EA89" s="91"/>
      <c r="EB89" s="69">
        <v>123000</v>
      </c>
      <c r="EC89" s="69">
        <f>ED89-EB89</f>
        <v>819000</v>
      </c>
      <c r="ED89" s="69">
        <v>942000</v>
      </c>
      <c r="EE89" s="69">
        <v>136000</v>
      </c>
      <c r="EF89" s="69">
        <f>EG89-EE89</f>
        <v>309000</v>
      </c>
      <c r="EG89" s="69">
        <v>445000</v>
      </c>
      <c r="EH89" s="69">
        <v>259000</v>
      </c>
      <c r="EI89" s="69">
        <f t="shared" si="133"/>
        <v>1128000</v>
      </c>
      <c r="EJ89" s="69">
        <v>1387000</v>
      </c>
      <c r="EK89" s="91"/>
      <c r="EL89" s="69"/>
      <c r="EM89" s="69"/>
      <c r="EN89" s="69"/>
      <c r="EO89" s="69"/>
      <c r="EP89" s="69"/>
      <c r="EQ89" s="69"/>
      <c r="ER89" s="69"/>
      <c r="ES89" s="69"/>
      <c r="ET89" s="69"/>
      <c r="EU89" s="91"/>
    </row>
    <row r="90" spans="1:151" s="72" customFormat="1">
      <c r="A90" s="61">
        <v>35643</v>
      </c>
      <c r="B90" s="70">
        <v>254</v>
      </c>
      <c r="C90" s="70">
        <f t="shared" si="96"/>
        <v>539</v>
      </c>
      <c r="D90" s="70">
        <v>793</v>
      </c>
      <c r="E90" s="70">
        <f t="shared" si="97"/>
        <v>1955</v>
      </c>
      <c r="F90" s="70">
        <f t="shared" si="98"/>
        <v>2313</v>
      </c>
      <c r="G90" s="70">
        <f t="shared" si="99"/>
        <v>4268</v>
      </c>
      <c r="H90" s="70">
        <v>2209</v>
      </c>
      <c r="I90" s="70">
        <f t="shared" si="100"/>
        <v>2852</v>
      </c>
      <c r="J90" s="70">
        <v>5061</v>
      </c>
      <c r="K90" s="23"/>
      <c r="L90" s="70">
        <v>737</v>
      </c>
      <c r="M90" s="70">
        <f t="shared" si="101"/>
        <v>1159</v>
      </c>
      <c r="N90" s="70">
        <v>1896</v>
      </c>
      <c r="O90" s="70">
        <f t="shared" si="102"/>
        <v>1033</v>
      </c>
      <c r="P90" s="70">
        <f t="shared" si="103"/>
        <v>1541</v>
      </c>
      <c r="Q90" s="70">
        <f t="shared" si="104"/>
        <v>2574</v>
      </c>
      <c r="R90" s="70">
        <v>1770</v>
      </c>
      <c r="S90" s="70">
        <f t="shared" si="105"/>
        <v>2700</v>
      </c>
      <c r="T90" s="70">
        <v>4470</v>
      </c>
      <c r="U90" s="23"/>
      <c r="V90" s="70">
        <v>-483</v>
      </c>
      <c r="W90" s="70">
        <f t="shared" si="106"/>
        <v>-620</v>
      </c>
      <c r="X90" s="70">
        <v>-1103</v>
      </c>
      <c r="Y90" s="70">
        <f t="shared" si="107"/>
        <v>922</v>
      </c>
      <c r="Z90" s="70">
        <f t="shared" si="108"/>
        <v>772</v>
      </c>
      <c r="AA90" s="70">
        <f t="shared" si="109"/>
        <v>1694</v>
      </c>
      <c r="AB90" s="70">
        <v>439</v>
      </c>
      <c r="AC90" s="70">
        <f t="shared" si="110"/>
        <v>152</v>
      </c>
      <c r="AD90" s="70">
        <v>591</v>
      </c>
      <c r="AE90" s="23"/>
      <c r="AF90" s="233">
        <f t="shared" si="150"/>
        <v>-5171</v>
      </c>
      <c r="AG90" s="233">
        <f t="shared" si="111"/>
        <v>-7673</v>
      </c>
      <c r="AH90" s="233">
        <f t="shared" si="151"/>
        <v>-12844</v>
      </c>
      <c r="AI90" s="233">
        <f t="shared" si="112"/>
        <v>14440</v>
      </c>
      <c r="AJ90" s="233">
        <f t="shared" si="113"/>
        <v>12895</v>
      </c>
      <c r="AK90" s="233">
        <f t="shared" si="114"/>
        <v>27335</v>
      </c>
      <c r="AL90" s="233">
        <f t="shared" si="152"/>
        <v>9269</v>
      </c>
      <c r="AM90" s="233">
        <f t="shared" si="115"/>
        <v>5222</v>
      </c>
      <c r="AN90" s="233">
        <f t="shared" si="153"/>
        <v>14491</v>
      </c>
      <c r="AO90" s="23"/>
      <c r="AP90" s="233">
        <f t="shared" si="134"/>
        <v>4496</v>
      </c>
      <c r="AQ90" s="233">
        <f t="shared" si="135"/>
        <v>9667</v>
      </c>
      <c r="AR90" s="233">
        <f t="shared" si="136"/>
        <v>-5171</v>
      </c>
      <c r="AS90" s="233">
        <f t="shared" si="137"/>
        <v>26971</v>
      </c>
      <c r="AT90" s="233">
        <f t="shared" si="138"/>
        <v>12531</v>
      </c>
      <c r="AU90" s="233">
        <f t="shared" si="139"/>
        <v>14440</v>
      </c>
      <c r="AV90" s="409">
        <f t="shared" si="140"/>
        <v>31467</v>
      </c>
      <c r="AW90" s="409">
        <f t="shared" si="141"/>
        <v>22198</v>
      </c>
      <c r="AX90" s="233">
        <f t="shared" si="142"/>
        <v>9269</v>
      </c>
      <c r="AY90" s="75"/>
      <c r="AZ90" s="744">
        <v>242505</v>
      </c>
      <c r="BA90" s="382">
        <f t="shared" si="154"/>
        <v>2.7155879999999999</v>
      </c>
      <c r="BB90" s="69">
        <f t="shared" si="116"/>
        <v>67308</v>
      </c>
      <c r="BC90" s="382">
        <f t="shared" si="154"/>
        <v>0.63979699999999995</v>
      </c>
      <c r="BD90" s="744">
        <v>309813</v>
      </c>
      <c r="BE90" s="382">
        <f t="shared" si="143"/>
        <v>3.3553850000000001</v>
      </c>
      <c r="BF90" s="744">
        <v>501898</v>
      </c>
      <c r="BG90" s="382">
        <f t="shared" si="144"/>
        <v>5.8466659999999999</v>
      </c>
      <c r="BH90" s="69">
        <f t="shared" si="91"/>
        <v>958656</v>
      </c>
      <c r="BI90" s="382">
        <f t="shared" si="145"/>
        <v>12.302581999999999</v>
      </c>
      <c r="BJ90" s="744">
        <v>1460554</v>
      </c>
      <c r="BK90" s="382">
        <f t="shared" si="146"/>
        <v>18.149248</v>
      </c>
      <c r="BL90" s="69">
        <f t="shared" si="92"/>
        <v>744403</v>
      </c>
      <c r="BM90" s="382">
        <f t="shared" si="147"/>
        <v>8.5622539999999994</v>
      </c>
      <c r="BN90" s="69">
        <f t="shared" si="117"/>
        <v>1026956</v>
      </c>
      <c r="BO90" s="382">
        <f t="shared" si="148"/>
        <v>12.951421</v>
      </c>
      <c r="BP90" s="744">
        <v>1771359</v>
      </c>
      <c r="BQ90" s="382">
        <f t="shared" si="149"/>
        <v>21.513674999999999</v>
      </c>
      <c r="BR90" s="20"/>
      <c r="BS90" s="744">
        <v>392210</v>
      </c>
      <c r="BT90" s="420">
        <f t="shared" si="155"/>
        <v>4.6166700000000001</v>
      </c>
      <c r="BU90" s="69">
        <f t="shared" si="118"/>
        <v>56915</v>
      </c>
      <c r="BV90" s="420">
        <f t="shared" si="156"/>
        <v>0.61091899999999999</v>
      </c>
      <c r="BW90" s="744">
        <v>449125</v>
      </c>
      <c r="BX90" s="420">
        <f t="shared" si="157"/>
        <v>5.227589</v>
      </c>
      <c r="BY90" s="744">
        <v>908270</v>
      </c>
      <c r="BZ90" s="420">
        <f t="shared" si="158"/>
        <v>10.045142</v>
      </c>
      <c r="CA90" s="69">
        <f t="shared" si="119"/>
        <v>458200</v>
      </c>
      <c r="CB90" s="420">
        <f t="shared" si="159"/>
        <v>5.1857470000000001</v>
      </c>
      <c r="CC90" s="744">
        <v>1366470</v>
      </c>
      <c r="CD90" s="420">
        <f t="shared" si="93"/>
        <v>15.230888999999999</v>
      </c>
      <c r="CE90" s="69">
        <f t="shared" si="120"/>
        <v>1300480</v>
      </c>
      <c r="CF90" s="420">
        <f t="shared" si="94"/>
        <v>14.661811999999999</v>
      </c>
      <c r="CG90" s="69">
        <f t="shared" si="121"/>
        <v>518479</v>
      </c>
      <c r="CH90" s="420">
        <f t="shared" si="90"/>
        <v>5.8500959999999997</v>
      </c>
      <c r="CI90" s="744">
        <v>1818959</v>
      </c>
      <c r="CJ90" s="471">
        <f t="shared" si="160"/>
        <v>20.511907999999998</v>
      </c>
      <c r="CK90" s="96"/>
      <c r="CL90" s="514">
        <v>840.27509999999995</v>
      </c>
      <c r="CM90" s="868">
        <f t="shared" si="95"/>
        <v>1.3102851673219877</v>
      </c>
      <c r="CN90" s="613"/>
      <c r="CO90" s="96"/>
      <c r="CP90" s="69">
        <f t="shared" si="122"/>
        <v>317750.70450141863</v>
      </c>
      <c r="CQ90" s="692">
        <f t="shared" si="161"/>
        <v>3.5458424473214887</v>
      </c>
      <c r="CR90" s="69">
        <f t="shared" si="122"/>
        <v>88192.674042108352</v>
      </c>
      <c r="CS90" s="692">
        <f t="shared" si="162"/>
        <v>0.83534779539400295</v>
      </c>
      <c r="CT90" s="69">
        <f t="shared" si="122"/>
        <v>405943.37854352698</v>
      </c>
      <c r="CU90" s="692">
        <f t="shared" si="163"/>
        <v>4.3811902427154923</v>
      </c>
      <c r="CV90" s="69">
        <f t="shared" si="122"/>
        <v>657629.50490857102</v>
      </c>
      <c r="CW90" s="692">
        <f t="shared" si="164"/>
        <v>7.6331922570007986</v>
      </c>
      <c r="CX90" s="69">
        <f t="shared" si="123"/>
        <v>1256112.7373642274</v>
      </c>
      <c r="CY90" s="692">
        <f t="shared" si="165"/>
        <v>16.062812625467537</v>
      </c>
      <c r="CZ90" s="69">
        <f t="shared" si="124"/>
        <v>1913742.2422727984</v>
      </c>
      <c r="DA90" s="692">
        <f t="shared" si="166"/>
        <v>23.696004882468337</v>
      </c>
      <c r="DB90" s="69">
        <f t="shared" si="125"/>
        <v>975380.20940998965</v>
      </c>
      <c r="DC90" s="692">
        <f t="shared" si="167"/>
        <v>11.179034704322287</v>
      </c>
      <c r="DD90" s="69">
        <f t="shared" si="126"/>
        <v>1345605.2142923193</v>
      </c>
      <c r="DE90" s="692">
        <f t="shared" si="168"/>
        <v>16.909965000498417</v>
      </c>
      <c r="DF90" s="69">
        <f t="shared" si="126"/>
        <v>2320985.4237023089</v>
      </c>
      <c r="DG90" s="692">
        <f t="shared" si="169"/>
        <v>28.088999704820708</v>
      </c>
      <c r="DH90" s="20"/>
      <c r="DI90" s="69">
        <f t="shared" si="127"/>
        <v>513906.94547535683</v>
      </c>
      <c r="DJ90" s="692">
        <f t="shared" si="170"/>
        <v>6.02751532213943</v>
      </c>
      <c r="DK90" s="69">
        <f t="shared" si="127"/>
        <v>74574.880298130927</v>
      </c>
      <c r="DL90" s="692">
        <f t="shared" si="171"/>
        <v>0.79762987863846291</v>
      </c>
      <c r="DM90" s="69">
        <f t="shared" si="127"/>
        <v>588481.8257734878</v>
      </c>
      <c r="DN90" s="692">
        <f t="shared" si="172"/>
        <v>6.825145200777893</v>
      </c>
      <c r="DO90" s="69">
        <f t="shared" si="127"/>
        <v>1190092.7089235417</v>
      </c>
      <c r="DP90" s="692">
        <f t="shared" si="173"/>
        <v>13.113179127814158</v>
      </c>
      <c r="DQ90" s="69">
        <f t="shared" si="128"/>
        <v>600372.66366693482</v>
      </c>
      <c r="DR90" s="692">
        <f t="shared" si="174"/>
        <v>6.7698029463828728</v>
      </c>
      <c r="DS90" s="69">
        <f t="shared" si="129"/>
        <v>1790465.3725904766</v>
      </c>
      <c r="DT90" s="692">
        <f t="shared" si="175"/>
        <v>19.882982074197031</v>
      </c>
      <c r="DU90" s="69">
        <f t="shared" si="130"/>
        <v>1703999.6543988986</v>
      </c>
      <c r="DV90" s="471">
        <f t="shared" si="176"/>
        <v>19.140694449953589</v>
      </c>
      <c r="DW90" s="69">
        <f t="shared" si="131"/>
        <v>679355.34326793684</v>
      </c>
      <c r="DX90" s="692">
        <f t="shared" si="177"/>
        <v>7.6371436848253316</v>
      </c>
      <c r="DY90" s="69">
        <f t="shared" si="132"/>
        <v>2383354.9976668353</v>
      </c>
      <c r="DZ90" s="692">
        <f t="shared" si="178"/>
        <v>26.777838134778921</v>
      </c>
      <c r="EA90" s="91"/>
      <c r="EB90" s="69"/>
      <c r="EC90" s="69"/>
      <c r="ED90" s="69"/>
      <c r="EE90" s="69"/>
      <c r="EF90" s="69"/>
      <c r="EG90" s="69"/>
      <c r="EH90" s="69">
        <v>266000</v>
      </c>
      <c r="EI90" s="69">
        <f t="shared" si="133"/>
        <v>1080000</v>
      </c>
      <c r="EJ90" s="69">
        <v>1346000</v>
      </c>
      <c r="EK90" s="91"/>
      <c r="EL90" s="69"/>
      <c r="EM90" s="69"/>
      <c r="EN90" s="69"/>
      <c r="EO90" s="69"/>
      <c r="EP90" s="69"/>
      <c r="EQ90" s="69"/>
      <c r="ER90" s="69"/>
      <c r="ES90" s="69"/>
      <c r="ET90" s="69"/>
      <c r="EU90" s="91"/>
    </row>
    <row r="91" spans="1:151" s="72" customFormat="1">
      <c r="A91" s="61">
        <v>35674</v>
      </c>
      <c r="B91" s="70">
        <v>264</v>
      </c>
      <c r="C91" s="70">
        <f t="shared" si="96"/>
        <v>463</v>
      </c>
      <c r="D91" s="70">
        <v>727</v>
      </c>
      <c r="E91" s="70">
        <f t="shared" si="97"/>
        <v>1748</v>
      </c>
      <c r="F91" s="70">
        <f t="shared" si="98"/>
        <v>2264</v>
      </c>
      <c r="G91" s="70">
        <f t="shared" si="99"/>
        <v>4012</v>
      </c>
      <c r="H91" s="70">
        <v>2012</v>
      </c>
      <c r="I91" s="70">
        <f t="shared" si="100"/>
        <v>2727</v>
      </c>
      <c r="J91" s="70">
        <v>4739</v>
      </c>
      <c r="K91" s="23"/>
      <c r="L91" s="70">
        <v>678</v>
      </c>
      <c r="M91" s="70">
        <f t="shared" si="101"/>
        <v>1117</v>
      </c>
      <c r="N91" s="70">
        <v>1795</v>
      </c>
      <c r="O91" s="70">
        <f t="shared" si="102"/>
        <v>881</v>
      </c>
      <c r="P91" s="70">
        <f t="shared" si="103"/>
        <v>1313</v>
      </c>
      <c r="Q91" s="70">
        <f t="shared" si="104"/>
        <v>2194</v>
      </c>
      <c r="R91" s="70">
        <v>1559</v>
      </c>
      <c r="S91" s="70">
        <f t="shared" si="105"/>
        <v>2430</v>
      </c>
      <c r="T91" s="70">
        <v>3989</v>
      </c>
      <c r="U91" s="23"/>
      <c r="V91" s="70">
        <v>-414</v>
      </c>
      <c r="W91" s="70">
        <f t="shared" si="106"/>
        <v>-654</v>
      </c>
      <c r="X91" s="70">
        <v>-1068</v>
      </c>
      <c r="Y91" s="70">
        <f t="shared" si="107"/>
        <v>867</v>
      </c>
      <c r="Z91" s="70">
        <f t="shared" si="108"/>
        <v>951</v>
      </c>
      <c r="AA91" s="70">
        <f t="shared" si="109"/>
        <v>1818</v>
      </c>
      <c r="AB91" s="70">
        <v>453</v>
      </c>
      <c r="AC91" s="70">
        <f t="shared" si="110"/>
        <v>297</v>
      </c>
      <c r="AD91" s="70">
        <v>750</v>
      </c>
      <c r="AE91" s="23"/>
      <c r="AF91" s="233">
        <f t="shared" si="150"/>
        <v>-5243</v>
      </c>
      <c r="AG91" s="233">
        <f t="shared" si="111"/>
        <v>-7847</v>
      </c>
      <c r="AH91" s="233">
        <f t="shared" si="151"/>
        <v>-13090</v>
      </c>
      <c r="AI91" s="233">
        <f t="shared" si="112"/>
        <v>13849</v>
      </c>
      <c r="AJ91" s="233">
        <f t="shared" si="113"/>
        <v>12140</v>
      </c>
      <c r="AK91" s="233">
        <f t="shared" si="114"/>
        <v>25989</v>
      </c>
      <c r="AL91" s="233">
        <f t="shared" si="152"/>
        <v>8606</v>
      </c>
      <c r="AM91" s="233">
        <f t="shared" si="115"/>
        <v>4293</v>
      </c>
      <c r="AN91" s="233">
        <f t="shared" si="153"/>
        <v>12899</v>
      </c>
      <c r="AO91" s="23"/>
      <c r="AP91" s="233">
        <f t="shared" si="134"/>
        <v>4460</v>
      </c>
      <c r="AQ91" s="233">
        <f t="shared" si="135"/>
        <v>9703</v>
      </c>
      <c r="AR91" s="233">
        <f t="shared" si="136"/>
        <v>-5243</v>
      </c>
      <c r="AS91" s="233">
        <f t="shared" si="137"/>
        <v>26462</v>
      </c>
      <c r="AT91" s="233">
        <f t="shared" si="138"/>
        <v>12613</v>
      </c>
      <c r="AU91" s="233">
        <f t="shared" si="139"/>
        <v>13849</v>
      </c>
      <c r="AV91" s="409">
        <f t="shared" si="140"/>
        <v>30922</v>
      </c>
      <c r="AW91" s="409">
        <f t="shared" si="141"/>
        <v>22316</v>
      </c>
      <c r="AX91" s="233">
        <f t="shared" si="142"/>
        <v>8606</v>
      </c>
      <c r="AY91" s="75"/>
      <c r="AZ91" s="744">
        <v>249526</v>
      </c>
      <c r="BA91" s="382">
        <f t="shared" si="154"/>
        <v>2.7509730000000001</v>
      </c>
      <c r="BB91" s="69">
        <f t="shared" si="116"/>
        <v>77151</v>
      </c>
      <c r="BC91" s="382">
        <f t="shared" si="154"/>
        <v>0.661242</v>
      </c>
      <c r="BD91" s="744">
        <v>326677</v>
      </c>
      <c r="BE91" s="382">
        <f t="shared" si="143"/>
        <v>3.4122150000000002</v>
      </c>
      <c r="BF91" s="744">
        <v>554934</v>
      </c>
      <c r="BG91" s="382">
        <f t="shared" si="144"/>
        <v>5.9786479999999997</v>
      </c>
      <c r="BH91" s="69">
        <f t="shared" si="91"/>
        <v>872073</v>
      </c>
      <c r="BI91" s="382">
        <f t="shared" si="145"/>
        <v>12.264844</v>
      </c>
      <c r="BJ91" s="744">
        <v>1427007</v>
      </c>
      <c r="BK91" s="382">
        <f t="shared" si="146"/>
        <v>18.243492</v>
      </c>
      <c r="BL91" s="69">
        <f t="shared" si="92"/>
        <v>804460</v>
      </c>
      <c r="BM91" s="382">
        <f t="shared" si="147"/>
        <v>8.7296209999999999</v>
      </c>
      <c r="BN91" s="69">
        <f t="shared" si="117"/>
        <v>950341</v>
      </c>
      <c r="BO91" s="382">
        <f t="shared" si="148"/>
        <v>12.93563</v>
      </c>
      <c r="BP91" s="744">
        <v>1754801</v>
      </c>
      <c r="BQ91" s="382">
        <f t="shared" si="149"/>
        <v>21.665251000000001</v>
      </c>
      <c r="BR91" s="20"/>
      <c r="BS91" s="744">
        <v>446445</v>
      </c>
      <c r="BT91" s="420">
        <f t="shared" si="155"/>
        <v>4.648809</v>
      </c>
      <c r="BU91" s="69">
        <f t="shared" si="118"/>
        <v>61757</v>
      </c>
      <c r="BV91" s="420">
        <f t="shared" si="156"/>
        <v>0.61890599999999996</v>
      </c>
      <c r="BW91" s="744">
        <v>508202</v>
      </c>
      <c r="BX91" s="420">
        <f t="shared" si="157"/>
        <v>5.2677149999999999</v>
      </c>
      <c r="BY91" s="744">
        <v>980894</v>
      </c>
      <c r="BZ91" s="420">
        <f t="shared" si="158"/>
        <v>10.138909999999999</v>
      </c>
      <c r="CA91" s="69">
        <f t="shared" si="119"/>
        <v>490225</v>
      </c>
      <c r="CB91" s="420">
        <f t="shared" si="159"/>
        <v>5.2097340000000001</v>
      </c>
      <c r="CC91" s="744">
        <v>1471119</v>
      </c>
      <c r="CD91" s="420">
        <f t="shared" si="93"/>
        <v>15.348644</v>
      </c>
      <c r="CE91" s="69">
        <f t="shared" si="120"/>
        <v>1427339</v>
      </c>
      <c r="CF91" s="420">
        <f t="shared" si="94"/>
        <v>14.787718999999999</v>
      </c>
      <c r="CG91" s="69">
        <f t="shared" si="121"/>
        <v>556863</v>
      </c>
      <c r="CH91" s="420">
        <f t="shared" si="90"/>
        <v>5.8831420000000003</v>
      </c>
      <c r="CI91" s="744">
        <v>1984202</v>
      </c>
      <c r="CJ91" s="471">
        <f t="shared" si="160"/>
        <v>20.670860999999999</v>
      </c>
      <c r="CK91" s="96"/>
      <c r="CL91" s="514">
        <v>839.54744999999991</v>
      </c>
      <c r="CM91" s="868">
        <f t="shared" si="95"/>
        <v>1.3114208136776546</v>
      </c>
      <c r="CN91" s="613"/>
      <c r="CO91" s="96"/>
      <c r="CP91" s="69">
        <f t="shared" si="122"/>
        <v>327233.58995373046</v>
      </c>
      <c r="CQ91" s="692">
        <f t="shared" si="161"/>
        <v>3.5938906154974788</v>
      </c>
      <c r="CR91" s="69">
        <f t="shared" si="122"/>
        <v>101177.42719604474</v>
      </c>
      <c r="CS91" s="692">
        <f t="shared" si="162"/>
        <v>0.8638987610271015</v>
      </c>
      <c r="CT91" s="69">
        <f t="shared" si="122"/>
        <v>428411.01714977517</v>
      </c>
      <c r="CU91" s="692">
        <f t="shared" si="163"/>
        <v>4.4577893765245795</v>
      </c>
      <c r="CV91" s="69">
        <f t="shared" si="122"/>
        <v>727751.9978173956</v>
      </c>
      <c r="CW91" s="692">
        <f t="shared" si="164"/>
        <v>7.8095223761880437</v>
      </c>
      <c r="CX91" s="69">
        <f t="shared" si="123"/>
        <v>1143654.6832463134</v>
      </c>
      <c r="CY91" s="692">
        <f t="shared" si="165"/>
        <v>16.020305070875096</v>
      </c>
      <c r="CZ91" s="69">
        <f t="shared" si="124"/>
        <v>1871406.6810637088</v>
      </c>
      <c r="DA91" s="692">
        <f t="shared" si="166"/>
        <v>23.829827447063142</v>
      </c>
      <c r="DB91" s="69">
        <f t="shared" si="125"/>
        <v>1054985.5877711261</v>
      </c>
      <c r="DC91" s="692">
        <f t="shared" si="167"/>
        <v>11.403412991685521</v>
      </c>
      <c r="DD91" s="69">
        <f t="shared" si="126"/>
        <v>1246296.967491236</v>
      </c>
      <c r="DE91" s="692">
        <f t="shared" si="168"/>
        <v>16.896671464942724</v>
      </c>
      <c r="DF91" s="69">
        <f t="shared" si="126"/>
        <v>2301282.5552623621</v>
      </c>
      <c r="DG91" s="692">
        <f t="shared" si="169"/>
        <v>28.300084456628245</v>
      </c>
      <c r="DH91" s="20"/>
      <c r="DI91" s="69">
        <f t="shared" si="127"/>
        <v>585477.26516232046</v>
      </c>
      <c r="DJ91" s="692">
        <f t="shared" si="170"/>
        <v>6.0728428945523536</v>
      </c>
      <c r="DK91" s="69">
        <f t="shared" si="127"/>
        <v>80989.415190290922</v>
      </c>
      <c r="DL91" s="692">
        <f t="shared" si="171"/>
        <v>0.80851688406607802</v>
      </c>
      <c r="DM91" s="69">
        <f t="shared" si="127"/>
        <v>666466.68035261147</v>
      </c>
      <c r="DN91" s="692">
        <f t="shared" si="172"/>
        <v>6.8813597786184317</v>
      </c>
      <c r="DO91" s="69">
        <f t="shared" si="127"/>
        <v>1286364.8076115292</v>
      </c>
      <c r="DP91" s="692">
        <f t="shared" si="173"/>
        <v>13.242957170256943</v>
      </c>
      <c r="DQ91" s="69">
        <f t="shared" si="128"/>
        <v>642891.26838512823</v>
      </c>
      <c r="DR91" s="692">
        <f t="shared" si="174"/>
        <v>6.8048383969712676</v>
      </c>
      <c r="DS91" s="69">
        <f t="shared" si="129"/>
        <v>1929256.0759966576</v>
      </c>
      <c r="DT91" s="692">
        <f t="shared" si="175"/>
        <v>20.04779556722821</v>
      </c>
      <c r="DU91" s="69">
        <f t="shared" si="130"/>
        <v>1871842.0727738498</v>
      </c>
      <c r="DV91" s="471">
        <f t="shared" si="176"/>
        <v>19.315800064809299</v>
      </c>
      <c r="DW91" s="69">
        <f t="shared" si="131"/>
        <v>730281.72856697976</v>
      </c>
      <c r="DX91" s="692">
        <f t="shared" si="177"/>
        <v>7.6845012182155328</v>
      </c>
      <c r="DY91" s="69">
        <f t="shared" si="132"/>
        <v>2602123.8013408296</v>
      </c>
      <c r="DZ91" s="692">
        <f t="shared" si="178"/>
        <v>27.000301283024829</v>
      </c>
      <c r="EA91" s="91"/>
      <c r="EB91" s="69"/>
      <c r="EC91" s="69"/>
      <c r="ED91" s="69"/>
      <c r="EE91" s="69"/>
      <c r="EF91" s="69"/>
      <c r="EG91" s="69"/>
      <c r="EH91" s="69">
        <v>239000</v>
      </c>
      <c r="EI91" s="69">
        <f t="shared" si="133"/>
        <v>1125000</v>
      </c>
      <c r="EJ91" s="69">
        <v>1364000</v>
      </c>
      <c r="EK91" s="91"/>
      <c r="EL91" s="69"/>
      <c r="EM91" s="69"/>
      <c r="EN91" s="69"/>
      <c r="EO91" s="69"/>
      <c r="EP91" s="69"/>
      <c r="EQ91" s="69"/>
      <c r="ER91" s="69"/>
      <c r="ES91" s="69"/>
      <c r="ET91" s="69"/>
      <c r="EU91" s="91"/>
    </row>
    <row r="92" spans="1:151" s="72" customFormat="1">
      <c r="A92" s="61">
        <v>35704</v>
      </c>
      <c r="B92" s="70">
        <v>266</v>
      </c>
      <c r="C92" s="70">
        <f t="shared" si="96"/>
        <v>521</v>
      </c>
      <c r="D92" s="70">
        <v>787</v>
      </c>
      <c r="E92" s="70">
        <f t="shared" si="97"/>
        <v>1664</v>
      </c>
      <c r="F92" s="70">
        <f t="shared" si="98"/>
        <v>2191</v>
      </c>
      <c r="G92" s="70">
        <f t="shared" si="99"/>
        <v>3855</v>
      </c>
      <c r="H92" s="70">
        <v>1930</v>
      </c>
      <c r="I92" s="70">
        <f t="shared" si="100"/>
        <v>2712</v>
      </c>
      <c r="J92" s="70">
        <v>4642</v>
      </c>
      <c r="K92" s="23"/>
      <c r="L92" s="70">
        <v>678</v>
      </c>
      <c r="M92" s="70">
        <f t="shared" si="101"/>
        <v>1078</v>
      </c>
      <c r="N92" s="70">
        <v>1756</v>
      </c>
      <c r="O92" s="70">
        <f t="shared" si="102"/>
        <v>660</v>
      </c>
      <c r="P92" s="70">
        <f t="shared" si="103"/>
        <v>1098</v>
      </c>
      <c r="Q92" s="70">
        <f t="shared" si="104"/>
        <v>1758</v>
      </c>
      <c r="R92" s="70">
        <v>1338</v>
      </c>
      <c r="S92" s="70">
        <f t="shared" si="105"/>
        <v>2176</v>
      </c>
      <c r="T92" s="70">
        <v>3514</v>
      </c>
      <c r="U92" s="23"/>
      <c r="V92" s="70">
        <v>-412</v>
      </c>
      <c r="W92" s="70">
        <f t="shared" si="106"/>
        <v>-557</v>
      </c>
      <c r="X92" s="70">
        <v>-969</v>
      </c>
      <c r="Y92" s="70">
        <f t="shared" si="107"/>
        <v>1004</v>
      </c>
      <c r="Z92" s="70">
        <f t="shared" si="108"/>
        <v>1093</v>
      </c>
      <c r="AA92" s="70">
        <f t="shared" si="109"/>
        <v>2097</v>
      </c>
      <c r="AB92" s="70">
        <v>592</v>
      </c>
      <c r="AC92" s="70">
        <f t="shared" si="110"/>
        <v>536</v>
      </c>
      <c r="AD92" s="70">
        <v>1128</v>
      </c>
      <c r="AE92" s="23"/>
      <c r="AF92" s="233">
        <f t="shared" si="150"/>
        <v>-5458</v>
      </c>
      <c r="AG92" s="233">
        <f t="shared" si="111"/>
        <v>-8016</v>
      </c>
      <c r="AH92" s="233">
        <f t="shared" si="151"/>
        <v>-13474</v>
      </c>
      <c r="AI92" s="233">
        <f t="shared" si="112"/>
        <v>13124</v>
      </c>
      <c r="AJ92" s="233">
        <f t="shared" si="113"/>
        <v>11340</v>
      </c>
      <c r="AK92" s="233">
        <f t="shared" si="114"/>
        <v>24464</v>
      </c>
      <c r="AL92" s="233">
        <f t="shared" si="152"/>
        <v>7666</v>
      </c>
      <c r="AM92" s="233">
        <f t="shared" si="115"/>
        <v>3324</v>
      </c>
      <c r="AN92" s="233">
        <f t="shared" si="153"/>
        <v>10990</v>
      </c>
      <c r="AO92" s="23"/>
      <c r="AP92" s="233">
        <f t="shared" si="134"/>
        <v>4388</v>
      </c>
      <c r="AQ92" s="233">
        <f t="shared" si="135"/>
        <v>9846</v>
      </c>
      <c r="AR92" s="233">
        <f t="shared" si="136"/>
        <v>-5458</v>
      </c>
      <c r="AS92" s="233">
        <f t="shared" si="137"/>
        <v>25850</v>
      </c>
      <c r="AT92" s="233">
        <f t="shared" si="138"/>
        <v>12726</v>
      </c>
      <c r="AU92" s="233">
        <f t="shared" si="139"/>
        <v>13124</v>
      </c>
      <c r="AV92" s="409">
        <f t="shared" si="140"/>
        <v>30238</v>
      </c>
      <c r="AW92" s="409">
        <f t="shared" si="141"/>
        <v>22572</v>
      </c>
      <c r="AX92" s="233">
        <f t="shared" si="142"/>
        <v>7666</v>
      </c>
      <c r="AY92" s="75"/>
      <c r="AZ92" s="744">
        <v>250469</v>
      </c>
      <c r="BA92" s="382">
        <f t="shared" si="154"/>
        <v>2.7735609999999999</v>
      </c>
      <c r="BB92" s="69">
        <f t="shared" si="116"/>
        <v>83807</v>
      </c>
      <c r="BC92" s="382">
        <f t="shared" si="154"/>
        <v>0.69085200000000002</v>
      </c>
      <c r="BD92" s="744">
        <v>334276</v>
      </c>
      <c r="BE92" s="382">
        <f t="shared" si="143"/>
        <v>3.464413</v>
      </c>
      <c r="BF92" s="744">
        <v>544818</v>
      </c>
      <c r="BG92" s="382">
        <f t="shared" si="144"/>
        <v>6.0281669999999998</v>
      </c>
      <c r="BH92" s="69">
        <f t="shared" si="91"/>
        <v>986867</v>
      </c>
      <c r="BI92" s="382">
        <f t="shared" si="145"/>
        <v>12.255554</v>
      </c>
      <c r="BJ92" s="744">
        <v>1531685</v>
      </c>
      <c r="BK92" s="382">
        <f t="shared" si="146"/>
        <v>18.283721</v>
      </c>
      <c r="BL92" s="69">
        <f t="shared" si="92"/>
        <v>795287</v>
      </c>
      <c r="BM92" s="382">
        <f t="shared" si="147"/>
        <v>8.8017280000000007</v>
      </c>
      <c r="BN92" s="69">
        <f t="shared" si="117"/>
        <v>1071702</v>
      </c>
      <c r="BO92" s="382">
        <f t="shared" si="148"/>
        <v>12.956054999999999</v>
      </c>
      <c r="BP92" s="744">
        <v>1866989</v>
      </c>
      <c r="BQ92" s="382">
        <f t="shared" si="149"/>
        <v>21.757783</v>
      </c>
      <c r="BR92" s="20"/>
      <c r="BS92" s="744">
        <v>452177</v>
      </c>
      <c r="BT92" s="420">
        <f t="shared" si="155"/>
        <v>4.6890510000000001</v>
      </c>
      <c r="BU92" s="69">
        <f t="shared" si="118"/>
        <v>55458</v>
      </c>
      <c r="BV92" s="420">
        <f t="shared" si="156"/>
        <v>0.62083500000000003</v>
      </c>
      <c r="BW92" s="744">
        <v>507635</v>
      </c>
      <c r="BX92" s="420">
        <f t="shared" si="157"/>
        <v>5.3098859999999997</v>
      </c>
      <c r="BY92" s="744">
        <v>1007319</v>
      </c>
      <c r="BZ92" s="420">
        <f t="shared" si="158"/>
        <v>10.158166</v>
      </c>
      <c r="CA92" s="69">
        <f t="shared" si="119"/>
        <v>432681</v>
      </c>
      <c r="CB92" s="420">
        <f t="shared" si="159"/>
        <v>5.2019469999999997</v>
      </c>
      <c r="CC92" s="744">
        <v>1440000</v>
      </c>
      <c r="CD92" s="420">
        <f t="shared" si="93"/>
        <v>15.360113</v>
      </c>
      <c r="CE92" s="69">
        <f t="shared" si="120"/>
        <v>1459496</v>
      </c>
      <c r="CF92" s="420">
        <f t="shared" si="94"/>
        <v>14.847217000000001</v>
      </c>
      <c r="CG92" s="69">
        <f t="shared" si="121"/>
        <v>492336</v>
      </c>
      <c r="CH92" s="420">
        <f t="shared" si="90"/>
        <v>5.8769910000000003</v>
      </c>
      <c r="CI92" s="744">
        <v>1951832</v>
      </c>
      <c r="CJ92" s="471">
        <f t="shared" si="160"/>
        <v>20.724208000000001</v>
      </c>
      <c r="CK92" s="96"/>
      <c r="CL92" s="514">
        <v>839.54744999999991</v>
      </c>
      <c r="CM92" s="868">
        <f t="shared" si="95"/>
        <v>1.3114208136776546</v>
      </c>
      <c r="CN92" s="613"/>
      <c r="CO92" s="96"/>
      <c r="CP92" s="69">
        <f t="shared" si="122"/>
        <v>328470.25978102849</v>
      </c>
      <c r="CQ92" s="692">
        <f t="shared" si="161"/>
        <v>3.6252619866951283</v>
      </c>
      <c r="CR92" s="69">
        <f t="shared" si="122"/>
        <v>109906.2441318832</v>
      </c>
      <c r="CS92" s="692">
        <f t="shared" si="162"/>
        <v>0.90314589595482386</v>
      </c>
      <c r="CT92" s="69">
        <f t="shared" si="122"/>
        <v>438376.50391291169</v>
      </c>
      <c r="CU92" s="692">
        <f t="shared" si="163"/>
        <v>4.5284078826499519</v>
      </c>
      <c r="CV92" s="69">
        <f t="shared" si="122"/>
        <v>714485.66486623243</v>
      </c>
      <c r="CW92" s="692">
        <f t="shared" si="164"/>
        <v>7.8782640675924291</v>
      </c>
      <c r="CX92" s="69">
        <f t="shared" si="123"/>
        <v>1294197.924131626</v>
      </c>
      <c r="CY92" s="692">
        <f t="shared" si="165"/>
        <v>16.015767525377608</v>
      </c>
      <c r="CZ92" s="69">
        <f t="shared" si="124"/>
        <v>2008683.5889978583</v>
      </c>
      <c r="DA92" s="692">
        <f t="shared" si="166"/>
        <v>23.894031592970038</v>
      </c>
      <c r="DB92" s="69">
        <f t="shared" si="125"/>
        <v>1042955.9246472609</v>
      </c>
      <c r="DC92" s="692">
        <f t="shared" si="167"/>
        <v>11.503526054287557</v>
      </c>
      <c r="DD92" s="69">
        <f t="shared" si="126"/>
        <v>1405452.3088599697</v>
      </c>
      <c r="DE92" s="692">
        <f t="shared" si="168"/>
        <v>16.931525837628687</v>
      </c>
      <c r="DF92" s="69">
        <f t="shared" si="126"/>
        <v>2448408.2335072309</v>
      </c>
      <c r="DG92" s="692">
        <f t="shared" si="169"/>
        <v>28.435051891916249</v>
      </c>
      <c r="DH92" s="20"/>
      <c r="DI92" s="69">
        <f t="shared" si="127"/>
        <v>592994.3292663208</v>
      </c>
      <c r="DJ92" s="692">
        <f t="shared" si="170"/>
        <v>6.1287787122771498</v>
      </c>
      <c r="DK92" s="69">
        <f t="shared" si="127"/>
        <v>72728.775484935366</v>
      </c>
      <c r="DL92" s="692">
        <f t="shared" si="171"/>
        <v>0.81145745251760693</v>
      </c>
      <c r="DM92" s="69">
        <f t="shared" si="127"/>
        <v>665723.10475125618</v>
      </c>
      <c r="DN92" s="692">
        <f t="shared" si="172"/>
        <v>6.9402361647947561</v>
      </c>
      <c r="DO92" s="69">
        <f t="shared" si="127"/>
        <v>1321019.1026129613</v>
      </c>
      <c r="DP92" s="692">
        <f t="shared" si="173"/>
        <v>13.27579332145948</v>
      </c>
      <c r="DQ92" s="69">
        <f t="shared" si="128"/>
        <v>567426.86908286123</v>
      </c>
      <c r="DR92" s="692">
        <f t="shared" si="174"/>
        <v>6.7980069766112017</v>
      </c>
      <c r="DS92" s="69">
        <f t="shared" si="129"/>
        <v>1888445.9716958227</v>
      </c>
      <c r="DT92" s="692">
        <f t="shared" si="175"/>
        <v>20.07380029807068</v>
      </c>
      <c r="DU92" s="69">
        <f t="shared" si="130"/>
        <v>1914013.4318792822</v>
      </c>
      <c r="DV92" s="471">
        <f t="shared" si="176"/>
        <v>19.404572033736631</v>
      </c>
      <c r="DW92" s="69">
        <f t="shared" si="131"/>
        <v>645659.6777228018</v>
      </c>
      <c r="DX92" s="692">
        <f t="shared" si="177"/>
        <v>7.6802605809789348</v>
      </c>
      <c r="DY92" s="69">
        <f t="shared" si="132"/>
        <v>2559673.1096020839</v>
      </c>
      <c r="DZ92" s="692">
        <f t="shared" si="178"/>
        <v>27.084832614715566</v>
      </c>
      <c r="EA92" s="91"/>
      <c r="EB92" s="69">
        <v>143000</v>
      </c>
      <c r="EC92" s="69">
        <f>ED92-EB92</f>
        <v>1010000</v>
      </c>
      <c r="ED92" s="69">
        <v>1153000</v>
      </c>
      <c r="EE92" s="69">
        <v>149000</v>
      </c>
      <c r="EF92" s="69">
        <f>EG92-EE92</f>
        <v>482000</v>
      </c>
      <c r="EG92" s="69">
        <v>631000</v>
      </c>
      <c r="EH92" s="69">
        <v>292000</v>
      </c>
      <c r="EI92" s="69">
        <f t="shared" si="133"/>
        <v>1491000</v>
      </c>
      <c r="EJ92" s="69">
        <v>1783000</v>
      </c>
      <c r="EK92" s="91"/>
      <c r="EL92" s="69"/>
      <c r="EM92" s="69"/>
      <c r="EN92" s="69"/>
      <c r="EO92" s="69"/>
      <c r="EP92" s="69"/>
      <c r="EQ92" s="69"/>
      <c r="ER92" s="69"/>
      <c r="ES92" s="69"/>
      <c r="ET92" s="69"/>
      <c r="EU92" s="91"/>
    </row>
    <row r="93" spans="1:151" s="72" customFormat="1">
      <c r="A93" s="61">
        <v>35735</v>
      </c>
      <c r="B93" s="70">
        <v>308</v>
      </c>
      <c r="C93" s="70">
        <f t="shared" si="96"/>
        <v>599</v>
      </c>
      <c r="D93" s="70">
        <v>907</v>
      </c>
      <c r="E93" s="70">
        <f t="shared" si="97"/>
        <v>1873</v>
      </c>
      <c r="F93" s="70">
        <f t="shared" si="98"/>
        <v>2490</v>
      </c>
      <c r="G93" s="70">
        <f t="shared" si="99"/>
        <v>4363</v>
      </c>
      <c r="H93" s="70">
        <v>2181</v>
      </c>
      <c r="I93" s="70">
        <f t="shared" si="100"/>
        <v>3089</v>
      </c>
      <c r="J93" s="70">
        <v>5270</v>
      </c>
      <c r="K93" s="23"/>
      <c r="L93" s="70">
        <v>757</v>
      </c>
      <c r="M93" s="70">
        <f t="shared" si="101"/>
        <v>1154</v>
      </c>
      <c r="N93" s="70">
        <v>1911</v>
      </c>
      <c r="O93" s="70">
        <f t="shared" si="102"/>
        <v>995</v>
      </c>
      <c r="P93" s="70">
        <f t="shared" si="103"/>
        <v>1620</v>
      </c>
      <c r="Q93" s="70">
        <f t="shared" si="104"/>
        <v>2615</v>
      </c>
      <c r="R93" s="70">
        <v>1752</v>
      </c>
      <c r="S93" s="70">
        <f t="shared" si="105"/>
        <v>2774</v>
      </c>
      <c r="T93" s="70">
        <v>4526</v>
      </c>
      <c r="U93" s="23"/>
      <c r="V93" s="70">
        <v>-449</v>
      </c>
      <c r="W93" s="70">
        <f t="shared" si="106"/>
        <v>-555</v>
      </c>
      <c r="X93" s="70">
        <v>-1004</v>
      </c>
      <c r="Y93" s="70">
        <f t="shared" si="107"/>
        <v>878</v>
      </c>
      <c r="Z93" s="70">
        <f t="shared" si="108"/>
        <v>870</v>
      </c>
      <c r="AA93" s="70">
        <f t="shared" si="109"/>
        <v>1748</v>
      </c>
      <c r="AB93" s="70">
        <v>429</v>
      </c>
      <c r="AC93" s="70">
        <f t="shared" si="110"/>
        <v>315</v>
      </c>
      <c r="AD93" s="70">
        <v>744</v>
      </c>
      <c r="AE93" s="23"/>
      <c r="AF93" s="233">
        <f t="shared" si="150"/>
        <v>-5602</v>
      </c>
      <c r="AG93" s="233">
        <f t="shared" si="111"/>
        <v>-8055</v>
      </c>
      <c r="AH93" s="233">
        <f t="shared" si="151"/>
        <v>-13657</v>
      </c>
      <c r="AI93" s="233">
        <f t="shared" si="112"/>
        <v>12644</v>
      </c>
      <c r="AJ93" s="233">
        <f t="shared" si="113"/>
        <v>10660</v>
      </c>
      <c r="AK93" s="233">
        <f t="shared" si="114"/>
        <v>23304</v>
      </c>
      <c r="AL93" s="233">
        <f t="shared" si="152"/>
        <v>7042</v>
      </c>
      <c r="AM93" s="233">
        <f t="shared" si="115"/>
        <v>2605</v>
      </c>
      <c r="AN93" s="233">
        <f t="shared" si="153"/>
        <v>9647</v>
      </c>
      <c r="AO93" s="23"/>
      <c r="AP93" s="233">
        <f t="shared" si="134"/>
        <v>4353</v>
      </c>
      <c r="AQ93" s="233">
        <f t="shared" si="135"/>
        <v>9955</v>
      </c>
      <c r="AR93" s="233">
        <f t="shared" si="136"/>
        <v>-5602</v>
      </c>
      <c r="AS93" s="233">
        <f t="shared" si="137"/>
        <v>25348</v>
      </c>
      <c r="AT93" s="233">
        <f t="shared" si="138"/>
        <v>12704</v>
      </c>
      <c r="AU93" s="233">
        <f t="shared" si="139"/>
        <v>12644</v>
      </c>
      <c r="AV93" s="409">
        <f t="shared" si="140"/>
        <v>29701</v>
      </c>
      <c r="AW93" s="409">
        <f t="shared" si="141"/>
        <v>22659</v>
      </c>
      <c r="AX93" s="233">
        <f t="shared" si="142"/>
        <v>7042</v>
      </c>
      <c r="AY93" s="75"/>
      <c r="AZ93" s="744">
        <v>254500</v>
      </c>
      <c r="BA93" s="382">
        <f t="shared" si="154"/>
        <v>2.789628</v>
      </c>
      <c r="BB93" s="69">
        <f t="shared" si="116"/>
        <v>79307</v>
      </c>
      <c r="BC93" s="382">
        <f t="shared" si="154"/>
        <v>0.70833900000000005</v>
      </c>
      <c r="BD93" s="744">
        <v>333807</v>
      </c>
      <c r="BE93" s="382">
        <f t="shared" si="143"/>
        <v>3.497967</v>
      </c>
      <c r="BF93" s="744">
        <v>577055</v>
      </c>
      <c r="BG93" s="382">
        <f t="shared" si="144"/>
        <v>6.0936219999999999</v>
      </c>
      <c r="BH93" s="69">
        <f t="shared" si="91"/>
        <v>884964</v>
      </c>
      <c r="BI93" s="382">
        <f t="shared" si="145"/>
        <v>12.189783</v>
      </c>
      <c r="BJ93" s="744">
        <v>1462019</v>
      </c>
      <c r="BK93" s="382">
        <f t="shared" si="146"/>
        <v>18.283404999999998</v>
      </c>
      <c r="BL93" s="69">
        <f t="shared" si="92"/>
        <v>831555</v>
      </c>
      <c r="BM93" s="382">
        <f t="shared" si="147"/>
        <v>8.8832500000000003</v>
      </c>
      <c r="BN93" s="69">
        <f t="shared" si="117"/>
        <v>966582</v>
      </c>
      <c r="BO93" s="382">
        <f t="shared" si="148"/>
        <v>12.909157</v>
      </c>
      <c r="BP93" s="744">
        <v>1798137</v>
      </c>
      <c r="BQ93" s="382">
        <f t="shared" si="149"/>
        <v>21.792407000000001</v>
      </c>
      <c r="BR93" s="20"/>
      <c r="BS93" s="744">
        <v>411002</v>
      </c>
      <c r="BT93" s="420">
        <f t="shared" si="155"/>
        <v>4.6925889999999999</v>
      </c>
      <c r="BU93" s="69">
        <f t="shared" si="118"/>
        <v>57238</v>
      </c>
      <c r="BV93" s="420">
        <f t="shared" si="156"/>
        <v>0.62682700000000002</v>
      </c>
      <c r="BW93" s="744">
        <v>468240</v>
      </c>
      <c r="BX93" s="420">
        <f t="shared" si="157"/>
        <v>5.3194160000000004</v>
      </c>
      <c r="BY93" s="744">
        <v>941381</v>
      </c>
      <c r="BZ93" s="420">
        <f t="shared" si="158"/>
        <v>10.202159</v>
      </c>
      <c r="CA93" s="69">
        <f t="shared" si="119"/>
        <v>409734</v>
      </c>
      <c r="CB93" s="420">
        <f t="shared" si="159"/>
        <v>5.155729</v>
      </c>
      <c r="CC93" s="744">
        <v>1351115</v>
      </c>
      <c r="CD93" s="420">
        <f t="shared" si="93"/>
        <v>15.357888000000001</v>
      </c>
      <c r="CE93" s="69">
        <f t="shared" si="120"/>
        <v>1352383</v>
      </c>
      <c r="CF93" s="420">
        <f t="shared" si="94"/>
        <v>14.894748</v>
      </c>
      <c r="CG93" s="69">
        <f t="shared" si="121"/>
        <v>471434</v>
      </c>
      <c r="CH93" s="420">
        <f t="shared" si="90"/>
        <v>5.8349840000000004</v>
      </c>
      <c r="CI93" s="744">
        <v>1823817</v>
      </c>
      <c r="CJ93" s="471">
        <f t="shared" si="160"/>
        <v>20.729731999999998</v>
      </c>
      <c r="CK93" s="96"/>
      <c r="CL93" s="514">
        <v>839.54744999999991</v>
      </c>
      <c r="CM93" s="868">
        <f t="shared" si="95"/>
        <v>1.3114208136776546</v>
      </c>
      <c r="CN93" s="613"/>
      <c r="CO93" s="96"/>
      <c r="CP93" s="69">
        <f t="shared" si="122"/>
        <v>333756.59708096308</v>
      </c>
      <c r="CQ93" s="692">
        <f t="shared" si="161"/>
        <v>3.6481625698846267</v>
      </c>
      <c r="CR93" s="69">
        <f t="shared" si="122"/>
        <v>104004.85047033375</v>
      </c>
      <c r="CS93" s="692">
        <f t="shared" si="162"/>
        <v>0.92655318325743186</v>
      </c>
      <c r="CT93" s="69">
        <f t="shared" si="122"/>
        <v>437761.44755129685</v>
      </c>
      <c r="CU93" s="692">
        <f t="shared" si="163"/>
        <v>4.5747157531420592</v>
      </c>
      <c r="CV93" s="69">
        <f t="shared" si="122"/>
        <v>756761.93763675902</v>
      </c>
      <c r="CW93" s="692">
        <f t="shared" si="164"/>
        <v>7.9680296720585559</v>
      </c>
      <c r="CX93" s="69">
        <f t="shared" si="123"/>
        <v>1160560.2089554321</v>
      </c>
      <c r="CY93" s="692">
        <f t="shared" si="165"/>
        <v>15.936811004823692</v>
      </c>
      <c r="CZ93" s="69">
        <f t="shared" si="124"/>
        <v>1917322.146592191</v>
      </c>
      <c r="DA93" s="692">
        <f t="shared" si="166"/>
        <v>23.904840676882255</v>
      </c>
      <c r="DB93" s="69">
        <f t="shared" si="125"/>
        <v>1090518.5347177221</v>
      </c>
      <c r="DC93" s="692">
        <f t="shared" si="167"/>
        <v>11.616192241943182</v>
      </c>
      <c r="DD93" s="69">
        <f t="shared" si="126"/>
        <v>1267595.7529261748</v>
      </c>
      <c r="DE93" s="692">
        <f t="shared" si="168"/>
        <v>16.877801333045536</v>
      </c>
      <c r="DF93" s="69">
        <f t="shared" si="126"/>
        <v>2358114.2876438969</v>
      </c>
      <c r="DG93" s="692">
        <f t="shared" si="169"/>
        <v>28.493993574988721</v>
      </c>
      <c r="DH93" s="20"/>
      <c r="DI93" s="69">
        <f t="shared" si="127"/>
        <v>538996.57726314338</v>
      </c>
      <c r="DJ93" s="692">
        <f t="shared" si="170"/>
        <v>6.1365458253123055</v>
      </c>
      <c r="DK93" s="69">
        <f t="shared" si="127"/>
        <v>75063.104533281599</v>
      </c>
      <c r="DL93" s="692">
        <f t="shared" si="171"/>
        <v>0.81970880159806958</v>
      </c>
      <c r="DM93" s="69">
        <f t="shared" si="127"/>
        <v>614059.68179642502</v>
      </c>
      <c r="DN93" s="692">
        <f t="shared" si="172"/>
        <v>6.9562546269103755</v>
      </c>
      <c r="DO93" s="69">
        <f t="shared" si="127"/>
        <v>1234546.6370006842</v>
      </c>
      <c r="DP93" s="692">
        <f t="shared" si="173"/>
        <v>13.34037415425507</v>
      </c>
      <c r="DQ93" s="69">
        <f t="shared" si="128"/>
        <v>537333.69567140017</v>
      </c>
      <c r="DR93" s="692">
        <f t="shared" si="174"/>
        <v>6.7408951834205686</v>
      </c>
      <c r="DS93" s="69">
        <f t="shared" si="129"/>
        <v>1771880.3326720842</v>
      </c>
      <c r="DT93" s="692">
        <f t="shared" si="175"/>
        <v>20.081269337675643</v>
      </c>
      <c r="DU93" s="69">
        <f t="shared" si="130"/>
        <v>1773543.2142638275</v>
      </c>
      <c r="DV93" s="471">
        <f t="shared" si="176"/>
        <v>19.476919979567374</v>
      </c>
      <c r="DW93" s="69">
        <f t="shared" si="131"/>
        <v>618248.35987531138</v>
      </c>
      <c r="DX93" s="692">
        <f t="shared" si="177"/>
        <v>7.6291124117309819</v>
      </c>
      <c r="DY93" s="69">
        <f t="shared" si="132"/>
        <v>2391791.5741391391</v>
      </c>
      <c r="DZ93" s="692">
        <f t="shared" si="178"/>
        <v>27.106032391298356</v>
      </c>
      <c r="EA93" s="91"/>
      <c r="EB93" s="69"/>
      <c r="EC93" s="69"/>
      <c r="ED93" s="69"/>
      <c r="EE93" s="69"/>
      <c r="EF93" s="69"/>
      <c r="EG93" s="69"/>
      <c r="EH93" s="69">
        <v>303000</v>
      </c>
      <c r="EI93" s="69">
        <f t="shared" si="133"/>
        <v>1465000</v>
      </c>
      <c r="EJ93" s="69">
        <v>1768000</v>
      </c>
      <c r="EK93" s="91"/>
      <c r="EL93" s="69"/>
      <c r="EM93" s="69"/>
      <c r="EN93" s="69"/>
      <c r="EO93" s="69"/>
      <c r="EP93" s="69"/>
      <c r="EQ93" s="69"/>
      <c r="ER93" s="69"/>
      <c r="ES93" s="69"/>
      <c r="ET93" s="69"/>
      <c r="EU93" s="91"/>
    </row>
    <row r="94" spans="1:151" s="72" customFormat="1">
      <c r="A94" s="61">
        <v>35765</v>
      </c>
      <c r="B94" s="70">
        <v>413</v>
      </c>
      <c r="C94" s="70">
        <f t="shared" si="96"/>
        <v>886</v>
      </c>
      <c r="D94" s="70">
        <v>1299</v>
      </c>
      <c r="E94" s="70">
        <f t="shared" si="97"/>
        <v>1893</v>
      </c>
      <c r="F94" s="70">
        <f t="shared" si="98"/>
        <v>2670</v>
      </c>
      <c r="G94" s="70">
        <f t="shared" si="99"/>
        <v>4563</v>
      </c>
      <c r="H94" s="70">
        <v>2306</v>
      </c>
      <c r="I94" s="70">
        <f t="shared" si="100"/>
        <v>3556</v>
      </c>
      <c r="J94" s="70">
        <v>5862</v>
      </c>
      <c r="K94" s="23"/>
      <c r="L94" s="70">
        <v>1049</v>
      </c>
      <c r="M94" s="70">
        <f t="shared" si="101"/>
        <v>1447</v>
      </c>
      <c r="N94" s="70">
        <v>2496</v>
      </c>
      <c r="O94" s="70">
        <f t="shared" si="102"/>
        <v>1114</v>
      </c>
      <c r="P94" s="70">
        <f t="shared" si="103"/>
        <v>1680</v>
      </c>
      <c r="Q94" s="70">
        <f t="shared" si="104"/>
        <v>2794</v>
      </c>
      <c r="R94" s="70">
        <v>2163</v>
      </c>
      <c r="S94" s="70">
        <f t="shared" si="105"/>
        <v>3127</v>
      </c>
      <c r="T94" s="70">
        <v>5290</v>
      </c>
      <c r="U94" s="23"/>
      <c r="V94" s="70">
        <v>-636</v>
      </c>
      <c r="W94" s="70">
        <f t="shared" si="106"/>
        <v>-561</v>
      </c>
      <c r="X94" s="70">
        <v>-1197</v>
      </c>
      <c r="Y94" s="70">
        <f t="shared" si="107"/>
        <v>779</v>
      </c>
      <c r="Z94" s="70">
        <f t="shared" si="108"/>
        <v>990</v>
      </c>
      <c r="AA94" s="70">
        <f t="shared" si="109"/>
        <v>1769</v>
      </c>
      <c r="AB94" s="70">
        <v>143</v>
      </c>
      <c r="AC94" s="70">
        <f t="shared" si="110"/>
        <v>429</v>
      </c>
      <c r="AD94" s="70">
        <v>572</v>
      </c>
      <c r="AE94" s="23"/>
      <c r="AF94" s="233">
        <f t="shared" si="150"/>
        <v>-5784</v>
      </c>
      <c r="AG94" s="233">
        <f t="shared" si="111"/>
        <v>-8255</v>
      </c>
      <c r="AH94" s="233">
        <f t="shared" si="151"/>
        <v>-14039</v>
      </c>
      <c r="AI94" s="233">
        <f t="shared" si="112"/>
        <v>11738</v>
      </c>
      <c r="AJ94" s="233">
        <f t="shared" si="113"/>
        <v>9925</v>
      </c>
      <c r="AK94" s="233">
        <f t="shared" si="114"/>
        <v>21663</v>
      </c>
      <c r="AL94" s="233">
        <f t="shared" si="152"/>
        <v>5954</v>
      </c>
      <c r="AM94" s="233">
        <f t="shared" si="115"/>
        <v>1670</v>
      </c>
      <c r="AN94" s="233">
        <f t="shared" si="153"/>
        <v>7624</v>
      </c>
      <c r="AO94" s="23"/>
      <c r="AP94" s="233">
        <f t="shared" si="134"/>
        <v>4291</v>
      </c>
      <c r="AQ94" s="233">
        <f t="shared" si="135"/>
        <v>10075</v>
      </c>
      <c r="AR94" s="233">
        <f t="shared" si="136"/>
        <v>-5784</v>
      </c>
      <c r="AS94" s="233">
        <f t="shared" si="137"/>
        <v>24583</v>
      </c>
      <c r="AT94" s="233">
        <f t="shared" si="138"/>
        <v>12845</v>
      </c>
      <c r="AU94" s="233">
        <f t="shared" si="139"/>
        <v>11738</v>
      </c>
      <c r="AV94" s="409">
        <f t="shared" si="140"/>
        <v>28874</v>
      </c>
      <c r="AW94" s="409">
        <f t="shared" si="141"/>
        <v>22920</v>
      </c>
      <c r="AX94" s="233">
        <f t="shared" si="142"/>
        <v>5954</v>
      </c>
      <c r="AY94" s="75"/>
      <c r="AZ94" s="744">
        <v>250987</v>
      </c>
      <c r="BA94" s="382">
        <f t="shared" si="154"/>
        <v>2.8266469999999999</v>
      </c>
      <c r="BB94" s="69">
        <f t="shared" si="116"/>
        <v>77798</v>
      </c>
      <c r="BC94" s="382">
        <f t="shared" si="154"/>
        <v>0.73135600000000001</v>
      </c>
      <c r="BD94" s="744">
        <v>328785</v>
      </c>
      <c r="BE94" s="382">
        <f t="shared" si="143"/>
        <v>3.5580029999999998</v>
      </c>
      <c r="BF94" s="744">
        <v>672462</v>
      </c>
      <c r="BG94" s="382">
        <f t="shared" si="144"/>
        <v>6.2664989999999996</v>
      </c>
      <c r="BH94" s="69">
        <f t="shared" si="91"/>
        <v>925621</v>
      </c>
      <c r="BI94" s="382">
        <f t="shared" si="145"/>
        <v>12.118805999999999</v>
      </c>
      <c r="BJ94" s="744">
        <v>1598083</v>
      </c>
      <c r="BK94" s="382">
        <f t="shared" si="146"/>
        <v>18.385304999999999</v>
      </c>
      <c r="BL94" s="69">
        <f t="shared" si="92"/>
        <v>923449</v>
      </c>
      <c r="BM94" s="382">
        <f t="shared" si="147"/>
        <v>9.0931460000000008</v>
      </c>
      <c r="BN94" s="69">
        <f t="shared" si="117"/>
        <v>1005072</v>
      </c>
      <c r="BO94" s="382">
        <f t="shared" si="148"/>
        <v>12.861832</v>
      </c>
      <c r="BP94" s="744">
        <v>1928521</v>
      </c>
      <c r="BQ94" s="382">
        <f t="shared" si="149"/>
        <v>21.954978000000001</v>
      </c>
      <c r="BR94" s="20"/>
      <c r="BS94" s="744">
        <v>429525</v>
      </c>
      <c r="BT94" s="420">
        <f t="shared" si="155"/>
        <v>4.730569</v>
      </c>
      <c r="BU94" s="69">
        <f t="shared" si="118"/>
        <v>59376</v>
      </c>
      <c r="BV94" s="420">
        <f t="shared" si="156"/>
        <v>0.63426899999999997</v>
      </c>
      <c r="BW94" s="744">
        <v>488901</v>
      </c>
      <c r="BX94" s="420">
        <f t="shared" si="157"/>
        <v>5.3648379999999998</v>
      </c>
      <c r="BY94" s="744">
        <v>996640</v>
      </c>
      <c r="BZ94" s="420">
        <f t="shared" si="158"/>
        <v>10.329632</v>
      </c>
      <c r="CA94" s="69">
        <f t="shared" si="119"/>
        <v>426276</v>
      </c>
      <c r="CB94" s="420">
        <f t="shared" si="159"/>
        <v>5.2033670000000001</v>
      </c>
      <c r="CC94" s="744">
        <v>1422916</v>
      </c>
      <c r="CD94" s="420">
        <f t="shared" si="93"/>
        <v>15.532999</v>
      </c>
      <c r="CE94" s="69">
        <f t="shared" si="120"/>
        <v>1426165</v>
      </c>
      <c r="CF94" s="420">
        <f t="shared" si="94"/>
        <v>15.060200999999999</v>
      </c>
      <c r="CG94" s="69">
        <f t="shared" si="121"/>
        <v>491111</v>
      </c>
      <c r="CH94" s="420">
        <f t="shared" si="90"/>
        <v>5.8911889999999998</v>
      </c>
      <c r="CI94" s="744">
        <v>1917276</v>
      </c>
      <c r="CJ94" s="471">
        <f t="shared" si="160"/>
        <v>20.95139</v>
      </c>
      <c r="CK94" s="96"/>
      <c r="CL94" s="514">
        <v>840.67200000000003</v>
      </c>
      <c r="CM94" s="868">
        <f t="shared" si="95"/>
        <v>1.3096665524723079</v>
      </c>
      <c r="CN94" s="613"/>
      <c r="CO94" s="96"/>
      <c r="CP94" s="69">
        <f t="shared" si="122"/>
        <v>328709.27900536713</v>
      </c>
      <c r="CQ94" s="692">
        <f t="shared" si="161"/>
        <v>3.6987119292424762</v>
      </c>
      <c r="CR94" s="69">
        <f t="shared" si="122"/>
        <v>101889.43844924061</v>
      </c>
      <c r="CS94" s="692">
        <f t="shared" si="162"/>
        <v>0.95722693264003333</v>
      </c>
      <c r="CT94" s="69">
        <f t="shared" si="122"/>
        <v>430598.71745460777</v>
      </c>
      <c r="CU94" s="692">
        <f t="shared" si="163"/>
        <v>4.6559388618825093</v>
      </c>
      <c r="CV94" s="69">
        <f t="shared" si="122"/>
        <v>880700.98920863308</v>
      </c>
      <c r="CW94" s="692">
        <f t="shared" si="164"/>
        <v>8.1992666131052925</v>
      </c>
      <c r="CX94" s="69">
        <f t="shared" si="123"/>
        <v>1212254.86396597</v>
      </c>
      <c r="CY94" s="692">
        <f t="shared" si="165"/>
        <v>15.853481390732773</v>
      </c>
      <c r="CZ94" s="69">
        <f t="shared" si="124"/>
        <v>2092955.8531746033</v>
      </c>
      <c r="DA94" s="692">
        <f t="shared" si="166"/>
        <v>24.052748003838069</v>
      </c>
      <c r="DB94" s="69">
        <f t="shared" si="125"/>
        <v>1209410.2682140002</v>
      </c>
      <c r="DC94" s="692">
        <f t="shared" si="167"/>
        <v>11.897978542347769</v>
      </c>
      <c r="DD94" s="69">
        <f t="shared" si="126"/>
        <v>1316309.1812264475</v>
      </c>
      <c r="DE94" s="692">
        <f t="shared" si="168"/>
        <v>16.825986939918394</v>
      </c>
      <c r="DF94" s="69">
        <f t="shared" si="126"/>
        <v>2525719.4494404476</v>
      </c>
      <c r="DG94" s="692">
        <f t="shared" si="169"/>
        <v>28.723965482266166</v>
      </c>
      <c r="DH94" s="20"/>
      <c r="DI94" s="69">
        <f t="shared" si="127"/>
        <v>562534.52595066803</v>
      </c>
      <c r="DJ94" s="692">
        <f t="shared" si="170"/>
        <v>6.1900690704247783</v>
      </c>
      <c r="DK94" s="69">
        <f t="shared" si="127"/>
        <v>77762.761219595748</v>
      </c>
      <c r="DL94" s="692">
        <f t="shared" si="171"/>
        <v>0.82995699397104272</v>
      </c>
      <c r="DM94" s="69">
        <f t="shared" si="127"/>
        <v>640297.28717026382</v>
      </c>
      <c r="DN94" s="692">
        <f t="shared" si="172"/>
        <v>7.0200260643958199</v>
      </c>
      <c r="DO94" s="69">
        <f t="shared" si="127"/>
        <v>1305266.0728560009</v>
      </c>
      <c r="DP94" s="692">
        <f t="shared" si="173"/>
        <v>13.515716954097005</v>
      </c>
      <c r="DQ94" s="69">
        <f t="shared" si="128"/>
        <v>558279.41932168556</v>
      </c>
      <c r="DR94" s="692">
        <f t="shared" si="174"/>
        <v>6.8069425135723947</v>
      </c>
      <c r="DS94" s="69">
        <f t="shared" si="129"/>
        <v>1863545.4921776864</v>
      </c>
      <c r="DT94" s="692">
        <f t="shared" si="175"/>
        <v>20.3226594676694</v>
      </c>
      <c r="DU94" s="69">
        <f t="shared" si="130"/>
        <v>1867800.598806669</v>
      </c>
      <c r="DV94" s="471">
        <f t="shared" si="176"/>
        <v>19.705786024521782</v>
      </c>
      <c r="DW94" s="69">
        <f t="shared" si="131"/>
        <v>643191.65025122755</v>
      </c>
      <c r="DX94" s="692">
        <f t="shared" si="177"/>
        <v>7.7069231731847099</v>
      </c>
      <c r="DY94" s="69">
        <f t="shared" si="132"/>
        <v>2510992.2490578964</v>
      </c>
      <c r="DZ94" s="692">
        <f t="shared" si="178"/>
        <v>27.412709197706491</v>
      </c>
      <c r="EA94" s="91"/>
      <c r="EB94" s="69"/>
      <c r="EC94" s="69"/>
      <c r="ED94" s="69"/>
      <c r="EE94" s="69"/>
      <c r="EF94" s="69"/>
      <c r="EG94" s="69"/>
      <c r="EH94" s="69">
        <v>301000</v>
      </c>
      <c r="EI94" s="69">
        <f t="shared" si="133"/>
        <v>1955000</v>
      </c>
      <c r="EJ94" s="69">
        <v>2256000</v>
      </c>
      <c r="EK94" s="91"/>
      <c r="EL94" s="69"/>
      <c r="EM94" s="69"/>
      <c r="EN94" s="69"/>
      <c r="EO94" s="69"/>
      <c r="EP94" s="69"/>
      <c r="EQ94" s="69"/>
      <c r="ER94" s="69"/>
      <c r="ES94" s="69"/>
      <c r="ET94" s="69"/>
      <c r="EU94" s="91"/>
    </row>
    <row r="95" spans="1:151" s="72" customFormat="1">
      <c r="A95" s="61">
        <v>35796</v>
      </c>
      <c r="B95" s="70">
        <v>593</v>
      </c>
      <c r="C95" s="70">
        <f t="shared" si="96"/>
        <v>940</v>
      </c>
      <c r="D95" s="70">
        <v>1533</v>
      </c>
      <c r="E95" s="70">
        <f t="shared" si="97"/>
        <v>2696</v>
      </c>
      <c r="F95" s="70">
        <f t="shared" si="98"/>
        <v>3180</v>
      </c>
      <c r="G95" s="70">
        <f t="shared" si="99"/>
        <v>5876</v>
      </c>
      <c r="H95" s="70">
        <v>3289</v>
      </c>
      <c r="I95" s="70">
        <f t="shared" si="100"/>
        <v>4120</v>
      </c>
      <c r="J95" s="70">
        <v>7409</v>
      </c>
      <c r="K95" s="23"/>
      <c r="L95" s="70">
        <v>1177</v>
      </c>
      <c r="M95" s="70">
        <f t="shared" si="101"/>
        <v>1996</v>
      </c>
      <c r="N95" s="70">
        <v>3173</v>
      </c>
      <c r="O95" s="70">
        <f t="shared" si="102"/>
        <v>1061</v>
      </c>
      <c r="P95" s="70">
        <f t="shared" si="103"/>
        <v>2117</v>
      </c>
      <c r="Q95" s="70">
        <f t="shared" si="104"/>
        <v>3178</v>
      </c>
      <c r="R95" s="70">
        <v>2238</v>
      </c>
      <c r="S95" s="70">
        <f t="shared" si="105"/>
        <v>4113</v>
      </c>
      <c r="T95" s="70">
        <v>6351</v>
      </c>
      <c r="U95" s="23"/>
      <c r="V95" s="70">
        <v>-584</v>
      </c>
      <c r="W95" s="70">
        <f t="shared" si="106"/>
        <v>-1056</v>
      </c>
      <c r="X95" s="70">
        <v>-1640</v>
      </c>
      <c r="Y95" s="70">
        <f t="shared" si="107"/>
        <v>1635</v>
      </c>
      <c r="Z95" s="70">
        <f t="shared" si="108"/>
        <v>1063</v>
      </c>
      <c r="AA95" s="70">
        <f t="shared" si="109"/>
        <v>2698</v>
      </c>
      <c r="AB95" s="70">
        <v>1051</v>
      </c>
      <c r="AC95" s="70">
        <f t="shared" si="110"/>
        <v>7</v>
      </c>
      <c r="AD95" s="70">
        <v>1058</v>
      </c>
      <c r="AE95" s="23"/>
      <c r="AF95" s="233">
        <f t="shared" si="150"/>
        <v>-5774</v>
      </c>
      <c r="AG95" s="233">
        <f t="shared" si="111"/>
        <v>-8374</v>
      </c>
      <c r="AH95" s="233">
        <f t="shared" si="151"/>
        <v>-14148</v>
      </c>
      <c r="AI95" s="233">
        <f t="shared" si="112"/>
        <v>10760</v>
      </c>
      <c r="AJ95" s="233">
        <f t="shared" si="113"/>
        <v>8358</v>
      </c>
      <c r="AK95" s="233">
        <f t="shared" si="114"/>
        <v>19118</v>
      </c>
      <c r="AL95" s="233">
        <f t="shared" si="152"/>
        <v>4986</v>
      </c>
      <c r="AM95" s="233">
        <f t="shared" si="115"/>
        <v>-16</v>
      </c>
      <c r="AN95" s="233">
        <f t="shared" si="153"/>
        <v>4970</v>
      </c>
      <c r="AO95" s="23"/>
      <c r="AP95" s="233">
        <f t="shared" si="134"/>
        <v>4269</v>
      </c>
      <c r="AQ95" s="233">
        <f t="shared" si="135"/>
        <v>10043</v>
      </c>
      <c r="AR95" s="233">
        <f t="shared" si="136"/>
        <v>-5774</v>
      </c>
      <c r="AS95" s="233">
        <f t="shared" si="137"/>
        <v>23526</v>
      </c>
      <c r="AT95" s="233">
        <f t="shared" si="138"/>
        <v>12766</v>
      </c>
      <c r="AU95" s="233">
        <f t="shared" si="139"/>
        <v>10760</v>
      </c>
      <c r="AV95" s="409">
        <f t="shared" si="140"/>
        <v>27795</v>
      </c>
      <c r="AW95" s="409">
        <f t="shared" si="141"/>
        <v>22809</v>
      </c>
      <c r="AX95" s="233">
        <f t="shared" si="142"/>
        <v>4986</v>
      </c>
      <c r="AY95" s="75"/>
      <c r="AZ95" s="744">
        <v>214820</v>
      </c>
      <c r="BA95" s="382">
        <f t="shared" si="154"/>
        <v>2.8763369999999999</v>
      </c>
      <c r="BB95" s="69">
        <f t="shared" si="116"/>
        <v>64759</v>
      </c>
      <c r="BC95" s="382">
        <f t="shared" si="154"/>
        <v>0.75677399999999995</v>
      </c>
      <c r="BD95" s="744">
        <v>279579</v>
      </c>
      <c r="BE95" s="382">
        <f t="shared" si="143"/>
        <v>3.633111</v>
      </c>
      <c r="BF95" s="744">
        <v>490478</v>
      </c>
      <c r="BG95" s="382">
        <f t="shared" si="144"/>
        <v>6.3580030000000001</v>
      </c>
      <c r="BH95" s="69">
        <f t="shared" si="91"/>
        <v>930715</v>
      </c>
      <c r="BI95" s="382">
        <f t="shared" si="145"/>
        <v>12.157525</v>
      </c>
      <c r="BJ95" s="744">
        <v>1421193</v>
      </c>
      <c r="BK95" s="382">
        <f t="shared" si="146"/>
        <v>18.515528</v>
      </c>
      <c r="BL95" s="69">
        <f t="shared" si="92"/>
        <v>705298</v>
      </c>
      <c r="BM95" s="382">
        <f t="shared" si="147"/>
        <v>9.2343399999999995</v>
      </c>
      <c r="BN95" s="69">
        <f t="shared" si="117"/>
        <v>996765</v>
      </c>
      <c r="BO95" s="382">
        <f t="shared" si="148"/>
        <v>12.926784</v>
      </c>
      <c r="BP95" s="744">
        <v>1702063</v>
      </c>
      <c r="BQ95" s="382">
        <f t="shared" si="149"/>
        <v>22.161124000000001</v>
      </c>
      <c r="BR95" s="20"/>
      <c r="BS95" s="744">
        <v>304982</v>
      </c>
      <c r="BT95" s="420">
        <f t="shared" si="155"/>
        <v>4.7351919999999996</v>
      </c>
      <c r="BU95" s="69">
        <f t="shared" si="118"/>
        <v>42671</v>
      </c>
      <c r="BV95" s="420">
        <f t="shared" si="156"/>
        <v>0.635602</v>
      </c>
      <c r="BW95" s="744">
        <v>347653</v>
      </c>
      <c r="BX95" s="420">
        <f t="shared" si="157"/>
        <v>5.3707940000000001</v>
      </c>
      <c r="BY95" s="744">
        <v>844419</v>
      </c>
      <c r="BZ95" s="420">
        <f t="shared" si="158"/>
        <v>10.378945999999999</v>
      </c>
      <c r="CA95" s="69">
        <f t="shared" si="119"/>
        <v>372943</v>
      </c>
      <c r="CB95" s="420">
        <f t="shared" si="159"/>
        <v>5.1313430000000002</v>
      </c>
      <c r="CC95" s="744">
        <v>1217362</v>
      </c>
      <c r="CD95" s="420">
        <f t="shared" si="93"/>
        <v>15.510289</v>
      </c>
      <c r="CE95" s="69">
        <f t="shared" si="120"/>
        <v>1149401</v>
      </c>
      <c r="CF95" s="420">
        <f t="shared" si="94"/>
        <v>15.114138000000001</v>
      </c>
      <c r="CG95" s="69">
        <f t="shared" si="121"/>
        <v>419424</v>
      </c>
      <c r="CH95" s="420">
        <f t="shared" si="90"/>
        <v>5.8193549999999998</v>
      </c>
      <c r="CI95" s="744">
        <v>1568825</v>
      </c>
      <c r="CJ95" s="471">
        <f t="shared" si="160"/>
        <v>20.933492999999999</v>
      </c>
      <c r="CK95" s="96"/>
      <c r="CL95" s="514">
        <v>840.67200000000003</v>
      </c>
      <c r="CM95" s="868">
        <f t="shared" si="95"/>
        <v>1.3096665524723079</v>
      </c>
      <c r="CN95" s="613"/>
      <c r="CO95" s="96"/>
      <c r="CP95" s="69">
        <f t="shared" si="122"/>
        <v>281342.56880210119</v>
      </c>
      <c r="CQ95" s="692">
        <f t="shared" si="161"/>
        <v>3.7653843252552144</v>
      </c>
      <c r="CR95" s="69">
        <f t="shared" si="122"/>
        <v>84812.696271554189</v>
      </c>
      <c r="CS95" s="692">
        <f t="shared" si="162"/>
        <v>0.99089604950320409</v>
      </c>
      <c r="CT95" s="69">
        <f t="shared" si="122"/>
        <v>366155.26507365535</v>
      </c>
      <c r="CU95" s="692">
        <f t="shared" si="163"/>
        <v>4.7562803747584184</v>
      </c>
      <c r="CV95" s="69">
        <f t="shared" si="122"/>
        <v>642362.63132351264</v>
      </c>
      <c r="CW95" s="692">
        <f t="shared" si="164"/>
        <v>8.3229602108282261</v>
      </c>
      <c r="CX95" s="69">
        <f t="shared" si="123"/>
        <v>1218926.3053842641</v>
      </c>
      <c r="CY95" s="692">
        <f t="shared" si="165"/>
        <v>15.912806560966422</v>
      </c>
      <c r="CZ95" s="69">
        <f t="shared" si="124"/>
        <v>1861288.9367077767</v>
      </c>
      <c r="DA95" s="692">
        <f t="shared" si="166"/>
        <v>24.235766771794655</v>
      </c>
      <c r="DB95" s="69">
        <f t="shared" si="125"/>
        <v>923705.20012561383</v>
      </c>
      <c r="DC95" s="692">
        <f t="shared" si="167"/>
        <v>12.088344536083442</v>
      </c>
      <c r="DD95" s="69">
        <f t="shared" si="126"/>
        <v>1305429.78117506</v>
      </c>
      <c r="DE95" s="692">
        <f t="shared" si="168"/>
        <v>16.920053203153799</v>
      </c>
      <c r="DF95" s="69">
        <f t="shared" si="126"/>
        <v>2229134.9813006739</v>
      </c>
      <c r="DG95" s="692">
        <f t="shared" si="169"/>
        <v>29.008397739237243</v>
      </c>
      <c r="DH95" s="20"/>
      <c r="DI95" s="69">
        <f t="shared" si="127"/>
        <v>399424.72450610943</v>
      </c>
      <c r="DJ95" s="692">
        <f t="shared" si="170"/>
        <v>6.1990249617155984</v>
      </c>
      <c r="DK95" s="69">
        <f t="shared" si="127"/>
        <v>55884.781460545848</v>
      </c>
      <c r="DL95" s="692">
        <f t="shared" si="171"/>
        <v>0.8321020818400745</v>
      </c>
      <c r="DM95" s="69">
        <f t="shared" si="127"/>
        <v>455309.50596665527</v>
      </c>
      <c r="DN95" s="692">
        <f t="shared" si="172"/>
        <v>7.0311270435556734</v>
      </c>
      <c r="DO95" s="69">
        <f t="shared" si="127"/>
        <v>1105907.3205721139</v>
      </c>
      <c r="DP95" s="692">
        <f t="shared" si="173"/>
        <v>13.587982127659568</v>
      </c>
      <c r="DQ95" s="69">
        <f t="shared" si="128"/>
        <v>488430.97307867993</v>
      </c>
      <c r="DR95" s="692">
        <f t="shared" si="174"/>
        <v>6.7169132263981544</v>
      </c>
      <c r="DS95" s="69">
        <f t="shared" si="129"/>
        <v>1594338.2936507936</v>
      </c>
      <c r="DT95" s="692">
        <f t="shared" si="175"/>
        <v>20.304895354057727</v>
      </c>
      <c r="DU95" s="69">
        <f t="shared" si="130"/>
        <v>1505332.0450782231</v>
      </c>
      <c r="DV95" s="471">
        <f t="shared" si="176"/>
        <v>19.787007089375166</v>
      </c>
      <c r="DW95" s="69">
        <f t="shared" si="131"/>
        <v>549305.58410414529</v>
      </c>
      <c r="DX95" s="692">
        <f t="shared" si="177"/>
        <v>7.6175898682671308</v>
      </c>
      <c r="DY95" s="69">
        <f t="shared" si="132"/>
        <v>2054637.6291823685</v>
      </c>
      <c r="DZ95" s="692">
        <f t="shared" si="178"/>
        <v>27.404596957642301</v>
      </c>
      <c r="EA95" s="91"/>
      <c r="EB95" s="69">
        <v>149000</v>
      </c>
      <c r="EC95" s="69">
        <f>ED95-EB95</f>
        <v>2164000</v>
      </c>
      <c r="ED95" s="69">
        <v>2313000</v>
      </c>
      <c r="EE95" s="69">
        <v>191000</v>
      </c>
      <c r="EF95" s="69">
        <f>EG95-EE95</f>
        <v>753000</v>
      </c>
      <c r="EG95" s="69">
        <v>944000</v>
      </c>
      <c r="EH95" s="69">
        <v>340000</v>
      </c>
      <c r="EI95" s="69">
        <f t="shared" si="133"/>
        <v>2917000</v>
      </c>
      <c r="EJ95" s="69">
        <v>3257000</v>
      </c>
      <c r="EK95" s="91"/>
      <c r="EL95" s="69"/>
      <c r="EM95" s="69"/>
      <c r="EN95" s="69"/>
      <c r="EO95" s="69"/>
      <c r="EP95" s="69"/>
      <c r="EQ95" s="69"/>
      <c r="ER95" s="69"/>
      <c r="ES95" s="69"/>
      <c r="ET95" s="69"/>
      <c r="EU95" s="91"/>
    </row>
    <row r="96" spans="1:151" s="72" customFormat="1">
      <c r="A96" s="61">
        <v>35827</v>
      </c>
      <c r="B96" s="70">
        <v>338</v>
      </c>
      <c r="C96" s="70">
        <f t="shared" si="96"/>
        <v>567</v>
      </c>
      <c r="D96" s="70">
        <v>905</v>
      </c>
      <c r="E96" s="70">
        <f t="shared" si="97"/>
        <v>2153</v>
      </c>
      <c r="F96" s="70">
        <f t="shared" si="98"/>
        <v>2651</v>
      </c>
      <c r="G96" s="70">
        <f t="shared" si="99"/>
        <v>4804</v>
      </c>
      <c r="H96" s="70">
        <v>2491</v>
      </c>
      <c r="I96" s="70">
        <f t="shared" si="100"/>
        <v>3218</v>
      </c>
      <c r="J96" s="70">
        <v>5709</v>
      </c>
      <c r="K96" s="23"/>
      <c r="L96" s="70">
        <v>846</v>
      </c>
      <c r="M96" s="70">
        <f t="shared" si="101"/>
        <v>1456</v>
      </c>
      <c r="N96" s="70">
        <v>2302</v>
      </c>
      <c r="O96" s="70">
        <f t="shared" si="102"/>
        <v>999</v>
      </c>
      <c r="P96" s="70">
        <f t="shared" si="103"/>
        <v>1587</v>
      </c>
      <c r="Q96" s="70">
        <f t="shared" si="104"/>
        <v>2586</v>
      </c>
      <c r="R96" s="70">
        <v>1845</v>
      </c>
      <c r="S96" s="70">
        <f t="shared" si="105"/>
        <v>3043</v>
      </c>
      <c r="T96" s="70">
        <v>4888</v>
      </c>
      <c r="U96" s="23"/>
      <c r="V96" s="70">
        <v>-508</v>
      </c>
      <c r="W96" s="70">
        <f t="shared" si="106"/>
        <v>-889</v>
      </c>
      <c r="X96" s="70">
        <v>-1397</v>
      </c>
      <c r="Y96" s="70">
        <f t="shared" si="107"/>
        <v>1154</v>
      </c>
      <c r="Z96" s="70">
        <f t="shared" si="108"/>
        <v>1064</v>
      </c>
      <c r="AA96" s="70">
        <f t="shared" si="109"/>
        <v>2218</v>
      </c>
      <c r="AB96" s="70">
        <v>646</v>
      </c>
      <c r="AC96" s="70">
        <f t="shared" si="110"/>
        <v>175</v>
      </c>
      <c r="AD96" s="70">
        <v>821</v>
      </c>
      <c r="AE96" s="23"/>
      <c r="AF96" s="233">
        <f t="shared" si="150"/>
        <v>-5833</v>
      </c>
      <c r="AG96" s="233">
        <f t="shared" si="111"/>
        <v>-8686</v>
      </c>
      <c r="AH96" s="233">
        <f t="shared" si="151"/>
        <v>-14519</v>
      </c>
      <c r="AI96" s="233">
        <f t="shared" si="112"/>
        <v>10433</v>
      </c>
      <c r="AJ96" s="233">
        <f t="shared" si="113"/>
        <v>7619</v>
      </c>
      <c r="AK96" s="233">
        <f t="shared" si="114"/>
        <v>18052</v>
      </c>
      <c r="AL96" s="233">
        <f t="shared" si="152"/>
        <v>4600</v>
      </c>
      <c r="AM96" s="233">
        <f t="shared" si="115"/>
        <v>-1067</v>
      </c>
      <c r="AN96" s="233">
        <f t="shared" si="153"/>
        <v>3533</v>
      </c>
      <c r="AO96" s="23"/>
      <c r="AP96" s="233">
        <f t="shared" si="134"/>
        <v>4191</v>
      </c>
      <c r="AQ96" s="233">
        <f t="shared" si="135"/>
        <v>10024</v>
      </c>
      <c r="AR96" s="233">
        <f t="shared" si="136"/>
        <v>-5833</v>
      </c>
      <c r="AS96" s="233">
        <f t="shared" si="137"/>
        <v>23282</v>
      </c>
      <c r="AT96" s="233">
        <f t="shared" si="138"/>
        <v>12849</v>
      </c>
      <c r="AU96" s="233">
        <f t="shared" si="139"/>
        <v>10433</v>
      </c>
      <c r="AV96" s="409">
        <f t="shared" si="140"/>
        <v>27473</v>
      </c>
      <c r="AW96" s="409">
        <f t="shared" si="141"/>
        <v>22873</v>
      </c>
      <c r="AX96" s="233">
        <f t="shared" si="142"/>
        <v>4600</v>
      </c>
      <c r="AY96" s="75"/>
      <c r="AZ96" s="744">
        <v>211763</v>
      </c>
      <c r="BA96" s="382">
        <f t="shared" si="154"/>
        <v>2.881065</v>
      </c>
      <c r="BB96" s="69">
        <f t="shared" si="116"/>
        <v>59682</v>
      </c>
      <c r="BC96" s="382">
        <f t="shared" si="154"/>
        <v>0.76976900000000004</v>
      </c>
      <c r="BD96" s="744">
        <v>271445</v>
      </c>
      <c r="BE96" s="382">
        <f t="shared" si="143"/>
        <v>3.6508340000000001</v>
      </c>
      <c r="BF96" s="744">
        <v>515704</v>
      </c>
      <c r="BG96" s="382">
        <f t="shared" si="144"/>
        <v>6.3943260000000004</v>
      </c>
      <c r="BH96" s="69">
        <f t="shared" si="91"/>
        <v>1029774</v>
      </c>
      <c r="BI96" s="382">
        <f t="shared" si="145"/>
        <v>12.231090999999999</v>
      </c>
      <c r="BJ96" s="744">
        <v>1545478</v>
      </c>
      <c r="BK96" s="382">
        <f t="shared" si="146"/>
        <v>18.625416999999999</v>
      </c>
      <c r="BL96" s="69">
        <f t="shared" si="92"/>
        <v>727467</v>
      </c>
      <c r="BM96" s="382">
        <f t="shared" si="147"/>
        <v>9.2753910000000008</v>
      </c>
      <c r="BN96" s="69">
        <f t="shared" si="117"/>
        <v>1090490</v>
      </c>
      <c r="BO96" s="382">
        <f t="shared" si="148"/>
        <v>13.013819</v>
      </c>
      <c r="BP96" s="744">
        <v>1817957</v>
      </c>
      <c r="BQ96" s="382">
        <f t="shared" si="149"/>
        <v>22.289210000000001</v>
      </c>
      <c r="BR96" s="20"/>
      <c r="BS96" s="744">
        <v>369143</v>
      </c>
      <c r="BT96" s="420">
        <f t="shared" si="155"/>
        <v>4.7715969999999999</v>
      </c>
      <c r="BU96" s="69">
        <f t="shared" si="118"/>
        <v>55893</v>
      </c>
      <c r="BV96" s="420">
        <f t="shared" si="156"/>
        <v>0.64723600000000003</v>
      </c>
      <c r="BW96" s="744">
        <v>425036</v>
      </c>
      <c r="BX96" s="420">
        <f t="shared" si="157"/>
        <v>5.4188330000000002</v>
      </c>
      <c r="BY96" s="744">
        <v>842413</v>
      </c>
      <c r="BZ96" s="420">
        <f t="shared" si="158"/>
        <v>10.497695</v>
      </c>
      <c r="CA96" s="69">
        <f t="shared" si="119"/>
        <v>354002</v>
      </c>
      <c r="CB96" s="420">
        <f t="shared" si="159"/>
        <v>5.1029609999999996</v>
      </c>
      <c r="CC96" s="744">
        <v>1196415</v>
      </c>
      <c r="CD96" s="420">
        <f t="shared" si="93"/>
        <v>15.600656000000001</v>
      </c>
      <c r="CE96" s="69">
        <f t="shared" si="120"/>
        <v>1211556</v>
      </c>
      <c r="CF96" s="420">
        <f t="shared" si="94"/>
        <v>15.269292</v>
      </c>
      <c r="CG96" s="69">
        <f t="shared" si="121"/>
        <v>415911</v>
      </c>
      <c r="CH96" s="420">
        <f t="shared" si="90"/>
        <v>5.8011140000000001</v>
      </c>
      <c r="CI96" s="744">
        <v>1627467</v>
      </c>
      <c r="CJ96" s="471">
        <f t="shared" si="160"/>
        <v>21.070405999999998</v>
      </c>
      <c r="CK96" s="96"/>
      <c r="CL96" s="514">
        <v>840.67200000000003</v>
      </c>
      <c r="CM96" s="868">
        <f t="shared" si="95"/>
        <v>1.3096665524723079</v>
      </c>
      <c r="CN96" s="613"/>
      <c r="CO96" s="96"/>
      <c r="CP96" s="69">
        <f t="shared" si="122"/>
        <v>277338.91815119336</v>
      </c>
      <c r="CQ96" s="692">
        <f t="shared" si="161"/>
        <v>3.7735762729985725</v>
      </c>
      <c r="CR96" s="69">
        <f t="shared" si="122"/>
        <v>78163.519184652279</v>
      </c>
      <c r="CS96" s="692">
        <f t="shared" si="162"/>
        <v>1.0083661371065746</v>
      </c>
      <c r="CT96" s="69">
        <f t="shared" si="122"/>
        <v>355502.43733584561</v>
      </c>
      <c r="CU96" s="692">
        <f t="shared" si="163"/>
        <v>4.7819424101051471</v>
      </c>
      <c r="CV96" s="69">
        <f t="shared" si="122"/>
        <v>675400.27977617912</v>
      </c>
      <c r="CW96" s="692">
        <f t="shared" si="164"/>
        <v>8.3751617859357328</v>
      </c>
      <c r="CX96" s="69">
        <f t="shared" si="123"/>
        <v>1348660.5644056185</v>
      </c>
      <c r="CY96" s="692">
        <f t="shared" si="165"/>
        <v>16.018389934173761</v>
      </c>
      <c r="CZ96" s="69">
        <f t="shared" si="124"/>
        <v>2024060.8441817975</v>
      </c>
      <c r="DA96" s="692">
        <f t="shared" si="166"/>
        <v>24.393551720109496</v>
      </c>
      <c r="DB96" s="69">
        <f t="shared" si="125"/>
        <v>952739.19792737241</v>
      </c>
      <c r="DC96" s="692">
        <f t="shared" si="167"/>
        <v>12.148738058934304</v>
      </c>
      <c r="DD96" s="69">
        <f t="shared" si="126"/>
        <v>1428178.2788055271</v>
      </c>
      <c r="DE96" s="692">
        <f t="shared" si="168"/>
        <v>17.043732855202521</v>
      </c>
      <c r="DF96" s="69">
        <f t="shared" si="126"/>
        <v>2380917.4767328994</v>
      </c>
      <c r="DG96" s="692">
        <f t="shared" si="169"/>
        <v>29.19247091413683</v>
      </c>
      <c r="DH96" s="20"/>
      <c r="DI96" s="69">
        <f t="shared" si="127"/>
        <v>483454.24017928517</v>
      </c>
      <c r="DJ96" s="692">
        <f t="shared" si="170"/>
        <v>6.2499174387168592</v>
      </c>
      <c r="DK96" s="69">
        <f t="shared" si="127"/>
        <v>73201.192617334702</v>
      </c>
      <c r="DL96" s="692">
        <f t="shared" si="171"/>
        <v>0.84776626012031453</v>
      </c>
      <c r="DM96" s="69">
        <f t="shared" si="127"/>
        <v>556655.43279661983</v>
      </c>
      <c r="DN96" s="692">
        <f t="shared" si="172"/>
        <v>7.0976836988371739</v>
      </c>
      <c r="DO96" s="69">
        <f t="shared" si="127"/>
        <v>1103280.1294678543</v>
      </c>
      <c r="DP96" s="692">
        <f t="shared" si="173"/>
        <v>13.750493917507475</v>
      </c>
      <c r="DQ96" s="69">
        <f t="shared" si="128"/>
        <v>463624.57890830195</v>
      </c>
      <c r="DR96" s="692">
        <f t="shared" si="174"/>
        <v>6.6834358895316841</v>
      </c>
      <c r="DS96" s="69">
        <f t="shared" si="129"/>
        <v>1566904.7083761562</v>
      </c>
      <c r="DT96" s="692">
        <f t="shared" si="175"/>
        <v>20.433929807039156</v>
      </c>
      <c r="DU96" s="69">
        <f t="shared" si="130"/>
        <v>1586734.3696471395</v>
      </c>
      <c r="DV96" s="471">
        <f t="shared" si="176"/>
        <v>20.000411356224333</v>
      </c>
      <c r="DW96" s="69">
        <f t="shared" si="131"/>
        <v>544704.72550530999</v>
      </c>
      <c r="DX96" s="692">
        <f t="shared" si="177"/>
        <v>7.5978939103300149</v>
      </c>
      <c r="DY96" s="69">
        <f t="shared" si="132"/>
        <v>2131439.0951524493</v>
      </c>
      <c r="DZ96" s="692">
        <f t="shared" si="178"/>
        <v>27.598305266554352</v>
      </c>
      <c r="EA96" s="91"/>
      <c r="EB96" s="69"/>
      <c r="EC96" s="69"/>
      <c r="ED96" s="69"/>
      <c r="EE96" s="69"/>
      <c r="EF96" s="69"/>
      <c r="EG96" s="69"/>
      <c r="EH96" s="69">
        <v>349000</v>
      </c>
      <c r="EI96" s="69">
        <f t="shared" si="133"/>
        <v>1943000</v>
      </c>
      <c r="EJ96" s="69">
        <v>2292000</v>
      </c>
      <c r="EK96" s="91"/>
      <c r="EL96" s="69"/>
      <c r="EM96" s="69"/>
      <c r="EN96" s="69"/>
      <c r="EO96" s="69"/>
      <c r="EP96" s="69"/>
      <c r="EQ96" s="69"/>
      <c r="ER96" s="69"/>
      <c r="ES96" s="69"/>
      <c r="ET96" s="69"/>
      <c r="EU96" s="91"/>
    </row>
    <row r="97" spans="1:151" s="72" customFormat="1">
      <c r="A97" s="61">
        <v>35855</v>
      </c>
      <c r="B97" s="70">
        <v>312</v>
      </c>
      <c r="C97" s="70">
        <f t="shared" si="96"/>
        <v>507</v>
      </c>
      <c r="D97" s="70">
        <v>819</v>
      </c>
      <c r="E97" s="70">
        <f t="shared" si="97"/>
        <v>1668</v>
      </c>
      <c r="F97" s="70">
        <f t="shared" si="98"/>
        <v>1561</v>
      </c>
      <c r="G97" s="70">
        <f t="shared" si="99"/>
        <v>3229</v>
      </c>
      <c r="H97" s="70">
        <v>1980</v>
      </c>
      <c r="I97" s="70">
        <f t="shared" si="100"/>
        <v>2068</v>
      </c>
      <c r="J97" s="70">
        <v>4048</v>
      </c>
      <c r="K97" s="23"/>
      <c r="L97" s="70">
        <v>890</v>
      </c>
      <c r="M97" s="70">
        <f t="shared" si="101"/>
        <v>1512</v>
      </c>
      <c r="N97" s="70">
        <v>2402</v>
      </c>
      <c r="O97" s="70">
        <f t="shared" si="102"/>
        <v>1250</v>
      </c>
      <c r="P97" s="70">
        <f t="shared" si="103"/>
        <v>2371</v>
      </c>
      <c r="Q97" s="70">
        <f t="shared" si="104"/>
        <v>3621</v>
      </c>
      <c r="R97" s="70">
        <v>2140</v>
      </c>
      <c r="S97" s="70">
        <f t="shared" si="105"/>
        <v>3883</v>
      </c>
      <c r="T97" s="70">
        <v>6023</v>
      </c>
      <c r="U97" s="23"/>
      <c r="V97" s="70">
        <v>-578</v>
      </c>
      <c r="W97" s="70">
        <f t="shared" si="106"/>
        <v>-1005</v>
      </c>
      <c r="X97" s="70">
        <v>-1583</v>
      </c>
      <c r="Y97" s="70">
        <f t="shared" si="107"/>
        <v>418</v>
      </c>
      <c r="Z97" s="70">
        <f t="shared" si="108"/>
        <v>-810</v>
      </c>
      <c r="AA97" s="70">
        <f t="shared" si="109"/>
        <v>-392</v>
      </c>
      <c r="AB97" s="70">
        <v>-160</v>
      </c>
      <c r="AC97" s="70">
        <f t="shared" si="110"/>
        <v>-1815</v>
      </c>
      <c r="AD97" s="70">
        <v>-1975</v>
      </c>
      <c r="AE97" s="23"/>
      <c r="AF97" s="233">
        <f t="shared" si="150"/>
        <v>-5820</v>
      </c>
      <c r="AG97" s="233">
        <f t="shared" si="111"/>
        <v>-8839</v>
      </c>
      <c r="AH97" s="233">
        <f t="shared" si="151"/>
        <v>-14659</v>
      </c>
      <c r="AI97" s="233">
        <f t="shared" si="112"/>
        <v>10412</v>
      </c>
      <c r="AJ97" s="233">
        <f t="shared" si="113"/>
        <v>6954</v>
      </c>
      <c r="AK97" s="233">
        <f t="shared" si="114"/>
        <v>17366</v>
      </c>
      <c r="AL97" s="233">
        <f t="shared" si="152"/>
        <v>4592</v>
      </c>
      <c r="AM97" s="233">
        <f t="shared" si="115"/>
        <v>-1885</v>
      </c>
      <c r="AN97" s="233">
        <f t="shared" si="153"/>
        <v>2707</v>
      </c>
      <c r="AO97" s="23"/>
      <c r="AP97" s="233">
        <f t="shared" si="134"/>
        <v>4115</v>
      </c>
      <c r="AQ97" s="233">
        <f t="shared" si="135"/>
        <v>9935</v>
      </c>
      <c r="AR97" s="233">
        <f t="shared" si="136"/>
        <v>-5820</v>
      </c>
      <c r="AS97" s="233">
        <f t="shared" si="137"/>
        <v>23151</v>
      </c>
      <c r="AT97" s="233">
        <f t="shared" si="138"/>
        <v>12739</v>
      </c>
      <c r="AU97" s="233">
        <f t="shared" si="139"/>
        <v>10412</v>
      </c>
      <c r="AV97" s="409">
        <f t="shared" si="140"/>
        <v>27266</v>
      </c>
      <c r="AW97" s="409">
        <f t="shared" si="141"/>
        <v>22674</v>
      </c>
      <c r="AX97" s="233">
        <f t="shared" si="142"/>
        <v>4592</v>
      </c>
      <c r="AY97" s="75"/>
      <c r="AZ97" s="744">
        <v>242767</v>
      </c>
      <c r="BA97" s="382">
        <f t="shared" si="154"/>
        <v>2.891594</v>
      </c>
      <c r="BB97" s="69">
        <f t="shared" si="116"/>
        <v>63089</v>
      </c>
      <c r="BC97" s="382">
        <f t="shared" si="154"/>
        <v>0.78625100000000003</v>
      </c>
      <c r="BD97" s="744">
        <v>305856</v>
      </c>
      <c r="BE97" s="382">
        <f t="shared" si="143"/>
        <v>3.677845</v>
      </c>
      <c r="BF97" s="744">
        <v>565432</v>
      </c>
      <c r="BG97" s="382">
        <f t="shared" si="144"/>
        <v>6.4674649999999998</v>
      </c>
      <c r="BH97" s="69">
        <f t="shared" si="91"/>
        <v>1183716</v>
      </c>
      <c r="BI97" s="382">
        <f t="shared" si="145"/>
        <v>12.37205</v>
      </c>
      <c r="BJ97" s="744">
        <v>1749148</v>
      </c>
      <c r="BK97" s="382">
        <f t="shared" si="146"/>
        <v>18.839514999999999</v>
      </c>
      <c r="BL97" s="69">
        <f t="shared" si="92"/>
        <v>808199</v>
      </c>
      <c r="BM97" s="382">
        <f t="shared" si="147"/>
        <v>9.3590590000000002</v>
      </c>
      <c r="BN97" s="69">
        <f t="shared" si="117"/>
        <v>1248220</v>
      </c>
      <c r="BO97" s="382">
        <f t="shared" si="148"/>
        <v>13.171639000000001</v>
      </c>
      <c r="BP97" s="744">
        <v>2056419</v>
      </c>
      <c r="BQ97" s="382">
        <f t="shared" si="149"/>
        <v>22.530698000000001</v>
      </c>
      <c r="BR97" s="20"/>
      <c r="BS97" s="744">
        <v>456541</v>
      </c>
      <c r="BT97" s="420">
        <f t="shared" si="155"/>
        <v>4.8413839999999997</v>
      </c>
      <c r="BU97" s="69">
        <f t="shared" si="118"/>
        <v>62687</v>
      </c>
      <c r="BV97" s="420">
        <f t="shared" si="156"/>
        <v>0.660686</v>
      </c>
      <c r="BW97" s="744">
        <v>519228</v>
      </c>
      <c r="BX97" s="420">
        <f t="shared" si="157"/>
        <v>5.5020699999999998</v>
      </c>
      <c r="BY97" s="744">
        <v>974244</v>
      </c>
      <c r="BZ97" s="420">
        <f t="shared" si="158"/>
        <v>10.712762</v>
      </c>
      <c r="CA97" s="69">
        <f t="shared" si="119"/>
        <v>532082</v>
      </c>
      <c r="CB97" s="420">
        <f t="shared" si="159"/>
        <v>5.182607</v>
      </c>
      <c r="CC97" s="744">
        <v>1506326</v>
      </c>
      <c r="CD97" s="420">
        <f t="shared" si="93"/>
        <v>15.895369000000001</v>
      </c>
      <c r="CE97" s="69">
        <f t="shared" si="120"/>
        <v>1430785</v>
      </c>
      <c r="CF97" s="420">
        <f t="shared" si="94"/>
        <v>15.554145999999999</v>
      </c>
      <c r="CG97" s="69">
        <f t="shared" si="121"/>
        <v>598841</v>
      </c>
      <c r="CH97" s="420">
        <f t="shared" si="90"/>
        <v>5.8940159999999997</v>
      </c>
      <c r="CI97" s="744">
        <v>2029626</v>
      </c>
      <c r="CJ97" s="471">
        <f t="shared" si="160"/>
        <v>21.448162</v>
      </c>
      <c r="CK97" s="96"/>
      <c r="CL97" s="514">
        <v>840.36959999999999</v>
      </c>
      <c r="CM97" s="868">
        <f t="shared" si="95"/>
        <v>1.3101378250712543</v>
      </c>
      <c r="CN97" s="613"/>
      <c r="CO97" s="96"/>
      <c r="CP97" s="69">
        <f t="shared" si="122"/>
        <v>318058.22937907319</v>
      </c>
      <c r="CQ97" s="692">
        <f t="shared" si="161"/>
        <v>3.7879342098885589</v>
      </c>
      <c r="CR97" s="69">
        <f t="shared" si="122"/>
        <v>82655.285245920357</v>
      </c>
      <c r="CS97" s="692">
        <f t="shared" si="162"/>
        <v>1.0300729146490237</v>
      </c>
      <c r="CT97" s="69">
        <f t="shared" si="122"/>
        <v>400713.51462499355</v>
      </c>
      <c r="CU97" s="692">
        <f t="shared" si="163"/>
        <v>4.8180071245375826</v>
      </c>
      <c r="CV97" s="69">
        <f t="shared" si="122"/>
        <v>740793.85070568952</v>
      </c>
      <c r="CW97" s="692">
        <f t="shared" si="164"/>
        <v>8.4721784421670918</v>
      </c>
      <c r="CX97" s="69">
        <f t="shared" si="123"/>
        <v>1550831.105742045</v>
      </c>
      <c r="CY97" s="692">
        <f t="shared" si="165"/>
        <v>16.20559576801783</v>
      </c>
      <c r="CZ97" s="69">
        <f t="shared" si="124"/>
        <v>2291624.9564477345</v>
      </c>
      <c r="DA97" s="692">
        <f t="shared" si="166"/>
        <v>24.677774210184925</v>
      </c>
      <c r="DB97" s="69">
        <f t="shared" si="125"/>
        <v>1058852.0800847628</v>
      </c>
      <c r="DC97" s="692">
        <f t="shared" si="167"/>
        <v>12.260112652055652</v>
      </c>
      <c r="DD97" s="69">
        <f t="shared" si="126"/>
        <v>1635340.2360104411</v>
      </c>
      <c r="DE97" s="692">
        <f t="shared" si="168"/>
        <v>17.253144522545913</v>
      </c>
      <c r="DF97" s="69">
        <f t="shared" si="126"/>
        <v>2694192.3160952036</v>
      </c>
      <c r="DG97" s="692">
        <f t="shared" si="169"/>
        <v>29.513257174601559</v>
      </c>
      <c r="DH97" s="20"/>
      <c r="DI97" s="69">
        <f t="shared" si="127"/>
        <v>598131.63279585552</v>
      </c>
      <c r="DJ97" s="692">
        <f t="shared" si="170"/>
        <v>6.3422864361071225</v>
      </c>
      <c r="DK97" s="69">
        <f t="shared" si="127"/>
        <v>82128.609840241712</v>
      </c>
      <c r="DL97" s="692">
        <f t="shared" si="171"/>
        <v>0.8655070811349328</v>
      </c>
      <c r="DM97" s="69">
        <f t="shared" si="127"/>
        <v>680260.24263609725</v>
      </c>
      <c r="DN97" s="692">
        <f t="shared" si="172"/>
        <v>7.2077935172420551</v>
      </c>
      <c r="DO97" s="69">
        <f t="shared" si="127"/>
        <v>1276393.915248719</v>
      </c>
      <c r="DP97" s="692">
        <f t="shared" si="173"/>
        <v>14.034103374782104</v>
      </c>
      <c r="DQ97" s="69">
        <f t="shared" si="128"/>
        <v>697100.75423956313</v>
      </c>
      <c r="DR97" s="692">
        <f t="shared" si="174"/>
        <v>6.7888809046906822</v>
      </c>
      <c r="DS97" s="69">
        <f t="shared" si="129"/>
        <v>1973494.6694882822</v>
      </c>
      <c r="DT97" s="692">
        <f t="shared" si="175"/>
        <v>20.822984279472784</v>
      </c>
      <c r="DU97" s="69">
        <f t="shared" si="130"/>
        <v>1874525.5480445747</v>
      </c>
      <c r="DV97" s="471">
        <f t="shared" si="176"/>
        <v>20.376389810889222</v>
      </c>
      <c r="DW97" s="69">
        <f t="shared" si="131"/>
        <v>784564.24530349497</v>
      </c>
      <c r="DX97" s="692">
        <f t="shared" si="177"/>
        <v>7.7208359306675884</v>
      </c>
      <c r="DY97" s="69">
        <f t="shared" si="132"/>
        <v>2659089.7933480698</v>
      </c>
      <c r="DZ97" s="692">
        <f t="shared" si="178"/>
        <v>28.097225741556816</v>
      </c>
      <c r="EA97" s="91"/>
      <c r="EB97" s="69"/>
      <c r="EC97" s="69"/>
      <c r="ED97" s="69"/>
      <c r="EE97" s="69"/>
      <c r="EF97" s="69"/>
      <c r="EG97" s="69"/>
      <c r="EH97" s="69">
        <v>339000</v>
      </c>
      <c r="EI97" s="69">
        <f t="shared" si="133"/>
        <v>1728000</v>
      </c>
      <c r="EJ97" s="69">
        <v>2067000</v>
      </c>
      <c r="EK97" s="91"/>
      <c r="EL97" s="69"/>
      <c r="EM97" s="69"/>
      <c r="EN97" s="69"/>
      <c r="EO97" s="69"/>
      <c r="EP97" s="69"/>
      <c r="EQ97" s="69"/>
      <c r="ER97" s="69"/>
      <c r="ES97" s="69"/>
      <c r="ET97" s="69"/>
      <c r="EU97" s="91"/>
    </row>
    <row r="98" spans="1:151" s="72" customFormat="1">
      <c r="A98" s="61">
        <v>35886</v>
      </c>
      <c r="B98" s="70">
        <v>313</v>
      </c>
      <c r="C98" s="70">
        <f t="shared" si="96"/>
        <v>562</v>
      </c>
      <c r="D98" s="70">
        <v>875</v>
      </c>
      <c r="E98" s="70">
        <f t="shared" si="97"/>
        <v>1464</v>
      </c>
      <c r="F98" s="70">
        <f t="shared" si="98"/>
        <v>1905</v>
      </c>
      <c r="G98" s="70">
        <f t="shared" si="99"/>
        <v>3369</v>
      </c>
      <c r="H98" s="70">
        <v>1777</v>
      </c>
      <c r="I98" s="70">
        <f t="shared" si="100"/>
        <v>2467</v>
      </c>
      <c r="J98" s="70">
        <v>4244</v>
      </c>
      <c r="K98" s="23"/>
      <c r="L98" s="70">
        <v>813</v>
      </c>
      <c r="M98" s="70">
        <f t="shared" si="101"/>
        <v>1505</v>
      </c>
      <c r="N98" s="70">
        <v>2318</v>
      </c>
      <c r="O98" s="70">
        <f t="shared" si="102"/>
        <v>1221</v>
      </c>
      <c r="P98" s="70">
        <f t="shared" si="103"/>
        <v>1982</v>
      </c>
      <c r="Q98" s="70">
        <f t="shared" si="104"/>
        <v>3203</v>
      </c>
      <c r="R98" s="70">
        <v>2034</v>
      </c>
      <c r="S98" s="70">
        <f t="shared" si="105"/>
        <v>3487</v>
      </c>
      <c r="T98" s="70">
        <v>5521</v>
      </c>
      <c r="U98" s="23"/>
      <c r="V98" s="70">
        <v>-500</v>
      </c>
      <c r="W98" s="70">
        <f t="shared" si="106"/>
        <v>-943</v>
      </c>
      <c r="X98" s="70">
        <v>-1443</v>
      </c>
      <c r="Y98" s="70">
        <f t="shared" si="107"/>
        <v>243</v>
      </c>
      <c r="Z98" s="70">
        <f t="shared" si="108"/>
        <v>-77</v>
      </c>
      <c r="AA98" s="70">
        <f t="shared" si="109"/>
        <v>166</v>
      </c>
      <c r="AB98" s="70">
        <v>-257</v>
      </c>
      <c r="AC98" s="70">
        <f t="shared" si="110"/>
        <v>-1020</v>
      </c>
      <c r="AD98" s="70">
        <v>-1277</v>
      </c>
      <c r="AE98" s="23"/>
      <c r="AF98" s="233">
        <f t="shared" si="150"/>
        <v>-5796</v>
      </c>
      <c r="AG98" s="233">
        <f t="shared" si="111"/>
        <v>-8918</v>
      </c>
      <c r="AH98" s="233">
        <f t="shared" si="151"/>
        <v>-14714</v>
      </c>
      <c r="AI98" s="233">
        <f t="shared" si="112"/>
        <v>10072</v>
      </c>
      <c r="AJ98" s="233">
        <f t="shared" si="113"/>
        <v>6664</v>
      </c>
      <c r="AK98" s="233">
        <f t="shared" si="114"/>
        <v>16736</v>
      </c>
      <c r="AL98" s="233">
        <f t="shared" si="152"/>
        <v>4276</v>
      </c>
      <c r="AM98" s="233">
        <f t="shared" si="115"/>
        <v>-2254</v>
      </c>
      <c r="AN98" s="233">
        <f t="shared" si="153"/>
        <v>2022</v>
      </c>
      <c r="AO98" s="23"/>
      <c r="AP98" s="233">
        <f t="shared" si="134"/>
        <v>4060</v>
      </c>
      <c r="AQ98" s="233">
        <f t="shared" si="135"/>
        <v>9856</v>
      </c>
      <c r="AR98" s="233">
        <f t="shared" si="136"/>
        <v>-5796</v>
      </c>
      <c r="AS98" s="233">
        <f t="shared" si="137"/>
        <v>22791</v>
      </c>
      <c r="AT98" s="233">
        <f t="shared" si="138"/>
        <v>12719</v>
      </c>
      <c r="AU98" s="233">
        <f t="shared" si="139"/>
        <v>10072</v>
      </c>
      <c r="AV98" s="409">
        <f t="shared" si="140"/>
        <v>26851</v>
      </c>
      <c r="AW98" s="409">
        <f t="shared" si="141"/>
        <v>22575</v>
      </c>
      <c r="AX98" s="233">
        <f t="shared" si="142"/>
        <v>4276</v>
      </c>
      <c r="AY98" s="75"/>
      <c r="AZ98" s="744">
        <v>270131</v>
      </c>
      <c r="BA98" s="382">
        <f t="shared" si="154"/>
        <v>2.9299189999999999</v>
      </c>
      <c r="BB98" s="69">
        <f t="shared" si="116"/>
        <v>69892</v>
      </c>
      <c r="BC98" s="382">
        <f t="shared" si="154"/>
        <v>0.80301800000000001</v>
      </c>
      <c r="BD98" s="744">
        <v>340023</v>
      </c>
      <c r="BE98" s="382">
        <f t="shared" si="143"/>
        <v>3.7329370000000002</v>
      </c>
      <c r="BF98" s="744">
        <v>543442</v>
      </c>
      <c r="BG98" s="382">
        <f t="shared" si="144"/>
        <v>6.4605550000000003</v>
      </c>
      <c r="BH98" s="69">
        <f t="shared" si="91"/>
        <v>1116203</v>
      </c>
      <c r="BI98" s="382">
        <f t="shared" si="145"/>
        <v>12.264821</v>
      </c>
      <c r="BJ98" s="744">
        <v>1659645</v>
      </c>
      <c r="BK98" s="382">
        <f t="shared" si="146"/>
        <v>18.725376000000001</v>
      </c>
      <c r="BL98" s="69">
        <f t="shared" ref="BL98:BL161" si="179">AZ98+BF98</f>
        <v>813573</v>
      </c>
      <c r="BM98" s="382">
        <f t="shared" si="147"/>
        <v>9.3904739999999993</v>
      </c>
      <c r="BN98" s="69">
        <f t="shared" si="117"/>
        <v>1187236</v>
      </c>
      <c r="BO98" s="382">
        <f t="shared" si="148"/>
        <v>13.081530000000001</v>
      </c>
      <c r="BP98" s="744">
        <v>2000809</v>
      </c>
      <c r="BQ98" s="382">
        <f t="shared" si="149"/>
        <v>22.472003999999998</v>
      </c>
      <c r="BR98" s="20"/>
      <c r="BS98" s="744">
        <v>417424</v>
      </c>
      <c r="BT98" s="420">
        <f t="shared" si="155"/>
        <v>4.839372</v>
      </c>
      <c r="BU98" s="69">
        <f t="shared" si="118"/>
        <v>61397</v>
      </c>
      <c r="BV98" s="420">
        <f t="shared" si="156"/>
        <v>0.66833900000000002</v>
      </c>
      <c r="BW98" s="744">
        <v>478821</v>
      </c>
      <c r="BX98" s="420">
        <f t="shared" si="157"/>
        <v>5.5077109999999996</v>
      </c>
      <c r="BY98" s="744">
        <v>817447</v>
      </c>
      <c r="BZ98" s="420">
        <f t="shared" si="158"/>
        <v>10.686812</v>
      </c>
      <c r="CA98" s="69">
        <f t="shared" si="119"/>
        <v>464833</v>
      </c>
      <c r="CB98" s="420">
        <f t="shared" si="159"/>
        <v>5.1199380000000003</v>
      </c>
      <c r="CC98" s="744">
        <v>1282280</v>
      </c>
      <c r="CD98" s="420">
        <f t="shared" si="93"/>
        <v>15.806749999999999</v>
      </c>
      <c r="CE98" s="69">
        <f t="shared" si="120"/>
        <v>1234871</v>
      </c>
      <c r="CF98" s="420">
        <f t="shared" si="94"/>
        <v>15.526184000000001</v>
      </c>
      <c r="CG98" s="69">
        <f t="shared" si="121"/>
        <v>531684</v>
      </c>
      <c r="CH98" s="420">
        <f t="shared" si="90"/>
        <v>5.840573</v>
      </c>
      <c r="CI98" s="744">
        <v>1766555</v>
      </c>
      <c r="CJ98" s="471">
        <f t="shared" si="160"/>
        <v>21.366757</v>
      </c>
      <c r="CK98" s="96"/>
      <c r="CL98" s="514">
        <v>840.36959999999999</v>
      </c>
      <c r="CM98" s="868">
        <f t="shared" si="95"/>
        <v>1.3101378250712543</v>
      </c>
      <c r="CN98" s="613"/>
      <c r="CO98" s="96"/>
      <c r="CP98" s="69">
        <f t="shared" si="122"/>
        <v>353908.84082432301</v>
      </c>
      <c r="CQ98" s="692">
        <f t="shared" si="161"/>
        <v>3.838707689571617</v>
      </c>
      <c r="CR98" s="69">
        <f t="shared" si="122"/>
        <v>91568.152869880112</v>
      </c>
      <c r="CS98" s="692">
        <f t="shared" si="162"/>
        <v>1.0521688965628901</v>
      </c>
      <c r="CT98" s="69">
        <f t="shared" si="122"/>
        <v>445476.99369420309</v>
      </c>
      <c r="CU98" s="692">
        <f t="shared" si="163"/>
        <v>4.8908765861345067</v>
      </c>
      <c r="CV98" s="69">
        <f t="shared" si="122"/>
        <v>711983.91993237264</v>
      </c>
      <c r="CW98" s="692">
        <f t="shared" si="164"/>
        <v>8.4644607483585883</v>
      </c>
      <c r="CX98" s="69">
        <f t="shared" si="123"/>
        <v>1462379.7707580093</v>
      </c>
      <c r="CY98" s="692">
        <f t="shared" si="165"/>
        <v>16.068079500054754</v>
      </c>
      <c r="CZ98" s="69">
        <f t="shared" si="124"/>
        <v>2174363.6906903819</v>
      </c>
      <c r="DA98" s="692">
        <f t="shared" si="166"/>
        <v>24.532540248413348</v>
      </c>
      <c r="DB98" s="69">
        <f t="shared" si="125"/>
        <v>1065892.7607566956</v>
      </c>
      <c r="DC98" s="692">
        <f t="shared" si="167"/>
        <v>12.303168437930205</v>
      </c>
      <c r="DD98" s="69">
        <f t="shared" si="126"/>
        <v>1555442.7908862957</v>
      </c>
      <c r="DE98" s="692">
        <f t="shared" si="168"/>
        <v>17.138188627129914</v>
      </c>
      <c r="DF98" s="69">
        <f t="shared" si="126"/>
        <v>2621335.5516429911</v>
      </c>
      <c r="DG98" s="692">
        <f t="shared" si="169"/>
        <v>29.441357065060121</v>
      </c>
      <c r="DH98" s="20"/>
      <c r="DI98" s="69">
        <f t="shared" si="127"/>
        <v>546882.97149254323</v>
      </c>
      <c r="DJ98" s="692">
        <f t="shared" si="170"/>
        <v>6.3406681464776593</v>
      </c>
      <c r="DK98" s="69">
        <f t="shared" si="127"/>
        <v>80438.532045899803</v>
      </c>
      <c r="DL98" s="692">
        <f t="shared" si="171"/>
        <v>0.87566396883523245</v>
      </c>
      <c r="DM98" s="69">
        <f t="shared" si="127"/>
        <v>627321.50353844301</v>
      </c>
      <c r="DN98" s="692">
        <f t="shared" si="172"/>
        <v>7.2163321153128921</v>
      </c>
      <c r="DO98" s="69">
        <f t="shared" si="127"/>
        <v>1070968.2346910217</v>
      </c>
      <c r="DP98" s="692">
        <f t="shared" si="173"/>
        <v>14.002151692902977</v>
      </c>
      <c r="DQ98" s="69">
        <f t="shared" si="128"/>
        <v>608995.29564134637</v>
      </c>
      <c r="DR98" s="692">
        <f t="shared" si="174"/>
        <v>6.7080557932988221</v>
      </c>
      <c r="DS98" s="69">
        <f t="shared" si="129"/>
        <v>1679963.5303323679</v>
      </c>
      <c r="DT98" s="692">
        <f t="shared" si="175"/>
        <v>20.710207486201796</v>
      </c>
      <c r="DU98" s="69">
        <f t="shared" si="130"/>
        <v>1617851.2061835648</v>
      </c>
      <c r="DV98" s="471">
        <f t="shared" si="176"/>
        <v>20.342819839380638</v>
      </c>
      <c r="DW98" s="69">
        <f t="shared" si="131"/>
        <v>696579.31938518479</v>
      </c>
      <c r="DX98" s="692">
        <f t="shared" si="177"/>
        <v>7.6522379705237498</v>
      </c>
      <c r="DY98" s="69">
        <f t="shared" si="132"/>
        <v>2314430.5255687498</v>
      </c>
      <c r="DZ98" s="692">
        <f t="shared" si="178"/>
        <v>27.995057809904385</v>
      </c>
      <c r="EA98" s="91"/>
      <c r="EB98" s="69">
        <v>150000</v>
      </c>
      <c r="EC98" s="69">
        <f>ED98-EB98</f>
        <v>1137000</v>
      </c>
      <c r="ED98" s="69">
        <v>1287000</v>
      </c>
      <c r="EE98" s="69">
        <v>140000</v>
      </c>
      <c r="EF98" s="69">
        <f>EG98-EE98</f>
        <v>522000</v>
      </c>
      <c r="EG98" s="69">
        <v>662000</v>
      </c>
      <c r="EH98" s="69">
        <v>291000</v>
      </c>
      <c r="EI98" s="69">
        <f t="shared" si="133"/>
        <v>1658000</v>
      </c>
      <c r="EJ98" s="69">
        <v>1949000</v>
      </c>
      <c r="EK98" s="91"/>
      <c r="EL98" s="69"/>
      <c r="EM98" s="69"/>
      <c r="EN98" s="69"/>
      <c r="EO98" s="69"/>
      <c r="EP98" s="69"/>
      <c r="EQ98" s="69"/>
      <c r="ER98" s="69"/>
      <c r="ES98" s="69"/>
      <c r="ET98" s="69"/>
      <c r="EU98" s="91"/>
    </row>
    <row r="99" spans="1:151" s="72" customFormat="1">
      <c r="A99" s="61">
        <v>35916</v>
      </c>
      <c r="B99" s="70">
        <v>277</v>
      </c>
      <c r="C99" s="70">
        <f t="shared" si="96"/>
        <v>570</v>
      </c>
      <c r="D99" s="70">
        <v>847</v>
      </c>
      <c r="E99" s="70">
        <f t="shared" si="97"/>
        <v>1345</v>
      </c>
      <c r="F99" s="70">
        <f t="shared" si="98"/>
        <v>1584</v>
      </c>
      <c r="G99" s="70">
        <f t="shared" si="99"/>
        <v>2929</v>
      </c>
      <c r="H99" s="70">
        <v>1622</v>
      </c>
      <c r="I99" s="70">
        <f t="shared" si="100"/>
        <v>2154</v>
      </c>
      <c r="J99" s="70">
        <v>3776</v>
      </c>
      <c r="K99" s="23"/>
      <c r="L99" s="70">
        <v>732</v>
      </c>
      <c r="M99" s="70">
        <f t="shared" si="101"/>
        <v>1410</v>
      </c>
      <c r="N99" s="70">
        <v>2142</v>
      </c>
      <c r="O99" s="70">
        <f t="shared" si="102"/>
        <v>1417</v>
      </c>
      <c r="P99" s="70">
        <f t="shared" si="103"/>
        <v>2416</v>
      </c>
      <c r="Q99" s="70">
        <f t="shared" si="104"/>
        <v>3833</v>
      </c>
      <c r="R99" s="70">
        <v>2149</v>
      </c>
      <c r="S99" s="70">
        <f t="shared" si="105"/>
        <v>3826</v>
      </c>
      <c r="T99" s="70">
        <v>5975</v>
      </c>
      <c r="U99" s="23"/>
      <c r="V99" s="70">
        <v>-455</v>
      </c>
      <c r="W99" s="70">
        <f t="shared" si="106"/>
        <v>-840</v>
      </c>
      <c r="X99" s="70">
        <v>-1295</v>
      </c>
      <c r="Y99" s="70">
        <f t="shared" si="107"/>
        <v>-72</v>
      </c>
      <c r="Z99" s="70">
        <f t="shared" si="108"/>
        <v>-832</v>
      </c>
      <c r="AA99" s="70">
        <f t="shared" si="109"/>
        <v>-904</v>
      </c>
      <c r="AB99" s="70">
        <v>-527</v>
      </c>
      <c r="AC99" s="70">
        <f t="shared" si="110"/>
        <v>-1672</v>
      </c>
      <c r="AD99" s="70">
        <v>-2199</v>
      </c>
      <c r="AE99" s="23"/>
      <c r="AF99" s="233">
        <f t="shared" si="150"/>
        <v>-5835</v>
      </c>
      <c r="AG99" s="233">
        <f t="shared" si="111"/>
        <v>-8960</v>
      </c>
      <c r="AH99" s="233">
        <f t="shared" si="151"/>
        <v>-14795</v>
      </c>
      <c r="AI99" s="233">
        <f t="shared" si="112"/>
        <v>9620</v>
      </c>
      <c r="AJ99" s="233">
        <f t="shared" si="113"/>
        <v>6231</v>
      </c>
      <c r="AK99" s="233">
        <f t="shared" si="114"/>
        <v>15851</v>
      </c>
      <c r="AL99" s="233">
        <f t="shared" si="152"/>
        <v>3785</v>
      </c>
      <c r="AM99" s="233">
        <f t="shared" si="115"/>
        <v>-2729</v>
      </c>
      <c r="AN99" s="233">
        <f t="shared" si="153"/>
        <v>1056</v>
      </c>
      <c r="AO99" s="23"/>
      <c r="AP99" s="233">
        <f t="shared" si="134"/>
        <v>3992</v>
      </c>
      <c r="AQ99" s="233">
        <f t="shared" si="135"/>
        <v>9827</v>
      </c>
      <c r="AR99" s="233">
        <f t="shared" si="136"/>
        <v>-5835</v>
      </c>
      <c r="AS99" s="233">
        <f t="shared" si="137"/>
        <v>22454</v>
      </c>
      <c r="AT99" s="233">
        <f t="shared" si="138"/>
        <v>12834</v>
      </c>
      <c r="AU99" s="233">
        <f t="shared" si="139"/>
        <v>9620</v>
      </c>
      <c r="AV99" s="409">
        <f t="shared" si="140"/>
        <v>26446</v>
      </c>
      <c r="AW99" s="409">
        <f t="shared" si="141"/>
        <v>22661</v>
      </c>
      <c r="AX99" s="233">
        <f t="shared" si="142"/>
        <v>3785</v>
      </c>
      <c r="AY99" s="75"/>
      <c r="AZ99" s="744">
        <v>250603</v>
      </c>
      <c r="BA99" s="382">
        <f t="shared" si="154"/>
        <v>2.9148239999999999</v>
      </c>
      <c r="BB99" s="69">
        <f t="shared" si="116"/>
        <v>77719</v>
      </c>
      <c r="BC99" s="382">
        <f t="shared" si="154"/>
        <v>0.82562899999999995</v>
      </c>
      <c r="BD99" s="744">
        <v>328322</v>
      </c>
      <c r="BE99" s="382">
        <f t="shared" si="143"/>
        <v>3.740453</v>
      </c>
      <c r="BF99" s="744">
        <v>553857</v>
      </c>
      <c r="BG99" s="382">
        <f t="shared" si="144"/>
        <v>6.466145</v>
      </c>
      <c r="BH99" s="69">
        <f t="shared" si="91"/>
        <v>1208326</v>
      </c>
      <c r="BI99" s="382">
        <f t="shared" si="145"/>
        <v>12.181094</v>
      </c>
      <c r="BJ99" s="744">
        <v>1762183</v>
      </c>
      <c r="BK99" s="382">
        <f t="shared" si="146"/>
        <v>18.647238999999999</v>
      </c>
      <c r="BL99" s="69">
        <f t="shared" si="179"/>
        <v>804460</v>
      </c>
      <c r="BM99" s="382">
        <f t="shared" si="147"/>
        <v>9.3809690000000003</v>
      </c>
      <c r="BN99" s="69">
        <f t="shared" si="117"/>
        <v>1287378</v>
      </c>
      <c r="BO99" s="382">
        <f t="shared" si="148"/>
        <v>13.021317</v>
      </c>
      <c r="BP99" s="744">
        <v>2091838</v>
      </c>
      <c r="BQ99" s="382">
        <f t="shared" si="149"/>
        <v>22.402286</v>
      </c>
      <c r="BR99" s="20"/>
      <c r="BS99" s="744">
        <v>412678</v>
      </c>
      <c r="BT99" s="420">
        <f t="shared" si="155"/>
        <v>4.8771180000000003</v>
      </c>
      <c r="BU99" s="69">
        <f t="shared" si="118"/>
        <v>62406</v>
      </c>
      <c r="BV99" s="420">
        <f t="shared" si="156"/>
        <v>0.67913100000000004</v>
      </c>
      <c r="BW99" s="744">
        <v>475084</v>
      </c>
      <c r="BX99" s="420">
        <f t="shared" si="157"/>
        <v>5.5562490000000002</v>
      </c>
      <c r="BY99" s="744">
        <v>822427</v>
      </c>
      <c r="BZ99" s="420">
        <f t="shared" si="158"/>
        <v>10.723405</v>
      </c>
      <c r="CA99" s="69">
        <f t="shared" si="119"/>
        <v>433956</v>
      </c>
      <c r="CB99" s="420">
        <f t="shared" si="159"/>
        <v>5.0969100000000003</v>
      </c>
      <c r="CC99" s="744">
        <v>1256383</v>
      </c>
      <c r="CD99" s="420">
        <f t="shared" si="93"/>
        <v>15.820315000000001</v>
      </c>
      <c r="CE99" s="69">
        <f t="shared" si="120"/>
        <v>1235105</v>
      </c>
      <c r="CF99" s="420">
        <f t="shared" si="94"/>
        <v>15.600523000000001</v>
      </c>
      <c r="CG99" s="69">
        <f t="shared" si="121"/>
        <v>500469</v>
      </c>
      <c r="CH99" s="420">
        <f t="shared" si="90"/>
        <v>5.8289540000000004</v>
      </c>
      <c r="CI99" s="744">
        <v>1735574</v>
      </c>
      <c r="CJ99" s="471">
        <f t="shared" si="160"/>
        <v>21.429476999999999</v>
      </c>
      <c r="CK99" s="96"/>
      <c r="CL99" s="514">
        <v>840.36959999999999</v>
      </c>
      <c r="CM99" s="868">
        <f t="shared" si="95"/>
        <v>1.3101378250712543</v>
      </c>
      <c r="CN99" s="613"/>
      <c r="CO99" s="96"/>
      <c r="CP99" s="69">
        <f t="shared" si="122"/>
        <v>328324.46937633154</v>
      </c>
      <c r="CQ99" s="692">
        <f t="shared" si="161"/>
        <v>3.8195758412317899</v>
      </c>
      <c r="CR99" s="69">
        <f t="shared" si="122"/>
        <v>101822.60162671281</v>
      </c>
      <c r="CS99" s="692">
        <f t="shared" si="162"/>
        <v>1.0819261354217158</v>
      </c>
      <c r="CT99" s="69">
        <f t="shared" si="122"/>
        <v>430147.07100304437</v>
      </c>
      <c r="CU99" s="692">
        <f t="shared" si="163"/>
        <v>4.9015019766535053</v>
      </c>
      <c r="CV99" s="69">
        <f t="shared" si="122"/>
        <v>725629.00538048975</v>
      </c>
      <c r="CW99" s="692">
        <f t="shared" si="164"/>
        <v>8.4731147183783104</v>
      </c>
      <c r="CX99" s="69">
        <f t="shared" si="123"/>
        <v>1583073.5976170485</v>
      </c>
      <c r="CY99" s="692">
        <f t="shared" si="165"/>
        <v>15.961520591314526</v>
      </c>
      <c r="CZ99" s="69">
        <f t="shared" si="124"/>
        <v>2308702.6029975382</v>
      </c>
      <c r="DA99" s="692">
        <f t="shared" si="166"/>
        <v>24.434635309692837</v>
      </c>
      <c r="DB99" s="69">
        <f t="shared" si="125"/>
        <v>1053953.4747568213</v>
      </c>
      <c r="DC99" s="692">
        <f t="shared" si="167"/>
        <v>12.292690559610103</v>
      </c>
      <c r="DD99" s="69">
        <f t="shared" si="126"/>
        <v>1686642.6129645812</v>
      </c>
      <c r="DE99" s="692">
        <f t="shared" si="168"/>
        <v>17.062571055044415</v>
      </c>
      <c r="DF99" s="69">
        <f t="shared" si="126"/>
        <v>2740596.0877214023</v>
      </c>
      <c r="DG99" s="692">
        <f t="shared" si="169"/>
        <v>29.355261614654516</v>
      </c>
      <c r="DH99" s="20"/>
      <c r="DI99" s="69">
        <f t="shared" si="127"/>
        <v>540665.05737475504</v>
      </c>
      <c r="DJ99" s="692">
        <f t="shared" si="170"/>
        <v>6.3910303332476124</v>
      </c>
      <c r="DK99" s="69">
        <f t="shared" si="127"/>
        <v>81760.461111396697</v>
      </c>
      <c r="DL99" s="692">
        <f t="shared" si="171"/>
        <v>0.88992821099653618</v>
      </c>
      <c r="DM99" s="69">
        <f t="shared" si="127"/>
        <v>622425.51848615182</v>
      </c>
      <c r="DN99" s="692">
        <f t="shared" si="172"/>
        <v>7.2809585442441485</v>
      </c>
      <c r="DO99" s="69">
        <f t="shared" si="127"/>
        <v>1077492.7210598765</v>
      </c>
      <c r="DP99" s="692">
        <f t="shared" si="173"/>
        <v>14.05200029177842</v>
      </c>
      <c r="DQ99" s="69">
        <f t="shared" si="128"/>
        <v>568542.17001662124</v>
      </c>
      <c r="DR99" s="692">
        <f t="shared" si="174"/>
        <v>6.678994752545317</v>
      </c>
      <c r="DS99" s="69">
        <f t="shared" si="129"/>
        <v>1646034.8910764977</v>
      </c>
      <c r="DT99" s="692">
        <f t="shared" si="175"/>
        <v>20.730995044323734</v>
      </c>
      <c r="DU99" s="69">
        <f t="shared" si="130"/>
        <v>1618157.7784346316</v>
      </c>
      <c r="DV99" s="471">
        <f t="shared" si="176"/>
        <v>20.443030625026029</v>
      </c>
      <c r="DW99" s="69">
        <f t="shared" si="131"/>
        <v>655683.36717558559</v>
      </c>
      <c r="DX99" s="692">
        <f t="shared" si="177"/>
        <v>7.6382579950071348</v>
      </c>
      <c r="DY99" s="69">
        <f t="shared" si="132"/>
        <v>2273841.145610217</v>
      </c>
      <c r="DZ99" s="692">
        <f t="shared" si="178"/>
        <v>28.081288620033167</v>
      </c>
      <c r="EA99" s="91"/>
      <c r="EB99" s="69"/>
      <c r="EC99" s="69"/>
      <c r="ED99" s="69"/>
      <c r="EE99" s="69"/>
      <c r="EF99" s="69"/>
      <c r="EG99" s="69"/>
      <c r="EH99" s="69">
        <v>255000</v>
      </c>
      <c r="EI99" s="69">
        <f t="shared" si="133"/>
        <v>1079000</v>
      </c>
      <c r="EJ99" s="69">
        <v>1334000</v>
      </c>
      <c r="EK99" s="91"/>
      <c r="EL99" s="69"/>
      <c r="EM99" s="69"/>
      <c r="EN99" s="69"/>
      <c r="EO99" s="69"/>
      <c r="EP99" s="69"/>
      <c r="EQ99" s="69"/>
      <c r="ER99" s="69"/>
      <c r="ES99" s="69"/>
      <c r="ET99" s="69"/>
      <c r="EU99" s="91"/>
    </row>
    <row r="100" spans="1:151" s="72" customFormat="1">
      <c r="A100" s="61">
        <v>35947</v>
      </c>
      <c r="B100" s="70">
        <v>320</v>
      </c>
      <c r="C100" s="70">
        <f t="shared" si="96"/>
        <v>754</v>
      </c>
      <c r="D100" s="70">
        <v>1074</v>
      </c>
      <c r="E100" s="70">
        <f t="shared" si="97"/>
        <v>1670</v>
      </c>
      <c r="F100" s="70">
        <f t="shared" si="98"/>
        <v>1868</v>
      </c>
      <c r="G100" s="70">
        <f t="shared" si="99"/>
        <v>3538</v>
      </c>
      <c r="H100" s="70">
        <v>1990</v>
      </c>
      <c r="I100" s="70">
        <f t="shared" si="100"/>
        <v>2622</v>
      </c>
      <c r="J100" s="70">
        <v>4612</v>
      </c>
      <c r="K100" s="23"/>
      <c r="L100" s="70">
        <v>681</v>
      </c>
      <c r="M100" s="70">
        <f t="shared" si="101"/>
        <v>1376</v>
      </c>
      <c r="N100" s="70">
        <v>2057</v>
      </c>
      <c r="O100" s="70">
        <f t="shared" si="102"/>
        <v>1297</v>
      </c>
      <c r="P100" s="70">
        <f t="shared" si="103"/>
        <v>2038</v>
      </c>
      <c r="Q100" s="70">
        <f t="shared" si="104"/>
        <v>3335</v>
      </c>
      <c r="R100" s="70">
        <v>1978</v>
      </c>
      <c r="S100" s="70">
        <f t="shared" si="105"/>
        <v>3414</v>
      </c>
      <c r="T100" s="70">
        <v>5392</v>
      </c>
      <c r="U100" s="23"/>
      <c r="V100" s="70">
        <v>-361</v>
      </c>
      <c r="W100" s="70">
        <f t="shared" si="106"/>
        <v>-622</v>
      </c>
      <c r="X100" s="70">
        <v>-983</v>
      </c>
      <c r="Y100" s="70">
        <f t="shared" si="107"/>
        <v>373</v>
      </c>
      <c r="Z100" s="70">
        <f t="shared" si="108"/>
        <v>-170</v>
      </c>
      <c r="AA100" s="70">
        <f t="shared" si="109"/>
        <v>203</v>
      </c>
      <c r="AB100" s="70">
        <v>12</v>
      </c>
      <c r="AC100" s="70">
        <f t="shared" si="110"/>
        <v>-792</v>
      </c>
      <c r="AD100" s="70">
        <v>-780</v>
      </c>
      <c r="AE100" s="23"/>
      <c r="AF100" s="233">
        <f t="shared" si="150"/>
        <v>-5805</v>
      </c>
      <c r="AG100" s="233">
        <f t="shared" si="111"/>
        <v>-8933</v>
      </c>
      <c r="AH100" s="233">
        <f t="shared" si="151"/>
        <v>-14738</v>
      </c>
      <c r="AI100" s="233">
        <f t="shared" si="112"/>
        <v>9328</v>
      </c>
      <c r="AJ100" s="233">
        <f t="shared" si="113"/>
        <v>5862</v>
      </c>
      <c r="AK100" s="233">
        <f t="shared" si="114"/>
        <v>15190</v>
      </c>
      <c r="AL100" s="233">
        <f t="shared" si="152"/>
        <v>3523</v>
      </c>
      <c r="AM100" s="233">
        <f t="shared" si="115"/>
        <v>-3071</v>
      </c>
      <c r="AN100" s="233">
        <f t="shared" si="153"/>
        <v>452</v>
      </c>
      <c r="AO100" s="23"/>
      <c r="AP100" s="233">
        <f t="shared" si="134"/>
        <v>3971</v>
      </c>
      <c r="AQ100" s="233">
        <f t="shared" si="135"/>
        <v>9776</v>
      </c>
      <c r="AR100" s="233">
        <f t="shared" si="136"/>
        <v>-5805</v>
      </c>
      <c r="AS100" s="233">
        <f t="shared" si="137"/>
        <v>22322</v>
      </c>
      <c r="AT100" s="233">
        <f t="shared" si="138"/>
        <v>12994</v>
      </c>
      <c r="AU100" s="233">
        <f t="shared" si="139"/>
        <v>9328</v>
      </c>
      <c r="AV100" s="409">
        <f t="shared" si="140"/>
        <v>26293</v>
      </c>
      <c r="AW100" s="409">
        <f t="shared" si="141"/>
        <v>22770</v>
      </c>
      <c r="AX100" s="233">
        <f t="shared" si="142"/>
        <v>3523</v>
      </c>
      <c r="AY100" s="75"/>
      <c r="AZ100" s="744">
        <v>227088</v>
      </c>
      <c r="BA100" s="382">
        <f t="shared" si="154"/>
        <v>2.9129290000000001</v>
      </c>
      <c r="BB100" s="69">
        <f t="shared" si="116"/>
        <v>74417</v>
      </c>
      <c r="BC100" s="382">
        <f t="shared" si="154"/>
        <v>0.84518099999999996</v>
      </c>
      <c r="BD100" s="744">
        <v>301505</v>
      </c>
      <c r="BE100" s="382">
        <f t="shared" si="143"/>
        <v>3.7581099999999998</v>
      </c>
      <c r="BF100" s="744">
        <v>520852</v>
      </c>
      <c r="BG100" s="382">
        <f t="shared" si="144"/>
        <v>6.548635</v>
      </c>
      <c r="BH100" s="69">
        <f t="shared" si="91"/>
        <v>1084372</v>
      </c>
      <c r="BI100" s="382">
        <f t="shared" si="145"/>
        <v>12.210628</v>
      </c>
      <c r="BJ100" s="744">
        <v>1605224</v>
      </c>
      <c r="BK100" s="382">
        <f t="shared" si="146"/>
        <v>18.759263000000001</v>
      </c>
      <c r="BL100" s="69">
        <f t="shared" si="179"/>
        <v>747940</v>
      </c>
      <c r="BM100" s="382">
        <f t="shared" si="147"/>
        <v>9.4615639999999992</v>
      </c>
      <c r="BN100" s="69">
        <f t="shared" si="117"/>
        <v>1159907</v>
      </c>
      <c r="BO100" s="382">
        <f t="shared" si="148"/>
        <v>13.071011</v>
      </c>
      <c r="BP100" s="744">
        <v>1907847</v>
      </c>
      <c r="BQ100" s="382">
        <f t="shared" si="149"/>
        <v>22.532575000000001</v>
      </c>
      <c r="BR100" s="20"/>
      <c r="BS100" s="744">
        <v>453007</v>
      </c>
      <c r="BT100" s="420">
        <f t="shared" si="155"/>
        <v>4.9390359999999998</v>
      </c>
      <c r="BU100" s="69">
        <f t="shared" si="118"/>
        <v>59653</v>
      </c>
      <c r="BV100" s="420">
        <f t="shared" si="156"/>
        <v>0.688832</v>
      </c>
      <c r="BW100" s="744">
        <v>512660</v>
      </c>
      <c r="BX100" s="420">
        <f t="shared" si="157"/>
        <v>5.6278680000000003</v>
      </c>
      <c r="BY100" s="744">
        <v>904126</v>
      </c>
      <c r="BZ100" s="420">
        <f t="shared" si="158"/>
        <v>10.846641</v>
      </c>
      <c r="CA100" s="69">
        <f t="shared" si="119"/>
        <v>409604</v>
      </c>
      <c r="CB100" s="420">
        <f t="shared" si="159"/>
        <v>5.1993359999999997</v>
      </c>
      <c r="CC100" s="744">
        <v>1313730</v>
      </c>
      <c r="CD100" s="420">
        <f t="shared" si="93"/>
        <v>16.045977000000001</v>
      </c>
      <c r="CE100" s="69">
        <f t="shared" si="120"/>
        <v>1357133</v>
      </c>
      <c r="CF100" s="420">
        <f t="shared" si="94"/>
        <v>15.785677</v>
      </c>
      <c r="CG100" s="69">
        <f t="shared" si="121"/>
        <v>474312</v>
      </c>
      <c r="CH100" s="420">
        <f t="shared" si="90"/>
        <v>5.9427149999999997</v>
      </c>
      <c r="CI100" s="744">
        <v>1831445</v>
      </c>
      <c r="CJ100" s="471">
        <f t="shared" si="160"/>
        <v>21.728391999999999</v>
      </c>
      <c r="CK100" s="96"/>
      <c r="CL100" s="514">
        <v>840.74759999999992</v>
      </c>
      <c r="CM100" s="868">
        <f t="shared" si="95"/>
        <v>1.3095487872935945</v>
      </c>
      <c r="CN100" s="613"/>
      <c r="CO100" s="96"/>
      <c r="CP100" s="69">
        <f t="shared" si="122"/>
        <v>297382.81500892778</v>
      </c>
      <c r="CQ100" s="692">
        <f t="shared" si="161"/>
        <v>3.8169256277718264</v>
      </c>
      <c r="CR100" s="69">
        <f t="shared" si="122"/>
        <v>97452.692104027417</v>
      </c>
      <c r="CS100" s="692">
        <f t="shared" si="162"/>
        <v>1.1074900318206224</v>
      </c>
      <c r="CT100" s="69">
        <f t="shared" si="122"/>
        <v>394835.50711295521</v>
      </c>
      <c r="CU100" s="692">
        <f t="shared" si="163"/>
        <v>4.924415659592448</v>
      </c>
      <c r="CV100" s="69">
        <f t="shared" si="122"/>
        <v>682081.10495944321</v>
      </c>
      <c r="CW100" s="692">
        <f t="shared" si="164"/>
        <v>8.5808165968201529</v>
      </c>
      <c r="CX100" s="69">
        <f t="shared" si="123"/>
        <v>1420038.0375751297</v>
      </c>
      <c r="CY100" s="692">
        <f t="shared" si="165"/>
        <v>15.999420043562065</v>
      </c>
      <c r="CZ100" s="69">
        <f t="shared" si="124"/>
        <v>2102119.1425345731</v>
      </c>
      <c r="DA100" s="692">
        <f t="shared" si="166"/>
        <v>24.580236640382218</v>
      </c>
      <c r="DB100" s="69">
        <f t="shared" si="125"/>
        <v>979463.91996837105</v>
      </c>
      <c r="DC100" s="692">
        <f t="shared" si="167"/>
        <v>12.397742224591981</v>
      </c>
      <c r="DD100" s="69">
        <f t="shared" si="126"/>
        <v>1518954.8052233513</v>
      </c>
      <c r="DE100" s="692">
        <f t="shared" si="168"/>
        <v>17.126830233799723</v>
      </c>
      <c r="DF100" s="69">
        <f t="shared" si="126"/>
        <v>2498418.7251917222</v>
      </c>
      <c r="DG100" s="692">
        <f t="shared" si="169"/>
        <v>29.524572458391702</v>
      </c>
      <c r="DH100" s="20"/>
      <c r="DI100" s="69">
        <f t="shared" si="127"/>
        <v>593234.76748550939</v>
      </c>
      <c r="DJ100" s="692">
        <f t="shared" si="170"/>
        <v>6.4718269849303329</v>
      </c>
      <c r="DK100" s="69">
        <f t="shared" si="127"/>
        <v>78118.513808424788</v>
      </c>
      <c r="DL100" s="692">
        <f t="shared" si="171"/>
        <v>0.90259536012689301</v>
      </c>
      <c r="DM100" s="69">
        <f t="shared" si="127"/>
        <v>671353.28129393409</v>
      </c>
      <c r="DN100" s="692">
        <f t="shared" si="172"/>
        <v>7.3744223450572255</v>
      </c>
      <c r="DO100" s="69">
        <f t="shared" si="127"/>
        <v>1183997.1068606083</v>
      </c>
      <c r="DP100" s="692">
        <f t="shared" si="173"/>
        <v>14.212808814328961</v>
      </c>
      <c r="DQ100" s="69">
        <f t="shared" si="128"/>
        <v>536396.42147060542</v>
      </c>
      <c r="DR100" s="692">
        <f t="shared" si="174"/>
        <v>6.8129003968882875</v>
      </c>
      <c r="DS100" s="69">
        <f t="shared" si="129"/>
        <v>1720393.5283312139</v>
      </c>
      <c r="DT100" s="692">
        <f t="shared" si="175"/>
        <v>21.025709211217247</v>
      </c>
      <c r="DU100" s="69">
        <f t="shared" si="130"/>
        <v>1777231.8743461177</v>
      </c>
      <c r="DV100" s="471">
        <f t="shared" si="176"/>
        <v>20.684635799259297</v>
      </c>
      <c r="DW100" s="69">
        <f t="shared" si="131"/>
        <v>621134.70439879934</v>
      </c>
      <c r="DX100" s="692">
        <f t="shared" si="177"/>
        <v>7.7869680720428249</v>
      </c>
      <c r="DY100" s="69">
        <f t="shared" si="132"/>
        <v>2398366.5787449172</v>
      </c>
      <c r="DZ100" s="692">
        <f t="shared" si="178"/>
        <v>28.471603871302122</v>
      </c>
      <c r="EA100" s="91"/>
      <c r="EB100" s="69"/>
      <c r="EC100" s="69"/>
      <c r="ED100" s="69"/>
      <c r="EE100" s="69"/>
      <c r="EF100" s="69"/>
      <c r="EG100" s="69"/>
      <c r="EH100" s="69">
        <v>224000</v>
      </c>
      <c r="EI100" s="69">
        <f t="shared" si="133"/>
        <v>829000</v>
      </c>
      <c r="EJ100" s="69">
        <v>1053000</v>
      </c>
      <c r="EK100" s="91"/>
      <c r="EL100" s="69"/>
      <c r="EM100" s="69"/>
      <c r="EN100" s="69"/>
      <c r="EO100" s="69"/>
      <c r="EP100" s="69"/>
      <c r="EQ100" s="69"/>
      <c r="ER100" s="69"/>
      <c r="ES100" s="69"/>
      <c r="ET100" s="69"/>
      <c r="EU100" s="91"/>
    </row>
    <row r="101" spans="1:151" s="72" customFormat="1">
      <c r="A101" s="61">
        <v>35977</v>
      </c>
      <c r="B101" s="70">
        <v>235</v>
      </c>
      <c r="C101" s="70">
        <f t="shared" si="96"/>
        <v>429</v>
      </c>
      <c r="D101" s="70">
        <v>664</v>
      </c>
      <c r="E101" s="70">
        <f t="shared" si="97"/>
        <v>1836</v>
      </c>
      <c r="F101" s="70">
        <f t="shared" si="98"/>
        <v>2438</v>
      </c>
      <c r="G101" s="70">
        <f t="shared" si="99"/>
        <v>4274</v>
      </c>
      <c r="H101" s="70">
        <v>2071</v>
      </c>
      <c r="I101" s="70">
        <f t="shared" si="100"/>
        <v>2867</v>
      </c>
      <c r="J101" s="70">
        <v>4938</v>
      </c>
      <c r="K101" s="23"/>
      <c r="L101" s="70">
        <v>878</v>
      </c>
      <c r="M101" s="70">
        <f t="shared" si="101"/>
        <v>1308</v>
      </c>
      <c r="N101" s="70">
        <v>2186</v>
      </c>
      <c r="O101" s="70">
        <f t="shared" si="102"/>
        <v>1205</v>
      </c>
      <c r="P101" s="70">
        <f t="shared" si="103"/>
        <v>1973</v>
      </c>
      <c r="Q101" s="70">
        <f t="shared" si="104"/>
        <v>3178</v>
      </c>
      <c r="R101" s="70">
        <v>2083</v>
      </c>
      <c r="S101" s="70">
        <f t="shared" si="105"/>
        <v>3281</v>
      </c>
      <c r="T101" s="70">
        <v>5364</v>
      </c>
      <c r="U101" s="23"/>
      <c r="V101" s="70">
        <v>-643</v>
      </c>
      <c r="W101" s="70">
        <f t="shared" si="106"/>
        <v>-879</v>
      </c>
      <c r="X101" s="70">
        <v>-1522</v>
      </c>
      <c r="Y101" s="70">
        <f t="shared" si="107"/>
        <v>631</v>
      </c>
      <c r="Z101" s="70">
        <f t="shared" si="108"/>
        <v>465</v>
      </c>
      <c r="AA101" s="70">
        <f t="shared" si="109"/>
        <v>1096</v>
      </c>
      <c r="AB101" s="70">
        <v>-12</v>
      </c>
      <c r="AC101" s="70">
        <f t="shared" si="110"/>
        <v>-414</v>
      </c>
      <c r="AD101" s="70">
        <v>-426</v>
      </c>
      <c r="AE101" s="23"/>
      <c r="AF101" s="233">
        <f t="shared" si="150"/>
        <v>-6023</v>
      </c>
      <c r="AG101" s="233">
        <f t="shared" si="111"/>
        <v>-9181</v>
      </c>
      <c r="AH101" s="233">
        <f t="shared" si="151"/>
        <v>-15204</v>
      </c>
      <c r="AI101" s="233">
        <f t="shared" si="112"/>
        <v>8832</v>
      </c>
      <c r="AJ101" s="233">
        <f t="shared" si="113"/>
        <v>5379</v>
      </c>
      <c r="AK101" s="233">
        <f t="shared" si="114"/>
        <v>14211</v>
      </c>
      <c r="AL101" s="233">
        <f t="shared" si="152"/>
        <v>2809</v>
      </c>
      <c r="AM101" s="233">
        <f t="shared" si="115"/>
        <v>-3802</v>
      </c>
      <c r="AN101" s="233">
        <f t="shared" si="153"/>
        <v>-993</v>
      </c>
      <c r="AO101" s="23"/>
      <c r="AP101" s="233">
        <f t="shared" si="134"/>
        <v>3893</v>
      </c>
      <c r="AQ101" s="233">
        <f t="shared" si="135"/>
        <v>9916</v>
      </c>
      <c r="AR101" s="233">
        <f t="shared" si="136"/>
        <v>-6023</v>
      </c>
      <c r="AS101" s="233">
        <f t="shared" si="137"/>
        <v>21965</v>
      </c>
      <c r="AT101" s="233">
        <f t="shared" si="138"/>
        <v>13133</v>
      </c>
      <c r="AU101" s="233">
        <f t="shared" si="139"/>
        <v>8832</v>
      </c>
      <c r="AV101" s="409">
        <f t="shared" si="140"/>
        <v>25858</v>
      </c>
      <c r="AW101" s="409">
        <f t="shared" si="141"/>
        <v>23049</v>
      </c>
      <c r="AX101" s="233">
        <f t="shared" si="142"/>
        <v>2809</v>
      </c>
      <c r="AY101" s="75"/>
      <c r="AZ101" s="744">
        <v>252974</v>
      </c>
      <c r="BA101" s="382">
        <f t="shared" si="154"/>
        <v>2.9181330000000001</v>
      </c>
      <c r="BB101" s="69">
        <f t="shared" si="116"/>
        <v>81026</v>
      </c>
      <c r="BC101" s="382">
        <f t="shared" si="154"/>
        <v>0.87595500000000004</v>
      </c>
      <c r="BD101" s="744">
        <v>334000</v>
      </c>
      <c r="BE101" s="382">
        <f t="shared" si="143"/>
        <v>3.7940879999999999</v>
      </c>
      <c r="BF101" s="744">
        <v>510952</v>
      </c>
      <c r="BG101" s="382">
        <f t="shared" si="144"/>
        <v>6.5518840000000003</v>
      </c>
      <c r="BH101" s="69">
        <f t="shared" si="91"/>
        <v>1081223</v>
      </c>
      <c r="BI101" s="382">
        <f t="shared" si="145"/>
        <v>12.262510000000001</v>
      </c>
      <c r="BJ101" s="744">
        <v>1592175</v>
      </c>
      <c r="BK101" s="382">
        <f t="shared" si="146"/>
        <v>18.814394</v>
      </c>
      <c r="BL101" s="69">
        <f t="shared" si="179"/>
        <v>763926</v>
      </c>
      <c r="BM101" s="382">
        <f t="shared" si="147"/>
        <v>9.4700170000000004</v>
      </c>
      <c r="BN101" s="69">
        <f t="shared" si="117"/>
        <v>1163415</v>
      </c>
      <c r="BO101" s="382">
        <f t="shared" si="148"/>
        <v>13.154064</v>
      </c>
      <c r="BP101" s="744">
        <v>1927341</v>
      </c>
      <c r="BQ101" s="382">
        <f t="shared" si="149"/>
        <v>22.624081</v>
      </c>
      <c r="BR101" s="20"/>
      <c r="BS101" s="744">
        <v>482832</v>
      </c>
      <c r="BT101" s="420">
        <f t="shared" si="155"/>
        <v>5.0279660000000002</v>
      </c>
      <c r="BU101" s="69">
        <f t="shared" si="118"/>
        <v>69823</v>
      </c>
      <c r="BV101" s="420">
        <f t="shared" si="156"/>
        <v>0.70527399999999996</v>
      </c>
      <c r="BW101" s="744">
        <v>552655</v>
      </c>
      <c r="BX101" s="420">
        <f t="shared" si="157"/>
        <v>5.7332400000000003</v>
      </c>
      <c r="BY101" s="744">
        <v>948094</v>
      </c>
      <c r="BZ101" s="420">
        <f t="shared" si="158"/>
        <v>10.987674</v>
      </c>
      <c r="CA101" s="69">
        <f t="shared" si="119"/>
        <v>444598</v>
      </c>
      <c r="CB101" s="420">
        <f t="shared" si="159"/>
        <v>5.2291340000000002</v>
      </c>
      <c r="CC101" s="744">
        <v>1392692</v>
      </c>
      <c r="CD101" s="420">
        <f t="shared" si="93"/>
        <v>16.216808</v>
      </c>
      <c r="CE101" s="69">
        <f t="shared" si="120"/>
        <v>1430926</v>
      </c>
      <c r="CF101" s="420">
        <f t="shared" si="94"/>
        <v>16.015640000000001</v>
      </c>
      <c r="CG101" s="69">
        <f t="shared" si="121"/>
        <v>518965</v>
      </c>
      <c r="CH101" s="420">
        <f t="shared" si="90"/>
        <v>5.9898290000000003</v>
      </c>
      <c r="CI101" s="744">
        <v>1949891</v>
      </c>
      <c r="CJ101" s="471">
        <f t="shared" si="160"/>
        <v>22.005469000000002</v>
      </c>
      <c r="CK101" s="96"/>
      <c r="CL101" s="514">
        <v>840.74759999999992</v>
      </c>
      <c r="CM101" s="868">
        <f t="shared" si="95"/>
        <v>1.3095487872935945</v>
      </c>
      <c r="CN101" s="613"/>
      <c r="CO101" s="96"/>
      <c r="CP101" s="69">
        <f t="shared" si="122"/>
        <v>331281.79491680977</v>
      </c>
      <c r="CQ101" s="692">
        <f t="shared" si="161"/>
        <v>3.8235580667812674</v>
      </c>
      <c r="CR101" s="69">
        <f t="shared" si="122"/>
        <v>106107.50003925078</v>
      </c>
      <c r="CS101" s="692">
        <f t="shared" si="162"/>
        <v>1.1477530816316086</v>
      </c>
      <c r="CT101" s="69">
        <f t="shared" si="122"/>
        <v>437389.29495606053</v>
      </c>
      <c r="CU101" s="692">
        <f t="shared" si="163"/>
        <v>4.9713111484128758</v>
      </c>
      <c r="CV101" s="69">
        <f t="shared" si="122"/>
        <v>669116.57196523668</v>
      </c>
      <c r="CW101" s="692">
        <f t="shared" si="164"/>
        <v>8.584697458480516</v>
      </c>
      <c r="CX101" s="69">
        <f t="shared" si="123"/>
        <v>1415914.2684439421</v>
      </c>
      <c r="CY101" s="692">
        <f t="shared" si="165"/>
        <v>16.066604067589626</v>
      </c>
      <c r="CZ101" s="69">
        <f t="shared" si="124"/>
        <v>2085030.8404091788</v>
      </c>
      <c r="DA101" s="692">
        <f t="shared" si="166"/>
        <v>24.651301526070139</v>
      </c>
      <c r="DB101" s="69">
        <f t="shared" si="125"/>
        <v>1000398.3668820465</v>
      </c>
      <c r="DC101" s="692">
        <f t="shared" si="167"/>
        <v>12.408255525261785</v>
      </c>
      <c r="DD101" s="69">
        <f t="shared" si="126"/>
        <v>1523548.7023691772</v>
      </c>
      <c r="DE101" s="692">
        <f t="shared" si="168"/>
        <v>17.23479663223058</v>
      </c>
      <c r="DF101" s="69">
        <f t="shared" si="126"/>
        <v>2523947.0692512235</v>
      </c>
      <c r="DG101" s="692">
        <f t="shared" si="169"/>
        <v>29.643052157492367</v>
      </c>
      <c r="DH101" s="20"/>
      <c r="DI101" s="69">
        <f t="shared" si="127"/>
        <v>632292.06006654084</v>
      </c>
      <c r="DJ101" s="692">
        <f t="shared" si="170"/>
        <v>6.5879950970184078</v>
      </c>
      <c r="DK101" s="69">
        <f t="shared" si="127"/>
        <v>91436.624975200641</v>
      </c>
      <c r="DL101" s="692">
        <f t="shared" si="171"/>
        <v>0.9240876525852787</v>
      </c>
      <c r="DM101" s="69">
        <f t="shared" si="127"/>
        <v>723728.68504174147</v>
      </c>
      <c r="DN101" s="692">
        <f t="shared" si="172"/>
        <v>7.512082749603687</v>
      </c>
      <c r="DO101" s="69">
        <f t="shared" si="127"/>
        <v>1241575.3479403332</v>
      </c>
      <c r="DP101" s="692">
        <f t="shared" si="173"/>
        <v>14.396904104845241</v>
      </c>
      <c r="DQ101" s="69">
        <f t="shared" si="128"/>
        <v>582222.77173315757</v>
      </c>
      <c r="DR101" s="692">
        <f t="shared" si="174"/>
        <v>6.8516168812162856</v>
      </c>
      <c r="DS101" s="69">
        <f t="shared" si="129"/>
        <v>1823798.1196734908</v>
      </c>
      <c r="DT101" s="692">
        <f t="shared" si="175"/>
        <v>21.248520986061529</v>
      </c>
      <c r="DU101" s="69">
        <f t="shared" si="130"/>
        <v>1873867.4080068739</v>
      </c>
      <c r="DV101" s="471">
        <f t="shared" si="176"/>
        <v>20.984899201863655</v>
      </c>
      <c r="DW101" s="69">
        <f t="shared" si="131"/>
        <v>679609.98639782029</v>
      </c>
      <c r="DX101" s="692">
        <f t="shared" si="177"/>
        <v>7.8483186919545975</v>
      </c>
      <c r="DY101" s="69">
        <f t="shared" si="132"/>
        <v>2553477.3944046944</v>
      </c>
      <c r="DZ101" s="692">
        <f t="shared" si="178"/>
        <v>28.833217893818251</v>
      </c>
      <c r="EA101" s="91"/>
      <c r="EB101" s="69">
        <v>137000</v>
      </c>
      <c r="EC101" s="69">
        <f>ED101-EB101</f>
        <v>824000</v>
      </c>
      <c r="ED101" s="69">
        <v>961000</v>
      </c>
      <c r="EE101" s="69">
        <v>130000</v>
      </c>
      <c r="EF101" s="69">
        <f>EG101-EE101</f>
        <v>326000</v>
      </c>
      <c r="EG101" s="69">
        <v>456000</v>
      </c>
      <c r="EH101" s="69">
        <v>267000</v>
      </c>
      <c r="EI101" s="69">
        <f t="shared" si="133"/>
        <v>1150000</v>
      </c>
      <c r="EJ101" s="69">
        <v>1417000</v>
      </c>
      <c r="EK101" s="91"/>
      <c r="EL101" s="69"/>
      <c r="EM101" s="69"/>
      <c r="EN101" s="69"/>
      <c r="EO101" s="69"/>
      <c r="EP101" s="69"/>
      <c r="EQ101" s="69"/>
      <c r="ER101" s="69"/>
      <c r="ES101" s="69"/>
      <c r="ET101" s="69"/>
      <c r="EU101" s="91"/>
    </row>
    <row r="102" spans="1:151" s="72" customFormat="1">
      <c r="A102" s="61">
        <v>36008</v>
      </c>
      <c r="B102" s="70">
        <v>185</v>
      </c>
      <c r="C102" s="70">
        <f t="shared" si="96"/>
        <v>427</v>
      </c>
      <c r="D102" s="70">
        <v>612</v>
      </c>
      <c r="E102" s="70">
        <f t="shared" si="97"/>
        <v>1394</v>
      </c>
      <c r="F102" s="70">
        <f t="shared" si="98"/>
        <v>1869</v>
      </c>
      <c r="G102" s="70">
        <f t="shared" si="99"/>
        <v>3263</v>
      </c>
      <c r="H102" s="70">
        <v>1579</v>
      </c>
      <c r="I102" s="70">
        <f t="shared" si="100"/>
        <v>2296</v>
      </c>
      <c r="J102" s="70">
        <v>3875</v>
      </c>
      <c r="K102" s="23"/>
      <c r="L102" s="70">
        <v>865</v>
      </c>
      <c r="M102" s="70">
        <f t="shared" si="101"/>
        <v>1431</v>
      </c>
      <c r="N102" s="70">
        <v>2296</v>
      </c>
      <c r="O102" s="70">
        <f t="shared" si="102"/>
        <v>1163</v>
      </c>
      <c r="P102" s="70">
        <f t="shared" si="103"/>
        <v>1674</v>
      </c>
      <c r="Q102" s="70">
        <f t="shared" si="104"/>
        <v>2837</v>
      </c>
      <c r="R102" s="70">
        <v>2028</v>
      </c>
      <c r="S102" s="70">
        <f t="shared" si="105"/>
        <v>3105</v>
      </c>
      <c r="T102" s="70">
        <v>5133</v>
      </c>
      <c r="U102" s="23"/>
      <c r="V102" s="70">
        <v>-680</v>
      </c>
      <c r="W102" s="70">
        <f t="shared" si="106"/>
        <v>-1004</v>
      </c>
      <c r="X102" s="70">
        <v>-1684</v>
      </c>
      <c r="Y102" s="70">
        <f t="shared" si="107"/>
        <v>231</v>
      </c>
      <c r="Z102" s="70">
        <f t="shared" si="108"/>
        <v>195</v>
      </c>
      <c r="AA102" s="70">
        <f t="shared" si="109"/>
        <v>426</v>
      </c>
      <c r="AB102" s="70">
        <v>-449</v>
      </c>
      <c r="AC102" s="70">
        <f t="shared" si="110"/>
        <v>-809</v>
      </c>
      <c r="AD102" s="70">
        <v>-1258</v>
      </c>
      <c r="AE102" s="23"/>
      <c r="AF102" s="233">
        <f t="shared" si="150"/>
        <v>-6220</v>
      </c>
      <c r="AG102" s="233">
        <f t="shared" si="111"/>
        <v>-9565</v>
      </c>
      <c r="AH102" s="233">
        <f t="shared" si="151"/>
        <v>-15785</v>
      </c>
      <c r="AI102" s="233">
        <f t="shared" si="112"/>
        <v>8141</v>
      </c>
      <c r="AJ102" s="233">
        <f t="shared" si="113"/>
        <v>4802</v>
      </c>
      <c r="AK102" s="233">
        <f t="shared" si="114"/>
        <v>12943</v>
      </c>
      <c r="AL102" s="233">
        <f t="shared" si="152"/>
        <v>1921</v>
      </c>
      <c r="AM102" s="233">
        <f t="shared" si="115"/>
        <v>-4763</v>
      </c>
      <c r="AN102" s="233">
        <f t="shared" si="153"/>
        <v>-2842</v>
      </c>
      <c r="AO102" s="23"/>
      <c r="AP102" s="233">
        <f t="shared" si="134"/>
        <v>3824</v>
      </c>
      <c r="AQ102" s="233">
        <f t="shared" si="135"/>
        <v>10044</v>
      </c>
      <c r="AR102" s="233">
        <f t="shared" si="136"/>
        <v>-6220</v>
      </c>
      <c r="AS102" s="233">
        <f t="shared" si="137"/>
        <v>21404</v>
      </c>
      <c r="AT102" s="233">
        <f t="shared" si="138"/>
        <v>13263</v>
      </c>
      <c r="AU102" s="233">
        <f t="shared" si="139"/>
        <v>8141</v>
      </c>
      <c r="AV102" s="409">
        <f t="shared" si="140"/>
        <v>25228</v>
      </c>
      <c r="AW102" s="409">
        <f t="shared" si="141"/>
        <v>23307</v>
      </c>
      <c r="AX102" s="233">
        <f t="shared" si="142"/>
        <v>1921</v>
      </c>
      <c r="AY102" s="75"/>
      <c r="AZ102" s="744">
        <v>257484</v>
      </c>
      <c r="BA102" s="382">
        <f t="shared" si="154"/>
        <v>2.9331119999999999</v>
      </c>
      <c r="BB102" s="69">
        <f t="shared" si="116"/>
        <v>77813</v>
      </c>
      <c r="BC102" s="382">
        <f t="shared" si="154"/>
        <v>0.88646000000000003</v>
      </c>
      <c r="BD102" s="744">
        <v>335297</v>
      </c>
      <c r="BE102" s="382">
        <f t="shared" si="143"/>
        <v>3.819572</v>
      </c>
      <c r="BF102" s="744">
        <v>517123</v>
      </c>
      <c r="BG102" s="382">
        <f t="shared" si="144"/>
        <v>6.5671090000000003</v>
      </c>
      <c r="BH102" s="69">
        <f t="shared" si="91"/>
        <v>983000</v>
      </c>
      <c r="BI102" s="382">
        <f t="shared" si="145"/>
        <v>12.286854</v>
      </c>
      <c r="BJ102" s="744">
        <v>1500123</v>
      </c>
      <c r="BK102" s="382">
        <f t="shared" si="146"/>
        <v>18.853963</v>
      </c>
      <c r="BL102" s="69">
        <f t="shared" si="179"/>
        <v>774607</v>
      </c>
      <c r="BM102" s="382">
        <f t="shared" si="147"/>
        <v>9.5002209999999998</v>
      </c>
      <c r="BN102" s="69">
        <f t="shared" si="117"/>
        <v>1062046</v>
      </c>
      <c r="BO102" s="382">
        <f t="shared" si="148"/>
        <v>13.189154</v>
      </c>
      <c r="BP102" s="744">
        <v>1836653</v>
      </c>
      <c r="BQ102" s="382">
        <f t="shared" si="149"/>
        <v>22.689374999999998</v>
      </c>
      <c r="BR102" s="20"/>
      <c r="BS102" s="744">
        <v>444221</v>
      </c>
      <c r="BT102" s="420">
        <f t="shared" si="155"/>
        <v>5.0799770000000004</v>
      </c>
      <c r="BU102" s="69">
        <f t="shared" si="118"/>
        <v>70067</v>
      </c>
      <c r="BV102" s="420">
        <f t="shared" si="156"/>
        <v>0.71842600000000001</v>
      </c>
      <c r="BW102" s="744">
        <v>514288</v>
      </c>
      <c r="BX102" s="420">
        <f t="shared" si="157"/>
        <v>5.7984030000000004</v>
      </c>
      <c r="BY102" s="744">
        <v>994915</v>
      </c>
      <c r="BZ102" s="420">
        <f t="shared" si="158"/>
        <v>11.074318999999999</v>
      </c>
      <c r="CA102" s="69">
        <f t="shared" si="119"/>
        <v>420995</v>
      </c>
      <c r="CB102" s="420">
        <f t="shared" si="159"/>
        <v>5.191929</v>
      </c>
      <c r="CC102" s="744">
        <v>1415910</v>
      </c>
      <c r="CD102" s="420">
        <f t="shared" si="93"/>
        <v>16.266248000000001</v>
      </c>
      <c r="CE102" s="69">
        <f t="shared" si="120"/>
        <v>1439136</v>
      </c>
      <c r="CF102" s="420">
        <f t="shared" si="94"/>
        <v>16.154295999999999</v>
      </c>
      <c r="CG102" s="69">
        <f t="shared" si="121"/>
        <v>495344</v>
      </c>
      <c r="CH102" s="420">
        <f t="shared" si="90"/>
        <v>5.9666940000000004</v>
      </c>
      <c r="CI102" s="744">
        <v>1934480</v>
      </c>
      <c r="CJ102" s="471">
        <f t="shared" si="160"/>
        <v>22.120989999999999</v>
      </c>
      <c r="CK102" s="96"/>
      <c r="CL102" s="514">
        <v>840.74759999999992</v>
      </c>
      <c r="CM102" s="868">
        <f t="shared" si="95"/>
        <v>1.3095487872935945</v>
      </c>
      <c r="CN102" s="613"/>
      <c r="CO102" s="96"/>
      <c r="CP102" s="69">
        <f t="shared" si="122"/>
        <v>337187.85994750389</v>
      </c>
      <c r="CQ102" s="692">
        <f t="shared" si="161"/>
        <v>3.8429952222273531</v>
      </c>
      <c r="CR102" s="69">
        <f t="shared" si="122"/>
        <v>101899.91978567647</v>
      </c>
      <c r="CS102" s="692">
        <f t="shared" si="162"/>
        <v>1.1614603273751767</v>
      </c>
      <c r="CT102" s="69">
        <f t="shared" si="122"/>
        <v>439087.77973318036</v>
      </c>
      <c r="CU102" s="692">
        <f t="shared" si="163"/>
        <v>5.0044555496025289</v>
      </c>
      <c r="CV102" s="69">
        <f t="shared" si="122"/>
        <v>677197.79753162549</v>
      </c>
      <c r="CW102" s="692">
        <f t="shared" si="164"/>
        <v>8.6042657511035685</v>
      </c>
      <c r="CX102" s="69">
        <f t="shared" si="123"/>
        <v>1287286.4579096034</v>
      </c>
      <c r="CY102" s="692">
        <f t="shared" si="165"/>
        <v>16.097777788135001</v>
      </c>
      <c r="CZ102" s="69">
        <f t="shared" si="124"/>
        <v>1964484.2554412289</v>
      </c>
      <c r="DA102" s="692">
        <f t="shared" si="166"/>
        <v>24.702043539238574</v>
      </c>
      <c r="DB102" s="69">
        <f t="shared" si="125"/>
        <v>1014385.6574791294</v>
      </c>
      <c r="DC102" s="692">
        <f t="shared" si="167"/>
        <v>12.447260973330923</v>
      </c>
      <c r="DD102" s="69">
        <f t="shared" si="126"/>
        <v>1390801.0513500129</v>
      </c>
      <c r="DE102" s="692">
        <f t="shared" si="168"/>
        <v>17.279992469288274</v>
      </c>
      <c r="DF102" s="69">
        <f t="shared" si="126"/>
        <v>2405186.7088291422</v>
      </c>
      <c r="DG102" s="692">
        <f t="shared" si="169"/>
        <v>29.727253442619201</v>
      </c>
      <c r="DH102" s="20"/>
      <c r="DI102" s="69">
        <f t="shared" si="127"/>
        <v>581729.07184034784</v>
      </c>
      <c r="DJ102" s="692">
        <f t="shared" si="170"/>
        <v>6.6558172233833988</v>
      </c>
      <c r="DK102" s="69">
        <f t="shared" si="127"/>
        <v>91756.154879300288</v>
      </c>
      <c r="DL102" s="692">
        <f t="shared" si="171"/>
        <v>0.94126892716644806</v>
      </c>
      <c r="DM102" s="69">
        <f t="shared" si="127"/>
        <v>673485.22671964811</v>
      </c>
      <c r="DN102" s="692">
        <f t="shared" si="172"/>
        <v>7.5970861505498473</v>
      </c>
      <c r="DO102" s="69">
        <f t="shared" si="127"/>
        <v>1302889.7317102065</v>
      </c>
      <c r="DP102" s="692">
        <f t="shared" si="173"/>
        <v>14.50970112763191</v>
      </c>
      <c r="DQ102" s="69">
        <f t="shared" si="128"/>
        <v>551313.49170666677</v>
      </c>
      <c r="DR102" s="692">
        <f t="shared" si="174"/>
        <v>6.8025577092560168</v>
      </c>
      <c r="DS102" s="69">
        <f t="shared" si="129"/>
        <v>1854203.2234168733</v>
      </c>
      <c r="DT102" s="692">
        <f t="shared" si="175"/>
        <v>21.312258836887924</v>
      </c>
      <c r="DU102" s="69">
        <f t="shared" si="130"/>
        <v>1884618.8035505544</v>
      </c>
      <c r="DV102" s="471">
        <f t="shared" si="176"/>
        <v>21.165518351015308</v>
      </c>
      <c r="DW102" s="69">
        <f t="shared" si="131"/>
        <v>648677.13449315832</v>
      </c>
      <c r="DX102" s="692">
        <f t="shared" si="177"/>
        <v>7.8176404831798196</v>
      </c>
      <c r="DY102" s="69">
        <f t="shared" si="132"/>
        <v>2533295.9380437126</v>
      </c>
      <c r="DZ102" s="692">
        <f t="shared" si="178"/>
        <v>28.98315883419513</v>
      </c>
      <c r="EA102" s="91"/>
      <c r="EB102" s="69"/>
      <c r="EC102" s="69"/>
      <c r="ED102" s="69"/>
      <c r="EE102" s="69"/>
      <c r="EF102" s="69"/>
      <c r="EG102" s="69"/>
      <c r="EH102" s="69">
        <v>251000</v>
      </c>
      <c r="EI102" s="69">
        <f t="shared" si="133"/>
        <v>1091000</v>
      </c>
      <c r="EJ102" s="69">
        <v>1342000</v>
      </c>
      <c r="EK102" s="91"/>
      <c r="EL102" s="69"/>
      <c r="EM102" s="69"/>
      <c r="EN102" s="69"/>
      <c r="EO102" s="69"/>
      <c r="EP102" s="69"/>
      <c r="EQ102" s="69"/>
      <c r="ER102" s="69"/>
      <c r="ES102" s="69"/>
      <c r="ET102" s="69"/>
      <c r="EU102" s="91"/>
    </row>
    <row r="103" spans="1:151" s="72" customFormat="1">
      <c r="A103" s="61">
        <v>36039</v>
      </c>
      <c r="B103" s="70">
        <v>216</v>
      </c>
      <c r="C103" s="70">
        <f t="shared" si="96"/>
        <v>413</v>
      </c>
      <c r="D103" s="70">
        <v>629</v>
      </c>
      <c r="E103" s="70">
        <f t="shared" si="97"/>
        <v>1802</v>
      </c>
      <c r="F103" s="70">
        <f t="shared" si="98"/>
        <v>2084</v>
      </c>
      <c r="G103" s="70">
        <f t="shared" si="99"/>
        <v>3886</v>
      </c>
      <c r="H103" s="70">
        <v>2018</v>
      </c>
      <c r="I103" s="70">
        <f t="shared" si="100"/>
        <v>2497</v>
      </c>
      <c r="J103" s="70">
        <v>4515</v>
      </c>
      <c r="K103" s="23"/>
      <c r="L103" s="70">
        <v>814</v>
      </c>
      <c r="M103" s="70">
        <f t="shared" si="101"/>
        <v>1364</v>
      </c>
      <c r="N103" s="70">
        <v>2178</v>
      </c>
      <c r="O103" s="70">
        <f t="shared" si="102"/>
        <v>1077</v>
      </c>
      <c r="P103" s="70">
        <f t="shared" si="103"/>
        <v>1531</v>
      </c>
      <c r="Q103" s="70">
        <f t="shared" si="104"/>
        <v>2608</v>
      </c>
      <c r="R103" s="70">
        <v>1891</v>
      </c>
      <c r="S103" s="70">
        <f t="shared" si="105"/>
        <v>2895</v>
      </c>
      <c r="T103" s="70">
        <v>4786</v>
      </c>
      <c r="U103" s="23"/>
      <c r="V103" s="70">
        <v>-598</v>
      </c>
      <c r="W103" s="70">
        <f t="shared" si="106"/>
        <v>-951</v>
      </c>
      <c r="X103" s="70">
        <v>-1549</v>
      </c>
      <c r="Y103" s="70">
        <f t="shared" si="107"/>
        <v>725</v>
      </c>
      <c r="Z103" s="70">
        <f t="shared" si="108"/>
        <v>553</v>
      </c>
      <c r="AA103" s="70">
        <f t="shared" si="109"/>
        <v>1278</v>
      </c>
      <c r="AB103" s="70">
        <v>127</v>
      </c>
      <c r="AC103" s="70">
        <f t="shared" si="110"/>
        <v>-398</v>
      </c>
      <c r="AD103" s="70">
        <v>-271</v>
      </c>
      <c r="AE103" s="23"/>
      <c r="AF103" s="233">
        <f t="shared" si="150"/>
        <v>-6404</v>
      </c>
      <c r="AG103" s="233">
        <f t="shared" si="111"/>
        <v>-9862</v>
      </c>
      <c r="AH103" s="233">
        <f t="shared" si="151"/>
        <v>-16266</v>
      </c>
      <c r="AI103" s="233">
        <f t="shared" si="112"/>
        <v>7999</v>
      </c>
      <c r="AJ103" s="233">
        <f t="shared" si="113"/>
        <v>4404</v>
      </c>
      <c r="AK103" s="233">
        <f t="shared" si="114"/>
        <v>12403</v>
      </c>
      <c r="AL103" s="233">
        <f t="shared" si="152"/>
        <v>1595</v>
      </c>
      <c r="AM103" s="233">
        <f t="shared" si="115"/>
        <v>-5458</v>
      </c>
      <c r="AN103" s="233">
        <f t="shared" si="153"/>
        <v>-3863</v>
      </c>
      <c r="AO103" s="23"/>
      <c r="AP103" s="233">
        <f t="shared" si="134"/>
        <v>3776</v>
      </c>
      <c r="AQ103" s="233">
        <f t="shared" si="135"/>
        <v>10180</v>
      </c>
      <c r="AR103" s="233">
        <f t="shared" si="136"/>
        <v>-6404</v>
      </c>
      <c r="AS103" s="233">
        <f t="shared" si="137"/>
        <v>21458</v>
      </c>
      <c r="AT103" s="233">
        <f t="shared" si="138"/>
        <v>13459</v>
      </c>
      <c r="AU103" s="233">
        <f t="shared" si="139"/>
        <v>7999</v>
      </c>
      <c r="AV103" s="409">
        <f t="shared" si="140"/>
        <v>25234</v>
      </c>
      <c r="AW103" s="409">
        <f t="shared" si="141"/>
        <v>23639</v>
      </c>
      <c r="AX103" s="233">
        <f t="shared" si="142"/>
        <v>1595</v>
      </c>
      <c r="AY103" s="75"/>
      <c r="AZ103" s="744">
        <v>253926</v>
      </c>
      <c r="BA103" s="382">
        <f t="shared" si="154"/>
        <v>2.9375119999999999</v>
      </c>
      <c r="BB103" s="69">
        <f t="shared" si="116"/>
        <v>79204</v>
      </c>
      <c r="BC103" s="382">
        <f t="shared" si="154"/>
        <v>0.888513</v>
      </c>
      <c r="BD103" s="744">
        <v>333130</v>
      </c>
      <c r="BE103" s="382">
        <f t="shared" si="143"/>
        <v>3.826025</v>
      </c>
      <c r="BF103" s="744">
        <v>518318</v>
      </c>
      <c r="BG103" s="382">
        <f t="shared" si="144"/>
        <v>6.5304929999999999</v>
      </c>
      <c r="BH103" s="69">
        <f t="shared" si="91"/>
        <v>1049987</v>
      </c>
      <c r="BI103" s="382">
        <f t="shared" si="145"/>
        <v>12.464767999999999</v>
      </c>
      <c r="BJ103" s="744">
        <v>1568305</v>
      </c>
      <c r="BK103" s="382">
        <f t="shared" si="146"/>
        <v>18.995260999999999</v>
      </c>
      <c r="BL103" s="69">
        <f t="shared" si="179"/>
        <v>772244</v>
      </c>
      <c r="BM103" s="382">
        <f t="shared" si="147"/>
        <v>9.4680049999999998</v>
      </c>
      <c r="BN103" s="69">
        <f t="shared" si="117"/>
        <v>1130172</v>
      </c>
      <c r="BO103" s="382">
        <f t="shared" si="148"/>
        <v>13.368985</v>
      </c>
      <c r="BP103" s="744">
        <v>1902416</v>
      </c>
      <c r="BQ103" s="382">
        <f t="shared" si="149"/>
        <v>22.83699</v>
      </c>
      <c r="BR103" s="20"/>
      <c r="BS103" s="744">
        <v>435307</v>
      </c>
      <c r="BT103" s="420">
        <f t="shared" si="155"/>
        <v>5.0688389999999997</v>
      </c>
      <c r="BU103" s="69">
        <f t="shared" si="118"/>
        <v>65517</v>
      </c>
      <c r="BV103" s="420">
        <f t="shared" si="156"/>
        <v>0.72218599999999999</v>
      </c>
      <c r="BW103" s="744">
        <v>500824</v>
      </c>
      <c r="BX103" s="420">
        <f t="shared" si="157"/>
        <v>5.7910250000000003</v>
      </c>
      <c r="BY103" s="744">
        <v>1000964</v>
      </c>
      <c r="BZ103" s="420">
        <f t="shared" si="158"/>
        <v>11.094389</v>
      </c>
      <c r="CA103" s="69">
        <f t="shared" si="119"/>
        <v>528643</v>
      </c>
      <c r="CB103" s="420">
        <f t="shared" si="159"/>
        <v>5.2303470000000001</v>
      </c>
      <c r="CC103" s="744">
        <v>1529607</v>
      </c>
      <c r="CD103" s="420">
        <f t="shared" si="93"/>
        <v>16.324736000000001</v>
      </c>
      <c r="CE103" s="69">
        <f t="shared" si="120"/>
        <v>1436271</v>
      </c>
      <c r="CF103" s="420">
        <f t="shared" si="94"/>
        <v>16.163228</v>
      </c>
      <c r="CG103" s="69">
        <f t="shared" si="121"/>
        <v>598857</v>
      </c>
      <c r="CH103" s="420">
        <f t="shared" si="90"/>
        <v>6.0086880000000003</v>
      </c>
      <c r="CI103" s="744">
        <v>2035128</v>
      </c>
      <c r="CJ103" s="471">
        <f t="shared" si="160"/>
        <v>22.171916</v>
      </c>
      <c r="CK103" s="96"/>
      <c r="CL103" s="514">
        <v>844.64099999999996</v>
      </c>
      <c r="CM103" s="868">
        <f t="shared" si="95"/>
        <v>1.3035123798158035</v>
      </c>
      <c r="CN103" s="613"/>
      <c r="CO103" s="96"/>
      <c r="CP103" s="69">
        <f t="shared" si="122"/>
        <v>330995.68455710774</v>
      </c>
      <c r="CQ103" s="692">
        <f t="shared" si="161"/>
        <v>3.8467573168307299</v>
      </c>
      <c r="CR103" s="69">
        <f t="shared" si="122"/>
        <v>103243.39453093091</v>
      </c>
      <c r="CS103" s="692">
        <f t="shared" si="162"/>
        <v>1.1635262947100629</v>
      </c>
      <c r="CT103" s="69">
        <f t="shared" si="122"/>
        <v>434239.07908803859</v>
      </c>
      <c r="CU103" s="692">
        <f t="shared" si="163"/>
        <v>5.0102836115407934</v>
      </c>
      <c r="CV103" s="69">
        <f t="shared" si="122"/>
        <v>675633.92968136759</v>
      </c>
      <c r="CW103" s="692">
        <f t="shared" si="164"/>
        <v>8.5521476829675418</v>
      </c>
      <c r="CX103" s="69">
        <f t="shared" si="123"/>
        <v>1368671.0531456561</v>
      </c>
      <c r="CY103" s="692">
        <f t="shared" si="165"/>
        <v>16.322794158034345</v>
      </c>
      <c r="CZ103" s="69">
        <f t="shared" si="124"/>
        <v>2044304.9828270236</v>
      </c>
      <c r="DA103" s="692">
        <f t="shared" si="166"/>
        <v>24.874941841001888</v>
      </c>
      <c r="DB103" s="69">
        <f t="shared" si="125"/>
        <v>1006629.6142384753</v>
      </c>
      <c r="DC103" s="692">
        <f t="shared" si="167"/>
        <v>12.398904999798273</v>
      </c>
      <c r="DD103" s="69">
        <f t="shared" si="126"/>
        <v>1473193.1933211864</v>
      </c>
      <c r="DE103" s="692">
        <f t="shared" si="168"/>
        <v>17.506888695118228</v>
      </c>
      <c r="DF103" s="69">
        <f t="shared" si="126"/>
        <v>2479822.8075596616</v>
      </c>
      <c r="DG103" s="692">
        <f t="shared" si="169"/>
        <v>29.905793694916497</v>
      </c>
      <c r="DH103" s="20"/>
      <c r="DI103" s="69">
        <f t="shared" si="127"/>
        <v>567428.06352047797</v>
      </c>
      <c r="DJ103" s="692">
        <f t="shared" si="170"/>
        <v>6.6377680217415573</v>
      </c>
      <c r="DK103" s="69">
        <f t="shared" si="127"/>
        <v>85402.220588391996</v>
      </c>
      <c r="DL103" s="692">
        <f t="shared" si="171"/>
        <v>0.94568173256454924</v>
      </c>
      <c r="DM103" s="69">
        <f t="shared" si="127"/>
        <v>652830.28410886996</v>
      </c>
      <c r="DN103" s="692">
        <f t="shared" si="172"/>
        <v>7.5834497543061055</v>
      </c>
      <c r="DO103" s="69">
        <f t="shared" si="127"/>
        <v>1304768.965749946</v>
      </c>
      <c r="DP103" s="692">
        <f t="shared" si="173"/>
        <v>14.528105285770323</v>
      </c>
      <c r="DQ103" s="69">
        <f t="shared" si="128"/>
        <v>689092.69500296575</v>
      </c>
      <c r="DR103" s="692">
        <f t="shared" si="174"/>
        <v>6.8487591358738538</v>
      </c>
      <c r="DS103" s="69">
        <f t="shared" si="129"/>
        <v>1993861.6607529118</v>
      </c>
      <c r="DT103" s="692">
        <f t="shared" si="175"/>
        <v>21.376864421644182</v>
      </c>
      <c r="DU103" s="69">
        <f t="shared" si="130"/>
        <v>1872197.0292704238</v>
      </c>
      <c r="DV103" s="471">
        <f t="shared" si="176"/>
        <v>21.165873307511887</v>
      </c>
      <c r="DW103" s="69">
        <f t="shared" si="131"/>
        <v>780617.51323935261</v>
      </c>
      <c r="DX103" s="692">
        <f t="shared" si="177"/>
        <v>7.8679762678521925</v>
      </c>
      <c r="DY103" s="69">
        <f t="shared" si="132"/>
        <v>2652814.5425097765</v>
      </c>
      <c r="DZ103" s="692">
        <f t="shared" si="178"/>
        <v>29.033849575364076</v>
      </c>
      <c r="EA103" s="91"/>
      <c r="EB103" s="69"/>
      <c r="EC103" s="69"/>
      <c r="ED103" s="69"/>
      <c r="EE103" s="69"/>
      <c r="EF103" s="69"/>
      <c r="EG103" s="69"/>
      <c r="EH103" s="69">
        <v>253000</v>
      </c>
      <c r="EI103" s="69">
        <f t="shared" si="133"/>
        <v>1202000</v>
      </c>
      <c r="EJ103" s="69">
        <v>1455000</v>
      </c>
      <c r="EK103" s="91"/>
      <c r="EL103" s="69"/>
      <c r="EM103" s="69"/>
      <c r="EN103" s="69"/>
      <c r="EO103" s="69"/>
      <c r="EP103" s="69"/>
      <c r="EQ103" s="69"/>
      <c r="ER103" s="69"/>
      <c r="ES103" s="69"/>
      <c r="ET103" s="69"/>
      <c r="EU103" s="91"/>
    </row>
    <row r="104" spans="1:151" s="72" customFormat="1">
      <c r="A104" s="61">
        <v>36069</v>
      </c>
      <c r="B104" s="70">
        <v>257</v>
      </c>
      <c r="C104" s="70">
        <f t="shared" si="96"/>
        <v>435</v>
      </c>
      <c r="D104" s="70">
        <v>692</v>
      </c>
      <c r="E104" s="70">
        <f t="shared" si="97"/>
        <v>1603</v>
      </c>
      <c r="F104" s="70">
        <f t="shared" si="98"/>
        <v>2259</v>
      </c>
      <c r="G104" s="70">
        <f t="shared" si="99"/>
        <v>3862</v>
      </c>
      <c r="H104" s="70">
        <v>1860</v>
      </c>
      <c r="I104" s="70">
        <f t="shared" si="100"/>
        <v>2694</v>
      </c>
      <c r="J104" s="70">
        <v>4554</v>
      </c>
      <c r="K104" s="23"/>
      <c r="L104" s="70">
        <v>796</v>
      </c>
      <c r="M104" s="70">
        <f t="shared" si="101"/>
        <v>1469</v>
      </c>
      <c r="N104" s="70">
        <v>2265</v>
      </c>
      <c r="O104" s="70">
        <f t="shared" si="102"/>
        <v>807</v>
      </c>
      <c r="P104" s="70">
        <f t="shared" si="103"/>
        <v>1231</v>
      </c>
      <c r="Q104" s="70">
        <f t="shared" si="104"/>
        <v>2038</v>
      </c>
      <c r="R104" s="70">
        <v>1603</v>
      </c>
      <c r="S104" s="70">
        <f t="shared" si="105"/>
        <v>2700</v>
      </c>
      <c r="T104" s="70">
        <v>4303</v>
      </c>
      <c r="U104" s="23"/>
      <c r="V104" s="70">
        <v>-539</v>
      </c>
      <c r="W104" s="70">
        <f t="shared" si="106"/>
        <v>-1034</v>
      </c>
      <c r="X104" s="70">
        <v>-1573</v>
      </c>
      <c r="Y104" s="70">
        <f t="shared" si="107"/>
        <v>796</v>
      </c>
      <c r="Z104" s="70">
        <f t="shared" si="108"/>
        <v>1028</v>
      </c>
      <c r="AA104" s="70">
        <f t="shared" si="109"/>
        <v>1824</v>
      </c>
      <c r="AB104" s="70">
        <v>257</v>
      </c>
      <c r="AC104" s="70">
        <f t="shared" si="110"/>
        <v>-6</v>
      </c>
      <c r="AD104" s="70">
        <v>251</v>
      </c>
      <c r="AE104" s="23"/>
      <c r="AF104" s="233">
        <f t="shared" si="150"/>
        <v>-6531</v>
      </c>
      <c r="AG104" s="233">
        <f t="shared" si="111"/>
        <v>-10339</v>
      </c>
      <c r="AH104" s="233">
        <f t="shared" si="151"/>
        <v>-16870</v>
      </c>
      <c r="AI104" s="233">
        <f t="shared" si="112"/>
        <v>7791</v>
      </c>
      <c r="AJ104" s="233">
        <f t="shared" si="113"/>
        <v>4339</v>
      </c>
      <c r="AK104" s="233">
        <f t="shared" si="114"/>
        <v>12130</v>
      </c>
      <c r="AL104" s="233">
        <f t="shared" si="152"/>
        <v>1260</v>
      </c>
      <c r="AM104" s="233">
        <f t="shared" si="115"/>
        <v>-6000</v>
      </c>
      <c r="AN104" s="233">
        <f t="shared" si="153"/>
        <v>-4740</v>
      </c>
      <c r="AO104" s="23"/>
      <c r="AP104" s="233">
        <f t="shared" si="134"/>
        <v>3767</v>
      </c>
      <c r="AQ104" s="233">
        <f t="shared" si="135"/>
        <v>10298</v>
      </c>
      <c r="AR104" s="233">
        <f t="shared" si="136"/>
        <v>-6531</v>
      </c>
      <c r="AS104" s="233">
        <f t="shared" si="137"/>
        <v>21397</v>
      </c>
      <c r="AT104" s="233">
        <f t="shared" si="138"/>
        <v>13606</v>
      </c>
      <c r="AU104" s="233">
        <f t="shared" si="139"/>
        <v>7791</v>
      </c>
      <c r="AV104" s="409">
        <f t="shared" si="140"/>
        <v>25164</v>
      </c>
      <c r="AW104" s="409">
        <f t="shared" si="141"/>
        <v>23904</v>
      </c>
      <c r="AX104" s="233">
        <f t="shared" si="142"/>
        <v>1260</v>
      </c>
      <c r="AY104" s="75"/>
      <c r="AZ104" s="744">
        <v>250523</v>
      </c>
      <c r="BA104" s="382">
        <f t="shared" si="154"/>
        <v>2.9375659999999999</v>
      </c>
      <c r="BB104" s="69">
        <f t="shared" si="116"/>
        <v>76367</v>
      </c>
      <c r="BC104" s="382">
        <f t="shared" si="154"/>
        <v>0.881073</v>
      </c>
      <c r="BD104" s="744">
        <v>326890</v>
      </c>
      <c r="BE104" s="382">
        <f t="shared" si="143"/>
        <v>3.8186390000000001</v>
      </c>
      <c r="BF104" s="744">
        <v>547011</v>
      </c>
      <c r="BG104" s="382">
        <f t="shared" si="144"/>
        <v>6.532686</v>
      </c>
      <c r="BH104" s="69">
        <f t="shared" si="91"/>
        <v>1099051</v>
      </c>
      <c r="BI104" s="382">
        <f t="shared" si="145"/>
        <v>12.576952</v>
      </c>
      <c r="BJ104" s="744">
        <v>1646062</v>
      </c>
      <c r="BK104" s="382">
        <f t="shared" si="146"/>
        <v>19.109638</v>
      </c>
      <c r="BL104" s="69">
        <f t="shared" si="179"/>
        <v>797534</v>
      </c>
      <c r="BM104" s="382">
        <f t="shared" si="147"/>
        <v>9.4702520000000003</v>
      </c>
      <c r="BN104" s="69">
        <f t="shared" si="117"/>
        <v>1176722</v>
      </c>
      <c r="BO104" s="382">
        <f t="shared" si="148"/>
        <v>13.474005</v>
      </c>
      <c r="BP104" s="744">
        <v>1974256</v>
      </c>
      <c r="BQ104" s="382">
        <f t="shared" si="149"/>
        <v>22.944257</v>
      </c>
      <c r="BR104" s="20"/>
      <c r="BS104" s="744">
        <v>482603</v>
      </c>
      <c r="BT104" s="420">
        <f t="shared" si="155"/>
        <v>5.0992649999999999</v>
      </c>
      <c r="BU104" s="69">
        <f t="shared" si="118"/>
        <v>62048</v>
      </c>
      <c r="BV104" s="420">
        <f t="shared" si="156"/>
        <v>0.72877599999999998</v>
      </c>
      <c r="BW104" s="744">
        <v>544651</v>
      </c>
      <c r="BX104" s="420">
        <f t="shared" si="157"/>
        <v>5.8280409999999998</v>
      </c>
      <c r="BY104" s="744">
        <v>1066856</v>
      </c>
      <c r="BZ104" s="420">
        <f t="shared" si="158"/>
        <v>11.153926</v>
      </c>
      <c r="CA104" s="69">
        <f t="shared" si="119"/>
        <v>414407</v>
      </c>
      <c r="CB104" s="420">
        <f t="shared" si="159"/>
        <v>5.2120730000000002</v>
      </c>
      <c r="CC104" s="744">
        <v>1481263</v>
      </c>
      <c r="CD104" s="420">
        <f t="shared" si="93"/>
        <v>16.365998999999999</v>
      </c>
      <c r="CE104" s="69">
        <f t="shared" si="120"/>
        <v>1549459</v>
      </c>
      <c r="CF104" s="420">
        <f t="shared" si="94"/>
        <v>16.253191000000001</v>
      </c>
      <c r="CG104" s="69">
        <f t="shared" si="121"/>
        <v>481140</v>
      </c>
      <c r="CH104" s="420">
        <f t="shared" si="90"/>
        <v>5.9974920000000003</v>
      </c>
      <c r="CI104" s="744">
        <v>2030599</v>
      </c>
      <c r="CJ104" s="471">
        <f t="shared" si="160"/>
        <v>22.250682999999999</v>
      </c>
      <c r="CK104" s="96"/>
      <c r="CL104" s="514">
        <v>844.64099999999996</v>
      </c>
      <c r="CM104" s="868">
        <f t="shared" si="95"/>
        <v>1.3035123798158035</v>
      </c>
      <c r="CN104" s="613"/>
      <c r="CO104" s="96"/>
      <c r="CP104" s="69">
        <f t="shared" si="122"/>
        <v>326559.83192859456</v>
      </c>
      <c r="CQ104" s="692">
        <f t="shared" si="161"/>
        <v>3.8448468889782963</v>
      </c>
      <c r="CR104" s="69">
        <f t="shared" si="122"/>
        <v>99545.329909393462</v>
      </c>
      <c r="CS104" s="692">
        <f t="shared" si="162"/>
        <v>1.1531653804875734</v>
      </c>
      <c r="CT104" s="69">
        <f t="shared" si="122"/>
        <v>426105.16183798801</v>
      </c>
      <c r="CU104" s="692">
        <f t="shared" si="163"/>
        <v>4.9980122694658693</v>
      </c>
      <c r="CV104" s="69">
        <f t="shared" si="122"/>
        <v>713035.61039542244</v>
      </c>
      <c r="CW104" s="692">
        <f t="shared" si="164"/>
        <v>8.5506976284967333</v>
      </c>
      <c r="CX104" s="69">
        <f t="shared" si="123"/>
        <v>1432626.5845489386</v>
      </c>
      <c r="CY104" s="692">
        <f t="shared" si="165"/>
        <v>16.461222818451656</v>
      </c>
      <c r="CZ104" s="69">
        <f t="shared" si="124"/>
        <v>2145662.1949443612</v>
      </c>
      <c r="DA104" s="692">
        <f t="shared" si="166"/>
        <v>25.011920446948388</v>
      </c>
      <c r="DB104" s="69">
        <f t="shared" si="125"/>
        <v>1039595.4423240171</v>
      </c>
      <c r="DC104" s="692">
        <f t="shared" si="167"/>
        <v>12.395544517475026</v>
      </c>
      <c r="DD104" s="69">
        <f t="shared" si="126"/>
        <v>1533871.6946016119</v>
      </c>
      <c r="DE104" s="692">
        <f t="shared" si="168"/>
        <v>17.635308080859865</v>
      </c>
      <c r="DF104" s="69">
        <f t="shared" si="126"/>
        <v>2573467.1369256289</v>
      </c>
      <c r="DG104" s="692">
        <f t="shared" si="169"/>
        <v>30.030852598334896</v>
      </c>
      <c r="DH104" s="20"/>
      <c r="DI104" s="69">
        <f t="shared" si="127"/>
        <v>629078.98503624625</v>
      </c>
      <c r="DJ104" s="692">
        <f t="shared" si="170"/>
        <v>6.6738526775114826</v>
      </c>
      <c r="DK104" s="69">
        <f t="shared" si="127"/>
        <v>80880.336142810978</v>
      </c>
      <c r="DL104" s="692">
        <f t="shared" si="171"/>
        <v>0.95383329322242483</v>
      </c>
      <c r="DM104" s="69">
        <f t="shared" si="127"/>
        <v>709959.32117905724</v>
      </c>
      <c r="DN104" s="692">
        <f t="shared" si="172"/>
        <v>7.6276859707339062</v>
      </c>
      <c r="DO104" s="69">
        <f t="shared" si="127"/>
        <v>1390660.0034807688</v>
      </c>
      <c r="DP104" s="692">
        <f t="shared" si="173"/>
        <v>14.597746186638132</v>
      </c>
      <c r="DQ104" s="69">
        <f t="shared" si="128"/>
        <v>540184.65478232771</v>
      </c>
      <c r="DR104" s="692">
        <f t="shared" si="174"/>
        <v>6.8215169215733216</v>
      </c>
      <c r="DS104" s="69">
        <f t="shared" si="129"/>
        <v>1930844.6582630966</v>
      </c>
      <c r="DT104" s="692">
        <f t="shared" si="175"/>
        <v>21.419263108211457</v>
      </c>
      <c r="DU104" s="69">
        <f t="shared" si="130"/>
        <v>2019738.988517015</v>
      </c>
      <c r="DV104" s="471">
        <f t="shared" si="176"/>
        <v>21.271598864149624</v>
      </c>
      <c r="DW104" s="69">
        <f t="shared" si="131"/>
        <v>627171.94642457564</v>
      </c>
      <c r="DX104" s="692">
        <f t="shared" si="177"/>
        <v>7.8494885365539666</v>
      </c>
      <c r="DY104" s="69">
        <f t="shared" si="132"/>
        <v>2646910.9349415908</v>
      </c>
      <c r="DZ104" s="692">
        <f t="shared" si="178"/>
        <v>29.12108740070358</v>
      </c>
      <c r="EA104" s="91"/>
      <c r="EB104" s="69">
        <v>145000</v>
      </c>
      <c r="EC104" s="69">
        <f>ED104-EB104</f>
        <v>997000</v>
      </c>
      <c r="ED104" s="69">
        <v>1142000</v>
      </c>
      <c r="EE104" s="69">
        <v>162000</v>
      </c>
      <c r="EF104" s="69">
        <f>EG104-EE104</f>
        <v>524000</v>
      </c>
      <c r="EG104" s="69">
        <v>686000</v>
      </c>
      <c r="EH104" s="69">
        <v>307000</v>
      </c>
      <c r="EI104" s="69">
        <f t="shared" si="133"/>
        <v>1521000</v>
      </c>
      <c r="EJ104" s="69">
        <v>1828000</v>
      </c>
      <c r="EK104" s="91"/>
      <c r="EL104" s="69"/>
      <c r="EM104" s="69"/>
      <c r="EN104" s="69"/>
      <c r="EO104" s="69"/>
      <c r="EP104" s="69"/>
      <c r="EQ104" s="69"/>
      <c r="ER104" s="69"/>
      <c r="ES104" s="69"/>
      <c r="ET104" s="69"/>
      <c r="EU104" s="91"/>
    </row>
    <row r="105" spans="1:151" s="72" customFormat="1">
      <c r="A105" s="61">
        <v>36100</v>
      </c>
      <c r="B105" s="70">
        <v>225</v>
      </c>
      <c r="C105" s="70">
        <f t="shared" si="96"/>
        <v>471</v>
      </c>
      <c r="D105" s="70">
        <v>696</v>
      </c>
      <c r="E105" s="70">
        <f t="shared" si="97"/>
        <v>1790</v>
      </c>
      <c r="F105" s="70">
        <f t="shared" si="98"/>
        <v>2411</v>
      </c>
      <c r="G105" s="70">
        <f t="shared" si="99"/>
        <v>4201</v>
      </c>
      <c r="H105" s="70">
        <v>2015</v>
      </c>
      <c r="I105" s="70">
        <f t="shared" si="100"/>
        <v>2882</v>
      </c>
      <c r="J105" s="70">
        <v>4897</v>
      </c>
      <c r="K105" s="23"/>
      <c r="L105" s="70">
        <v>754</v>
      </c>
      <c r="M105" s="70">
        <f t="shared" si="101"/>
        <v>1388</v>
      </c>
      <c r="N105" s="70">
        <v>2142</v>
      </c>
      <c r="O105" s="70">
        <f t="shared" si="102"/>
        <v>1058</v>
      </c>
      <c r="P105" s="70">
        <f t="shared" si="103"/>
        <v>1673</v>
      </c>
      <c r="Q105" s="70">
        <f t="shared" si="104"/>
        <v>2731</v>
      </c>
      <c r="R105" s="70">
        <v>1812</v>
      </c>
      <c r="S105" s="70">
        <f t="shared" si="105"/>
        <v>3061</v>
      </c>
      <c r="T105" s="70">
        <v>4873</v>
      </c>
      <c r="U105" s="23"/>
      <c r="V105" s="70">
        <v>-529</v>
      </c>
      <c r="W105" s="70">
        <f t="shared" si="106"/>
        <v>-917</v>
      </c>
      <c r="X105" s="70">
        <v>-1446</v>
      </c>
      <c r="Y105" s="70">
        <f t="shared" si="107"/>
        <v>732</v>
      </c>
      <c r="Z105" s="70">
        <f t="shared" si="108"/>
        <v>738</v>
      </c>
      <c r="AA105" s="70">
        <f t="shared" si="109"/>
        <v>1470</v>
      </c>
      <c r="AB105" s="70">
        <v>203</v>
      </c>
      <c r="AC105" s="70">
        <f t="shared" si="110"/>
        <v>-179</v>
      </c>
      <c r="AD105" s="70">
        <v>24</v>
      </c>
      <c r="AE105" s="23"/>
      <c r="AF105" s="233">
        <f t="shared" si="150"/>
        <v>-6611</v>
      </c>
      <c r="AG105" s="233">
        <f t="shared" si="111"/>
        <v>-10701</v>
      </c>
      <c r="AH105" s="233">
        <f t="shared" si="151"/>
        <v>-17312</v>
      </c>
      <c r="AI105" s="233">
        <f t="shared" si="112"/>
        <v>7645</v>
      </c>
      <c r="AJ105" s="233">
        <f t="shared" si="113"/>
        <v>4207</v>
      </c>
      <c r="AK105" s="233">
        <f t="shared" si="114"/>
        <v>11852</v>
      </c>
      <c r="AL105" s="233">
        <f t="shared" si="152"/>
        <v>1034</v>
      </c>
      <c r="AM105" s="233">
        <f t="shared" si="115"/>
        <v>-6494</v>
      </c>
      <c r="AN105" s="233">
        <f t="shared" si="153"/>
        <v>-5460</v>
      </c>
      <c r="AO105" s="23"/>
      <c r="AP105" s="233">
        <f t="shared" si="134"/>
        <v>3684</v>
      </c>
      <c r="AQ105" s="233">
        <f t="shared" si="135"/>
        <v>10295</v>
      </c>
      <c r="AR105" s="233">
        <f t="shared" si="136"/>
        <v>-6611</v>
      </c>
      <c r="AS105" s="233">
        <f t="shared" si="137"/>
        <v>21314</v>
      </c>
      <c r="AT105" s="233">
        <f t="shared" si="138"/>
        <v>13669</v>
      </c>
      <c r="AU105" s="233">
        <f t="shared" si="139"/>
        <v>7645</v>
      </c>
      <c r="AV105" s="409">
        <f t="shared" si="140"/>
        <v>24998</v>
      </c>
      <c r="AW105" s="409">
        <f t="shared" si="141"/>
        <v>23964</v>
      </c>
      <c r="AX105" s="233">
        <f t="shared" si="142"/>
        <v>1034</v>
      </c>
      <c r="AY105" s="75"/>
      <c r="AZ105" s="744">
        <v>251659</v>
      </c>
      <c r="BA105" s="382">
        <f t="shared" si="154"/>
        <v>2.9347249999999998</v>
      </c>
      <c r="BB105" s="69">
        <f t="shared" si="116"/>
        <v>80950</v>
      </c>
      <c r="BC105" s="382">
        <f t="shared" si="154"/>
        <v>0.88271599999999995</v>
      </c>
      <c r="BD105" s="744">
        <v>332609</v>
      </c>
      <c r="BE105" s="382">
        <f t="shared" si="143"/>
        <v>3.8174410000000001</v>
      </c>
      <c r="BF105" s="744">
        <v>609619</v>
      </c>
      <c r="BG105" s="382">
        <f t="shared" si="144"/>
        <v>6.5652499999999998</v>
      </c>
      <c r="BH105" s="69">
        <f t="shared" si="91"/>
        <v>1042141</v>
      </c>
      <c r="BI105" s="382">
        <f t="shared" si="145"/>
        <v>12.734128999999999</v>
      </c>
      <c r="BJ105" s="744">
        <v>1651760</v>
      </c>
      <c r="BK105" s="382">
        <f t="shared" si="146"/>
        <v>19.299378999999998</v>
      </c>
      <c r="BL105" s="69">
        <f t="shared" si="179"/>
        <v>861278</v>
      </c>
      <c r="BM105" s="382">
        <f t="shared" si="147"/>
        <v>9.4999749999999992</v>
      </c>
      <c r="BN105" s="69">
        <f t="shared" si="117"/>
        <v>1124284</v>
      </c>
      <c r="BO105" s="382">
        <f t="shared" si="148"/>
        <v>13.631707</v>
      </c>
      <c r="BP105" s="744">
        <v>1985562</v>
      </c>
      <c r="BQ105" s="382">
        <f t="shared" si="149"/>
        <v>23.131682000000001</v>
      </c>
      <c r="BR105" s="20"/>
      <c r="BS105" s="744">
        <v>494879</v>
      </c>
      <c r="BT105" s="420">
        <f t="shared" si="155"/>
        <v>5.1831420000000001</v>
      </c>
      <c r="BU105" s="69">
        <f t="shared" si="118"/>
        <v>72940</v>
      </c>
      <c r="BV105" s="420">
        <f t="shared" si="156"/>
        <v>0.74447799999999997</v>
      </c>
      <c r="BW105" s="744">
        <v>567819</v>
      </c>
      <c r="BX105" s="420">
        <f t="shared" si="157"/>
        <v>5.9276200000000001</v>
      </c>
      <c r="BY105" s="744">
        <v>1027641</v>
      </c>
      <c r="BZ105" s="420">
        <f t="shared" si="158"/>
        <v>11.240186</v>
      </c>
      <c r="CA105" s="69">
        <f t="shared" si="119"/>
        <v>502810</v>
      </c>
      <c r="CB105" s="420">
        <f t="shared" si="159"/>
        <v>5.3051490000000001</v>
      </c>
      <c r="CC105" s="744">
        <v>1530451</v>
      </c>
      <c r="CD105" s="420">
        <f t="shared" si="93"/>
        <v>16.545335000000001</v>
      </c>
      <c r="CE105" s="69">
        <f t="shared" si="120"/>
        <v>1522520</v>
      </c>
      <c r="CF105" s="420">
        <f t="shared" si="94"/>
        <v>16.423328000000001</v>
      </c>
      <c r="CG105" s="69">
        <f t="shared" si="121"/>
        <v>580425</v>
      </c>
      <c r="CH105" s="420">
        <f t="shared" si="90"/>
        <v>6.1064829999999999</v>
      </c>
      <c r="CI105" s="744">
        <v>2102945</v>
      </c>
      <c r="CJ105" s="471">
        <f t="shared" si="160"/>
        <v>22.529810999999999</v>
      </c>
      <c r="CK105" s="96"/>
      <c r="CL105" s="514">
        <v>844.64099999999996</v>
      </c>
      <c r="CM105" s="868">
        <f t="shared" si="95"/>
        <v>1.3035123798158035</v>
      </c>
      <c r="CN105" s="613"/>
      <c r="CO105" s="96"/>
      <c r="CP105" s="69">
        <f t="shared" si="122"/>
        <v>328040.62199206528</v>
      </c>
      <c r="CQ105" s="692">
        <f t="shared" si="161"/>
        <v>3.8391309138893979</v>
      </c>
      <c r="CR105" s="69">
        <f t="shared" si="122"/>
        <v>105519.32714608929</v>
      </c>
      <c r="CS105" s="692">
        <f t="shared" si="162"/>
        <v>1.1546798571633288</v>
      </c>
      <c r="CT105" s="69">
        <f t="shared" si="122"/>
        <v>433559.94913815457</v>
      </c>
      <c r="CU105" s="692">
        <f t="shared" si="163"/>
        <v>4.9938107710527273</v>
      </c>
      <c r="CV105" s="69">
        <f t="shared" si="122"/>
        <v>794645.9134709303</v>
      </c>
      <c r="CW105" s="692">
        <f t="shared" si="164"/>
        <v>8.5885816043309031</v>
      </c>
      <c r="CX105" s="69">
        <f t="shared" si="123"/>
        <v>1358443.6950136214</v>
      </c>
      <c r="CY105" s="692">
        <f t="shared" si="165"/>
        <v>16.659106304509848</v>
      </c>
      <c r="CZ105" s="69">
        <f t="shared" si="124"/>
        <v>2153089.6084845518</v>
      </c>
      <c r="DA105" s="692">
        <f t="shared" si="166"/>
        <v>25.247687908840746</v>
      </c>
      <c r="DB105" s="69">
        <f t="shared" si="125"/>
        <v>1122686.5354629955</v>
      </c>
      <c r="DC105" s="692">
        <f t="shared" si="167"/>
        <v>12.4277125182203</v>
      </c>
      <c r="DD105" s="69">
        <f t="shared" si="126"/>
        <v>1465518.1124288307</v>
      </c>
      <c r="DE105" s="692">
        <f t="shared" si="168"/>
        <v>17.833230440362524</v>
      </c>
      <c r="DF105" s="69">
        <f t="shared" si="126"/>
        <v>2588204.6478918265</v>
      </c>
      <c r="DG105" s="692">
        <f t="shared" si="169"/>
        <v>30.260942958582827</v>
      </c>
      <c r="DH105" s="20"/>
      <c r="DI105" s="69">
        <f t="shared" si="127"/>
        <v>645080.90301086497</v>
      </c>
      <c r="DJ105" s="692">
        <f t="shared" si="170"/>
        <v>6.779937003259203</v>
      </c>
      <c r="DK105" s="69">
        <f t="shared" si="127"/>
        <v>95078.192983764704</v>
      </c>
      <c r="DL105" s="692">
        <f t="shared" si="171"/>
        <v>0.97384838167290788</v>
      </c>
      <c r="DM105" s="69">
        <f t="shared" si="127"/>
        <v>740159.09599462966</v>
      </c>
      <c r="DN105" s="692">
        <f t="shared" si="172"/>
        <v>7.7537853849321117</v>
      </c>
      <c r="DO105" s="69">
        <f t="shared" si="127"/>
        <v>1339542.765506292</v>
      </c>
      <c r="DP105" s="692">
        <f t="shared" si="173"/>
        <v>14.702742315143739</v>
      </c>
      <c r="DQ105" s="69">
        <f t="shared" si="128"/>
        <v>655419.05969518411</v>
      </c>
      <c r="DR105" s="692">
        <f t="shared" si="174"/>
        <v>6.9396022855971058</v>
      </c>
      <c r="DS105" s="69">
        <f t="shared" si="129"/>
        <v>1994961.8252014762</v>
      </c>
      <c r="DT105" s="692">
        <f t="shared" si="175"/>
        <v>21.642344600740845</v>
      </c>
      <c r="DU105" s="69">
        <f t="shared" si="130"/>
        <v>1984623.6685171572</v>
      </c>
      <c r="DV105" s="471">
        <f t="shared" si="176"/>
        <v>21.482679318402948</v>
      </c>
      <c r="DW105" s="69">
        <f t="shared" si="131"/>
        <v>756591.17305458768</v>
      </c>
      <c r="DX105" s="692">
        <f t="shared" si="177"/>
        <v>7.9878313497332432</v>
      </c>
      <c r="DY105" s="69">
        <f t="shared" si="132"/>
        <v>2741214.841571745</v>
      </c>
      <c r="DZ105" s="692">
        <f t="shared" si="178"/>
        <v>29.470510668136185</v>
      </c>
      <c r="EA105" s="91"/>
      <c r="EB105" s="69"/>
      <c r="EC105" s="69"/>
      <c r="ED105" s="69"/>
      <c r="EE105" s="69"/>
      <c r="EF105" s="69"/>
      <c r="EG105" s="69"/>
      <c r="EH105" s="69">
        <v>330000</v>
      </c>
      <c r="EI105" s="69">
        <f t="shared" si="133"/>
        <v>1517000</v>
      </c>
      <c r="EJ105" s="69">
        <v>1847000</v>
      </c>
      <c r="EK105" s="91"/>
      <c r="EL105" s="69"/>
      <c r="EM105" s="69"/>
      <c r="EN105" s="69"/>
      <c r="EO105" s="69"/>
      <c r="EP105" s="69"/>
      <c r="EQ105" s="69"/>
      <c r="ER105" s="69"/>
      <c r="ES105" s="69"/>
      <c r="ET105" s="69"/>
      <c r="EU105" s="91"/>
    </row>
    <row r="106" spans="1:151" s="72" customFormat="1">
      <c r="A106" s="61">
        <v>36130</v>
      </c>
      <c r="B106" s="70">
        <v>380</v>
      </c>
      <c r="C106" s="70">
        <f t="shared" si="96"/>
        <v>880</v>
      </c>
      <c r="D106" s="70">
        <v>1260</v>
      </c>
      <c r="E106" s="70">
        <f t="shared" si="97"/>
        <v>1886</v>
      </c>
      <c r="F106" s="70">
        <f t="shared" si="98"/>
        <v>2497</v>
      </c>
      <c r="G106" s="70">
        <f t="shared" si="99"/>
        <v>4383</v>
      </c>
      <c r="H106" s="70">
        <v>2266</v>
      </c>
      <c r="I106" s="70">
        <f t="shared" si="100"/>
        <v>3377</v>
      </c>
      <c r="J106" s="70">
        <v>5643</v>
      </c>
      <c r="K106" s="23"/>
      <c r="L106" s="70">
        <v>1150</v>
      </c>
      <c r="M106" s="70">
        <f t="shared" si="101"/>
        <v>1858</v>
      </c>
      <c r="N106" s="70">
        <v>3008</v>
      </c>
      <c r="O106" s="70">
        <f t="shared" si="102"/>
        <v>1150</v>
      </c>
      <c r="P106" s="70">
        <f t="shared" si="103"/>
        <v>1718</v>
      </c>
      <c r="Q106" s="70">
        <f t="shared" si="104"/>
        <v>2868</v>
      </c>
      <c r="R106" s="70">
        <v>2300</v>
      </c>
      <c r="S106" s="70">
        <f t="shared" si="105"/>
        <v>3576</v>
      </c>
      <c r="T106" s="70">
        <v>5876</v>
      </c>
      <c r="U106" s="23"/>
      <c r="V106" s="70">
        <v>-770</v>
      </c>
      <c r="W106" s="70">
        <f t="shared" si="106"/>
        <v>-978</v>
      </c>
      <c r="X106" s="70">
        <v>-1748</v>
      </c>
      <c r="Y106" s="70">
        <f t="shared" si="107"/>
        <v>736</v>
      </c>
      <c r="Z106" s="70">
        <f t="shared" si="108"/>
        <v>779</v>
      </c>
      <c r="AA106" s="70">
        <f t="shared" si="109"/>
        <v>1515</v>
      </c>
      <c r="AB106" s="70">
        <v>-34</v>
      </c>
      <c r="AC106" s="70">
        <f t="shared" si="110"/>
        <v>-199</v>
      </c>
      <c r="AD106" s="70">
        <v>-233</v>
      </c>
      <c r="AE106" s="23"/>
      <c r="AF106" s="233">
        <f t="shared" si="150"/>
        <v>-6745</v>
      </c>
      <c r="AG106" s="233">
        <f t="shared" si="111"/>
        <v>-11118</v>
      </c>
      <c r="AH106" s="233">
        <f t="shared" si="151"/>
        <v>-17863</v>
      </c>
      <c r="AI106" s="233">
        <f t="shared" si="112"/>
        <v>7602</v>
      </c>
      <c r="AJ106" s="233">
        <f t="shared" si="113"/>
        <v>3996</v>
      </c>
      <c r="AK106" s="233">
        <f t="shared" si="114"/>
        <v>11598</v>
      </c>
      <c r="AL106" s="233">
        <f t="shared" si="152"/>
        <v>857</v>
      </c>
      <c r="AM106" s="233">
        <f t="shared" si="115"/>
        <v>-7122</v>
      </c>
      <c r="AN106" s="233">
        <f t="shared" si="153"/>
        <v>-6265</v>
      </c>
      <c r="AO106" s="23"/>
      <c r="AP106" s="233">
        <f t="shared" si="134"/>
        <v>3651</v>
      </c>
      <c r="AQ106" s="233">
        <f t="shared" si="135"/>
        <v>10396</v>
      </c>
      <c r="AR106" s="233">
        <f t="shared" si="136"/>
        <v>-6745</v>
      </c>
      <c r="AS106" s="233">
        <f t="shared" si="137"/>
        <v>21307</v>
      </c>
      <c r="AT106" s="233">
        <f t="shared" si="138"/>
        <v>13705</v>
      </c>
      <c r="AU106" s="233">
        <f t="shared" si="139"/>
        <v>7602</v>
      </c>
      <c r="AV106" s="409">
        <f t="shared" si="140"/>
        <v>24958</v>
      </c>
      <c r="AW106" s="409">
        <f t="shared" si="141"/>
        <v>24101</v>
      </c>
      <c r="AX106" s="233">
        <f t="shared" si="142"/>
        <v>857</v>
      </c>
      <c r="AY106" s="75"/>
      <c r="AZ106" s="744">
        <v>270334</v>
      </c>
      <c r="BA106" s="382">
        <f t="shared" si="154"/>
        <v>2.954072</v>
      </c>
      <c r="BB106" s="69">
        <f t="shared" si="116"/>
        <v>85225</v>
      </c>
      <c r="BC106" s="382">
        <f t="shared" si="154"/>
        <v>0.89014300000000002</v>
      </c>
      <c r="BD106" s="744">
        <v>355559</v>
      </c>
      <c r="BE106" s="382">
        <f t="shared" si="143"/>
        <v>3.8442150000000002</v>
      </c>
      <c r="BF106" s="744">
        <v>525764</v>
      </c>
      <c r="BG106" s="382">
        <f t="shared" si="144"/>
        <v>6.418552</v>
      </c>
      <c r="BH106" s="69">
        <f t="shared" si="91"/>
        <v>1057515</v>
      </c>
      <c r="BI106" s="382">
        <f t="shared" si="145"/>
        <v>12.866023</v>
      </c>
      <c r="BJ106" s="744">
        <v>1583279</v>
      </c>
      <c r="BK106" s="382">
        <f t="shared" si="146"/>
        <v>19.284575</v>
      </c>
      <c r="BL106" s="69">
        <f t="shared" si="179"/>
        <v>796098</v>
      </c>
      <c r="BM106" s="382">
        <f t="shared" si="147"/>
        <v>9.3726240000000001</v>
      </c>
      <c r="BN106" s="69">
        <f t="shared" si="117"/>
        <v>1144058</v>
      </c>
      <c r="BO106" s="382">
        <f t="shared" si="148"/>
        <v>13.770693</v>
      </c>
      <c r="BP106" s="744">
        <v>1940156</v>
      </c>
      <c r="BQ106" s="382">
        <f t="shared" si="149"/>
        <v>23.143317</v>
      </c>
      <c r="BR106" s="20"/>
      <c r="BS106" s="744">
        <v>485179</v>
      </c>
      <c r="BT106" s="420">
        <f t="shared" si="155"/>
        <v>5.2387959999999998</v>
      </c>
      <c r="BU106" s="69">
        <f t="shared" si="118"/>
        <v>63847</v>
      </c>
      <c r="BV106" s="420">
        <f t="shared" si="156"/>
        <v>0.74894899999999998</v>
      </c>
      <c r="BW106" s="744">
        <v>549026</v>
      </c>
      <c r="BX106" s="420">
        <f t="shared" si="157"/>
        <v>5.9877450000000003</v>
      </c>
      <c r="BY106" s="744">
        <v>949328</v>
      </c>
      <c r="BZ106" s="420">
        <f t="shared" si="158"/>
        <v>11.192874</v>
      </c>
      <c r="CA106" s="69">
        <f t="shared" si="119"/>
        <v>425511</v>
      </c>
      <c r="CB106" s="420">
        <f t="shared" si="159"/>
        <v>5.3043839999999998</v>
      </c>
      <c r="CC106" s="744">
        <v>1374839</v>
      </c>
      <c r="CD106" s="420">
        <f t="shared" si="93"/>
        <v>16.497257999999999</v>
      </c>
      <c r="CE106" s="69">
        <f t="shared" si="120"/>
        <v>1434507</v>
      </c>
      <c r="CF106" s="420">
        <f t="shared" si="94"/>
        <v>16.43167</v>
      </c>
      <c r="CG106" s="69">
        <f t="shared" si="121"/>
        <v>495833</v>
      </c>
      <c r="CH106" s="420">
        <f t="shared" si="90"/>
        <v>6.111205</v>
      </c>
      <c r="CI106" s="744">
        <v>1930340</v>
      </c>
      <c r="CJ106" s="471">
        <f t="shared" si="160"/>
        <v>22.542874999999999</v>
      </c>
      <c r="CK106" s="96"/>
      <c r="CL106" s="514">
        <v>845.56709999999998</v>
      </c>
      <c r="CM106" s="868">
        <f t="shared" si="95"/>
        <v>1.3020847192375389</v>
      </c>
      <c r="CN106" s="613"/>
      <c r="CO106" s="96"/>
      <c r="CP106" s="69">
        <f t="shared" si="122"/>
        <v>351997.77049036085</v>
      </c>
      <c r="CQ106" s="692">
        <f t="shared" si="161"/>
        <v>3.8624194053743923</v>
      </c>
      <c r="CR106" s="69">
        <f t="shared" si="122"/>
        <v>110970.17019701925</v>
      </c>
      <c r="CS106" s="692">
        <f t="shared" si="162"/>
        <v>1.1637605889111073</v>
      </c>
      <c r="CT106" s="69">
        <f t="shared" si="122"/>
        <v>462967.94068738009</v>
      </c>
      <c r="CU106" s="692">
        <f t="shared" si="163"/>
        <v>5.0261799942855001</v>
      </c>
      <c r="CV106" s="69">
        <f t="shared" si="122"/>
        <v>684589.27032520541</v>
      </c>
      <c r="CW106" s="692">
        <f t="shared" si="164"/>
        <v>8.3924698854474737</v>
      </c>
      <c r="CX106" s="69">
        <f t="shared" si="123"/>
        <v>1376974.121864486</v>
      </c>
      <c r="CY106" s="692">
        <f t="shared" si="165"/>
        <v>16.823825562408363</v>
      </c>
      <c r="CZ106" s="69">
        <f t="shared" si="124"/>
        <v>2061563.3921896913</v>
      </c>
      <c r="DA106" s="692">
        <f t="shared" si="166"/>
        <v>25.216295447855835</v>
      </c>
      <c r="DB106" s="69">
        <f t="shared" si="125"/>
        <v>1036587.0408155662</v>
      </c>
      <c r="DC106" s="692">
        <f t="shared" si="167"/>
        <v>12.254889290821867</v>
      </c>
      <c r="DD106" s="69">
        <f t="shared" si="126"/>
        <v>1489660.4397214602</v>
      </c>
      <c r="DE106" s="692">
        <f t="shared" si="168"/>
        <v>18.006581698857538</v>
      </c>
      <c r="DF106" s="69">
        <f t="shared" si="126"/>
        <v>2526247.4805370267</v>
      </c>
      <c r="DG106" s="692">
        <f t="shared" si="169"/>
        <v>30.261470989679403</v>
      </c>
      <c r="DH106" s="20"/>
      <c r="DI106" s="69">
        <f t="shared" si="127"/>
        <v>631744.16199494991</v>
      </c>
      <c r="DJ106" s="692">
        <f t="shared" si="170"/>
        <v>6.8491466393034859</v>
      </c>
      <c r="DK106" s="69">
        <f t="shared" si="127"/>
        <v>83134.20306915915</v>
      </c>
      <c r="DL106" s="692">
        <f t="shared" si="171"/>
        <v>0.97921982352247139</v>
      </c>
      <c r="DM106" s="69">
        <f t="shared" si="127"/>
        <v>714878.36506410898</v>
      </c>
      <c r="DN106" s="692">
        <f t="shared" si="172"/>
        <v>7.8283664628259562</v>
      </c>
      <c r="DO106" s="69">
        <f t="shared" si="127"/>
        <v>1236105.4823443342</v>
      </c>
      <c r="DP106" s="692">
        <f t="shared" si="173"/>
        <v>14.633581724632073</v>
      </c>
      <c r="DQ106" s="69">
        <f t="shared" si="128"/>
        <v>554051.37096748443</v>
      </c>
      <c r="DR106" s="692">
        <f t="shared" si="174"/>
        <v>6.9353742372429039</v>
      </c>
      <c r="DS106" s="69">
        <f t="shared" si="129"/>
        <v>1790156.8533118188</v>
      </c>
      <c r="DT106" s="692">
        <f t="shared" si="175"/>
        <v>21.568955961874977</v>
      </c>
      <c r="DU106" s="69">
        <f t="shared" si="130"/>
        <v>1867849.6443392842</v>
      </c>
      <c r="DV106" s="471">
        <f t="shared" si="176"/>
        <v>21.482728363935564</v>
      </c>
      <c r="DW106" s="69">
        <f t="shared" si="131"/>
        <v>645616.57259370666</v>
      </c>
      <c r="DX106" s="692">
        <f t="shared" si="177"/>
        <v>7.9902562720757224</v>
      </c>
      <c r="DY106" s="69">
        <f t="shared" si="132"/>
        <v>2513466.2169329906</v>
      </c>
      <c r="DZ106" s="692">
        <f t="shared" si="178"/>
        <v>29.472984636011279</v>
      </c>
      <c r="EA106" s="91"/>
      <c r="EB106" s="69"/>
      <c r="EC106" s="69"/>
      <c r="ED106" s="69"/>
      <c r="EE106" s="69"/>
      <c r="EF106" s="69"/>
      <c r="EG106" s="69"/>
      <c r="EH106" s="69">
        <v>312000</v>
      </c>
      <c r="EI106" s="69">
        <f t="shared" si="133"/>
        <v>1980000</v>
      </c>
      <c r="EJ106" s="69">
        <v>2292000</v>
      </c>
      <c r="EK106" s="91"/>
      <c r="EL106" s="69"/>
      <c r="EM106" s="69"/>
      <c r="EN106" s="69"/>
      <c r="EO106" s="69"/>
      <c r="EP106" s="69"/>
      <c r="EQ106" s="69"/>
      <c r="ER106" s="69"/>
      <c r="ES106" s="69"/>
      <c r="ET106" s="69"/>
      <c r="EU106" s="91"/>
    </row>
    <row r="107" spans="1:151" s="72" customFormat="1">
      <c r="A107" s="61">
        <v>36161</v>
      </c>
      <c r="B107" s="70">
        <v>443</v>
      </c>
      <c r="C107" s="70">
        <f t="shared" si="96"/>
        <v>776</v>
      </c>
      <c r="D107" s="70">
        <v>1219</v>
      </c>
      <c r="E107" s="70">
        <f t="shared" si="97"/>
        <v>2226</v>
      </c>
      <c r="F107" s="70">
        <f t="shared" si="98"/>
        <v>3031</v>
      </c>
      <c r="G107" s="70">
        <f t="shared" si="99"/>
        <v>5257</v>
      </c>
      <c r="H107" s="70">
        <v>2669</v>
      </c>
      <c r="I107" s="70">
        <f t="shared" si="100"/>
        <v>3807</v>
      </c>
      <c r="J107" s="70">
        <v>6476</v>
      </c>
      <c r="K107" s="23"/>
      <c r="L107" s="70">
        <v>1365</v>
      </c>
      <c r="M107" s="70">
        <f t="shared" si="101"/>
        <v>2582</v>
      </c>
      <c r="N107" s="70">
        <v>3947</v>
      </c>
      <c r="O107" s="70">
        <f t="shared" si="102"/>
        <v>1337</v>
      </c>
      <c r="P107" s="70">
        <f t="shared" si="103"/>
        <v>2198</v>
      </c>
      <c r="Q107" s="70">
        <f t="shared" si="104"/>
        <v>3535</v>
      </c>
      <c r="R107" s="70">
        <v>2702</v>
      </c>
      <c r="S107" s="70">
        <f t="shared" si="105"/>
        <v>4780</v>
      </c>
      <c r="T107" s="70">
        <v>7482</v>
      </c>
      <c r="U107" s="23"/>
      <c r="V107" s="70">
        <v>-922</v>
      </c>
      <c r="W107" s="70">
        <f t="shared" si="106"/>
        <v>-1806</v>
      </c>
      <c r="X107" s="70">
        <v>-2728</v>
      </c>
      <c r="Y107" s="70">
        <f t="shared" si="107"/>
        <v>889</v>
      </c>
      <c r="Z107" s="70">
        <f t="shared" si="108"/>
        <v>833</v>
      </c>
      <c r="AA107" s="70">
        <f t="shared" si="109"/>
        <v>1722</v>
      </c>
      <c r="AB107" s="70">
        <v>-33</v>
      </c>
      <c r="AC107" s="70">
        <f t="shared" si="110"/>
        <v>-973</v>
      </c>
      <c r="AD107" s="70">
        <v>-1006</v>
      </c>
      <c r="AE107" s="23"/>
      <c r="AF107" s="233">
        <f t="shared" si="150"/>
        <v>-7083</v>
      </c>
      <c r="AG107" s="233">
        <f t="shared" si="111"/>
        <v>-11868</v>
      </c>
      <c r="AH107" s="233">
        <f t="shared" si="151"/>
        <v>-18951</v>
      </c>
      <c r="AI107" s="233">
        <f t="shared" si="112"/>
        <v>6856</v>
      </c>
      <c r="AJ107" s="233">
        <f t="shared" si="113"/>
        <v>3766</v>
      </c>
      <c r="AK107" s="233">
        <f t="shared" si="114"/>
        <v>10622</v>
      </c>
      <c r="AL107" s="233">
        <f t="shared" si="152"/>
        <v>-227</v>
      </c>
      <c r="AM107" s="233">
        <f t="shared" si="115"/>
        <v>-8102</v>
      </c>
      <c r="AN107" s="233">
        <f t="shared" si="153"/>
        <v>-8329</v>
      </c>
      <c r="AO107" s="23"/>
      <c r="AP107" s="233">
        <f t="shared" si="134"/>
        <v>3501</v>
      </c>
      <c r="AQ107" s="233">
        <f t="shared" si="135"/>
        <v>10584</v>
      </c>
      <c r="AR107" s="233">
        <f t="shared" si="136"/>
        <v>-7083</v>
      </c>
      <c r="AS107" s="233">
        <f t="shared" si="137"/>
        <v>20837</v>
      </c>
      <c r="AT107" s="233">
        <f t="shared" si="138"/>
        <v>13981</v>
      </c>
      <c r="AU107" s="233">
        <f t="shared" si="139"/>
        <v>6856</v>
      </c>
      <c r="AV107" s="409">
        <f t="shared" si="140"/>
        <v>24338</v>
      </c>
      <c r="AW107" s="409">
        <f t="shared" si="141"/>
        <v>24565</v>
      </c>
      <c r="AX107" s="233">
        <f t="shared" si="142"/>
        <v>-227</v>
      </c>
      <c r="AY107" s="75"/>
      <c r="AZ107" s="744">
        <v>216571</v>
      </c>
      <c r="BA107" s="382">
        <f t="shared" si="154"/>
        <v>2.9558230000000001</v>
      </c>
      <c r="BB107" s="69">
        <f t="shared" si="116"/>
        <v>61978</v>
      </c>
      <c r="BC107" s="382">
        <f t="shared" si="154"/>
        <v>0.88736199999999998</v>
      </c>
      <c r="BD107" s="744">
        <v>278549</v>
      </c>
      <c r="BE107" s="382">
        <f t="shared" si="143"/>
        <v>3.8431850000000001</v>
      </c>
      <c r="BF107" s="744">
        <v>418516</v>
      </c>
      <c r="BG107" s="382">
        <f t="shared" si="144"/>
        <v>6.34659</v>
      </c>
      <c r="BH107" s="69">
        <f t="shared" si="91"/>
        <v>929399</v>
      </c>
      <c r="BI107" s="382">
        <f t="shared" si="145"/>
        <v>12.864706999999999</v>
      </c>
      <c r="BJ107" s="744">
        <v>1347915</v>
      </c>
      <c r="BK107" s="382">
        <f t="shared" si="146"/>
        <v>19.211296999999998</v>
      </c>
      <c r="BL107" s="69">
        <f t="shared" si="179"/>
        <v>635087</v>
      </c>
      <c r="BM107" s="382">
        <f t="shared" si="147"/>
        <v>9.3024129999999996</v>
      </c>
      <c r="BN107" s="69">
        <f t="shared" si="117"/>
        <v>991508</v>
      </c>
      <c r="BO107" s="382">
        <f t="shared" si="148"/>
        <v>13.765435999999999</v>
      </c>
      <c r="BP107" s="744">
        <v>1626595</v>
      </c>
      <c r="BQ107" s="382">
        <f t="shared" si="149"/>
        <v>23.067848999999999</v>
      </c>
      <c r="BR107" s="20"/>
      <c r="BS107" s="744">
        <v>338182</v>
      </c>
      <c r="BT107" s="420">
        <f t="shared" si="155"/>
        <v>5.2719959999999997</v>
      </c>
      <c r="BU107" s="69">
        <f t="shared" si="118"/>
        <v>46735</v>
      </c>
      <c r="BV107" s="420">
        <f t="shared" si="156"/>
        <v>0.75301300000000004</v>
      </c>
      <c r="BW107" s="744">
        <v>384917</v>
      </c>
      <c r="BX107" s="420">
        <f t="shared" si="157"/>
        <v>6.0250089999999998</v>
      </c>
      <c r="BY107" s="744">
        <v>892353</v>
      </c>
      <c r="BZ107" s="420">
        <f t="shared" si="158"/>
        <v>11.240807999999999</v>
      </c>
      <c r="CA107" s="69">
        <f t="shared" si="119"/>
        <v>409704</v>
      </c>
      <c r="CB107" s="420">
        <f t="shared" si="159"/>
        <v>5.341145</v>
      </c>
      <c r="CC107" s="744">
        <v>1302057</v>
      </c>
      <c r="CD107" s="420">
        <f t="shared" si="93"/>
        <v>16.581952999999999</v>
      </c>
      <c r="CE107" s="69">
        <f t="shared" si="120"/>
        <v>1230535</v>
      </c>
      <c r="CF107" s="420">
        <f t="shared" si="94"/>
        <v>16.512803999999999</v>
      </c>
      <c r="CG107" s="69">
        <f t="shared" si="121"/>
        <v>459760</v>
      </c>
      <c r="CH107" s="420">
        <f t="shared" si="90"/>
        <v>6.1515409999999999</v>
      </c>
      <c r="CI107" s="744">
        <v>1690295</v>
      </c>
      <c r="CJ107" s="471">
        <f t="shared" si="160"/>
        <v>22.664345000000001</v>
      </c>
      <c r="CK107" s="96"/>
      <c r="CL107" s="514">
        <v>845.56709999999998</v>
      </c>
      <c r="CM107" s="868">
        <f t="shared" si="95"/>
        <v>1.3020847192375389</v>
      </c>
      <c r="CN107" s="613"/>
      <c r="CO107" s="96"/>
      <c r="CP107" s="69">
        <f t="shared" si="122"/>
        <v>281993.78972999303</v>
      </c>
      <c r="CQ107" s="692">
        <f t="shared" si="161"/>
        <v>3.8630706263022838</v>
      </c>
      <c r="CR107" s="69">
        <f t="shared" si="122"/>
        <v>80700.606728904182</v>
      </c>
      <c r="CS107" s="692">
        <f t="shared" si="162"/>
        <v>1.1596484993684573</v>
      </c>
      <c r="CT107" s="69">
        <f t="shared" si="122"/>
        <v>362694.39645889722</v>
      </c>
      <c r="CU107" s="692">
        <f t="shared" si="163"/>
        <v>5.0227191256707417</v>
      </c>
      <c r="CV107" s="69">
        <f t="shared" si="122"/>
        <v>544943.28835641779</v>
      </c>
      <c r="CW107" s="692">
        <f t="shared" si="164"/>
        <v>8.2950505424803787</v>
      </c>
      <c r="CX107" s="69">
        <f t="shared" si="123"/>
        <v>1210156.2359746494</v>
      </c>
      <c r="CY107" s="692">
        <f t="shared" si="165"/>
        <v>16.815055492998749</v>
      </c>
      <c r="CZ107" s="69">
        <f t="shared" si="124"/>
        <v>1755099.5243310672</v>
      </c>
      <c r="DA107" s="692">
        <f t="shared" si="166"/>
        <v>25.110106035479127</v>
      </c>
      <c r="DB107" s="69">
        <f t="shared" si="125"/>
        <v>826937.07808641088</v>
      </c>
      <c r="DC107" s="692">
        <f t="shared" si="167"/>
        <v>12.158121168782664</v>
      </c>
      <c r="DD107" s="69">
        <f t="shared" si="126"/>
        <v>1291027.4158017738</v>
      </c>
      <c r="DE107" s="692">
        <f t="shared" si="168"/>
        <v>17.992179333484252</v>
      </c>
      <c r="DF107" s="69">
        <f t="shared" si="126"/>
        <v>2117964.4938881844</v>
      </c>
      <c r="DG107" s="692">
        <f t="shared" si="169"/>
        <v>30.150300502266912</v>
      </c>
      <c r="DH107" s="20"/>
      <c r="DI107" s="69">
        <f t="shared" si="127"/>
        <v>440341.61452118936</v>
      </c>
      <c r="DJ107" s="692">
        <f t="shared" si="170"/>
        <v>6.8900635293185655</v>
      </c>
      <c r="DK107" s="69">
        <f t="shared" si="127"/>
        <v>60852.929353566382</v>
      </c>
      <c r="DL107" s="692">
        <f t="shared" si="171"/>
        <v>0.98418797141549186</v>
      </c>
      <c r="DM107" s="69">
        <f t="shared" si="127"/>
        <v>501194.54387475573</v>
      </c>
      <c r="DN107" s="692">
        <f t="shared" si="172"/>
        <v>7.874251500734057</v>
      </c>
      <c r="DO107" s="69">
        <f t="shared" si="127"/>
        <v>1161919.2054657754</v>
      </c>
      <c r="DP107" s="692">
        <f t="shared" si="173"/>
        <v>14.689593609525737</v>
      </c>
      <c r="DQ107" s="69">
        <f t="shared" si="128"/>
        <v>533469.31781049666</v>
      </c>
      <c r="DR107" s="692">
        <f t="shared" si="174"/>
        <v>6.9804125819747203</v>
      </c>
      <c r="DS107" s="69">
        <f t="shared" si="129"/>
        <v>1695388.5232762722</v>
      </c>
      <c r="DT107" s="692">
        <f t="shared" si="175"/>
        <v>21.670006191500455</v>
      </c>
      <c r="DU107" s="69">
        <f t="shared" si="130"/>
        <v>1602260.8199869648</v>
      </c>
      <c r="DV107" s="471">
        <f t="shared" si="176"/>
        <v>21.579657138844301</v>
      </c>
      <c r="DW107" s="69">
        <f t="shared" si="131"/>
        <v>598646.47051665082</v>
      </c>
      <c r="DX107" s="692">
        <f t="shared" si="177"/>
        <v>8.0395971584882275</v>
      </c>
      <c r="DY107" s="69">
        <f t="shared" si="132"/>
        <v>2200907.290503616</v>
      </c>
      <c r="DZ107" s="692">
        <f t="shared" si="178"/>
        <v>29.619254297332528</v>
      </c>
      <c r="EA107" s="91"/>
      <c r="EB107" s="69">
        <v>191000</v>
      </c>
      <c r="EC107" s="69">
        <f>ED107-EB107</f>
        <v>2160000</v>
      </c>
      <c r="ED107" s="69">
        <v>2351000</v>
      </c>
      <c r="EE107" s="69">
        <v>177000</v>
      </c>
      <c r="EF107" s="69">
        <f>EG107-EE107</f>
        <v>819000</v>
      </c>
      <c r="EG107" s="69">
        <v>996000</v>
      </c>
      <c r="EH107" s="69">
        <v>367000</v>
      </c>
      <c r="EI107" s="69">
        <f t="shared" si="133"/>
        <v>2980000</v>
      </c>
      <c r="EJ107" s="69">
        <v>3347000</v>
      </c>
      <c r="EK107" s="91"/>
      <c r="EL107" s="69"/>
      <c r="EM107" s="69"/>
      <c r="EN107" s="69"/>
      <c r="EO107" s="69"/>
      <c r="EP107" s="69"/>
      <c r="EQ107" s="69"/>
      <c r="ER107" s="69"/>
      <c r="ES107" s="69"/>
      <c r="ET107" s="69"/>
      <c r="EU107" s="91"/>
    </row>
    <row r="108" spans="1:151" s="72" customFormat="1">
      <c r="A108" s="61">
        <v>36192</v>
      </c>
      <c r="B108" s="70">
        <v>273</v>
      </c>
      <c r="C108" s="70">
        <f t="shared" si="96"/>
        <v>552</v>
      </c>
      <c r="D108" s="70">
        <v>825</v>
      </c>
      <c r="E108" s="70">
        <f t="shared" si="97"/>
        <v>1865</v>
      </c>
      <c r="F108" s="70">
        <f t="shared" si="98"/>
        <v>2258</v>
      </c>
      <c r="G108" s="70">
        <f t="shared" si="99"/>
        <v>4123</v>
      </c>
      <c r="H108" s="70">
        <v>2138</v>
      </c>
      <c r="I108" s="70">
        <f t="shared" si="100"/>
        <v>2810</v>
      </c>
      <c r="J108" s="70">
        <v>4948</v>
      </c>
      <c r="K108" s="23"/>
      <c r="L108" s="70">
        <v>1006</v>
      </c>
      <c r="M108" s="70">
        <f t="shared" si="101"/>
        <v>1939</v>
      </c>
      <c r="N108" s="70">
        <v>2945</v>
      </c>
      <c r="O108" s="70">
        <f t="shared" si="102"/>
        <v>899</v>
      </c>
      <c r="P108" s="70">
        <f t="shared" si="103"/>
        <v>1593</v>
      </c>
      <c r="Q108" s="70">
        <f t="shared" si="104"/>
        <v>2492</v>
      </c>
      <c r="R108" s="70">
        <v>1905</v>
      </c>
      <c r="S108" s="70">
        <f t="shared" si="105"/>
        <v>3532</v>
      </c>
      <c r="T108" s="70">
        <v>5437</v>
      </c>
      <c r="U108" s="23"/>
      <c r="V108" s="70">
        <v>-733</v>
      </c>
      <c r="W108" s="70">
        <f t="shared" si="106"/>
        <v>-1387</v>
      </c>
      <c r="X108" s="70">
        <v>-2120</v>
      </c>
      <c r="Y108" s="70">
        <f t="shared" si="107"/>
        <v>966</v>
      </c>
      <c r="Z108" s="70">
        <f t="shared" si="108"/>
        <v>665</v>
      </c>
      <c r="AA108" s="70">
        <f t="shared" si="109"/>
        <v>1631</v>
      </c>
      <c r="AB108" s="70">
        <v>233</v>
      </c>
      <c r="AC108" s="70">
        <f t="shared" si="110"/>
        <v>-722</v>
      </c>
      <c r="AD108" s="70">
        <v>-489</v>
      </c>
      <c r="AE108" s="23"/>
      <c r="AF108" s="233">
        <f t="shared" si="150"/>
        <v>-7308</v>
      </c>
      <c r="AG108" s="233">
        <f t="shared" si="111"/>
        <v>-12366</v>
      </c>
      <c r="AH108" s="233">
        <f t="shared" si="151"/>
        <v>-19674</v>
      </c>
      <c r="AI108" s="233">
        <f t="shared" si="112"/>
        <v>6668</v>
      </c>
      <c r="AJ108" s="233">
        <f t="shared" si="113"/>
        <v>3367</v>
      </c>
      <c r="AK108" s="233">
        <f t="shared" si="114"/>
        <v>10035</v>
      </c>
      <c r="AL108" s="233">
        <f t="shared" si="152"/>
        <v>-640</v>
      </c>
      <c r="AM108" s="233">
        <f t="shared" si="115"/>
        <v>-8999</v>
      </c>
      <c r="AN108" s="233">
        <f t="shared" si="153"/>
        <v>-9639</v>
      </c>
      <c r="AO108" s="23"/>
      <c r="AP108" s="233">
        <f t="shared" si="134"/>
        <v>3436</v>
      </c>
      <c r="AQ108" s="233">
        <f t="shared" si="135"/>
        <v>10744</v>
      </c>
      <c r="AR108" s="233">
        <f t="shared" si="136"/>
        <v>-7308</v>
      </c>
      <c r="AS108" s="233">
        <f t="shared" si="137"/>
        <v>20549</v>
      </c>
      <c r="AT108" s="233">
        <f t="shared" si="138"/>
        <v>13881</v>
      </c>
      <c r="AU108" s="233">
        <f t="shared" si="139"/>
        <v>6668</v>
      </c>
      <c r="AV108" s="409">
        <f t="shared" si="140"/>
        <v>23985</v>
      </c>
      <c r="AW108" s="409">
        <f t="shared" si="141"/>
        <v>24625</v>
      </c>
      <c r="AX108" s="233">
        <f t="shared" si="142"/>
        <v>-640</v>
      </c>
      <c r="AY108" s="75"/>
      <c r="AZ108" s="744">
        <v>263897</v>
      </c>
      <c r="BA108" s="382">
        <f t="shared" si="154"/>
        <v>3.0079570000000002</v>
      </c>
      <c r="BB108" s="69">
        <f t="shared" si="116"/>
        <v>66882</v>
      </c>
      <c r="BC108" s="382">
        <f t="shared" si="154"/>
        <v>0.89456199999999997</v>
      </c>
      <c r="BD108" s="744">
        <v>330779</v>
      </c>
      <c r="BE108" s="382">
        <f t="shared" si="143"/>
        <v>3.9025189999999998</v>
      </c>
      <c r="BF108" s="744">
        <v>517510</v>
      </c>
      <c r="BG108" s="382">
        <f t="shared" si="144"/>
        <v>6.3483960000000002</v>
      </c>
      <c r="BH108" s="69">
        <f t="shared" si="91"/>
        <v>1041461</v>
      </c>
      <c r="BI108" s="382">
        <f t="shared" si="145"/>
        <v>12.876393999999999</v>
      </c>
      <c r="BJ108" s="744">
        <v>1558971</v>
      </c>
      <c r="BK108" s="382">
        <f t="shared" si="146"/>
        <v>19.224789999999999</v>
      </c>
      <c r="BL108" s="69">
        <f t="shared" si="179"/>
        <v>781407</v>
      </c>
      <c r="BM108" s="382">
        <f t="shared" si="147"/>
        <v>9.3563530000000004</v>
      </c>
      <c r="BN108" s="69">
        <f t="shared" si="117"/>
        <v>1109358</v>
      </c>
      <c r="BO108" s="382">
        <f t="shared" si="148"/>
        <v>13.784304000000001</v>
      </c>
      <c r="BP108" s="744">
        <v>1890765</v>
      </c>
      <c r="BQ108" s="382">
        <f t="shared" si="149"/>
        <v>23.140657000000001</v>
      </c>
      <c r="BR108" s="20"/>
      <c r="BS108" s="744">
        <v>435056</v>
      </c>
      <c r="BT108" s="420">
        <f t="shared" si="155"/>
        <v>5.3379089999999998</v>
      </c>
      <c r="BU108" s="69">
        <f t="shared" si="118"/>
        <v>51249</v>
      </c>
      <c r="BV108" s="420">
        <f t="shared" si="156"/>
        <v>0.74836899999999995</v>
      </c>
      <c r="BW108" s="744">
        <v>486305</v>
      </c>
      <c r="BX108" s="420">
        <f t="shared" si="157"/>
        <v>6.0862780000000001</v>
      </c>
      <c r="BY108" s="744">
        <v>860016</v>
      </c>
      <c r="BZ108" s="420">
        <f t="shared" si="158"/>
        <v>11.258411000000001</v>
      </c>
      <c r="CA108" s="69">
        <f t="shared" si="119"/>
        <v>444896</v>
      </c>
      <c r="CB108" s="420">
        <f t="shared" si="159"/>
        <v>5.4320389999999996</v>
      </c>
      <c r="CC108" s="744">
        <v>1304912</v>
      </c>
      <c r="CD108" s="420">
        <f t="shared" si="93"/>
        <v>16.690449999999998</v>
      </c>
      <c r="CE108" s="69">
        <f t="shared" si="120"/>
        <v>1295072</v>
      </c>
      <c r="CF108" s="420">
        <f t="shared" si="94"/>
        <v>16.596319999999999</v>
      </c>
      <c r="CG108" s="69">
        <f t="shared" si="121"/>
        <v>504402</v>
      </c>
      <c r="CH108" s="420">
        <f t="shared" si="90"/>
        <v>6.2400320000000002</v>
      </c>
      <c r="CI108" s="744">
        <v>1799474</v>
      </c>
      <c r="CJ108" s="471">
        <f t="shared" si="160"/>
        <v>22.836352000000002</v>
      </c>
      <c r="CK108" s="96"/>
      <c r="CL108" s="514">
        <v>845.56709999999998</v>
      </c>
      <c r="CM108" s="868">
        <f t="shared" si="95"/>
        <v>1.3020847192375389</v>
      </c>
      <c r="CN108" s="613"/>
      <c r="CO108" s="96"/>
      <c r="CP108" s="69">
        <f t="shared" si="122"/>
        <v>343616.2511526288</v>
      </c>
      <c r="CQ108" s="692">
        <f t="shared" si="161"/>
        <v>3.9293479593037191</v>
      </c>
      <c r="CR108" s="69">
        <f t="shared" si="122"/>
        <v>87086.030192045073</v>
      </c>
      <c r="CS108" s="692">
        <f t="shared" si="162"/>
        <v>1.16857101037585</v>
      </c>
      <c r="CT108" s="69">
        <f t="shared" si="122"/>
        <v>430702.28134467389</v>
      </c>
      <c r="CU108" s="692">
        <f t="shared" si="163"/>
        <v>5.0979189696795686</v>
      </c>
      <c r="CV108" s="69">
        <f t="shared" si="122"/>
        <v>673841.86305261869</v>
      </c>
      <c r="CW108" s="692">
        <f t="shared" si="164"/>
        <v>8.2934921257568188</v>
      </c>
      <c r="CX108" s="69">
        <f t="shared" si="123"/>
        <v>1356070.4537818464</v>
      </c>
      <c r="CY108" s="692">
        <f t="shared" si="165"/>
        <v>16.822465382374975</v>
      </c>
      <c r="CZ108" s="69">
        <f t="shared" si="124"/>
        <v>2029912.3168344651</v>
      </c>
      <c r="DA108" s="692">
        <f t="shared" si="166"/>
        <v>25.115957508131796</v>
      </c>
      <c r="DB108" s="69">
        <f t="shared" si="125"/>
        <v>1017458.1142052475</v>
      </c>
      <c r="DC108" s="692">
        <f t="shared" si="167"/>
        <v>12.222840085060538</v>
      </c>
      <c r="DD108" s="69">
        <f t="shared" si="126"/>
        <v>1444478.0999639176</v>
      </c>
      <c r="DE108" s="692">
        <f t="shared" si="168"/>
        <v>18.008479154642643</v>
      </c>
      <c r="DF108" s="69">
        <f t="shared" si="126"/>
        <v>2461936.2141691651</v>
      </c>
      <c r="DG108" s="692">
        <f t="shared" si="169"/>
        <v>30.231319239703179</v>
      </c>
      <c r="DH108" s="20"/>
      <c r="DI108" s="69">
        <f t="shared" si="127"/>
        <v>566479.76961260673</v>
      </c>
      <c r="DJ108" s="692">
        <f t="shared" si="170"/>
        <v>6.9730890587518868</v>
      </c>
      <c r="DK108" s="69">
        <f t="shared" si="127"/>
        <v>66730.539776204634</v>
      </c>
      <c r="DL108" s="692">
        <f t="shared" si="171"/>
        <v>0.97771731857436173</v>
      </c>
      <c r="DM108" s="69">
        <f t="shared" si="127"/>
        <v>633210.30938881135</v>
      </c>
      <c r="DN108" s="692">
        <f t="shared" si="172"/>
        <v>7.9508063773262494</v>
      </c>
      <c r="DO108" s="69">
        <f t="shared" si="127"/>
        <v>1119813.6918997911</v>
      </c>
      <c r="DP108" s="692">
        <f t="shared" si="173"/>
        <v>14.706127171957672</v>
      </c>
      <c r="DQ108" s="69">
        <f t="shared" si="128"/>
        <v>579292.28324990405</v>
      </c>
      <c r="DR108" s="692">
        <f t="shared" si="174"/>
        <v>7.0960802863163233</v>
      </c>
      <c r="DS108" s="69">
        <f t="shared" si="129"/>
        <v>1699105.9751496953</v>
      </c>
      <c r="DT108" s="692">
        <f t="shared" si="175"/>
        <v>21.802207458273994</v>
      </c>
      <c r="DU108" s="69">
        <f t="shared" si="130"/>
        <v>1686293.461512398</v>
      </c>
      <c r="DV108" s="471">
        <f t="shared" si="176"/>
        <v>21.67921623070956</v>
      </c>
      <c r="DW108" s="69">
        <f t="shared" si="131"/>
        <v>656774.13655285304</v>
      </c>
      <c r="DX108" s="692">
        <f t="shared" si="177"/>
        <v>8.1516665695357702</v>
      </c>
      <c r="DY108" s="69">
        <f t="shared" si="132"/>
        <v>2343067.598065251</v>
      </c>
      <c r="DZ108" s="692">
        <f t="shared" si="178"/>
        <v>29.83088280024533</v>
      </c>
      <c r="EA108" s="91"/>
      <c r="EB108" s="69"/>
      <c r="EC108" s="69"/>
      <c r="ED108" s="69"/>
      <c r="EE108" s="69"/>
      <c r="EF108" s="69"/>
      <c r="EG108" s="69"/>
      <c r="EH108" s="69">
        <v>360000</v>
      </c>
      <c r="EI108" s="69">
        <f t="shared" si="133"/>
        <v>1943000</v>
      </c>
      <c r="EJ108" s="69">
        <v>2303000</v>
      </c>
      <c r="EK108" s="91"/>
      <c r="EL108" s="69"/>
      <c r="EM108" s="69"/>
      <c r="EN108" s="69"/>
      <c r="EO108" s="69"/>
      <c r="EP108" s="69"/>
      <c r="EQ108" s="69"/>
      <c r="ER108" s="69"/>
      <c r="ES108" s="69"/>
      <c r="ET108" s="69"/>
      <c r="EU108" s="91"/>
    </row>
    <row r="109" spans="1:151" s="72" customFormat="1">
      <c r="A109" s="61">
        <v>36220</v>
      </c>
      <c r="B109" s="70">
        <v>313</v>
      </c>
      <c r="C109" s="70">
        <f t="shared" si="96"/>
        <v>548</v>
      </c>
      <c r="D109" s="70">
        <v>861</v>
      </c>
      <c r="E109" s="70">
        <f t="shared" si="97"/>
        <v>1507</v>
      </c>
      <c r="F109" s="70">
        <f t="shared" si="98"/>
        <v>1734</v>
      </c>
      <c r="G109" s="70">
        <f t="shared" si="99"/>
        <v>3241</v>
      </c>
      <c r="H109" s="70">
        <v>1820</v>
      </c>
      <c r="I109" s="70">
        <f t="shared" si="100"/>
        <v>2282</v>
      </c>
      <c r="J109" s="70">
        <v>4102</v>
      </c>
      <c r="K109" s="23"/>
      <c r="L109" s="70">
        <v>986</v>
      </c>
      <c r="M109" s="70">
        <f t="shared" si="101"/>
        <v>1853</v>
      </c>
      <c r="N109" s="70">
        <v>2839</v>
      </c>
      <c r="O109" s="70">
        <f t="shared" si="102"/>
        <v>1395</v>
      </c>
      <c r="P109" s="70">
        <f t="shared" si="103"/>
        <v>2403</v>
      </c>
      <c r="Q109" s="70">
        <f t="shared" si="104"/>
        <v>3798</v>
      </c>
      <c r="R109" s="70">
        <v>2381</v>
      </c>
      <c r="S109" s="70">
        <f t="shared" si="105"/>
        <v>4256</v>
      </c>
      <c r="T109" s="70">
        <v>6637</v>
      </c>
      <c r="U109" s="23"/>
      <c r="V109" s="70">
        <v>-673</v>
      </c>
      <c r="W109" s="70">
        <f t="shared" si="106"/>
        <v>-1305</v>
      </c>
      <c r="X109" s="70">
        <v>-1978</v>
      </c>
      <c r="Y109" s="70">
        <f t="shared" si="107"/>
        <v>112</v>
      </c>
      <c r="Z109" s="70">
        <f t="shared" si="108"/>
        <v>-669</v>
      </c>
      <c r="AA109" s="70">
        <f t="shared" si="109"/>
        <v>-557</v>
      </c>
      <c r="AB109" s="70">
        <v>-561</v>
      </c>
      <c r="AC109" s="70">
        <f t="shared" si="110"/>
        <v>-1974</v>
      </c>
      <c r="AD109" s="70">
        <v>-2535</v>
      </c>
      <c r="AE109" s="23"/>
      <c r="AF109" s="233">
        <f t="shared" si="150"/>
        <v>-7403</v>
      </c>
      <c r="AG109" s="233">
        <f t="shared" si="111"/>
        <v>-12666</v>
      </c>
      <c r="AH109" s="233">
        <f t="shared" si="151"/>
        <v>-20069</v>
      </c>
      <c r="AI109" s="233">
        <f t="shared" si="112"/>
        <v>6362</v>
      </c>
      <c r="AJ109" s="233">
        <f t="shared" si="113"/>
        <v>3508</v>
      </c>
      <c r="AK109" s="233">
        <f t="shared" si="114"/>
        <v>9870</v>
      </c>
      <c r="AL109" s="233">
        <f t="shared" si="152"/>
        <v>-1041</v>
      </c>
      <c r="AM109" s="233">
        <f t="shared" si="115"/>
        <v>-9158</v>
      </c>
      <c r="AN109" s="233">
        <f t="shared" si="153"/>
        <v>-10199</v>
      </c>
      <c r="AO109" s="23"/>
      <c r="AP109" s="233">
        <f t="shared" si="134"/>
        <v>3437</v>
      </c>
      <c r="AQ109" s="233">
        <f t="shared" si="135"/>
        <v>10840</v>
      </c>
      <c r="AR109" s="233">
        <f t="shared" si="136"/>
        <v>-7403</v>
      </c>
      <c r="AS109" s="233">
        <f t="shared" si="137"/>
        <v>20388</v>
      </c>
      <c r="AT109" s="233">
        <f t="shared" si="138"/>
        <v>14026</v>
      </c>
      <c r="AU109" s="233">
        <f t="shared" si="139"/>
        <v>6362</v>
      </c>
      <c r="AV109" s="409">
        <f t="shared" si="140"/>
        <v>23825</v>
      </c>
      <c r="AW109" s="409">
        <f t="shared" si="141"/>
        <v>24866</v>
      </c>
      <c r="AX109" s="233">
        <f t="shared" si="142"/>
        <v>-1041</v>
      </c>
      <c r="AY109" s="75"/>
      <c r="AZ109" s="744">
        <v>266872</v>
      </c>
      <c r="BA109" s="382">
        <f t="shared" si="154"/>
        <v>3.0320619999999998</v>
      </c>
      <c r="BB109" s="69">
        <f t="shared" si="116"/>
        <v>92946</v>
      </c>
      <c r="BC109" s="382">
        <f t="shared" si="154"/>
        <v>0.92441899999999999</v>
      </c>
      <c r="BD109" s="744">
        <v>359818</v>
      </c>
      <c r="BE109" s="382">
        <f t="shared" si="143"/>
        <v>3.9564810000000001</v>
      </c>
      <c r="BF109" s="744">
        <v>658062</v>
      </c>
      <c r="BG109" s="382">
        <f t="shared" si="144"/>
        <v>6.4410259999999999</v>
      </c>
      <c r="BH109" s="69">
        <f t="shared" si="91"/>
        <v>1251607</v>
      </c>
      <c r="BI109" s="382">
        <f t="shared" si="145"/>
        <v>12.944285000000001</v>
      </c>
      <c r="BJ109" s="744">
        <v>1909669</v>
      </c>
      <c r="BK109" s="382">
        <f t="shared" si="146"/>
        <v>19.385311000000002</v>
      </c>
      <c r="BL109" s="69">
        <f t="shared" si="179"/>
        <v>924934</v>
      </c>
      <c r="BM109" s="382">
        <f t="shared" si="147"/>
        <v>9.4730880000000006</v>
      </c>
      <c r="BN109" s="69">
        <f t="shared" si="117"/>
        <v>1345394</v>
      </c>
      <c r="BO109" s="382">
        <f t="shared" si="148"/>
        <v>13.881478</v>
      </c>
      <c r="BP109" s="744">
        <v>2270328</v>
      </c>
      <c r="BQ109" s="382">
        <f t="shared" si="149"/>
        <v>23.354565999999998</v>
      </c>
      <c r="BR109" s="20"/>
      <c r="BS109" s="744">
        <v>533940</v>
      </c>
      <c r="BT109" s="420">
        <f t="shared" si="155"/>
        <v>5.4153079999999996</v>
      </c>
      <c r="BU109" s="69">
        <f t="shared" si="118"/>
        <v>61708</v>
      </c>
      <c r="BV109" s="420">
        <f t="shared" si="156"/>
        <v>0.74739</v>
      </c>
      <c r="BW109" s="744">
        <v>595648</v>
      </c>
      <c r="BX109" s="420">
        <f t="shared" si="157"/>
        <v>6.1626979999999998</v>
      </c>
      <c r="BY109" s="744">
        <v>983039</v>
      </c>
      <c r="BZ109" s="420">
        <f t="shared" si="158"/>
        <v>11.267206</v>
      </c>
      <c r="CA109" s="69">
        <f t="shared" si="119"/>
        <v>508995</v>
      </c>
      <c r="CB109" s="420">
        <f t="shared" si="159"/>
        <v>5.4089520000000002</v>
      </c>
      <c r="CC109" s="744">
        <v>1492034</v>
      </c>
      <c r="CD109" s="420">
        <f t="shared" si="93"/>
        <v>16.676158000000001</v>
      </c>
      <c r="CE109" s="69">
        <f t="shared" si="120"/>
        <v>1516979</v>
      </c>
      <c r="CF109" s="420">
        <f t="shared" si="94"/>
        <v>16.682514000000001</v>
      </c>
      <c r="CG109" s="69">
        <f t="shared" si="121"/>
        <v>576191</v>
      </c>
      <c r="CH109" s="420">
        <f t="shared" si="90"/>
        <v>6.2173819999999997</v>
      </c>
      <c r="CI109" s="744">
        <v>2093170</v>
      </c>
      <c r="CJ109" s="471">
        <f t="shared" si="160"/>
        <v>22.899895999999998</v>
      </c>
      <c r="CK109" s="96"/>
      <c r="CL109" s="514">
        <v>846.08685000000014</v>
      </c>
      <c r="CM109" s="868">
        <f t="shared" si="95"/>
        <v>1.3012848503673113</v>
      </c>
      <c r="CN109" s="613"/>
      <c r="CO109" s="96"/>
      <c r="CP109" s="69">
        <f t="shared" si="122"/>
        <v>347276.49058722513</v>
      </c>
      <c r="CQ109" s="692">
        <f t="shared" si="161"/>
        <v>3.9585662205118712</v>
      </c>
      <c r="CR109" s="69">
        <f t="shared" si="122"/>
        <v>120949.22170224012</v>
      </c>
      <c r="CS109" s="692">
        <f t="shared" si="162"/>
        <v>1.2068649468321699</v>
      </c>
      <c r="CT109" s="69">
        <f t="shared" si="122"/>
        <v>468225.71228946524</v>
      </c>
      <c r="CU109" s="692">
        <f t="shared" si="163"/>
        <v>5.1654311673440425</v>
      </c>
      <c r="CV109" s="69">
        <f t="shared" si="122"/>
        <v>856326.11120241368</v>
      </c>
      <c r="CW109" s="692">
        <f t="shared" si="164"/>
        <v>8.4090243862535434</v>
      </c>
      <c r="CX109" s="69">
        <f t="shared" si="123"/>
        <v>1628697.2277136794</v>
      </c>
      <c r="CY109" s="692">
        <f t="shared" si="165"/>
        <v>16.900331504346614</v>
      </c>
      <c r="CZ109" s="69">
        <f t="shared" si="124"/>
        <v>2485023.3389160931</v>
      </c>
      <c r="DA109" s="692">
        <f t="shared" si="166"/>
        <v>25.309355890600155</v>
      </c>
      <c r="DB109" s="69">
        <f t="shared" si="125"/>
        <v>1203602.6017896386</v>
      </c>
      <c r="DC109" s="692">
        <f t="shared" si="167"/>
        <v>12.367590606765415</v>
      </c>
      <c r="DD109" s="69">
        <f t="shared" si="126"/>
        <v>1750740.8299750786</v>
      </c>
      <c r="DE109" s="692">
        <f t="shared" si="168"/>
        <v>18.123879748607276</v>
      </c>
      <c r="DF109" s="69">
        <f t="shared" si="126"/>
        <v>2954343.4317647172</v>
      </c>
      <c r="DG109" s="692">
        <f t="shared" si="169"/>
        <v>30.491470355372694</v>
      </c>
      <c r="DH109" s="20"/>
      <c r="DI109" s="69">
        <f t="shared" si="127"/>
        <v>694808.03300512221</v>
      </c>
      <c r="DJ109" s="692">
        <f t="shared" si="170"/>
        <v>7.0697654589611538</v>
      </c>
      <c r="DK109" s="69">
        <f t="shared" si="127"/>
        <v>80299.685546466048</v>
      </c>
      <c r="DL109" s="692">
        <f t="shared" si="171"/>
        <v>0.97588839428058605</v>
      </c>
      <c r="DM109" s="69">
        <f t="shared" si="127"/>
        <v>775107.71855158824</v>
      </c>
      <c r="DN109" s="692">
        <f t="shared" si="172"/>
        <v>8.0456538532417401</v>
      </c>
      <c r="DO109" s="69">
        <f t="shared" si="127"/>
        <v>1279213.7580202313</v>
      </c>
      <c r="DP109" s="692">
        <f t="shared" si="173"/>
        <v>14.708947014729185</v>
      </c>
      <c r="DQ109" s="69">
        <f t="shared" si="128"/>
        <v>662347.48241270962</v>
      </c>
      <c r="DR109" s="692">
        <f t="shared" si="174"/>
        <v>7.0613270144894695</v>
      </c>
      <c r="DS109" s="69">
        <f t="shared" si="129"/>
        <v>1941561.2404329411</v>
      </c>
      <c r="DT109" s="692">
        <f t="shared" si="175"/>
        <v>21.770274029218651</v>
      </c>
      <c r="DU109" s="69">
        <f t="shared" si="130"/>
        <v>1974021.7910253536</v>
      </c>
      <c r="DV109" s="471">
        <f t="shared" si="176"/>
        <v>21.778712473690337</v>
      </c>
      <c r="DW109" s="69">
        <f t="shared" si="131"/>
        <v>749788.61921799148</v>
      </c>
      <c r="DX109" s="692">
        <f t="shared" si="177"/>
        <v>8.116890943450267</v>
      </c>
      <c r="DY109" s="69">
        <f t="shared" si="132"/>
        <v>2723810.410243345</v>
      </c>
      <c r="DZ109" s="692">
        <f t="shared" si="178"/>
        <v>29.895603417140602</v>
      </c>
      <c r="EA109" s="91"/>
      <c r="EB109" s="69"/>
      <c r="EC109" s="69"/>
      <c r="ED109" s="69"/>
      <c r="EE109" s="69"/>
      <c r="EF109" s="69"/>
      <c r="EG109" s="69"/>
      <c r="EH109" s="69">
        <v>379000</v>
      </c>
      <c r="EI109" s="69">
        <f t="shared" si="133"/>
        <v>1833000</v>
      </c>
      <c r="EJ109" s="69">
        <v>2212000</v>
      </c>
      <c r="EK109" s="91"/>
      <c r="EL109" s="69"/>
      <c r="EM109" s="69"/>
      <c r="EN109" s="69"/>
      <c r="EO109" s="69"/>
      <c r="EP109" s="69"/>
      <c r="EQ109" s="69"/>
      <c r="ER109" s="69"/>
      <c r="ES109" s="69"/>
      <c r="ET109" s="69"/>
      <c r="EU109" s="91"/>
    </row>
    <row r="110" spans="1:151" s="72" customFormat="1">
      <c r="A110" s="61">
        <v>36251</v>
      </c>
      <c r="B110" s="70">
        <v>255</v>
      </c>
      <c r="C110" s="70">
        <f t="shared" si="96"/>
        <v>499</v>
      </c>
      <c r="D110" s="70">
        <v>754</v>
      </c>
      <c r="E110" s="70">
        <f t="shared" si="97"/>
        <v>1614</v>
      </c>
      <c r="F110" s="70">
        <f t="shared" si="98"/>
        <v>2031</v>
      </c>
      <c r="G110" s="70">
        <f t="shared" si="99"/>
        <v>3645</v>
      </c>
      <c r="H110" s="70">
        <v>1869</v>
      </c>
      <c r="I110" s="70">
        <f t="shared" si="100"/>
        <v>2530</v>
      </c>
      <c r="J110" s="70">
        <v>4399</v>
      </c>
      <c r="K110" s="23"/>
      <c r="L110" s="70">
        <v>977</v>
      </c>
      <c r="M110" s="70">
        <f t="shared" si="101"/>
        <v>1844</v>
      </c>
      <c r="N110" s="70">
        <v>2821</v>
      </c>
      <c r="O110" s="70">
        <f t="shared" si="102"/>
        <v>1287</v>
      </c>
      <c r="P110" s="70">
        <f t="shared" si="103"/>
        <v>2065</v>
      </c>
      <c r="Q110" s="70">
        <f t="shared" si="104"/>
        <v>3352</v>
      </c>
      <c r="R110" s="70">
        <v>2264</v>
      </c>
      <c r="S110" s="70">
        <f t="shared" si="105"/>
        <v>3909</v>
      </c>
      <c r="T110" s="70">
        <v>6173</v>
      </c>
      <c r="U110" s="23"/>
      <c r="V110" s="70">
        <v>-722</v>
      </c>
      <c r="W110" s="70">
        <f t="shared" si="106"/>
        <v>-1345</v>
      </c>
      <c r="X110" s="70">
        <v>-2067</v>
      </c>
      <c r="Y110" s="70">
        <f t="shared" si="107"/>
        <v>327</v>
      </c>
      <c r="Z110" s="70">
        <f t="shared" si="108"/>
        <v>-34</v>
      </c>
      <c r="AA110" s="70">
        <f t="shared" si="109"/>
        <v>293</v>
      </c>
      <c r="AB110" s="70">
        <v>-395</v>
      </c>
      <c r="AC110" s="70">
        <f t="shared" si="110"/>
        <v>-1379</v>
      </c>
      <c r="AD110" s="70">
        <v>-1774</v>
      </c>
      <c r="AE110" s="23"/>
      <c r="AF110" s="233">
        <f t="shared" si="150"/>
        <v>-7625</v>
      </c>
      <c r="AG110" s="233">
        <f t="shared" si="111"/>
        <v>-13068</v>
      </c>
      <c r="AH110" s="233">
        <f t="shared" si="151"/>
        <v>-20693</v>
      </c>
      <c r="AI110" s="233">
        <f t="shared" si="112"/>
        <v>6446</v>
      </c>
      <c r="AJ110" s="233">
        <f t="shared" si="113"/>
        <v>3551</v>
      </c>
      <c r="AK110" s="233">
        <f t="shared" si="114"/>
        <v>9997</v>
      </c>
      <c r="AL110" s="233">
        <f t="shared" si="152"/>
        <v>-1179</v>
      </c>
      <c r="AM110" s="233">
        <f t="shared" si="115"/>
        <v>-9517</v>
      </c>
      <c r="AN110" s="233">
        <f t="shared" si="153"/>
        <v>-10696</v>
      </c>
      <c r="AO110" s="23"/>
      <c r="AP110" s="233">
        <f t="shared" si="134"/>
        <v>3379</v>
      </c>
      <c r="AQ110" s="233">
        <f t="shared" si="135"/>
        <v>11004</v>
      </c>
      <c r="AR110" s="233">
        <f t="shared" si="136"/>
        <v>-7625</v>
      </c>
      <c r="AS110" s="233">
        <f t="shared" si="137"/>
        <v>20538</v>
      </c>
      <c r="AT110" s="233">
        <f t="shared" si="138"/>
        <v>14092</v>
      </c>
      <c r="AU110" s="233">
        <f t="shared" si="139"/>
        <v>6446</v>
      </c>
      <c r="AV110" s="409">
        <f t="shared" si="140"/>
        <v>23917</v>
      </c>
      <c r="AW110" s="409">
        <f t="shared" si="141"/>
        <v>25096</v>
      </c>
      <c r="AX110" s="233">
        <f t="shared" si="142"/>
        <v>-1179</v>
      </c>
      <c r="AY110" s="75"/>
      <c r="AZ110" s="744">
        <v>232424</v>
      </c>
      <c r="BA110" s="382">
        <f t="shared" si="154"/>
        <v>2.9943550000000001</v>
      </c>
      <c r="BB110" s="69">
        <f t="shared" si="116"/>
        <v>71687</v>
      </c>
      <c r="BC110" s="382">
        <f t="shared" si="154"/>
        <v>0.92621399999999998</v>
      </c>
      <c r="BD110" s="744">
        <v>304111</v>
      </c>
      <c r="BE110" s="382">
        <f t="shared" si="143"/>
        <v>3.920569</v>
      </c>
      <c r="BF110" s="744">
        <v>539558</v>
      </c>
      <c r="BG110" s="382">
        <f t="shared" si="144"/>
        <v>6.4371419999999997</v>
      </c>
      <c r="BH110" s="69">
        <f t="shared" si="91"/>
        <v>1222536</v>
      </c>
      <c r="BI110" s="382">
        <f t="shared" si="145"/>
        <v>13.050618</v>
      </c>
      <c r="BJ110" s="744">
        <v>1762094</v>
      </c>
      <c r="BK110" s="382">
        <f t="shared" si="146"/>
        <v>19.487760000000002</v>
      </c>
      <c r="BL110" s="69">
        <f t="shared" si="179"/>
        <v>771982</v>
      </c>
      <c r="BM110" s="382">
        <f t="shared" si="147"/>
        <v>9.4314970000000002</v>
      </c>
      <c r="BN110" s="69">
        <f t="shared" si="117"/>
        <v>1294936</v>
      </c>
      <c r="BO110" s="382">
        <f t="shared" si="148"/>
        <v>13.989178000000001</v>
      </c>
      <c r="BP110" s="744">
        <v>2066918</v>
      </c>
      <c r="BQ110" s="382">
        <f t="shared" si="149"/>
        <v>23.420674999999999</v>
      </c>
      <c r="BR110" s="20"/>
      <c r="BS110" s="744">
        <v>461206</v>
      </c>
      <c r="BT110" s="420">
        <f t="shared" si="155"/>
        <v>5.4590899999999998</v>
      </c>
      <c r="BU110" s="69">
        <f t="shared" si="118"/>
        <v>56766</v>
      </c>
      <c r="BV110" s="420">
        <f t="shared" si="156"/>
        <v>0.74275899999999995</v>
      </c>
      <c r="BW110" s="744">
        <v>517972</v>
      </c>
      <c r="BX110" s="420">
        <f t="shared" si="157"/>
        <v>6.2018490000000002</v>
      </c>
      <c r="BY110" s="744">
        <v>943413</v>
      </c>
      <c r="BZ110" s="420">
        <f t="shared" si="158"/>
        <v>11.393172</v>
      </c>
      <c r="CA110" s="69">
        <f t="shared" si="119"/>
        <v>477302</v>
      </c>
      <c r="CB110" s="420">
        <f t="shared" si="159"/>
        <v>5.4214209999999996</v>
      </c>
      <c r="CC110" s="744">
        <v>1420715</v>
      </c>
      <c r="CD110" s="420">
        <f t="shared" si="93"/>
        <v>16.814592999999999</v>
      </c>
      <c r="CE110" s="69">
        <f t="shared" si="120"/>
        <v>1404619</v>
      </c>
      <c r="CF110" s="420">
        <f t="shared" si="94"/>
        <v>16.852262</v>
      </c>
      <c r="CG110" s="69">
        <f t="shared" si="121"/>
        <v>538555</v>
      </c>
      <c r="CH110" s="420">
        <f t="shared" si="90"/>
        <v>6.224253</v>
      </c>
      <c r="CI110" s="744">
        <v>1943174</v>
      </c>
      <c r="CJ110" s="471">
        <f t="shared" si="160"/>
        <v>23.076515000000001</v>
      </c>
      <c r="CK110" s="96"/>
      <c r="CL110" s="514">
        <v>846.08685000000014</v>
      </c>
      <c r="CM110" s="868">
        <f t="shared" si="95"/>
        <v>1.3012848503673113</v>
      </c>
      <c r="CN110" s="613"/>
      <c r="CO110" s="96"/>
      <c r="CP110" s="69">
        <f t="shared" si="122"/>
        <v>302449.83006177197</v>
      </c>
      <c r="CQ110" s="692">
        <f t="shared" si="161"/>
        <v>3.9071072097493196</v>
      </c>
      <c r="CR110" s="69">
        <f t="shared" si="122"/>
        <v>93285.207068281452</v>
      </c>
      <c r="CS110" s="692">
        <f t="shared" si="162"/>
        <v>1.2085820010305712</v>
      </c>
      <c r="CT110" s="69">
        <f t="shared" si="122"/>
        <v>395735.03713005345</v>
      </c>
      <c r="CU110" s="692">
        <f t="shared" si="163"/>
        <v>5.1156892107798919</v>
      </c>
      <c r="CV110" s="69">
        <f t="shared" si="122"/>
        <v>702118.65129448578</v>
      </c>
      <c r="CW110" s="692">
        <f t="shared" si="164"/>
        <v>8.3991591176156586</v>
      </c>
      <c r="CX110" s="69">
        <f t="shared" si="123"/>
        <v>1590867.5758286514</v>
      </c>
      <c r="CY110" s="692">
        <f t="shared" si="165"/>
        <v>17.028819309417255</v>
      </c>
      <c r="CZ110" s="69">
        <f t="shared" si="124"/>
        <v>2292986.2271231371</v>
      </c>
      <c r="DA110" s="692">
        <f t="shared" si="166"/>
        <v>25.427978427032908</v>
      </c>
      <c r="DB110" s="69">
        <f t="shared" si="125"/>
        <v>1004568.4813562577</v>
      </c>
      <c r="DC110" s="692">
        <f t="shared" si="167"/>
        <v>12.306266327364975</v>
      </c>
      <c r="DD110" s="69">
        <f t="shared" si="126"/>
        <v>1685080.5989952446</v>
      </c>
      <c r="DE110" s="692">
        <f t="shared" si="168"/>
        <v>18.253517556716226</v>
      </c>
      <c r="DF110" s="69">
        <f t="shared" si="126"/>
        <v>2689649.0803515026</v>
      </c>
      <c r="DG110" s="692">
        <f t="shared" si="169"/>
        <v>30.559783884081202</v>
      </c>
      <c r="DH110" s="20"/>
      <c r="DI110" s="69">
        <f t="shared" si="127"/>
        <v>600160.38069850614</v>
      </c>
      <c r="DJ110" s="692">
        <f t="shared" si="170"/>
        <v>7.1230428681671167</v>
      </c>
      <c r="DK110" s="69">
        <f t="shared" si="127"/>
        <v>73868.7358159508</v>
      </c>
      <c r="DL110" s="692">
        <f t="shared" si="171"/>
        <v>0.96931859805063703</v>
      </c>
      <c r="DM110" s="69">
        <f t="shared" si="127"/>
        <v>674029.11651445704</v>
      </c>
      <c r="DN110" s="692">
        <f t="shared" si="172"/>
        <v>8.0923614662177545</v>
      </c>
      <c r="DO110" s="69">
        <f t="shared" si="127"/>
        <v>1227649.0445395764</v>
      </c>
      <c r="DP110" s="692">
        <f t="shared" si="173"/>
        <v>14.865627824577741</v>
      </c>
      <c r="DQ110" s="69">
        <f t="shared" si="128"/>
        <v>621105.86165001849</v>
      </c>
      <c r="DR110" s="692">
        <f t="shared" si="174"/>
        <v>7.0734375804981422</v>
      </c>
      <c r="DS110" s="69">
        <f t="shared" si="129"/>
        <v>1848754.9061895947</v>
      </c>
      <c r="DT110" s="692">
        <f t="shared" si="175"/>
        <v>21.939065405075876</v>
      </c>
      <c r="DU110" s="69">
        <f t="shared" si="130"/>
        <v>1827809.4252380824</v>
      </c>
      <c r="DV110" s="471">
        <f t="shared" si="176"/>
        <v>21.988670692744861</v>
      </c>
      <c r="DW110" s="69">
        <f t="shared" si="131"/>
        <v>700813.46258956741</v>
      </c>
      <c r="DX110" s="692">
        <f t="shared" si="177"/>
        <v>8.1211250866546507</v>
      </c>
      <c r="DY110" s="69">
        <f t="shared" si="132"/>
        <v>2528622.8878276497</v>
      </c>
      <c r="DZ110" s="692">
        <f t="shared" si="178"/>
        <v>30.109795779399501</v>
      </c>
      <c r="EA110" s="91"/>
      <c r="EB110" s="69">
        <v>156000</v>
      </c>
      <c r="EC110" s="69">
        <f>ED110-EB110</f>
        <v>1157000</v>
      </c>
      <c r="ED110" s="69">
        <v>1313000</v>
      </c>
      <c r="EE110" s="69">
        <v>153000</v>
      </c>
      <c r="EF110" s="69">
        <f>EG110-EE110</f>
        <v>572000</v>
      </c>
      <c r="EG110" s="69">
        <v>725000</v>
      </c>
      <c r="EH110" s="69">
        <v>309000</v>
      </c>
      <c r="EI110" s="69">
        <f t="shared" si="133"/>
        <v>1729000</v>
      </c>
      <c r="EJ110" s="69">
        <v>2038000</v>
      </c>
      <c r="EK110" s="91"/>
      <c r="EL110" s="69"/>
      <c r="EM110" s="69"/>
      <c r="EN110" s="69"/>
      <c r="EO110" s="69"/>
      <c r="EP110" s="69"/>
      <c r="EQ110" s="69"/>
      <c r="ER110" s="69"/>
      <c r="ES110" s="69"/>
      <c r="ET110" s="69"/>
      <c r="EU110" s="91"/>
    </row>
    <row r="111" spans="1:151" s="72" customFormat="1">
      <c r="A111" s="61">
        <v>36281</v>
      </c>
      <c r="B111" s="70">
        <v>200</v>
      </c>
      <c r="C111" s="70">
        <f t="shared" si="96"/>
        <v>456</v>
      </c>
      <c r="D111" s="70">
        <v>656</v>
      </c>
      <c r="E111" s="70">
        <f t="shared" si="97"/>
        <v>1403</v>
      </c>
      <c r="F111" s="70">
        <f t="shared" si="98"/>
        <v>1516</v>
      </c>
      <c r="G111" s="70">
        <f t="shared" si="99"/>
        <v>2919</v>
      </c>
      <c r="H111" s="70">
        <v>1603</v>
      </c>
      <c r="I111" s="70">
        <f t="shared" si="100"/>
        <v>1972</v>
      </c>
      <c r="J111" s="70">
        <v>3575</v>
      </c>
      <c r="K111" s="23"/>
      <c r="L111" s="70">
        <v>967</v>
      </c>
      <c r="M111" s="70">
        <f t="shared" si="101"/>
        <v>1839</v>
      </c>
      <c r="N111" s="70">
        <v>2806</v>
      </c>
      <c r="O111" s="70">
        <f t="shared" si="102"/>
        <v>1246</v>
      </c>
      <c r="P111" s="70">
        <f t="shared" si="103"/>
        <v>2369</v>
      </c>
      <c r="Q111" s="70">
        <f t="shared" si="104"/>
        <v>3615</v>
      </c>
      <c r="R111" s="70">
        <v>2213</v>
      </c>
      <c r="S111" s="70">
        <f t="shared" si="105"/>
        <v>4208</v>
      </c>
      <c r="T111" s="70">
        <v>6421</v>
      </c>
      <c r="U111" s="23"/>
      <c r="V111" s="70">
        <v>-767</v>
      </c>
      <c r="W111" s="70">
        <f t="shared" si="106"/>
        <v>-1383</v>
      </c>
      <c r="X111" s="70">
        <v>-2150</v>
      </c>
      <c r="Y111" s="70">
        <f t="shared" si="107"/>
        <v>157</v>
      </c>
      <c r="Z111" s="70">
        <f t="shared" si="108"/>
        <v>-853</v>
      </c>
      <c r="AA111" s="70">
        <f t="shared" si="109"/>
        <v>-696</v>
      </c>
      <c r="AB111" s="70">
        <v>-610</v>
      </c>
      <c r="AC111" s="70">
        <f t="shared" si="110"/>
        <v>-2236</v>
      </c>
      <c r="AD111" s="70">
        <v>-2846</v>
      </c>
      <c r="AE111" s="23"/>
      <c r="AF111" s="233">
        <f t="shared" si="150"/>
        <v>-7937</v>
      </c>
      <c r="AG111" s="233">
        <f t="shared" si="111"/>
        <v>-13611</v>
      </c>
      <c r="AH111" s="233">
        <f t="shared" si="151"/>
        <v>-21548</v>
      </c>
      <c r="AI111" s="233">
        <f t="shared" si="112"/>
        <v>6675</v>
      </c>
      <c r="AJ111" s="233">
        <f t="shared" si="113"/>
        <v>3530</v>
      </c>
      <c r="AK111" s="233">
        <f t="shared" si="114"/>
        <v>10205</v>
      </c>
      <c r="AL111" s="233">
        <f t="shared" si="152"/>
        <v>-1262</v>
      </c>
      <c r="AM111" s="233">
        <f t="shared" si="115"/>
        <v>-10081</v>
      </c>
      <c r="AN111" s="233">
        <f t="shared" si="153"/>
        <v>-11343</v>
      </c>
      <c r="AO111" s="23"/>
      <c r="AP111" s="233">
        <f t="shared" si="134"/>
        <v>3302</v>
      </c>
      <c r="AQ111" s="233">
        <f t="shared" si="135"/>
        <v>11239</v>
      </c>
      <c r="AR111" s="233">
        <f t="shared" si="136"/>
        <v>-7937</v>
      </c>
      <c r="AS111" s="233">
        <f t="shared" si="137"/>
        <v>20596</v>
      </c>
      <c r="AT111" s="233">
        <f t="shared" si="138"/>
        <v>13921</v>
      </c>
      <c r="AU111" s="233">
        <f t="shared" si="139"/>
        <v>6675</v>
      </c>
      <c r="AV111" s="409">
        <f t="shared" si="140"/>
        <v>23898</v>
      </c>
      <c r="AW111" s="409">
        <f t="shared" si="141"/>
        <v>25160</v>
      </c>
      <c r="AX111" s="233">
        <f t="shared" si="142"/>
        <v>-1262</v>
      </c>
      <c r="AY111" s="75"/>
      <c r="AZ111" s="744">
        <v>243440</v>
      </c>
      <c r="BA111" s="382">
        <f t="shared" si="154"/>
        <v>2.9871919999999998</v>
      </c>
      <c r="BB111" s="69">
        <f t="shared" si="116"/>
        <v>78396</v>
      </c>
      <c r="BC111" s="382">
        <f t="shared" si="154"/>
        <v>0.92689100000000002</v>
      </c>
      <c r="BD111" s="744">
        <v>321836</v>
      </c>
      <c r="BE111" s="382">
        <f t="shared" si="143"/>
        <v>3.9140830000000002</v>
      </c>
      <c r="BF111" s="744">
        <v>457932</v>
      </c>
      <c r="BG111" s="382">
        <f t="shared" si="144"/>
        <v>6.3412170000000003</v>
      </c>
      <c r="BH111" s="69">
        <f t="shared" si="91"/>
        <v>1252861</v>
      </c>
      <c r="BI111" s="382">
        <f t="shared" si="145"/>
        <v>13.095153</v>
      </c>
      <c r="BJ111" s="744">
        <v>1710793</v>
      </c>
      <c r="BK111" s="382">
        <f t="shared" si="146"/>
        <v>19.43637</v>
      </c>
      <c r="BL111" s="69">
        <f t="shared" si="179"/>
        <v>701372</v>
      </c>
      <c r="BM111" s="382">
        <f t="shared" si="147"/>
        <v>9.3284090000000006</v>
      </c>
      <c r="BN111" s="69">
        <f t="shared" si="117"/>
        <v>1332174</v>
      </c>
      <c r="BO111" s="382">
        <f t="shared" si="148"/>
        <v>14.033974000000001</v>
      </c>
      <c r="BP111" s="744">
        <v>2033546</v>
      </c>
      <c r="BQ111" s="382">
        <f t="shared" si="149"/>
        <v>23.362383000000001</v>
      </c>
      <c r="BR111" s="20"/>
      <c r="BS111" s="744">
        <v>468692</v>
      </c>
      <c r="BT111" s="420">
        <f t="shared" si="155"/>
        <v>5.515104</v>
      </c>
      <c r="BU111" s="69">
        <f t="shared" si="118"/>
        <v>54956</v>
      </c>
      <c r="BV111" s="420">
        <f t="shared" si="156"/>
        <v>0.73530899999999999</v>
      </c>
      <c r="BW111" s="744">
        <v>523648</v>
      </c>
      <c r="BX111" s="420">
        <f t="shared" si="157"/>
        <v>6.250413</v>
      </c>
      <c r="BY111" s="744">
        <v>838708</v>
      </c>
      <c r="BZ111" s="420">
        <f t="shared" si="158"/>
        <v>11.409452999999999</v>
      </c>
      <c r="CA111" s="69">
        <f t="shared" si="119"/>
        <v>529217</v>
      </c>
      <c r="CB111" s="420">
        <f t="shared" si="159"/>
        <v>5.5166820000000003</v>
      </c>
      <c r="CC111" s="744">
        <v>1367925</v>
      </c>
      <c r="CD111" s="420">
        <f t="shared" si="93"/>
        <v>16.926134999999999</v>
      </c>
      <c r="CE111" s="69">
        <f t="shared" si="120"/>
        <v>1307400</v>
      </c>
      <c r="CF111" s="420">
        <f t="shared" si="94"/>
        <v>16.924557</v>
      </c>
      <c r="CG111" s="69">
        <f t="shared" si="121"/>
        <v>588809</v>
      </c>
      <c r="CH111" s="420">
        <f t="shared" si="90"/>
        <v>6.3125929999999997</v>
      </c>
      <c r="CI111" s="744">
        <v>1896209</v>
      </c>
      <c r="CJ111" s="471">
        <f t="shared" si="160"/>
        <v>23.23715</v>
      </c>
      <c r="CK111" s="96"/>
      <c r="CL111" s="514">
        <v>846.08685000000014</v>
      </c>
      <c r="CM111" s="868">
        <f t="shared" si="95"/>
        <v>1.3012848503673113</v>
      </c>
      <c r="CN111" s="613"/>
      <c r="CO111" s="96"/>
      <c r="CP111" s="69">
        <f t="shared" si="122"/>
        <v>316784.78397341829</v>
      </c>
      <c r="CQ111" s="692">
        <f t="shared" si="161"/>
        <v>3.8955675243464065</v>
      </c>
      <c r="CR111" s="69">
        <f t="shared" si="122"/>
        <v>102015.52712939573</v>
      </c>
      <c r="CS111" s="692">
        <f t="shared" si="162"/>
        <v>1.2087749265332539</v>
      </c>
      <c r="CT111" s="69">
        <f t="shared" si="122"/>
        <v>418800.31110281404</v>
      </c>
      <c r="CU111" s="692">
        <f t="shared" si="163"/>
        <v>5.1043424508796615</v>
      </c>
      <c r="CV111" s="69">
        <f t="shared" si="122"/>
        <v>595899.97409840359</v>
      </c>
      <c r="CW111" s="692">
        <f t="shared" si="164"/>
        <v>8.2694300863335712</v>
      </c>
      <c r="CX111" s="69">
        <f t="shared" si="123"/>
        <v>1630329.03891604</v>
      </c>
      <c r="CY111" s="692">
        <f t="shared" si="165"/>
        <v>17.076074750716241</v>
      </c>
      <c r="CZ111" s="69">
        <f t="shared" si="124"/>
        <v>2226229.0130144437</v>
      </c>
      <c r="DA111" s="692">
        <f t="shared" si="166"/>
        <v>25.345504837049816</v>
      </c>
      <c r="DB111" s="69">
        <f t="shared" si="125"/>
        <v>912684.75807182188</v>
      </c>
      <c r="DC111" s="692">
        <f t="shared" si="167"/>
        <v>12.164997610679977</v>
      </c>
      <c r="DD111" s="69">
        <f t="shared" si="126"/>
        <v>1733537.8442532227</v>
      </c>
      <c r="DE111" s="692">
        <f t="shared" si="168"/>
        <v>18.300412788004866</v>
      </c>
      <c r="DF111" s="69">
        <f t="shared" si="126"/>
        <v>2646222.6023250446</v>
      </c>
      <c r="DG111" s="692">
        <f t="shared" si="169"/>
        <v>30.465410398684849</v>
      </c>
      <c r="DH111" s="20"/>
      <c r="DI111" s="69">
        <f t="shared" si="127"/>
        <v>609901.79908835585</v>
      </c>
      <c r="DJ111" s="692">
        <f t="shared" si="170"/>
        <v>7.1922796098807176</v>
      </c>
      <c r="DK111" s="69">
        <f t="shared" si="127"/>
        <v>71513.41023678596</v>
      </c>
      <c r="DL111" s="692">
        <f t="shared" si="171"/>
        <v>0.95907154717602638</v>
      </c>
      <c r="DM111" s="69">
        <f t="shared" si="127"/>
        <v>681415.20932514186</v>
      </c>
      <c r="DN111" s="692">
        <f t="shared" si="172"/>
        <v>8.1513511570567445</v>
      </c>
      <c r="DO111" s="69">
        <f t="shared" si="127"/>
        <v>1091398.0142818671</v>
      </c>
      <c r="DP111" s="692">
        <f t="shared" si="173"/>
        <v>14.879533117799729</v>
      </c>
      <c r="DQ111" s="69">
        <f t="shared" si="128"/>
        <v>688662.06465683738</v>
      </c>
      <c r="DR111" s="692">
        <f t="shared" si="174"/>
        <v>7.1935574751383591</v>
      </c>
      <c r="DS111" s="69">
        <f t="shared" si="129"/>
        <v>1780060.0789387044</v>
      </c>
      <c r="DT111" s="692">
        <f t="shared" si="175"/>
        <v>22.073090592938083</v>
      </c>
      <c r="DU111" s="69">
        <f t="shared" si="130"/>
        <v>1701299.8133702229</v>
      </c>
      <c r="DV111" s="471">
        <f t="shared" si="176"/>
        <v>22.071812727680452</v>
      </c>
      <c r="DW111" s="69">
        <f t="shared" si="131"/>
        <v>766208.23145992623</v>
      </c>
      <c r="DX111" s="692">
        <f t="shared" si="177"/>
        <v>8.2316499509389889</v>
      </c>
      <c r="DY111" s="69">
        <f t="shared" si="132"/>
        <v>2467508.044830149</v>
      </c>
      <c r="DZ111" s="692">
        <f t="shared" si="178"/>
        <v>30.303462678619436</v>
      </c>
      <c r="EA111" s="91"/>
      <c r="EB111" s="69"/>
      <c r="EC111" s="69"/>
      <c r="ED111" s="69"/>
      <c r="EE111" s="69"/>
      <c r="EF111" s="69"/>
      <c r="EG111" s="69"/>
      <c r="EH111" s="69">
        <v>266000</v>
      </c>
      <c r="EI111" s="69">
        <f t="shared" si="133"/>
        <v>1046000</v>
      </c>
      <c r="EJ111" s="69">
        <v>1312000</v>
      </c>
      <c r="EK111" s="91"/>
      <c r="EL111" s="69"/>
      <c r="EM111" s="69"/>
      <c r="EN111" s="69"/>
      <c r="EO111" s="69"/>
      <c r="EP111" s="69"/>
      <c r="EQ111" s="69"/>
      <c r="ER111" s="69"/>
      <c r="ES111" s="69"/>
      <c r="ET111" s="69"/>
      <c r="EU111" s="91"/>
    </row>
    <row r="112" spans="1:151" s="72" customFormat="1">
      <c r="A112" s="61">
        <v>36312</v>
      </c>
      <c r="B112" s="70">
        <v>244</v>
      </c>
      <c r="C112" s="70">
        <f t="shared" si="96"/>
        <v>467</v>
      </c>
      <c r="D112" s="70">
        <v>711</v>
      </c>
      <c r="E112" s="70">
        <f t="shared" si="97"/>
        <v>1640</v>
      </c>
      <c r="F112" s="70">
        <f t="shared" si="98"/>
        <v>1979</v>
      </c>
      <c r="G112" s="70">
        <f t="shared" si="99"/>
        <v>3619</v>
      </c>
      <c r="H112" s="70">
        <v>1884</v>
      </c>
      <c r="I112" s="70">
        <f t="shared" si="100"/>
        <v>2446</v>
      </c>
      <c r="J112" s="70">
        <v>4330</v>
      </c>
      <c r="K112" s="23"/>
      <c r="L112" s="70">
        <v>799</v>
      </c>
      <c r="M112" s="70">
        <f t="shared" si="101"/>
        <v>1566</v>
      </c>
      <c r="N112" s="70">
        <v>2365</v>
      </c>
      <c r="O112" s="70">
        <f t="shared" si="102"/>
        <v>980</v>
      </c>
      <c r="P112" s="70">
        <f t="shared" si="103"/>
        <v>1791</v>
      </c>
      <c r="Q112" s="70">
        <f t="shared" si="104"/>
        <v>2771</v>
      </c>
      <c r="R112" s="70">
        <v>1779</v>
      </c>
      <c r="S112" s="70">
        <f t="shared" si="105"/>
        <v>3357</v>
      </c>
      <c r="T112" s="70">
        <v>5136</v>
      </c>
      <c r="U112" s="23"/>
      <c r="V112" s="70">
        <v>-555</v>
      </c>
      <c r="W112" s="70">
        <f t="shared" si="106"/>
        <v>-1099</v>
      </c>
      <c r="X112" s="70">
        <v>-1654</v>
      </c>
      <c r="Y112" s="70">
        <f t="shared" si="107"/>
        <v>660</v>
      </c>
      <c r="Z112" s="70">
        <f t="shared" si="108"/>
        <v>188</v>
      </c>
      <c r="AA112" s="70">
        <f t="shared" si="109"/>
        <v>848</v>
      </c>
      <c r="AB112" s="70">
        <v>105</v>
      </c>
      <c r="AC112" s="70">
        <f t="shared" si="110"/>
        <v>-911</v>
      </c>
      <c r="AD112" s="70">
        <v>-806</v>
      </c>
      <c r="AE112" s="23"/>
      <c r="AF112" s="233">
        <f t="shared" si="150"/>
        <v>-8131</v>
      </c>
      <c r="AG112" s="233">
        <f t="shared" si="111"/>
        <v>-14088</v>
      </c>
      <c r="AH112" s="233">
        <f t="shared" si="151"/>
        <v>-22219</v>
      </c>
      <c r="AI112" s="233">
        <f t="shared" si="112"/>
        <v>6962</v>
      </c>
      <c r="AJ112" s="233">
        <f t="shared" si="113"/>
        <v>3888</v>
      </c>
      <c r="AK112" s="233">
        <f t="shared" si="114"/>
        <v>10850</v>
      </c>
      <c r="AL112" s="233">
        <f t="shared" si="152"/>
        <v>-1169</v>
      </c>
      <c r="AM112" s="233">
        <f t="shared" si="115"/>
        <v>-10200</v>
      </c>
      <c r="AN112" s="233">
        <f t="shared" si="153"/>
        <v>-11369</v>
      </c>
      <c r="AO112" s="23"/>
      <c r="AP112" s="233">
        <f t="shared" si="134"/>
        <v>3226</v>
      </c>
      <c r="AQ112" s="233">
        <f t="shared" si="135"/>
        <v>11357</v>
      </c>
      <c r="AR112" s="233">
        <f t="shared" si="136"/>
        <v>-8131</v>
      </c>
      <c r="AS112" s="233">
        <f t="shared" si="137"/>
        <v>20566</v>
      </c>
      <c r="AT112" s="233">
        <f t="shared" si="138"/>
        <v>13604</v>
      </c>
      <c r="AU112" s="233">
        <f t="shared" si="139"/>
        <v>6962</v>
      </c>
      <c r="AV112" s="409">
        <f t="shared" si="140"/>
        <v>23792</v>
      </c>
      <c r="AW112" s="409">
        <f t="shared" si="141"/>
        <v>24961</v>
      </c>
      <c r="AX112" s="233">
        <f t="shared" si="142"/>
        <v>-1169</v>
      </c>
      <c r="AY112" s="75"/>
      <c r="AZ112" s="744">
        <v>244961</v>
      </c>
      <c r="BA112" s="382">
        <f t="shared" si="154"/>
        <v>3.0050650000000001</v>
      </c>
      <c r="BB112" s="69">
        <f t="shared" si="116"/>
        <v>71883</v>
      </c>
      <c r="BC112" s="382">
        <f t="shared" si="154"/>
        <v>0.92435699999999998</v>
      </c>
      <c r="BD112" s="744">
        <v>316844</v>
      </c>
      <c r="BE112" s="382">
        <f t="shared" si="143"/>
        <v>3.9294220000000002</v>
      </c>
      <c r="BF112" s="744">
        <v>442442</v>
      </c>
      <c r="BG112" s="382">
        <f t="shared" si="144"/>
        <v>6.2628069999999996</v>
      </c>
      <c r="BH112" s="69">
        <f t="shared" si="91"/>
        <v>1149890</v>
      </c>
      <c r="BI112" s="382">
        <f t="shared" si="145"/>
        <v>13.160671000000001</v>
      </c>
      <c r="BJ112" s="744">
        <v>1592332</v>
      </c>
      <c r="BK112" s="382">
        <f t="shared" si="146"/>
        <v>19.423477999999999</v>
      </c>
      <c r="BL112" s="69">
        <f t="shared" si="179"/>
        <v>687403</v>
      </c>
      <c r="BM112" s="382">
        <f t="shared" si="147"/>
        <v>9.2678720000000006</v>
      </c>
      <c r="BN112" s="69">
        <f t="shared" si="117"/>
        <v>1222505</v>
      </c>
      <c r="BO112" s="382">
        <f t="shared" si="148"/>
        <v>14.096572</v>
      </c>
      <c r="BP112" s="744">
        <v>1909908</v>
      </c>
      <c r="BQ112" s="382">
        <f t="shared" si="149"/>
        <v>23.364443999999999</v>
      </c>
      <c r="BR112" s="20"/>
      <c r="BS112" s="744">
        <v>512946</v>
      </c>
      <c r="BT112" s="420">
        <f t="shared" si="155"/>
        <v>5.575043</v>
      </c>
      <c r="BU112" s="69">
        <f t="shared" si="118"/>
        <v>75581</v>
      </c>
      <c r="BV112" s="420">
        <f t="shared" si="156"/>
        <v>0.75123700000000004</v>
      </c>
      <c r="BW112" s="744">
        <v>588527</v>
      </c>
      <c r="BX112" s="420">
        <f t="shared" si="157"/>
        <v>6.3262799999999997</v>
      </c>
      <c r="BY112" s="744">
        <v>829172</v>
      </c>
      <c r="BZ112" s="420">
        <f t="shared" si="158"/>
        <v>11.334498999999999</v>
      </c>
      <c r="CA112" s="69">
        <f t="shared" si="119"/>
        <v>542232</v>
      </c>
      <c r="CB112" s="420">
        <f t="shared" si="159"/>
        <v>5.6493099999999998</v>
      </c>
      <c r="CC112" s="744">
        <v>1371404</v>
      </c>
      <c r="CD112" s="420">
        <f t="shared" si="93"/>
        <v>16.983809000000001</v>
      </c>
      <c r="CE112" s="69">
        <f t="shared" si="120"/>
        <v>1342118</v>
      </c>
      <c r="CF112" s="420">
        <f t="shared" si="94"/>
        <v>16.909541999999998</v>
      </c>
      <c r="CG112" s="69">
        <f t="shared" si="121"/>
        <v>621423</v>
      </c>
      <c r="CH112" s="420">
        <f t="shared" si="90"/>
        <v>6.4597040000000003</v>
      </c>
      <c r="CI112" s="744">
        <v>1963541</v>
      </c>
      <c r="CJ112" s="471">
        <f t="shared" si="160"/>
        <v>23.369246</v>
      </c>
      <c r="CK112" s="96"/>
      <c r="CL112" s="514">
        <v>846</v>
      </c>
      <c r="CM112" s="868">
        <f t="shared" si="95"/>
        <v>1.301418439716312</v>
      </c>
      <c r="CN112" s="613"/>
      <c r="CO112" s="96"/>
      <c r="CP112" s="69">
        <f t="shared" si="122"/>
        <v>318796.76241134747</v>
      </c>
      <c r="CQ112" s="692">
        <f t="shared" si="161"/>
        <v>3.9169814717488269</v>
      </c>
      <c r="CR112" s="69">
        <f t="shared" si="122"/>
        <v>93549.861702127659</v>
      </c>
      <c r="CS112" s="692">
        <f t="shared" si="162"/>
        <v>1.2048720961313542</v>
      </c>
      <c r="CT112" s="69">
        <f t="shared" si="122"/>
        <v>412346.62411347515</v>
      </c>
      <c r="CU112" s="692">
        <f t="shared" si="163"/>
        <v>5.1218535678801818</v>
      </c>
      <c r="CV112" s="69">
        <f t="shared" si="122"/>
        <v>575802.17730496451</v>
      </c>
      <c r="CW112" s="692">
        <f t="shared" si="164"/>
        <v>8.1631511586790921</v>
      </c>
      <c r="CX112" s="69">
        <f t="shared" si="123"/>
        <v>1496488.0496453899</v>
      </c>
      <c r="CY112" s="692">
        <f t="shared" si="165"/>
        <v>17.152524762786506</v>
      </c>
      <c r="CZ112" s="69">
        <f t="shared" si="124"/>
        <v>2072290.2269503544</v>
      </c>
      <c r="DA112" s="692">
        <f t="shared" si="166"/>
        <v>25.315675921465594</v>
      </c>
      <c r="DB112" s="69">
        <f t="shared" si="125"/>
        <v>894598.93971631199</v>
      </c>
      <c r="DC112" s="692">
        <f t="shared" si="167"/>
        <v>12.080132630427917</v>
      </c>
      <c r="DD112" s="69">
        <f t="shared" si="126"/>
        <v>1590990.5496453899</v>
      </c>
      <c r="DE112" s="692">
        <f t="shared" si="168"/>
        <v>18.372448532426908</v>
      </c>
      <c r="DF112" s="69">
        <f t="shared" si="126"/>
        <v>2485589.489361702</v>
      </c>
      <c r="DG112" s="692">
        <f t="shared" si="169"/>
        <v>30.45258116285483</v>
      </c>
      <c r="DH112" s="20"/>
      <c r="DI112" s="69">
        <f t="shared" si="127"/>
        <v>667557.38297872338</v>
      </c>
      <c r="DJ112" s="692">
        <f t="shared" si="170"/>
        <v>7.2666022253739309</v>
      </c>
      <c r="DK112" s="69">
        <f t="shared" si="127"/>
        <v>98362.507092198575</v>
      </c>
      <c r="DL112" s="692">
        <f t="shared" si="171"/>
        <v>0.97931554045980018</v>
      </c>
      <c r="DM112" s="69">
        <f t="shared" si="127"/>
        <v>765919.89007092197</v>
      </c>
      <c r="DN112" s="692">
        <f t="shared" si="172"/>
        <v>8.245917765833731</v>
      </c>
      <c r="DO112" s="69">
        <f t="shared" si="127"/>
        <v>1079099.7304964538</v>
      </c>
      <c r="DP112" s="692">
        <f t="shared" si="173"/>
        <v>14.774635741435576</v>
      </c>
      <c r="DQ112" s="69">
        <f t="shared" si="128"/>
        <v>705670.72340425523</v>
      </c>
      <c r="DR112" s="692">
        <f t="shared" si="174"/>
        <v>7.3628317770720066</v>
      </c>
      <c r="DS112" s="69">
        <f t="shared" si="129"/>
        <v>1784770.453900709</v>
      </c>
      <c r="DT112" s="692">
        <f t="shared" si="175"/>
        <v>22.137467518507581</v>
      </c>
      <c r="DU112" s="69">
        <f t="shared" si="130"/>
        <v>1746657.1134751772</v>
      </c>
      <c r="DV112" s="471">
        <f t="shared" si="176"/>
        <v>22.041237966809511</v>
      </c>
      <c r="DW112" s="69">
        <f t="shared" si="131"/>
        <v>808731.35106382973</v>
      </c>
      <c r="DX112" s="692">
        <f t="shared" si="177"/>
        <v>8.4192465976040189</v>
      </c>
      <c r="DY112" s="69">
        <f t="shared" si="132"/>
        <v>2555388.4645390068</v>
      </c>
      <c r="DZ112" s="692">
        <f t="shared" si="178"/>
        <v>30.460484564413527</v>
      </c>
      <c r="EA112" s="91"/>
      <c r="EB112" s="69"/>
      <c r="EC112" s="69"/>
      <c r="ED112" s="69"/>
      <c r="EE112" s="69"/>
      <c r="EF112" s="69"/>
      <c r="EG112" s="69"/>
      <c r="EH112" s="69">
        <v>253000</v>
      </c>
      <c r="EI112" s="69">
        <f t="shared" si="133"/>
        <v>1059000</v>
      </c>
      <c r="EJ112" s="69">
        <v>1312000</v>
      </c>
      <c r="EK112" s="91"/>
      <c r="EL112" s="69"/>
      <c r="EM112" s="69"/>
      <c r="EN112" s="69"/>
      <c r="EO112" s="69"/>
      <c r="EP112" s="69"/>
      <c r="EQ112" s="69"/>
      <c r="ER112" s="69"/>
      <c r="ES112" s="69"/>
      <c r="ET112" s="69"/>
      <c r="EU112" s="91"/>
    </row>
    <row r="113" spans="1:151" s="72" customFormat="1">
      <c r="A113" s="61">
        <v>36342</v>
      </c>
      <c r="B113" s="70">
        <v>302</v>
      </c>
      <c r="C113" s="70">
        <f t="shared" si="96"/>
        <v>509</v>
      </c>
      <c r="D113" s="70">
        <v>811</v>
      </c>
      <c r="E113" s="70">
        <f t="shared" si="97"/>
        <v>2017</v>
      </c>
      <c r="F113" s="70">
        <f t="shared" si="98"/>
        <v>2496</v>
      </c>
      <c r="G113" s="70">
        <f t="shared" si="99"/>
        <v>4513</v>
      </c>
      <c r="H113" s="70">
        <v>2319</v>
      </c>
      <c r="I113" s="70">
        <f t="shared" si="100"/>
        <v>3005</v>
      </c>
      <c r="J113" s="70">
        <v>5324</v>
      </c>
      <c r="K113" s="23"/>
      <c r="L113" s="70">
        <v>944</v>
      </c>
      <c r="M113" s="70">
        <f t="shared" si="101"/>
        <v>1666</v>
      </c>
      <c r="N113" s="70">
        <v>2610</v>
      </c>
      <c r="O113" s="70">
        <f t="shared" si="102"/>
        <v>1260</v>
      </c>
      <c r="P113" s="70">
        <f t="shared" si="103"/>
        <v>1892</v>
      </c>
      <c r="Q113" s="70">
        <f t="shared" si="104"/>
        <v>3152</v>
      </c>
      <c r="R113" s="70">
        <v>2204</v>
      </c>
      <c r="S113" s="70">
        <f t="shared" si="105"/>
        <v>3558</v>
      </c>
      <c r="T113" s="70">
        <v>5762</v>
      </c>
      <c r="U113" s="23"/>
      <c r="V113" s="70">
        <v>-642</v>
      </c>
      <c r="W113" s="70">
        <f t="shared" si="106"/>
        <v>-1157</v>
      </c>
      <c r="X113" s="70">
        <v>-1799</v>
      </c>
      <c r="Y113" s="70">
        <f t="shared" si="107"/>
        <v>757</v>
      </c>
      <c r="Z113" s="70">
        <f t="shared" si="108"/>
        <v>604</v>
      </c>
      <c r="AA113" s="70">
        <f t="shared" si="109"/>
        <v>1361</v>
      </c>
      <c r="AB113" s="70">
        <v>115</v>
      </c>
      <c r="AC113" s="70">
        <f t="shared" si="110"/>
        <v>-553</v>
      </c>
      <c r="AD113" s="70">
        <v>-438</v>
      </c>
      <c r="AE113" s="23"/>
      <c r="AF113" s="233">
        <f t="shared" si="150"/>
        <v>-8130</v>
      </c>
      <c r="AG113" s="233">
        <f t="shared" si="111"/>
        <v>-14366</v>
      </c>
      <c r="AH113" s="233">
        <f t="shared" si="151"/>
        <v>-22496</v>
      </c>
      <c r="AI113" s="233">
        <f t="shared" si="112"/>
        <v>7088</v>
      </c>
      <c r="AJ113" s="233">
        <f t="shared" si="113"/>
        <v>4027</v>
      </c>
      <c r="AK113" s="233">
        <f t="shared" si="114"/>
        <v>11115</v>
      </c>
      <c r="AL113" s="233">
        <f t="shared" si="152"/>
        <v>-1042</v>
      </c>
      <c r="AM113" s="233">
        <f t="shared" si="115"/>
        <v>-10339</v>
      </c>
      <c r="AN113" s="233">
        <f t="shared" si="153"/>
        <v>-11381</v>
      </c>
      <c r="AO113" s="23"/>
      <c r="AP113" s="233">
        <f t="shared" si="134"/>
        <v>3293</v>
      </c>
      <c r="AQ113" s="233">
        <f t="shared" si="135"/>
        <v>11423</v>
      </c>
      <c r="AR113" s="233">
        <f t="shared" si="136"/>
        <v>-8130</v>
      </c>
      <c r="AS113" s="233">
        <f t="shared" si="137"/>
        <v>20747</v>
      </c>
      <c r="AT113" s="233">
        <f t="shared" si="138"/>
        <v>13659</v>
      </c>
      <c r="AU113" s="233">
        <f t="shared" si="139"/>
        <v>7088</v>
      </c>
      <c r="AV113" s="409">
        <f t="shared" si="140"/>
        <v>24040</v>
      </c>
      <c r="AW113" s="409">
        <f t="shared" si="141"/>
        <v>25082</v>
      </c>
      <c r="AX113" s="233">
        <f t="shared" si="142"/>
        <v>-1042</v>
      </c>
      <c r="AY113" s="75"/>
      <c r="AZ113" s="744">
        <v>290146</v>
      </c>
      <c r="BA113" s="382">
        <f t="shared" si="154"/>
        <v>3.0422370000000001</v>
      </c>
      <c r="BB113" s="69">
        <f t="shared" si="116"/>
        <v>84379</v>
      </c>
      <c r="BC113" s="382">
        <f t="shared" si="154"/>
        <v>0.92771000000000003</v>
      </c>
      <c r="BD113" s="744">
        <v>374525</v>
      </c>
      <c r="BE113" s="382">
        <f t="shared" si="143"/>
        <v>3.9699469999999999</v>
      </c>
      <c r="BF113" s="744">
        <v>440389</v>
      </c>
      <c r="BG113" s="382">
        <f t="shared" si="144"/>
        <v>6.1922439999999996</v>
      </c>
      <c r="BH113" s="69">
        <f t="shared" si="91"/>
        <v>1246858</v>
      </c>
      <c r="BI113" s="382">
        <f t="shared" si="145"/>
        <v>13.326306000000001</v>
      </c>
      <c r="BJ113" s="744">
        <v>1687247</v>
      </c>
      <c r="BK113" s="382">
        <f t="shared" si="146"/>
        <v>19.518550000000001</v>
      </c>
      <c r="BL113" s="69">
        <f t="shared" si="179"/>
        <v>730535</v>
      </c>
      <c r="BM113" s="382">
        <f t="shared" si="147"/>
        <v>9.2344810000000006</v>
      </c>
      <c r="BN113" s="69">
        <f t="shared" si="117"/>
        <v>1332016</v>
      </c>
      <c r="BO113" s="382">
        <f t="shared" si="148"/>
        <v>14.265173000000001</v>
      </c>
      <c r="BP113" s="744">
        <v>2062551</v>
      </c>
      <c r="BQ113" s="382">
        <f t="shared" si="149"/>
        <v>23.499654</v>
      </c>
      <c r="BR113" s="20"/>
      <c r="BS113" s="744">
        <v>497341</v>
      </c>
      <c r="BT113" s="420">
        <f t="shared" si="155"/>
        <v>5.5895520000000003</v>
      </c>
      <c r="BU113" s="69">
        <f t="shared" si="118"/>
        <v>57920</v>
      </c>
      <c r="BV113" s="420">
        <f t="shared" si="156"/>
        <v>0.73933400000000005</v>
      </c>
      <c r="BW113" s="744">
        <v>555261</v>
      </c>
      <c r="BX113" s="420">
        <f t="shared" si="157"/>
        <v>6.3288859999999998</v>
      </c>
      <c r="BY113" s="744">
        <v>1006342</v>
      </c>
      <c r="BZ113" s="420">
        <f t="shared" si="158"/>
        <v>11.392747</v>
      </c>
      <c r="CA113" s="69">
        <f t="shared" si="119"/>
        <v>602186</v>
      </c>
      <c r="CB113" s="420">
        <f t="shared" si="159"/>
        <v>5.8068980000000003</v>
      </c>
      <c r="CC113" s="744">
        <v>1608528</v>
      </c>
      <c r="CD113" s="420">
        <f t="shared" si="93"/>
        <v>17.199645</v>
      </c>
      <c r="CE113" s="69">
        <f t="shared" si="120"/>
        <v>1503683</v>
      </c>
      <c r="CF113" s="420">
        <f t="shared" si="94"/>
        <v>16.982299000000001</v>
      </c>
      <c r="CG113" s="69">
        <f t="shared" si="121"/>
        <v>664167</v>
      </c>
      <c r="CH113" s="420">
        <f t="shared" si="90"/>
        <v>6.6049059999999997</v>
      </c>
      <c r="CI113" s="744">
        <v>2167850</v>
      </c>
      <c r="CJ113" s="471">
        <f t="shared" si="160"/>
        <v>23.587205000000001</v>
      </c>
      <c r="CK113" s="96"/>
      <c r="CL113" s="514">
        <v>846</v>
      </c>
      <c r="CM113" s="868">
        <f t="shared" si="95"/>
        <v>1.301418439716312</v>
      </c>
      <c r="CN113" s="613"/>
      <c r="CO113" s="96"/>
      <c r="CP113" s="69">
        <f t="shared" si="122"/>
        <v>377601.35460992908</v>
      </c>
      <c r="CQ113" s="692">
        <f t="shared" si="161"/>
        <v>3.9633010314419463</v>
      </c>
      <c r="CR113" s="69">
        <f t="shared" si="122"/>
        <v>109812.38652482269</v>
      </c>
      <c r="CS113" s="692">
        <f t="shared" si="162"/>
        <v>1.2085769826169266</v>
      </c>
      <c r="CT113" s="69">
        <f t="shared" si="122"/>
        <v>487413.74113475176</v>
      </c>
      <c r="CU113" s="692">
        <f t="shared" si="163"/>
        <v>5.1718780140588718</v>
      </c>
      <c r="CV113" s="69">
        <f t="shared" si="122"/>
        <v>573130.36524822691</v>
      </c>
      <c r="CW113" s="692">
        <f t="shared" si="164"/>
        <v>8.0671649519620807</v>
      </c>
      <c r="CX113" s="69">
        <f t="shared" si="123"/>
        <v>1622683.9929078014</v>
      </c>
      <c r="CY113" s="692">
        <f t="shared" si="165"/>
        <v>17.359294487250367</v>
      </c>
      <c r="CZ113" s="69">
        <f t="shared" si="124"/>
        <v>2195814.3581560282</v>
      </c>
      <c r="DA113" s="692">
        <f t="shared" si="166"/>
        <v>25.426459439212444</v>
      </c>
      <c r="DB113" s="69">
        <f t="shared" si="125"/>
        <v>950731.71985815594</v>
      </c>
      <c r="DC113" s="692">
        <f t="shared" si="167"/>
        <v>12.030465983404028</v>
      </c>
      <c r="DD113" s="69">
        <f t="shared" si="126"/>
        <v>1733510.1843971631</v>
      </c>
      <c r="DE113" s="692">
        <f t="shared" si="168"/>
        <v>18.582410014454894</v>
      </c>
      <c r="DF113" s="69">
        <f t="shared" si="126"/>
        <v>2684241.9042553189</v>
      </c>
      <c r="DG113" s="692">
        <f t="shared" si="169"/>
        <v>30.612875997858922</v>
      </c>
      <c r="DH113" s="20"/>
      <c r="DI113" s="69">
        <f t="shared" si="127"/>
        <v>647248.74822695029</v>
      </c>
      <c r="DJ113" s="692">
        <f t="shared" si="170"/>
        <v>7.2815589135343401</v>
      </c>
      <c r="DK113" s="69">
        <f t="shared" si="127"/>
        <v>75378.156028368787</v>
      </c>
      <c r="DL113" s="692">
        <f t="shared" si="171"/>
        <v>0.96325707151296824</v>
      </c>
      <c r="DM113" s="69">
        <f t="shared" si="127"/>
        <v>722626.90425531915</v>
      </c>
      <c r="DN113" s="692">
        <f t="shared" si="172"/>
        <v>8.2448159850473104</v>
      </c>
      <c r="DO113" s="69">
        <f t="shared" si="127"/>
        <v>1309672.0354609929</v>
      </c>
      <c r="DP113" s="692">
        <f t="shared" si="173"/>
        <v>14.842732428956236</v>
      </c>
      <c r="DQ113" s="69">
        <f t="shared" si="128"/>
        <v>783695.96453900705</v>
      </c>
      <c r="DR113" s="692">
        <f t="shared" si="174"/>
        <v>7.5643049698778571</v>
      </c>
      <c r="DS113" s="69">
        <f t="shared" si="129"/>
        <v>2093368</v>
      </c>
      <c r="DT113" s="692">
        <f t="shared" si="175"/>
        <v>22.407037398834092</v>
      </c>
      <c r="DU113" s="69">
        <f t="shared" si="130"/>
        <v>1956920.7836879431</v>
      </c>
      <c r="DV113" s="471">
        <f t="shared" si="176"/>
        <v>22.124291342490576</v>
      </c>
      <c r="DW113" s="69">
        <f t="shared" si="131"/>
        <v>864359.18085106381</v>
      </c>
      <c r="DX113" s="692">
        <f t="shared" si="177"/>
        <v>8.6039957920572654</v>
      </c>
      <c r="DY113" s="69">
        <f t="shared" si="132"/>
        <v>2821279.9645390068</v>
      </c>
      <c r="DZ113" s="692">
        <f t="shared" si="178"/>
        <v>30.728287134547838</v>
      </c>
      <c r="EA113" s="91"/>
      <c r="EB113" s="69">
        <v>158000</v>
      </c>
      <c r="EC113" s="69">
        <f>ED113-EB113</f>
        <v>870000</v>
      </c>
      <c r="ED113" s="69">
        <v>1028000</v>
      </c>
      <c r="EE113" s="69">
        <v>143000</v>
      </c>
      <c r="EF113" s="69">
        <f>EG113-EE113</f>
        <v>343000</v>
      </c>
      <c r="EG113" s="69">
        <v>486000</v>
      </c>
      <c r="EH113" s="69">
        <v>302000</v>
      </c>
      <c r="EI113" s="69">
        <f t="shared" si="133"/>
        <v>1213000</v>
      </c>
      <c r="EJ113" s="69">
        <v>1515000</v>
      </c>
      <c r="EK113" s="91"/>
      <c r="EL113" s="69"/>
      <c r="EM113" s="69"/>
      <c r="EN113" s="69"/>
      <c r="EO113" s="69"/>
      <c r="EP113" s="69"/>
      <c r="EQ113" s="69"/>
      <c r="ER113" s="69"/>
      <c r="ES113" s="69"/>
      <c r="ET113" s="69"/>
      <c r="EU113" s="91"/>
    </row>
    <row r="114" spans="1:151" s="72" customFormat="1">
      <c r="A114" s="61">
        <v>36373</v>
      </c>
      <c r="B114" s="70">
        <v>241</v>
      </c>
      <c r="C114" s="70">
        <f t="shared" si="96"/>
        <v>408</v>
      </c>
      <c r="D114" s="70">
        <v>649</v>
      </c>
      <c r="E114" s="70">
        <f t="shared" si="97"/>
        <v>1564</v>
      </c>
      <c r="F114" s="70">
        <f t="shared" si="98"/>
        <v>1904</v>
      </c>
      <c r="G114" s="70">
        <f t="shared" si="99"/>
        <v>3468</v>
      </c>
      <c r="H114" s="70">
        <v>1805</v>
      </c>
      <c r="I114" s="70">
        <f t="shared" si="100"/>
        <v>2312</v>
      </c>
      <c r="J114" s="70">
        <v>4117</v>
      </c>
      <c r="K114" s="23"/>
      <c r="L114" s="70">
        <v>931</v>
      </c>
      <c r="M114" s="70">
        <f t="shared" si="101"/>
        <v>1564</v>
      </c>
      <c r="N114" s="70">
        <v>2495</v>
      </c>
      <c r="O114" s="70">
        <f t="shared" si="102"/>
        <v>1006</v>
      </c>
      <c r="P114" s="70">
        <f t="shared" si="103"/>
        <v>1616</v>
      </c>
      <c r="Q114" s="70">
        <f t="shared" si="104"/>
        <v>2622</v>
      </c>
      <c r="R114" s="70">
        <v>1937</v>
      </c>
      <c r="S114" s="70">
        <f t="shared" si="105"/>
        <v>3180</v>
      </c>
      <c r="T114" s="70">
        <v>5117</v>
      </c>
      <c r="U114" s="23"/>
      <c r="V114" s="70">
        <v>-690</v>
      </c>
      <c r="W114" s="70">
        <f t="shared" si="106"/>
        <v>-1156</v>
      </c>
      <c r="X114" s="70">
        <v>-1846</v>
      </c>
      <c r="Y114" s="70">
        <f t="shared" si="107"/>
        <v>558</v>
      </c>
      <c r="Z114" s="70">
        <f t="shared" si="108"/>
        <v>288</v>
      </c>
      <c r="AA114" s="70">
        <f t="shared" si="109"/>
        <v>846</v>
      </c>
      <c r="AB114" s="70">
        <v>-132</v>
      </c>
      <c r="AC114" s="70">
        <f t="shared" si="110"/>
        <v>-868</v>
      </c>
      <c r="AD114" s="70">
        <v>-1000</v>
      </c>
      <c r="AE114" s="23"/>
      <c r="AF114" s="233">
        <f t="shared" si="150"/>
        <v>-8140</v>
      </c>
      <c r="AG114" s="233">
        <f t="shared" si="111"/>
        <v>-14518</v>
      </c>
      <c r="AH114" s="233">
        <f t="shared" si="151"/>
        <v>-22658</v>
      </c>
      <c r="AI114" s="233">
        <f t="shared" si="112"/>
        <v>7415</v>
      </c>
      <c r="AJ114" s="233">
        <f t="shared" si="113"/>
        <v>4120</v>
      </c>
      <c r="AK114" s="233">
        <f t="shared" si="114"/>
        <v>11535</v>
      </c>
      <c r="AL114" s="233">
        <f t="shared" si="152"/>
        <v>-725</v>
      </c>
      <c r="AM114" s="233">
        <f t="shared" si="115"/>
        <v>-10398</v>
      </c>
      <c r="AN114" s="233">
        <f t="shared" si="153"/>
        <v>-11123</v>
      </c>
      <c r="AO114" s="23"/>
      <c r="AP114" s="233">
        <f t="shared" si="134"/>
        <v>3349</v>
      </c>
      <c r="AQ114" s="233">
        <f t="shared" si="135"/>
        <v>11489</v>
      </c>
      <c r="AR114" s="233">
        <f t="shared" si="136"/>
        <v>-8140</v>
      </c>
      <c r="AS114" s="233">
        <f t="shared" si="137"/>
        <v>20917</v>
      </c>
      <c r="AT114" s="233">
        <f t="shared" si="138"/>
        <v>13502</v>
      </c>
      <c r="AU114" s="233">
        <f t="shared" si="139"/>
        <v>7415</v>
      </c>
      <c r="AV114" s="409">
        <f t="shared" si="140"/>
        <v>24266</v>
      </c>
      <c r="AW114" s="409">
        <f t="shared" si="141"/>
        <v>24991</v>
      </c>
      <c r="AX114" s="233">
        <f t="shared" si="142"/>
        <v>-725</v>
      </c>
      <c r="AY114" s="75"/>
      <c r="AZ114" s="744">
        <v>271118</v>
      </c>
      <c r="BA114" s="382">
        <f t="shared" si="154"/>
        <v>3.0558709999999998</v>
      </c>
      <c r="BB114" s="69">
        <f t="shared" si="116"/>
        <v>83845</v>
      </c>
      <c r="BC114" s="382">
        <f t="shared" si="154"/>
        <v>0.93374199999999996</v>
      </c>
      <c r="BD114" s="744">
        <v>354963</v>
      </c>
      <c r="BE114" s="382">
        <f t="shared" si="143"/>
        <v>3.9896129999999999</v>
      </c>
      <c r="BF114" s="744">
        <v>409169</v>
      </c>
      <c r="BG114" s="382">
        <f t="shared" si="144"/>
        <v>6.0842900000000002</v>
      </c>
      <c r="BH114" s="69">
        <f t="shared" si="91"/>
        <v>1179762</v>
      </c>
      <c r="BI114" s="382">
        <f t="shared" si="145"/>
        <v>13.523068</v>
      </c>
      <c r="BJ114" s="744">
        <v>1588931</v>
      </c>
      <c r="BK114" s="382">
        <f t="shared" si="146"/>
        <v>19.607358000000001</v>
      </c>
      <c r="BL114" s="69">
        <f t="shared" si="179"/>
        <v>680287</v>
      </c>
      <c r="BM114" s="382">
        <f t="shared" si="147"/>
        <v>9.1401610000000009</v>
      </c>
      <c r="BN114" s="69">
        <f t="shared" si="117"/>
        <v>1264292</v>
      </c>
      <c r="BO114" s="382">
        <f t="shared" si="148"/>
        <v>14.467419</v>
      </c>
      <c r="BP114" s="744">
        <v>1944579</v>
      </c>
      <c r="BQ114" s="382">
        <f t="shared" si="149"/>
        <v>23.607579999999999</v>
      </c>
      <c r="BR114" s="20"/>
      <c r="BS114" s="744">
        <v>542347</v>
      </c>
      <c r="BT114" s="420">
        <f t="shared" si="155"/>
        <v>5.687678</v>
      </c>
      <c r="BU114" s="69">
        <f t="shared" si="118"/>
        <v>64989</v>
      </c>
      <c r="BV114" s="420">
        <f t="shared" si="156"/>
        <v>0.73425600000000002</v>
      </c>
      <c r="BW114" s="744">
        <v>607336</v>
      </c>
      <c r="BX114" s="420">
        <f t="shared" si="157"/>
        <v>6.4219340000000003</v>
      </c>
      <c r="BY114" s="744">
        <v>1055190</v>
      </c>
      <c r="BZ114" s="420">
        <f t="shared" si="158"/>
        <v>11.453022000000001</v>
      </c>
      <c r="CA114" s="69">
        <f t="shared" si="119"/>
        <v>639757</v>
      </c>
      <c r="CB114" s="420">
        <f t="shared" si="159"/>
        <v>6.0256600000000002</v>
      </c>
      <c r="CC114" s="744">
        <v>1694947</v>
      </c>
      <c r="CD114" s="420">
        <f t="shared" si="93"/>
        <v>17.478681999999999</v>
      </c>
      <c r="CE114" s="69">
        <f t="shared" si="120"/>
        <v>1597537</v>
      </c>
      <c r="CF114" s="420">
        <f t="shared" si="94"/>
        <v>17.140699999999999</v>
      </c>
      <c r="CG114" s="69">
        <f t="shared" si="121"/>
        <v>709201</v>
      </c>
      <c r="CH114" s="420">
        <f t="shared" si="90"/>
        <v>6.8187629999999997</v>
      </c>
      <c r="CI114" s="744">
        <v>2306738</v>
      </c>
      <c r="CJ114" s="471">
        <f t="shared" si="160"/>
        <v>23.959463</v>
      </c>
      <c r="CK114" s="96"/>
      <c r="CL114" s="514">
        <v>846</v>
      </c>
      <c r="CM114" s="868">
        <f t="shared" si="95"/>
        <v>1.301418439716312</v>
      </c>
      <c r="CN114" s="613"/>
      <c r="CO114" s="96"/>
      <c r="CP114" s="69">
        <f t="shared" si="122"/>
        <v>352837.96453900705</v>
      </c>
      <c r="CQ114" s="692">
        <f t="shared" si="161"/>
        <v>3.9789511360334493</v>
      </c>
      <c r="CR114" s="69">
        <f t="shared" si="122"/>
        <v>109117.42907801417</v>
      </c>
      <c r="CS114" s="692">
        <f t="shared" si="162"/>
        <v>1.2157944919092638</v>
      </c>
      <c r="CT114" s="69">
        <f t="shared" si="122"/>
        <v>461955.39361702127</v>
      </c>
      <c r="CU114" s="692">
        <f t="shared" si="163"/>
        <v>5.1947456279427131</v>
      </c>
      <c r="CV114" s="69">
        <f t="shared" si="122"/>
        <v>532500.08156028367</v>
      </c>
      <c r="CW114" s="692">
        <f t="shared" si="164"/>
        <v>7.92246723599074</v>
      </c>
      <c r="CX114" s="69">
        <f t="shared" si="123"/>
        <v>1535364.0212765958</v>
      </c>
      <c r="CY114" s="692">
        <f t="shared" si="165"/>
        <v>17.607372050617357</v>
      </c>
      <c r="CZ114" s="69">
        <f t="shared" si="124"/>
        <v>2067864.1028368794</v>
      </c>
      <c r="DA114" s="692">
        <f t="shared" si="166"/>
        <v>25.529839286608095</v>
      </c>
      <c r="DB114" s="69">
        <f t="shared" si="125"/>
        <v>885338.04609929072</v>
      </c>
      <c r="DC114" s="692">
        <f t="shared" si="167"/>
        <v>11.901418372024187</v>
      </c>
      <c r="DD114" s="69">
        <f t="shared" si="126"/>
        <v>1645372.9219858155</v>
      </c>
      <c r="DE114" s="692">
        <f t="shared" si="168"/>
        <v>18.836981885090697</v>
      </c>
      <c r="DF114" s="69">
        <f t="shared" si="126"/>
        <v>2530710.9680851065</v>
      </c>
      <c r="DG114" s="692">
        <f t="shared" si="169"/>
        <v>30.738400257114886</v>
      </c>
      <c r="DH114" s="20"/>
      <c r="DI114" s="69">
        <f t="shared" si="127"/>
        <v>705820.38652482268</v>
      </c>
      <c r="DJ114" s="692">
        <f t="shared" si="170"/>
        <v>7.405650228218815</v>
      </c>
      <c r="DK114" s="69">
        <f t="shared" si="127"/>
        <v>84577.882978723399</v>
      </c>
      <c r="DL114" s="692">
        <f t="shared" si="171"/>
        <v>0.95607879961239139</v>
      </c>
      <c r="DM114" s="69">
        <f t="shared" si="127"/>
        <v>790398.26950354606</v>
      </c>
      <c r="DN114" s="692">
        <f t="shared" si="172"/>
        <v>8.361729027831208</v>
      </c>
      <c r="DO114" s="69">
        <f t="shared" si="127"/>
        <v>1373243.7234042552</v>
      </c>
      <c r="DP114" s="692">
        <f t="shared" si="173"/>
        <v>14.913086420650284</v>
      </c>
      <c r="DQ114" s="69">
        <f t="shared" si="128"/>
        <v>832591.5567375886</v>
      </c>
      <c r="DR114" s="692">
        <f t="shared" si="174"/>
        <v>7.8455830349087776</v>
      </c>
      <c r="DS114" s="69">
        <f t="shared" si="129"/>
        <v>2205835.2801418439</v>
      </c>
      <c r="DT114" s="692">
        <f t="shared" si="175"/>
        <v>22.758669455559065</v>
      </c>
      <c r="DU114" s="69">
        <f t="shared" si="130"/>
        <v>2079064.109929078</v>
      </c>
      <c r="DV114" s="471">
        <f t="shared" si="176"/>
        <v>22.318736648869098</v>
      </c>
      <c r="DW114" s="69">
        <f t="shared" si="131"/>
        <v>922967.25886524818</v>
      </c>
      <c r="DX114" s="692">
        <f t="shared" si="177"/>
        <v>8.8782859164293537</v>
      </c>
      <c r="DY114" s="69">
        <f t="shared" si="132"/>
        <v>3002031.3687943262</v>
      </c>
      <c r="DZ114" s="692">
        <f t="shared" si="178"/>
        <v>31.19702256529845</v>
      </c>
      <c r="EA114" s="91"/>
      <c r="EB114" s="69"/>
      <c r="EC114" s="69"/>
      <c r="ED114" s="69"/>
      <c r="EE114" s="69"/>
      <c r="EF114" s="69"/>
      <c r="EG114" s="69"/>
      <c r="EH114" s="69">
        <v>281000</v>
      </c>
      <c r="EI114" s="69">
        <f t="shared" si="133"/>
        <v>1169000</v>
      </c>
      <c r="EJ114" s="69">
        <v>1450000</v>
      </c>
      <c r="EK114" s="91"/>
      <c r="EL114" s="69"/>
      <c r="EM114" s="69"/>
      <c r="EN114" s="69"/>
      <c r="EO114" s="69"/>
      <c r="EP114" s="69"/>
      <c r="EQ114" s="69"/>
      <c r="ER114" s="69"/>
      <c r="ES114" s="69"/>
      <c r="ET114" s="69"/>
      <c r="EU114" s="91"/>
    </row>
    <row r="115" spans="1:151" s="72" customFormat="1">
      <c r="A115" s="61">
        <v>36404</v>
      </c>
      <c r="B115" s="70">
        <v>265</v>
      </c>
      <c r="C115" s="70">
        <f t="shared" si="96"/>
        <v>491</v>
      </c>
      <c r="D115" s="70">
        <v>756</v>
      </c>
      <c r="E115" s="70">
        <f t="shared" si="97"/>
        <v>1978</v>
      </c>
      <c r="F115" s="70">
        <f t="shared" si="98"/>
        <v>2180</v>
      </c>
      <c r="G115" s="70">
        <f t="shared" si="99"/>
        <v>4158</v>
      </c>
      <c r="H115" s="70">
        <v>2243</v>
      </c>
      <c r="I115" s="70">
        <f t="shared" si="100"/>
        <v>2671</v>
      </c>
      <c r="J115" s="70">
        <v>4914</v>
      </c>
      <c r="K115" s="23"/>
      <c r="L115" s="70">
        <v>794</v>
      </c>
      <c r="M115" s="70">
        <f t="shared" si="101"/>
        <v>1515</v>
      </c>
      <c r="N115" s="70">
        <v>2309</v>
      </c>
      <c r="O115" s="70">
        <f t="shared" si="102"/>
        <v>903</v>
      </c>
      <c r="P115" s="70">
        <f t="shared" si="103"/>
        <v>1394</v>
      </c>
      <c r="Q115" s="70">
        <f t="shared" si="104"/>
        <v>2297</v>
      </c>
      <c r="R115" s="70">
        <v>1697</v>
      </c>
      <c r="S115" s="70">
        <f t="shared" si="105"/>
        <v>2909</v>
      </c>
      <c r="T115" s="70">
        <v>4606</v>
      </c>
      <c r="U115" s="23"/>
      <c r="V115" s="70">
        <v>-529</v>
      </c>
      <c r="W115" s="70">
        <f t="shared" si="106"/>
        <v>-1024</v>
      </c>
      <c r="X115" s="70">
        <v>-1553</v>
      </c>
      <c r="Y115" s="70">
        <f t="shared" si="107"/>
        <v>1075</v>
      </c>
      <c r="Z115" s="70">
        <f t="shared" si="108"/>
        <v>786</v>
      </c>
      <c r="AA115" s="70">
        <f t="shared" si="109"/>
        <v>1861</v>
      </c>
      <c r="AB115" s="70">
        <v>546</v>
      </c>
      <c r="AC115" s="70">
        <f t="shared" si="110"/>
        <v>-238</v>
      </c>
      <c r="AD115" s="70">
        <v>308</v>
      </c>
      <c r="AE115" s="23"/>
      <c r="AF115" s="233">
        <f t="shared" si="150"/>
        <v>-8071</v>
      </c>
      <c r="AG115" s="233">
        <f t="shared" si="111"/>
        <v>-14591</v>
      </c>
      <c r="AH115" s="233">
        <f t="shared" si="151"/>
        <v>-22662</v>
      </c>
      <c r="AI115" s="233">
        <f t="shared" si="112"/>
        <v>7765</v>
      </c>
      <c r="AJ115" s="233">
        <f t="shared" si="113"/>
        <v>4353</v>
      </c>
      <c r="AK115" s="233">
        <f t="shared" si="114"/>
        <v>12118</v>
      </c>
      <c r="AL115" s="233">
        <f t="shared" si="152"/>
        <v>-306</v>
      </c>
      <c r="AM115" s="233">
        <f t="shared" si="115"/>
        <v>-10238</v>
      </c>
      <c r="AN115" s="233">
        <f t="shared" si="153"/>
        <v>-10544</v>
      </c>
      <c r="AO115" s="23"/>
      <c r="AP115" s="233">
        <f t="shared" si="134"/>
        <v>3398</v>
      </c>
      <c r="AQ115" s="233">
        <f t="shared" si="135"/>
        <v>11469</v>
      </c>
      <c r="AR115" s="233">
        <f t="shared" si="136"/>
        <v>-8071</v>
      </c>
      <c r="AS115" s="233">
        <f t="shared" si="137"/>
        <v>21093</v>
      </c>
      <c r="AT115" s="233">
        <f t="shared" si="138"/>
        <v>13328</v>
      </c>
      <c r="AU115" s="233">
        <f t="shared" si="139"/>
        <v>7765</v>
      </c>
      <c r="AV115" s="409">
        <f t="shared" si="140"/>
        <v>24491</v>
      </c>
      <c r="AW115" s="409">
        <f t="shared" si="141"/>
        <v>24797</v>
      </c>
      <c r="AX115" s="233">
        <f t="shared" si="142"/>
        <v>-306</v>
      </c>
      <c r="AY115" s="75"/>
      <c r="AZ115" s="744">
        <v>283344</v>
      </c>
      <c r="BA115" s="382">
        <f t="shared" si="154"/>
        <v>3.0852889999999999</v>
      </c>
      <c r="BB115" s="69">
        <f t="shared" si="116"/>
        <v>98039</v>
      </c>
      <c r="BC115" s="382">
        <f t="shared" si="154"/>
        <v>0.95257700000000001</v>
      </c>
      <c r="BD115" s="744">
        <v>381383</v>
      </c>
      <c r="BE115" s="382">
        <f t="shared" si="143"/>
        <v>4.0378660000000002</v>
      </c>
      <c r="BF115" s="744">
        <v>424108</v>
      </c>
      <c r="BG115" s="382">
        <f t="shared" si="144"/>
        <v>5.9900799999999998</v>
      </c>
      <c r="BH115" s="69">
        <f t="shared" si="91"/>
        <v>1255722</v>
      </c>
      <c r="BI115" s="382">
        <f t="shared" si="145"/>
        <v>13.728802999999999</v>
      </c>
      <c r="BJ115" s="744">
        <v>1679830</v>
      </c>
      <c r="BK115" s="382">
        <f t="shared" si="146"/>
        <v>19.718883000000002</v>
      </c>
      <c r="BL115" s="69">
        <f t="shared" si="179"/>
        <v>707452</v>
      </c>
      <c r="BM115" s="382">
        <f t="shared" si="147"/>
        <v>9.0753690000000002</v>
      </c>
      <c r="BN115" s="69">
        <f t="shared" si="117"/>
        <v>1354548</v>
      </c>
      <c r="BO115" s="382">
        <f t="shared" si="148"/>
        <v>14.691795000000001</v>
      </c>
      <c r="BP115" s="744">
        <v>2062000</v>
      </c>
      <c r="BQ115" s="382">
        <f t="shared" si="149"/>
        <v>23.767164000000001</v>
      </c>
      <c r="BR115" s="20"/>
      <c r="BS115" s="744">
        <v>511732</v>
      </c>
      <c r="BT115" s="420">
        <f t="shared" si="155"/>
        <v>5.7641030000000004</v>
      </c>
      <c r="BU115" s="69">
        <f t="shared" si="118"/>
        <v>64061</v>
      </c>
      <c r="BV115" s="420">
        <f t="shared" si="156"/>
        <v>0.73280000000000001</v>
      </c>
      <c r="BW115" s="744">
        <v>575793</v>
      </c>
      <c r="BX115" s="420">
        <f t="shared" si="157"/>
        <v>6.4969029999999997</v>
      </c>
      <c r="BY115" s="744">
        <v>1023464</v>
      </c>
      <c r="BZ115" s="420">
        <f t="shared" si="158"/>
        <v>11.475522</v>
      </c>
      <c r="CA115" s="69">
        <f t="shared" si="119"/>
        <v>681143</v>
      </c>
      <c r="CB115" s="420">
        <f t="shared" si="159"/>
        <v>6.1781600000000001</v>
      </c>
      <c r="CC115" s="744">
        <v>1704607</v>
      </c>
      <c r="CD115" s="420">
        <f t="shared" si="93"/>
        <v>17.653682</v>
      </c>
      <c r="CE115" s="69">
        <f t="shared" si="120"/>
        <v>1535196</v>
      </c>
      <c r="CF115" s="420">
        <f t="shared" si="94"/>
        <v>17.239625</v>
      </c>
      <c r="CG115" s="69">
        <f t="shared" si="121"/>
        <v>748803</v>
      </c>
      <c r="CH115" s="420">
        <f t="shared" si="90"/>
        <v>6.9687089999999996</v>
      </c>
      <c r="CI115" s="744">
        <v>2283999</v>
      </c>
      <c r="CJ115" s="471">
        <f t="shared" si="160"/>
        <v>24.208334000000001</v>
      </c>
      <c r="CK115" s="96"/>
      <c r="CL115" s="514">
        <v>846</v>
      </c>
      <c r="CM115" s="868">
        <f t="shared" si="95"/>
        <v>1.301418439716312</v>
      </c>
      <c r="CN115" s="613"/>
      <c r="CO115" s="96"/>
      <c r="CP115" s="69">
        <f t="shared" si="122"/>
        <v>368749.10638297873</v>
      </c>
      <c r="CQ115" s="692">
        <f t="shared" si="161"/>
        <v>4.0167045578593203</v>
      </c>
      <c r="CR115" s="69">
        <f t="shared" si="122"/>
        <v>127589.76241134752</v>
      </c>
      <c r="CS115" s="692">
        <f t="shared" si="162"/>
        <v>1.2401408597896806</v>
      </c>
      <c r="CT115" s="69">
        <f t="shared" si="122"/>
        <v>496338.8687943262</v>
      </c>
      <c r="CU115" s="692">
        <f t="shared" si="163"/>
        <v>5.2568454176490009</v>
      </c>
      <c r="CV115" s="69">
        <f t="shared" si="122"/>
        <v>551941.97163120564</v>
      </c>
      <c r="CW115" s="692">
        <f t="shared" si="164"/>
        <v>7.798775277940579</v>
      </c>
      <c r="CX115" s="69">
        <f t="shared" si="123"/>
        <v>1634219.7659574468</v>
      </c>
      <c r="CY115" s="692">
        <f t="shared" si="165"/>
        <v>17.872920763429146</v>
      </c>
      <c r="CZ115" s="69">
        <f t="shared" si="124"/>
        <v>2186161.7375886524</v>
      </c>
      <c r="DA115" s="692">
        <f t="shared" si="166"/>
        <v>25.671696041369724</v>
      </c>
      <c r="DB115" s="69">
        <f t="shared" si="125"/>
        <v>920691.07801418437</v>
      </c>
      <c r="DC115" s="692">
        <f t="shared" si="167"/>
        <v>11.815479835799897</v>
      </c>
      <c r="DD115" s="69">
        <f t="shared" si="126"/>
        <v>1762833.744680851</v>
      </c>
      <c r="DE115" s="692">
        <f t="shared" si="168"/>
        <v>19.126622436450358</v>
      </c>
      <c r="DF115" s="69">
        <f t="shared" si="126"/>
        <v>2683524.8226950355</v>
      </c>
      <c r="DG115" s="692">
        <f t="shared" si="169"/>
        <v>30.94210227225026</v>
      </c>
      <c r="DH115" s="20"/>
      <c r="DI115" s="69">
        <f t="shared" si="127"/>
        <v>665977.46099290776</v>
      </c>
      <c r="DJ115" s="692">
        <f t="shared" si="170"/>
        <v>7.5041996256912453</v>
      </c>
      <c r="DK115" s="69">
        <f t="shared" si="127"/>
        <v>83370.166666666657</v>
      </c>
      <c r="DL115" s="692">
        <f t="shared" si="171"/>
        <v>0.95404674569066605</v>
      </c>
      <c r="DM115" s="69">
        <f t="shared" si="127"/>
        <v>749347.62765957438</v>
      </c>
      <c r="DN115" s="692">
        <f t="shared" si="172"/>
        <v>8.4582463713819127</v>
      </c>
      <c r="DO115" s="69">
        <f t="shared" si="127"/>
        <v>1331954.9219858155</v>
      </c>
      <c r="DP115" s="692">
        <f t="shared" si="173"/>
        <v>14.940272376886153</v>
      </c>
      <c r="DQ115" s="69">
        <f t="shared" si="128"/>
        <v>886452.0602836879</v>
      </c>
      <c r="DR115" s="692">
        <f t="shared" si="174"/>
        <v>8.0429424001895029</v>
      </c>
      <c r="DS115" s="69">
        <f t="shared" si="129"/>
        <v>2218406.9822695036</v>
      </c>
      <c r="DT115" s="692">
        <f t="shared" si="175"/>
        <v>22.983214777075656</v>
      </c>
      <c r="DU115" s="69">
        <f t="shared" si="130"/>
        <v>1997932.3829787234</v>
      </c>
      <c r="DV115" s="471">
        <f t="shared" si="176"/>
        <v>22.444472002577399</v>
      </c>
      <c r="DW115" s="69">
        <f t="shared" si="131"/>
        <v>974506.03191489354</v>
      </c>
      <c r="DX115" s="692">
        <f t="shared" si="177"/>
        <v>9.072174435104893</v>
      </c>
      <c r="DY115" s="69">
        <f t="shared" si="132"/>
        <v>2972438.4148936169</v>
      </c>
      <c r="DZ115" s="692">
        <f t="shared" si="178"/>
        <v>31.516646437682294</v>
      </c>
      <c r="EA115" s="91"/>
      <c r="EB115" s="69"/>
      <c r="EC115" s="69"/>
      <c r="ED115" s="69"/>
      <c r="EE115" s="69"/>
      <c r="EF115" s="69"/>
      <c r="EG115" s="69"/>
      <c r="EH115" s="69">
        <v>326000</v>
      </c>
      <c r="EI115" s="69">
        <f t="shared" si="133"/>
        <v>1469000</v>
      </c>
      <c r="EJ115" s="69">
        <v>1795000</v>
      </c>
      <c r="EK115" s="91"/>
      <c r="EL115" s="69"/>
      <c r="EM115" s="69"/>
      <c r="EN115" s="69"/>
      <c r="EO115" s="69"/>
      <c r="EP115" s="69"/>
      <c r="EQ115" s="69"/>
      <c r="ER115" s="69"/>
      <c r="ES115" s="69"/>
      <c r="ET115" s="69"/>
      <c r="EU115" s="91"/>
    </row>
    <row r="116" spans="1:151" s="72" customFormat="1">
      <c r="A116" s="61">
        <v>36434</v>
      </c>
      <c r="B116" s="70">
        <v>306</v>
      </c>
      <c r="C116" s="70">
        <f t="shared" si="96"/>
        <v>529</v>
      </c>
      <c r="D116" s="70">
        <v>835</v>
      </c>
      <c r="E116" s="70">
        <f t="shared" si="97"/>
        <v>1794</v>
      </c>
      <c r="F116" s="70">
        <f t="shared" si="98"/>
        <v>2224</v>
      </c>
      <c r="G116" s="70">
        <f t="shared" si="99"/>
        <v>4018</v>
      </c>
      <c r="H116" s="70">
        <v>2100</v>
      </c>
      <c r="I116" s="70">
        <f t="shared" si="100"/>
        <v>2753</v>
      </c>
      <c r="J116" s="70">
        <v>4853</v>
      </c>
      <c r="K116" s="23"/>
      <c r="L116" s="70">
        <v>861</v>
      </c>
      <c r="M116" s="70">
        <f t="shared" si="101"/>
        <v>1827</v>
      </c>
      <c r="N116" s="70">
        <v>2688</v>
      </c>
      <c r="O116" s="70">
        <f t="shared" si="102"/>
        <v>779</v>
      </c>
      <c r="P116" s="70">
        <f t="shared" si="103"/>
        <v>1274</v>
      </c>
      <c r="Q116" s="70">
        <f t="shared" si="104"/>
        <v>2053</v>
      </c>
      <c r="R116" s="70">
        <v>1640</v>
      </c>
      <c r="S116" s="70">
        <f t="shared" si="105"/>
        <v>3101</v>
      </c>
      <c r="T116" s="70">
        <v>4741</v>
      </c>
      <c r="U116" s="23"/>
      <c r="V116" s="70">
        <v>-555</v>
      </c>
      <c r="W116" s="70">
        <f t="shared" si="106"/>
        <v>-1298</v>
      </c>
      <c r="X116" s="70">
        <v>-1853</v>
      </c>
      <c r="Y116" s="70">
        <f t="shared" si="107"/>
        <v>1015</v>
      </c>
      <c r="Z116" s="70">
        <f t="shared" si="108"/>
        <v>950</v>
      </c>
      <c r="AA116" s="70">
        <f t="shared" si="109"/>
        <v>1965</v>
      </c>
      <c r="AB116" s="70">
        <v>460</v>
      </c>
      <c r="AC116" s="70">
        <f t="shared" si="110"/>
        <v>-348</v>
      </c>
      <c r="AD116" s="70">
        <v>112</v>
      </c>
      <c r="AE116" s="23"/>
      <c r="AF116" s="233">
        <f t="shared" si="150"/>
        <v>-8087</v>
      </c>
      <c r="AG116" s="233">
        <f t="shared" si="111"/>
        <v>-14855</v>
      </c>
      <c r="AH116" s="233">
        <f t="shared" si="151"/>
        <v>-22942</v>
      </c>
      <c r="AI116" s="233">
        <f t="shared" si="112"/>
        <v>7984</v>
      </c>
      <c r="AJ116" s="233">
        <f t="shared" si="113"/>
        <v>4275</v>
      </c>
      <c r="AK116" s="233">
        <f t="shared" si="114"/>
        <v>12259</v>
      </c>
      <c r="AL116" s="233">
        <f t="shared" si="152"/>
        <v>-103</v>
      </c>
      <c r="AM116" s="233">
        <f t="shared" si="115"/>
        <v>-10580</v>
      </c>
      <c r="AN116" s="233">
        <f t="shared" si="153"/>
        <v>-10683</v>
      </c>
      <c r="AO116" s="23"/>
      <c r="AP116" s="233">
        <f t="shared" si="134"/>
        <v>3447</v>
      </c>
      <c r="AQ116" s="233">
        <f t="shared" si="135"/>
        <v>11534</v>
      </c>
      <c r="AR116" s="233">
        <f t="shared" si="136"/>
        <v>-8087</v>
      </c>
      <c r="AS116" s="233">
        <f t="shared" si="137"/>
        <v>21284</v>
      </c>
      <c r="AT116" s="233">
        <f t="shared" si="138"/>
        <v>13300</v>
      </c>
      <c r="AU116" s="233">
        <f t="shared" si="139"/>
        <v>7984</v>
      </c>
      <c r="AV116" s="409">
        <f t="shared" si="140"/>
        <v>24731</v>
      </c>
      <c r="AW116" s="409">
        <f t="shared" si="141"/>
        <v>24834</v>
      </c>
      <c r="AX116" s="233">
        <f t="shared" si="142"/>
        <v>-103</v>
      </c>
      <c r="AY116" s="75"/>
      <c r="AZ116" s="744">
        <v>260173</v>
      </c>
      <c r="BA116" s="382">
        <f t="shared" si="154"/>
        <v>3.0949390000000001</v>
      </c>
      <c r="BB116" s="69">
        <f t="shared" si="116"/>
        <v>92887</v>
      </c>
      <c r="BC116" s="382">
        <f t="shared" si="154"/>
        <v>0.96909699999999999</v>
      </c>
      <c r="BD116" s="744">
        <v>353060</v>
      </c>
      <c r="BE116" s="382">
        <f t="shared" si="143"/>
        <v>4.0640359999999998</v>
      </c>
      <c r="BF116" s="744">
        <v>468318</v>
      </c>
      <c r="BG116" s="382">
        <f t="shared" si="144"/>
        <v>5.9113870000000004</v>
      </c>
      <c r="BH116" s="69">
        <f t="shared" si="91"/>
        <v>1247133</v>
      </c>
      <c r="BI116" s="382">
        <f t="shared" si="145"/>
        <v>13.876885</v>
      </c>
      <c r="BJ116" s="744">
        <v>1715451</v>
      </c>
      <c r="BK116" s="382">
        <f t="shared" si="146"/>
        <v>19.788271999999999</v>
      </c>
      <c r="BL116" s="69">
        <f t="shared" si="179"/>
        <v>728491</v>
      </c>
      <c r="BM116" s="382">
        <f t="shared" si="147"/>
        <v>9.0063259999999996</v>
      </c>
      <c r="BN116" s="69">
        <f t="shared" si="117"/>
        <v>1340798</v>
      </c>
      <c r="BO116" s="382">
        <f t="shared" si="148"/>
        <v>14.855871</v>
      </c>
      <c r="BP116" s="744">
        <v>2069289</v>
      </c>
      <c r="BQ116" s="382">
        <f t="shared" si="149"/>
        <v>23.862196999999998</v>
      </c>
      <c r="BR116" s="20"/>
      <c r="BS116" s="744">
        <v>540880</v>
      </c>
      <c r="BT116" s="420">
        <f t="shared" si="155"/>
        <v>5.8223799999999999</v>
      </c>
      <c r="BU116" s="69">
        <f t="shared" si="118"/>
        <v>59715</v>
      </c>
      <c r="BV116" s="420">
        <f t="shared" si="156"/>
        <v>0.73046699999999998</v>
      </c>
      <c r="BW116" s="744">
        <v>600595</v>
      </c>
      <c r="BX116" s="420">
        <f t="shared" si="157"/>
        <v>6.5528469999999999</v>
      </c>
      <c r="BY116" s="744">
        <v>1052759</v>
      </c>
      <c r="BZ116" s="420">
        <f t="shared" si="158"/>
        <v>11.461425</v>
      </c>
      <c r="CA116" s="69">
        <f t="shared" si="119"/>
        <v>662118</v>
      </c>
      <c r="CB116" s="420">
        <f t="shared" si="159"/>
        <v>6.4258709999999999</v>
      </c>
      <c r="CC116" s="744">
        <v>1714877</v>
      </c>
      <c r="CD116" s="420">
        <f t="shared" si="93"/>
        <v>17.887295999999999</v>
      </c>
      <c r="CE116" s="69">
        <f t="shared" si="120"/>
        <v>1593639</v>
      </c>
      <c r="CF116" s="420">
        <f t="shared" si="94"/>
        <v>17.283805000000001</v>
      </c>
      <c r="CG116" s="69">
        <f t="shared" si="121"/>
        <v>725950</v>
      </c>
      <c r="CH116" s="420">
        <f t="shared" si="90"/>
        <v>7.2135189999999998</v>
      </c>
      <c r="CI116" s="744">
        <v>2319589</v>
      </c>
      <c r="CJ116" s="471">
        <f t="shared" si="160"/>
        <v>24.497323999999999</v>
      </c>
      <c r="CK116" s="96"/>
      <c r="CL116" s="514">
        <v>846</v>
      </c>
      <c r="CM116" s="868">
        <f t="shared" si="95"/>
        <v>1.301418439716312</v>
      </c>
      <c r="CN116" s="613"/>
      <c r="CO116" s="96"/>
      <c r="CP116" s="69">
        <f t="shared" si="122"/>
        <v>338593.93971631204</v>
      </c>
      <c r="CQ116" s="692">
        <f t="shared" si="161"/>
        <v>4.0287386656470376</v>
      </c>
      <c r="CR116" s="69">
        <f t="shared" si="122"/>
        <v>120884.85460992907</v>
      </c>
      <c r="CS116" s="692">
        <f t="shared" si="162"/>
        <v>1.261480384490216</v>
      </c>
      <c r="CT116" s="69">
        <f t="shared" si="122"/>
        <v>459478.79432624113</v>
      </c>
      <c r="CU116" s="692">
        <f t="shared" si="163"/>
        <v>5.2902190501372548</v>
      </c>
      <c r="CV116" s="69">
        <f t="shared" si="122"/>
        <v>609477.68085106381</v>
      </c>
      <c r="CW116" s="692">
        <f t="shared" si="164"/>
        <v>7.6952173483962198</v>
      </c>
      <c r="CX116" s="69">
        <f t="shared" si="123"/>
        <v>1623041.8829787234</v>
      </c>
      <c r="CY116" s="692">
        <f t="shared" si="165"/>
        <v>18.06333606185893</v>
      </c>
      <c r="CZ116" s="69">
        <f t="shared" si="124"/>
        <v>2232519.5638297871</v>
      </c>
      <c r="DA116" s="692">
        <f t="shared" si="166"/>
        <v>25.758553410255153</v>
      </c>
      <c r="DB116" s="69">
        <f t="shared" si="125"/>
        <v>948071.62056737579</v>
      </c>
      <c r="DC116" s="692">
        <f t="shared" si="167"/>
        <v>11.723956014043257</v>
      </c>
      <c r="DD116" s="69">
        <f t="shared" si="126"/>
        <v>1744939.2411347516</v>
      </c>
      <c r="DE116" s="692">
        <f t="shared" si="168"/>
        <v>19.337689982983498</v>
      </c>
      <c r="DF116" s="69">
        <f t="shared" si="126"/>
        <v>2693010.8617021274</v>
      </c>
      <c r="DG116" s="692">
        <f t="shared" si="169"/>
        <v>31.061645997026755</v>
      </c>
      <c r="DH116" s="20"/>
      <c r="DI116" s="69">
        <f t="shared" si="127"/>
        <v>703911.20567375887</v>
      </c>
      <c r="DJ116" s="692">
        <f t="shared" si="170"/>
        <v>7.5790318463287578</v>
      </c>
      <c r="DK116" s="69">
        <f t="shared" si="127"/>
        <v>77714.202127659577</v>
      </c>
      <c r="DL116" s="692">
        <f t="shared" si="171"/>
        <v>0.95088061167551463</v>
      </c>
      <c r="DM116" s="69">
        <f t="shared" si="127"/>
        <v>781625.40780141845</v>
      </c>
      <c r="DN116" s="692">
        <f t="shared" si="172"/>
        <v>8.5299124580042722</v>
      </c>
      <c r="DO116" s="69">
        <f t="shared" si="127"/>
        <v>1370079.9751773048</v>
      </c>
      <c r="DP116" s="692">
        <f t="shared" si="173"/>
        <v>14.919692348582691</v>
      </c>
      <c r="DQ116" s="69">
        <f t="shared" si="128"/>
        <v>861692.57446808508</v>
      </c>
      <c r="DR116" s="692">
        <f t="shared" si="174"/>
        <v>8.3644503198752584</v>
      </c>
      <c r="DS116" s="69">
        <f t="shared" si="129"/>
        <v>2231772.5496453899</v>
      </c>
      <c r="DT116" s="692">
        <f t="shared" si="175"/>
        <v>23.284142668457946</v>
      </c>
      <c r="DU116" s="69">
        <f t="shared" si="130"/>
        <v>2073991.1808510637</v>
      </c>
      <c r="DV116" s="471">
        <f t="shared" si="176"/>
        <v>22.49872419491145</v>
      </c>
      <c r="DW116" s="69">
        <f t="shared" si="131"/>
        <v>944764.71631205664</v>
      </c>
      <c r="DX116" s="692">
        <f t="shared" si="177"/>
        <v>9.3897672049923742</v>
      </c>
      <c r="DY116" s="69">
        <f t="shared" si="132"/>
        <v>3018755.8971631206</v>
      </c>
      <c r="DZ116" s="692">
        <f t="shared" si="178"/>
        <v>31.888491399903824</v>
      </c>
      <c r="EA116" s="91"/>
      <c r="EB116" s="69">
        <v>161000</v>
      </c>
      <c r="EC116" s="69">
        <f>ED116-EB116</f>
        <v>960000</v>
      </c>
      <c r="ED116" s="69">
        <v>1121000</v>
      </c>
      <c r="EE116" s="69">
        <v>174000</v>
      </c>
      <c r="EF116" s="69">
        <f>EG116-EE116</f>
        <v>546000</v>
      </c>
      <c r="EG116" s="69">
        <v>720000</v>
      </c>
      <c r="EH116" s="69">
        <v>335000</v>
      </c>
      <c r="EI116" s="69">
        <f t="shared" si="133"/>
        <v>1506000</v>
      </c>
      <c r="EJ116" s="69">
        <v>1841000</v>
      </c>
      <c r="EK116" s="91"/>
      <c r="EL116" s="69"/>
      <c r="EM116" s="69"/>
      <c r="EN116" s="69"/>
      <c r="EO116" s="69"/>
      <c r="EP116" s="69"/>
      <c r="EQ116" s="69"/>
      <c r="ER116" s="69"/>
      <c r="ES116" s="69"/>
      <c r="ET116" s="69"/>
      <c r="EU116" s="91"/>
    </row>
    <row r="117" spans="1:151" s="72" customFormat="1">
      <c r="A117" s="61">
        <v>36465</v>
      </c>
      <c r="B117" s="70">
        <v>310</v>
      </c>
      <c r="C117" s="70">
        <f t="shared" si="96"/>
        <v>595</v>
      </c>
      <c r="D117" s="70">
        <v>905</v>
      </c>
      <c r="E117" s="70">
        <f t="shared" si="97"/>
        <v>2336</v>
      </c>
      <c r="F117" s="70">
        <f t="shared" si="98"/>
        <v>2935</v>
      </c>
      <c r="G117" s="70">
        <f t="shared" si="99"/>
        <v>5271</v>
      </c>
      <c r="H117" s="70">
        <v>2646</v>
      </c>
      <c r="I117" s="70">
        <f t="shared" si="100"/>
        <v>3530</v>
      </c>
      <c r="J117" s="70">
        <v>6176</v>
      </c>
      <c r="K117" s="23"/>
      <c r="L117" s="70">
        <v>865</v>
      </c>
      <c r="M117" s="70">
        <f t="shared" si="101"/>
        <v>1622</v>
      </c>
      <c r="N117" s="70">
        <v>2487</v>
      </c>
      <c r="O117" s="70">
        <f t="shared" si="102"/>
        <v>955</v>
      </c>
      <c r="P117" s="70">
        <f t="shared" si="103"/>
        <v>1524</v>
      </c>
      <c r="Q117" s="70">
        <f t="shared" si="104"/>
        <v>2479</v>
      </c>
      <c r="R117" s="70">
        <v>1820</v>
      </c>
      <c r="S117" s="70">
        <f t="shared" si="105"/>
        <v>3146</v>
      </c>
      <c r="T117" s="70">
        <v>4966</v>
      </c>
      <c r="U117" s="23"/>
      <c r="V117" s="70">
        <v>-555</v>
      </c>
      <c r="W117" s="70">
        <f t="shared" si="106"/>
        <v>-1027</v>
      </c>
      <c r="X117" s="70">
        <v>-1582</v>
      </c>
      <c r="Y117" s="70">
        <f t="shared" si="107"/>
        <v>1381</v>
      </c>
      <c r="Z117" s="70">
        <f t="shared" si="108"/>
        <v>1411</v>
      </c>
      <c r="AA117" s="70">
        <f t="shared" si="109"/>
        <v>2792</v>
      </c>
      <c r="AB117" s="70">
        <v>826</v>
      </c>
      <c r="AC117" s="70">
        <f t="shared" si="110"/>
        <v>384</v>
      </c>
      <c r="AD117" s="70">
        <v>1210</v>
      </c>
      <c r="AE117" s="23"/>
      <c r="AF117" s="233">
        <f t="shared" si="150"/>
        <v>-8113</v>
      </c>
      <c r="AG117" s="233">
        <f t="shared" si="111"/>
        <v>-14965</v>
      </c>
      <c r="AH117" s="233">
        <f t="shared" si="151"/>
        <v>-23078</v>
      </c>
      <c r="AI117" s="233">
        <f t="shared" si="112"/>
        <v>8633</v>
      </c>
      <c r="AJ117" s="233">
        <f t="shared" si="113"/>
        <v>4948</v>
      </c>
      <c r="AK117" s="233">
        <f t="shared" si="114"/>
        <v>13581</v>
      </c>
      <c r="AL117" s="233">
        <f t="shared" si="152"/>
        <v>520</v>
      </c>
      <c r="AM117" s="233">
        <f t="shared" si="115"/>
        <v>-10017</v>
      </c>
      <c r="AN117" s="233">
        <f t="shared" si="153"/>
        <v>-9497</v>
      </c>
      <c r="AO117" s="23"/>
      <c r="AP117" s="233">
        <f t="shared" si="134"/>
        <v>3532</v>
      </c>
      <c r="AQ117" s="233">
        <f t="shared" si="135"/>
        <v>11645</v>
      </c>
      <c r="AR117" s="233">
        <f t="shared" si="136"/>
        <v>-8113</v>
      </c>
      <c r="AS117" s="233">
        <f t="shared" si="137"/>
        <v>21830</v>
      </c>
      <c r="AT117" s="233">
        <f t="shared" si="138"/>
        <v>13197</v>
      </c>
      <c r="AU117" s="233">
        <f t="shared" si="139"/>
        <v>8633</v>
      </c>
      <c r="AV117" s="409">
        <f t="shared" si="140"/>
        <v>25362</v>
      </c>
      <c r="AW117" s="409">
        <f t="shared" si="141"/>
        <v>24842</v>
      </c>
      <c r="AX117" s="233">
        <f t="shared" si="142"/>
        <v>520</v>
      </c>
      <c r="AY117" s="75"/>
      <c r="AZ117" s="744">
        <v>261574</v>
      </c>
      <c r="BA117" s="382">
        <f t="shared" si="154"/>
        <v>3.104854</v>
      </c>
      <c r="BB117" s="69">
        <f t="shared" si="116"/>
        <v>90898</v>
      </c>
      <c r="BC117" s="382">
        <f t="shared" si="154"/>
        <v>0.97904500000000005</v>
      </c>
      <c r="BD117" s="744">
        <v>352472</v>
      </c>
      <c r="BE117" s="382">
        <f t="shared" si="143"/>
        <v>4.0838989999999997</v>
      </c>
      <c r="BF117" s="744">
        <v>477835</v>
      </c>
      <c r="BG117" s="382">
        <f t="shared" si="144"/>
        <v>5.7796029999999998</v>
      </c>
      <c r="BH117" s="69">
        <f t="shared" si="91"/>
        <v>1290309</v>
      </c>
      <c r="BI117" s="382">
        <f t="shared" si="145"/>
        <v>14.125052999999999</v>
      </c>
      <c r="BJ117" s="744">
        <v>1768144</v>
      </c>
      <c r="BK117" s="382">
        <f t="shared" si="146"/>
        <v>19.904655999999999</v>
      </c>
      <c r="BL117" s="69">
        <f t="shared" si="179"/>
        <v>739409</v>
      </c>
      <c r="BM117" s="382">
        <f t="shared" si="147"/>
        <v>8.8844569999999994</v>
      </c>
      <c r="BN117" s="69">
        <f t="shared" si="117"/>
        <v>1382124</v>
      </c>
      <c r="BO117" s="382">
        <f t="shared" si="148"/>
        <v>15.113711</v>
      </c>
      <c r="BP117" s="744">
        <v>2121533</v>
      </c>
      <c r="BQ117" s="382">
        <f t="shared" si="149"/>
        <v>23.998168</v>
      </c>
      <c r="BR117" s="20"/>
      <c r="BS117" s="744">
        <v>584900</v>
      </c>
      <c r="BT117" s="420">
        <f t="shared" si="155"/>
        <v>5.912401</v>
      </c>
      <c r="BU117" s="69">
        <f t="shared" si="118"/>
        <v>67160</v>
      </c>
      <c r="BV117" s="420">
        <f t="shared" si="156"/>
        <v>0.72468699999999997</v>
      </c>
      <c r="BW117" s="744">
        <v>652060</v>
      </c>
      <c r="BX117" s="420">
        <f t="shared" si="157"/>
        <v>6.6370880000000003</v>
      </c>
      <c r="BY117" s="744">
        <v>1163276</v>
      </c>
      <c r="BZ117" s="420">
        <f t="shared" si="158"/>
        <v>11.597060000000001</v>
      </c>
      <c r="CA117" s="69">
        <f t="shared" si="119"/>
        <v>698704</v>
      </c>
      <c r="CB117" s="420">
        <f t="shared" si="159"/>
        <v>6.6217649999999999</v>
      </c>
      <c r="CC117" s="744">
        <v>1861980</v>
      </c>
      <c r="CD117" s="420">
        <f t="shared" si="93"/>
        <v>18.218824999999999</v>
      </c>
      <c r="CE117" s="69">
        <f t="shared" si="120"/>
        <v>1748176</v>
      </c>
      <c r="CF117" s="420">
        <f t="shared" si="94"/>
        <v>17.509461000000002</v>
      </c>
      <c r="CG117" s="69">
        <f t="shared" si="121"/>
        <v>770583</v>
      </c>
      <c r="CH117" s="420">
        <f t="shared" si="90"/>
        <v>7.4036770000000001</v>
      </c>
      <c r="CI117" s="744">
        <v>2518759</v>
      </c>
      <c r="CJ117" s="471">
        <f t="shared" si="160"/>
        <v>24.913138</v>
      </c>
      <c r="CK117" s="96"/>
      <c r="CL117" s="514">
        <v>846</v>
      </c>
      <c r="CM117" s="868">
        <f t="shared" si="95"/>
        <v>1.301418439716312</v>
      </c>
      <c r="CN117" s="613"/>
      <c r="CO117" s="96"/>
      <c r="CP117" s="69">
        <f t="shared" si="122"/>
        <v>340417.22695035458</v>
      </c>
      <c r="CQ117" s="692">
        <f t="shared" si="161"/>
        <v>4.041115270605327</v>
      </c>
      <c r="CR117" s="69">
        <f t="shared" si="122"/>
        <v>118296.33333333333</v>
      </c>
      <c r="CS117" s="692">
        <f t="shared" si="162"/>
        <v>1.2742573906774601</v>
      </c>
      <c r="CT117" s="69">
        <f t="shared" si="122"/>
        <v>458713.5602836879</v>
      </c>
      <c r="CU117" s="692">
        <f t="shared" si="163"/>
        <v>5.3153726612827867</v>
      </c>
      <c r="CV117" s="69">
        <f t="shared" si="122"/>
        <v>621863.28014184395</v>
      </c>
      <c r="CW117" s="692">
        <f t="shared" si="164"/>
        <v>7.5224347150671331</v>
      </c>
      <c r="CX117" s="69">
        <f t="shared" si="123"/>
        <v>1679231.9255319149</v>
      </c>
      <c r="CY117" s="692">
        <f t="shared" si="165"/>
        <v>18.384124292377226</v>
      </c>
      <c r="CZ117" s="69">
        <f t="shared" si="124"/>
        <v>2301095.2056737589</v>
      </c>
      <c r="DA117" s="692">
        <f t="shared" si="166"/>
        <v>25.906559007444358</v>
      </c>
      <c r="DB117" s="69">
        <f t="shared" si="125"/>
        <v>962280.50709219859</v>
      </c>
      <c r="DC117" s="692">
        <f t="shared" si="167"/>
        <v>11.563549985672459</v>
      </c>
      <c r="DD117" s="69">
        <f t="shared" si="126"/>
        <v>1798721.6595744679</v>
      </c>
      <c r="DE117" s="692">
        <f t="shared" si="168"/>
        <v>19.670893530129138</v>
      </c>
      <c r="DF117" s="69">
        <f t="shared" si="126"/>
        <v>2761002.1666666665</v>
      </c>
      <c r="DG117" s="692">
        <f t="shared" si="169"/>
        <v>31.234443515801598</v>
      </c>
      <c r="DH117" s="20"/>
      <c r="DI117" s="69">
        <f t="shared" si="127"/>
        <v>761199.64539007086</v>
      </c>
      <c r="DJ117" s="692">
        <f t="shared" si="170"/>
        <v>7.6951505887079641</v>
      </c>
      <c r="DK117" s="69">
        <f t="shared" si="127"/>
        <v>87403.262411347518</v>
      </c>
      <c r="DL117" s="692">
        <f t="shared" si="171"/>
        <v>0.94320568110309733</v>
      </c>
      <c r="DM117" s="69">
        <f t="shared" si="127"/>
        <v>848602.90780141845</v>
      </c>
      <c r="DN117" s="692">
        <f t="shared" si="172"/>
        <v>8.6383562698110605</v>
      </c>
      <c r="DO117" s="69">
        <f t="shared" si="127"/>
        <v>1513908.8368794324</v>
      </c>
      <c r="DP117" s="692">
        <f t="shared" si="173"/>
        <v>15.094058419955831</v>
      </c>
      <c r="DQ117" s="69">
        <f t="shared" si="128"/>
        <v>909306.26950354606</v>
      </c>
      <c r="DR117" s="692">
        <f t="shared" si="174"/>
        <v>8.6183375296836218</v>
      </c>
      <c r="DS117" s="69">
        <f t="shared" si="129"/>
        <v>2423215.1063829786</v>
      </c>
      <c r="DT117" s="692">
        <f t="shared" si="175"/>
        <v>23.712395949639451</v>
      </c>
      <c r="DU117" s="69">
        <f t="shared" si="130"/>
        <v>2275108.4822695036</v>
      </c>
      <c r="DV117" s="471">
        <f t="shared" si="176"/>
        <v>22.789209008663796</v>
      </c>
      <c r="DW117" s="69">
        <f t="shared" si="131"/>
        <v>1002850.9255319148</v>
      </c>
      <c r="DX117" s="692">
        <f t="shared" si="177"/>
        <v>9.6360269574697011</v>
      </c>
      <c r="DY117" s="69">
        <f t="shared" si="132"/>
        <v>3277959.4078014181</v>
      </c>
      <c r="DZ117" s="692">
        <f t="shared" si="178"/>
        <v>32.425235966133499</v>
      </c>
      <c r="EA117" s="91"/>
      <c r="EB117" s="69"/>
      <c r="EC117" s="69"/>
      <c r="ED117" s="69"/>
      <c r="EE117" s="69"/>
      <c r="EF117" s="69"/>
      <c r="EG117" s="69"/>
      <c r="EH117" s="69">
        <v>396000</v>
      </c>
      <c r="EI117" s="69">
        <f t="shared" si="133"/>
        <v>1649000</v>
      </c>
      <c r="EJ117" s="69">
        <v>2045000</v>
      </c>
      <c r="EK117" s="91"/>
      <c r="EL117" s="69"/>
      <c r="EM117" s="69"/>
      <c r="EN117" s="69"/>
      <c r="EO117" s="69"/>
      <c r="EP117" s="69"/>
      <c r="EQ117" s="69"/>
      <c r="ER117" s="69"/>
      <c r="ES117" s="69"/>
      <c r="ET117" s="69"/>
      <c r="EU117" s="91"/>
    </row>
    <row r="118" spans="1:151" s="72" customFormat="1">
      <c r="A118" s="61">
        <v>36495</v>
      </c>
      <c r="B118" s="70">
        <v>504</v>
      </c>
      <c r="C118" s="70">
        <f t="shared" si="96"/>
        <v>1020</v>
      </c>
      <c r="D118" s="70">
        <v>1524</v>
      </c>
      <c r="E118" s="70">
        <f t="shared" si="97"/>
        <v>2126</v>
      </c>
      <c r="F118" s="70">
        <f t="shared" si="98"/>
        <v>2879</v>
      </c>
      <c r="G118" s="70">
        <f t="shared" si="99"/>
        <v>5005</v>
      </c>
      <c r="H118" s="70">
        <v>2630</v>
      </c>
      <c r="I118" s="70">
        <f t="shared" si="100"/>
        <v>3899</v>
      </c>
      <c r="J118" s="70">
        <v>6529</v>
      </c>
      <c r="K118" s="23"/>
      <c r="L118" s="70">
        <v>1259</v>
      </c>
      <c r="M118" s="70">
        <f t="shared" si="101"/>
        <v>2304</v>
      </c>
      <c r="N118" s="70">
        <v>3563</v>
      </c>
      <c r="O118" s="70">
        <f t="shared" si="102"/>
        <v>1188</v>
      </c>
      <c r="P118" s="70">
        <f t="shared" si="103"/>
        <v>1543</v>
      </c>
      <c r="Q118" s="70">
        <f t="shared" si="104"/>
        <v>2731</v>
      </c>
      <c r="R118" s="70">
        <v>2447</v>
      </c>
      <c r="S118" s="70">
        <f t="shared" si="105"/>
        <v>3847</v>
      </c>
      <c r="T118" s="70">
        <v>6294</v>
      </c>
      <c r="U118" s="23"/>
      <c r="V118" s="70">
        <v>-755</v>
      </c>
      <c r="W118" s="70">
        <f t="shared" si="106"/>
        <v>-1284</v>
      </c>
      <c r="X118" s="70">
        <v>-2039</v>
      </c>
      <c r="Y118" s="70">
        <f t="shared" si="107"/>
        <v>938</v>
      </c>
      <c r="Z118" s="70">
        <f t="shared" si="108"/>
        <v>1336</v>
      </c>
      <c r="AA118" s="70">
        <f t="shared" si="109"/>
        <v>2274</v>
      </c>
      <c r="AB118" s="70">
        <v>183</v>
      </c>
      <c r="AC118" s="70">
        <f t="shared" si="110"/>
        <v>52</v>
      </c>
      <c r="AD118" s="70">
        <v>235</v>
      </c>
      <c r="AE118" s="23"/>
      <c r="AF118" s="233">
        <f t="shared" si="150"/>
        <v>-8098</v>
      </c>
      <c r="AG118" s="233">
        <f t="shared" si="111"/>
        <v>-15271</v>
      </c>
      <c r="AH118" s="233">
        <f t="shared" si="151"/>
        <v>-23369</v>
      </c>
      <c r="AI118" s="233">
        <f t="shared" si="112"/>
        <v>8835</v>
      </c>
      <c r="AJ118" s="233">
        <f t="shared" si="113"/>
        <v>5505</v>
      </c>
      <c r="AK118" s="233">
        <f t="shared" si="114"/>
        <v>14340</v>
      </c>
      <c r="AL118" s="233">
        <f t="shared" si="152"/>
        <v>737</v>
      </c>
      <c r="AM118" s="233">
        <f t="shared" si="115"/>
        <v>-9766</v>
      </c>
      <c r="AN118" s="233">
        <f t="shared" si="153"/>
        <v>-9029</v>
      </c>
      <c r="AO118" s="23"/>
      <c r="AP118" s="233">
        <f t="shared" si="134"/>
        <v>3656</v>
      </c>
      <c r="AQ118" s="233">
        <f t="shared" si="135"/>
        <v>11754</v>
      </c>
      <c r="AR118" s="233">
        <f t="shared" si="136"/>
        <v>-8098</v>
      </c>
      <c r="AS118" s="233">
        <f t="shared" si="137"/>
        <v>22070</v>
      </c>
      <c r="AT118" s="233">
        <f t="shared" si="138"/>
        <v>13235</v>
      </c>
      <c r="AU118" s="233">
        <f t="shared" si="139"/>
        <v>8835</v>
      </c>
      <c r="AV118" s="409">
        <f t="shared" si="140"/>
        <v>25726</v>
      </c>
      <c r="AW118" s="409">
        <f t="shared" si="141"/>
        <v>24989</v>
      </c>
      <c r="AX118" s="233">
        <f t="shared" si="142"/>
        <v>737</v>
      </c>
      <c r="AY118" s="75"/>
      <c r="AZ118" s="744">
        <v>254054</v>
      </c>
      <c r="BA118" s="382">
        <f t="shared" si="154"/>
        <v>3.0885739999999999</v>
      </c>
      <c r="BB118" s="69">
        <f t="shared" si="116"/>
        <v>94915</v>
      </c>
      <c r="BC118" s="382">
        <f t="shared" si="154"/>
        <v>0.98873500000000003</v>
      </c>
      <c r="BD118" s="744">
        <v>348969</v>
      </c>
      <c r="BE118" s="382">
        <f t="shared" si="143"/>
        <v>4.0773089999999996</v>
      </c>
      <c r="BF118" s="744">
        <v>455138</v>
      </c>
      <c r="BG118" s="382">
        <f t="shared" si="144"/>
        <v>5.708977</v>
      </c>
      <c r="BH118" s="69">
        <f t="shared" si="91"/>
        <v>1260974</v>
      </c>
      <c r="BI118" s="382">
        <f t="shared" si="145"/>
        <v>14.328512</v>
      </c>
      <c r="BJ118" s="744">
        <v>1716112</v>
      </c>
      <c r="BK118" s="382">
        <f t="shared" si="146"/>
        <v>20.037489000000001</v>
      </c>
      <c r="BL118" s="69">
        <f t="shared" si="179"/>
        <v>709192</v>
      </c>
      <c r="BM118" s="382">
        <f t="shared" si="147"/>
        <v>8.7975510000000003</v>
      </c>
      <c r="BN118" s="69">
        <f t="shared" si="117"/>
        <v>1356721</v>
      </c>
      <c r="BO118" s="382">
        <f t="shared" si="148"/>
        <v>15.326373999999999</v>
      </c>
      <c r="BP118" s="744">
        <v>2065913</v>
      </c>
      <c r="BQ118" s="382">
        <f t="shared" si="149"/>
        <v>24.123925</v>
      </c>
      <c r="BR118" s="20"/>
      <c r="BS118" s="744">
        <v>528714</v>
      </c>
      <c r="BT118" s="420">
        <f t="shared" si="155"/>
        <v>5.9559360000000003</v>
      </c>
      <c r="BU118" s="69">
        <f t="shared" si="118"/>
        <v>83826</v>
      </c>
      <c r="BV118" s="420">
        <f t="shared" si="156"/>
        <v>0.74466600000000005</v>
      </c>
      <c r="BW118" s="744">
        <v>612540</v>
      </c>
      <c r="BX118" s="420">
        <f t="shared" si="157"/>
        <v>6.7006019999999999</v>
      </c>
      <c r="BY118" s="744">
        <v>1032933</v>
      </c>
      <c r="BZ118" s="420">
        <f t="shared" si="158"/>
        <v>11.680664999999999</v>
      </c>
      <c r="CA118" s="69">
        <f t="shared" si="119"/>
        <v>728668</v>
      </c>
      <c r="CB118" s="420">
        <f t="shared" si="159"/>
        <v>6.9249219999999996</v>
      </c>
      <c r="CC118" s="744">
        <v>1761601</v>
      </c>
      <c r="CD118" s="420">
        <f t="shared" si="93"/>
        <v>18.605587</v>
      </c>
      <c r="CE118" s="69">
        <f t="shared" si="120"/>
        <v>1561647</v>
      </c>
      <c r="CF118" s="420">
        <f t="shared" si="94"/>
        <v>17.636600999999999</v>
      </c>
      <c r="CG118" s="69">
        <f t="shared" si="121"/>
        <v>819458</v>
      </c>
      <c r="CH118" s="420">
        <f t="shared" si="90"/>
        <v>7.7273019999999999</v>
      </c>
      <c r="CI118" s="744">
        <v>2381105</v>
      </c>
      <c r="CJ118" s="471">
        <f t="shared" si="160"/>
        <v>25.363903000000001</v>
      </c>
      <c r="CK118" s="96"/>
      <c r="CL118" s="514">
        <v>850</v>
      </c>
      <c r="CM118" s="868">
        <f t="shared" si="95"/>
        <v>1.2952941176470589</v>
      </c>
      <c r="CN118" s="613"/>
      <c r="CO118" s="96"/>
      <c r="CP118" s="69">
        <f t="shared" si="122"/>
        <v>329074.65176470589</v>
      </c>
      <c r="CQ118" s="692">
        <f t="shared" si="161"/>
        <v>4.0181921518796724</v>
      </c>
      <c r="CR118" s="69">
        <f t="shared" si="122"/>
        <v>122942.8411764706</v>
      </c>
      <c r="CS118" s="692">
        <f t="shared" si="162"/>
        <v>1.2862300616569113</v>
      </c>
      <c r="CT118" s="69">
        <f t="shared" si="122"/>
        <v>452017.49294117652</v>
      </c>
      <c r="CU118" s="692">
        <f t="shared" si="163"/>
        <v>5.3044222135365837</v>
      </c>
      <c r="CV118" s="69">
        <f t="shared" si="122"/>
        <v>589537.57411764713</v>
      </c>
      <c r="CW118" s="692">
        <f t="shared" si="164"/>
        <v>7.4273830188595742</v>
      </c>
      <c r="CX118" s="69">
        <f t="shared" si="123"/>
        <v>1633332.2047058826</v>
      </c>
      <c r="CY118" s="692">
        <f t="shared" si="165"/>
        <v>18.640482375218621</v>
      </c>
      <c r="CZ118" s="69">
        <f t="shared" si="124"/>
        <v>2222869.7788235294</v>
      </c>
      <c r="DA118" s="692">
        <f t="shared" si="166"/>
        <v>26.067865394078193</v>
      </c>
      <c r="DB118" s="69">
        <f t="shared" si="125"/>
        <v>918612.22588235303</v>
      </c>
      <c r="DC118" s="692">
        <f t="shared" si="167"/>
        <v>11.445575170739247</v>
      </c>
      <c r="DD118" s="69">
        <f t="shared" si="126"/>
        <v>1757352.7305882354</v>
      </c>
      <c r="DE118" s="692">
        <f t="shared" si="168"/>
        <v>19.938585820995911</v>
      </c>
      <c r="DF118" s="69">
        <f t="shared" si="126"/>
        <v>2675964.9564705882</v>
      </c>
      <c r="DG118" s="692">
        <f t="shared" si="169"/>
        <v>31.384160991735161</v>
      </c>
      <c r="DH118" s="20"/>
      <c r="DI118" s="69">
        <f t="shared" si="127"/>
        <v>684840.13411764707</v>
      </c>
      <c r="DJ118" s="692">
        <f t="shared" si="170"/>
        <v>7.748246560830661</v>
      </c>
      <c r="DK118" s="69">
        <f t="shared" si="127"/>
        <v>108579.32470588236</v>
      </c>
      <c r="DL118" s="692">
        <f t="shared" si="171"/>
        <v>0.96865080273982052</v>
      </c>
      <c r="DM118" s="69">
        <f t="shared" si="127"/>
        <v>793419.45882352942</v>
      </c>
      <c r="DN118" s="692">
        <f t="shared" si="172"/>
        <v>8.7168973635704816</v>
      </c>
      <c r="DO118" s="69">
        <f t="shared" si="127"/>
        <v>1337952.0388235296</v>
      </c>
      <c r="DP118" s="692">
        <f t="shared" si="173"/>
        <v>15.195904976435026</v>
      </c>
      <c r="DQ118" s="69">
        <f t="shared" si="128"/>
        <v>943839.37411764718</v>
      </c>
      <c r="DR118" s="692">
        <f t="shared" si="174"/>
        <v>9.0081255328337821</v>
      </c>
      <c r="DS118" s="69">
        <f t="shared" si="129"/>
        <v>2281791.4129411764</v>
      </c>
      <c r="DT118" s="692">
        <f t="shared" si="175"/>
        <v>24.204030509268808</v>
      </c>
      <c r="DU118" s="69">
        <f t="shared" si="130"/>
        <v>2022792.1729411767</v>
      </c>
      <c r="DV118" s="471">
        <f t="shared" si="176"/>
        <v>22.944151537265689</v>
      </c>
      <c r="DW118" s="69">
        <f t="shared" si="131"/>
        <v>1061439.1270588236</v>
      </c>
      <c r="DX118" s="692">
        <f t="shared" si="177"/>
        <v>10.051849511934821</v>
      </c>
      <c r="DY118" s="69">
        <f t="shared" si="132"/>
        <v>3084231.3000000003</v>
      </c>
      <c r="DZ118" s="692">
        <f t="shared" si="178"/>
        <v>32.996001049200508</v>
      </c>
      <c r="EA118" s="91"/>
      <c r="EB118" s="69"/>
      <c r="EC118" s="69"/>
      <c r="ED118" s="69"/>
      <c r="EE118" s="69"/>
      <c r="EF118" s="69"/>
      <c r="EG118" s="69"/>
      <c r="EH118" s="69">
        <v>368000</v>
      </c>
      <c r="EI118" s="69">
        <f t="shared" si="133"/>
        <v>1995000</v>
      </c>
      <c r="EJ118" s="69">
        <v>2363000</v>
      </c>
      <c r="EK118" s="91"/>
      <c r="EL118" s="69"/>
      <c r="EM118" s="69"/>
      <c r="EN118" s="69"/>
      <c r="EO118" s="69"/>
      <c r="EP118" s="69"/>
      <c r="EQ118" s="69"/>
      <c r="ER118" s="69"/>
      <c r="ES118" s="69"/>
      <c r="ET118" s="69"/>
      <c r="EU118" s="91"/>
    </row>
    <row r="119" spans="1:151" s="72" customFormat="1">
      <c r="A119" s="61">
        <v>36526</v>
      </c>
      <c r="B119" s="70">
        <v>447</v>
      </c>
      <c r="C119" s="70">
        <f t="shared" si="96"/>
        <v>801</v>
      </c>
      <c r="D119" s="70">
        <v>1248</v>
      </c>
      <c r="E119" s="70">
        <f t="shared" si="97"/>
        <v>2379</v>
      </c>
      <c r="F119" s="70">
        <f t="shared" si="98"/>
        <v>3326</v>
      </c>
      <c r="G119" s="70">
        <f t="shared" si="99"/>
        <v>5705</v>
      </c>
      <c r="H119" s="70">
        <v>2826</v>
      </c>
      <c r="I119" s="70">
        <f t="shared" si="100"/>
        <v>4127</v>
      </c>
      <c r="J119" s="70">
        <v>6953</v>
      </c>
      <c r="K119" s="23"/>
      <c r="L119" s="70">
        <v>1902</v>
      </c>
      <c r="M119" s="70">
        <f t="shared" si="101"/>
        <v>3206</v>
      </c>
      <c r="N119" s="70">
        <v>5108</v>
      </c>
      <c r="O119" s="70">
        <f t="shared" si="102"/>
        <v>1170</v>
      </c>
      <c r="P119" s="70">
        <f t="shared" si="103"/>
        <v>2110</v>
      </c>
      <c r="Q119" s="70">
        <f t="shared" si="104"/>
        <v>3280</v>
      </c>
      <c r="R119" s="70">
        <v>3072</v>
      </c>
      <c r="S119" s="70">
        <f t="shared" si="105"/>
        <v>5316</v>
      </c>
      <c r="T119" s="70">
        <v>8388</v>
      </c>
      <c r="U119" s="23"/>
      <c r="V119" s="70">
        <v>-1455</v>
      </c>
      <c r="W119" s="70">
        <f t="shared" si="106"/>
        <v>-2405</v>
      </c>
      <c r="X119" s="70">
        <v>-3860</v>
      </c>
      <c r="Y119" s="70">
        <f t="shared" si="107"/>
        <v>1209</v>
      </c>
      <c r="Z119" s="70">
        <f t="shared" si="108"/>
        <v>1216</v>
      </c>
      <c r="AA119" s="70">
        <f t="shared" si="109"/>
        <v>2425</v>
      </c>
      <c r="AB119" s="70">
        <v>-246</v>
      </c>
      <c r="AC119" s="70">
        <f t="shared" si="110"/>
        <v>-1189</v>
      </c>
      <c r="AD119" s="70">
        <v>-1435</v>
      </c>
      <c r="AE119" s="23"/>
      <c r="AF119" s="233">
        <f t="shared" si="150"/>
        <v>-8631</v>
      </c>
      <c r="AG119" s="233">
        <f t="shared" si="111"/>
        <v>-15870</v>
      </c>
      <c r="AH119" s="233">
        <f t="shared" si="151"/>
        <v>-24501</v>
      </c>
      <c r="AI119" s="233">
        <f t="shared" si="112"/>
        <v>9155</v>
      </c>
      <c r="AJ119" s="233">
        <f t="shared" si="113"/>
        <v>5888</v>
      </c>
      <c r="AK119" s="233">
        <f t="shared" si="114"/>
        <v>15043</v>
      </c>
      <c r="AL119" s="233">
        <f t="shared" si="152"/>
        <v>524</v>
      </c>
      <c r="AM119" s="233">
        <f t="shared" si="115"/>
        <v>-9982</v>
      </c>
      <c r="AN119" s="233">
        <f t="shared" si="153"/>
        <v>-9458</v>
      </c>
      <c r="AO119" s="23"/>
      <c r="AP119" s="233">
        <f t="shared" si="134"/>
        <v>3660</v>
      </c>
      <c r="AQ119" s="233">
        <f t="shared" si="135"/>
        <v>12291</v>
      </c>
      <c r="AR119" s="233">
        <f t="shared" si="136"/>
        <v>-8631</v>
      </c>
      <c r="AS119" s="233">
        <f t="shared" si="137"/>
        <v>22223</v>
      </c>
      <c r="AT119" s="233">
        <f t="shared" si="138"/>
        <v>13068</v>
      </c>
      <c r="AU119" s="233">
        <f t="shared" si="139"/>
        <v>9155</v>
      </c>
      <c r="AV119" s="409">
        <f t="shared" si="140"/>
        <v>25883</v>
      </c>
      <c r="AW119" s="409">
        <f t="shared" si="141"/>
        <v>25359</v>
      </c>
      <c r="AX119" s="233">
        <f t="shared" si="142"/>
        <v>524</v>
      </c>
      <c r="AY119" s="75"/>
      <c r="AZ119" s="744">
        <v>185967</v>
      </c>
      <c r="BA119" s="382">
        <f t="shared" si="154"/>
        <v>3.0579700000000001</v>
      </c>
      <c r="BB119" s="69">
        <f t="shared" si="116"/>
        <v>66492</v>
      </c>
      <c r="BC119" s="382">
        <f t="shared" si="154"/>
        <v>0.99324900000000005</v>
      </c>
      <c r="BD119" s="744">
        <v>252459</v>
      </c>
      <c r="BE119" s="382">
        <f t="shared" si="143"/>
        <v>4.0512189999999997</v>
      </c>
      <c r="BF119" s="744">
        <v>331638</v>
      </c>
      <c r="BG119" s="382">
        <f t="shared" si="144"/>
        <v>5.6220990000000004</v>
      </c>
      <c r="BH119" s="69">
        <f t="shared" si="91"/>
        <v>1161038</v>
      </c>
      <c r="BI119" s="382">
        <f t="shared" si="145"/>
        <v>14.560150999999999</v>
      </c>
      <c r="BJ119" s="744">
        <v>1492676</v>
      </c>
      <c r="BK119" s="382">
        <f t="shared" si="146"/>
        <v>20.18225</v>
      </c>
      <c r="BL119" s="69">
        <f t="shared" si="179"/>
        <v>517605</v>
      </c>
      <c r="BM119" s="382">
        <f t="shared" si="147"/>
        <v>8.6800689999999996</v>
      </c>
      <c r="BN119" s="69">
        <f t="shared" si="117"/>
        <v>1227714</v>
      </c>
      <c r="BO119" s="382">
        <f t="shared" si="148"/>
        <v>15.562580000000001</v>
      </c>
      <c r="BP119" s="744">
        <v>1745319</v>
      </c>
      <c r="BQ119" s="382">
        <f t="shared" si="149"/>
        <v>24.242649</v>
      </c>
      <c r="BR119" s="20"/>
      <c r="BS119" s="744">
        <v>355775</v>
      </c>
      <c r="BT119" s="420">
        <f t="shared" si="155"/>
        <v>5.9735290000000001</v>
      </c>
      <c r="BU119" s="69">
        <f t="shared" si="118"/>
        <v>38652</v>
      </c>
      <c r="BV119" s="420">
        <f t="shared" si="156"/>
        <v>0.73658299999999999</v>
      </c>
      <c r="BW119" s="744">
        <v>394427</v>
      </c>
      <c r="BX119" s="420">
        <f t="shared" si="157"/>
        <v>6.7101119999999996</v>
      </c>
      <c r="BY119" s="744">
        <v>783156</v>
      </c>
      <c r="BZ119" s="420">
        <f t="shared" si="158"/>
        <v>11.571467999999999</v>
      </c>
      <c r="CA119" s="69">
        <f t="shared" si="119"/>
        <v>563312</v>
      </c>
      <c r="CB119" s="420">
        <f t="shared" si="159"/>
        <v>7.0785299999999998</v>
      </c>
      <c r="CC119" s="744">
        <v>1346468</v>
      </c>
      <c r="CD119" s="420">
        <f t="shared" si="93"/>
        <v>18.649998</v>
      </c>
      <c r="CE119" s="69">
        <f t="shared" si="120"/>
        <v>1138931</v>
      </c>
      <c r="CF119" s="420">
        <f t="shared" si="94"/>
        <v>17.544996999999999</v>
      </c>
      <c r="CG119" s="69">
        <f t="shared" si="121"/>
        <v>606398</v>
      </c>
      <c r="CH119" s="420">
        <f t="shared" si="90"/>
        <v>7.8739400000000002</v>
      </c>
      <c r="CI119" s="744">
        <v>1745329</v>
      </c>
      <c r="CJ119" s="471">
        <f t="shared" si="160"/>
        <v>25.418937</v>
      </c>
      <c r="CK119" s="96"/>
      <c r="CL119" s="514">
        <v>850</v>
      </c>
      <c r="CM119" s="868">
        <f t="shared" si="95"/>
        <v>1.2952941176470589</v>
      </c>
      <c r="CN119" s="613"/>
      <c r="CO119" s="96"/>
      <c r="CP119" s="69">
        <f t="shared" si="122"/>
        <v>240881.96117647062</v>
      </c>
      <c r="CQ119" s="692">
        <f t="shared" si="161"/>
        <v>3.9770803233261498</v>
      </c>
      <c r="CR119" s="69">
        <f t="shared" si="122"/>
        <v>86126.696470588242</v>
      </c>
      <c r="CS119" s="692">
        <f t="shared" si="162"/>
        <v>1.2916561513985956</v>
      </c>
      <c r="CT119" s="69">
        <f t="shared" si="122"/>
        <v>327008.65764705883</v>
      </c>
      <c r="CU119" s="692">
        <f t="shared" si="163"/>
        <v>5.2687364747247454</v>
      </c>
      <c r="CV119" s="69">
        <f t="shared" si="122"/>
        <v>429568.75058823533</v>
      </c>
      <c r="CW119" s="692">
        <f t="shared" si="164"/>
        <v>7.3120084810913921</v>
      </c>
      <c r="CX119" s="69">
        <f t="shared" si="123"/>
        <v>1503885.691764706</v>
      </c>
      <c r="CY119" s="692">
        <f t="shared" si="165"/>
        <v>18.934211831008675</v>
      </c>
      <c r="CZ119" s="69">
        <f t="shared" si="124"/>
        <v>1933454.4423529413</v>
      </c>
      <c r="DA119" s="692">
        <f t="shared" si="166"/>
        <v>26.246220312100068</v>
      </c>
      <c r="DB119" s="69">
        <f t="shared" si="125"/>
        <v>670450.71176470595</v>
      </c>
      <c r="DC119" s="692">
        <f t="shared" si="167"/>
        <v>11.289088804417542</v>
      </c>
      <c r="DD119" s="69">
        <f t="shared" si="126"/>
        <v>1590250.7223529413</v>
      </c>
      <c r="DE119" s="692">
        <f t="shared" si="168"/>
        <v>20.237809127547077</v>
      </c>
      <c r="DF119" s="69">
        <f t="shared" si="126"/>
        <v>2260701.4341176474</v>
      </c>
      <c r="DG119" s="692">
        <f t="shared" si="169"/>
        <v>31.526897931964626</v>
      </c>
      <c r="DH119" s="20"/>
      <c r="DI119" s="69">
        <f t="shared" si="127"/>
        <v>460833.26470588241</v>
      </c>
      <c r="DJ119" s="692">
        <f t="shared" si="170"/>
        <v>7.7687382110153544</v>
      </c>
      <c r="DK119" s="69">
        <f t="shared" si="127"/>
        <v>50065.708235294122</v>
      </c>
      <c r="DL119" s="692">
        <f t="shared" si="171"/>
        <v>0.95786358162154839</v>
      </c>
      <c r="DM119" s="69">
        <f t="shared" si="127"/>
        <v>510898.9729411765</v>
      </c>
      <c r="DN119" s="692">
        <f t="shared" si="172"/>
        <v>8.7266017926369024</v>
      </c>
      <c r="DO119" s="69">
        <f t="shared" si="127"/>
        <v>1014417.3600000001</v>
      </c>
      <c r="DP119" s="692">
        <f t="shared" si="173"/>
        <v>15.04840313096925</v>
      </c>
      <c r="DQ119" s="69">
        <f t="shared" si="128"/>
        <v>729654.72000000009</v>
      </c>
      <c r="DR119" s="692">
        <f t="shared" si="174"/>
        <v>9.2043109350232868</v>
      </c>
      <c r="DS119" s="69">
        <f t="shared" si="129"/>
        <v>1744072.08</v>
      </c>
      <c r="DT119" s="692">
        <f t="shared" si="175"/>
        <v>24.252714065992535</v>
      </c>
      <c r="DU119" s="69">
        <f t="shared" si="130"/>
        <v>1475250.6247058825</v>
      </c>
      <c r="DV119" s="471">
        <f t="shared" si="176"/>
        <v>22.817141341984602</v>
      </c>
      <c r="DW119" s="69">
        <f t="shared" si="131"/>
        <v>785463.76235294121</v>
      </c>
      <c r="DX119" s="692">
        <f t="shared" si="177"/>
        <v>10.23866680377111</v>
      </c>
      <c r="DY119" s="69">
        <f t="shared" si="132"/>
        <v>2260714.3870588238</v>
      </c>
      <c r="DZ119" s="692">
        <f t="shared" si="178"/>
        <v>33.055808145755712</v>
      </c>
      <c r="EA119" s="91"/>
      <c r="EB119" s="69">
        <v>234000</v>
      </c>
      <c r="EC119" s="69">
        <f>ED119-EB119</f>
        <v>2149000</v>
      </c>
      <c r="ED119" s="69">
        <v>2383000</v>
      </c>
      <c r="EE119" s="69">
        <v>225000</v>
      </c>
      <c r="EF119" s="69">
        <f>EG119-EE119</f>
        <v>838000</v>
      </c>
      <c r="EG119" s="69">
        <v>1063000</v>
      </c>
      <c r="EH119" s="69">
        <v>459000</v>
      </c>
      <c r="EI119" s="69">
        <f t="shared" si="133"/>
        <v>2988000</v>
      </c>
      <c r="EJ119" s="69">
        <v>3447000</v>
      </c>
      <c r="EK119" s="91"/>
      <c r="EL119" s="69"/>
      <c r="EM119" s="69"/>
      <c r="EN119" s="69"/>
      <c r="EO119" s="69"/>
      <c r="EP119" s="69"/>
      <c r="EQ119" s="69"/>
      <c r="ER119" s="69"/>
      <c r="ES119" s="69"/>
      <c r="ET119" s="69"/>
      <c r="EU119" s="91"/>
    </row>
    <row r="120" spans="1:151" s="72" customFormat="1">
      <c r="A120" s="61">
        <v>36557</v>
      </c>
      <c r="B120" s="70">
        <v>326</v>
      </c>
      <c r="C120" s="70">
        <f t="shared" si="96"/>
        <v>540</v>
      </c>
      <c r="D120" s="70">
        <v>866</v>
      </c>
      <c r="E120" s="70">
        <f t="shared" si="97"/>
        <v>2112</v>
      </c>
      <c r="F120" s="70">
        <f t="shared" si="98"/>
        <v>2780</v>
      </c>
      <c r="G120" s="70">
        <f t="shared" si="99"/>
        <v>4892</v>
      </c>
      <c r="H120" s="70">
        <v>2438</v>
      </c>
      <c r="I120" s="70">
        <f t="shared" si="100"/>
        <v>3320</v>
      </c>
      <c r="J120" s="70">
        <v>5758</v>
      </c>
      <c r="K120" s="23"/>
      <c r="L120" s="70">
        <v>1054</v>
      </c>
      <c r="M120" s="70">
        <f t="shared" si="101"/>
        <v>2054</v>
      </c>
      <c r="N120" s="70">
        <v>3108</v>
      </c>
      <c r="O120" s="70">
        <f t="shared" si="102"/>
        <v>1014</v>
      </c>
      <c r="P120" s="70">
        <f t="shared" si="103"/>
        <v>1673</v>
      </c>
      <c r="Q120" s="70">
        <f t="shared" si="104"/>
        <v>2687</v>
      </c>
      <c r="R120" s="70">
        <v>2068</v>
      </c>
      <c r="S120" s="70">
        <f t="shared" si="105"/>
        <v>3727</v>
      </c>
      <c r="T120" s="70">
        <v>5795</v>
      </c>
      <c r="U120" s="23"/>
      <c r="V120" s="70">
        <v>-728</v>
      </c>
      <c r="W120" s="70">
        <f t="shared" si="106"/>
        <v>-1514</v>
      </c>
      <c r="X120" s="70">
        <v>-2242</v>
      </c>
      <c r="Y120" s="70">
        <f t="shared" si="107"/>
        <v>1098</v>
      </c>
      <c r="Z120" s="70">
        <f t="shared" si="108"/>
        <v>1107</v>
      </c>
      <c r="AA120" s="70">
        <f t="shared" si="109"/>
        <v>2205</v>
      </c>
      <c r="AB120" s="70">
        <v>370</v>
      </c>
      <c r="AC120" s="70">
        <f t="shared" si="110"/>
        <v>-407</v>
      </c>
      <c r="AD120" s="70">
        <v>-37</v>
      </c>
      <c r="AE120" s="23"/>
      <c r="AF120" s="233">
        <f t="shared" si="150"/>
        <v>-8626</v>
      </c>
      <c r="AG120" s="233">
        <f t="shared" si="111"/>
        <v>-15997</v>
      </c>
      <c r="AH120" s="233">
        <f t="shared" si="151"/>
        <v>-24623</v>
      </c>
      <c r="AI120" s="233">
        <f t="shared" si="112"/>
        <v>9287</v>
      </c>
      <c r="AJ120" s="233">
        <f t="shared" si="113"/>
        <v>6330</v>
      </c>
      <c r="AK120" s="233">
        <f t="shared" si="114"/>
        <v>15617</v>
      </c>
      <c r="AL120" s="233">
        <f t="shared" si="152"/>
        <v>661</v>
      </c>
      <c r="AM120" s="233">
        <f t="shared" si="115"/>
        <v>-9667</v>
      </c>
      <c r="AN120" s="233">
        <f t="shared" si="153"/>
        <v>-9006</v>
      </c>
      <c r="AO120" s="23"/>
      <c r="AP120" s="233">
        <f t="shared" si="134"/>
        <v>3713</v>
      </c>
      <c r="AQ120" s="233">
        <f t="shared" si="135"/>
        <v>12339</v>
      </c>
      <c r="AR120" s="233">
        <f t="shared" si="136"/>
        <v>-8626</v>
      </c>
      <c r="AS120" s="233">
        <f t="shared" si="137"/>
        <v>22470</v>
      </c>
      <c r="AT120" s="233">
        <f t="shared" si="138"/>
        <v>13183</v>
      </c>
      <c r="AU120" s="233">
        <f t="shared" si="139"/>
        <v>9287</v>
      </c>
      <c r="AV120" s="409">
        <f t="shared" si="140"/>
        <v>26183</v>
      </c>
      <c r="AW120" s="409">
        <f t="shared" si="141"/>
        <v>25522</v>
      </c>
      <c r="AX120" s="233">
        <f t="shared" si="142"/>
        <v>661</v>
      </c>
      <c r="AY120" s="75"/>
      <c r="AZ120" s="744">
        <v>301866</v>
      </c>
      <c r="BA120" s="382">
        <f t="shared" si="154"/>
        <v>3.095939</v>
      </c>
      <c r="BB120" s="69">
        <f t="shared" si="116"/>
        <v>112605</v>
      </c>
      <c r="BC120" s="382">
        <f t="shared" si="154"/>
        <v>1.038972</v>
      </c>
      <c r="BD120" s="744">
        <v>414471</v>
      </c>
      <c r="BE120" s="382">
        <f t="shared" si="143"/>
        <v>4.1349109999999998</v>
      </c>
      <c r="BF120" s="744">
        <v>524807</v>
      </c>
      <c r="BG120" s="382">
        <f t="shared" si="144"/>
        <v>5.6293959999999998</v>
      </c>
      <c r="BH120" s="69">
        <f t="shared" si="91"/>
        <v>1404067</v>
      </c>
      <c r="BI120" s="382">
        <f t="shared" si="145"/>
        <v>14.922757000000001</v>
      </c>
      <c r="BJ120" s="744">
        <v>1928874</v>
      </c>
      <c r="BK120" s="382">
        <f t="shared" si="146"/>
        <v>20.552153000000001</v>
      </c>
      <c r="BL120" s="69">
        <f t="shared" si="179"/>
        <v>826673</v>
      </c>
      <c r="BM120" s="382">
        <f t="shared" si="147"/>
        <v>8.7253349999999994</v>
      </c>
      <c r="BN120" s="69">
        <f t="shared" si="117"/>
        <v>1517450</v>
      </c>
      <c r="BO120" s="382">
        <f t="shared" si="148"/>
        <v>15.970672</v>
      </c>
      <c r="BP120" s="744">
        <v>2344123</v>
      </c>
      <c r="BQ120" s="382">
        <f t="shared" si="149"/>
        <v>24.696007000000002</v>
      </c>
      <c r="BR120" s="20"/>
      <c r="BS120" s="744">
        <v>536074</v>
      </c>
      <c r="BT120" s="420">
        <f t="shared" si="155"/>
        <v>6.0745469999999999</v>
      </c>
      <c r="BU120" s="69">
        <f t="shared" si="118"/>
        <v>56477</v>
      </c>
      <c r="BV120" s="420">
        <f t="shared" si="156"/>
        <v>0.741811</v>
      </c>
      <c r="BW120" s="744">
        <v>592551</v>
      </c>
      <c r="BX120" s="420">
        <f t="shared" si="157"/>
        <v>6.8163580000000001</v>
      </c>
      <c r="BY120" s="744">
        <v>900154</v>
      </c>
      <c r="BZ120" s="420">
        <f t="shared" ref="BZ120:BZ125" si="180">SUM(BY109:BY120)/1000000</f>
        <v>11.611606</v>
      </c>
      <c r="CA120" s="69">
        <f t="shared" si="119"/>
        <v>731444</v>
      </c>
      <c r="CB120" s="420">
        <f>SUM(CA109:CA120)/1000000</f>
        <v>7.3650779999999996</v>
      </c>
      <c r="CC120" s="744">
        <v>1631598</v>
      </c>
      <c r="CD120" s="420">
        <f t="shared" si="93"/>
        <v>18.976683999999999</v>
      </c>
      <c r="CE120" s="69">
        <f t="shared" si="120"/>
        <v>1436228</v>
      </c>
      <c r="CF120" s="420">
        <f t="shared" si="94"/>
        <v>17.686153000000001</v>
      </c>
      <c r="CG120" s="69">
        <f t="shared" si="121"/>
        <v>797444</v>
      </c>
      <c r="CH120" s="420">
        <f t="shared" si="90"/>
        <v>8.1669820000000009</v>
      </c>
      <c r="CI120" s="744">
        <v>2233672</v>
      </c>
      <c r="CJ120" s="471">
        <f t="shared" si="160"/>
        <v>25.853135000000002</v>
      </c>
      <c r="CK120" s="96"/>
      <c r="CL120" s="514">
        <v>850</v>
      </c>
      <c r="CM120" s="868">
        <f t="shared" si="95"/>
        <v>1.2952941176470589</v>
      </c>
      <c r="CN120" s="613"/>
      <c r="CO120" s="96"/>
      <c r="CP120" s="69">
        <f t="shared" si="122"/>
        <v>391005.25411764707</v>
      </c>
      <c r="CQ120" s="692">
        <f t="shared" si="161"/>
        <v>4.0244693262911682</v>
      </c>
      <c r="CR120" s="69">
        <f t="shared" si="122"/>
        <v>145856.59411764707</v>
      </c>
      <c r="CS120" s="692">
        <f t="shared" si="162"/>
        <v>1.3504267153241973</v>
      </c>
      <c r="CT120" s="69">
        <f t="shared" si="122"/>
        <v>536861.84823529411</v>
      </c>
      <c r="CU120" s="692">
        <f t="shared" si="163"/>
        <v>5.374896041615365</v>
      </c>
      <c r="CV120" s="69">
        <f t="shared" si="122"/>
        <v>679779.42</v>
      </c>
      <c r="CW120" s="692">
        <f t="shared" si="164"/>
        <v>7.317946038038774</v>
      </c>
      <c r="CX120" s="69">
        <f t="shared" si="123"/>
        <v>1818679.725882353</v>
      </c>
      <c r="CY120" s="692">
        <f t="shared" si="165"/>
        <v>19.396821103109186</v>
      </c>
      <c r="CZ120" s="69">
        <f t="shared" si="124"/>
        <v>2498459.1458823532</v>
      </c>
      <c r="DA120" s="692">
        <f t="shared" si="166"/>
        <v>26.714767141147956</v>
      </c>
      <c r="DB120" s="69">
        <f t="shared" si="125"/>
        <v>1070784.6741176471</v>
      </c>
      <c r="DC120" s="692">
        <f t="shared" si="167"/>
        <v>11.342415364329943</v>
      </c>
      <c r="DD120" s="69">
        <f t="shared" si="126"/>
        <v>1965544.0588235296</v>
      </c>
      <c r="DE120" s="692">
        <f t="shared" si="168"/>
        <v>20.758875086406693</v>
      </c>
      <c r="DF120" s="69">
        <f t="shared" si="126"/>
        <v>3036328.7329411767</v>
      </c>
      <c r="DG120" s="692">
        <f t="shared" si="169"/>
        <v>32.101290450736641</v>
      </c>
      <c r="DH120" s="20"/>
      <c r="DI120" s="69">
        <f t="shared" si="127"/>
        <v>694373.49882352946</v>
      </c>
      <c r="DJ120" s="692">
        <f t="shared" si="170"/>
        <v>7.8966319402262766</v>
      </c>
      <c r="DK120" s="69">
        <f t="shared" si="127"/>
        <v>73154.325882352947</v>
      </c>
      <c r="DL120" s="692">
        <f t="shared" si="171"/>
        <v>0.96428736772769663</v>
      </c>
      <c r="DM120" s="69">
        <f t="shared" si="127"/>
        <v>767527.82470588246</v>
      </c>
      <c r="DN120" s="692">
        <f t="shared" si="172"/>
        <v>8.8609193079539725</v>
      </c>
      <c r="DO120" s="69">
        <f t="shared" si="127"/>
        <v>1165964.1811764706</v>
      </c>
      <c r="DP120" s="692">
        <f t="shared" si="173"/>
        <v>15.094553620245931</v>
      </c>
      <c r="DQ120" s="69">
        <f t="shared" si="128"/>
        <v>947435.11058823531</v>
      </c>
      <c r="DR120" s="692">
        <f t="shared" si="174"/>
        <v>9.5724537623616204</v>
      </c>
      <c r="DS120" s="69">
        <f t="shared" si="129"/>
        <v>2113399.2917647059</v>
      </c>
      <c r="DT120" s="692">
        <f t="shared" si="175"/>
        <v>24.667007382607551</v>
      </c>
      <c r="DU120" s="69">
        <f t="shared" si="130"/>
        <v>1860337.6800000002</v>
      </c>
      <c r="DV120" s="471">
        <f t="shared" si="176"/>
        <v>22.991185560472204</v>
      </c>
      <c r="DW120" s="69">
        <f t="shared" si="131"/>
        <v>1032924.5223529412</v>
      </c>
      <c r="DX120" s="692">
        <f t="shared" si="177"/>
        <v>10.614817189571198</v>
      </c>
      <c r="DY120" s="69">
        <f t="shared" si="132"/>
        <v>2893262.2023529415</v>
      </c>
      <c r="DZ120" s="692">
        <f t="shared" si="178"/>
        <v>33.606002750043409</v>
      </c>
      <c r="EA120" s="91"/>
      <c r="EB120" s="69"/>
      <c r="EC120" s="69"/>
      <c r="ED120" s="69"/>
      <c r="EE120" s="69"/>
      <c r="EF120" s="69"/>
      <c r="EG120" s="69"/>
      <c r="EH120" s="69">
        <v>436000</v>
      </c>
      <c r="EI120" s="69">
        <f t="shared" si="133"/>
        <v>2113000</v>
      </c>
      <c r="EJ120" s="69">
        <v>2549000</v>
      </c>
      <c r="EK120" s="91"/>
      <c r="EL120" s="69"/>
      <c r="EM120" s="69"/>
      <c r="EN120" s="69"/>
      <c r="EO120" s="69"/>
      <c r="EP120" s="69"/>
      <c r="EQ120" s="69"/>
      <c r="ER120" s="69"/>
      <c r="ES120" s="69"/>
      <c r="ET120" s="69"/>
      <c r="EU120" s="91"/>
    </row>
    <row r="121" spans="1:151" s="72" customFormat="1">
      <c r="A121" s="61">
        <v>36586</v>
      </c>
      <c r="B121" s="70">
        <v>269</v>
      </c>
      <c r="C121" s="70">
        <f t="shared" si="96"/>
        <v>575</v>
      </c>
      <c r="D121" s="70">
        <v>844</v>
      </c>
      <c r="E121" s="70">
        <f t="shared" si="97"/>
        <v>1587</v>
      </c>
      <c r="F121" s="70">
        <f t="shared" si="98"/>
        <v>1730</v>
      </c>
      <c r="G121" s="70">
        <f t="shared" si="99"/>
        <v>3317</v>
      </c>
      <c r="H121" s="70">
        <v>1856</v>
      </c>
      <c r="I121" s="70">
        <f t="shared" si="100"/>
        <v>2305</v>
      </c>
      <c r="J121" s="70">
        <v>4161</v>
      </c>
      <c r="K121" s="23"/>
      <c r="L121" s="70">
        <v>1032</v>
      </c>
      <c r="M121" s="70">
        <f t="shared" si="101"/>
        <v>1984</v>
      </c>
      <c r="N121" s="70">
        <v>3016</v>
      </c>
      <c r="O121" s="70">
        <f t="shared" si="102"/>
        <v>1370</v>
      </c>
      <c r="P121" s="70">
        <f t="shared" si="103"/>
        <v>2291</v>
      </c>
      <c r="Q121" s="70">
        <f t="shared" si="104"/>
        <v>3661</v>
      </c>
      <c r="R121" s="70">
        <v>2402</v>
      </c>
      <c r="S121" s="70">
        <f t="shared" si="105"/>
        <v>4275</v>
      </c>
      <c r="T121" s="70">
        <v>6677</v>
      </c>
      <c r="U121" s="23"/>
      <c r="V121" s="70">
        <v>-763</v>
      </c>
      <c r="W121" s="70">
        <f t="shared" si="106"/>
        <v>-1409</v>
      </c>
      <c r="X121" s="70">
        <v>-2172</v>
      </c>
      <c r="Y121" s="70">
        <f t="shared" si="107"/>
        <v>217</v>
      </c>
      <c r="Z121" s="70">
        <f t="shared" si="108"/>
        <v>-561</v>
      </c>
      <c r="AA121" s="70">
        <f t="shared" si="109"/>
        <v>-344</v>
      </c>
      <c r="AB121" s="70">
        <v>-546</v>
      </c>
      <c r="AC121" s="70">
        <f t="shared" si="110"/>
        <v>-1970</v>
      </c>
      <c r="AD121" s="70">
        <v>-2516</v>
      </c>
      <c r="AE121" s="23"/>
      <c r="AF121" s="233">
        <f t="shared" si="150"/>
        <v>-8716</v>
      </c>
      <c r="AG121" s="233">
        <f t="shared" si="111"/>
        <v>-16101</v>
      </c>
      <c r="AH121" s="233">
        <f t="shared" si="151"/>
        <v>-24817</v>
      </c>
      <c r="AI121" s="233">
        <f t="shared" si="112"/>
        <v>9392</v>
      </c>
      <c r="AJ121" s="233">
        <f t="shared" si="113"/>
        <v>6438</v>
      </c>
      <c r="AK121" s="233">
        <f t="shared" si="114"/>
        <v>15830</v>
      </c>
      <c r="AL121" s="233">
        <f t="shared" si="152"/>
        <v>676</v>
      </c>
      <c r="AM121" s="233">
        <f t="shared" si="115"/>
        <v>-9663</v>
      </c>
      <c r="AN121" s="233">
        <f t="shared" si="153"/>
        <v>-8987</v>
      </c>
      <c r="AO121" s="23"/>
      <c r="AP121" s="233">
        <f t="shared" si="134"/>
        <v>3669</v>
      </c>
      <c r="AQ121" s="233">
        <f t="shared" si="135"/>
        <v>12385</v>
      </c>
      <c r="AR121" s="233">
        <f t="shared" si="136"/>
        <v>-8716</v>
      </c>
      <c r="AS121" s="233">
        <f t="shared" si="137"/>
        <v>22550</v>
      </c>
      <c r="AT121" s="233">
        <f t="shared" si="138"/>
        <v>13158</v>
      </c>
      <c r="AU121" s="233">
        <f t="shared" si="139"/>
        <v>9392</v>
      </c>
      <c r="AV121" s="409">
        <f t="shared" si="140"/>
        <v>26219</v>
      </c>
      <c r="AW121" s="409">
        <f t="shared" si="141"/>
        <v>25543</v>
      </c>
      <c r="AX121" s="233">
        <f t="shared" si="142"/>
        <v>676</v>
      </c>
      <c r="AY121" s="75"/>
      <c r="AZ121" s="744">
        <v>301620</v>
      </c>
      <c r="BA121" s="382">
        <f t="shared" si="154"/>
        <v>3.130687</v>
      </c>
      <c r="BB121" s="69">
        <f t="shared" si="116"/>
        <v>99843</v>
      </c>
      <c r="BC121" s="382">
        <f t="shared" si="154"/>
        <v>1.0458689999999999</v>
      </c>
      <c r="BD121" s="744">
        <v>401463</v>
      </c>
      <c r="BE121" s="382">
        <f t="shared" si="143"/>
        <v>4.1765559999999997</v>
      </c>
      <c r="BF121" s="744">
        <v>574152</v>
      </c>
      <c r="BG121" s="382">
        <f t="shared" si="144"/>
        <v>5.5454860000000004</v>
      </c>
      <c r="BH121" s="69">
        <f t="shared" si="91"/>
        <v>1555873</v>
      </c>
      <c r="BI121" s="382">
        <f t="shared" si="145"/>
        <v>15.227023000000001</v>
      </c>
      <c r="BJ121" s="744">
        <v>2130025</v>
      </c>
      <c r="BK121" s="382">
        <f t="shared" si="146"/>
        <v>20.772508999999999</v>
      </c>
      <c r="BL121" s="69">
        <f t="shared" si="179"/>
        <v>875772</v>
      </c>
      <c r="BM121" s="382">
        <f t="shared" si="147"/>
        <v>8.6761730000000004</v>
      </c>
      <c r="BN121" s="69">
        <f t="shared" si="117"/>
        <v>1656837</v>
      </c>
      <c r="BO121" s="382">
        <f t="shared" si="148"/>
        <v>16.282115000000001</v>
      </c>
      <c r="BP121" s="744">
        <v>2532609</v>
      </c>
      <c r="BQ121" s="382">
        <f t="shared" si="149"/>
        <v>24.958288</v>
      </c>
      <c r="BR121" s="20"/>
      <c r="BS121" s="744">
        <v>557428</v>
      </c>
      <c r="BT121" s="420">
        <f t="shared" si="155"/>
        <v>6.0980350000000003</v>
      </c>
      <c r="BU121" s="69">
        <f t="shared" si="118"/>
        <v>64213</v>
      </c>
      <c r="BV121" s="420">
        <f t="shared" si="156"/>
        <v>0.74431599999999998</v>
      </c>
      <c r="BW121" s="744">
        <v>621641</v>
      </c>
      <c r="BX121" s="420">
        <f t="shared" si="157"/>
        <v>6.8423509999999998</v>
      </c>
      <c r="BY121" s="744">
        <v>1038167</v>
      </c>
      <c r="BZ121" s="420">
        <f t="shared" si="180"/>
        <v>11.666734</v>
      </c>
      <c r="CA121" s="69">
        <f t="shared" si="119"/>
        <v>763684</v>
      </c>
      <c r="CB121" s="420">
        <f t="shared" ref="CB121:CB184" si="181">SUM(CA110:CA121)/1000000</f>
        <v>7.6197670000000004</v>
      </c>
      <c r="CC121" s="744">
        <v>1801851</v>
      </c>
      <c r="CD121" s="420">
        <f t="shared" si="93"/>
        <v>19.286501000000001</v>
      </c>
      <c r="CE121" s="69">
        <f t="shared" si="120"/>
        <v>1595595</v>
      </c>
      <c r="CF121" s="420">
        <f t="shared" si="94"/>
        <v>17.764769000000001</v>
      </c>
      <c r="CG121" s="69">
        <f t="shared" si="121"/>
        <v>833978</v>
      </c>
      <c r="CH121" s="420">
        <f t="shared" si="90"/>
        <v>8.4247689999999995</v>
      </c>
      <c r="CI121" s="744">
        <v>2429573</v>
      </c>
      <c r="CJ121" s="471">
        <f t="shared" si="160"/>
        <v>26.189537999999999</v>
      </c>
      <c r="CK121" s="96"/>
      <c r="CL121" s="514">
        <v>854</v>
      </c>
      <c r="CM121" s="868">
        <f t="shared" si="95"/>
        <v>1.2892271662763466</v>
      </c>
      <c r="CN121" s="613"/>
      <c r="CO121" s="96"/>
      <c r="CP121" s="69">
        <f t="shared" si="122"/>
        <v>388856.69789227168</v>
      </c>
      <c r="CQ121" s="692">
        <f t="shared" si="161"/>
        <v>4.0660495335962148</v>
      </c>
      <c r="CR121" s="69">
        <f t="shared" si="122"/>
        <v>128720.30796252927</v>
      </c>
      <c r="CS121" s="692">
        <f t="shared" si="162"/>
        <v>1.3581978015844869</v>
      </c>
      <c r="CT121" s="69">
        <f t="shared" si="122"/>
        <v>517577.00585480093</v>
      </c>
      <c r="CU121" s="692">
        <f t="shared" si="163"/>
        <v>5.4242473351807021</v>
      </c>
      <c r="CV121" s="69">
        <f t="shared" si="122"/>
        <v>740212.3559718969</v>
      </c>
      <c r="CW121" s="692">
        <f t="shared" si="164"/>
        <v>7.2018322828082582</v>
      </c>
      <c r="CX121" s="69">
        <f t="shared" si="123"/>
        <v>2005873.7388758783</v>
      </c>
      <c r="CY121" s="692">
        <f t="shared" si="165"/>
        <v>19.77399761427138</v>
      </c>
      <c r="CZ121" s="69">
        <f t="shared" si="124"/>
        <v>2746086.0948477751</v>
      </c>
      <c r="DA121" s="692">
        <f t="shared" si="166"/>
        <v>26.975829897079638</v>
      </c>
      <c r="DB121" s="69">
        <f t="shared" si="125"/>
        <v>1129069.0538641687</v>
      </c>
      <c r="DC121" s="692">
        <f t="shared" si="167"/>
        <v>11.267881816404472</v>
      </c>
      <c r="DD121" s="69">
        <f t="shared" si="126"/>
        <v>2136039.2704918031</v>
      </c>
      <c r="DE121" s="692">
        <f t="shared" si="168"/>
        <v>21.144173526923417</v>
      </c>
      <c r="DF121" s="69">
        <f t="shared" si="126"/>
        <v>3265108.324355972</v>
      </c>
      <c r="DG121" s="692">
        <f t="shared" si="169"/>
        <v>32.412055343327893</v>
      </c>
      <c r="DH121" s="20"/>
      <c r="DI121" s="69">
        <f t="shared" si="127"/>
        <v>718651.32084309135</v>
      </c>
      <c r="DJ121" s="692">
        <f t="shared" si="170"/>
        <v>7.9204752280642454</v>
      </c>
      <c r="DK121" s="69">
        <f t="shared" si="127"/>
        <v>82785.144028103037</v>
      </c>
      <c r="DL121" s="692">
        <f t="shared" si="171"/>
        <v>0.96677282620933347</v>
      </c>
      <c r="DM121" s="69">
        <f t="shared" si="127"/>
        <v>801436.46487119433</v>
      </c>
      <c r="DN121" s="692">
        <f t="shared" si="172"/>
        <v>8.887248054273579</v>
      </c>
      <c r="DO121" s="69">
        <f t="shared" si="127"/>
        <v>1338433.0995316159</v>
      </c>
      <c r="DP121" s="692">
        <f t="shared" si="173"/>
        <v>15.153772961757314</v>
      </c>
      <c r="DQ121" s="69">
        <f t="shared" si="128"/>
        <v>984562.15925058548</v>
      </c>
      <c r="DR121" s="692">
        <f t="shared" si="174"/>
        <v>9.8946684391994921</v>
      </c>
      <c r="DS121" s="69">
        <f t="shared" si="129"/>
        <v>2322995.2587822014</v>
      </c>
      <c r="DT121" s="692">
        <f t="shared" si="175"/>
        <v>25.048441400956811</v>
      </c>
      <c r="DU121" s="69">
        <f t="shared" si="130"/>
        <v>2057084.4203747073</v>
      </c>
      <c r="DV121" s="471">
        <f t="shared" si="176"/>
        <v>23.07424818982156</v>
      </c>
      <c r="DW121" s="69">
        <f t="shared" si="131"/>
        <v>1075187.093676815</v>
      </c>
      <c r="DX121" s="692">
        <f t="shared" si="177"/>
        <v>10.940215664030021</v>
      </c>
      <c r="DY121" s="69">
        <f t="shared" si="132"/>
        <v>3132271.5140515221</v>
      </c>
      <c r="DZ121" s="692">
        <f t="shared" si="178"/>
        <v>34.014463853851581</v>
      </c>
      <c r="EA121" s="91"/>
      <c r="EB121" s="69"/>
      <c r="EC121" s="69"/>
      <c r="ED121" s="69"/>
      <c r="EE121" s="69"/>
      <c r="EF121" s="69"/>
      <c r="EG121" s="69"/>
      <c r="EH121" s="69">
        <v>393000</v>
      </c>
      <c r="EI121" s="69">
        <f t="shared" si="133"/>
        <v>1965000</v>
      </c>
      <c r="EJ121" s="69">
        <v>2358000</v>
      </c>
      <c r="EK121" s="91"/>
      <c r="EL121" s="69"/>
      <c r="EM121" s="69"/>
      <c r="EN121" s="69"/>
      <c r="EO121" s="69"/>
      <c r="EP121" s="69"/>
      <c r="EQ121" s="69"/>
      <c r="ER121" s="69"/>
      <c r="ES121" s="69"/>
      <c r="ET121" s="69"/>
      <c r="EU121" s="91"/>
    </row>
    <row r="122" spans="1:151" s="72" customFormat="1">
      <c r="A122" s="61">
        <v>36617</v>
      </c>
      <c r="B122" s="70">
        <v>344</v>
      </c>
      <c r="C122" s="70">
        <f t="shared" si="96"/>
        <v>568</v>
      </c>
      <c r="D122" s="70">
        <v>912</v>
      </c>
      <c r="E122" s="70">
        <f t="shared" si="97"/>
        <v>1543</v>
      </c>
      <c r="F122" s="70">
        <f t="shared" si="98"/>
        <v>2180</v>
      </c>
      <c r="G122" s="70">
        <f t="shared" si="99"/>
        <v>3723</v>
      </c>
      <c r="H122" s="70">
        <v>1887</v>
      </c>
      <c r="I122" s="70">
        <f t="shared" si="100"/>
        <v>2748</v>
      </c>
      <c r="J122" s="70">
        <v>4635</v>
      </c>
      <c r="K122" s="23"/>
      <c r="L122" s="70">
        <v>1134</v>
      </c>
      <c r="M122" s="70">
        <f t="shared" si="101"/>
        <v>2206</v>
      </c>
      <c r="N122" s="70">
        <v>3340</v>
      </c>
      <c r="O122" s="70">
        <f t="shared" si="102"/>
        <v>1179</v>
      </c>
      <c r="P122" s="70">
        <f t="shared" si="103"/>
        <v>2004</v>
      </c>
      <c r="Q122" s="70">
        <f t="shared" si="104"/>
        <v>3183</v>
      </c>
      <c r="R122" s="70">
        <v>2313</v>
      </c>
      <c r="S122" s="70">
        <f t="shared" si="105"/>
        <v>4210</v>
      </c>
      <c r="T122" s="70">
        <v>6523</v>
      </c>
      <c r="U122" s="23"/>
      <c r="V122" s="70">
        <v>-790</v>
      </c>
      <c r="W122" s="70">
        <f t="shared" si="106"/>
        <v>-1638</v>
      </c>
      <c r="X122" s="70">
        <v>-2428</v>
      </c>
      <c r="Y122" s="70">
        <f t="shared" si="107"/>
        <v>364</v>
      </c>
      <c r="Z122" s="70">
        <f t="shared" si="108"/>
        <v>176</v>
      </c>
      <c r="AA122" s="70">
        <f t="shared" si="109"/>
        <v>540</v>
      </c>
      <c r="AB122" s="70">
        <v>-426</v>
      </c>
      <c r="AC122" s="70">
        <f t="shared" si="110"/>
        <v>-1462</v>
      </c>
      <c r="AD122" s="70">
        <v>-1888</v>
      </c>
      <c r="AE122" s="23"/>
      <c r="AF122" s="233">
        <f t="shared" si="150"/>
        <v>-8784</v>
      </c>
      <c r="AG122" s="233">
        <f t="shared" si="111"/>
        <v>-16394</v>
      </c>
      <c r="AH122" s="233">
        <f t="shared" si="151"/>
        <v>-25178</v>
      </c>
      <c r="AI122" s="233">
        <f t="shared" si="112"/>
        <v>9429</v>
      </c>
      <c r="AJ122" s="233">
        <f t="shared" si="113"/>
        <v>6648</v>
      </c>
      <c r="AK122" s="233">
        <f t="shared" si="114"/>
        <v>16077</v>
      </c>
      <c r="AL122" s="233">
        <f t="shared" si="152"/>
        <v>645</v>
      </c>
      <c r="AM122" s="233">
        <f t="shared" si="115"/>
        <v>-9746</v>
      </c>
      <c r="AN122" s="233">
        <f t="shared" si="153"/>
        <v>-9101</v>
      </c>
      <c r="AO122" s="23"/>
      <c r="AP122" s="233">
        <f t="shared" si="134"/>
        <v>3758</v>
      </c>
      <c r="AQ122" s="233">
        <f t="shared" si="135"/>
        <v>12542</v>
      </c>
      <c r="AR122" s="233">
        <f t="shared" si="136"/>
        <v>-8784</v>
      </c>
      <c r="AS122" s="233">
        <f t="shared" si="137"/>
        <v>22479</v>
      </c>
      <c r="AT122" s="233">
        <f t="shared" si="138"/>
        <v>13050</v>
      </c>
      <c r="AU122" s="233">
        <f t="shared" si="139"/>
        <v>9429</v>
      </c>
      <c r="AV122" s="409">
        <f t="shared" si="140"/>
        <v>26237</v>
      </c>
      <c r="AW122" s="409">
        <f t="shared" si="141"/>
        <v>25592</v>
      </c>
      <c r="AX122" s="233">
        <f t="shared" si="142"/>
        <v>645</v>
      </c>
      <c r="AY122" s="75"/>
      <c r="AZ122" s="744">
        <v>268886</v>
      </c>
      <c r="BA122" s="382">
        <f t="shared" si="154"/>
        <v>3.1671490000000002</v>
      </c>
      <c r="BB122" s="69">
        <f t="shared" si="116"/>
        <v>89353</v>
      </c>
      <c r="BC122" s="382">
        <f t="shared" si="154"/>
        <v>1.0635349999999999</v>
      </c>
      <c r="BD122" s="744">
        <v>358239</v>
      </c>
      <c r="BE122" s="382">
        <f t="shared" si="143"/>
        <v>4.2306840000000001</v>
      </c>
      <c r="BF122" s="744">
        <v>476936</v>
      </c>
      <c r="BG122" s="382">
        <f t="shared" si="144"/>
        <v>5.4828640000000002</v>
      </c>
      <c r="BH122" s="69">
        <f t="shared" si="91"/>
        <v>1546030</v>
      </c>
      <c r="BI122" s="382">
        <f t="shared" si="145"/>
        <v>15.550516999999999</v>
      </c>
      <c r="BJ122" s="744">
        <v>2022966</v>
      </c>
      <c r="BK122" s="382">
        <f t="shared" si="146"/>
        <v>21.033380999999999</v>
      </c>
      <c r="BL122" s="69">
        <f t="shared" si="179"/>
        <v>745822</v>
      </c>
      <c r="BM122" s="382">
        <f t="shared" si="147"/>
        <v>8.6500129999999995</v>
      </c>
      <c r="BN122" s="69">
        <f t="shared" si="117"/>
        <v>1635871</v>
      </c>
      <c r="BO122" s="382">
        <f t="shared" si="148"/>
        <v>16.623049999999999</v>
      </c>
      <c r="BP122" s="744">
        <v>2381693</v>
      </c>
      <c r="BQ122" s="382">
        <f t="shared" si="149"/>
        <v>25.273063</v>
      </c>
      <c r="BR122" s="20"/>
      <c r="BS122" s="744">
        <v>460627</v>
      </c>
      <c r="BT122" s="420">
        <f t="shared" si="155"/>
        <v>6.0974560000000002</v>
      </c>
      <c r="BU122" s="69">
        <f t="shared" si="118"/>
        <v>55114</v>
      </c>
      <c r="BV122" s="420">
        <f t="shared" si="156"/>
        <v>0.74266399999999999</v>
      </c>
      <c r="BW122" s="744">
        <v>515741</v>
      </c>
      <c r="BX122" s="420">
        <f t="shared" si="157"/>
        <v>6.8401199999999998</v>
      </c>
      <c r="BY122" s="744">
        <v>929891</v>
      </c>
      <c r="BZ122" s="420">
        <f t="shared" si="180"/>
        <v>11.653212</v>
      </c>
      <c r="CA122" s="69">
        <f t="shared" si="119"/>
        <v>727859</v>
      </c>
      <c r="CB122" s="420">
        <f t="shared" si="181"/>
        <v>7.8703240000000001</v>
      </c>
      <c r="CC122" s="744">
        <v>1657750</v>
      </c>
      <c r="CD122" s="420">
        <f t="shared" si="93"/>
        <v>19.523536</v>
      </c>
      <c r="CE122" s="69">
        <f t="shared" si="120"/>
        <v>1390518</v>
      </c>
      <c r="CF122" s="420">
        <f t="shared" si="94"/>
        <v>17.750668000000001</v>
      </c>
      <c r="CG122" s="69">
        <f t="shared" si="121"/>
        <v>787821</v>
      </c>
      <c r="CH122" s="420">
        <f t="shared" si="90"/>
        <v>8.6740349999999999</v>
      </c>
      <c r="CI122" s="744">
        <v>2178339</v>
      </c>
      <c r="CJ122" s="471">
        <f t="shared" si="160"/>
        <v>26.424703000000001</v>
      </c>
      <c r="CK122" s="96"/>
      <c r="CL122" s="514">
        <v>854</v>
      </c>
      <c r="CM122" s="868">
        <f t="shared" si="95"/>
        <v>1.2892271662763466</v>
      </c>
      <c r="CN122" s="613"/>
      <c r="CO122" s="96"/>
      <c r="CP122" s="69">
        <f t="shared" si="122"/>
        <v>346655.13583138172</v>
      </c>
      <c r="CQ122" s="692">
        <f t="shared" si="161"/>
        <v>4.1102548393658243</v>
      </c>
      <c r="CR122" s="69">
        <f t="shared" si="122"/>
        <v>115196.3149882904</v>
      </c>
      <c r="CS122" s="692">
        <f t="shared" si="162"/>
        <v>1.3801089095044958</v>
      </c>
      <c r="CT122" s="69">
        <f t="shared" si="122"/>
        <v>461851.45081967214</v>
      </c>
      <c r="CU122" s="692">
        <f t="shared" si="163"/>
        <v>5.4903637488703207</v>
      </c>
      <c r="CV122" s="69">
        <f t="shared" si="122"/>
        <v>614878.84777517559</v>
      </c>
      <c r="CW122" s="692">
        <f t="shared" si="164"/>
        <v>7.1145924792889472</v>
      </c>
      <c r="CX122" s="69">
        <f t="shared" si="123"/>
        <v>1993183.8758782202</v>
      </c>
      <c r="CY122" s="692">
        <f t="shared" si="165"/>
        <v>20.176313914320954</v>
      </c>
      <c r="CZ122" s="69">
        <f t="shared" si="124"/>
        <v>2608062.7236533957</v>
      </c>
      <c r="DA122" s="692">
        <f t="shared" si="166"/>
        <v>27.290906393609902</v>
      </c>
      <c r="DB122" s="69">
        <f t="shared" si="125"/>
        <v>961533.98360655736</v>
      </c>
      <c r="DC122" s="692">
        <f t="shared" si="167"/>
        <v>11.224847318654772</v>
      </c>
      <c r="DD122" s="69">
        <f t="shared" si="126"/>
        <v>2109009.3337236536</v>
      </c>
      <c r="DE122" s="692">
        <f t="shared" si="168"/>
        <v>21.568102261651823</v>
      </c>
      <c r="DF122" s="69">
        <f t="shared" si="126"/>
        <v>3070543.3173302109</v>
      </c>
      <c r="DG122" s="692">
        <f t="shared" si="169"/>
        <v>32.792949580306598</v>
      </c>
      <c r="DH122" s="20"/>
      <c r="DI122" s="69">
        <f t="shared" si="127"/>
        <v>593852.84192037466</v>
      </c>
      <c r="DJ122" s="692">
        <f t="shared" si="170"/>
        <v>7.9141676892861135</v>
      </c>
      <c r="DK122" s="69">
        <f t="shared" si="127"/>
        <v>71054.46604215457</v>
      </c>
      <c r="DL122" s="692">
        <f t="shared" si="171"/>
        <v>0.96395855643553741</v>
      </c>
      <c r="DM122" s="69">
        <f t="shared" si="127"/>
        <v>664907.30796252924</v>
      </c>
      <c r="DN122" s="692">
        <f t="shared" si="172"/>
        <v>8.878126245721651</v>
      </c>
      <c r="DO122" s="69">
        <f t="shared" si="127"/>
        <v>1198840.7388758783</v>
      </c>
      <c r="DP122" s="692">
        <f t="shared" si="173"/>
        <v>15.124964656093615</v>
      </c>
      <c r="DQ122" s="69">
        <f t="shared" si="128"/>
        <v>938375.59601873532</v>
      </c>
      <c r="DR122" s="692">
        <f t="shared" si="174"/>
        <v>10.21193817356821</v>
      </c>
      <c r="DS122" s="69">
        <f t="shared" si="129"/>
        <v>2137216.3348946134</v>
      </c>
      <c r="DT122" s="692">
        <f t="shared" si="175"/>
        <v>25.336902829661824</v>
      </c>
      <c r="DU122" s="69">
        <f t="shared" si="130"/>
        <v>1792693.5807962529</v>
      </c>
      <c r="DV122" s="471">
        <f t="shared" si="176"/>
        <v>23.039132345379731</v>
      </c>
      <c r="DW122" s="69">
        <f t="shared" si="131"/>
        <v>1015680.2353629976</v>
      </c>
      <c r="DX122" s="692">
        <f t="shared" si="177"/>
        <v>11.25508243680345</v>
      </c>
      <c r="DY122" s="69">
        <f t="shared" si="132"/>
        <v>2808373.8161592507</v>
      </c>
      <c r="DZ122" s="692">
        <f t="shared" si="178"/>
        <v>34.294214782183182</v>
      </c>
      <c r="EA122" s="91"/>
      <c r="EB122" s="69">
        <v>164000</v>
      </c>
      <c r="EC122" s="69">
        <f>ED122-EB122</f>
        <v>1279000</v>
      </c>
      <c r="ED122" s="69">
        <v>1443000</v>
      </c>
      <c r="EE122" s="69">
        <v>191000</v>
      </c>
      <c r="EF122" s="69">
        <f>EG122-EE122</f>
        <v>650000</v>
      </c>
      <c r="EG122" s="69">
        <v>841000</v>
      </c>
      <c r="EH122" s="69">
        <v>355000</v>
      </c>
      <c r="EI122" s="69">
        <f t="shared" si="133"/>
        <v>1929000</v>
      </c>
      <c r="EJ122" s="69">
        <v>2284000</v>
      </c>
      <c r="EK122" s="91"/>
      <c r="EL122" s="69"/>
      <c r="EM122" s="69"/>
      <c r="EN122" s="69"/>
      <c r="EO122" s="69"/>
      <c r="EP122" s="69"/>
      <c r="EQ122" s="69"/>
      <c r="ER122" s="69"/>
      <c r="ES122" s="69"/>
      <c r="ET122" s="69"/>
      <c r="EU122" s="91"/>
    </row>
    <row r="123" spans="1:151" s="72" customFormat="1">
      <c r="A123" s="61">
        <v>36647</v>
      </c>
      <c r="B123" s="70">
        <v>265</v>
      </c>
      <c r="C123" s="70">
        <f t="shared" si="96"/>
        <v>443</v>
      </c>
      <c r="D123" s="70">
        <v>708</v>
      </c>
      <c r="E123" s="70">
        <f t="shared" si="97"/>
        <v>1467</v>
      </c>
      <c r="F123" s="70">
        <f t="shared" si="98"/>
        <v>1592</v>
      </c>
      <c r="G123" s="70">
        <f t="shared" si="99"/>
        <v>3059</v>
      </c>
      <c r="H123" s="70">
        <v>1732</v>
      </c>
      <c r="I123" s="70">
        <f t="shared" si="100"/>
        <v>2035</v>
      </c>
      <c r="J123" s="70">
        <v>3767</v>
      </c>
      <c r="K123" s="23"/>
      <c r="L123" s="70">
        <v>925</v>
      </c>
      <c r="M123" s="70">
        <f t="shared" si="101"/>
        <v>1917</v>
      </c>
      <c r="N123" s="70">
        <v>2842</v>
      </c>
      <c r="O123" s="70">
        <f t="shared" si="102"/>
        <v>1442</v>
      </c>
      <c r="P123" s="70">
        <f t="shared" si="103"/>
        <v>2291</v>
      </c>
      <c r="Q123" s="70">
        <f t="shared" si="104"/>
        <v>3733</v>
      </c>
      <c r="R123" s="70">
        <v>2367</v>
      </c>
      <c r="S123" s="70">
        <f t="shared" si="105"/>
        <v>4208</v>
      </c>
      <c r="T123" s="70">
        <v>6575</v>
      </c>
      <c r="U123" s="23"/>
      <c r="V123" s="70">
        <v>-660</v>
      </c>
      <c r="W123" s="70">
        <f t="shared" si="106"/>
        <v>-1474</v>
      </c>
      <c r="X123" s="70">
        <v>-2134</v>
      </c>
      <c r="Y123" s="70">
        <f t="shared" si="107"/>
        <v>25</v>
      </c>
      <c r="Z123" s="70">
        <f t="shared" si="108"/>
        <v>-699</v>
      </c>
      <c r="AA123" s="70">
        <f t="shared" si="109"/>
        <v>-674</v>
      </c>
      <c r="AB123" s="70">
        <v>-635</v>
      </c>
      <c r="AC123" s="70">
        <f t="shared" si="110"/>
        <v>-2173</v>
      </c>
      <c r="AD123" s="70">
        <v>-2808</v>
      </c>
      <c r="AE123" s="23"/>
      <c r="AF123" s="233">
        <f t="shared" si="150"/>
        <v>-8677</v>
      </c>
      <c r="AG123" s="233">
        <f t="shared" si="111"/>
        <v>-16485</v>
      </c>
      <c r="AH123" s="233">
        <f t="shared" si="151"/>
        <v>-25162</v>
      </c>
      <c r="AI123" s="233">
        <f t="shared" si="112"/>
        <v>9297</v>
      </c>
      <c r="AJ123" s="233">
        <f t="shared" si="113"/>
        <v>6802</v>
      </c>
      <c r="AK123" s="233">
        <f t="shared" si="114"/>
        <v>16099</v>
      </c>
      <c r="AL123" s="233">
        <f t="shared" si="152"/>
        <v>620</v>
      </c>
      <c r="AM123" s="233">
        <f t="shared" si="115"/>
        <v>-9683</v>
      </c>
      <c r="AN123" s="233">
        <f t="shared" si="153"/>
        <v>-9063</v>
      </c>
      <c r="AO123" s="23"/>
      <c r="AP123" s="233">
        <f t="shared" si="134"/>
        <v>3823</v>
      </c>
      <c r="AQ123" s="233">
        <f t="shared" si="135"/>
        <v>12500</v>
      </c>
      <c r="AR123" s="233">
        <f t="shared" si="136"/>
        <v>-8677</v>
      </c>
      <c r="AS123" s="233">
        <f t="shared" si="137"/>
        <v>22543</v>
      </c>
      <c r="AT123" s="233">
        <f t="shared" si="138"/>
        <v>13246</v>
      </c>
      <c r="AU123" s="233">
        <f t="shared" si="139"/>
        <v>9297</v>
      </c>
      <c r="AV123" s="409">
        <f t="shared" si="140"/>
        <v>26366</v>
      </c>
      <c r="AW123" s="409">
        <f t="shared" si="141"/>
        <v>25746</v>
      </c>
      <c r="AX123" s="233">
        <f t="shared" si="142"/>
        <v>620</v>
      </c>
      <c r="AY123" s="75"/>
      <c r="AZ123" s="744">
        <v>293457</v>
      </c>
      <c r="BA123" s="382">
        <f t="shared" si="154"/>
        <v>3.2171660000000002</v>
      </c>
      <c r="BB123" s="69">
        <f t="shared" si="116"/>
        <v>111941</v>
      </c>
      <c r="BC123" s="382">
        <f t="shared" si="154"/>
        <v>1.0970800000000001</v>
      </c>
      <c r="BD123" s="744">
        <v>405398</v>
      </c>
      <c r="BE123" s="382">
        <f t="shared" si="143"/>
        <v>4.3142459999999998</v>
      </c>
      <c r="BF123" s="744">
        <v>512541</v>
      </c>
      <c r="BG123" s="382">
        <f t="shared" si="144"/>
        <v>5.5374730000000003</v>
      </c>
      <c r="BH123" s="69">
        <f t="shared" si="91"/>
        <v>1651110</v>
      </c>
      <c r="BI123" s="382">
        <f t="shared" si="145"/>
        <v>15.948766000000001</v>
      </c>
      <c r="BJ123" s="744">
        <v>2163651</v>
      </c>
      <c r="BK123" s="382">
        <f t="shared" si="146"/>
        <v>21.486239000000001</v>
      </c>
      <c r="BL123" s="69">
        <f t="shared" si="179"/>
        <v>805998</v>
      </c>
      <c r="BM123" s="382">
        <f t="shared" si="147"/>
        <v>8.7546389999999992</v>
      </c>
      <c r="BN123" s="69">
        <f t="shared" si="117"/>
        <v>1763612</v>
      </c>
      <c r="BO123" s="382">
        <f t="shared" si="148"/>
        <v>17.054487999999999</v>
      </c>
      <c r="BP123" s="744">
        <v>2569610</v>
      </c>
      <c r="BQ123" s="382">
        <f t="shared" si="149"/>
        <v>25.809127</v>
      </c>
      <c r="BR123" s="20"/>
      <c r="BS123" s="744">
        <v>538643</v>
      </c>
      <c r="BT123" s="420">
        <f t="shared" si="155"/>
        <v>6.1674069999999999</v>
      </c>
      <c r="BU123" s="69">
        <f t="shared" si="118"/>
        <v>70220</v>
      </c>
      <c r="BV123" s="420">
        <f t="shared" si="156"/>
        <v>0.75792800000000005</v>
      </c>
      <c r="BW123" s="744">
        <v>608863</v>
      </c>
      <c r="BX123" s="420">
        <f t="shared" si="157"/>
        <v>6.9253349999999996</v>
      </c>
      <c r="BY123" s="744">
        <v>987511</v>
      </c>
      <c r="BZ123" s="420">
        <f t="shared" si="180"/>
        <v>11.802015000000001</v>
      </c>
      <c r="CA123" s="69">
        <f t="shared" si="119"/>
        <v>702764</v>
      </c>
      <c r="CB123" s="420">
        <f t="shared" si="181"/>
        <v>8.0438709999999993</v>
      </c>
      <c r="CC123" s="744">
        <v>1690275</v>
      </c>
      <c r="CD123" s="420">
        <f t="shared" si="93"/>
        <v>19.845886</v>
      </c>
      <c r="CE123" s="69">
        <f t="shared" si="120"/>
        <v>1526154</v>
      </c>
      <c r="CF123" s="420">
        <f t="shared" si="94"/>
        <v>17.969422000000002</v>
      </c>
      <c r="CG123" s="69">
        <f t="shared" si="121"/>
        <v>777642</v>
      </c>
      <c r="CH123" s="420">
        <f t="shared" si="90"/>
        <v>8.8628680000000006</v>
      </c>
      <c r="CI123" s="744">
        <v>2303796</v>
      </c>
      <c r="CJ123" s="471">
        <f t="shared" si="160"/>
        <v>26.83229</v>
      </c>
      <c r="CK123" s="96"/>
      <c r="CL123" s="514">
        <v>854</v>
      </c>
      <c r="CM123" s="868">
        <f t="shared" si="95"/>
        <v>1.2892271662763466</v>
      </c>
      <c r="CN123" s="613"/>
      <c r="CO123" s="96"/>
      <c r="CP123" s="69">
        <f t="shared" si="122"/>
        <v>378332.73653395782</v>
      </c>
      <c r="CQ123" s="692">
        <f t="shared" si="161"/>
        <v>4.1718027919263641</v>
      </c>
      <c r="CR123" s="69">
        <f t="shared" si="122"/>
        <v>144317.37822014053</v>
      </c>
      <c r="CS123" s="692">
        <f t="shared" si="162"/>
        <v>1.4224107605952405</v>
      </c>
      <c r="CT123" s="69">
        <f t="shared" si="122"/>
        <v>522650.11475409835</v>
      </c>
      <c r="CU123" s="692">
        <f t="shared" si="163"/>
        <v>5.5942135525216043</v>
      </c>
      <c r="CV123" s="69">
        <f t="shared" si="122"/>
        <v>660781.78103044501</v>
      </c>
      <c r="CW123" s="692">
        <f t="shared" si="164"/>
        <v>7.1794742862209882</v>
      </c>
      <c r="CX123" s="69">
        <f t="shared" si="123"/>
        <v>2128655.8665105388</v>
      </c>
      <c r="CY123" s="692">
        <f t="shared" si="165"/>
        <v>20.674640741915454</v>
      </c>
      <c r="CZ123" s="69">
        <f t="shared" si="124"/>
        <v>2789437.6475409837</v>
      </c>
      <c r="DA123" s="692">
        <f t="shared" si="166"/>
        <v>27.854115028136434</v>
      </c>
      <c r="DB123" s="69">
        <f t="shared" si="125"/>
        <v>1039114.5175644028</v>
      </c>
      <c r="DC123" s="692">
        <f t="shared" si="167"/>
        <v>11.351277078147353</v>
      </c>
      <c r="DD123" s="69">
        <f t="shared" si="126"/>
        <v>2273696.5011709603</v>
      </c>
      <c r="DE123" s="692">
        <f t="shared" si="168"/>
        <v>22.108260918569556</v>
      </c>
      <c r="DF123" s="69">
        <f t="shared" si="126"/>
        <v>3312811.0187353631</v>
      </c>
      <c r="DG123" s="692">
        <f t="shared" si="169"/>
        <v>33.459537996716918</v>
      </c>
      <c r="DH123" s="20"/>
      <c r="DI123" s="69">
        <f t="shared" si="127"/>
        <v>694433.18852459011</v>
      </c>
      <c r="DJ123" s="692">
        <f t="shared" si="170"/>
        <v>7.9986990787223489</v>
      </c>
      <c r="DK123" s="69">
        <f t="shared" si="127"/>
        <v>90529.531615925051</v>
      </c>
      <c r="DL123" s="692">
        <f t="shared" si="171"/>
        <v>0.98297467781467651</v>
      </c>
      <c r="DM123" s="69">
        <f t="shared" si="127"/>
        <v>784962.72014051524</v>
      </c>
      <c r="DN123" s="692">
        <f t="shared" si="172"/>
        <v>8.9816737565370239</v>
      </c>
      <c r="DO123" s="69">
        <f t="shared" si="127"/>
        <v>1273126.0081967213</v>
      </c>
      <c r="DP123" s="692">
        <f t="shared" si="173"/>
        <v>15.30669265000847</v>
      </c>
      <c r="DQ123" s="69">
        <f t="shared" si="128"/>
        <v>906022.44028103049</v>
      </c>
      <c r="DR123" s="692">
        <f t="shared" si="174"/>
        <v>10.429298549192403</v>
      </c>
      <c r="DS123" s="69">
        <f t="shared" si="129"/>
        <v>2179148.4484777516</v>
      </c>
      <c r="DT123" s="692">
        <f t="shared" si="175"/>
        <v>25.735991199200875</v>
      </c>
      <c r="DU123" s="69">
        <f t="shared" si="130"/>
        <v>1967559.1967213114</v>
      </c>
      <c r="DV123" s="471">
        <f t="shared" si="176"/>
        <v>23.305391728730822</v>
      </c>
      <c r="DW123" s="69">
        <f t="shared" si="131"/>
        <v>1002557.1920374708</v>
      </c>
      <c r="DX123" s="692">
        <f t="shared" si="177"/>
        <v>11.491431397380994</v>
      </c>
      <c r="DY123" s="69">
        <f t="shared" si="132"/>
        <v>2970116.3887587823</v>
      </c>
      <c r="DZ123" s="692">
        <f t="shared" si="178"/>
        <v>34.796823126111818</v>
      </c>
      <c r="EA123" s="91"/>
      <c r="EB123" s="69"/>
      <c r="EC123" s="69"/>
      <c r="ED123" s="69"/>
      <c r="EE123" s="69"/>
      <c r="EF123" s="69"/>
      <c r="EG123" s="69"/>
      <c r="EH123" s="69">
        <v>291000</v>
      </c>
      <c r="EI123" s="69">
        <f t="shared" si="133"/>
        <v>1103000</v>
      </c>
      <c r="EJ123" s="69">
        <v>1394000</v>
      </c>
      <c r="EK123" s="91"/>
      <c r="EL123" s="69"/>
      <c r="EM123" s="69"/>
      <c r="EN123" s="69"/>
      <c r="EO123" s="69"/>
      <c r="EP123" s="69"/>
      <c r="EQ123" s="69"/>
      <c r="ER123" s="69"/>
      <c r="ES123" s="69"/>
      <c r="ET123" s="69"/>
      <c r="EU123" s="91"/>
    </row>
    <row r="124" spans="1:151" s="72" customFormat="1">
      <c r="A124" s="61">
        <v>36678</v>
      </c>
      <c r="B124" s="70">
        <v>209</v>
      </c>
      <c r="C124" s="70">
        <f t="shared" si="96"/>
        <v>503</v>
      </c>
      <c r="D124" s="70">
        <v>712</v>
      </c>
      <c r="E124" s="70">
        <f t="shared" si="97"/>
        <v>1623</v>
      </c>
      <c r="F124" s="70">
        <f t="shared" si="98"/>
        <v>1763</v>
      </c>
      <c r="G124" s="70">
        <f t="shared" si="99"/>
        <v>3386</v>
      </c>
      <c r="H124" s="70">
        <v>1832</v>
      </c>
      <c r="I124" s="70">
        <f t="shared" si="100"/>
        <v>2266</v>
      </c>
      <c r="J124" s="70">
        <v>4098</v>
      </c>
      <c r="K124" s="23"/>
      <c r="L124" s="70">
        <v>852</v>
      </c>
      <c r="M124" s="70">
        <f t="shared" si="101"/>
        <v>1878</v>
      </c>
      <c r="N124" s="70">
        <v>2730</v>
      </c>
      <c r="O124" s="70">
        <f t="shared" si="102"/>
        <v>1134</v>
      </c>
      <c r="P124" s="70">
        <f t="shared" si="103"/>
        <v>1737</v>
      </c>
      <c r="Q124" s="70">
        <f t="shared" si="104"/>
        <v>2871</v>
      </c>
      <c r="R124" s="70">
        <v>1986</v>
      </c>
      <c r="S124" s="70">
        <f t="shared" si="105"/>
        <v>3615</v>
      </c>
      <c r="T124" s="70">
        <v>5601</v>
      </c>
      <c r="U124" s="23"/>
      <c r="V124" s="70">
        <v>-643</v>
      </c>
      <c r="W124" s="70">
        <f t="shared" si="106"/>
        <v>-1375</v>
      </c>
      <c r="X124" s="70">
        <v>-2018</v>
      </c>
      <c r="Y124" s="70">
        <f t="shared" si="107"/>
        <v>489</v>
      </c>
      <c r="Z124" s="70">
        <f t="shared" si="108"/>
        <v>26</v>
      </c>
      <c r="AA124" s="70">
        <f t="shared" si="109"/>
        <v>515</v>
      </c>
      <c r="AB124" s="70">
        <v>-154</v>
      </c>
      <c r="AC124" s="70">
        <f t="shared" si="110"/>
        <v>-1349</v>
      </c>
      <c r="AD124" s="70">
        <v>-1503</v>
      </c>
      <c r="AE124" s="23"/>
      <c r="AF124" s="233">
        <f t="shared" si="150"/>
        <v>-8765</v>
      </c>
      <c r="AG124" s="233">
        <f t="shared" si="111"/>
        <v>-16761</v>
      </c>
      <c r="AH124" s="233">
        <f t="shared" si="151"/>
        <v>-25526</v>
      </c>
      <c r="AI124" s="233">
        <f t="shared" si="112"/>
        <v>9126</v>
      </c>
      <c r="AJ124" s="233">
        <f t="shared" si="113"/>
        <v>6640</v>
      </c>
      <c r="AK124" s="233">
        <f t="shared" si="114"/>
        <v>15766</v>
      </c>
      <c r="AL124" s="233">
        <f t="shared" si="152"/>
        <v>361</v>
      </c>
      <c r="AM124" s="233">
        <f t="shared" si="115"/>
        <v>-10121</v>
      </c>
      <c r="AN124" s="233">
        <f t="shared" si="153"/>
        <v>-9760</v>
      </c>
      <c r="AO124" s="23"/>
      <c r="AP124" s="233">
        <f t="shared" si="134"/>
        <v>3788</v>
      </c>
      <c r="AQ124" s="233">
        <f t="shared" si="135"/>
        <v>12553</v>
      </c>
      <c r="AR124" s="233">
        <f t="shared" si="136"/>
        <v>-8765</v>
      </c>
      <c r="AS124" s="233">
        <f t="shared" si="137"/>
        <v>22526</v>
      </c>
      <c r="AT124" s="233">
        <f t="shared" si="138"/>
        <v>13400</v>
      </c>
      <c r="AU124" s="233">
        <f t="shared" si="139"/>
        <v>9126</v>
      </c>
      <c r="AV124" s="409">
        <f t="shared" si="140"/>
        <v>26314</v>
      </c>
      <c r="AW124" s="409">
        <f t="shared" si="141"/>
        <v>25953</v>
      </c>
      <c r="AX124" s="233">
        <f t="shared" si="142"/>
        <v>361</v>
      </c>
      <c r="AY124" s="75"/>
      <c r="AZ124" s="744">
        <v>312477</v>
      </c>
      <c r="BA124" s="382">
        <f t="shared" si="154"/>
        <v>3.2846820000000001</v>
      </c>
      <c r="BB124" s="69">
        <f t="shared" si="116"/>
        <v>111551</v>
      </c>
      <c r="BC124" s="382">
        <f t="shared" si="154"/>
        <v>1.1367480000000001</v>
      </c>
      <c r="BD124" s="744">
        <v>424028</v>
      </c>
      <c r="BE124" s="382">
        <f t="shared" si="143"/>
        <v>4.42143</v>
      </c>
      <c r="BF124" s="744">
        <v>486814</v>
      </c>
      <c r="BG124" s="382">
        <f t="shared" si="144"/>
        <v>5.5818450000000004</v>
      </c>
      <c r="BH124" s="69">
        <f t="shared" si="91"/>
        <v>1645611</v>
      </c>
      <c r="BI124" s="382">
        <f t="shared" si="145"/>
        <v>16.444486999999999</v>
      </c>
      <c r="BJ124" s="744">
        <v>2132425</v>
      </c>
      <c r="BK124" s="382">
        <f t="shared" si="146"/>
        <v>22.026332</v>
      </c>
      <c r="BL124" s="69">
        <f t="shared" si="179"/>
        <v>799291</v>
      </c>
      <c r="BM124" s="382">
        <f t="shared" si="147"/>
        <v>8.8665269999999996</v>
      </c>
      <c r="BN124" s="69">
        <f t="shared" si="117"/>
        <v>1758008</v>
      </c>
      <c r="BO124" s="382">
        <f t="shared" si="148"/>
        <v>17.589991000000001</v>
      </c>
      <c r="BP124" s="744">
        <v>2557299</v>
      </c>
      <c r="BQ124" s="382">
        <f t="shared" si="149"/>
        <v>26.456517999999999</v>
      </c>
      <c r="BR124" s="20"/>
      <c r="BS124" s="744">
        <v>649644</v>
      </c>
      <c r="BT124" s="420">
        <f t="shared" si="155"/>
        <v>6.3041049999999998</v>
      </c>
      <c r="BU124" s="69">
        <f t="shared" si="118"/>
        <v>61786</v>
      </c>
      <c r="BV124" s="420">
        <f t="shared" si="156"/>
        <v>0.74413300000000004</v>
      </c>
      <c r="BW124" s="744">
        <v>711430</v>
      </c>
      <c r="BX124" s="420">
        <f t="shared" si="157"/>
        <v>7.0482379999999996</v>
      </c>
      <c r="BY124" s="744">
        <v>995994</v>
      </c>
      <c r="BZ124" s="420">
        <f t="shared" si="180"/>
        <v>11.968837000000001</v>
      </c>
      <c r="CA124" s="69">
        <f t="shared" si="119"/>
        <v>672476</v>
      </c>
      <c r="CB124" s="420">
        <f t="shared" si="181"/>
        <v>8.1741150000000005</v>
      </c>
      <c r="CC124" s="744">
        <v>1668470</v>
      </c>
      <c r="CD124" s="420">
        <f t="shared" si="93"/>
        <v>20.142952000000001</v>
      </c>
      <c r="CE124" s="69">
        <f t="shared" si="120"/>
        <v>1645638</v>
      </c>
      <c r="CF124" s="420">
        <f t="shared" si="94"/>
        <v>18.272942</v>
      </c>
      <c r="CG124" s="69">
        <f t="shared" si="121"/>
        <v>738661</v>
      </c>
      <c r="CH124" s="420">
        <f t="shared" si="90"/>
        <v>8.9801059999999993</v>
      </c>
      <c r="CI124" s="744">
        <v>2384299</v>
      </c>
      <c r="CJ124" s="471">
        <f t="shared" si="160"/>
        <v>27.253048</v>
      </c>
      <c r="CK124" s="96"/>
      <c r="CL124" s="514">
        <v>860</v>
      </c>
      <c r="CM124" s="868">
        <f t="shared" si="95"/>
        <v>1.2802325581395348</v>
      </c>
      <c r="CN124" s="613"/>
      <c r="CO124" s="96"/>
      <c r="CP124" s="69">
        <f t="shared" si="122"/>
        <v>400043.2290697674</v>
      </c>
      <c r="CQ124" s="692">
        <f t="shared" si="161"/>
        <v>4.2530492585847846</v>
      </c>
      <c r="CR124" s="69">
        <f t="shared" si="122"/>
        <v>142811.22209302324</v>
      </c>
      <c r="CS124" s="692">
        <f t="shared" si="162"/>
        <v>1.4716721209861361</v>
      </c>
      <c r="CT124" s="69">
        <f t="shared" si="122"/>
        <v>542854.45116279065</v>
      </c>
      <c r="CU124" s="692">
        <f t="shared" si="163"/>
        <v>5.7247213795709202</v>
      </c>
      <c r="CV124" s="69">
        <f t="shared" si="122"/>
        <v>623235.13255813951</v>
      </c>
      <c r="CW124" s="692">
        <f t="shared" si="164"/>
        <v>7.2269072414741631</v>
      </c>
      <c r="CX124" s="69">
        <f t="shared" si="123"/>
        <v>2106764.780232558</v>
      </c>
      <c r="CY124" s="692">
        <f t="shared" si="165"/>
        <v>21.28491747250262</v>
      </c>
      <c r="CZ124" s="69">
        <f t="shared" si="124"/>
        <v>2729999.9127906975</v>
      </c>
      <c r="DA124" s="692">
        <f t="shared" si="166"/>
        <v>28.511824713976782</v>
      </c>
      <c r="DB124" s="69">
        <f t="shared" si="125"/>
        <v>1023278.3616279069</v>
      </c>
      <c r="DC124" s="692">
        <f t="shared" si="167"/>
        <v>11.479956500058947</v>
      </c>
      <c r="DD124" s="69">
        <f t="shared" si="126"/>
        <v>2250659.0790697671</v>
      </c>
      <c r="DE124" s="692">
        <f t="shared" si="168"/>
        <v>22.767929447993939</v>
      </c>
      <c r="DF124" s="69">
        <f t="shared" si="126"/>
        <v>3273937.4406976742</v>
      </c>
      <c r="DG124" s="692">
        <f t="shared" si="169"/>
        <v>34.24788594805289</v>
      </c>
      <c r="DH124" s="20"/>
      <c r="DI124" s="69">
        <f t="shared" si="127"/>
        <v>831695.4</v>
      </c>
      <c r="DJ124" s="692">
        <f t="shared" si="170"/>
        <v>8.162837095743626</v>
      </c>
      <c r="DK124" s="69">
        <f t="shared" si="127"/>
        <v>79100.448837209304</v>
      </c>
      <c r="DL124" s="692">
        <f t="shared" si="171"/>
        <v>0.96371261955968723</v>
      </c>
      <c r="DM124" s="69">
        <f t="shared" si="127"/>
        <v>910795.84883720928</v>
      </c>
      <c r="DN124" s="692">
        <f t="shared" si="172"/>
        <v>9.1265497153033124</v>
      </c>
      <c r="DO124" s="69">
        <f t="shared" si="127"/>
        <v>1275103.9465116279</v>
      </c>
      <c r="DP124" s="692">
        <f t="shared" si="173"/>
        <v>15.502696866023642</v>
      </c>
      <c r="DQ124" s="69">
        <f t="shared" si="128"/>
        <v>860925.66976744181</v>
      </c>
      <c r="DR124" s="692">
        <f t="shared" si="174"/>
        <v>10.584553495555589</v>
      </c>
      <c r="DS124" s="69">
        <f t="shared" si="129"/>
        <v>2136029.6162790698</v>
      </c>
      <c r="DT124" s="692">
        <f t="shared" si="175"/>
        <v>26.087250361579233</v>
      </c>
      <c r="DU124" s="69">
        <f t="shared" si="130"/>
        <v>2106799.346511628</v>
      </c>
      <c r="DV124" s="471">
        <f t="shared" si="176"/>
        <v>23.66553396176727</v>
      </c>
      <c r="DW124" s="69">
        <f t="shared" si="131"/>
        <v>945657.86162790691</v>
      </c>
      <c r="DX124" s="692">
        <f t="shared" si="177"/>
        <v>11.628357907945071</v>
      </c>
      <c r="DY124" s="69">
        <f t="shared" si="132"/>
        <v>3052457.2081395346</v>
      </c>
      <c r="DZ124" s="692">
        <f t="shared" si="178"/>
        <v>35.293891869712347</v>
      </c>
      <c r="EA124" s="91"/>
      <c r="EB124" s="69"/>
      <c r="EC124" s="69"/>
      <c r="ED124" s="69"/>
      <c r="EE124" s="69"/>
      <c r="EF124" s="69"/>
      <c r="EG124" s="69"/>
      <c r="EH124" s="69">
        <v>281000</v>
      </c>
      <c r="EI124" s="69">
        <f t="shared" si="133"/>
        <v>1035000</v>
      </c>
      <c r="EJ124" s="69">
        <v>1316000</v>
      </c>
      <c r="EK124" s="91"/>
      <c r="EL124" s="69"/>
      <c r="EM124" s="69"/>
      <c r="EN124" s="69"/>
      <c r="EO124" s="69"/>
      <c r="EP124" s="69"/>
      <c r="EQ124" s="69"/>
      <c r="ER124" s="69"/>
      <c r="ES124" s="69"/>
      <c r="ET124" s="69"/>
      <c r="EU124" s="91"/>
    </row>
    <row r="125" spans="1:151" s="72" customFormat="1">
      <c r="A125" s="61">
        <v>36708</v>
      </c>
      <c r="B125" s="70">
        <v>284</v>
      </c>
      <c r="C125" s="70">
        <f t="shared" si="96"/>
        <v>499</v>
      </c>
      <c r="D125" s="70">
        <v>783</v>
      </c>
      <c r="E125" s="70">
        <f t="shared" si="97"/>
        <v>2144</v>
      </c>
      <c r="F125" s="70">
        <f t="shared" si="98"/>
        <v>2642</v>
      </c>
      <c r="G125" s="70">
        <f t="shared" si="99"/>
        <v>4786</v>
      </c>
      <c r="H125" s="70">
        <v>2428</v>
      </c>
      <c r="I125" s="70">
        <f t="shared" si="100"/>
        <v>3141</v>
      </c>
      <c r="J125" s="70">
        <v>5569</v>
      </c>
      <c r="K125" s="23"/>
      <c r="L125" s="70">
        <v>1044</v>
      </c>
      <c r="M125" s="70">
        <f t="shared" si="101"/>
        <v>1954</v>
      </c>
      <c r="N125" s="70">
        <v>2998</v>
      </c>
      <c r="O125" s="70">
        <f t="shared" si="102"/>
        <v>1277</v>
      </c>
      <c r="P125" s="70">
        <f t="shared" si="103"/>
        <v>2114</v>
      </c>
      <c r="Q125" s="70">
        <f t="shared" si="104"/>
        <v>3391</v>
      </c>
      <c r="R125" s="70">
        <v>2321</v>
      </c>
      <c r="S125" s="70">
        <f t="shared" si="105"/>
        <v>4068</v>
      </c>
      <c r="T125" s="70">
        <v>6389</v>
      </c>
      <c r="U125" s="23"/>
      <c r="V125" s="70">
        <v>-760</v>
      </c>
      <c r="W125" s="70">
        <f t="shared" si="106"/>
        <v>-1455</v>
      </c>
      <c r="X125" s="70">
        <v>-2215</v>
      </c>
      <c r="Y125" s="70">
        <f t="shared" si="107"/>
        <v>867</v>
      </c>
      <c r="Z125" s="70">
        <f t="shared" si="108"/>
        <v>528</v>
      </c>
      <c r="AA125" s="70">
        <f t="shared" si="109"/>
        <v>1395</v>
      </c>
      <c r="AB125" s="70">
        <v>107</v>
      </c>
      <c r="AC125" s="70">
        <f t="shared" si="110"/>
        <v>-927</v>
      </c>
      <c r="AD125" s="70">
        <v>-820</v>
      </c>
      <c r="AE125" s="23"/>
      <c r="AF125" s="233">
        <f t="shared" si="150"/>
        <v>-8883</v>
      </c>
      <c r="AG125" s="233">
        <f t="shared" si="111"/>
        <v>-17059</v>
      </c>
      <c r="AH125" s="233">
        <f t="shared" si="151"/>
        <v>-25942</v>
      </c>
      <c r="AI125" s="233">
        <f t="shared" si="112"/>
        <v>9236</v>
      </c>
      <c r="AJ125" s="233">
        <f t="shared" si="113"/>
        <v>6564</v>
      </c>
      <c r="AK125" s="233">
        <f t="shared" si="114"/>
        <v>15800</v>
      </c>
      <c r="AL125" s="233">
        <f t="shared" si="152"/>
        <v>353</v>
      </c>
      <c r="AM125" s="233">
        <f t="shared" si="115"/>
        <v>-10495</v>
      </c>
      <c r="AN125" s="233">
        <f t="shared" si="153"/>
        <v>-10142</v>
      </c>
      <c r="AO125" s="23"/>
      <c r="AP125" s="233">
        <f t="shared" si="134"/>
        <v>3770</v>
      </c>
      <c r="AQ125" s="233">
        <f t="shared" si="135"/>
        <v>12653</v>
      </c>
      <c r="AR125" s="233">
        <f t="shared" si="136"/>
        <v>-8883</v>
      </c>
      <c r="AS125" s="233">
        <f t="shared" si="137"/>
        <v>22653</v>
      </c>
      <c r="AT125" s="233">
        <f t="shared" si="138"/>
        <v>13417</v>
      </c>
      <c r="AU125" s="233">
        <f t="shared" si="139"/>
        <v>9236</v>
      </c>
      <c r="AV125" s="409">
        <f t="shared" si="140"/>
        <v>26423</v>
      </c>
      <c r="AW125" s="409">
        <f t="shared" si="141"/>
        <v>26070</v>
      </c>
      <c r="AX125" s="233">
        <f t="shared" si="142"/>
        <v>353</v>
      </c>
      <c r="AY125" s="75"/>
      <c r="AZ125" s="744">
        <v>264091</v>
      </c>
      <c r="BA125" s="382">
        <f t="shared" si="154"/>
        <v>3.2586270000000002</v>
      </c>
      <c r="BB125" s="69">
        <f t="shared" si="116"/>
        <v>113293</v>
      </c>
      <c r="BC125" s="382">
        <f t="shared" si="154"/>
        <v>1.165662</v>
      </c>
      <c r="BD125" s="744">
        <v>377384</v>
      </c>
      <c r="BE125" s="382">
        <f t="shared" si="143"/>
        <v>4.4242889999999999</v>
      </c>
      <c r="BF125" s="744">
        <v>479365</v>
      </c>
      <c r="BG125" s="382">
        <f t="shared" si="144"/>
        <v>5.6208210000000003</v>
      </c>
      <c r="BH125" s="69">
        <f t="shared" si="91"/>
        <v>1527731</v>
      </c>
      <c r="BI125" s="382">
        <f t="shared" si="145"/>
        <v>16.725359999999998</v>
      </c>
      <c r="BJ125" s="744">
        <v>2007096</v>
      </c>
      <c r="BK125" s="382">
        <f t="shared" si="146"/>
        <v>22.346181000000001</v>
      </c>
      <c r="BL125" s="69">
        <f t="shared" si="179"/>
        <v>743456</v>
      </c>
      <c r="BM125" s="382">
        <f t="shared" si="147"/>
        <v>8.879448</v>
      </c>
      <c r="BN125" s="69">
        <f t="shared" si="117"/>
        <v>1641641</v>
      </c>
      <c r="BO125" s="382">
        <f t="shared" si="148"/>
        <v>17.899616000000002</v>
      </c>
      <c r="BP125" s="744">
        <v>2385097</v>
      </c>
      <c r="BQ125" s="382">
        <f t="shared" si="149"/>
        <v>26.779064000000002</v>
      </c>
      <c r="BR125" s="20"/>
      <c r="BS125" s="744">
        <v>647845</v>
      </c>
      <c r="BT125" s="420">
        <f t="shared" si="155"/>
        <v>6.4546089999999996</v>
      </c>
      <c r="BU125" s="69">
        <f t="shared" si="118"/>
        <v>63146</v>
      </c>
      <c r="BV125" s="420">
        <f t="shared" si="156"/>
        <v>0.749359</v>
      </c>
      <c r="BW125" s="744">
        <v>710991</v>
      </c>
      <c r="BX125" s="420">
        <f t="shared" ref="BX125:BX130" si="182">SUM(BW114:BW125)/1000000</f>
        <v>7.2039679999999997</v>
      </c>
      <c r="BY125" s="744">
        <v>1015373</v>
      </c>
      <c r="BZ125" s="420">
        <f t="shared" si="180"/>
        <v>11.977868000000001</v>
      </c>
      <c r="CA125" s="69">
        <f t="shared" si="119"/>
        <v>736940</v>
      </c>
      <c r="CB125" s="420">
        <f t="shared" si="181"/>
        <v>8.3088689999999996</v>
      </c>
      <c r="CC125" s="744">
        <v>1752313</v>
      </c>
      <c r="CD125" s="420">
        <f t="shared" si="93"/>
        <v>20.286736999999999</v>
      </c>
      <c r="CE125" s="69">
        <f t="shared" si="120"/>
        <v>1663218</v>
      </c>
      <c r="CF125" s="420">
        <f t="shared" si="94"/>
        <v>18.432476999999999</v>
      </c>
      <c r="CG125" s="69">
        <f t="shared" si="121"/>
        <v>805117</v>
      </c>
      <c r="CH125" s="420">
        <f t="shared" si="90"/>
        <v>9.1210559999999994</v>
      </c>
      <c r="CI125" s="744">
        <v>2468335</v>
      </c>
      <c r="CJ125" s="471">
        <f t="shared" si="160"/>
        <v>27.553533000000002</v>
      </c>
      <c r="CK125" s="96"/>
      <c r="CL125" s="514">
        <v>860</v>
      </c>
      <c r="CM125" s="868">
        <f t="shared" si="95"/>
        <v>1.2802325581395348</v>
      </c>
      <c r="CN125" s="613"/>
      <c r="CO125" s="96"/>
      <c r="CP125" s="69">
        <f t="shared" si="122"/>
        <v>338097.89651162789</v>
      </c>
      <c r="CQ125" s="692">
        <f t="shared" si="161"/>
        <v>4.2135458004864823</v>
      </c>
      <c r="CR125" s="69">
        <f t="shared" si="122"/>
        <v>145041.38720930231</v>
      </c>
      <c r="CS125" s="692">
        <f t="shared" si="162"/>
        <v>1.5069011216706154</v>
      </c>
      <c r="CT125" s="69">
        <f t="shared" si="122"/>
        <v>483139.28372093022</v>
      </c>
      <c r="CU125" s="692">
        <f t="shared" si="163"/>
        <v>5.7204469221570982</v>
      </c>
      <c r="CV125" s="69">
        <f t="shared" si="122"/>
        <v>613698.68023255817</v>
      </c>
      <c r="CW125" s="692">
        <f t="shared" si="164"/>
        <v>7.2674755564584954</v>
      </c>
      <c r="CX125" s="69">
        <f t="shared" si="123"/>
        <v>1955850.9662790697</v>
      </c>
      <c r="CY125" s="692">
        <f t="shared" si="165"/>
        <v>21.61808444587389</v>
      </c>
      <c r="CZ125" s="69">
        <f t="shared" si="124"/>
        <v>2569549.6465116278</v>
      </c>
      <c r="DA125" s="692">
        <f t="shared" si="166"/>
        <v>28.88556000233238</v>
      </c>
      <c r="DB125" s="69">
        <f t="shared" si="125"/>
        <v>951796.57674418599</v>
      </c>
      <c r="DC125" s="692">
        <f t="shared" si="167"/>
        <v>11.481021356944979</v>
      </c>
      <c r="DD125" s="69">
        <f t="shared" si="126"/>
        <v>2101682.2569767442</v>
      </c>
      <c r="DE125" s="692">
        <f t="shared" si="168"/>
        <v>23.136101520573519</v>
      </c>
      <c r="DF125" s="69">
        <f t="shared" si="126"/>
        <v>3053478.8337209299</v>
      </c>
      <c r="DG125" s="692">
        <f t="shared" si="169"/>
        <v>34.617122877518497</v>
      </c>
      <c r="DH125" s="20"/>
      <c r="DI125" s="69">
        <f t="shared" si="127"/>
        <v>829392.26162790693</v>
      </c>
      <c r="DJ125" s="692">
        <f t="shared" si="170"/>
        <v>8.3449806091445833</v>
      </c>
      <c r="DK125" s="69">
        <f t="shared" si="127"/>
        <v>80841.565116279075</v>
      </c>
      <c r="DL125" s="692">
        <f t="shared" si="171"/>
        <v>0.96917602864759755</v>
      </c>
      <c r="DM125" s="69">
        <f t="shared" si="127"/>
        <v>910233.82674418599</v>
      </c>
      <c r="DN125" s="692">
        <f t="shared" si="172"/>
        <v>9.3141566377921787</v>
      </c>
      <c r="DO125" s="69">
        <f t="shared" si="127"/>
        <v>1299913.5732558139</v>
      </c>
      <c r="DP125" s="692">
        <f t="shared" si="173"/>
        <v>15.492938403818465</v>
      </c>
      <c r="DQ125" s="69">
        <f t="shared" si="128"/>
        <v>943454.58139534877</v>
      </c>
      <c r="DR125" s="692">
        <f t="shared" si="174"/>
        <v>10.744312112411929</v>
      </c>
      <c r="DS125" s="69">
        <f t="shared" si="129"/>
        <v>2243368.1546511627</v>
      </c>
      <c r="DT125" s="692">
        <f t="shared" si="175"/>
        <v>26.237250516230397</v>
      </c>
      <c r="DU125" s="69">
        <f t="shared" si="130"/>
        <v>2129305.8348837211</v>
      </c>
      <c r="DV125" s="471">
        <f t="shared" si="176"/>
        <v>23.837919012963049</v>
      </c>
      <c r="DW125" s="69">
        <f t="shared" si="131"/>
        <v>1030736.9965116279</v>
      </c>
      <c r="DX125" s="692">
        <f t="shared" si="177"/>
        <v>11.794735723605637</v>
      </c>
      <c r="DY125" s="69">
        <f t="shared" si="132"/>
        <v>3160042.8313953485</v>
      </c>
      <c r="DZ125" s="692">
        <f t="shared" si="178"/>
        <v>35.632654736568689</v>
      </c>
      <c r="EA125" s="91"/>
      <c r="EB125" s="69">
        <v>157000</v>
      </c>
      <c r="EC125" s="69">
        <f>ED125-EB125</f>
        <v>930000</v>
      </c>
      <c r="ED125" s="69">
        <v>1087000</v>
      </c>
      <c r="EE125" s="69">
        <v>161000</v>
      </c>
      <c r="EF125" s="69">
        <f>EG125-EE125</f>
        <v>416000</v>
      </c>
      <c r="EG125" s="69">
        <v>577000</v>
      </c>
      <c r="EH125" s="69">
        <v>317000</v>
      </c>
      <c r="EI125" s="69">
        <f t="shared" si="133"/>
        <v>1348000</v>
      </c>
      <c r="EJ125" s="69">
        <v>1665000</v>
      </c>
      <c r="EK125" s="91"/>
      <c r="EL125" s="69"/>
      <c r="EM125" s="69"/>
      <c r="EN125" s="69"/>
      <c r="EO125" s="69"/>
      <c r="EP125" s="69"/>
      <c r="EQ125" s="69"/>
      <c r="ER125" s="69"/>
      <c r="ES125" s="69"/>
      <c r="ET125" s="69"/>
      <c r="EU125" s="91"/>
    </row>
    <row r="126" spans="1:151" s="72" customFormat="1">
      <c r="A126" s="61">
        <v>36739</v>
      </c>
      <c r="B126" s="70">
        <v>228</v>
      </c>
      <c r="C126" s="70">
        <f t="shared" si="96"/>
        <v>474</v>
      </c>
      <c r="D126" s="70">
        <v>702</v>
      </c>
      <c r="E126" s="70">
        <f t="shared" si="97"/>
        <v>1658</v>
      </c>
      <c r="F126" s="70">
        <f t="shared" si="98"/>
        <v>2278</v>
      </c>
      <c r="G126" s="70">
        <f t="shared" si="99"/>
        <v>3936</v>
      </c>
      <c r="H126" s="70">
        <v>1886</v>
      </c>
      <c r="I126" s="70">
        <f t="shared" si="100"/>
        <v>2752</v>
      </c>
      <c r="J126" s="70">
        <v>4638</v>
      </c>
      <c r="K126" s="23"/>
      <c r="L126" s="70">
        <v>894</v>
      </c>
      <c r="M126" s="70">
        <f t="shared" si="101"/>
        <v>1738</v>
      </c>
      <c r="N126" s="70">
        <v>2632</v>
      </c>
      <c r="O126" s="70">
        <f t="shared" si="102"/>
        <v>1154</v>
      </c>
      <c r="P126" s="70">
        <f t="shared" si="103"/>
        <v>1742</v>
      </c>
      <c r="Q126" s="70">
        <f t="shared" si="104"/>
        <v>2896</v>
      </c>
      <c r="R126" s="70">
        <v>2048</v>
      </c>
      <c r="S126" s="70">
        <f t="shared" si="105"/>
        <v>3480</v>
      </c>
      <c r="T126" s="70">
        <v>5528</v>
      </c>
      <c r="U126" s="23"/>
      <c r="V126" s="70">
        <v>-666</v>
      </c>
      <c r="W126" s="70">
        <f t="shared" si="106"/>
        <v>-1264</v>
      </c>
      <c r="X126" s="70">
        <v>-1930</v>
      </c>
      <c r="Y126" s="70">
        <f t="shared" si="107"/>
        <v>504</v>
      </c>
      <c r="Z126" s="70">
        <f t="shared" si="108"/>
        <v>536</v>
      </c>
      <c r="AA126" s="70">
        <f t="shared" si="109"/>
        <v>1040</v>
      </c>
      <c r="AB126" s="70">
        <v>-162</v>
      </c>
      <c r="AC126" s="70">
        <f t="shared" si="110"/>
        <v>-728</v>
      </c>
      <c r="AD126" s="70">
        <v>-890</v>
      </c>
      <c r="AE126" s="23"/>
      <c r="AF126" s="233">
        <f t="shared" si="150"/>
        <v>-8859</v>
      </c>
      <c r="AG126" s="233">
        <f t="shared" si="111"/>
        <v>-17167</v>
      </c>
      <c r="AH126" s="233">
        <f t="shared" si="151"/>
        <v>-26026</v>
      </c>
      <c r="AI126" s="233">
        <f t="shared" si="112"/>
        <v>9182</v>
      </c>
      <c r="AJ126" s="233">
        <f t="shared" si="113"/>
        <v>6812</v>
      </c>
      <c r="AK126" s="233">
        <f t="shared" si="114"/>
        <v>15994</v>
      </c>
      <c r="AL126" s="233">
        <f t="shared" si="152"/>
        <v>323</v>
      </c>
      <c r="AM126" s="233">
        <f t="shared" si="115"/>
        <v>-10355</v>
      </c>
      <c r="AN126" s="233">
        <f t="shared" si="153"/>
        <v>-10032</v>
      </c>
      <c r="AO126" s="23"/>
      <c r="AP126" s="233">
        <f t="shared" si="134"/>
        <v>3757</v>
      </c>
      <c r="AQ126" s="233">
        <f t="shared" si="135"/>
        <v>12616</v>
      </c>
      <c r="AR126" s="233">
        <f t="shared" si="136"/>
        <v>-8859</v>
      </c>
      <c r="AS126" s="233">
        <f t="shared" si="137"/>
        <v>22747</v>
      </c>
      <c r="AT126" s="233">
        <f t="shared" si="138"/>
        <v>13565</v>
      </c>
      <c r="AU126" s="233">
        <f t="shared" si="139"/>
        <v>9182</v>
      </c>
      <c r="AV126" s="409">
        <f t="shared" si="140"/>
        <v>26504</v>
      </c>
      <c r="AW126" s="409">
        <f t="shared" si="141"/>
        <v>26181</v>
      </c>
      <c r="AX126" s="233">
        <f t="shared" si="142"/>
        <v>323</v>
      </c>
      <c r="AY126" s="75"/>
      <c r="AZ126" s="744">
        <v>306049</v>
      </c>
      <c r="BA126" s="382">
        <f t="shared" si="154"/>
        <v>3.293558</v>
      </c>
      <c r="BB126" s="69">
        <f t="shared" si="116"/>
        <v>116994</v>
      </c>
      <c r="BC126" s="382">
        <f t="shared" si="154"/>
        <v>1.1988110000000001</v>
      </c>
      <c r="BD126" s="744">
        <v>423043</v>
      </c>
      <c r="BE126" s="382">
        <f t="shared" si="143"/>
        <v>4.4923690000000001</v>
      </c>
      <c r="BF126" s="744">
        <v>482954</v>
      </c>
      <c r="BG126" s="382">
        <f t="shared" si="144"/>
        <v>5.6946060000000003</v>
      </c>
      <c r="BH126" s="69">
        <f t="shared" si="91"/>
        <v>1540595</v>
      </c>
      <c r="BI126" s="382">
        <f t="shared" si="145"/>
        <v>17.086193000000002</v>
      </c>
      <c r="BJ126" s="744">
        <v>2023549</v>
      </c>
      <c r="BK126" s="382">
        <f t="shared" si="146"/>
        <v>22.780798999999998</v>
      </c>
      <c r="BL126" s="69">
        <f t="shared" si="179"/>
        <v>789003</v>
      </c>
      <c r="BM126" s="382">
        <f t="shared" si="147"/>
        <v>8.9881639999999994</v>
      </c>
      <c r="BN126" s="69">
        <f t="shared" si="117"/>
        <v>1658415</v>
      </c>
      <c r="BO126" s="382">
        <f t="shared" si="148"/>
        <v>18.293738999999999</v>
      </c>
      <c r="BP126" s="744">
        <v>2447418</v>
      </c>
      <c r="BQ126" s="382">
        <f t="shared" si="149"/>
        <v>27.281903</v>
      </c>
      <c r="BR126" s="20"/>
      <c r="BS126" s="744">
        <v>625181</v>
      </c>
      <c r="BT126" s="420">
        <f t="shared" si="155"/>
        <v>6.5374429999999997</v>
      </c>
      <c r="BU126" s="69">
        <f t="shared" si="118"/>
        <v>69391</v>
      </c>
      <c r="BV126" s="420">
        <f t="shared" si="156"/>
        <v>0.75376100000000001</v>
      </c>
      <c r="BW126" s="744">
        <v>694572</v>
      </c>
      <c r="BX126" s="420">
        <f t="shared" si="182"/>
        <v>7.2912039999999996</v>
      </c>
      <c r="BY126" s="744">
        <v>1176147</v>
      </c>
      <c r="BZ126" s="420">
        <f t="shared" ref="BZ126:BZ156" si="183">SUM(BY115:BY126)/1000000</f>
        <v>12.098825</v>
      </c>
      <c r="CA126" s="69">
        <f t="shared" si="119"/>
        <v>871090</v>
      </c>
      <c r="CB126" s="420">
        <f t="shared" si="181"/>
        <v>8.5402020000000007</v>
      </c>
      <c r="CC126" s="744">
        <v>2047237</v>
      </c>
      <c r="CD126" s="420">
        <f t="shared" si="93"/>
        <v>20.639026999999999</v>
      </c>
      <c r="CE126" s="69">
        <f t="shared" si="120"/>
        <v>1801328</v>
      </c>
      <c r="CF126" s="420">
        <f t="shared" si="94"/>
        <v>18.636268000000001</v>
      </c>
      <c r="CG126" s="69">
        <f t="shared" si="121"/>
        <v>945023</v>
      </c>
      <c r="CH126" s="420">
        <f t="shared" si="90"/>
        <v>9.356878</v>
      </c>
      <c r="CI126" s="744">
        <v>2746351</v>
      </c>
      <c r="CJ126" s="471">
        <f t="shared" si="160"/>
        <v>27.993145999999999</v>
      </c>
      <c r="CK126" s="96"/>
      <c r="CL126" s="514">
        <v>860</v>
      </c>
      <c r="CM126" s="868">
        <f t="shared" si="95"/>
        <v>1.2802325581395348</v>
      </c>
      <c r="CN126" s="613"/>
      <c r="CO126" s="96"/>
      <c r="CP126" s="69">
        <f t="shared" si="122"/>
        <v>391813.8941860465</v>
      </c>
      <c r="CQ126" s="692">
        <f t="shared" si="161"/>
        <v>4.2525217301335223</v>
      </c>
      <c r="CR126" s="69">
        <f t="shared" si="122"/>
        <v>149779.52790697673</v>
      </c>
      <c r="CS126" s="692">
        <f t="shared" si="162"/>
        <v>1.547563220499578</v>
      </c>
      <c r="CT126" s="69">
        <f t="shared" si="122"/>
        <v>541593.4220930232</v>
      </c>
      <c r="CU126" s="692">
        <f t="shared" si="163"/>
        <v>5.8000849506331003</v>
      </c>
      <c r="CV126" s="69">
        <f t="shared" si="122"/>
        <v>618293.43488372094</v>
      </c>
      <c r="CW126" s="692">
        <f t="shared" si="164"/>
        <v>7.3532689097819333</v>
      </c>
      <c r="CX126" s="69">
        <f t="shared" si="123"/>
        <v>1972319.8779069767</v>
      </c>
      <c r="CY126" s="692">
        <f t="shared" si="165"/>
        <v>22.05504030250427</v>
      </c>
      <c r="CZ126" s="69">
        <f t="shared" si="124"/>
        <v>2590613.3127906974</v>
      </c>
      <c r="DA126" s="692">
        <f t="shared" si="166"/>
        <v>29.408309212286195</v>
      </c>
      <c r="DB126" s="69">
        <f t="shared" si="125"/>
        <v>1010107.3290697674</v>
      </c>
      <c r="DC126" s="692">
        <f t="shared" si="167"/>
        <v>11.605790639915453</v>
      </c>
      <c r="DD126" s="69">
        <f t="shared" si="126"/>
        <v>2123156.8779069767</v>
      </c>
      <c r="DE126" s="692">
        <f t="shared" si="168"/>
        <v>23.613885476494684</v>
      </c>
      <c r="DF126" s="69">
        <f t="shared" si="126"/>
        <v>3133264.2069767439</v>
      </c>
      <c r="DG126" s="692">
        <f t="shared" si="169"/>
        <v>35.219676116410135</v>
      </c>
      <c r="DH126" s="20"/>
      <c r="DI126" s="69">
        <f t="shared" si="127"/>
        <v>800377.07093023253</v>
      </c>
      <c r="DJ126" s="692">
        <f t="shared" si="170"/>
        <v>8.4395372935499928</v>
      </c>
      <c r="DK126" s="69">
        <f t="shared" si="127"/>
        <v>88836.617441860464</v>
      </c>
      <c r="DL126" s="692">
        <f t="shared" si="171"/>
        <v>0.97343476311073462</v>
      </c>
      <c r="DM126" s="69">
        <f t="shared" si="127"/>
        <v>889213.68837209302</v>
      </c>
      <c r="DN126" s="692">
        <f t="shared" si="172"/>
        <v>9.4129720566607258</v>
      </c>
      <c r="DO126" s="69">
        <f t="shared" si="127"/>
        <v>1505741.6825581396</v>
      </c>
      <c r="DP126" s="692">
        <f t="shared" si="173"/>
        <v>15.625436362972351</v>
      </c>
      <c r="DQ126" s="69">
        <f t="shared" si="128"/>
        <v>1115197.7790697673</v>
      </c>
      <c r="DR126" s="692">
        <f t="shared" si="174"/>
        <v>11.02691833474411</v>
      </c>
      <c r="DS126" s="69">
        <f t="shared" si="129"/>
        <v>2620939.4616279071</v>
      </c>
      <c r="DT126" s="692">
        <f t="shared" si="175"/>
        <v>26.652354697716461</v>
      </c>
      <c r="DU126" s="69">
        <f t="shared" si="130"/>
        <v>2306118.7534883721</v>
      </c>
      <c r="DV126" s="471">
        <f t="shared" si="176"/>
        <v>24.064973656522341</v>
      </c>
      <c r="DW126" s="69">
        <f t="shared" si="131"/>
        <v>1209849.2127906976</v>
      </c>
      <c r="DX126" s="692">
        <f t="shared" si="177"/>
        <v>12.081617677531085</v>
      </c>
      <c r="DY126" s="69">
        <f t="shared" si="132"/>
        <v>3515967.9662790699</v>
      </c>
      <c r="DZ126" s="692">
        <f t="shared" si="178"/>
        <v>36.146591334053426</v>
      </c>
      <c r="EA126" s="91"/>
      <c r="EB126" s="69"/>
      <c r="EC126" s="69"/>
      <c r="ED126" s="69"/>
      <c r="EE126" s="69"/>
      <c r="EF126" s="69"/>
      <c r="EG126" s="69"/>
      <c r="EH126" s="69">
        <v>288000</v>
      </c>
      <c r="EI126" s="69">
        <f t="shared" si="133"/>
        <v>1295000</v>
      </c>
      <c r="EJ126" s="69">
        <v>1583000</v>
      </c>
      <c r="EK126" s="91"/>
      <c r="EL126" s="69"/>
      <c r="EM126" s="69"/>
      <c r="EN126" s="69"/>
      <c r="EO126" s="69"/>
      <c r="EP126" s="69"/>
      <c r="EQ126" s="69"/>
      <c r="ER126" s="69"/>
      <c r="ES126" s="69"/>
      <c r="ET126" s="69"/>
      <c r="EU126" s="91"/>
    </row>
    <row r="127" spans="1:151" s="72" customFormat="1">
      <c r="A127" s="61">
        <v>36770</v>
      </c>
      <c r="B127" s="70">
        <v>288</v>
      </c>
      <c r="C127" s="70">
        <f t="shared" si="96"/>
        <v>519</v>
      </c>
      <c r="D127" s="70">
        <v>807</v>
      </c>
      <c r="E127" s="70">
        <f t="shared" si="97"/>
        <v>2167</v>
      </c>
      <c r="F127" s="70">
        <f t="shared" si="98"/>
        <v>2692</v>
      </c>
      <c r="G127" s="70">
        <f t="shared" si="99"/>
        <v>4859</v>
      </c>
      <c r="H127" s="70">
        <v>2455</v>
      </c>
      <c r="I127" s="70">
        <f t="shared" si="100"/>
        <v>3211</v>
      </c>
      <c r="J127" s="70">
        <v>5666</v>
      </c>
      <c r="K127" s="23"/>
      <c r="L127" s="70">
        <v>752</v>
      </c>
      <c r="M127" s="70">
        <f t="shared" si="101"/>
        <v>1695</v>
      </c>
      <c r="N127" s="70">
        <v>2447</v>
      </c>
      <c r="O127" s="70">
        <f t="shared" si="102"/>
        <v>944</v>
      </c>
      <c r="P127" s="70">
        <f t="shared" si="103"/>
        <v>1463</v>
      </c>
      <c r="Q127" s="70">
        <f t="shared" si="104"/>
        <v>2407</v>
      </c>
      <c r="R127" s="70">
        <v>1696</v>
      </c>
      <c r="S127" s="70">
        <f t="shared" si="105"/>
        <v>3158</v>
      </c>
      <c r="T127" s="70">
        <v>4854</v>
      </c>
      <c r="U127" s="23"/>
      <c r="V127" s="70">
        <v>-464</v>
      </c>
      <c r="W127" s="70">
        <f t="shared" si="106"/>
        <v>-1176</v>
      </c>
      <c r="X127" s="70">
        <v>-1640</v>
      </c>
      <c r="Y127" s="70">
        <f t="shared" si="107"/>
        <v>1223</v>
      </c>
      <c r="Z127" s="70">
        <f t="shared" si="108"/>
        <v>1229</v>
      </c>
      <c r="AA127" s="70">
        <f t="shared" si="109"/>
        <v>2452</v>
      </c>
      <c r="AB127" s="70">
        <v>759</v>
      </c>
      <c r="AC127" s="70">
        <f t="shared" si="110"/>
        <v>53</v>
      </c>
      <c r="AD127" s="70">
        <v>812</v>
      </c>
      <c r="AE127" s="23"/>
      <c r="AF127" s="233">
        <f t="shared" si="150"/>
        <v>-8794</v>
      </c>
      <c r="AG127" s="233">
        <f t="shared" si="111"/>
        <v>-17319</v>
      </c>
      <c r="AH127" s="233">
        <f t="shared" si="151"/>
        <v>-26113</v>
      </c>
      <c r="AI127" s="233">
        <f t="shared" si="112"/>
        <v>9330</v>
      </c>
      <c r="AJ127" s="233">
        <f t="shared" si="113"/>
        <v>7255</v>
      </c>
      <c r="AK127" s="233">
        <f t="shared" si="114"/>
        <v>16585</v>
      </c>
      <c r="AL127" s="233">
        <f t="shared" si="152"/>
        <v>536</v>
      </c>
      <c r="AM127" s="233">
        <f t="shared" si="115"/>
        <v>-10064</v>
      </c>
      <c r="AN127" s="233">
        <f t="shared" si="153"/>
        <v>-9528</v>
      </c>
      <c r="AO127" s="23"/>
      <c r="AP127" s="233">
        <f t="shared" si="134"/>
        <v>3780</v>
      </c>
      <c r="AQ127" s="233">
        <f t="shared" si="135"/>
        <v>12574</v>
      </c>
      <c r="AR127" s="233">
        <f t="shared" si="136"/>
        <v>-8794</v>
      </c>
      <c r="AS127" s="233">
        <f t="shared" si="137"/>
        <v>22936</v>
      </c>
      <c r="AT127" s="233">
        <f t="shared" si="138"/>
        <v>13606</v>
      </c>
      <c r="AU127" s="233">
        <f t="shared" si="139"/>
        <v>9330</v>
      </c>
      <c r="AV127" s="409">
        <f t="shared" si="140"/>
        <v>26716</v>
      </c>
      <c r="AW127" s="409">
        <f t="shared" si="141"/>
        <v>26180</v>
      </c>
      <c r="AX127" s="233">
        <f t="shared" si="142"/>
        <v>536</v>
      </c>
      <c r="AY127" s="75"/>
      <c r="AZ127" s="744">
        <v>284990</v>
      </c>
      <c r="BA127" s="382">
        <f t="shared" si="154"/>
        <v>3.295204</v>
      </c>
      <c r="BB127" s="69">
        <f t="shared" si="116"/>
        <v>125078</v>
      </c>
      <c r="BC127" s="382">
        <f t="shared" si="154"/>
        <v>1.2258500000000001</v>
      </c>
      <c r="BD127" s="744">
        <v>410068</v>
      </c>
      <c r="BE127" s="382">
        <f t="shared" si="143"/>
        <v>4.5210540000000004</v>
      </c>
      <c r="BF127" s="744">
        <v>547107</v>
      </c>
      <c r="BG127" s="382">
        <f t="shared" si="144"/>
        <v>5.8176050000000004</v>
      </c>
      <c r="BH127" s="69">
        <f t="shared" si="91"/>
        <v>1537104</v>
      </c>
      <c r="BI127" s="382">
        <f t="shared" si="145"/>
        <v>17.367574999999999</v>
      </c>
      <c r="BJ127" s="744">
        <v>2084211</v>
      </c>
      <c r="BK127" s="382">
        <f t="shared" si="146"/>
        <v>23.185179999999999</v>
      </c>
      <c r="BL127" s="69">
        <f t="shared" si="179"/>
        <v>832097</v>
      </c>
      <c r="BM127" s="382">
        <f t="shared" si="147"/>
        <v>9.1128090000000004</v>
      </c>
      <c r="BN127" s="69">
        <f t="shared" si="117"/>
        <v>1662819</v>
      </c>
      <c r="BO127" s="382">
        <f t="shared" si="148"/>
        <v>18.60201</v>
      </c>
      <c r="BP127" s="744">
        <v>2494916</v>
      </c>
      <c r="BQ127" s="382">
        <f t="shared" si="149"/>
        <v>27.714818999999999</v>
      </c>
      <c r="BR127" s="20"/>
      <c r="BS127" s="744">
        <v>624896</v>
      </c>
      <c r="BT127" s="420">
        <f t="shared" si="155"/>
        <v>6.6506069999999999</v>
      </c>
      <c r="BU127" s="69">
        <f t="shared" si="118"/>
        <v>70733</v>
      </c>
      <c r="BV127" s="420">
        <f t="shared" si="156"/>
        <v>0.76043300000000003</v>
      </c>
      <c r="BW127" s="744">
        <v>695629</v>
      </c>
      <c r="BX127" s="420">
        <f t="shared" si="182"/>
        <v>7.4110399999999998</v>
      </c>
      <c r="BY127" s="744">
        <v>1162805</v>
      </c>
      <c r="BZ127" s="420">
        <f t="shared" si="183"/>
        <v>12.238166</v>
      </c>
      <c r="CA127" s="69">
        <f t="shared" si="119"/>
        <v>892705</v>
      </c>
      <c r="CB127" s="420">
        <f t="shared" si="181"/>
        <v>8.7517639999999997</v>
      </c>
      <c r="CC127" s="744">
        <v>2055510</v>
      </c>
      <c r="CD127" s="420">
        <f t="shared" si="93"/>
        <v>20.989930000000001</v>
      </c>
      <c r="CE127" s="69">
        <f t="shared" si="120"/>
        <v>1787701</v>
      </c>
      <c r="CF127" s="420">
        <f t="shared" si="94"/>
        <v>18.888773</v>
      </c>
      <c r="CG127" s="69">
        <f t="shared" si="121"/>
        <v>968754</v>
      </c>
      <c r="CH127" s="420">
        <f t="shared" si="90"/>
        <v>9.576829</v>
      </c>
      <c r="CI127" s="744">
        <v>2756455</v>
      </c>
      <c r="CJ127" s="471">
        <f t="shared" si="160"/>
        <v>28.465602000000001</v>
      </c>
      <c r="CK127" s="96"/>
      <c r="CL127" s="514">
        <v>873</v>
      </c>
      <c r="CM127" s="868">
        <f t="shared" si="95"/>
        <v>1.261168384879725</v>
      </c>
      <c r="CN127" s="613"/>
      <c r="CO127" s="96"/>
      <c r="CP127" s="69">
        <f t="shared" si="122"/>
        <v>359420.37800687284</v>
      </c>
      <c r="CQ127" s="692">
        <f t="shared" si="161"/>
        <v>4.2431930017574171</v>
      </c>
      <c r="CR127" s="69">
        <f t="shared" si="122"/>
        <v>157744.41924398625</v>
      </c>
      <c r="CS127" s="692">
        <f t="shared" si="162"/>
        <v>1.5777178773322171</v>
      </c>
      <c r="CT127" s="69">
        <f t="shared" si="122"/>
        <v>517164.79725085909</v>
      </c>
      <c r="CU127" s="692">
        <f t="shared" si="163"/>
        <v>5.8209108790896336</v>
      </c>
      <c r="CV127" s="69">
        <f t="shared" si="122"/>
        <v>689994.05154639168</v>
      </c>
      <c r="CW127" s="692">
        <f t="shared" si="164"/>
        <v>7.491320989697118</v>
      </c>
      <c r="CX127" s="69">
        <f t="shared" si="123"/>
        <v>1938546.969072165</v>
      </c>
      <c r="CY127" s="692">
        <f t="shared" si="165"/>
        <v>22.359367505618991</v>
      </c>
      <c r="CZ127" s="69">
        <f t="shared" si="124"/>
        <v>2628541.0206185565</v>
      </c>
      <c r="DA127" s="692">
        <f t="shared" si="166"/>
        <v>29.850688495316103</v>
      </c>
      <c r="DB127" s="69">
        <f t="shared" si="125"/>
        <v>1049414.4295532645</v>
      </c>
      <c r="DC127" s="692">
        <f t="shared" si="167"/>
        <v>11.734513991454534</v>
      </c>
      <c r="DD127" s="69">
        <f t="shared" si="126"/>
        <v>2097094.7525773195</v>
      </c>
      <c r="DE127" s="692">
        <f t="shared" si="168"/>
        <v>23.948146484391152</v>
      </c>
      <c r="DF127" s="69">
        <f t="shared" si="126"/>
        <v>3146509.182130584</v>
      </c>
      <c r="DG127" s="692">
        <f t="shared" si="169"/>
        <v>35.682660475845687</v>
      </c>
      <c r="DH127" s="20"/>
      <c r="DI127" s="69">
        <f t="shared" si="127"/>
        <v>788099.07903780066</v>
      </c>
      <c r="DJ127" s="692">
        <f t="shared" si="170"/>
        <v>8.5616589115948845</v>
      </c>
      <c r="DK127" s="69">
        <f t="shared" si="127"/>
        <v>89206.223367697588</v>
      </c>
      <c r="DL127" s="692">
        <f t="shared" si="171"/>
        <v>0.97927081981176556</v>
      </c>
      <c r="DM127" s="69">
        <f t="shared" si="127"/>
        <v>877305.30240549822</v>
      </c>
      <c r="DN127" s="692">
        <f t="shared" si="172"/>
        <v>9.5409297314066492</v>
      </c>
      <c r="DO127" s="69">
        <f t="shared" si="127"/>
        <v>1466492.9037800687</v>
      </c>
      <c r="DP127" s="692">
        <f t="shared" si="173"/>
        <v>15.759974344766606</v>
      </c>
      <c r="DQ127" s="69">
        <f t="shared" si="128"/>
        <v>1125851.323024055</v>
      </c>
      <c r="DR127" s="692">
        <f t="shared" si="174"/>
        <v>11.266317597484479</v>
      </c>
      <c r="DS127" s="69">
        <f t="shared" si="129"/>
        <v>2592344.2268041237</v>
      </c>
      <c r="DT127" s="692">
        <f t="shared" si="175"/>
        <v>27.026291942251078</v>
      </c>
      <c r="DU127" s="69">
        <f t="shared" si="130"/>
        <v>2254591.9828178692</v>
      </c>
      <c r="DV127" s="471">
        <f t="shared" si="176"/>
        <v>24.321633256361487</v>
      </c>
      <c r="DW127" s="69">
        <f t="shared" si="131"/>
        <v>1221761.9175257732</v>
      </c>
      <c r="DX127" s="692">
        <f t="shared" si="177"/>
        <v>12.328873563141967</v>
      </c>
      <c r="DY127" s="69">
        <f t="shared" si="132"/>
        <v>3476353.9003436426</v>
      </c>
      <c r="DZ127" s="692">
        <f t="shared" si="178"/>
        <v>36.650506819503462</v>
      </c>
      <c r="EA127" s="91"/>
      <c r="EB127" s="69"/>
      <c r="EC127" s="69"/>
      <c r="ED127" s="69"/>
      <c r="EE127" s="69"/>
      <c r="EF127" s="69"/>
      <c r="EG127" s="69"/>
      <c r="EH127" s="69">
        <v>284000</v>
      </c>
      <c r="EI127" s="69">
        <f t="shared" si="133"/>
        <v>1420000</v>
      </c>
      <c r="EJ127" s="69">
        <v>1704000</v>
      </c>
      <c r="EK127" s="91"/>
      <c r="EL127" s="69"/>
      <c r="EM127" s="69"/>
      <c r="EN127" s="69"/>
      <c r="EO127" s="69"/>
      <c r="EP127" s="69"/>
      <c r="EQ127" s="69"/>
      <c r="ER127" s="69"/>
      <c r="ES127" s="69"/>
      <c r="ET127" s="69"/>
      <c r="EU127" s="91"/>
    </row>
    <row r="128" spans="1:151" s="72" customFormat="1">
      <c r="A128" s="61">
        <v>36800</v>
      </c>
      <c r="B128" s="70">
        <v>219</v>
      </c>
      <c r="C128" s="70">
        <f t="shared" si="96"/>
        <v>517</v>
      </c>
      <c r="D128" s="70">
        <v>736</v>
      </c>
      <c r="E128" s="70">
        <f t="shared" si="97"/>
        <v>1936</v>
      </c>
      <c r="F128" s="70">
        <f t="shared" si="98"/>
        <v>2693</v>
      </c>
      <c r="G128" s="70">
        <f t="shared" si="99"/>
        <v>4629</v>
      </c>
      <c r="H128" s="70">
        <v>2155</v>
      </c>
      <c r="I128" s="70">
        <f t="shared" si="100"/>
        <v>3210</v>
      </c>
      <c r="J128" s="70">
        <v>5365</v>
      </c>
      <c r="K128" s="23"/>
      <c r="L128" s="70">
        <v>856</v>
      </c>
      <c r="M128" s="70">
        <f t="shared" si="101"/>
        <v>1911</v>
      </c>
      <c r="N128" s="70">
        <v>2767</v>
      </c>
      <c r="O128" s="70">
        <f t="shared" si="102"/>
        <v>869</v>
      </c>
      <c r="P128" s="70">
        <f t="shared" si="103"/>
        <v>1357</v>
      </c>
      <c r="Q128" s="70">
        <f t="shared" si="104"/>
        <v>2226</v>
      </c>
      <c r="R128" s="70">
        <v>1725</v>
      </c>
      <c r="S128" s="70">
        <f t="shared" si="105"/>
        <v>3268</v>
      </c>
      <c r="T128" s="70">
        <v>4993</v>
      </c>
      <c r="U128" s="23"/>
      <c r="V128" s="70">
        <v>-637</v>
      </c>
      <c r="W128" s="70">
        <f t="shared" si="106"/>
        <v>-1394</v>
      </c>
      <c r="X128" s="70">
        <v>-2031</v>
      </c>
      <c r="Y128" s="70">
        <f t="shared" si="107"/>
        <v>1067</v>
      </c>
      <c r="Z128" s="70">
        <f t="shared" si="108"/>
        <v>1336</v>
      </c>
      <c r="AA128" s="70">
        <f t="shared" si="109"/>
        <v>2403</v>
      </c>
      <c r="AB128" s="70">
        <v>430</v>
      </c>
      <c r="AC128" s="70">
        <f t="shared" si="110"/>
        <v>-58</v>
      </c>
      <c r="AD128" s="70">
        <v>372</v>
      </c>
      <c r="AE128" s="23"/>
      <c r="AF128" s="233">
        <f t="shared" si="150"/>
        <v>-8876</v>
      </c>
      <c r="AG128" s="233">
        <f t="shared" si="111"/>
        <v>-17415</v>
      </c>
      <c r="AH128" s="233">
        <f t="shared" si="151"/>
        <v>-26291</v>
      </c>
      <c r="AI128" s="233">
        <f t="shared" si="112"/>
        <v>9382</v>
      </c>
      <c r="AJ128" s="233">
        <f t="shared" si="113"/>
        <v>7641</v>
      </c>
      <c r="AK128" s="233">
        <f t="shared" si="114"/>
        <v>17023</v>
      </c>
      <c r="AL128" s="233">
        <f t="shared" si="152"/>
        <v>506</v>
      </c>
      <c r="AM128" s="233">
        <f t="shared" si="115"/>
        <v>-9774</v>
      </c>
      <c r="AN128" s="233">
        <f t="shared" si="153"/>
        <v>-9268</v>
      </c>
      <c r="AO128" s="23"/>
      <c r="AP128" s="233">
        <f t="shared" si="134"/>
        <v>3693</v>
      </c>
      <c r="AQ128" s="233">
        <f t="shared" si="135"/>
        <v>12569</v>
      </c>
      <c r="AR128" s="233">
        <f t="shared" si="136"/>
        <v>-8876</v>
      </c>
      <c r="AS128" s="233">
        <f t="shared" si="137"/>
        <v>23078</v>
      </c>
      <c r="AT128" s="233">
        <f t="shared" si="138"/>
        <v>13696</v>
      </c>
      <c r="AU128" s="233">
        <f t="shared" si="139"/>
        <v>9382</v>
      </c>
      <c r="AV128" s="409">
        <f t="shared" si="140"/>
        <v>26771</v>
      </c>
      <c r="AW128" s="409">
        <f t="shared" si="141"/>
        <v>26265</v>
      </c>
      <c r="AX128" s="233">
        <f t="shared" si="142"/>
        <v>506</v>
      </c>
      <c r="AY128" s="75"/>
      <c r="AZ128" s="744">
        <v>315322</v>
      </c>
      <c r="BA128" s="382">
        <f t="shared" si="154"/>
        <v>3.3503530000000001</v>
      </c>
      <c r="BB128" s="69">
        <f t="shared" si="116"/>
        <v>129857</v>
      </c>
      <c r="BC128" s="382">
        <f t="shared" si="154"/>
        <v>1.2628200000000001</v>
      </c>
      <c r="BD128" s="744">
        <v>445179</v>
      </c>
      <c r="BE128" s="382">
        <f t="shared" si="143"/>
        <v>4.6131729999999997</v>
      </c>
      <c r="BF128" s="744">
        <v>549451</v>
      </c>
      <c r="BG128" s="382">
        <f t="shared" si="144"/>
        <v>5.8987379999999998</v>
      </c>
      <c r="BH128" s="69">
        <f t="shared" si="91"/>
        <v>1800166</v>
      </c>
      <c r="BI128" s="382">
        <f t="shared" si="145"/>
        <v>17.920608000000001</v>
      </c>
      <c r="BJ128" s="744">
        <v>2349617</v>
      </c>
      <c r="BK128" s="382">
        <f t="shared" si="146"/>
        <v>23.819345999999999</v>
      </c>
      <c r="BL128" s="69">
        <f t="shared" si="179"/>
        <v>864773</v>
      </c>
      <c r="BM128" s="382">
        <f t="shared" si="147"/>
        <v>9.249091</v>
      </c>
      <c r="BN128" s="69">
        <f t="shared" si="117"/>
        <v>1930654</v>
      </c>
      <c r="BO128" s="382">
        <f t="shared" si="148"/>
        <v>19.191866000000001</v>
      </c>
      <c r="BP128" s="744">
        <v>2795427</v>
      </c>
      <c r="BQ128" s="382">
        <f t="shared" si="149"/>
        <v>28.440957000000001</v>
      </c>
      <c r="BR128" s="20"/>
      <c r="BS128" s="744">
        <v>687456</v>
      </c>
      <c r="BT128" s="420">
        <f t="shared" si="155"/>
        <v>6.7971830000000004</v>
      </c>
      <c r="BU128" s="69">
        <f t="shared" si="118"/>
        <v>68176</v>
      </c>
      <c r="BV128" s="420">
        <f t="shared" si="156"/>
        <v>0.76889399999999997</v>
      </c>
      <c r="BW128" s="744">
        <v>755632</v>
      </c>
      <c r="BX128" s="420">
        <f t="shared" si="182"/>
        <v>7.5660769999999999</v>
      </c>
      <c r="BY128" s="744">
        <v>1304170</v>
      </c>
      <c r="BZ128" s="420">
        <f t="shared" si="183"/>
        <v>12.489577000000001</v>
      </c>
      <c r="CA128" s="69">
        <f t="shared" si="119"/>
        <v>879838</v>
      </c>
      <c r="CB128" s="420">
        <f t="shared" si="181"/>
        <v>8.9694839999999996</v>
      </c>
      <c r="CC128" s="744">
        <v>2184008</v>
      </c>
      <c r="CD128" s="420">
        <f t="shared" si="93"/>
        <v>21.459060999999998</v>
      </c>
      <c r="CE128" s="69">
        <f t="shared" si="120"/>
        <v>1991626</v>
      </c>
      <c r="CF128" s="420">
        <f t="shared" si="94"/>
        <v>19.286760000000001</v>
      </c>
      <c r="CG128" s="69">
        <f t="shared" si="121"/>
        <v>952404</v>
      </c>
      <c r="CH128" s="420">
        <f t="shared" si="90"/>
        <v>9.8032830000000004</v>
      </c>
      <c r="CI128" s="744">
        <v>2944030</v>
      </c>
      <c r="CJ128" s="471">
        <f t="shared" si="160"/>
        <v>29.090043000000001</v>
      </c>
      <c r="CK128" s="96"/>
      <c r="CL128" s="514">
        <v>873</v>
      </c>
      <c r="CM128" s="868">
        <f t="shared" si="95"/>
        <v>1.261168384879725</v>
      </c>
      <c r="CN128" s="613"/>
      <c r="CO128" s="96"/>
      <c r="CP128" s="69">
        <f t="shared" si="122"/>
        <v>397674.13745704468</v>
      </c>
      <c r="CQ128" s="692">
        <f t="shared" si="161"/>
        <v>4.3022731994981482</v>
      </c>
      <c r="CR128" s="69">
        <f t="shared" si="122"/>
        <v>163771.54295532647</v>
      </c>
      <c r="CS128" s="692">
        <f t="shared" si="162"/>
        <v>1.6206045656776145</v>
      </c>
      <c r="CT128" s="69">
        <f t="shared" si="122"/>
        <v>561445.68041237106</v>
      </c>
      <c r="CU128" s="692">
        <f t="shared" si="163"/>
        <v>5.9228777651757634</v>
      </c>
      <c r="CV128" s="69">
        <f t="shared" si="122"/>
        <v>692950.23024054978</v>
      </c>
      <c r="CW128" s="692">
        <f t="shared" si="164"/>
        <v>7.5747935390866052</v>
      </c>
      <c r="CX128" s="69">
        <f t="shared" si="123"/>
        <v>2270312.4467353951</v>
      </c>
      <c r="CY128" s="692">
        <f t="shared" si="165"/>
        <v>23.006638069375665</v>
      </c>
      <c r="CZ128" s="69">
        <f t="shared" si="124"/>
        <v>2963262.676975945</v>
      </c>
      <c r="DA128" s="692">
        <f t="shared" si="166"/>
        <v>30.58143160846226</v>
      </c>
      <c r="DB128" s="69">
        <f t="shared" si="125"/>
        <v>1090624.3676975945</v>
      </c>
      <c r="DC128" s="692">
        <f t="shared" si="167"/>
        <v>11.877066738584753</v>
      </c>
      <c r="DD128" s="69">
        <f t="shared" si="126"/>
        <v>2434879.7869415805</v>
      </c>
      <c r="DE128" s="692">
        <f t="shared" si="168"/>
        <v>24.63808703019798</v>
      </c>
      <c r="DF128" s="69">
        <f t="shared" si="126"/>
        <v>3525504.1546391752</v>
      </c>
      <c r="DG128" s="692">
        <f t="shared" si="169"/>
        <v>36.515153768782731</v>
      </c>
      <c r="DH128" s="20"/>
      <c r="DI128" s="69">
        <f t="shared" si="127"/>
        <v>866997.77319587627</v>
      </c>
      <c r="DJ128" s="692">
        <f t="shared" si="170"/>
        <v>8.7247454791170025</v>
      </c>
      <c r="DK128" s="69">
        <f t="shared" si="127"/>
        <v>85981.41580756013</v>
      </c>
      <c r="DL128" s="692">
        <f t="shared" si="171"/>
        <v>0.98753803349166613</v>
      </c>
      <c r="DM128" s="69">
        <f t="shared" si="127"/>
        <v>952979.18900343636</v>
      </c>
      <c r="DN128" s="692">
        <f t="shared" si="172"/>
        <v>9.7122835126086677</v>
      </c>
      <c r="DO128" s="69">
        <f t="shared" si="127"/>
        <v>1644777.9725085909</v>
      </c>
      <c r="DP128" s="692">
        <f t="shared" si="173"/>
        <v>16.034672342097892</v>
      </c>
      <c r="DQ128" s="69">
        <f t="shared" si="128"/>
        <v>1109623.8694158075</v>
      </c>
      <c r="DR128" s="692">
        <f t="shared" si="174"/>
        <v>11.514248892432201</v>
      </c>
      <c r="DS128" s="69">
        <f t="shared" si="129"/>
        <v>2754401.8419243987</v>
      </c>
      <c r="DT128" s="692">
        <f t="shared" si="175"/>
        <v>27.548921234530088</v>
      </c>
      <c r="DU128" s="69">
        <f t="shared" si="130"/>
        <v>2511775.7457044674</v>
      </c>
      <c r="DV128" s="471">
        <f t="shared" si="176"/>
        <v>24.759417821214896</v>
      </c>
      <c r="DW128" s="69">
        <f t="shared" si="131"/>
        <v>1201141.8144329896</v>
      </c>
      <c r="DX128" s="692">
        <f t="shared" si="177"/>
        <v>12.585250661262899</v>
      </c>
      <c r="DY128" s="69">
        <f t="shared" si="132"/>
        <v>3712917.5601374567</v>
      </c>
      <c r="DZ128" s="692">
        <f t="shared" si="178"/>
        <v>37.3446684824778</v>
      </c>
      <c r="EA128" s="91"/>
      <c r="EB128" s="69">
        <v>164000</v>
      </c>
      <c r="EC128" s="69">
        <f>ED128-EB128</f>
        <v>1017000</v>
      </c>
      <c r="ED128" s="69">
        <v>1181000</v>
      </c>
      <c r="EE128" s="69">
        <v>185000</v>
      </c>
      <c r="EF128" s="69">
        <f>EG128-EE128</f>
        <v>581000</v>
      </c>
      <c r="EG128" s="69">
        <v>766000</v>
      </c>
      <c r="EH128" s="69">
        <v>348000</v>
      </c>
      <c r="EI128" s="69">
        <f t="shared" si="133"/>
        <v>1599000</v>
      </c>
      <c r="EJ128" s="69">
        <v>1947000</v>
      </c>
      <c r="EK128" s="91"/>
      <c r="EL128" s="69"/>
      <c r="EM128" s="69"/>
      <c r="EN128" s="69"/>
      <c r="EO128" s="69"/>
      <c r="EP128" s="69"/>
      <c r="EQ128" s="69"/>
      <c r="ER128" s="69"/>
      <c r="ES128" s="69"/>
      <c r="ET128" s="69"/>
      <c r="EU128" s="91"/>
    </row>
    <row r="129" spans="1:151" s="72" customFormat="1">
      <c r="A129" s="61">
        <v>36831</v>
      </c>
      <c r="B129" s="70">
        <v>271</v>
      </c>
      <c r="C129" s="70">
        <f t="shared" si="96"/>
        <v>605</v>
      </c>
      <c r="D129" s="70">
        <v>876</v>
      </c>
      <c r="E129" s="70">
        <f t="shared" si="97"/>
        <v>2125</v>
      </c>
      <c r="F129" s="70">
        <f t="shared" si="98"/>
        <v>2921</v>
      </c>
      <c r="G129" s="70">
        <f t="shared" si="99"/>
        <v>5046</v>
      </c>
      <c r="H129" s="70">
        <v>2396</v>
      </c>
      <c r="I129" s="70">
        <f t="shared" si="100"/>
        <v>3526</v>
      </c>
      <c r="J129" s="70">
        <v>5922</v>
      </c>
      <c r="K129" s="23"/>
      <c r="L129" s="70">
        <v>830</v>
      </c>
      <c r="M129" s="70">
        <f t="shared" si="101"/>
        <v>1774</v>
      </c>
      <c r="N129" s="70">
        <v>2604</v>
      </c>
      <c r="O129" s="70">
        <f t="shared" si="102"/>
        <v>906</v>
      </c>
      <c r="P129" s="70">
        <f t="shared" si="103"/>
        <v>1573</v>
      </c>
      <c r="Q129" s="70">
        <f t="shared" si="104"/>
        <v>2479</v>
      </c>
      <c r="R129" s="70">
        <v>1736</v>
      </c>
      <c r="S129" s="70">
        <f t="shared" si="105"/>
        <v>3347</v>
      </c>
      <c r="T129" s="70">
        <v>5083</v>
      </c>
      <c r="U129" s="23"/>
      <c r="V129" s="70">
        <v>-559</v>
      </c>
      <c r="W129" s="70">
        <f t="shared" si="106"/>
        <v>-1169</v>
      </c>
      <c r="X129" s="70">
        <v>-1728</v>
      </c>
      <c r="Y129" s="70">
        <f t="shared" si="107"/>
        <v>1219</v>
      </c>
      <c r="Z129" s="70">
        <f t="shared" si="108"/>
        <v>1348</v>
      </c>
      <c r="AA129" s="70">
        <f t="shared" si="109"/>
        <v>2567</v>
      </c>
      <c r="AB129" s="70">
        <v>660</v>
      </c>
      <c r="AC129" s="70">
        <f t="shared" si="110"/>
        <v>179</v>
      </c>
      <c r="AD129" s="70">
        <v>839</v>
      </c>
      <c r="AE129" s="23"/>
      <c r="AF129" s="233">
        <f t="shared" si="150"/>
        <v>-8880</v>
      </c>
      <c r="AG129" s="233">
        <f t="shared" si="111"/>
        <v>-17557</v>
      </c>
      <c r="AH129" s="233">
        <f t="shared" si="151"/>
        <v>-26437</v>
      </c>
      <c r="AI129" s="233">
        <f t="shared" si="112"/>
        <v>9220</v>
      </c>
      <c r="AJ129" s="233">
        <f t="shared" si="113"/>
        <v>7578</v>
      </c>
      <c r="AK129" s="233">
        <f t="shared" si="114"/>
        <v>16798</v>
      </c>
      <c r="AL129" s="233">
        <f t="shared" si="152"/>
        <v>340</v>
      </c>
      <c r="AM129" s="233">
        <f t="shared" si="115"/>
        <v>-9979</v>
      </c>
      <c r="AN129" s="233">
        <f t="shared" si="153"/>
        <v>-9639</v>
      </c>
      <c r="AO129" s="23"/>
      <c r="AP129" s="233">
        <f t="shared" si="134"/>
        <v>3654</v>
      </c>
      <c r="AQ129" s="233">
        <f t="shared" si="135"/>
        <v>12534</v>
      </c>
      <c r="AR129" s="233">
        <f t="shared" si="136"/>
        <v>-8880</v>
      </c>
      <c r="AS129" s="233">
        <f t="shared" si="137"/>
        <v>22867</v>
      </c>
      <c r="AT129" s="233">
        <f t="shared" si="138"/>
        <v>13647</v>
      </c>
      <c r="AU129" s="233">
        <f t="shared" si="139"/>
        <v>9220</v>
      </c>
      <c r="AV129" s="409">
        <f t="shared" si="140"/>
        <v>26521</v>
      </c>
      <c r="AW129" s="409">
        <f t="shared" si="141"/>
        <v>26181</v>
      </c>
      <c r="AX129" s="233">
        <f t="shared" si="142"/>
        <v>340</v>
      </c>
      <c r="AY129" s="75"/>
      <c r="AZ129" s="744">
        <v>319093</v>
      </c>
      <c r="BA129" s="382">
        <f t="shared" si="154"/>
        <v>3.4078719999999998</v>
      </c>
      <c r="BB129" s="69">
        <f t="shared" si="116"/>
        <v>112821</v>
      </c>
      <c r="BC129" s="382">
        <f t="shared" si="154"/>
        <v>1.284743</v>
      </c>
      <c r="BD129" s="744">
        <v>431914</v>
      </c>
      <c r="BE129" s="382">
        <f t="shared" si="143"/>
        <v>4.692615</v>
      </c>
      <c r="BF129" s="744">
        <v>609049</v>
      </c>
      <c r="BG129" s="382">
        <f t="shared" si="144"/>
        <v>6.0299519999999998</v>
      </c>
      <c r="BH129" s="69">
        <f t="shared" si="91"/>
        <v>1794341</v>
      </c>
      <c r="BI129" s="382">
        <f t="shared" si="145"/>
        <v>18.42464</v>
      </c>
      <c r="BJ129" s="744">
        <v>2403390</v>
      </c>
      <c r="BK129" s="382">
        <f t="shared" si="146"/>
        <v>24.454592000000002</v>
      </c>
      <c r="BL129" s="69">
        <f t="shared" si="179"/>
        <v>928142</v>
      </c>
      <c r="BM129" s="382">
        <f t="shared" si="147"/>
        <v>9.4378240000000009</v>
      </c>
      <c r="BN129" s="69">
        <f t="shared" si="117"/>
        <v>1908589</v>
      </c>
      <c r="BO129" s="382">
        <f t="shared" si="148"/>
        <v>19.718330999999999</v>
      </c>
      <c r="BP129" s="744">
        <v>2836731</v>
      </c>
      <c r="BQ129" s="382">
        <f t="shared" si="149"/>
        <v>29.156154999999998</v>
      </c>
      <c r="BR129" s="20"/>
      <c r="BS129" s="744">
        <v>715671</v>
      </c>
      <c r="BT129" s="420">
        <f t="shared" si="155"/>
        <v>6.9279539999999997</v>
      </c>
      <c r="BU129" s="69">
        <f t="shared" si="118"/>
        <v>68814</v>
      </c>
      <c r="BV129" s="420">
        <f t="shared" si="156"/>
        <v>0.77054800000000001</v>
      </c>
      <c r="BW129" s="744">
        <v>784485</v>
      </c>
      <c r="BX129" s="420">
        <f t="shared" si="182"/>
        <v>7.6985020000000004</v>
      </c>
      <c r="BY129" s="744">
        <v>1256755</v>
      </c>
      <c r="BZ129" s="420">
        <f t="shared" si="183"/>
        <v>12.583055999999999</v>
      </c>
      <c r="CA129" s="69">
        <f t="shared" si="119"/>
        <v>956509</v>
      </c>
      <c r="CB129" s="420">
        <f t="shared" si="181"/>
        <v>9.2272890000000007</v>
      </c>
      <c r="CC129" s="744">
        <v>2213264</v>
      </c>
      <c r="CD129" s="420">
        <f t="shared" si="93"/>
        <v>21.810345000000002</v>
      </c>
      <c r="CE129" s="69">
        <f t="shared" si="120"/>
        <v>1972426</v>
      </c>
      <c r="CF129" s="420">
        <f t="shared" si="94"/>
        <v>19.511009999999999</v>
      </c>
      <c r="CG129" s="69">
        <f t="shared" si="121"/>
        <v>1031388</v>
      </c>
      <c r="CH129" s="420">
        <f t="shared" si="90"/>
        <v>10.064088</v>
      </c>
      <c r="CI129" s="744">
        <v>3003814</v>
      </c>
      <c r="CJ129" s="471">
        <f t="shared" si="160"/>
        <v>29.575098000000001</v>
      </c>
      <c r="CK129" s="96"/>
      <c r="CL129" s="514">
        <v>873</v>
      </c>
      <c r="CM129" s="868">
        <f t="shared" si="95"/>
        <v>1.261168384879725</v>
      </c>
      <c r="CN129" s="613"/>
      <c r="CO129" s="96"/>
      <c r="CP129" s="69">
        <f t="shared" si="122"/>
        <v>402430.00343642611</v>
      </c>
      <c r="CQ129" s="692">
        <f t="shared" si="161"/>
        <v>4.3642859759842194</v>
      </c>
      <c r="CR129" s="69">
        <f t="shared" si="122"/>
        <v>142286.27835051547</v>
      </c>
      <c r="CS129" s="692">
        <f t="shared" si="162"/>
        <v>1.6445945106947966</v>
      </c>
      <c r="CT129" s="69">
        <f t="shared" si="122"/>
        <v>544716.28178694157</v>
      </c>
      <c r="CU129" s="692">
        <f t="shared" si="163"/>
        <v>6.0088804866790175</v>
      </c>
      <c r="CV129" s="69">
        <f t="shared" si="122"/>
        <v>768113.34364261164</v>
      </c>
      <c r="CW129" s="692">
        <f t="shared" si="164"/>
        <v>7.7210436025873728</v>
      </c>
      <c r="CX129" s="69">
        <f t="shared" si="123"/>
        <v>2262966.1408934705</v>
      </c>
      <c r="CY129" s="692">
        <f t="shared" si="165"/>
        <v>23.590372284737217</v>
      </c>
      <c r="CZ129" s="69">
        <f t="shared" si="124"/>
        <v>3031079.4845360825</v>
      </c>
      <c r="DA129" s="692">
        <f t="shared" si="166"/>
        <v>31.311415887324586</v>
      </c>
      <c r="DB129" s="69">
        <f t="shared" si="125"/>
        <v>1170543.3470790377</v>
      </c>
      <c r="DC129" s="692">
        <f t="shared" si="167"/>
        <v>12.085329578571592</v>
      </c>
      <c r="DD129" s="69">
        <f t="shared" si="126"/>
        <v>2407052.1065292098</v>
      </c>
      <c r="DE129" s="692">
        <f t="shared" si="168"/>
        <v>25.246417477152718</v>
      </c>
      <c r="DF129" s="69">
        <f t="shared" si="126"/>
        <v>3577595.4536082475</v>
      </c>
      <c r="DG129" s="692">
        <f t="shared" si="169"/>
        <v>37.331747055724307</v>
      </c>
      <c r="DH129" s="20"/>
      <c r="DI129" s="69">
        <f t="shared" si="127"/>
        <v>902581.63917525765</v>
      </c>
      <c r="DJ129" s="692">
        <f t="shared" si="170"/>
        <v>8.8661274729021891</v>
      </c>
      <c r="DK129" s="69">
        <f t="shared" si="127"/>
        <v>86786.041237113401</v>
      </c>
      <c r="DL129" s="692">
        <f t="shared" si="171"/>
        <v>0.98692081231743201</v>
      </c>
      <c r="DM129" s="69">
        <f t="shared" si="127"/>
        <v>989367.68041237106</v>
      </c>
      <c r="DN129" s="692">
        <f t="shared" si="172"/>
        <v>9.8530482852196215</v>
      </c>
      <c r="DO129" s="69">
        <f t="shared" si="127"/>
        <v>1584979.6735395188</v>
      </c>
      <c r="DP129" s="692">
        <f t="shared" si="173"/>
        <v>16.105743178757976</v>
      </c>
      <c r="DQ129" s="69">
        <f t="shared" si="128"/>
        <v>1206318.9106529208</v>
      </c>
      <c r="DR129" s="692">
        <f t="shared" si="174"/>
        <v>11.811261533581577</v>
      </c>
      <c r="DS129" s="69">
        <f t="shared" si="129"/>
        <v>2791298.5841924399</v>
      </c>
      <c r="DT129" s="692">
        <f t="shared" si="175"/>
        <v>27.917004712339551</v>
      </c>
      <c r="DU129" s="69">
        <f t="shared" si="130"/>
        <v>2487561.3127147765</v>
      </c>
      <c r="DV129" s="471">
        <f t="shared" si="176"/>
        <v>24.971870651660165</v>
      </c>
      <c r="DW129" s="69">
        <f t="shared" si="131"/>
        <v>1300753.9381443299</v>
      </c>
      <c r="DX129" s="692">
        <f t="shared" si="177"/>
        <v>12.883153673875315</v>
      </c>
      <c r="DY129" s="69">
        <f t="shared" si="132"/>
        <v>3788315.2508591064</v>
      </c>
      <c r="DZ129" s="692">
        <f t="shared" si="178"/>
        <v>37.855024325535474</v>
      </c>
      <c r="EA129" s="91"/>
      <c r="EB129" s="69"/>
      <c r="EC129" s="69"/>
      <c r="ED129" s="69"/>
      <c r="EE129" s="69"/>
      <c r="EF129" s="69"/>
      <c r="EG129" s="69"/>
      <c r="EH129" s="69">
        <v>400000</v>
      </c>
      <c r="EI129" s="69">
        <f t="shared" si="133"/>
        <v>1784000</v>
      </c>
      <c r="EJ129" s="69">
        <v>2184000</v>
      </c>
      <c r="EK129" s="91"/>
      <c r="EL129" s="69"/>
      <c r="EM129" s="69"/>
      <c r="EN129" s="69"/>
      <c r="EO129" s="69"/>
      <c r="EP129" s="69"/>
      <c r="EQ129" s="69"/>
      <c r="ER129" s="69"/>
      <c r="ES129" s="69"/>
      <c r="ET129" s="69"/>
      <c r="EU129" s="91"/>
    </row>
    <row r="130" spans="1:151" s="72" customFormat="1">
      <c r="A130" s="61">
        <v>36861</v>
      </c>
      <c r="B130" s="70">
        <v>434</v>
      </c>
      <c r="C130" s="70">
        <f t="shared" si="96"/>
        <v>952</v>
      </c>
      <c r="D130" s="70">
        <v>1386</v>
      </c>
      <c r="E130" s="70">
        <f t="shared" si="97"/>
        <v>2081</v>
      </c>
      <c r="F130" s="70">
        <f t="shared" si="98"/>
        <v>2995</v>
      </c>
      <c r="G130" s="70">
        <f t="shared" si="99"/>
        <v>5076</v>
      </c>
      <c r="H130" s="70">
        <v>2515</v>
      </c>
      <c r="I130" s="70">
        <f t="shared" si="100"/>
        <v>3947</v>
      </c>
      <c r="J130" s="70">
        <v>6462</v>
      </c>
      <c r="K130" s="23"/>
      <c r="L130" s="70">
        <v>1880</v>
      </c>
      <c r="M130" s="70">
        <f t="shared" si="101"/>
        <v>2776</v>
      </c>
      <c r="N130" s="70">
        <v>4656</v>
      </c>
      <c r="O130" s="70">
        <f t="shared" si="102"/>
        <v>1233</v>
      </c>
      <c r="P130" s="70">
        <f t="shared" si="103"/>
        <v>2011</v>
      </c>
      <c r="Q130" s="70">
        <f t="shared" si="104"/>
        <v>3244</v>
      </c>
      <c r="R130" s="70">
        <v>3113</v>
      </c>
      <c r="S130" s="70">
        <f t="shared" si="105"/>
        <v>4787</v>
      </c>
      <c r="T130" s="70">
        <v>7900</v>
      </c>
      <c r="U130" s="23"/>
      <c r="V130" s="70">
        <v>-1446</v>
      </c>
      <c r="W130" s="70">
        <f t="shared" si="106"/>
        <v>-1824</v>
      </c>
      <c r="X130" s="70">
        <v>-3270</v>
      </c>
      <c r="Y130" s="70">
        <f t="shared" si="107"/>
        <v>848</v>
      </c>
      <c r="Z130" s="70">
        <f t="shared" si="108"/>
        <v>984</v>
      </c>
      <c r="AA130" s="70">
        <f t="shared" si="109"/>
        <v>1832</v>
      </c>
      <c r="AB130" s="70">
        <v>-598</v>
      </c>
      <c r="AC130" s="70">
        <f t="shared" si="110"/>
        <v>-840</v>
      </c>
      <c r="AD130" s="70">
        <v>-1438</v>
      </c>
      <c r="AE130" s="23"/>
      <c r="AF130" s="233">
        <f t="shared" si="150"/>
        <v>-9571</v>
      </c>
      <c r="AG130" s="233">
        <f t="shared" si="111"/>
        <v>-18097</v>
      </c>
      <c r="AH130" s="233">
        <f t="shared" si="151"/>
        <v>-27668</v>
      </c>
      <c r="AI130" s="233">
        <f t="shared" si="112"/>
        <v>9130</v>
      </c>
      <c r="AJ130" s="233">
        <f t="shared" si="113"/>
        <v>7226</v>
      </c>
      <c r="AK130" s="233">
        <f t="shared" si="114"/>
        <v>16356</v>
      </c>
      <c r="AL130" s="233">
        <f t="shared" si="152"/>
        <v>-441</v>
      </c>
      <c r="AM130" s="233">
        <f t="shared" si="115"/>
        <v>-10871</v>
      </c>
      <c r="AN130" s="233">
        <f t="shared" si="153"/>
        <v>-11312</v>
      </c>
      <c r="AO130" s="23"/>
      <c r="AP130" s="233">
        <f t="shared" si="134"/>
        <v>3584</v>
      </c>
      <c r="AQ130" s="233">
        <f t="shared" si="135"/>
        <v>13155</v>
      </c>
      <c r="AR130" s="233">
        <f t="shared" si="136"/>
        <v>-9571</v>
      </c>
      <c r="AS130" s="233">
        <f t="shared" si="137"/>
        <v>22822</v>
      </c>
      <c r="AT130" s="233">
        <f t="shared" si="138"/>
        <v>13692</v>
      </c>
      <c r="AU130" s="233">
        <f t="shared" si="139"/>
        <v>9130</v>
      </c>
      <c r="AV130" s="409">
        <f t="shared" si="140"/>
        <v>26406</v>
      </c>
      <c r="AW130" s="409">
        <f t="shared" si="141"/>
        <v>26847</v>
      </c>
      <c r="AX130" s="233">
        <f t="shared" si="142"/>
        <v>-441</v>
      </c>
      <c r="AY130" s="75"/>
      <c r="AZ130" s="744">
        <v>292143</v>
      </c>
      <c r="BA130" s="382">
        <f t="shared" si="154"/>
        <v>3.4459610000000001</v>
      </c>
      <c r="BB130" s="69">
        <f t="shared" si="116"/>
        <v>122146</v>
      </c>
      <c r="BC130" s="382">
        <f t="shared" si="154"/>
        <v>1.311974</v>
      </c>
      <c r="BD130" s="744">
        <v>414289</v>
      </c>
      <c r="BE130" s="382">
        <f t="shared" si="143"/>
        <v>4.7579349999999998</v>
      </c>
      <c r="BF130" s="744">
        <v>592739</v>
      </c>
      <c r="BG130" s="382">
        <f t="shared" si="144"/>
        <v>6.1675529999999998</v>
      </c>
      <c r="BH130" s="69">
        <f t="shared" si="91"/>
        <v>1722060</v>
      </c>
      <c r="BI130" s="382">
        <f t="shared" si="145"/>
        <v>18.885725999999998</v>
      </c>
      <c r="BJ130" s="744">
        <v>2314799</v>
      </c>
      <c r="BK130" s="382">
        <f t="shared" si="146"/>
        <v>25.053279</v>
      </c>
      <c r="BL130" s="69">
        <f t="shared" si="179"/>
        <v>884882</v>
      </c>
      <c r="BM130" s="382">
        <f t="shared" si="147"/>
        <v>9.6135140000000003</v>
      </c>
      <c r="BN130" s="69">
        <f t="shared" si="117"/>
        <v>1844706</v>
      </c>
      <c r="BO130" s="382">
        <f t="shared" si="148"/>
        <v>20.206316000000001</v>
      </c>
      <c r="BP130" s="744">
        <v>2729588</v>
      </c>
      <c r="BQ130" s="382">
        <f t="shared" si="149"/>
        <v>29.81983</v>
      </c>
      <c r="BR130" s="20"/>
      <c r="BS130" s="744">
        <v>650703</v>
      </c>
      <c r="BT130" s="420">
        <f t="shared" si="155"/>
        <v>7.0499429999999998</v>
      </c>
      <c r="BU130" s="69">
        <f t="shared" si="118"/>
        <v>59553</v>
      </c>
      <c r="BV130" s="420">
        <f t="shared" si="156"/>
        <v>0.74627500000000002</v>
      </c>
      <c r="BW130" s="744">
        <v>710256</v>
      </c>
      <c r="BX130" s="420">
        <f t="shared" si="182"/>
        <v>7.7962179999999996</v>
      </c>
      <c r="BY130" s="744">
        <v>1084110</v>
      </c>
      <c r="BZ130" s="420">
        <f t="shared" si="183"/>
        <v>12.634233</v>
      </c>
      <c r="CA130" s="69">
        <f t="shared" si="119"/>
        <v>926226</v>
      </c>
      <c r="CB130" s="420">
        <f t="shared" si="181"/>
        <v>9.4248469999999998</v>
      </c>
      <c r="CC130" s="744">
        <v>2010336</v>
      </c>
      <c r="CD130" s="420">
        <f t="shared" si="93"/>
        <v>22.059080000000002</v>
      </c>
      <c r="CE130" s="69">
        <f t="shared" si="120"/>
        <v>1734813</v>
      </c>
      <c r="CF130" s="420">
        <f t="shared" si="94"/>
        <v>19.684176000000001</v>
      </c>
      <c r="CG130" s="69">
        <f t="shared" si="121"/>
        <v>990095</v>
      </c>
      <c r="CH130" s="420">
        <f t="shared" si="90"/>
        <v>10.234724999999999</v>
      </c>
      <c r="CI130" s="744">
        <v>2724908</v>
      </c>
      <c r="CJ130" s="471">
        <f t="shared" si="160"/>
        <v>29.918901000000002</v>
      </c>
      <c r="CK130" s="96"/>
      <c r="CL130" s="514">
        <v>888</v>
      </c>
      <c r="CM130" s="868">
        <f t="shared" si="95"/>
        <v>1.2398648648648649</v>
      </c>
      <c r="CN130" s="613"/>
      <c r="CO130" s="96"/>
      <c r="CP130" s="69">
        <f t="shared" si="122"/>
        <v>362217.84121621621</v>
      </c>
      <c r="CQ130" s="692">
        <f t="shared" si="161"/>
        <v>4.3974291654357307</v>
      </c>
      <c r="CR130" s="69">
        <f t="shared" si="122"/>
        <v>151444.53378378379</v>
      </c>
      <c r="CS130" s="692">
        <f t="shared" si="162"/>
        <v>1.6730962033021095</v>
      </c>
      <c r="CT130" s="69">
        <f t="shared" si="122"/>
        <v>513662.375</v>
      </c>
      <c r="CU130" s="692">
        <f t="shared" si="163"/>
        <v>6.0705253687378402</v>
      </c>
      <c r="CV130" s="69">
        <f t="shared" si="122"/>
        <v>734916.26013513515</v>
      </c>
      <c r="CW130" s="692">
        <f t="shared" si="164"/>
        <v>7.8664222886048609</v>
      </c>
      <c r="CX130" s="69">
        <f t="shared" si="123"/>
        <v>2135121.6891891891</v>
      </c>
      <c r="CY130" s="692">
        <f t="shared" si="165"/>
        <v>24.092161769220521</v>
      </c>
      <c r="CZ130" s="69">
        <f t="shared" si="124"/>
        <v>2870037.9493243243</v>
      </c>
      <c r="DA130" s="692">
        <f t="shared" si="166"/>
        <v>31.95858405782538</v>
      </c>
      <c r="DB130" s="69">
        <f t="shared" si="125"/>
        <v>1097134.1013513515</v>
      </c>
      <c r="DC130" s="692">
        <f t="shared" si="167"/>
        <v>12.263851454040587</v>
      </c>
      <c r="DD130" s="69">
        <f t="shared" si="126"/>
        <v>2287186.1554054054</v>
      </c>
      <c r="DE130" s="692">
        <f t="shared" si="168"/>
        <v>25.776250901969892</v>
      </c>
      <c r="DF130" s="69">
        <f t="shared" si="126"/>
        <v>3384320.2567567569</v>
      </c>
      <c r="DG130" s="692">
        <f t="shared" si="169"/>
        <v>38.040102356010479</v>
      </c>
      <c r="DH130" s="20"/>
      <c r="DI130" s="69">
        <f t="shared" si="127"/>
        <v>806783.78716216225</v>
      </c>
      <c r="DJ130" s="692">
        <f t="shared" si="170"/>
        <v>8.9880711259467017</v>
      </c>
      <c r="DK130" s="69">
        <f t="shared" si="127"/>
        <v>73837.672297297293</v>
      </c>
      <c r="DL130" s="692">
        <f t="shared" si="171"/>
        <v>0.95217915990884694</v>
      </c>
      <c r="DM130" s="69">
        <f t="shared" si="127"/>
        <v>880621.45945945953</v>
      </c>
      <c r="DN130" s="692">
        <f t="shared" si="172"/>
        <v>9.9402502858555497</v>
      </c>
      <c r="DO130" s="69">
        <f t="shared" si="127"/>
        <v>1344149.8986486488</v>
      </c>
      <c r="DP130" s="692">
        <f t="shared" si="173"/>
        <v>16.111941038583097</v>
      </c>
      <c r="DQ130" s="69">
        <f t="shared" si="128"/>
        <v>1148395.0743243243</v>
      </c>
      <c r="DR130" s="692">
        <f t="shared" si="174"/>
        <v>12.015817233788251</v>
      </c>
      <c r="DS130" s="69">
        <f t="shared" si="129"/>
        <v>2492544.9729729732</v>
      </c>
      <c r="DT130" s="692">
        <f t="shared" si="175"/>
        <v>28.127758272371349</v>
      </c>
      <c r="DU130" s="69">
        <f t="shared" si="130"/>
        <v>2150933.6858108109</v>
      </c>
      <c r="DV130" s="471">
        <f t="shared" si="176"/>
        <v>25.100012164529804</v>
      </c>
      <c r="DW130" s="69">
        <f t="shared" si="131"/>
        <v>1227584.0033783785</v>
      </c>
      <c r="DX130" s="692">
        <f t="shared" si="177"/>
        <v>13.049298550194871</v>
      </c>
      <c r="DY130" s="69">
        <f t="shared" si="132"/>
        <v>3378517.6891891891</v>
      </c>
      <c r="DZ130" s="692">
        <f t="shared" si="178"/>
        <v>38.14931071472467</v>
      </c>
      <c r="EA130" s="91"/>
      <c r="EB130" s="69"/>
      <c r="EC130" s="69"/>
      <c r="ED130" s="69"/>
      <c r="EE130" s="69"/>
      <c r="EF130" s="69"/>
      <c r="EG130" s="69"/>
      <c r="EH130" s="69">
        <v>401000</v>
      </c>
      <c r="EI130" s="69">
        <f t="shared" si="133"/>
        <v>2297000</v>
      </c>
      <c r="EJ130" s="69">
        <v>2698000</v>
      </c>
      <c r="EK130" s="91"/>
      <c r="EL130" s="69"/>
      <c r="EM130" s="69"/>
      <c r="EN130" s="69"/>
      <c r="EO130" s="69"/>
      <c r="EP130" s="69"/>
      <c r="EQ130" s="69"/>
      <c r="ER130" s="69"/>
      <c r="ES130" s="69"/>
      <c r="ET130" s="69"/>
      <c r="EU130" s="91"/>
    </row>
    <row r="131" spans="1:151" s="72" customFormat="1">
      <c r="A131" s="61">
        <v>36892</v>
      </c>
      <c r="B131" s="70">
        <v>438</v>
      </c>
      <c r="C131" s="70">
        <f t="shared" si="96"/>
        <v>929</v>
      </c>
      <c r="D131" s="70">
        <v>1367</v>
      </c>
      <c r="E131" s="70">
        <f t="shared" si="97"/>
        <v>2927</v>
      </c>
      <c r="F131" s="70">
        <f t="shared" si="98"/>
        <v>3726</v>
      </c>
      <c r="G131" s="70">
        <f t="shared" si="99"/>
        <v>6653</v>
      </c>
      <c r="H131" s="70">
        <v>3365</v>
      </c>
      <c r="I131" s="70">
        <f t="shared" si="100"/>
        <v>4655</v>
      </c>
      <c r="J131" s="70">
        <v>8020</v>
      </c>
      <c r="K131" s="23"/>
      <c r="L131" s="70">
        <v>2495</v>
      </c>
      <c r="M131" s="70">
        <f t="shared" si="101"/>
        <v>3811</v>
      </c>
      <c r="N131" s="70">
        <v>6306</v>
      </c>
      <c r="O131" s="70">
        <f t="shared" si="102"/>
        <v>1226</v>
      </c>
      <c r="P131" s="70">
        <f t="shared" si="103"/>
        <v>2391</v>
      </c>
      <c r="Q131" s="70">
        <f t="shared" si="104"/>
        <v>3617</v>
      </c>
      <c r="R131" s="70">
        <v>3721</v>
      </c>
      <c r="S131" s="70">
        <f t="shared" si="105"/>
        <v>6202</v>
      </c>
      <c r="T131" s="70">
        <v>9923</v>
      </c>
      <c r="U131" s="23"/>
      <c r="V131" s="70">
        <v>-2057</v>
      </c>
      <c r="W131" s="70">
        <f t="shared" si="106"/>
        <v>-2882</v>
      </c>
      <c r="X131" s="70">
        <v>-4939</v>
      </c>
      <c r="Y131" s="70">
        <f t="shared" si="107"/>
        <v>1701</v>
      </c>
      <c r="Z131" s="70">
        <f t="shared" si="108"/>
        <v>1335</v>
      </c>
      <c r="AA131" s="70">
        <f t="shared" si="109"/>
        <v>3036</v>
      </c>
      <c r="AB131" s="70">
        <v>-356</v>
      </c>
      <c r="AC131" s="70">
        <f t="shared" si="110"/>
        <v>-1547</v>
      </c>
      <c r="AD131" s="70">
        <v>-1903</v>
      </c>
      <c r="AE131" s="23"/>
      <c r="AF131" s="233">
        <f t="shared" si="150"/>
        <v>-10173</v>
      </c>
      <c r="AG131" s="233">
        <f t="shared" si="111"/>
        <v>-18574</v>
      </c>
      <c r="AH131" s="233">
        <f t="shared" si="151"/>
        <v>-28747</v>
      </c>
      <c r="AI131" s="233">
        <f t="shared" si="112"/>
        <v>9622</v>
      </c>
      <c r="AJ131" s="233">
        <f t="shared" si="113"/>
        <v>7345</v>
      </c>
      <c r="AK131" s="233">
        <f t="shared" si="114"/>
        <v>16967</v>
      </c>
      <c r="AL131" s="233">
        <f t="shared" si="152"/>
        <v>-551</v>
      </c>
      <c r="AM131" s="233">
        <f t="shared" si="115"/>
        <v>-11229</v>
      </c>
      <c r="AN131" s="233">
        <f t="shared" si="153"/>
        <v>-11780</v>
      </c>
      <c r="AO131" s="23"/>
      <c r="AP131" s="233">
        <f t="shared" si="134"/>
        <v>3575</v>
      </c>
      <c r="AQ131" s="233">
        <f t="shared" si="135"/>
        <v>13748</v>
      </c>
      <c r="AR131" s="233">
        <f t="shared" si="136"/>
        <v>-10173</v>
      </c>
      <c r="AS131" s="233">
        <f t="shared" si="137"/>
        <v>23370</v>
      </c>
      <c r="AT131" s="233">
        <f t="shared" si="138"/>
        <v>13748</v>
      </c>
      <c r="AU131" s="233">
        <f t="shared" si="139"/>
        <v>9622</v>
      </c>
      <c r="AV131" s="409">
        <f t="shared" si="140"/>
        <v>26945</v>
      </c>
      <c r="AW131" s="409">
        <f t="shared" si="141"/>
        <v>27496</v>
      </c>
      <c r="AX131" s="233">
        <f t="shared" si="142"/>
        <v>-551</v>
      </c>
      <c r="AY131" s="75"/>
      <c r="AZ131" s="744">
        <v>245012</v>
      </c>
      <c r="BA131" s="382">
        <f t="shared" si="154"/>
        <v>3.5050059999999998</v>
      </c>
      <c r="BB131" s="69">
        <f t="shared" si="116"/>
        <v>99730</v>
      </c>
      <c r="BC131" s="382">
        <f t="shared" si="154"/>
        <v>1.3452120000000001</v>
      </c>
      <c r="BD131" s="744">
        <v>344742</v>
      </c>
      <c r="BE131" s="382">
        <f t="shared" si="143"/>
        <v>4.8502179999999999</v>
      </c>
      <c r="BF131" s="744">
        <v>524419</v>
      </c>
      <c r="BG131" s="382">
        <f t="shared" si="144"/>
        <v>6.3603339999999999</v>
      </c>
      <c r="BH131" s="69">
        <f t="shared" si="91"/>
        <v>1557611</v>
      </c>
      <c r="BI131" s="382">
        <f t="shared" si="145"/>
        <v>19.282298999999998</v>
      </c>
      <c r="BJ131" s="744">
        <v>2082030</v>
      </c>
      <c r="BK131" s="382">
        <f t="shared" si="146"/>
        <v>25.642633</v>
      </c>
      <c r="BL131" s="69">
        <f t="shared" si="179"/>
        <v>769431</v>
      </c>
      <c r="BM131" s="382">
        <f t="shared" si="147"/>
        <v>9.8653399999999998</v>
      </c>
      <c r="BN131" s="69">
        <f t="shared" si="117"/>
        <v>1657999</v>
      </c>
      <c r="BO131" s="382">
        <f t="shared" si="148"/>
        <v>20.636600999999999</v>
      </c>
      <c r="BP131" s="744">
        <v>2427430</v>
      </c>
      <c r="BQ131" s="382">
        <f t="shared" si="149"/>
        <v>30.501940999999999</v>
      </c>
      <c r="BR131" s="20"/>
      <c r="BS131" s="744">
        <v>466966</v>
      </c>
      <c r="BT131" s="420">
        <f t="shared" si="155"/>
        <v>7.1611339999999997</v>
      </c>
      <c r="BU131" s="69">
        <f t="shared" si="118"/>
        <v>47635</v>
      </c>
      <c r="BV131" s="420">
        <f t="shared" si="156"/>
        <v>0.75525799999999998</v>
      </c>
      <c r="BW131" s="744">
        <v>514601</v>
      </c>
      <c r="BX131" s="420">
        <f t="shared" ref="BX131:BX156" si="184">SUM(BW120:BW131)/1000000</f>
        <v>7.9163920000000001</v>
      </c>
      <c r="BY131" s="744">
        <v>967566</v>
      </c>
      <c r="BZ131" s="420">
        <f t="shared" si="183"/>
        <v>12.818643</v>
      </c>
      <c r="CA131" s="69">
        <f t="shared" si="119"/>
        <v>760394</v>
      </c>
      <c r="CB131" s="420">
        <f t="shared" si="181"/>
        <v>9.6219289999999997</v>
      </c>
      <c r="CC131" s="744">
        <v>1727960</v>
      </c>
      <c r="CD131" s="420">
        <f t="shared" si="93"/>
        <v>22.440572</v>
      </c>
      <c r="CE131" s="69">
        <f t="shared" si="120"/>
        <v>1434532</v>
      </c>
      <c r="CF131" s="420">
        <f t="shared" si="94"/>
        <v>19.979776999999999</v>
      </c>
      <c r="CG131" s="69">
        <f t="shared" si="121"/>
        <v>811493</v>
      </c>
      <c r="CH131" s="420">
        <f t="shared" si="90"/>
        <v>10.439819999999999</v>
      </c>
      <c r="CI131" s="744">
        <v>2246025</v>
      </c>
      <c r="CJ131" s="471">
        <f t="shared" si="160"/>
        <v>30.419597</v>
      </c>
      <c r="CK131" s="96"/>
      <c r="CL131" s="514">
        <v>888</v>
      </c>
      <c r="CM131" s="868">
        <f t="shared" si="95"/>
        <v>1.2398648648648649</v>
      </c>
      <c r="CN131" s="613"/>
      <c r="CO131" s="96"/>
      <c r="CP131" s="69">
        <f t="shared" si="122"/>
        <v>303781.7702702703</v>
      </c>
      <c r="CQ131" s="692">
        <f t="shared" si="161"/>
        <v>4.4603289745295305</v>
      </c>
      <c r="CR131" s="69">
        <f t="shared" si="122"/>
        <v>123651.72297297297</v>
      </c>
      <c r="CS131" s="692">
        <f t="shared" si="162"/>
        <v>1.7106212298044947</v>
      </c>
      <c r="CT131" s="69">
        <f t="shared" si="122"/>
        <v>427433.49324324325</v>
      </c>
      <c r="CU131" s="692">
        <f t="shared" si="163"/>
        <v>6.1709502043340247</v>
      </c>
      <c r="CV131" s="69">
        <f t="shared" si="122"/>
        <v>650208.69256756757</v>
      </c>
      <c r="CW131" s="692">
        <f t="shared" si="164"/>
        <v>8.0870622305841913</v>
      </c>
      <c r="CX131" s="69">
        <f t="shared" si="123"/>
        <v>1931227.1520270272</v>
      </c>
      <c r="CY131" s="692">
        <f t="shared" si="165"/>
        <v>24.51950322948284</v>
      </c>
      <c r="CZ131" s="69">
        <f t="shared" si="124"/>
        <v>2581435.8445945946</v>
      </c>
      <c r="DA131" s="692">
        <f t="shared" si="166"/>
        <v>32.606565460067031</v>
      </c>
      <c r="DB131" s="69">
        <f t="shared" si="125"/>
        <v>953990.46283783787</v>
      </c>
      <c r="DC131" s="692">
        <f t="shared" si="167"/>
        <v>12.547391205113721</v>
      </c>
      <c r="DD131" s="69">
        <f t="shared" si="126"/>
        <v>2055694.7060810812</v>
      </c>
      <c r="DE131" s="692">
        <f t="shared" si="168"/>
        <v>26.241694885698031</v>
      </c>
      <c r="DF131" s="69">
        <f t="shared" si="126"/>
        <v>3009685.1689189188</v>
      </c>
      <c r="DG131" s="692">
        <f t="shared" si="169"/>
        <v>38.789086090811757</v>
      </c>
      <c r="DH131" s="20"/>
      <c r="DI131" s="69">
        <f t="shared" si="127"/>
        <v>578974.73648648651</v>
      </c>
      <c r="DJ131" s="692">
        <f t="shared" si="170"/>
        <v>9.1062125977273087</v>
      </c>
      <c r="DK131" s="69">
        <f t="shared" si="127"/>
        <v>59060.96283783784</v>
      </c>
      <c r="DL131" s="692">
        <f t="shared" si="171"/>
        <v>0.96117441451139063</v>
      </c>
      <c r="DM131" s="69">
        <f t="shared" si="127"/>
        <v>638035.69932432438</v>
      </c>
      <c r="DN131" s="692">
        <f t="shared" si="172"/>
        <v>10.067387012238701</v>
      </c>
      <c r="DO131" s="69">
        <f t="shared" si="127"/>
        <v>1199651.0878378379</v>
      </c>
      <c r="DP131" s="692">
        <f t="shared" si="173"/>
        <v>16.297174766420934</v>
      </c>
      <c r="DQ131" s="69">
        <f t="shared" si="128"/>
        <v>942785.80405405408</v>
      </c>
      <c r="DR131" s="692">
        <f t="shared" si="174"/>
        <v>12.228948317842306</v>
      </c>
      <c r="DS131" s="69">
        <f t="shared" si="129"/>
        <v>2142436.8918918921</v>
      </c>
      <c r="DT131" s="692">
        <f t="shared" si="175"/>
        <v>28.52612308426324</v>
      </c>
      <c r="DU131" s="69">
        <f t="shared" si="130"/>
        <v>1778625.8243243245</v>
      </c>
      <c r="DV131" s="471">
        <f t="shared" si="176"/>
        <v>25.403387364148248</v>
      </c>
      <c r="DW131" s="69">
        <f t="shared" si="131"/>
        <v>1006141.6587837838</v>
      </c>
      <c r="DX131" s="692">
        <f t="shared" si="177"/>
        <v>13.269976446625714</v>
      </c>
      <c r="DY131" s="69">
        <f t="shared" si="132"/>
        <v>2784767.4831081084</v>
      </c>
      <c r="DZ131" s="692">
        <f t="shared" si="178"/>
        <v>38.673363810773964</v>
      </c>
      <c r="EA131" s="91"/>
      <c r="EB131" s="69">
        <v>217000</v>
      </c>
      <c r="EC131" s="69">
        <f>ED131-EB131</f>
        <v>2199000</v>
      </c>
      <c r="ED131" s="69">
        <v>2416000</v>
      </c>
      <c r="EE131" s="69">
        <v>265000</v>
      </c>
      <c r="EF131" s="69">
        <f>EG131-EE131</f>
        <v>1059000</v>
      </c>
      <c r="EG131" s="69">
        <v>1324000</v>
      </c>
      <c r="EH131" s="69">
        <v>483000</v>
      </c>
      <c r="EI131" s="69">
        <f t="shared" si="133"/>
        <v>3257000</v>
      </c>
      <c r="EJ131" s="69">
        <v>3740000</v>
      </c>
      <c r="EK131" s="91"/>
      <c r="EL131" s="69"/>
      <c r="EM131" s="69"/>
      <c r="EN131" s="69"/>
      <c r="EO131" s="69"/>
      <c r="EP131" s="69"/>
      <c r="EQ131" s="69"/>
      <c r="ER131" s="69"/>
      <c r="ES131" s="69"/>
      <c r="ET131" s="69"/>
      <c r="EU131" s="91"/>
    </row>
    <row r="132" spans="1:151" s="72" customFormat="1">
      <c r="A132" s="61">
        <v>36923</v>
      </c>
      <c r="B132" s="70">
        <v>235</v>
      </c>
      <c r="C132" s="70">
        <f t="shared" si="96"/>
        <v>662</v>
      </c>
      <c r="D132" s="70">
        <v>897</v>
      </c>
      <c r="E132" s="70">
        <f t="shared" si="97"/>
        <v>2747</v>
      </c>
      <c r="F132" s="70">
        <f t="shared" si="98"/>
        <v>3520</v>
      </c>
      <c r="G132" s="70">
        <f t="shared" si="99"/>
        <v>6267</v>
      </c>
      <c r="H132" s="70">
        <v>2982</v>
      </c>
      <c r="I132" s="70">
        <f t="shared" si="100"/>
        <v>4182</v>
      </c>
      <c r="J132" s="70">
        <v>7164</v>
      </c>
      <c r="K132" s="23"/>
      <c r="L132" s="70">
        <v>2432</v>
      </c>
      <c r="M132" s="70">
        <f t="shared" si="101"/>
        <v>3426</v>
      </c>
      <c r="N132" s="70">
        <v>5858</v>
      </c>
      <c r="O132" s="70">
        <f t="shared" si="102"/>
        <v>980</v>
      </c>
      <c r="P132" s="70">
        <f t="shared" si="103"/>
        <v>1797</v>
      </c>
      <c r="Q132" s="70">
        <f t="shared" si="104"/>
        <v>2777</v>
      </c>
      <c r="R132" s="70">
        <v>3412</v>
      </c>
      <c r="S132" s="70">
        <f t="shared" si="105"/>
        <v>5223</v>
      </c>
      <c r="T132" s="70">
        <v>8635</v>
      </c>
      <c r="U132" s="23"/>
      <c r="V132" s="70">
        <v>-2197</v>
      </c>
      <c r="W132" s="70">
        <f t="shared" si="106"/>
        <v>-2764</v>
      </c>
      <c r="X132" s="70">
        <v>-4961</v>
      </c>
      <c r="Y132" s="70">
        <f t="shared" si="107"/>
        <v>1767</v>
      </c>
      <c r="Z132" s="70">
        <f t="shared" si="108"/>
        <v>1723</v>
      </c>
      <c r="AA132" s="70">
        <f t="shared" si="109"/>
        <v>3490</v>
      </c>
      <c r="AB132" s="70">
        <v>-430</v>
      </c>
      <c r="AC132" s="70">
        <f t="shared" si="110"/>
        <v>-1041</v>
      </c>
      <c r="AD132" s="70">
        <v>-1471</v>
      </c>
      <c r="AE132" s="23"/>
      <c r="AF132" s="233">
        <f t="shared" si="150"/>
        <v>-11642</v>
      </c>
      <c r="AG132" s="233">
        <f t="shared" si="111"/>
        <v>-19824</v>
      </c>
      <c r="AH132" s="233">
        <f t="shared" si="151"/>
        <v>-31466</v>
      </c>
      <c r="AI132" s="233">
        <f t="shared" si="112"/>
        <v>10291</v>
      </c>
      <c r="AJ132" s="233">
        <f t="shared" si="113"/>
        <v>7961</v>
      </c>
      <c r="AK132" s="233">
        <f t="shared" si="114"/>
        <v>18252</v>
      </c>
      <c r="AL132" s="233">
        <f t="shared" si="152"/>
        <v>-1351</v>
      </c>
      <c r="AM132" s="233">
        <f t="shared" si="115"/>
        <v>-11863</v>
      </c>
      <c r="AN132" s="233">
        <f t="shared" si="153"/>
        <v>-13214</v>
      </c>
      <c r="AO132" s="23"/>
      <c r="AP132" s="233">
        <f t="shared" si="134"/>
        <v>3484</v>
      </c>
      <c r="AQ132" s="233">
        <f t="shared" si="135"/>
        <v>15126</v>
      </c>
      <c r="AR132" s="233">
        <f t="shared" si="136"/>
        <v>-11642</v>
      </c>
      <c r="AS132" s="233">
        <f t="shared" si="137"/>
        <v>24005</v>
      </c>
      <c r="AT132" s="233">
        <f t="shared" si="138"/>
        <v>13714</v>
      </c>
      <c r="AU132" s="233">
        <f t="shared" si="139"/>
        <v>10291</v>
      </c>
      <c r="AV132" s="409">
        <f t="shared" si="140"/>
        <v>27489</v>
      </c>
      <c r="AW132" s="409">
        <f t="shared" si="141"/>
        <v>28840</v>
      </c>
      <c r="AX132" s="233">
        <f t="shared" si="142"/>
        <v>-1351</v>
      </c>
      <c r="AY132" s="75"/>
      <c r="AZ132" s="744">
        <v>294870</v>
      </c>
      <c r="BA132" s="382">
        <f t="shared" si="154"/>
        <v>3.4980099999999998</v>
      </c>
      <c r="BB132" s="69">
        <f t="shared" si="116"/>
        <v>104563</v>
      </c>
      <c r="BC132" s="382">
        <f t="shared" si="154"/>
        <v>1.33717</v>
      </c>
      <c r="BD132" s="744">
        <v>399433</v>
      </c>
      <c r="BE132" s="382">
        <f t="shared" si="143"/>
        <v>4.8351800000000003</v>
      </c>
      <c r="BF132" s="744">
        <v>577827</v>
      </c>
      <c r="BG132" s="382">
        <f t="shared" si="144"/>
        <v>6.413354</v>
      </c>
      <c r="BH132" s="69">
        <f t="shared" si="91"/>
        <v>1702823</v>
      </c>
      <c r="BI132" s="382">
        <f t="shared" si="145"/>
        <v>19.581054999999999</v>
      </c>
      <c r="BJ132" s="744">
        <v>2280650</v>
      </c>
      <c r="BK132" s="382">
        <f t="shared" si="146"/>
        <v>25.994409000000001</v>
      </c>
      <c r="BL132" s="69">
        <f t="shared" si="179"/>
        <v>872697</v>
      </c>
      <c r="BM132" s="382">
        <f t="shared" si="147"/>
        <v>9.9113640000000007</v>
      </c>
      <c r="BN132" s="69">
        <f t="shared" si="117"/>
        <v>1807832</v>
      </c>
      <c r="BO132" s="382">
        <f t="shared" si="148"/>
        <v>20.926983</v>
      </c>
      <c r="BP132" s="744">
        <v>2680529</v>
      </c>
      <c r="BQ132" s="382">
        <f t="shared" si="149"/>
        <v>30.838346999999999</v>
      </c>
      <c r="BR132" s="20"/>
      <c r="BS132" s="744">
        <v>506499</v>
      </c>
      <c r="BT132" s="420">
        <f t="shared" si="155"/>
        <v>7.1315590000000002</v>
      </c>
      <c r="BU132" s="69">
        <f t="shared" si="118"/>
        <v>60899</v>
      </c>
      <c r="BV132" s="420">
        <f t="shared" si="156"/>
        <v>0.75968000000000002</v>
      </c>
      <c r="BW132" s="744">
        <v>567398</v>
      </c>
      <c r="BX132" s="420">
        <f t="shared" si="184"/>
        <v>7.8912389999999997</v>
      </c>
      <c r="BY132" s="744">
        <v>894148</v>
      </c>
      <c r="BZ132" s="420">
        <f t="shared" si="183"/>
        <v>12.812637</v>
      </c>
      <c r="CA132" s="69">
        <f t="shared" si="119"/>
        <v>708613</v>
      </c>
      <c r="CB132" s="420">
        <f t="shared" si="181"/>
        <v>9.5990979999999997</v>
      </c>
      <c r="CC132" s="744">
        <v>1602761</v>
      </c>
      <c r="CD132" s="420">
        <f t="shared" si="93"/>
        <v>22.411735</v>
      </c>
      <c r="CE132" s="69">
        <f t="shared" si="120"/>
        <v>1400647</v>
      </c>
      <c r="CF132" s="420">
        <f t="shared" si="94"/>
        <v>19.944196000000002</v>
      </c>
      <c r="CG132" s="69">
        <f t="shared" si="121"/>
        <v>777272</v>
      </c>
      <c r="CH132" s="420">
        <f t="shared" si="90"/>
        <v>10.419648</v>
      </c>
      <c r="CI132" s="744">
        <v>2177919</v>
      </c>
      <c r="CJ132" s="471">
        <f t="shared" si="160"/>
        <v>30.363844</v>
      </c>
      <c r="CK132" s="96"/>
      <c r="CL132" s="514">
        <v>888</v>
      </c>
      <c r="CM132" s="868">
        <f t="shared" si="95"/>
        <v>1.2398648648648649</v>
      </c>
      <c r="CN132" s="613"/>
      <c r="CO132" s="96"/>
      <c r="CP132" s="69">
        <f t="shared" si="122"/>
        <v>365598.95270270272</v>
      </c>
      <c r="CQ132" s="692">
        <f t="shared" si="161"/>
        <v>4.4349226731145857</v>
      </c>
      <c r="CR132" s="69">
        <f t="shared" si="122"/>
        <v>129643.98986486487</v>
      </c>
      <c r="CS132" s="692">
        <f t="shared" si="162"/>
        <v>1.6944086255517126</v>
      </c>
      <c r="CT132" s="69">
        <f t="shared" si="122"/>
        <v>495242.94256756757</v>
      </c>
      <c r="CU132" s="692">
        <f t="shared" si="163"/>
        <v>6.1293312986662984</v>
      </c>
      <c r="CV132" s="69">
        <f t="shared" si="122"/>
        <v>716427.3952702703</v>
      </c>
      <c r="CW132" s="692">
        <f t="shared" si="164"/>
        <v>8.1237102058544632</v>
      </c>
      <c r="CX132" s="69">
        <f t="shared" si="123"/>
        <v>2111270.4087837837</v>
      </c>
      <c r="CY132" s="692">
        <f t="shared" si="165"/>
        <v>24.812093912384267</v>
      </c>
      <c r="CZ132" s="69">
        <f t="shared" si="124"/>
        <v>2827697.804054054</v>
      </c>
      <c r="DA132" s="692">
        <f t="shared" si="166"/>
        <v>32.935804118238735</v>
      </c>
      <c r="DB132" s="69">
        <f t="shared" si="125"/>
        <v>1082026.347972973</v>
      </c>
      <c r="DC132" s="692">
        <f t="shared" si="167"/>
        <v>12.558632878969046</v>
      </c>
      <c r="DD132" s="69">
        <f t="shared" si="126"/>
        <v>2241467.3783783787</v>
      </c>
      <c r="DE132" s="692">
        <f t="shared" si="168"/>
        <v>26.517618205252884</v>
      </c>
      <c r="DF132" s="69">
        <f t="shared" si="126"/>
        <v>3323493.7263513515</v>
      </c>
      <c r="DG132" s="692">
        <f t="shared" si="169"/>
        <v>39.07625108422193</v>
      </c>
      <c r="DH132" s="20"/>
      <c r="DI132" s="69">
        <f t="shared" si="127"/>
        <v>627990.31418918923</v>
      </c>
      <c r="DJ132" s="692">
        <f t="shared" si="170"/>
        <v>9.0398294130929688</v>
      </c>
      <c r="DK132" s="69">
        <f t="shared" si="127"/>
        <v>75506.530405405414</v>
      </c>
      <c r="DL132" s="692">
        <f t="shared" si="171"/>
        <v>0.96352661903444314</v>
      </c>
      <c r="DM132" s="69">
        <f t="shared" si="127"/>
        <v>703496.84459459467</v>
      </c>
      <c r="DN132" s="692">
        <f t="shared" si="172"/>
        <v>10.00335603212741</v>
      </c>
      <c r="DO132" s="69">
        <f t="shared" si="127"/>
        <v>1108622.6891891893</v>
      </c>
      <c r="DP132" s="692">
        <f t="shared" si="173"/>
        <v>16.239833274433654</v>
      </c>
      <c r="DQ132" s="69">
        <f t="shared" si="128"/>
        <v>878584.36148648651</v>
      </c>
      <c r="DR132" s="692">
        <f t="shared" si="174"/>
        <v>12.160097568740557</v>
      </c>
      <c r="DS132" s="69">
        <f t="shared" si="129"/>
        <v>1987207.0506756757</v>
      </c>
      <c r="DT132" s="692">
        <f t="shared" si="175"/>
        <v>28.399930843174211</v>
      </c>
      <c r="DU132" s="69">
        <f t="shared" si="130"/>
        <v>1736613.0033783785</v>
      </c>
      <c r="DV132" s="471">
        <f t="shared" si="176"/>
        <v>25.279662687526624</v>
      </c>
      <c r="DW132" s="69">
        <f t="shared" si="131"/>
        <v>963712.24324324331</v>
      </c>
      <c r="DX132" s="692">
        <f t="shared" si="177"/>
        <v>13.200764167516013</v>
      </c>
      <c r="DY132" s="69">
        <f t="shared" si="132"/>
        <v>2700325.2466216218</v>
      </c>
      <c r="DZ132" s="692">
        <f t="shared" si="178"/>
        <v>38.480426855042637</v>
      </c>
      <c r="EA132" s="91"/>
      <c r="EB132" s="69"/>
      <c r="EC132" s="69"/>
      <c r="ED132" s="69"/>
      <c r="EE132" s="69"/>
      <c r="EF132" s="69"/>
      <c r="EG132" s="69"/>
      <c r="EH132" s="69">
        <v>409000</v>
      </c>
      <c r="EI132" s="69">
        <f t="shared" si="133"/>
        <v>2236000</v>
      </c>
      <c r="EJ132" s="69">
        <v>2645000</v>
      </c>
      <c r="EK132" s="91"/>
      <c r="EL132" s="69"/>
      <c r="EM132" s="69"/>
      <c r="EN132" s="69"/>
      <c r="EO132" s="69"/>
      <c r="EP132" s="69"/>
      <c r="EQ132" s="69"/>
      <c r="ER132" s="69"/>
      <c r="ES132" s="69"/>
      <c r="ET132" s="69"/>
      <c r="EU132" s="91"/>
    </row>
    <row r="133" spans="1:151" s="72" customFormat="1">
      <c r="A133" s="61">
        <v>36951</v>
      </c>
      <c r="B133" s="70">
        <v>275</v>
      </c>
      <c r="C133" s="70">
        <f t="shared" si="96"/>
        <v>629</v>
      </c>
      <c r="D133" s="70">
        <v>904</v>
      </c>
      <c r="E133" s="70">
        <f t="shared" si="97"/>
        <v>1928</v>
      </c>
      <c r="F133" s="70">
        <f t="shared" si="98"/>
        <v>2327</v>
      </c>
      <c r="G133" s="70">
        <f t="shared" si="99"/>
        <v>4255</v>
      </c>
      <c r="H133" s="70">
        <v>2203</v>
      </c>
      <c r="I133" s="70">
        <f t="shared" si="100"/>
        <v>2956</v>
      </c>
      <c r="J133" s="70">
        <v>5159</v>
      </c>
      <c r="K133" s="23"/>
      <c r="L133" s="70">
        <v>980</v>
      </c>
      <c r="M133" s="70">
        <f t="shared" si="101"/>
        <v>2207</v>
      </c>
      <c r="N133" s="70">
        <v>3187</v>
      </c>
      <c r="O133" s="70">
        <f t="shared" si="102"/>
        <v>1340</v>
      </c>
      <c r="P133" s="70">
        <f t="shared" si="103"/>
        <v>2534</v>
      </c>
      <c r="Q133" s="70">
        <f t="shared" si="104"/>
        <v>3874</v>
      </c>
      <c r="R133" s="70">
        <v>2320</v>
      </c>
      <c r="S133" s="70">
        <f t="shared" si="105"/>
        <v>4741</v>
      </c>
      <c r="T133" s="70">
        <v>7061</v>
      </c>
      <c r="U133" s="23"/>
      <c r="V133" s="70">
        <v>-705</v>
      </c>
      <c r="W133" s="70">
        <f t="shared" si="106"/>
        <v>-1578</v>
      </c>
      <c r="X133" s="70">
        <v>-2283</v>
      </c>
      <c r="Y133" s="70">
        <f t="shared" si="107"/>
        <v>588</v>
      </c>
      <c r="Z133" s="70">
        <f t="shared" si="108"/>
        <v>-207</v>
      </c>
      <c r="AA133" s="70">
        <f t="shared" si="109"/>
        <v>381</v>
      </c>
      <c r="AB133" s="70">
        <v>-117</v>
      </c>
      <c r="AC133" s="70">
        <f t="shared" si="110"/>
        <v>-1785</v>
      </c>
      <c r="AD133" s="70">
        <v>-1902</v>
      </c>
      <c r="AE133" s="23"/>
      <c r="AF133" s="233">
        <f t="shared" si="150"/>
        <v>-11584</v>
      </c>
      <c r="AG133" s="233">
        <f t="shared" si="111"/>
        <v>-19993</v>
      </c>
      <c r="AH133" s="233">
        <f t="shared" si="151"/>
        <v>-31577</v>
      </c>
      <c r="AI133" s="233">
        <f t="shared" si="112"/>
        <v>10662</v>
      </c>
      <c r="AJ133" s="233">
        <f t="shared" si="113"/>
        <v>8315</v>
      </c>
      <c r="AK133" s="233">
        <f t="shared" si="114"/>
        <v>18977</v>
      </c>
      <c r="AL133" s="233">
        <f t="shared" si="152"/>
        <v>-922</v>
      </c>
      <c r="AM133" s="233">
        <f t="shared" si="115"/>
        <v>-11678</v>
      </c>
      <c r="AN133" s="233">
        <f t="shared" si="153"/>
        <v>-12600</v>
      </c>
      <c r="AO133" s="23"/>
      <c r="AP133" s="233">
        <f t="shared" si="134"/>
        <v>3490</v>
      </c>
      <c r="AQ133" s="233">
        <f t="shared" si="135"/>
        <v>15074</v>
      </c>
      <c r="AR133" s="233">
        <f t="shared" si="136"/>
        <v>-11584</v>
      </c>
      <c r="AS133" s="233">
        <f t="shared" si="137"/>
        <v>24346</v>
      </c>
      <c r="AT133" s="233">
        <f t="shared" si="138"/>
        <v>13684</v>
      </c>
      <c r="AU133" s="233">
        <f t="shared" si="139"/>
        <v>10662</v>
      </c>
      <c r="AV133" s="409">
        <f t="shared" si="140"/>
        <v>27836</v>
      </c>
      <c r="AW133" s="409">
        <f t="shared" si="141"/>
        <v>28758</v>
      </c>
      <c r="AX133" s="233">
        <f t="shared" si="142"/>
        <v>-922</v>
      </c>
      <c r="AY133" s="75"/>
      <c r="AZ133" s="744">
        <v>300317</v>
      </c>
      <c r="BA133" s="382">
        <f t="shared" si="154"/>
        <v>3.4967069999999998</v>
      </c>
      <c r="BB133" s="69">
        <f t="shared" si="116"/>
        <v>123457</v>
      </c>
      <c r="BC133" s="382">
        <f t="shared" si="154"/>
        <v>1.360784</v>
      </c>
      <c r="BD133" s="744">
        <v>423774</v>
      </c>
      <c r="BE133" s="382">
        <f t="shared" si="143"/>
        <v>4.8574909999999996</v>
      </c>
      <c r="BF133" s="744">
        <v>657845</v>
      </c>
      <c r="BG133" s="382">
        <f t="shared" si="144"/>
        <v>6.4970470000000002</v>
      </c>
      <c r="BH133" s="69">
        <f t="shared" si="91"/>
        <v>1890864</v>
      </c>
      <c r="BI133" s="382">
        <f t="shared" si="145"/>
        <v>19.916046000000001</v>
      </c>
      <c r="BJ133" s="744">
        <v>2548709</v>
      </c>
      <c r="BK133" s="382">
        <f t="shared" si="146"/>
        <v>26.413093</v>
      </c>
      <c r="BL133" s="69">
        <f t="shared" si="179"/>
        <v>958162</v>
      </c>
      <c r="BM133" s="382">
        <f t="shared" si="147"/>
        <v>9.9937539999999991</v>
      </c>
      <c r="BN133" s="69">
        <f t="shared" si="117"/>
        <v>2015391</v>
      </c>
      <c r="BO133" s="382">
        <f t="shared" si="148"/>
        <v>21.285537000000001</v>
      </c>
      <c r="BP133" s="744">
        <v>2973553</v>
      </c>
      <c r="BQ133" s="382">
        <f t="shared" si="149"/>
        <v>31.279291000000001</v>
      </c>
      <c r="BR133" s="20"/>
      <c r="BS133" s="744">
        <v>600535</v>
      </c>
      <c r="BT133" s="420">
        <f t="shared" si="155"/>
        <v>7.1746660000000002</v>
      </c>
      <c r="BU133" s="69">
        <f t="shared" si="118"/>
        <v>66047</v>
      </c>
      <c r="BV133" s="420">
        <f t="shared" si="156"/>
        <v>0.76151400000000002</v>
      </c>
      <c r="BW133" s="744">
        <v>666582</v>
      </c>
      <c r="BX133" s="420">
        <f t="shared" si="184"/>
        <v>7.9361800000000002</v>
      </c>
      <c r="BY133" s="744">
        <v>1131479</v>
      </c>
      <c r="BZ133" s="420">
        <f t="shared" si="183"/>
        <v>12.905949</v>
      </c>
      <c r="CA133" s="69">
        <f t="shared" si="119"/>
        <v>900301</v>
      </c>
      <c r="CB133" s="420">
        <f t="shared" si="181"/>
        <v>9.7357150000000008</v>
      </c>
      <c r="CC133" s="744">
        <v>2031780</v>
      </c>
      <c r="CD133" s="420">
        <f t="shared" si="93"/>
        <v>22.641663999999999</v>
      </c>
      <c r="CE133" s="69">
        <f t="shared" si="120"/>
        <v>1732014</v>
      </c>
      <c r="CF133" s="420">
        <f t="shared" si="94"/>
        <v>20.080615000000002</v>
      </c>
      <c r="CG133" s="69">
        <f t="shared" si="121"/>
        <v>973844</v>
      </c>
      <c r="CH133" s="420">
        <f t="shared" si="90"/>
        <v>10.559514</v>
      </c>
      <c r="CI133" s="744">
        <v>2705858</v>
      </c>
      <c r="CJ133" s="471">
        <f t="shared" si="160"/>
        <v>30.640129000000002</v>
      </c>
      <c r="CK133" s="96"/>
      <c r="CL133" s="514">
        <v>887</v>
      </c>
      <c r="CM133" s="868">
        <f t="shared" si="95"/>
        <v>1.2412626832018039</v>
      </c>
      <c r="CN133" s="613"/>
      <c r="CO133" s="96"/>
      <c r="CP133" s="69">
        <f t="shared" si="122"/>
        <v>372772.28523111611</v>
      </c>
      <c r="CQ133" s="692">
        <f t="shared" si="161"/>
        <v>4.4188382604534313</v>
      </c>
      <c r="CR133" s="69">
        <f t="shared" si="122"/>
        <v>153242.56708004509</v>
      </c>
      <c r="CS133" s="692">
        <f t="shared" si="162"/>
        <v>1.7189308846692282</v>
      </c>
      <c r="CT133" s="69">
        <f t="shared" si="122"/>
        <v>526014.85231116123</v>
      </c>
      <c r="CU133" s="692">
        <f t="shared" si="163"/>
        <v>6.1377691451226584</v>
      </c>
      <c r="CV133" s="69">
        <f t="shared" si="122"/>
        <v>816558.44983089063</v>
      </c>
      <c r="CW133" s="692">
        <f t="shared" si="164"/>
        <v>8.2000562997134558</v>
      </c>
      <c r="CX133" s="69">
        <f t="shared" si="123"/>
        <v>2347058.9222096959</v>
      </c>
      <c r="CY133" s="692">
        <f t="shared" si="165"/>
        <v>25.153279095718087</v>
      </c>
      <c r="CZ133" s="69">
        <f t="shared" si="124"/>
        <v>3163617.3720405865</v>
      </c>
      <c r="DA133" s="692">
        <f t="shared" si="166"/>
        <v>33.353335395431543</v>
      </c>
      <c r="DB133" s="69">
        <f t="shared" si="125"/>
        <v>1189330.7350620069</v>
      </c>
      <c r="DC133" s="692">
        <f t="shared" si="167"/>
        <v>12.618894560166886</v>
      </c>
      <c r="DD133" s="69">
        <f t="shared" si="126"/>
        <v>2501629.6403607666</v>
      </c>
      <c r="DE133" s="692">
        <f t="shared" si="168"/>
        <v>26.883208575121845</v>
      </c>
      <c r="DF133" s="69">
        <f t="shared" si="126"/>
        <v>3690960.3754227734</v>
      </c>
      <c r="DG133" s="692">
        <f t="shared" si="169"/>
        <v>39.502103135288728</v>
      </c>
      <c r="DH133" s="20"/>
      <c r="DI133" s="69">
        <f t="shared" si="127"/>
        <v>745421.68545659527</v>
      </c>
      <c r="DJ133" s="692">
        <f t="shared" si="170"/>
        <v>9.0665997777064717</v>
      </c>
      <c r="DK133" s="69">
        <f t="shared" si="127"/>
        <v>81981.676437429545</v>
      </c>
      <c r="DL133" s="692">
        <f t="shared" si="171"/>
        <v>0.96272315144376952</v>
      </c>
      <c r="DM133" s="69">
        <f t="shared" si="127"/>
        <v>827403.36189402489</v>
      </c>
      <c r="DN133" s="692">
        <f t="shared" si="172"/>
        <v>10.02932292915024</v>
      </c>
      <c r="DO133" s="69">
        <f t="shared" si="127"/>
        <v>1404462.6595264939</v>
      </c>
      <c r="DP133" s="692">
        <f t="shared" si="173"/>
        <v>16.305862834428531</v>
      </c>
      <c r="DQ133" s="69">
        <f t="shared" si="128"/>
        <v>1117510.0349492673</v>
      </c>
      <c r="DR133" s="692">
        <f t="shared" si="174"/>
        <v>12.29304544443924</v>
      </c>
      <c r="DS133" s="69">
        <f t="shared" si="129"/>
        <v>2521972.6944757611</v>
      </c>
      <c r="DT133" s="692">
        <f t="shared" si="175"/>
        <v>28.598908278867771</v>
      </c>
      <c r="DU133" s="69">
        <f t="shared" si="130"/>
        <v>2149884.3449830892</v>
      </c>
      <c r="DV133" s="471">
        <f t="shared" si="176"/>
        <v>25.372462612135006</v>
      </c>
      <c r="DW133" s="69">
        <f t="shared" si="131"/>
        <v>1208796.2164599774</v>
      </c>
      <c r="DX133" s="692">
        <f t="shared" si="177"/>
        <v>13.334373290299178</v>
      </c>
      <c r="DY133" s="69">
        <f t="shared" si="132"/>
        <v>3358680.5614430667</v>
      </c>
      <c r="DZ133" s="692">
        <f t="shared" si="178"/>
        <v>38.706835902434179</v>
      </c>
      <c r="EA133" s="91"/>
      <c r="EB133" s="69"/>
      <c r="EC133" s="69"/>
      <c r="ED133" s="69"/>
      <c r="EE133" s="69"/>
      <c r="EF133" s="69"/>
      <c r="EG133" s="69"/>
      <c r="EH133" s="69">
        <v>433000</v>
      </c>
      <c r="EI133" s="69">
        <f t="shared" si="133"/>
        <v>2184000</v>
      </c>
      <c r="EJ133" s="69">
        <v>2617000</v>
      </c>
      <c r="EK133" s="91"/>
      <c r="EL133" s="69"/>
      <c r="EM133" s="69"/>
      <c r="EN133" s="69"/>
      <c r="EO133" s="69"/>
      <c r="EP133" s="69"/>
      <c r="EQ133" s="69"/>
      <c r="ER133" s="69"/>
      <c r="ES133" s="69"/>
      <c r="ET133" s="69"/>
      <c r="EU133" s="91"/>
    </row>
    <row r="134" spans="1:151" s="72" customFormat="1">
      <c r="A134" s="61">
        <v>36982</v>
      </c>
      <c r="B134" s="70">
        <v>303</v>
      </c>
      <c r="C134" s="70">
        <f t="shared" si="96"/>
        <v>629</v>
      </c>
      <c r="D134" s="70">
        <v>932</v>
      </c>
      <c r="E134" s="70">
        <f t="shared" si="97"/>
        <v>2127</v>
      </c>
      <c r="F134" s="70">
        <f t="shared" si="98"/>
        <v>2470</v>
      </c>
      <c r="G134" s="70">
        <f t="shared" si="99"/>
        <v>4597</v>
      </c>
      <c r="H134" s="70">
        <v>2430</v>
      </c>
      <c r="I134" s="70">
        <f t="shared" si="100"/>
        <v>3099</v>
      </c>
      <c r="J134" s="70">
        <v>5529</v>
      </c>
      <c r="K134" s="23"/>
      <c r="L134" s="70">
        <v>1031</v>
      </c>
      <c r="M134" s="70">
        <f t="shared" si="101"/>
        <v>1898</v>
      </c>
      <c r="N134" s="70">
        <v>2929</v>
      </c>
      <c r="O134" s="70">
        <f t="shared" si="102"/>
        <v>1168</v>
      </c>
      <c r="P134" s="70">
        <f t="shared" si="103"/>
        <v>2120</v>
      </c>
      <c r="Q134" s="70">
        <f t="shared" si="104"/>
        <v>3288</v>
      </c>
      <c r="R134" s="70">
        <v>2199</v>
      </c>
      <c r="S134" s="70">
        <f t="shared" si="105"/>
        <v>4018</v>
      </c>
      <c r="T134" s="70">
        <v>6217</v>
      </c>
      <c r="U134" s="23"/>
      <c r="V134" s="70">
        <v>-728</v>
      </c>
      <c r="W134" s="70">
        <f t="shared" si="106"/>
        <v>-1269</v>
      </c>
      <c r="X134" s="70">
        <v>-1997</v>
      </c>
      <c r="Y134" s="70">
        <f t="shared" si="107"/>
        <v>959</v>
      </c>
      <c r="Z134" s="70">
        <f t="shared" si="108"/>
        <v>350</v>
      </c>
      <c r="AA134" s="70">
        <f t="shared" si="109"/>
        <v>1309</v>
      </c>
      <c r="AB134" s="70">
        <v>231</v>
      </c>
      <c r="AC134" s="70">
        <f t="shared" si="110"/>
        <v>-919</v>
      </c>
      <c r="AD134" s="70">
        <v>-688</v>
      </c>
      <c r="AE134" s="23"/>
      <c r="AF134" s="233">
        <f t="shared" si="150"/>
        <v>-11522</v>
      </c>
      <c r="AG134" s="233">
        <f t="shared" si="111"/>
        <v>-19624</v>
      </c>
      <c r="AH134" s="233">
        <f t="shared" si="151"/>
        <v>-31146</v>
      </c>
      <c r="AI134" s="233">
        <f t="shared" si="112"/>
        <v>11257</v>
      </c>
      <c r="AJ134" s="233">
        <f t="shared" si="113"/>
        <v>8489</v>
      </c>
      <c r="AK134" s="233">
        <f t="shared" si="114"/>
        <v>19746</v>
      </c>
      <c r="AL134" s="233">
        <f t="shared" si="152"/>
        <v>-265</v>
      </c>
      <c r="AM134" s="233">
        <f t="shared" si="115"/>
        <v>-11135</v>
      </c>
      <c r="AN134" s="233">
        <f t="shared" si="153"/>
        <v>-11400</v>
      </c>
      <c r="AO134" s="23"/>
      <c r="AP134" s="233">
        <f t="shared" si="134"/>
        <v>3449</v>
      </c>
      <c r="AQ134" s="233">
        <f t="shared" si="135"/>
        <v>14971</v>
      </c>
      <c r="AR134" s="233">
        <f t="shared" si="136"/>
        <v>-11522</v>
      </c>
      <c r="AS134" s="233">
        <f t="shared" si="137"/>
        <v>24930</v>
      </c>
      <c r="AT134" s="233">
        <f t="shared" si="138"/>
        <v>13673</v>
      </c>
      <c r="AU134" s="233">
        <f t="shared" si="139"/>
        <v>11257</v>
      </c>
      <c r="AV134" s="409">
        <f t="shared" si="140"/>
        <v>28379</v>
      </c>
      <c r="AW134" s="409">
        <f t="shared" si="141"/>
        <v>28644</v>
      </c>
      <c r="AX134" s="233">
        <f t="shared" si="142"/>
        <v>-265</v>
      </c>
      <c r="AY134" s="75"/>
      <c r="AZ134" s="744">
        <v>323505</v>
      </c>
      <c r="BA134" s="382">
        <f t="shared" si="154"/>
        <v>3.551326</v>
      </c>
      <c r="BB134" s="69">
        <f t="shared" si="116"/>
        <v>119500</v>
      </c>
      <c r="BC134" s="382">
        <f t="shared" si="154"/>
        <v>1.3909309999999999</v>
      </c>
      <c r="BD134" s="744">
        <v>443005</v>
      </c>
      <c r="BE134" s="382">
        <f t="shared" si="143"/>
        <v>4.9422569999999997</v>
      </c>
      <c r="BF134" s="744">
        <v>612908</v>
      </c>
      <c r="BG134" s="382">
        <f t="shared" si="144"/>
        <v>6.633019</v>
      </c>
      <c r="BH134" s="69">
        <f t="shared" si="91"/>
        <v>1884769</v>
      </c>
      <c r="BI134" s="382">
        <f t="shared" si="145"/>
        <v>20.254784999999998</v>
      </c>
      <c r="BJ134" s="744">
        <v>2497677</v>
      </c>
      <c r="BK134" s="382">
        <f t="shared" si="146"/>
        <v>26.887803999999999</v>
      </c>
      <c r="BL134" s="69">
        <f t="shared" si="179"/>
        <v>936413</v>
      </c>
      <c r="BM134" s="382">
        <f t="shared" si="147"/>
        <v>10.184345</v>
      </c>
      <c r="BN134" s="69">
        <f t="shared" si="117"/>
        <v>2004819</v>
      </c>
      <c r="BO134" s="382">
        <f t="shared" si="148"/>
        <v>21.654485000000001</v>
      </c>
      <c r="BP134" s="744">
        <v>2941232</v>
      </c>
      <c r="BQ134" s="382">
        <f t="shared" si="149"/>
        <v>31.838830000000002</v>
      </c>
      <c r="BR134" s="20"/>
      <c r="BS134" s="744">
        <v>547172</v>
      </c>
      <c r="BT134" s="420">
        <f t="shared" si="155"/>
        <v>7.2612110000000003</v>
      </c>
      <c r="BU134" s="69">
        <f t="shared" si="118"/>
        <v>60539</v>
      </c>
      <c r="BV134" s="420">
        <f t="shared" si="156"/>
        <v>0.76693900000000004</v>
      </c>
      <c r="BW134" s="744">
        <v>607711</v>
      </c>
      <c r="BX134" s="420">
        <f t="shared" si="184"/>
        <v>8.0281500000000001</v>
      </c>
      <c r="BY134" s="744">
        <v>1066171</v>
      </c>
      <c r="BZ134" s="420">
        <f t="shared" si="183"/>
        <v>13.042229000000001</v>
      </c>
      <c r="CA134" s="69">
        <f t="shared" si="119"/>
        <v>789704</v>
      </c>
      <c r="CB134" s="420">
        <f t="shared" si="181"/>
        <v>9.7975600000000007</v>
      </c>
      <c r="CC134" s="744">
        <v>1855875</v>
      </c>
      <c r="CD134" s="420">
        <f t="shared" si="93"/>
        <v>22.839789</v>
      </c>
      <c r="CE134" s="69">
        <f t="shared" si="120"/>
        <v>1613343</v>
      </c>
      <c r="CF134" s="420">
        <f t="shared" si="94"/>
        <v>20.303439999999998</v>
      </c>
      <c r="CG134" s="69">
        <f t="shared" si="121"/>
        <v>855623</v>
      </c>
      <c r="CH134" s="420">
        <f t="shared" ref="CH134:CH165" si="185">SUM(CG123:CG134)/1000000</f>
        <v>10.627316</v>
      </c>
      <c r="CI134" s="744">
        <v>2468966</v>
      </c>
      <c r="CJ134" s="471">
        <f t="shared" si="160"/>
        <v>30.930755999999999</v>
      </c>
      <c r="CK134" s="96"/>
      <c r="CL134" s="514">
        <v>887</v>
      </c>
      <c r="CM134" s="868">
        <f t="shared" si="95"/>
        <v>1.2412626832018039</v>
      </c>
      <c r="CN134" s="613"/>
      <c r="CO134" s="96"/>
      <c r="CP134" s="69">
        <f t="shared" si="122"/>
        <v>401554.68432919955</v>
      </c>
      <c r="CQ134" s="692">
        <f t="shared" si="161"/>
        <v>4.4737378089512481</v>
      </c>
      <c r="CR134" s="69">
        <f t="shared" si="122"/>
        <v>148330.89064261556</v>
      </c>
      <c r="CS134" s="692">
        <f t="shared" si="162"/>
        <v>1.7520654603235533</v>
      </c>
      <c r="CT134" s="69">
        <f t="shared" si="122"/>
        <v>549885.57497181511</v>
      </c>
      <c r="CU134" s="692">
        <f t="shared" si="163"/>
        <v>6.2258032692748007</v>
      </c>
      <c r="CV134" s="69">
        <f t="shared" si="122"/>
        <v>760779.82863585127</v>
      </c>
      <c r="CW134" s="692">
        <f t="shared" si="164"/>
        <v>8.3459572805741313</v>
      </c>
      <c r="CX134" s="69">
        <f t="shared" si="123"/>
        <v>2339493.4261555807</v>
      </c>
      <c r="CY134" s="692">
        <f t="shared" si="165"/>
        <v>25.499588645995448</v>
      </c>
      <c r="CZ134" s="69">
        <f t="shared" si="124"/>
        <v>3100273.2547914321</v>
      </c>
      <c r="DA134" s="692">
        <f t="shared" si="166"/>
        <v>33.845545926569578</v>
      </c>
      <c r="DB134" s="69">
        <f t="shared" si="125"/>
        <v>1162334.5129650508</v>
      </c>
      <c r="DC134" s="692">
        <f t="shared" si="167"/>
        <v>12.819695089525379</v>
      </c>
      <c r="DD134" s="69">
        <f t="shared" si="126"/>
        <v>2488507.0112739573</v>
      </c>
      <c r="DE134" s="692">
        <f t="shared" si="168"/>
        <v>27.262706252672146</v>
      </c>
      <c r="DF134" s="69">
        <f t="shared" si="126"/>
        <v>3650841.5242390078</v>
      </c>
      <c r="DG134" s="692">
        <f t="shared" si="169"/>
        <v>40.082401342197528</v>
      </c>
      <c r="DH134" s="20"/>
      <c r="DI134" s="69">
        <f t="shared" si="127"/>
        <v>679184.18489289738</v>
      </c>
      <c r="DJ134" s="692">
        <f t="shared" si="170"/>
        <v>9.1519311206789933</v>
      </c>
      <c r="DK134" s="69">
        <f t="shared" si="127"/>
        <v>75144.801578354003</v>
      </c>
      <c r="DL134" s="692">
        <f t="shared" si="171"/>
        <v>0.96681348697996894</v>
      </c>
      <c r="DM134" s="69">
        <f t="shared" si="127"/>
        <v>754328.98647125147</v>
      </c>
      <c r="DN134" s="692">
        <f t="shared" si="172"/>
        <v>10.118744607658963</v>
      </c>
      <c r="DO134" s="69">
        <f t="shared" si="127"/>
        <v>1323398.2762119505</v>
      </c>
      <c r="DP134" s="692">
        <f t="shared" si="173"/>
        <v>16.430420371764601</v>
      </c>
      <c r="DQ134" s="69">
        <f t="shared" si="128"/>
        <v>980230.10597519728</v>
      </c>
      <c r="DR134" s="692">
        <f t="shared" si="174"/>
        <v>12.334899954395702</v>
      </c>
      <c r="DS134" s="69">
        <f t="shared" si="129"/>
        <v>2303628.3821871476</v>
      </c>
      <c r="DT134" s="692">
        <f t="shared" si="175"/>
        <v>28.765320326160303</v>
      </c>
      <c r="DU134" s="69">
        <f t="shared" si="130"/>
        <v>2002582.461104848</v>
      </c>
      <c r="DV134" s="471">
        <f t="shared" si="176"/>
        <v>25.5823514924436</v>
      </c>
      <c r="DW134" s="69">
        <f t="shared" si="131"/>
        <v>1062052.900789177</v>
      </c>
      <c r="DX134" s="692">
        <f t="shared" si="177"/>
        <v>13.380745955725356</v>
      </c>
      <c r="DY134" s="69">
        <f t="shared" si="132"/>
        <v>3064635.361894025</v>
      </c>
      <c r="DZ134" s="692">
        <f t="shared" si="178"/>
        <v>38.963097448168959</v>
      </c>
      <c r="EA134" s="91"/>
      <c r="EB134" s="69">
        <v>166000</v>
      </c>
      <c r="EC134" s="69">
        <f>ED134-EB134</f>
        <v>1200000</v>
      </c>
      <c r="ED134" s="69">
        <v>1366000</v>
      </c>
      <c r="EE134" s="69">
        <v>188000</v>
      </c>
      <c r="EF134" s="69">
        <f>EG134-EE134</f>
        <v>690000</v>
      </c>
      <c r="EG134" s="69">
        <v>878000</v>
      </c>
      <c r="EH134" s="69">
        <v>354000</v>
      </c>
      <c r="EI134" s="69">
        <f t="shared" si="133"/>
        <v>1890000</v>
      </c>
      <c r="EJ134" s="69">
        <v>2244000</v>
      </c>
      <c r="EK134" s="91"/>
      <c r="EL134" s="69"/>
      <c r="EM134" s="69"/>
      <c r="EN134" s="69"/>
      <c r="EO134" s="69"/>
      <c r="EP134" s="69"/>
      <c r="EQ134" s="69"/>
      <c r="ER134" s="69"/>
      <c r="ES134" s="69"/>
      <c r="ET134" s="69"/>
      <c r="EU134" s="91"/>
    </row>
    <row r="135" spans="1:151" s="72" customFormat="1">
      <c r="A135" s="61">
        <v>37012</v>
      </c>
      <c r="B135" s="70">
        <v>214</v>
      </c>
      <c r="C135" s="70">
        <f t="shared" si="96"/>
        <v>561</v>
      </c>
      <c r="D135" s="70">
        <v>775</v>
      </c>
      <c r="E135" s="70">
        <f t="shared" si="97"/>
        <v>1854</v>
      </c>
      <c r="F135" s="70">
        <f t="shared" si="98"/>
        <v>1993</v>
      </c>
      <c r="G135" s="70">
        <f t="shared" si="99"/>
        <v>3847</v>
      </c>
      <c r="H135" s="70">
        <v>2068</v>
      </c>
      <c r="I135" s="70">
        <f t="shared" si="100"/>
        <v>2554</v>
      </c>
      <c r="J135" s="70">
        <v>4622</v>
      </c>
      <c r="K135" s="23"/>
      <c r="L135" s="70">
        <v>1540</v>
      </c>
      <c r="M135" s="70">
        <f t="shared" si="101"/>
        <v>2055</v>
      </c>
      <c r="N135" s="70">
        <v>3595</v>
      </c>
      <c r="O135" s="70">
        <f t="shared" si="102"/>
        <v>1274</v>
      </c>
      <c r="P135" s="70">
        <f t="shared" si="103"/>
        <v>2275</v>
      </c>
      <c r="Q135" s="70">
        <f t="shared" si="104"/>
        <v>3549</v>
      </c>
      <c r="R135" s="70">
        <v>2814</v>
      </c>
      <c r="S135" s="70">
        <f t="shared" si="105"/>
        <v>4330</v>
      </c>
      <c r="T135" s="70">
        <v>7144</v>
      </c>
      <c r="U135" s="23"/>
      <c r="V135" s="70">
        <v>-1326</v>
      </c>
      <c r="W135" s="70">
        <f t="shared" si="106"/>
        <v>-1494</v>
      </c>
      <c r="X135" s="70">
        <v>-2820</v>
      </c>
      <c r="Y135" s="70">
        <f t="shared" si="107"/>
        <v>580</v>
      </c>
      <c r="Z135" s="70">
        <f t="shared" si="108"/>
        <v>-282</v>
      </c>
      <c r="AA135" s="70">
        <f t="shared" si="109"/>
        <v>298</v>
      </c>
      <c r="AB135" s="70">
        <v>-746</v>
      </c>
      <c r="AC135" s="70">
        <f t="shared" si="110"/>
        <v>-1776</v>
      </c>
      <c r="AD135" s="70">
        <v>-2522</v>
      </c>
      <c r="AE135" s="23"/>
      <c r="AF135" s="233">
        <f t="shared" si="150"/>
        <v>-12188</v>
      </c>
      <c r="AG135" s="233">
        <f t="shared" si="111"/>
        <v>-19644</v>
      </c>
      <c r="AH135" s="233">
        <f t="shared" si="151"/>
        <v>-31832</v>
      </c>
      <c r="AI135" s="233">
        <f t="shared" si="112"/>
        <v>11812</v>
      </c>
      <c r="AJ135" s="233">
        <f t="shared" si="113"/>
        <v>8906</v>
      </c>
      <c r="AK135" s="233">
        <f t="shared" si="114"/>
        <v>20718</v>
      </c>
      <c r="AL135" s="233">
        <f t="shared" si="152"/>
        <v>-376</v>
      </c>
      <c r="AM135" s="233">
        <f t="shared" si="115"/>
        <v>-10738</v>
      </c>
      <c r="AN135" s="233">
        <f t="shared" si="153"/>
        <v>-11114</v>
      </c>
      <c r="AO135" s="23"/>
      <c r="AP135" s="233">
        <f t="shared" si="134"/>
        <v>3398</v>
      </c>
      <c r="AQ135" s="233">
        <f t="shared" si="135"/>
        <v>15586</v>
      </c>
      <c r="AR135" s="233">
        <f t="shared" si="136"/>
        <v>-12188</v>
      </c>
      <c r="AS135" s="233">
        <f t="shared" si="137"/>
        <v>25317</v>
      </c>
      <c r="AT135" s="233">
        <f t="shared" si="138"/>
        <v>13505</v>
      </c>
      <c r="AU135" s="233">
        <f t="shared" si="139"/>
        <v>11812</v>
      </c>
      <c r="AV135" s="409">
        <f t="shared" si="140"/>
        <v>28715</v>
      </c>
      <c r="AW135" s="409">
        <f t="shared" si="141"/>
        <v>29091</v>
      </c>
      <c r="AX135" s="233">
        <f t="shared" si="142"/>
        <v>-376</v>
      </c>
      <c r="AY135" s="75"/>
      <c r="AZ135" s="744">
        <v>313113</v>
      </c>
      <c r="BA135" s="382">
        <f t="shared" si="154"/>
        <v>3.5709819999999999</v>
      </c>
      <c r="BB135" s="69">
        <f t="shared" si="116"/>
        <v>134039</v>
      </c>
      <c r="BC135" s="382">
        <f t="shared" si="154"/>
        <v>1.4130290000000001</v>
      </c>
      <c r="BD135" s="744">
        <v>447152</v>
      </c>
      <c r="BE135" s="382">
        <f t="shared" si="143"/>
        <v>4.9840109999999997</v>
      </c>
      <c r="BF135" s="744">
        <v>705717</v>
      </c>
      <c r="BG135" s="382">
        <f t="shared" si="144"/>
        <v>6.8261950000000002</v>
      </c>
      <c r="BH135" s="69">
        <f t="shared" si="91"/>
        <v>2187263</v>
      </c>
      <c r="BI135" s="382">
        <f t="shared" si="145"/>
        <v>20.790938000000001</v>
      </c>
      <c r="BJ135" s="744">
        <v>2892980</v>
      </c>
      <c r="BK135" s="382">
        <f t="shared" si="146"/>
        <v>27.617132999999999</v>
      </c>
      <c r="BL135" s="69">
        <f t="shared" si="179"/>
        <v>1018830</v>
      </c>
      <c r="BM135" s="382">
        <f t="shared" si="147"/>
        <v>10.397176999999999</v>
      </c>
      <c r="BN135" s="69">
        <f t="shared" si="117"/>
        <v>2322668</v>
      </c>
      <c r="BO135" s="382">
        <f t="shared" si="148"/>
        <v>22.213540999999999</v>
      </c>
      <c r="BP135" s="744">
        <v>3341498</v>
      </c>
      <c r="BQ135" s="382">
        <f t="shared" si="149"/>
        <v>32.610717999999999</v>
      </c>
      <c r="BR135" s="20"/>
      <c r="BS135" s="744">
        <v>561254</v>
      </c>
      <c r="BT135" s="420">
        <f t="shared" si="155"/>
        <v>7.2838219999999998</v>
      </c>
      <c r="BU135" s="69">
        <f t="shared" si="118"/>
        <v>59001</v>
      </c>
      <c r="BV135" s="420">
        <f t="shared" si="156"/>
        <v>0.75571999999999995</v>
      </c>
      <c r="BW135" s="744">
        <v>620255</v>
      </c>
      <c r="BX135" s="420">
        <f t="shared" si="184"/>
        <v>8.0395420000000009</v>
      </c>
      <c r="BY135" s="744">
        <v>1088208</v>
      </c>
      <c r="BZ135" s="420">
        <f t="shared" si="183"/>
        <v>13.142925999999999</v>
      </c>
      <c r="CA135" s="69">
        <f t="shared" si="119"/>
        <v>829763</v>
      </c>
      <c r="CB135" s="420">
        <f t="shared" si="181"/>
        <v>9.9245590000000004</v>
      </c>
      <c r="CC135" s="744">
        <v>1917971</v>
      </c>
      <c r="CD135" s="420">
        <f t="shared" si="93"/>
        <v>23.067485000000001</v>
      </c>
      <c r="CE135" s="69">
        <f t="shared" si="120"/>
        <v>1649462</v>
      </c>
      <c r="CF135" s="420">
        <f t="shared" si="94"/>
        <v>20.426748</v>
      </c>
      <c r="CG135" s="69">
        <f t="shared" si="121"/>
        <v>895075</v>
      </c>
      <c r="CH135" s="420">
        <f t="shared" si="185"/>
        <v>10.744749000000001</v>
      </c>
      <c r="CI135" s="744">
        <v>2544537</v>
      </c>
      <c r="CJ135" s="471">
        <f t="shared" si="160"/>
        <v>31.171496999999999</v>
      </c>
      <c r="CK135" s="96"/>
      <c r="CL135" s="514">
        <v>887</v>
      </c>
      <c r="CM135" s="868">
        <f t="shared" si="95"/>
        <v>1.2412626832018039</v>
      </c>
      <c r="CN135" s="613"/>
      <c r="CO135" s="96"/>
      <c r="CP135" s="69">
        <f t="shared" si="122"/>
        <v>388655.48252536642</v>
      </c>
      <c r="CQ135" s="692">
        <f t="shared" si="161"/>
        <v>4.4840605549426575</v>
      </c>
      <c r="CR135" s="69">
        <f t="shared" si="122"/>
        <v>166377.60879368658</v>
      </c>
      <c r="CS135" s="692">
        <f t="shared" si="162"/>
        <v>1.7741256908970995</v>
      </c>
      <c r="CT135" s="69">
        <f t="shared" si="122"/>
        <v>555033.09131905297</v>
      </c>
      <c r="CU135" s="692">
        <f t="shared" si="163"/>
        <v>6.2581862458397559</v>
      </c>
      <c r="CV135" s="69">
        <f t="shared" si="122"/>
        <v>875980.17700112739</v>
      </c>
      <c r="CW135" s="692">
        <f t="shared" si="164"/>
        <v>8.5611556765448142</v>
      </c>
      <c r="CX135" s="69">
        <f t="shared" si="123"/>
        <v>2714967.940248027</v>
      </c>
      <c r="CY135" s="692">
        <f t="shared" si="165"/>
        <v>26.08590071973294</v>
      </c>
      <c r="CZ135" s="69">
        <f t="shared" si="124"/>
        <v>3590948.1172491545</v>
      </c>
      <c r="DA135" s="692">
        <f t="shared" si="166"/>
        <v>34.647056396277755</v>
      </c>
      <c r="DB135" s="69">
        <f t="shared" si="125"/>
        <v>1264635.6595264939</v>
      </c>
      <c r="DC135" s="692">
        <f t="shared" si="167"/>
        <v>13.045216231487471</v>
      </c>
      <c r="DD135" s="69">
        <f t="shared" si="126"/>
        <v>2883041.1138669676</v>
      </c>
      <c r="DE135" s="692">
        <f t="shared" si="168"/>
        <v>27.872050865368156</v>
      </c>
      <c r="DF135" s="69">
        <f t="shared" si="126"/>
        <v>4147676.7733934615</v>
      </c>
      <c r="DG135" s="692">
        <f t="shared" si="169"/>
        <v>40.917267096855618</v>
      </c>
      <c r="DH135" s="20"/>
      <c r="DI135" s="69">
        <f t="shared" si="127"/>
        <v>696663.64599774522</v>
      </c>
      <c r="DJ135" s="692">
        <f t="shared" si="170"/>
        <v>9.1541615781521504</v>
      </c>
      <c r="DK135" s="69">
        <f t="shared" si="127"/>
        <v>73235.739571589627</v>
      </c>
      <c r="DL135" s="692">
        <f t="shared" si="171"/>
        <v>0.94951969493563371</v>
      </c>
      <c r="DM135" s="69">
        <f t="shared" si="127"/>
        <v>769899.38556933485</v>
      </c>
      <c r="DN135" s="692">
        <f t="shared" si="172"/>
        <v>10.103681273087783</v>
      </c>
      <c r="DO135" s="69">
        <f t="shared" si="127"/>
        <v>1350751.9819616687</v>
      </c>
      <c r="DP135" s="692">
        <f t="shared" si="173"/>
        <v>16.50804634552955</v>
      </c>
      <c r="DQ135" s="69">
        <f t="shared" si="128"/>
        <v>1029953.8478015783</v>
      </c>
      <c r="DR135" s="692">
        <f t="shared" si="174"/>
        <v>12.45883136191625</v>
      </c>
      <c r="DS135" s="69">
        <f t="shared" si="129"/>
        <v>2380705.8297632472</v>
      </c>
      <c r="DT135" s="692">
        <f t="shared" si="175"/>
        <v>28.9668777074458</v>
      </c>
      <c r="DU135" s="69">
        <f t="shared" si="130"/>
        <v>2047415.6279594139</v>
      </c>
      <c r="DV135" s="471">
        <f t="shared" si="176"/>
        <v>25.662207923681702</v>
      </c>
      <c r="DW135" s="69">
        <f t="shared" si="131"/>
        <v>1111023.1961668546</v>
      </c>
      <c r="DX135" s="692">
        <f t="shared" si="177"/>
        <v>13.489211959854739</v>
      </c>
      <c r="DY135" s="69">
        <f t="shared" si="132"/>
        <v>3158438.8241262683</v>
      </c>
      <c r="DZ135" s="692">
        <f t="shared" si="178"/>
        <v>39.151419883536434</v>
      </c>
      <c r="EA135" s="91"/>
      <c r="EB135" s="69"/>
      <c r="EC135" s="69"/>
      <c r="ED135" s="69"/>
      <c r="EE135" s="69"/>
      <c r="EF135" s="69"/>
      <c r="EG135" s="69"/>
      <c r="EH135" s="69">
        <v>317000</v>
      </c>
      <c r="EI135" s="69">
        <f t="shared" si="133"/>
        <v>1203000</v>
      </c>
      <c r="EJ135" s="69">
        <v>1520000</v>
      </c>
      <c r="EK135" s="91"/>
      <c r="EL135" s="69"/>
      <c r="EM135" s="69"/>
      <c r="EN135" s="69"/>
      <c r="EO135" s="69"/>
      <c r="EP135" s="69"/>
      <c r="EQ135" s="69"/>
      <c r="ER135" s="69"/>
      <c r="ES135" s="69"/>
      <c r="ET135" s="69"/>
      <c r="EU135" s="91"/>
    </row>
    <row r="136" spans="1:151" s="72" customFormat="1">
      <c r="A136" s="61">
        <v>37043</v>
      </c>
      <c r="B136" s="70">
        <v>248</v>
      </c>
      <c r="C136" s="70">
        <f t="shared" si="96"/>
        <v>584</v>
      </c>
      <c r="D136" s="70">
        <v>832</v>
      </c>
      <c r="E136" s="70">
        <f t="shared" si="97"/>
        <v>2003</v>
      </c>
      <c r="F136" s="70">
        <f t="shared" si="98"/>
        <v>2538</v>
      </c>
      <c r="G136" s="70">
        <f t="shared" si="99"/>
        <v>4541</v>
      </c>
      <c r="H136" s="70">
        <v>2251</v>
      </c>
      <c r="I136" s="70">
        <f t="shared" si="100"/>
        <v>3122</v>
      </c>
      <c r="J136" s="70">
        <v>5373</v>
      </c>
      <c r="K136" s="23"/>
      <c r="L136" s="70">
        <v>591</v>
      </c>
      <c r="M136" s="70">
        <f t="shared" si="101"/>
        <v>1392</v>
      </c>
      <c r="N136" s="70">
        <v>1983</v>
      </c>
      <c r="O136" s="70">
        <f t="shared" si="102"/>
        <v>1061</v>
      </c>
      <c r="P136" s="70">
        <f t="shared" si="103"/>
        <v>1984</v>
      </c>
      <c r="Q136" s="70">
        <f t="shared" si="104"/>
        <v>3045</v>
      </c>
      <c r="R136" s="70">
        <v>1652</v>
      </c>
      <c r="S136" s="70">
        <f t="shared" si="105"/>
        <v>3376</v>
      </c>
      <c r="T136" s="70">
        <v>5028</v>
      </c>
      <c r="U136" s="23"/>
      <c r="V136" s="70">
        <v>-343</v>
      </c>
      <c r="W136" s="70">
        <f t="shared" si="106"/>
        <v>-808</v>
      </c>
      <c r="X136" s="70">
        <v>-1151</v>
      </c>
      <c r="Y136" s="70">
        <f t="shared" si="107"/>
        <v>942</v>
      </c>
      <c r="Z136" s="70">
        <f t="shared" si="108"/>
        <v>554</v>
      </c>
      <c r="AA136" s="70">
        <f t="shared" si="109"/>
        <v>1496</v>
      </c>
      <c r="AB136" s="70">
        <v>599</v>
      </c>
      <c r="AC136" s="70">
        <f t="shared" si="110"/>
        <v>-254</v>
      </c>
      <c r="AD136" s="70">
        <v>345</v>
      </c>
      <c r="AE136" s="23"/>
      <c r="AF136" s="233">
        <f t="shared" si="150"/>
        <v>-11888</v>
      </c>
      <c r="AG136" s="233">
        <f t="shared" si="111"/>
        <v>-19077</v>
      </c>
      <c r="AH136" s="233">
        <f t="shared" si="151"/>
        <v>-30965</v>
      </c>
      <c r="AI136" s="233">
        <f t="shared" si="112"/>
        <v>12265</v>
      </c>
      <c r="AJ136" s="233">
        <f t="shared" si="113"/>
        <v>9434</v>
      </c>
      <c r="AK136" s="233">
        <f t="shared" si="114"/>
        <v>21699</v>
      </c>
      <c r="AL136" s="233">
        <f t="shared" si="152"/>
        <v>377</v>
      </c>
      <c r="AM136" s="233">
        <f t="shared" si="115"/>
        <v>-9643</v>
      </c>
      <c r="AN136" s="233">
        <f t="shared" si="153"/>
        <v>-9266</v>
      </c>
      <c r="AO136" s="23"/>
      <c r="AP136" s="233">
        <f t="shared" si="134"/>
        <v>3437</v>
      </c>
      <c r="AQ136" s="233">
        <f t="shared" si="135"/>
        <v>15325</v>
      </c>
      <c r="AR136" s="233">
        <f t="shared" si="136"/>
        <v>-11888</v>
      </c>
      <c r="AS136" s="233">
        <f t="shared" si="137"/>
        <v>25697</v>
      </c>
      <c r="AT136" s="233">
        <f t="shared" si="138"/>
        <v>13432</v>
      </c>
      <c r="AU136" s="233">
        <f t="shared" si="139"/>
        <v>12265</v>
      </c>
      <c r="AV136" s="409">
        <f t="shared" si="140"/>
        <v>29134</v>
      </c>
      <c r="AW136" s="409">
        <f t="shared" si="141"/>
        <v>28757</v>
      </c>
      <c r="AX136" s="233">
        <f t="shared" si="142"/>
        <v>377</v>
      </c>
      <c r="AY136" s="75"/>
      <c r="AZ136" s="744">
        <v>306601</v>
      </c>
      <c r="BA136" s="382">
        <f t="shared" si="154"/>
        <v>3.5651060000000001</v>
      </c>
      <c r="BB136" s="69">
        <f t="shared" si="116"/>
        <v>100463</v>
      </c>
      <c r="BC136" s="382">
        <f t="shared" si="154"/>
        <v>1.4019410000000001</v>
      </c>
      <c r="BD136" s="744">
        <v>407064</v>
      </c>
      <c r="BE136" s="382">
        <f t="shared" si="143"/>
        <v>4.967047</v>
      </c>
      <c r="BF136" s="744">
        <v>623407</v>
      </c>
      <c r="BG136" s="382">
        <f t="shared" si="144"/>
        <v>6.9627879999999998</v>
      </c>
      <c r="BH136" s="69">
        <f t="shared" si="91"/>
        <v>1842783</v>
      </c>
      <c r="BI136" s="382">
        <f t="shared" si="145"/>
        <v>20.988109999999999</v>
      </c>
      <c r="BJ136" s="744">
        <v>2466190</v>
      </c>
      <c r="BK136" s="382">
        <f t="shared" si="146"/>
        <v>27.950897999999999</v>
      </c>
      <c r="BL136" s="69">
        <f t="shared" si="179"/>
        <v>930008</v>
      </c>
      <c r="BM136" s="382">
        <f t="shared" si="147"/>
        <v>10.527894</v>
      </c>
      <c r="BN136" s="69">
        <f t="shared" si="117"/>
        <v>1944068</v>
      </c>
      <c r="BO136" s="382">
        <f t="shared" si="148"/>
        <v>22.399601000000001</v>
      </c>
      <c r="BP136" s="744">
        <v>2874076</v>
      </c>
      <c r="BQ136" s="382">
        <f t="shared" si="149"/>
        <v>32.927495</v>
      </c>
      <c r="BR136" s="20"/>
      <c r="BS136" s="744">
        <v>559888</v>
      </c>
      <c r="BT136" s="420">
        <f t="shared" si="155"/>
        <v>7.1940660000000003</v>
      </c>
      <c r="BU136" s="69">
        <f t="shared" si="118"/>
        <v>64517</v>
      </c>
      <c r="BV136" s="420">
        <f t="shared" si="156"/>
        <v>0.75845099999999999</v>
      </c>
      <c r="BW136" s="744">
        <v>624405</v>
      </c>
      <c r="BX136" s="420">
        <f t="shared" si="184"/>
        <v>7.9525170000000003</v>
      </c>
      <c r="BY136" s="744">
        <v>1167823</v>
      </c>
      <c r="BZ136" s="420">
        <f t="shared" si="183"/>
        <v>13.314755</v>
      </c>
      <c r="CA136" s="69">
        <f t="shared" si="119"/>
        <v>863974</v>
      </c>
      <c r="CB136" s="420">
        <f t="shared" si="181"/>
        <v>10.116057</v>
      </c>
      <c r="CC136" s="744">
        <v>2031797</v>
      </c>
      <c r="CD136" s="420">
        <f t="shared" si="93"/>
        <v>23.430812</v>
      </c>
      <c r="CE136" s="69">
        <f t="shared" si="120"/>
        <v>1727711</v>
      </c>
      <c r="CF136" s="420">
        <f t="shared" si="94"/>
        <v>20.508821000000001</v>
      </c>
      <c r="CG136" s="69">
        <f t="shared" si="121"/>
        <v>932664</v>
      </c>
      <c r="CH136" s="420">
        <f t="shared" si="185"/>
        <v>10.938751999999999</v>
      </c>
      <c r="CI136" s="744">
        <v>2660375</v>
      </c>
      <c r="CJ136" s="471">
        <f t="shared" si="160"/>
        <v>31.447572999999998</v>
      </c>
      <c r="CK136" s="96"/>
      <c r="CL136" s="514">
        <v>900</v>
      </c>
      <c r="CM136" s="868">
        <f t="shared" si="95"/>
        <v>1.2233333333333334</v>
      </c>
      <c r="CN136" s="613"/>
      <c r="CO136" s="96"/>
      <c r="CP136" s="69">
        <f t="shared" si="122"/>
        <v>375075.22333333333</v>
      </c>
      <c r="CQ136" s="692">
        <f t="shared" si="161"/>
        <v>4.4590925492062237</v>
      </c>
      <c r="CR136" s="69">
        <f t="shared" si="122"/>
        <v>122899.73666666668</v>
      </c>
      <c r="CS136" s="692">
        <f t="shared" si="162"/>
        <v>1.7542142054707428</v>
      </c>
      <c r="CT136" s="69">
        <f t="shared" si="122"/>
        <v>497974.96</v>
      </c>
      <c r="CU136" s="692">
        <f t="shared" si="163"/>
        <v>6.2133067546769647</v>
      </c>
      <c r="CV136" s="69">
        <f t="shared" si="122"/>
        <v>762634.56333333335</v>
      </c>
      <c r="CW136" s="692">
        <f t="shared" si="164"/>
        <v>8.7005551073200067</v>
      </c>
      <c r="CX136" s="69">
        <f t="shared" si="123"/>
        <v>2254337.87</v>
      </c>
      <c r="CY136" s="692">
        <f t="shared" si="165"/>
        <v>26.233473809500381</v>
      </c>
      <c r="CZ136" s="69">
        <f t="shared" si="124"/>
        <v>3016972.4333333336</v>
      </c>
      <c r="DA136" s="692">
        <f t="shared" si="166"/>
        <v>34.934028916820395</v>
      </c>
      <c r="DB136" s="69">
        <f t="shared" si="125"/>
        <v>1137709.7866666666</v>
      </c>
      <c r="DC136" s="692">
        <f t="shared" si="167"/>
        <v>13.15964765652623</v>
      </c>
      <c r="DD136" s="69">
        <f t="shared" si="126"/>
        <v>2378243.186666667</v>
      </c>
      <c r="DE136" s="692">
        <f t="shared" si="168"/>
        <v>27.999634972965055</v>
      </c>
      <c r="DF136" s="69">
        <f t="shared" si="126"/>
        <v>3515952.9733333336</v>
      </c>
      <c r="DG136" s="692">
        <f t="shared" si="169"/>
        <v>41.159282629491287</v>
      </c>
      <c r="DH136" s="20"/>
      <c r="DI136" s="69">
        <f t="shared" si="127"/>
        <v>684929.65333333332</v>
      </c>
      <c r="DJ136" s="692">
        <f t="shared" si="170"/>
        <v>9.0073958314854838</v>
      </c>
      <c r="DK136" s="69">
        <f t="shared" si="127"/>
        <v>78925.796666666676</v>
      </c>
      <c r="DL136" s="692">
        <f t="shared" si="171"/>
        <v>0.94934504276509091</v>
      </c>
      <c r="DM136" s="69">
        <f t="shared" si="127"/>
        <v>763855.45000000007</v>
      </c>
      <c r="DN136" s="692">
        <f t="shared" si="172"/>
        <v>9.9567408742505723</v>
      </c>
      <c r="DO136" s="69">
        <f t="shared" si="127"/>
        <v>1428636.8033333335</v>
      </c>
      <c r="DP136" s="692">
        <f t="shared" si="173"/>
        <v>16.661579202351255</v>
      </c>
      <c r="DQ136" s="69">
        <f t="shared" si="128"/>
        <v>1056928.1933333334</v>
      </c>
      <c r="DR136" s="692">
        <f t="shared" si="174"/>
        <v>12.654833885482141</v>
      </c>
      <c r="DS136" s="69">
        <f t="shared" si="129"/>
        <v>2485564.9966666666</v>
      </c>
      <c r="DT136" s="692">
        <f t="shared" si="175"/>
        <v>29.316413087833396</v>
      </c>
      <c r="DU136" s="69">
        <f t="shared" si="130"/>
        <v>2113566.4566666665</v>
      </c>
      <c r="DV136" s="471">
        <f t="shared" si="176"/>
        <v>25.668975033836741</v>
      </c>
      <c r="DW136" s="69">
        <f t="shared" si="131"/>
        <v>1140958.96</v>
      </c>
      <c r="DX136" s="692">
        <f t="shared" si="177"/>
        <v>13.68451305822683</v>
      </c>
      <c r="DY136" s="69">
        <f t="shared" si="132"/>
        <v>3254525.416666667</v>
      </c>
      <c r="DZ136" s="692">
        <f t="shared" si="178"/>
        <v>39.353488092063571</v>
      </c>
      <c r="EA136" s="91"/>
      <c r="EB136" s="69"/>
      <c r="EC136" s="69"/>
      <c r="ED136" s="69"/>
      <c r="EE136" s="69"/>
      <c r="EF136" s="69"/>
      <c r="EG136" s="69"/>
      <c r="EH136" s="69">
        <v>298000</v>
      </c>
      <c r="EI136" s="69">
        <f t="shared" si="133"/>
        <v>1135000</v>
      </c>
      <c r="EJ136" s="69">
        <v>1433000</v>
      </c>
      <c r="EK136" s="91"/>
      <c r="EL136" s="69"/>
      <c r="EM136" s="69"/>
      <c r="EN136" s="69"/>
      <c r="EO136" s="69"/>
      <c r="EP136" s="69"/>
      <c r="EQ136" s="69"/>
      <c r="ER136" s="69"/>
      <c r="ES136" s="69"/>
      <c r="ET136" s="69"/>
      <c r="EU136" s="91"/>
    </row>
    <row r="137" spans="1:151" s="72" customFormat="1">
      <c r="A137" s="61">
        <v>37073</v>
      </c>
      <c r="B137" s="70">
        <v>301</v>
      </c>
      <c r="C137" s="70">
        <f t="shared" si="96"/>
        <v>654</v>
      </c>
      <c r="D137" s="70">
        <v>955</v>
      </c>
      <c r="E137" s="70">
        <f t="shared" si="97"/>
        <v>2691</v>
      </c>
      <c r="F137" s="70">
        <f t="shared" si="98"/>
        <v>3607</v>
      </c>
      <c r="G137" s="70">
        <f t="shared" si="99"/>
        <v>6298</v>
      </c>
      <c r="H137" s="70">
        <v>2992</v>
      </c>
      <c r="I137" s="70">
        <f t="shared" si="100"/>
        <v>4261</v>
      </c>
      <c r="J137" s="70">
        <v>7253</v>
      </c>
      <c r="K137" s="23"/>
      <c r="L137" s="70">
        <v>724</v>
      </c>
      <c r="M137" s="70">
        <f t="shared" si="101"/>
        <v>1484</v>
      </c>
      <c r="N137" s="70">
        <v>2208</v>
      </c>
      <c r="O137" s="70">
        <f t="shared" si="102"/>
        <v>1178</v>
      </c>
      <c r="P137" s="70">
        <f t="shared" si="103"/>
        <v>2178</v>
      </c>
      <c r="Q137" s="70">
        <f t="shared" si="104"/>
        <v>3356</v>
      </c>
      <c r="R137" s="70">
        <v>1902</v>
      </c>
      <c r="S137" s="70">
        <f t="shared" si="105"/>
        <v>3662</v>
      </c>
      <c r="T137" s="70">
        <v>5564</v>
      </c>
      <c r="U137" s="23"/>
      <c r="V137" s="70">
        <v>-423</v>
      </c>
      <c r="W137" s="70">
        <f t="shared" si="106"/>
        <v>-830</v>
      </c>
      <c r="X137" s="70">
        <v>-1253</v>
      </c>
      <c r="Y137" s="70">
        <f t="shared" si="107"/>
        <v>1513</v>
      </c>
      <c r="Z137" s="70">
        <f t="shared" si="108"/>
        <v>1429</v>
      </c>
      <c r="AA137" s="70">
        <f t="shared" si="109"/>
        <v>2942</v>
      </c>
      <c r="AB137" s="70">
        <v>1090</v>
      </c>
      <c r="AC137" s="70">
        <f t="shared" si="110"/>
        <v>599</v>
      </c>
      <c r="AD137" s="70">
        <v>1689</v>
      </c>
      <c r="AE137" s="23"/>
      <c r="AF137" s="233">
        <f t="shared" si="150"/>
        <v>-11551</v>
      </c>
      <c r="AG137" s="233">
        <f t="shared" si="111"/>
        <v>-18452</v>
      </c>
      <c r="AH137" s="233">
        <f t="shared" si="151"/>
        <v>-30003</v>
      </c>
      <c r="AI137" s="233">
        <f t="shared" si="112"/>
        <v>12911</v>
      </c>
      <c r="AJ137" s="233">
        <f t="shared" si="113"/>
        <v>10335</v>
      </c>
      <c r="AK137" s="233">
        <f t="shared" si="114"/>
        <v>23246</v>
      </c>
      <c r="AL137" s="233">
        <f t="shared" si="152"/>
        <v>1360</v>
      </c>
      <c r="AM137" s="233">
        <f t="shared" si="115"/>
        <v>-8117</v>
      </c>
      <c r="AN137" s="233">
        <f t="shared" si="153"/>
        <v>-6757</v>
      </c>
      <c r="AO137" s="23"/>
      <c r="AP137" s="233">
        <f t="shared" si="134"/>
        <v>3454</v>
      </c>
      <c r="AQ137" s="233">
        <f t="shared" si="135"/>
        <v>15005</v>
      </c>
      <c r="AR137" s="233">
        <f t="shared" si="136"/>
        <v>-11551</v>
      </c>
      <c r="AS137" s="233">
        <f t="shared" si="137"/>
        <v>26244</v>
      </c>
      <c r="AT137" s="233">
        <f t="shared" si="138"/>
        <v>13333</v>
      </c>
      <c r="AU137" s="233">
        <f t="shared" si="139"/>
        <v>12911</v>
      </c>
      <c r="AV137" s="409">
        <f t="shared" si="140"/>
        <v>29698</v>
      </c>
      <c r="AW137" s="409">
        <f t="shared" si="141"/>
        <v>28338</v>
      </c>
      <c r="AX137" s="233">
        <f t="shared" si="142"/>
        <v>1360</v>
      </c>
      <c r="AY137" s="75"/>
      <c r="AZ137" s="744">
        <v>295015</v>
      </c>
      <c r="BA137" s="382">
        <f t="shared" si="154"/>
        <v>3.5960299999999998</v>
      </c>
      <c r="BB137" s="69">
        <f t="shared" si="116"/>
        <v>111428</v>
      </c>
      <c r="BC137" s="382">
        <f t="shared" si="154"/>
        <v>1.4000760000000001</v>
      </c>
      <c r="BD137" s="744">
        <v>406443</v>
      </c>
      <c r="BE137" s="382">
        <f t="shared" si="143"/>
        <v>4.9961060000000002</v>
      </c>
      <c r="BF137" s="744">
        <v>581307</v>
      </c>
      <c r="BG137" s="382">
        <f t="shared" si="144"/>
        <v>7.06473</v>
      </c>
      <c r="BH137" s="69">
        <f t="shared" si="91"/>
        <v>1816910</v>
      </c>
      <c r="BI137" s="382">
        <f t="shared" si="145"/>
        <v>21.277289</v>
      </c>
      <c r="BJ137" s="744">
        <v>2398217</v>
      </c>
      <c r="BK137" s="382">
        <f t="shared" si="146"/>
        <v>28.342019000000001</v>
      </c>
      <c r="BL137" s="69">
        <f t="shared" si="179"/>
        <v>876322</v>
      </c>
      <c r="BM137" s="382">
        <f t="shared" si="147"/>
        <v>10.66076</v>
      </c>
      <c r="BN137" s="69">
        <f t="shared" si="117"/>
        <v>1929545</v>
      </c>
      <c r="BO137" s="382">
        <f t="shared" si="148"/>
        <v>22.687505000000002</v>
      </c>
      <c r="BP137" s="744">
        <v>2805867</v>
      </c>
      <c r="BQ137" s="382">
        <f t="shared" si="149"/>
        <v>33.348264999999998</v>
      </c>
      <c r="BR137" s="20"/>
      <c r="BS137" s="744">
        <v>589584</v>
      </c>
      <c r="BT137" s="420">
        <f t="shared" si="155"/>
        <v>7.1358050000000004</v>
      </c>
      <c r="BU137" s="69">
        <f t="shared" si="118"/>
        <v>64798</v>
      </c>
      <c r="BV137" s="420">
        <f t="shared" si="156"/>
        <v>0.76010299999999997</v>
      </c>
      <c r="BW137" s="744">
        <v>654382</v>
      </c>
      <c r="BX137" s="420">
        <f t="shared" si="184"/>
        <v>7.8959080000000004</v>
      </c>
      <c r="BY137" s="744">
        <v>1223397</v>
      </c>
      <c r="BZ137" s="420">
        <f t="shared" si="183"/>
        <v>13.522779</v>
      </c>
      <c r="CA137" s="69">
        <f t="shared" si="119"/>
        <v>892566</v>
      </c>
      <c r="CB137" s="420">
        <f t="shared" si="181"/>
        <v>10.271682999999999</v>
      </c>
      <c r="CC137" s="744">
        <v>2115963</v>
      </c>
      <c r="CD137" s="420">
        <f t="shared" si="93"/>
        <v>23.794461999999999</v>
      </c>
      <c r="CE137" s="69">
        <f t="shared" si="120"/>
        <v>1812981</v>
      </c>
      <c r="CF137" s="420">
        <f t="shared" si="94"/>
        <v>20.658584000000001</v>
      </c>
      <c r="CG137" s="69">
        <f t="shared" si="121"/>
        <v>962829</v>
      </c>
      <c r="CH137" s="420">
        <f t="shared" si="185"/>
        <v>11.096463999999999</v>
      </c>
      <c r="CI137" s="744">
        <v>2775810</v>
      </c>
      <c r="CJ137" s="471">
        <f t="shared" si="160"/>
        <v>31.755047999999999</v>
      </c>
      <c r="CK137" s="96"/>
      <c r="CL137" s="514">
        <v>900</v>
      </c>
      <c r="CM137" s="868">
        <f t="shared" si="95"/>
        <v>1.2233333333333334</v>
      </c>
      <c r="CN137" s="613"/>
      <c r="CO137" s="96"/>
      <c r="CP137" s="69">
        <f t="shared" si="122"/>
        <v>360901.68333333335</v>
      </c>
      <c r="CQ137" s="692">
        <f t="shared" si="161"/>
        <v>4.481896336027928</v>
      </c>
      <c r="CR137" s="69">
        <f t="shared" si="122"/>
        <v>136313.58666666667</v>
      </c>
      <c r="CS137" s="692">
        <f t="shared" si="162"/>
        <v>1.7454864049281071</v>
      </c>
      <c r="CT137" s="69">
        <f t="shared" si="122"/>
        <v>497215.27</v>
      </c>
      <c r="CU137" s="692">
        <f t="shared" si="163"/>
        <v>6.2273827409560347</v>
      </c>
      <c r="CV137" s="69">
        <f t="shared" si="122"/>
        <v>711132.23</v>
      </c>
      <c r="CW137" s="692">
        <f t="shared" si="164"/>
        <v>8.7979886570874495</v>
      </c>
      <c r="CX137" s="69">
        <f t="shared" si="123"/>
        <v>2222686.5666666669</v>
      </c>
      <c r="CY137" s="692">
        <f t="shared" si="165"/>
        <v>26.500309409887979</v>
      </c>
      <c r="CZ137" s="69">
        <f t="shared" si="124"/>
        <v>2933818.7966666669</v>
      </c>
      <c r="DA137" s="692">
        <f t="shared" si="166"/>
        <v>35.298298066975427</v>
      </c>
      <c r="DB137" s="69">
        <f t="shared" si="125"/>
        <v>1072033.9133333333</v>
      </c>
      <c r="DC137" s="692">
        <f t="shared" si="167"/>
        <v>13.279884993115381</v>
      </c>
      <c r="DD137" s="69">
        <f t="shared" si="126"/>
        <v>2360476.7166666668</v>
      </c>
      <c r="DE137" s="692">
        <f t="shared" si="168"/>
        <v>28.258429432654978</v>
      </c>
      <c r="DF137" s="69">
        <f t="shared" si="126"/>
        <v>3432510.6300000004</v>
      </c>
      <c r="DG137" s="692">
        <f t="shared" si="169"/>
        <v>41.538314425770359</v>
      </c>
      <c r="DH137" s="20"/>
      <c r="DI137" s="69">
        <f t="shared" si="127"/>
        <v>721257.76</v>
      </c>
      <c r="DJ137" s="692">
        <f t="shared" si="170"/>
        <v>8.8992613298575769</v>
      </c>
      <c r="DK137" s="69">
        <f t="shared" si="127"/>
        <v>79269.55333333333</v>
      </c>
      <c r="DL137" s="692">
        <f t="shared" si="171"/>
        <v>0.94777303098214527</v>
      </c>
      <c r="DM137" s="69">
        <f t="shared" si="127"/>
        <v>800527.31333333335</v>
      </c>
      <c r="DN137" s="692">
        <f t="shared" si="172"/>
        <v>9.8470343608397215</v>
      </c>
      <c r="DO137" s="69">
        <f t="shared" si="127"/>
        <v>1496622.33</v>
      </c>
      <c r="DP137" s="692">
        <f t="shared" si="173"/>
        <v>16.858287959095442</v>
      </c>
      <c r="DQ137" s="69">
        <f t="shared" si="128"/>
        <v>1091905.74</v>
      </c>
      <c r="DR137" s="692">
        <f t="shared" si="174"/>
        <v>12.803285044086794</v>
      </c>
      <c r="DS137" s="69">
        <f t="shared" si="129"/>
        <v>2588528.0700000003</v>
      </c>
      <c r="DT137" s="692">
        <f t="shared" si="175"/>
        <v>29.661573003182237</v>
      </c>
      <c r="DU137" s="69">
        <f t="shared" si="130"/>
        <v>2217880.0900000003</v>
      </c>
      <c r="DV137" s="471">
        <f t="shared" si="176"/>
        <v>25.757549288953019</v>
      </c>
      <c r="DW137" s="69">
        <f t="shared" si="131"/>
        <v>1177860.81</v>
      </c>
      <c r="DX137" s="692">
        <f t="shared" si="177"/>
        <v>13.831636871715205</v>
      </c>
      <c r="DY137" s="69">
        <f t="shared" si="132"/>
        <v>3395740.9000000004</v>
      </c>
      <c r="DZ137" s="692">
        <f t="shared" si="178"/>
        <v>39.589186160668227</v>
      </c>
      <c r="EA137" s="91"/>
      <c r="EB137" s="69">
        <v>162000</v>
      </c>
      <c r="EC137" s="69">
        <f>ED137-EB137</f>
        <v>972000</v>
      </c>
      <c r="ED137" s="69">
        <v>1134000</v>
      </c>
      <c r="EE137" s="69">
        <v>179000</v>
      </c>
      <c r="EF137" s="69">
        <f>EG137-EE137</f>
        <v>489000</v>
      </c>
      <c r="EG137" s="69">
        <v>668000</v>
      </c>
      <c r="EH137" s="69">
        <v>340000</v>
      </c>
      <c r="EI137" s="69">
        <f t="shared" si="133"/>
        <v>1462000</v>
      </c>
      <c r="EJ137" s="69">
        <v>1802000</v>
      </c>
      <c r="EK137" s="91"/>
      <c r="EL137" s="69"/>
      <c r="EM137" s="69"/>
      <c r="EN137" s="69"/>
      <c r="EO137" s="69"/>
      <c r="EP137" s="69"/>
      <c r="EQ137" s="69"/>
      <c r="ER137" s="69"/>
      <c r="ES137" s="69"/>
      <c r="ET137" s="69"/>
      <c r="EU137" s="91"/>
    </row>
    <row r="138" spans="1:151" s="72" customFormat="1">
      <c r="A138" s="61">
        <v>37104</v>
      </c>
      <c r="B138" s="70">
        <v>261</v>
      </c>
      <c r="C138" s="70">
        <f t="shared" si="96"/>
        <v>599</v>
      </c>
      <c r="D138" s="70">
        <v>860</v>
      </c>
      <c r="E138" s="70">
        <f t="shared" si="97"/>
        <v>2196</v>
      </c>
      <c r="F138" s="70">
        <f t="shared" si="98"/>
        <v>3108</v>
      </c>
      <c r="G138" s="70">
        <f t="shared" si="99"/>
        <v>5304</v>
      </c>
      <c r="H138" s="70">
        <v>2457</v>
      </c>
      <c r="I138" s="70">
        <f t="shared" si="100"/>
        <v>3707</v>
      </c>
      <c r="J138" s="70">
        <v>6164</v>
      </c>
      <c r="K138" s="23"/>
      <c r="L138" s="70">
        <v>583</v>
      </c>
      <c r="M138" s="70">
        <f t="shared" si="101"/>
        <v>1269</v>
      </c>
      <c r="N138" s="70">
        <v>1852</v>
      </c>
      <c r="O138" s="70">
        <f t="shared" si="102"/>
        <v>1095</v>
      </c>
      <c r="P138" s="70">
        <f t="shared" si="103"/>
        <v>1741</v>
      </c>
      <c r="Q138" s="70">
        <f t="shared" si="104"/>
        <v>2836</v>
      </c>
      <c r="R138" s="70">
        <v>1678</v>
      </c>
      <c r="S138" s="70">
        <f t="shared" si="105"/>
        <v>3010</v>
      </c>
      <c r="T138" s="70">
        <v>4688</v>
      </c>
      <c r="U138" s="23"/>
      <c r="V138" s="70">
        <v>-322</v>
      </c>
      <c r="W138" s="70">
        <f t="shared" si="106"/>
        <v>-670</v>
      </c>
      <c r="X138" s="70">
        <v>-992</v>
      </c>
      <c r="Y138" s="70">
        <f t="shared" si="107"/>
        <v>1101</v>
      </c>
      <c r="Z138" s="70">
        <f t="shared" si="108"/>
        <v>1367</v>
      </c>
      <c r="AA138" s="70">
        <f t="shared" si="109"/>
        <v>2468</v>
      </c>
      <c r="AB138" s="70">
        <v>779</v>
      </c>
      <c r="AC138" s="70">
        <f t="shared" si="110"/>
        <v>697</v>
      </c>
      <c r="AD138" s="70">
        <v>1476</v>
      </c>
      <c r="AE138" s="23"/>
      <c r="AF138" s="233">
        <f t="shared" si="150"/>
        <v>-11207</v>
      </c>
      <c r="AG138" s="233">
        <f t="shared" si="111"/>
        <v>-17858</v>
      </c>
      <c r="AH138" s="233">
        <f t="shared" si="151"/>
        <v>-29065</v>
      </c>
      <c r="AI138" s="233">
        <f t="shared" si="112"/>
        <v>13508</v>
      </c>
      <c r="AJ138" s="233">
        <f t="shared" si="113"/>
        <v>11166</v>
      </c>
      <c r="AK138" s="233">
        <f t="shared" si="114"/>
        <v>24674</v>
      </c>
      <c r="AL138" s="233">
        <f t="shared" si="152"/>
        <v>2301</v>
      </c>
      <c r="AM138" s="233">
        <f t="shared" si="115"/>
        <v>-6692</v>
      </c>
      <c r="AN138" s="233">
        <f t="shared" si="153"/>
        <v>-4391</v>
      </c>
      <c r="AO138" s="23"/>
      <c r="AP138" s="233">
        <f t="shared" si="134"/>
        <v>3487</v>
      </c>
      <c r="AQ138" s="233">
        <f t="shared" si="135"/>
        <v>14694</v>
      </c>
      <c r="AR138" s="233">
        <f t="shared" si="136"/>
        <v>-11207</v>
      </c>
      <c r="AS138" s="233">
        <f t="shared" si="137"/>
        <v>26782</v>
      </c>
      <c r="AT138" s="233">
        <f t="shared" si="138"/>
        <v>13274</v>
      </c>
      <c r="AU138" s="233">
        <f t="shared" si="139"/>
        <v>13508</v>
      </c>
      <c r="AV138" s="409">
        <f t="shared" si="140"/>
        <v>30269</v>
      </c>
      <c r="AW138" s="409">
        <f t="shared" si="141"/>
        <v>27968</v>
      </c>
      <c r="AX138" s="233">
        <f t="shared" si="142"/>
        <v>2301</v>
      </c>
      <c r="AY138" s="75"/>
      <c r="AZ138" s="744">
        <v>318687</v>
      </c>
      <c r="BA138" s="382">
        <f t="shared" si="154"/>
        <v>3.6086680000000002</v>
      </c>
      <c r="BB138" s="69">
        <f t="shared" si="116"/>
        <v>105500</v>
      </c>
      <c r="BC138" s="382">
        <f t="shared" si="154"/>
        <v>1.388582</v>
      </c>
      <c r="BD138" s="744">
        <v>424187</v>
      </c>
      <c r="BE138" s="382">
        <f t="shared" si="143"/>
        <v>4.9972500000000002</v>
      </c>
      <c r="BF138" s="744">
        <v>554042</v>
      </c>
      <c r="BG138" s="382">
        <f t="shared" si="144"/>
        <v>7.1358180000000004</v>
      </c>
      <c r="BH138" s="69">
        <f t="shared" si="91"/>
        <v>1705831</v>
      </c>
      <c r="BI138" s="382">
        <f t="shared" si="145"/>
        <v>21.442525</v>
      </c>
      <c r="BJ138" s="744">
        <v>2259873</v>
      </c>
      <c r="BK138" s="382">
        <f t="shared" si="146"/>
        <v>28.578343</v>
      </c>
      <c r="BL138" s="69">
        <f t="shared" si="179"/>
        <v>872729</v>
      </c>
      <c r="BM138" s="382">
        <f t="shared" si="147"/>
        <v>10.744486</v>
      </c>
      <c r="BN138" s="69">
        <f t="shared" si="117"/>
        <v>1812095</v>
      </c>
      <c r="BO138" s="382">
        <f t="shared" si="148"/>
        <v>22.841184999999999</v>
      </c>
      <c r="BP138" s="744">
        <v>2684824</v>
      </c>
      <c r="BQ138" s="382">
        <f t="shared" si="149"/>
        <v>33.585670999999998</v>
      </c>
      <c r="BR138" s="20"/>
      <c r="BS138" s="744">
        <v>584204</v>
      </c>
      <c r="BT138" s="420">
        <f t="shared" si="155"/>
        <v>7.0948279999999997</v>
      </c>
      <c r="BU138" s="69">
        <f t="shared" si="118"/>
        <v>59789</v>
      </c>
      <c r="BV138" s="420">
        <f t="shared" si="156"/>
        <v>0.75050099999999997</v>
      </c>
      <c r="BW138" s="744">
        <v>643993</v>
      </c>
      <c r="BX138" s="420">
        <f t="shared" si="184"/>
        <v>7.8453290000000004</v>
      </c>
      <c r="BY138" s="744">
        <v>1230910</v>
      </c>
      <c r="BZ138" s="420">
        <f t="shared" si="183"/>
        <v>13.577541999999999</v>
      </c>
      <c r="CA138" s="69">
        <f t="shared" si="119"/>
        <v>863361</v>
      </c>
      <c r="CB138" s="420">
        <f t="shared" si="181"/>
        <v>10.263954</v>
      </c>
      <c r="CC138" s="744">
        <v>2094271</v>
      </c>
      <c r="CD138" s="420">
        <f t="shared" si="93"/>
        <v>23.841495999999999</v>
      </c>
      <c r="CE138" s="69">
        <f t="shared" si="120"/>
        <v>1815114</v>
      </c>
      <c r="CF138" s="420">
        <f t="shared" si="94"/>
        <v>20.672370000000001</v>
      </c>
      <c r="CG138" s="69">
        <f t="shared" si="121"/>
        <v>928318</v>
      </c>
      <c r="CH138" s="420">
        <f t="shared" si="185"/>
        <v>11.079758999999999</v>
      </c>
      <c r="CI138" s="744">
        <v>2743432</v>
      </c>
      <c r="CJ138" s="471">
        <f t="shared" si="160"/>
        <v>31.752129</v>
      </c>
      <c r="CK138" s="96"/>
      <c r="CL138" s="514">
        <v>900</v>
      </c>
      <c r="CM138" s="868">
        <f t="shared" si="95"/>
        <v>1.2233333333333334</v>
      </c>
      <c r="CN138" s="613"/>
      <c r="CO138" s="96"/>
      <c r="CP138" s="69">
        <f t="shared" si="122"/>
        <v>389860.43</v>
      </c>
      <c r="CQ138" s="692">
        <f t="shared" si="161"/>
        <v>4.4799428718418817</v>
      </c>
      <c r="CR138" s="69">
        <f t="shared" si="122"/>
        <v>129061.66666666667</v>
      </c>
      <c r="CS138" s="692">
        <f t="shared" si="162"/>
        <v>1.7247685436877971</v>
      </c>
      <c r="CT138" s="69">
        <f t="shared" si="122"/>
        <v>518922.09666666668</v>
      </c>
      <c r="CU138" s="692">
        <f t="shared" si="163"/>
        <v>6.2047114155296788</v>
      </c>
      <c r="CV138" s="69">
        <f t="shared" si="122"/>
        <v>677778.04666666675</v>
      </c>
      <c r="CW138" s="692">
        <f t="shared" si="164"/>
        <v>8.857473268870395</v>
      </c>
      <c r="CX138" s="69">
        <f t="shared" si="123"/>
        <v>2086799.9233333333</v>
      </c>
      <c r="CY138" s="692">
        <f t="shared" si="165"/>
        <v>26.614789455314334</v>
      </c>
      <c r="CZ138" s="69">
        <f t="shared" si="124"/>
        <v>2764577.97</v>
      </c>
      <c r="DA138" s="692">
        <f t="shared" si="166"/>
        <v>35.472262724184731</v>
      </c>
      <c r="DB138" s="69">
        <f t="shared" si="125"/>
        <v>1067638.4766666668</v>
      </c>
      <c r="DC138" s="692">
        <f t="shared" si="167"/>
        <v>13.337416140712278</v>
      </c>
      <c r="DD138" s="69">
        <f t="shared" si="126"/>
        <v>2216796.2166666668</v>
      </c>
      <c r="DE138" s="692">
        <f t="shared" si="168"/>
        <v>28.352068771414668</v>
      </c>
      <c r="DF138" s="69">
        <f t="shared" si="126"/>
        <v>3284434.6933333334</v>
      </c>
      <c r="DG138" s="692">
        <f t="shared" si="169"/>
        <v>41.68948491212695</v>
      </c>
      <c r="DH138" s="20"/>
      <c r="DI138" s="69">
        <f t="shared" si="127"/>
        <v>714676.22666666668</v>
      </c>
      <c r="DJ138" s="692">
        <f t="shared" si="170"/>
        <v>8.813560485594012</v>
      </c>
      <c r="DK138" s="69">
        <f t="shared" si="127"/>
        <v>73141.876666666663</v>
      </c>
      <c r="DL138" s="692">
        <f t="shared" si="171"/>
        <v>0.93207829020695143</v>
      </c>
      <c r="DM138" s="69">
        <f t="shared" si="127"/>
        <v>787818.10333333339</v>
      </c>
      <c r="DN138" s="692">
        <f t="shared" si="172"/>
        <v>9.7456387758009626</v>
      </c>
      <c r="DO138" s="69">
        <f t="shared" si="127"/>
        <v>1505813.2333333334</v>
      </c>
      <c r="DP138" s="692">
        <f t="shared" si="173"/>
        <v>16.858359509870635</v>
      </c>
      <c r="DQ138" s="69">
        <f t="shared" si="128"/>
        <v>1056178.29</v>
      </c>
      <c r="DR138" s="692">
        <f t="shared" si="174"/>
        <v>12.744265555017025</v>
      </c>
      <c r="DS138" s="69">
        <f t="shared" si="129"/>
        <v>2561991.5233333334</v>
      </c>
      <c r="DT138" s="692">
        <f t="shared" si="175"/>
        <v>29.602625064887661</v>
      </c>
      <c r="DU138" s="69">
        <f t="shared" si="130"/>
        <v>2220489.46</v>
      </c>
      <c r="DV138" s="471">
        <f t="shared" si="176"/>
        <v>25.671919995464648</v>
      </c>
      <c r="DW138" s="69">
        <f t="shared" si="131"/>
        <v>1135642.3533333333</v>
      </c>
      <c r="DX138" s="692">
        <f t="shared" si="177"/>
        <v>13.75743001225784</v>
      </c>
      <c r="DY138" s="69">
        <f t="shared" si="132"/>
        <v>3356131.8133333335</v>
      </c>
      <c r="DZ138" s="692">
        <f t="shared" si="178"/>
        <v>39.429350007722491</v>
      </c>
      <c r="EA138" s="91"/>
      <c r="EB138" s="69"/>
      <c r="EC138" s="69"/>
      <c r="ED138" s="69"/>
      <c r="EE138" s="69"/>
      <c r="EF138" s="69"/>
      <c r="EG138" s="69"/>
      <c r="EH138" s="69">
        <v>339000</v>
      </c>
      <c r="EI138" s="69">
        <f t="shared" si="133"/>
        <v>1418000</v>
      </c>
      <c r="EJ138" s="69">
        <v>1757000</v>
      </c>
      <c r="EK138" s="91"/>
      <c r="EL138" s="69"/>
      <c r="EM138" s="69"/>
      <c r="EN138" s="69"/>
      <c r="EO138" s="69"/>
      <c r="EP138" s="69"/>
      <c r="EQ138" s="69"/>
      <c r="ER138" s="69"/>
      <c r="ES138" s="69"/>
      <c r="ET138" s="69"/>
      <c r="EU138" s="91"/>
    </row>
    <row r="139" spans="1:151" s="72" customFormat="1">
      <c r="A139" s="61">
        <v>37135</v>
      </c>
      <c r="B139" s="70">
        <v>309</v>
      </c>
      <c r="C139" s="70">
        <f t="shared" si="96"/>
        <v>660</v>
      </c>
      <c r="D139" s="70">
        <v>969</v>
      </c>
      <c r="E139" s="70">
        <f t="shared" si="97"/>
        <v>2968</v>
      </c>
      <c r="F139" s="70">
        <f t="shared" si="98"/>
        <v>3732</v>
      </c>
      <c r="G139" s="70">
        <f t="shared" si="99"/>
        <v>6700</v>
      </c>
      <c r="H139" s="70">
        <v>3277</v>
      </c>
      <c r="I139" s="70">
        <f t="shared" si="100"/>
        <v>4392</v>
      </c>
      <c r="J139" s="70">
        <v>7669</v>
      </c>
      <c r="K139" s="23"/>
      <c r="L139" s="70">
        <v>651</v>
      </c>
      <c r="M139" s="70">
        <f t="shared" si="101"/>
        <v>1252</v>
      </c>
      <c r="N139" s="70">
        <v>1903</v>
      </c>
      <c r="O139" s="70">
        <f t="shared" si="102"/>
        <v>851</v>
      </c>
      <c r="P139" s="70">
        <f t="shared" si="103"/>
        <v>1403</v>
      </c>
      <c r="Q139" s="70">
        <f t="shared" si="104"/>
        <v>2254</v>
      </c>
      <c r="R139" s="70">
        <v>1502</v>
      </c>
      <c r="S139" s="70">
        <f t="shared" si="105"/>
        <v>2655</v>
      </c>
      <c r="T139" s="70">
        <v>4157</v>
      </c>
      <c r="U139" s="23"/>
      <c r="V139" s="70">
        <v>-342</v>
      </c>
      <c r="W139" s="70">
        <f t="shared" si="106"/>
        <v>-592</v>
      </c>
      <c r="X139" s="70">
        <v>-934</v>
      </c>
      <c r="Y139" s="70">
        <f t="shared" si="107"/>
        <v>2117</v>
      </c>
      <c r="Z139" s="70">
        <f t="shared" si="108"/>
        <v>2329</v>
      </c>
      <c r="AA139" s="70">
        <f t="shared" si="109"/>
        <v>4446</v>
      </c>
      <c r="AB139" s="70">
        <v>1775</v>
      </c>
      <c r="AC139" s="70">
        <f t="shared" si="110"/>
        <v>1737</v>
      </c>
      <c r="AD139" s="70">
        <v>3512</v>
      </c>
      <c r="AE139" s="23"/>
      <c r="AF139" s="233">
        <f t="shared" si="150"/>
        <v>-11085</v>
      </c>
      <c r="AG139" s="233">
        <f t="shared" si="111"/>
        <v>-17274</v>
      </c>
      <c r="AH139" s="233">
        <f t="shared" si="151"/>
        <v>-28359</v>
      </c>
      <c r="AI139" s="233">
        <f t="shared" si="112"/>
        <v>14402</v>
      </c>
      <c r="AJ139" s="233">
        <f t="shared" si="113"/>
        <v>12266</v>
      </c>
      <c r="AK139" s="233">
        <f t="shared" si="114"/>
        <v>26668</v>
      </c>
      <c r="AL139" s="233">
        <f t="shared" si="152"/>
        <v>3317</v>
      </c>
      <c r="AM139" s="233">
        <f t="shared" si="115"/>
        <v>-5008</v>
      </c>
      <c r="AN139" s="233">
        <f t="shared" si="153"/>
        <v>-1691</v>
      </c>
      <c r="AO139" s="23"/>
      <c r="AP139" s="233">
        <f t="shared" si="134"/>
        <v>3508</v>
      </c>
      <c r="AQ139" s="233">
        <f t="shared" si="135"/>
        <v>14593</v>
      </c>
      <c r="AR139" s="233">
        <f t="shared" si="136"/>
        <v>-11085</v>
      </c>
      <c r="AS139" s="233">
        <f t="shared" si="137"/>
        <v>27583</v>
      </c>
      <c r="AT139" s="233">
        <f t="shared" si="138"/>
        <v>13181</v>
      </c>
      <c r="AU139" s="233">
        <f t="shared" si="139"/>
        <v>14402</v>
      </c>
      <c r="AV139" s="409">
        <f t="shared" si="140"/>
        <v>31091</v>
      </c>
      <c r="AW139" s="409">
        <f t="shared" si="141"/>
        <v>27774</v>
      </c>
      <c r="AX139" s="233">
        <f t="shared" si="142"/>
        <v>3317</v>
      </c>
      <c r="AY139" s="75"/>
      <c r="AZ139" s="744">
        <v>294468</v>
      </c>
      <c r="BA139" s="382">
        <f t="shared" si="154"/>
        <v>3.6181459999999999</v>
      </c>
      <c r="BB139" s="69">
        <f t="shared" si="116"/>
        <v>99472</v>
      </c>
      <c r="BC139" s="382">
        <f t="shared" si="154"/>
        <v>1.362976</v>
      </c>
      <c r="BD139" s="744">
        <v>393940</v>
      </c>
      <c r="BE139" s="382">
        <f t="shared" si="143"/>
        <v>4.981122</v>
      </c>
      <c r="BF139" s="744">
        <v>532207</v>
      </c>
      <c r="BG139" s="382">
        <f t="shared" si="144"/>
        <v>7.1209179999999996</v>
      </c>
      <c r="BH139" s="69">
        <f t="shared" ref="BH139:BH202" si="186">BJ139-BF139</f>
        <v>1744588</v>
      </c>
      <c r="BI139" s="382">
        <f t="shared" si="145"/>
        <v>21.650009000000001</v>
      </c>
      <c r="BJ139" s="744">
        <v>2276795</v>
      </c>
      <c r="BK139" s="382">
        <f t="shared" si="146"/>
        <v>28.770927</v>
      </c>
      <c r="BL139" s="69">
        <f t="shared" si="179"/>
        <v>826675</v>
      </c>
      <c r="BM139" s="382">
        <f t="shared" si="147"/>
        <v>10.739064000000001</v>
      </c>
      <c r="BN139" s="69">
        <f t="shared" si="117"/>
        <v>1844584</v>
      </c>
      <c r="BO139" s="382">
        <f t="shared" si="148"/>
        <v>23.022950000000002</v>
      </c>
      <c r="BP139" s="744">
        <v>2671259</v>
      </c>
      <c r="BQ139" s="382">
        <f t="shared" si="149"/>
        <v>33.762014000000001</v>
      </c>
      <c r="BR139" s="20"/>
      <c r="BS139" s="744">
        <v>498985</v>
      </c>
      <c r="BT139" s="420">
        <f t="shared" si="155"/>
        <v>6.9689170000000003</v>
      </c>
      <c r="BU139" s="69">
        <f t="shared" si="118"/>
        <v>59565</v>
      </c>
      <c r="BV139" s="420">
        <f t="shared" si="156"/>
        <v>0.73933300000000002</v>
      </c>
      <c r="BW139" s="744">
        <v>558550</v>
      </c>
      <c r="BX139" s="420">
        <f t="shared" si="184"/>
        <v>7.7082499999999996</v>
      </c>
      <c r="BY139" s="744">
        <v>1079068</v>
      </c>
      <c r="BZ139" s="420">
        <f t="shared" si="183"/>
        <v>13.493805</v>
      </c>
      <c r="CA139" s="69">
        <f t="shared" si="119"/>
        <v>987556</v>
      </c>
      <c r="CB139" s="420">
        <f t="shared" si="181"/>
        <v>10.358805</v>
      </c>
      <c r="CC139" s="744">
        <v>2066624</v>
      </c>
      <c r="CD139" s="420">
        <f t="shared" ref="CD139:CD175" si="187">SUM(CC128:CC139)/1000000</f>
        <v>23.852609999999999</v>
      </c>
      <c r="CE139" s="69">
        <f t="shared" si="120"/>
        <v>1578053</v>
      </c>
      <c r="CF139" s="420">
        <f t="shared" ref="CF139:CF175" si="188">SUM(CE128:CE139)/1000000</f>
        <v>20.462721999999999</v>
      </c>
      <c r="CG139" s="69">
        <f t="shared" si="121"/>
        <v>1051697</v>
      </c>
      <c r="CH139" s="420">
        <f t="shared" si="185"/>
        <v>11.162701999999999</v>
      </c>
      <c r="CI139" s="744">
        <v>2629750</v>
      </c>
      <c r="CJ139" s="471">
        <f t="shared" si="160"/>
        <v>31.625423999999999</v>
      </c>
      <c r="CK139" s="96"/>
      <c r="CL139" s="514">
        <v>905</v>
      </c>
      <c r="CM139" s="868">
        <f t="shared" ref="CM139:CM202" si="189">$CL$385/CL139</f>
        <v>1.2165745856353591</v>
      </c>
      <c r="CN139" s="613"/>
      <c r="CO139" s="96"/>
      <c r="CP139" s="69">
        <f t="shared" si="122"/>
        <v>358242.28508287296</v>
      </c>
      <c r="CQ139" s="692">
        <f t="shared" si="161"/>
        <v>4.4787647789178804</v>
      </c>
      <c r="CR139" s="69">
        <f t="shared" si="122"/>
        <v>121015.10718232044</v>
      </c>
      <c r="CS139" s="692">
        <f t="shared" si="162"/>
        <v>1.6880392316261312</v>
      </c>
      <c r="CT139" s="69">
        <f t="shared" si="122"/>
        <v>479257.3922651934</v>
      </c>
      <c r="CU139" s="692">
        <f t="shared" si="163"/>
        <v>6.1668040105440127</v>
      </c>
      <c r="CV139" s="69">
        <f>BF139*$CM139</f>
        <v>647469.51049723756</v>
      </c>
      <c r="CW139" s="692">
        <f t="shared" si="164"/>
        <v>8.8149487278212426</v>
      </c>
      <c r="CX139" s="69">
        <f t="shared" si="123"/>
        <v>2122421.4232044201</v>
      </c>
      <c r="CY139" s="692">
        <f t="shared" si="165"/>
        <v>26.798663909446589</v>
      </c>
      <c r="CZ139" s="69">
        <f t="shared" si="124"/>
        <v>2769890.9337016577</v>
      </c>
      <c r="DA139" s="692">
        <f t="shared" si="166"/>
        <v>35.613612637267828</v>
      </c>
      <c r="DB139" s="69">
        <f t="shared" si="125"/>
        <v>1005711.7955801105</v>
      </c>
      <c r="DC139" s="692">
        <f t="shared" si="167"/>
        <v>13.293713506739124</v>
      </c>
      <c r="DD139" s="69">
        <f t="shared" si="126"/>
        <v>2244074.0154696135</v>
      </c>
      <c r="DE139" s="692">
        <f t="shared" si="168"/>
        <v>28.499048034306963</v>
      </c>
      <c r="DF139" s="69">
        <f t="shared" si="126"/>
        <v>3249785.811049724</v>
      </c>
      <c r="DG139" s="692">
        <f t="shared" si="169"/>
        <v>41.792761541046083</v>
      </c>
      <c r="DH139" s="20"/>
      <c r="DI139" s="69">
        <f t="shared" si="127"/>
        <v>607052.46961325966</v>
      </c>
      <c r="DJ139" s="692">
        <f t="shared" si="170"/>
        <v>8.6325138761694689</v>
      </c>
      <c r="DK139" s="69">
        <f t="shared" si="127"/>
        <v>72465.265193370171</v>
      </c>
      <c r="DL139" s="692">
        <f t="shared" si="171"/>
        <v>0.91533733203262413</v>
      </c>
      <c r="DM139" s="69">
        <f t="shared" si="127"/>
        <v>679517.73480662983</v>
      </c>
      <c r="DN139" s="692">
        <f t="shared" si="172"/>
        <v>9.5478512082020934</v>
      </c>
      <c r="DO139" s="69">
        <f>BY139*$CM139</f>
        <v>1312766.7049723756</v>
      </c>
      <c r="DP139" s="692">
        <f t="shared" si="173"/>
        <v>16.704633311062938</v>
      </c>
      <c r="DQ139" s="69">
        <f t="shared" si="128"/>
        <v>1201435.5314917127</v>
      </c>
      <c r="DR139" s="692">
        <f t="shared" si="174"/>
        <v>12.819849763484683</v>
      </c>
      <c r="DS139" s="69">
        <f t="shared" si="129"/>
        <v>2514202.2364640883</v>
      </c>
      <c r="DT139" s="692">
        <f t="shared" si="175"/>
        <v>29.524483074547621</v>
      </c>
      <c r="DU139" s="69">
        <f t="shared" si="130"/>
        <v>1919819.1745856353</v>
      </c>
      <c r="DV139" s="471">
        <f t="shared" si="176"/>
        <v>25.337147187232411</v>
      </c>
      <c r="DW139" s="69">
        <f t="shared" si="131"/>
        <v>1279467.8419889503</v>
      </c>
      <c r="DX139" s="692">
        <f t="shared" si="177"/>
        <v>13.815135936721019</v>
      </c>
      <c r="DY139" s="69">
        <f t="shared" si="132"/>
        <v>3199287.0165745858</v>
      </c>
      <c r="DZ139" s="692">
        <f t="shared" si="178"/>
        <v>39.152283123953431</v>
      </c>
      <c r="EA139" s="91"/>
      <c r="EB139" s="69"/>
      <c r="EC139" s="69"/>
      <c r="ED139" s="69"/>
      <c r="EE139" s="69"/>
      <c r="EF139" s="69"/>
      <c r="EG139" s="69"/>
      <c r="EH139" s="69">
        <v>335000</v>
      </c>
      <c r="EI139" s="69">
        <f t="shared" si="133"/>
        <v>1529000</v>
      </c>
      <c r="EJ139" s="69">
        <v>1864000</v>
      </c>
      <c r="EK139" s="91"/>
      <c r="EL139" s="69"/>
      <c r="EM139" s="69"/>
      <c r="EN139" s="69"/>
      <c r="EO139" s="69"/>
      <c r="EP139" s="69"/>
      <c r="EQ139" s="69"/>
      <c r="ER139" s="69"/>
      <c r="ES139" s="69"/>
      <c r="ET139" s="69"/>
      <c r="EU139" s="91"/>
    </row>
    <row r="140" spans="1:151" s="72" customFormat="1">
      <c r="A140" s="61">
        <v>37165</v>
      </c>
      <c r="B140" s="70">
        <v>272</v>
      </c>
      <c r="C140" s="70">
        <f t="shared" ref="C140:C203" si="190">D140-B140</f>
        <v>716</v>
      </c>
      <c r="D140" s="70">
        <v>988</v>
      </c>
      <c r="E140" s="70">
        <f t="shared" ref="E140:E203" si="191">H140-B140</f>
        <v>2671</v>
      </c>
      <c r="F140" s="70">
        <f t="shared" ref="F140:F203" si="192">I140-C140</f>
        <v>3699</v>
      </c>
      <c r="G140" s="70">
        <f t="shared" ref="G140:G203" si="193">J140-D140</f>
        <v>6370</v>
      </c>
      <c r="H140" s="70">
        <v>2943</v>
      </c>
      <c r="I140" s="70">
        <f t="shared" ref="I140:I203" si="194">J140-H140</f>
        <v>4415</v>
      </c>
      <c r="J140" s="70">
        <v>7358</v>
      </c>
      <c r="K140" s="23"/>
      <c r="L140" s="70">
        <v>547</v>
      </c>
      <c r="M140" s="70">
        <f t="shared" ref="M140:M203" si="195">N140-L140</f>
        <v>1238</v>
      </c>
      <c r="N140" s="70">
        <v>1785</v>
      </c>
      <c r="O140" s="70">
        <f t="shared" ref="O140:O203" si="196">R140-L140</f>
        <v>682</v>
      </c>
      <c r="P140" s="70">
        <f t="shared" ref="P140:P203" si="197">S140-M140</f>
        <v>1125</v>
      </c>
      <c r="Q140" s="70">
        <f t="shared" ref="Q140:Q203" si="198">T140-N140</f>
        <v>1807</v>
      </c>
      <c r="R140" s="70">
        <v>1229</v>
      </c>
      <c r="S140" s="70">
        <f t="shared" ref="S140:S203" si="199">T140-R140</f>
        <v>2363</v>
      </c>
      <c r="T140" s="70">
        <v>3592</v>
      </c>
      <c r="U140" s="23"/>
      <c r="V140" s="70">
        <v>-275</v>
      </c>
      <c r="W140" s="70">
        <f t="shared" ref="W140:W203" si="200">X140-V140</f>
        <v>-522</v>
      </c>
      <c r="X140" s="70">
        <v>-797</v>
      </c>
      <c r="Y140" s="70">
        <f t="shared" ref="Y140:Y203" si="201">AB140-V140</f>
        <v>1989</v>
      </c>
      <c r="Z140" s="70">
        <f t="shared" ref="Z140:Z203" si="202">AC140-W140</f>
        <v>2574</v>
      </c>
      <c r="AA140" s="70">
        <f t="shared" ref="AA140:AA203" si="203">AD140-X140</f>
        <v>4563</v>
      </c>
      <c r="AB140" s="70">
        <v>1714</v>
      </c>
      <c r="AC140" s="70">
        <f t="shared" ref="AC140:AC203" si="204">AD140-AB140</f>
        <v>2052</v>
      </c>
      <c r="AD140" s="70">
        <v>3766</v>
      </c>
      <c r="AE140" s="23"/>
      <c r="AF140" s="233">
        <f t="shared" si="150"/>
        <v>-10723</v>
      </c>
      <c r="AG140" s="233">
        <f t="shared" ref="AG140:AG203" si="205">AH140-AF140</f>
        <v>-16402</v>
      </c>
      <c r="AH140" s="233">
        <f t="shared" si="151"/>
        <v>-27125</v>
      </c>
      <c r="AI140" s="233">
        <f t="shared" ref="AI140:AI203" si="206">AL140-AF140</f>
        <v>15324</v>
      </c>
      <c r="AJ140" s="233">
        <f t="shared" ref="AJ140:AJ203" si="207">AM140-AG140</f>
        <v>13504</v>
      </c>
      <c r="AK140" s="233">
        <f t="shared" ref="AK140:AK203" si="208">AN140-AH140</f>
        <v>28828</v>
      </c>
      <c r="AL140" s="233">
        <f t="shared" si="152"/>
        <v>4601</v>
      </c>
      <c r="AM140" s="233">
        <f t="shared" ref="AM140:AM203" si="209">AN140-AL140</f>
        <v>-2898</v>
      </c>
      <c r="AN140" s="233">
        <f t="shared" si="153"/>
        <v>1703</v>
      </c>
      <c r="AO140" s="23"/>
      <c r="AP140" s="233">
        <f t="shared" si="134"/>
        <v>3561</v>
      </c>
      <c r="AQ140" s="233">
        <f t="shared" si="135"/>
        <v>14284</v>
      </c>
      <c r="AR140" s="233">
        <f t="shared" si="136"/>
        <v>-10723</v>
      </c>
      <c r="AS140" s="233">
        <f t="shared" si="137"/>
        <v>28318</v>
      </c>
      <c r="AT140" s="233">
        <f t="shared" si="138"/>
        <v>12994</v>
      </c>
      <c r="AU140" s="233">
        <f t="shared" si="139"/>
        <v>15324</v>
      </c>
      <c r="AV140" s="409">
        <f t="shared" si="140"/>
        <v>31879</v>
      </c>
      <c r="AW140" s="409">
        <f t="shared" si="141"/>
        <v>27278</v>
      </c>
      <c r="AX140" s="233">
        <f t="shared" si="142"/>
        <v>4601</v>
      </c>
      <c r="AY140" s="75"/>
      <c r="AZ140" s="744">
        <v>269227</v>
      </c>
      <c r="BA140" s="382">
        <f t="shared" si="154"/>
        <v>3.5720510000000001</v>
      </c>
      <c r="BB140" s="69">
        <f t="shared" ref="BB140:BB203" si="210">BD140-AZ140</f>
        <v>101209</v>
      </c>
      <c r="BC140" s="382">
        <f t="shared" si="154"/>
        <v>1.334328</v>
      </c>
      <c r="BD140" s="744">
        <v>370436</v>
      </c>
      <c r="BE140" s="382">
        <f t="shared" si="143"/>
        <v>4.9063790000000003</v>
      </c>
      <c r="BF140" s="744">
        <v>579130</v>
      </c>
      <c r="BG140" s="382">
        <f t="shared" si="144"/>
        <v>7.1505970000000003</v>
      </c>
      <c r="BH140" s="69">
        <f t="shared" si="186"/>
        <v>1813346</v>
      </c>
      <c r="BI140" s="382">
        <f t="shared" si="145"/>
        <v>21.663188999999999</v>
      </c>
      <c r="BJ140" s="744">
        <v>2392476</v>
      </c>
      <c r="BK140" s="382">
        <f t="shared" si="146"/>
        <v>28.813786</v>
      </c>
      <c r="BL140" s="69">
        <f t="shared" si="179"/>
        <v>848357</v>
      </c>
      <c r="BM140" s="382">
        <f t="shared" si="147"/>
        <v>10.722648</v>
      </c>
      <c r="BN140" s="69">
        <f t="shared" ref="BN140:BN203" si="211">BP140-BL140</f>
        <v>1915779</v>
      </c>
      <c r="BO140" s="382">
        <f t="shared" si="148"/>
        <v>23.008075000000002</v>
      </c>
      <c r="BP140" s="744">
        <v>2764136</v>
      </c>
      <c r="BQ140" s="382">
        <f t="shared" si="149"/>
        <v>33.730722999999998</v>
      </c>
      <c r="BR140" s="20"/>
      <c r="BS140" s="744">
        <v>559407</v>
      </c>
      <c r="BT140" s="420">
        <f t="shared" si="155"/>
        <v>6.8408680000000004</v>
      </c>
      <c r="BU140" s="69">
        <f t="shared" ref="BU140:BU203" si="212">BW140-BS140</f>
        <v>66361</v>
      </c>
      <c r="BV140" s="420">
        <f t="shared" si="156"/>
        <v>0.73751800000000001</v>
      </c>
      <c r="BW140" s="744">
        <v>625768</v>
      </c>
      <c r="BX140" s="420">
        <f t="shared" si="184"/>
        <v>7.5783860000000001</v>
      </c>
      <c r="BY140" s="744">
        <v>1372053</v>
      </c>
      <c r="BZ140" s="420">
        <f t="shared" si="183"/>
        <v>13.561688</v>
      </c>
      <c r="CA140" s="69">
        <f t="shared" ref="CA140:CA203" si="213">CC140-BY140</f>
        <v>907255</v>
      </c>
      <c r="CB140" s="420">
        <f t="shared" si="181"/>
        <v>10.386222</v>
      </c>
      <c r="CC140" s="744">
        <v>2279308</v>
      </c>
      <c r="CD140" s="420">
        <f t="shared" si="187"/>
        <v>23.94791</v>
      </c>
      <c r="CE140" s="69">
        <f t="shared" ref="CE140:CE203" si="214">BS140+BY140</f>
        <v>1931460</v>
      </c>
      <c r="CF140" s="420">
        <f t="shared" si="188"/>
        <v>20.402556000000001</v>
      </c>
      <c r="CG140" s="69">
        <f t="shared" ref="CG140:CG203" si="215">CI140-CE140</f>
        <v>978438</v>
      </c>
      <c r="CH140" s="420">
        <f t="shared" si="185"/>
        <v>11.188736</v>
      </c>
      <c r="CI140" s="744">
        <v>2909898</v>
      </c>
      <c r="CJ140" s="471">
        <f t="shared" si="160"/>
        <v>31.591291999999999</v>
      </c>
      <c r="CK140" s="96"/>
      <c r="CL140" s="514">
        <v>905</v>
      </c>
      <c r="CM140" s="868">
        <f t="shared" si="189"/>
        <v>1.2165745856353591</v>
      </c>
      <c r="CN140" s="613"/>
      <c r="CO140" s="96"/>
      <c r="CP140" s="69">
        <f t="shared" ref="CP140:CV203" si="216">AZ140*$CM140</f>
        <v>327534.72596685082</v>
      </c>
      <c r="CQ140" s="692">
        <f t="shared" si="161"/>
        <v>4.4086253674276881</v>
      </c>
      <c r="CR140" s="69">
        <f t="shared" si="216"/>
        <v>123128.29723756906</v>
      </c>
      <c r="CS140" s="692">
        <f t="shared" si="162"/>
        <v>1.6473959859083738</v>
      </c>
      <c r="CT140" s="69">
        <f t="shared" si="216"/>
        <v>450663.02320441988</v>
      </c>
      <c r="CU140" s="692">
        <f t="shared" si="163"/>
        <v>6.0560213533360612</v>
      </c>
      <c r="CV140" s="69">
        <f t="shared" si="216"/>
        <v>704554.8397790055</v>
      </c>
      <c r="CW140" s="692">
        <f t="shared" si="164"/>
        <v>8.8265533373596963</v>
      </c>
      <c r="CX140" s="69">
        <f t="shared" ref="CX140:CX203" si="217">BH140*$CM140</f>
        <v>2206070.6585635361</v>
      </c>
      <c r="CY140" s="692">
        <f t="shared" si="165"/>
        <v>26.734422121274729</v>
      </c>
      <c r="CZ140" s="69">
        <f t="shared" ref="CZ140:CZ203" si="218">BJ140*$CM140</f>
        <v>2910625.4983425415</v>
      </c>
      <c r="DA140" s="692">
        <f t="shared" si="166"/>
        <v>35.560975458634424</v>
      </c>
      <c r="DB140" s="69">
        <f t="shared" ref="DB140:DB203" si="219">BL140*$CM140</f>
        <v>1032089.5657458564</v>
      </c>
      <c r="DC140" s="692">
        <f t="shared" si="167"/>
        <v>13.235178704787385</v>
      </c>
      <c r="DD140" s="69">
        <f t="shared" ref="DD140:DF203" si="220">BN140*$CM140</f>
        <v>2330688.0430939225</v>
      </c>
      <c r="DE140" s="692">
        <f t="shared" si="168"/>
        <v>28.394856290459305</v>
      </c>
      <c r="DF140" s="69">
        <f t="shared" si="220"/>
        <v>3362777.6088397792</v>
      </c>
      <c r="DG140" s="692">
        <f t="shared" si="169"/>
        <v>41.630034995246689</v>
      </c>
      <c r="DH140" s="20"/>
      <c r="DI140" s="69">
        <f t="shared" ref="DI140:DO203" si="221">BS140*$CM140</f>
        <v>680560.33922651934</v>
      </c>
      <c r="DJ140" s="692">
        <f t="shared" si="170"/>
        <v>8.4460764422001109</v>
      </c>
      <c r="DK140" s="69">
        <f t="shared" si="221"/>
        <v>80733.106077348071</v>
      </c>
      <c r="DL140" s="692">
        <f t="shared" si="171"/>
        <v>0.91008902230241207</v>
      </c>
      <c r="DM140" s="69">
        <f t="shared" si="221"/>
        <v>761293.44530386745</v>
      </c>
      <c r="DN140" s="692">
        <f t="shared" si="172"/>
        <v>9.3561654645025243</v>
      </c>
      <c r="DO140" s="69">
        <f t="shared" si="221"/>
        <v>1669204.8099447514</v>
      </c>
      <c r="DP140" s="692">
        <f t="shared" si="173"/>
        <v>16.729060148499098</v>
      </c>
      <c r="DQ140" s="69">
        <f t="shared" ref="DQ140:DQ203" si="222">CA140*$CM140</f>
        <v>1103743.3756906078</v>
      </c>
      <c r="DR140" s="692">
        <f t="shared" si="174"/>
        <v>12.813969269759482</v>
      </c>
      <c r="DS140" s="69">
        <f t="shared" ref="DS140:DS203" si="223">CC140*$CM140</f>
        <v>2772948.185635359</v>
      </c>
      <c r="DT140" s="692">
        <f t="shared" si="175"/>
        <v>29.54302941825858</v>
      </c>
      <c r="DU140" s="69">
        <f t="shared" ref="DU140:DU203" si="224">CE140*$CM140</f>
        <v>2349765.1491712709</v>
      </c>
      <c r="DV140" s="471">
        <f t="shared" si="176"/>
        <v>25.175136590699218</v>
      </c>
      <c r="DW140" s="69">
        <f t="shared" ref="DW140:DW203" si="225">CG140*$CM140</f>
        <v>1190342.8044198896</v>
      </c>
      <c r="DX140" s="692">
        <f t="shared" si="177"/>
        <v>13.80433692670792</v>
      </c>
      <c r="DY140" s="69">
        <f t="shared" ref="DY140:DY203" si="226">CI140*$CM140</f>
        <v>3540107.9535911605</v>
      </c>
      <c r="DZ140" s="692">
        <f t="shared" si="178"/>
        <v>38.979473517407136</v>
      </c>
      <c r="EA140" s="91"/>
      <c r="EB140" s="69">
        <v>177000</v>
      </c>
      <c r="EC140" s="69">
        <f>ED140-EB140</f>
        <v>1042000</v>
      </c>
      <c r="ED140" s="69">
        <v>1219000</v>
      </c>
      <c r="EE140" s="69">
        <v>204000</v>
      </c>
      <c r="EF140" s="69">
        <f>EG140-EE140</f>
        <v>654000</v>
      </c>
      <c r="EG140" s="69">
        <v>858000</v>
      </c>
      <c r="EH140" s="69">
        <v>380000</v>
      </c>
      <c r="EI140" s="69">
        <f t="shared" si="133"/>
        <v>1697000</v>
      </c>
      <c r="EJ140" s="69">
        <v>2077000</v>
      </c>
      <c r="EK140" s="91"/>
      <c r="EL140" s="69"/>
      <c r="EM140" s="69"/>
      <c r="EN140" s="69"/>
      <c r="EO140" s="69"/>
      <c r="EP140" s="69"/>
      <c r="EQ140" s="69"/>
      <c r="ER140" s="69"/>
      <c r="ES140" s="69"/>
      <c r="ET140" s="69"/>
      <c r="EU140" s="91"/>
    </row>
    <row r="141" spans="1:151" s="72" customFormat="1">
      <c r="A141" s="61">
        <v>37196</v>
      </c>
      <c r="B141" s="70">
        <v>330</v>
      </c>
      <c r="C141" s="70">
        <f t="shared" si="190"/>
        <v>717</v>
      </c>
      <c r="D141" s="70">
        <v>1047</v>
      </c>
      <c r="E141" s="70">
        <f t="shared" si="191"/>
        <v>3064</v>
      </c>
      <c r="F141" s="70">
        <f t="shared" si="192"/>
        <v>3947</v>
      </c>
      <c r="G141" s="70">
        <f t="shared" si="193"/>
        <v>7011</v>
      </c>
      <c r="H141" s="70">
        <v>3394</v>
      </c>
      <c r="I141" s="70">
        <f t="shared" si="194"/>
        <v>4664</v>
      </c>
      <c r="J141" s="70">
        <v>8058</v>
      </c>
      <c r="K141" s="23"/>
      <c r="L141" s="70">
        <v>541</v>
      </c>
      <c r="M141" s="70">
        <f t="shared" si="195"/>
        <v>1303</v>
      </c>
      <c r="N141" s="70">
        <v>1844</v>
      </c>
      <c r="O141" s="70">
        <f t="shared" si="196"/>
        <v>825</v>
      </c>
      <c r="P141" s="70">
        <f t="shared" si="197"/>
        <v>1369</v>
      </c>
      <c r="Q141" s="70">
        <f t="shared" si="198"/>
        <v>2194</v>
      </c>
      <c r="R141" s="70">
        <v>1366</v>
      </c>
      <c r="S141" s="70">
        <f t="shared" si="199"/>
        <v>2672</v>
      </c>
      <c r="T141" s="70">
        <v>4038</v>
      </c>
      <c r="U141" s="23"/>
      <c r="V141" s="70">
        <v>-211</v>
      </c>
      <c r="W141" s="70">
        <f t="shared" si="200"/>
        <v>-586</v>
      </c>
      <c r="X141" s="70">
        <v>-797</v>
      </c>
      <c r="Y141" s="70">
        <f t="shared" si="201"/>
        <v>2239</v>
      </c>
      <c r="Z141" s="70">
        <f t="shared" si="202"/>
        <v>2578</v>
      </c>
      <c r="AA141" s="70">
        <f t="shared" si="203"/>
        <v>4817</v>
      </c>
      <c r="AB141" s="70">
        <v>2028</v>
      </c>
      <c r="AC141" s="70">
        <f t="shared" si="204"/>
        <v>1992</v>
      </c>
      <c r="AD141" s="70">
        <v>4020</v>
      </c>
      <c r="AE141" s="23"/>
      <c r="AF141" s="233">
        <f t="shared" si="150"/>
        <v>-10375</v>
      </c>
      <c r="AG141" s="233">
        <f t="shared" si="205"/>
        <v>-15819</v>
      </c>
      <c r="AH141" s="233">
        <f t="shared" si="151"/>
        <v>-26194</v>
      </c>
      <c r="AI141" s="233">
        <f t="shared" si="206"/>
        <v>16344</v>
      </c>
      <c r="AJ141" s="233">
        <f t="shared" si="207"/>
        <v>14734</v>
      </c>
      <c r="AK141" s="233">
        <f t="shared" si="208"/>
        <v>31078</v>
      </c>
      <c r="AL141" s="233">
        <f t="shared" si="152"/>
        <v>5969</v>
      </c>
      <c r="AM141" s="233">
        <f t="shared" si="209"/>
        <v>-1085</v>
      </c>
      <c r="AN141" s="233">
        <f t="shared" si="153"/>
        <v>4884</v>
      </c>
      <c r="AO141" s="23"/>
      <c r="AP141" s="233">
        <f t="shared" si="134"/>
        <v>3620</v>
      </c>
      <c r="AQ141" s="233">
        <f t="shared" si="135"/>
        <v>13995</v>
      </c>
      <c r="AR141" s="233">
        <f t="shared" si="136"/>
        <v>-10375</v>
      </c>
      <c r="AS141" s="233">
        <f t="shared" si="137"/>
        <v>29257</v>
      </c>
      <c r="AT141" s="233">
        <f t="shared" si="138"/>
        <v>12913</v>
      </c>
      <c r="AU141" s="233">
        <f t="shared" si="139"/>
        <v>16344</v>
      </c>
      <c r="AV141" s="409">
        <f t="shared" si="140"/>
        <v>32877</v>
      </c>
      <c r="AW141" s="409">
        <f t="shared" si="141"/>
        <v>26908</v>
      </c>
      <c r="AX141" s="233">
        <f t="shared" si="142"/>
        <v>5969</v>
      </c>
      <c r="AY141" s="75"/>
      <c r="AZ141" s="744">
        <v>336238</v>
      </c>
      <c r="BA141" s="382">
        <f t="shared" si="154"/>
        <v>3.5891959999999998</v>
      </c>
      <c r="BB141" s="69">
        <f t="shared" si="210"/>
        <v>103803</v>
      </c>
      <c r="BC141" s="382">
        <f t="shared" si="154"/>
        <v>1.32531</v>
      </c>
      <c r="BD141" s="744">
        <v>440041</v>
      </c>
      <c r="BE141" s="382">
        <f t="shared" si="143"/>
        <v>4.9145060000000003</v>
      </c>
      <c r="BF141" s="744">
        <v>601781</v>
      </c>
      <c r="BG141" s="382">
        <f t="shared" si="144"/>
        <v>7.1433289999999996</v>
      </c>
      <c r="BH141" s="69">
        <f t="shared" si="186"/>
        <v>1718516</v>
      </c>
      <c r="BI141" s="382">
        <f t="shared" si="145"/>
        <v>21.587364000000001</v>
      </c>
      <c r="BJ141" s="744">
        <v>2320297</v>
      </c>
      <c r="BK141" s="382">
        <f t="shared" si="146"/>
        <v>28.730692999999999</v>
      </c>
      <c r="BL141" s="69">
        <f t="shared" si="179"/>
        <v>938019</v>
      </c>
      <c r="BM141" s="382">
        <f t="shared" si="147"/>
        <v>10.732525000000001</v>
      </c>
      <c r="BN141" s="69">
        <f t="shared" si="211"/>
        <v>1823642</v>
      </c>
      <c r="BO141" s="382">
        <f t="shared" si="148"/>
        <v>22.923127999999998</v>
      </c>
      <c r="BP141" s="744">
        <v>2761661</v>
      </c>
      <c r="BQ141" s="382">
        <f t="shared" si="149"/>
        <v>33.655653000000001</v>
      </c>
      <c r="BR141" s="20"/>
      <c r="BS141" s="744">
        <v>556905</v>
      </c>
      <c r="BT141" s="420">
        <f t="shared" si="155"/>
        <v>6.6821020000000004</v>
      </c>
      <c r="BU141" s="69">
        <f t="shared" si="212"/>
        <v>64848</v>
      </c>
      <c r="BV141" s="420">
        <f t="shared" si="156"/>
        <v>0.73355199999999998</v>
      </c>
      <c r="BW141" s="744">
        <v>621753</v>
      </c>
      <c r="BX141" s="420">
        <f t="shared" si="184"/>
        <v>7.415654</v>
      </c>
      <c r="BY141" s="744">
        <v>1415962</v>
      </c>
      <c r="BZ141" s="420">
        <f t="shared" si="183"/>
        <v>13.720895000000001</v>
      </c>
      <c r="CA141" s="69">
        <f t="shared" si="213"/>
        <v>902007</v>
      </c>
      <c r="CB141" s="420">
        <f t="shared" si="181"/>
        <v>10.331720000000001</v>
      </c>
      <c r="CC141" s="744">
        <v>2317969</v>
      </c>
      <c r="CD141" s="420">
        <f t="shared" si="187"/>
        <v>24.052614999999999</v>
      </c>
      <c r="CE141" s="69">
        <f t="shared" si="214"/>
        <v>1972867</v>
      </c>
      <c r="CF141" s="420">
        <f t="shared" si="188"/>
        <v>20.402996999999999</v>
      </c>
      <c r="CG141" s="69">
        <f t="shared" si="215"/>
        <v>972289</v>
      </c>
      <c r="CH141" s="420">
        <f t="shared" si="185"/>
        <v>11.129637000000001</v>
      </c>
      <c r="CI141" s="744">
        <v>2945156</v>
      </c>
      <c r="CJ141" s="471">
        <f t="shared" si="160"/>
        <v>31.532634000000002</v>
      </c>
      <c r="CK141" s="96"/>
      <c r="CL141" s="514">
        <v>905</v>
      </c>
      <c r="CM141" s="868">
        <f t="shared" si="189"/>
        <v>1.2165745856353591</v>
      </c>
      <c r="CN141" s="613"/>
      <c r="CO141" s="96"/>
      <c r="CP141" s="69">
        <f t="shared" si="216"/>
        <v>409058.60552486189</v>
      </c>
      <c r="CQ141" s="692">
        <f t="shared" si="161"/>
        <v>4.4152539695161233</v>
      </c>
      <c r="CR141" s="69">
        <f t="shared" si="216"/>
        <v>126284.09171270719</v>
      </c>
      <c r="CS141" s="692">
        <f t="shared" si="162"/>
        <v>1.6313937992705656</v>
      </c>
      <c r="CT141" s="69">
        <f t="shared" si="216"/>
        <v>535342.69723756902</v>
      </c>
      <c r="CU141" s="692">
        <f t="shared" si="163"/>
        <v>6.0466477687866886</v>
      </c>
      <c r="CV141" s="69">
        <f t="shared" si="216"/>
        <v>732111.4707182321</v>
      </c>
      <c r="CW141" s="692">
        <f t="shared" si="164"/>
        <v>8.7905514644353193</v>
      </c>
      <c r="CX141" s="69">
        <f t="shared" si="217"/>
        <v>2090702.8906077349</v>
      </c>
      <c r="CY141" s="692">
        <f t="shared" si="165"/>
        <v>26.562158870988988</v>
      </c>
      <c r="CZ141" s="69">
        <f t="shared" si="218"/>
        <v>2822814.3613259671</v>
      </c>
      <c r="DA141" s="692">
        <f t="shared" si="166"/>
        <v>35.352710335424305</v>
      </c>
      <c r="DB141" s="69">
        <f t="shared" si="219"/>
        <v>1141170.0762430939</v>
      </c>
      <c r="DC141" s="692">
        <f t="shared" si="167"/>
        <v>13.205805433951443</v>
      </c>
      <c r="DD141" s="69">
        <f t="shared" si="220"/>
        <v>2218596.5104972376</v>
      </c>
      <c r="DE141" s="692">
        <f t="shared" si="168"/>
        <v>28.206400694427337</v>
      </c>
      <c r="DF141" s="69">
        <f t="shared" si="220"/>
        <v>3359766.5867403317</v>
      </c>
      <c r="DG141" s="692">
        <f t="shared" si="169"/>
        <v>41.41220612837877</v>
      </c>
      <c r="DH141" s="20"/>
      <c r="DI141" s="69">
        <f t="shared" si="221"/>
        <v>677516.46961325966</v>
      </c>
      <c r="DJ141" s="692">
        <f t="shared" si="170"/>
        <v>8.2210112726381155</v>
      </c>
      <c r="DK141" s="69">
        <f t="shared" si="221"/>
        <v>78892.428729281775</v>
      </c>
      <c r="DL141" s="692">
        <f t="shared" si="171"/>
        <v>0.90219540979458046</v>
      </c>
      <c r="DM141" s="69">
        <f t="shared" si="221"/>
        <v>756408.89834254142</v>
      </c>
      <c r="DN141" s="692">
        <f t="shared" si="172"/>
        <v>9.1232066824326967</v>
      </c>
      <c r="DO141" s="69">
        <f t="shared" si="221"/>
        <v>1722623.3834254143</v>
      </c>
      <c r="DP141" s="692">
        <f t="shared" si="173"/>
        <v>16.866703858384998</v>
      </c>
      <c r="DQ141" s="69">
        <f t="shared" si="222"/>
        <v>1097358.7922651933</v>
      </c>
      <c r="DR141" s="692">
        <f t="shared" si="174"/>
        <v>12.705009151371755</v>
      </c>
      <c r="DS141" s="69">
        <f t="shared" si="223"/>
        <v>2819982.1756906076</v>
      </c>
      <c r="DT141" s="692">
        <f t="shared" si="175"/>
        <v>29.571713009756749</v>
      </c>
      <c r="DU141" s="69">
        <f t="shared" si="224"/>
        <v>2400139.8530386742</v>
      </c>
      <c r="DV141" s="471">
        <f t="shared" si="176"/>
        <v>25.08771513102311</v>
      </c>
      <c r="DW141" s="69">
        <f t="shared" si="225"/>
        <v>1182862.0872928177</v>
      </c>
      <c r="DX141" s="692">
        <f t="shared" si="177"/>
        <v>13.686445075856408</v>
      </c>
      <c r="DY141" s="69">
        <f t="shared" si="226"/>
        <v>3583001.9403314916</v>
      </c>
      <c r="DZ141" s="692">
        <f t="shared" si="178"/>
        <v>38.774160206879515</v>
      </c>
      <c r="EA141" s="91"/>
      <c r="EB141" s="69"/>
      <c r="EC141" s="69"/>
      <c r="ED141" s="69"/>
      <c r="EE141" s="69"/>
      <c r="EF141" s="69"/>
      <c r="EG141" s="69"/>
      <c r="EH141" s="69">
        <v>411000</v>
      </c>
      <c r="EI141" s="69">
        <f t="shared" ref="EI141:EI204" si="227">EJ141-EH141</f>
        <v>1819000</v>
      </c>
      <c r="EJ141" s="69">
        <v>2230000</v>
      </c>
      <c r="EK141" s="91"/>
      <c r="EL141" s="69"/>
      <c r="EM141" s="69"/>
      <c r="EN141" s="69"/>
      <c r="EO141" s="69"/>
      <c r="EP141" s="69"/>
      <c r="EQ141" s="69"/>
      <c r="ER141" s="69"/>
      <c r="ES141" s="69"/>
      <c r="ET141" s="69"/>
      <c r="EU141" s="91"/>
    </row>
    <row r="142" spans="1:151" s="72" customFormat="1">
      <c r="A142" s="61">
        <v>37226</v>
      </c>
      <c r="B142" s="70">
        <v>513</v>
      </c>
      <c r="C142" s="70">
        <f t="shared" si="190"/>
        <v>1147</v>
      </c>
      <c r="D142" s="70">
        <v>1660</v>
      </c>
      <c r="E142" s="70">
        <f t="shared" si="191"/>
        <v>2974</v>
      </c>
      <c r="F142" s="70">
        <f t="shared" si="192"/>
        <v>4091</v>
      </c>
      <c r="G142" s="70">
        <f t="shared" si="193"/>
        <v>7065</v>
      </c>
      <c r="H142" s="70">
        <v>3487</v>
      </c>
      <c r="I142" s="70">
        <f t="shared" si="194"/>
        <v>5238</v>
      </c>
      <c r="J142" s="70">
        <v>8725</v>
      </c>
      <c r="K142" s="23"/>
      <c r="L142" s="70">
        <v>906</v>
      </c>
      <c r="M142" s="70">
        <f t="shared" si="195"/>
        <v>1677</v>
      </c>
      <c r="N142" s="70">
        <v>2583</v>
      </c>
      <c r="O142" s="70">
        <f t="shared" si="196"/>
        <v>1009</v>
      </c>
      <c r="P142" s="70">
        <f t="shared" si="197"/>
        <v>1729</v>
      </c>
      <c r="Q142" s="70">
        <f t="shared" si="198"/>
        <v>2738</v>
      </c>
      <c r="R142" s="70">
        <v>1915</v>
      </c>
      <c r="S142" s="70">
        <f t="shared" si="199"/>
        <v>3406</v>
      </c>
      <c r="T142" s="70">
        <v>5321</v>
      </c>
      <c r="U142" s="23"/>
      <c r="V142" s="70">
        <v>-393</v>
      </c>
      <c r="W142" s="70">
        <f t="shared" si="200"/>
        <v>-530</v>
      </c>
      <c r="X142" s="70">
        <v>-923</v>
      </c>
      <c r="Y142" s="70">
        <f t="shared" si="201"/>
        <v>1965</v>
      </c>
      <c r="Z142" s="70">
        <f t="shared" si="202"/>
        <v>2362</v>
      </c>
      <c r="AA142" s="70">
        <f t="shared" si="203"/>
        <v>4327</v>
      </c>
      <c r="AB142" s="70">
        <v>1572</v>
      </c>
      <c r="AC142" s="70">
        <f t="shared" si="204"/>
        <v>1832</v>
      </c>
      <c r="AD142" s="70">
        <v>3404</v>
      </c>
      <c r="AE142" s="23"/>
      <c r="AF142" s="233">
        <f t="shared" si="150"/>
        <v>-9322</v>
      </c>
      <c r="AG142" s="233">
        <f t="shared" si="205"/>
        <v>-14525</v>
      </c>
      <c r="AH142" s="233">
        <f t="shared" si="151"/>
        <v>-23847</v>
      </c>
      <c r="AI142" s="233">
        <f t="shared" si="206"/>
        <v>17461</v>
      </c>
      <c r="AJ142" s="233">
        <f t="shared" si="207"/>
        <v>16112</v>
      </c>
      <c r="AK142" s="233">
        <f t="shared" si="208"/>
        <v>33573</v>
      </c>
      <c r="AL142" s="233">
        <f t="shared" si="152"/>
        <v>8139</v>
      </c>
      <c r="AM142" s="233">
        <f t="shared" si="209"/>
        <v>1587</v>
      </c>
      <c r="AN142" s="233">
        <f t="shared" si="153"/>
        <v>9726</v>
      </c>
      <c r="AO142" s="23"/>
      <c r="AP142" s="233">
        <f t="shared" si="134"/>
        <v>3699</v>
      </c>
      <c r="AQ142" s="233">
        <f t="shared" si="135"/>
        <v>13021</v>
      </c>
      <c r="AR142" s="233">
        <f t="shared" si="136"/>
        <v>-9322</v>
      </c>
      <c r="AS142" s="233">
        <f t="shared" si="137"/>
        <v>30150</v>
      </c>
      <c r="AT142" s="233">
        <f t="shared" si="138"/>
        <v>12689</v>
      </c>
      <c r="AU142" s="233">
        <f t="shared" si="139"/>
        <v>17461</v>
      </c>
      <c r="AV142" s="409">
        <f t="shared" si="140"/>
        <v>33849</v>
      </c>
      <c r="AW142" s="409">
        <f t="shared" si="141"/>
        <v>25710</v>
      </c>
      <c r="AX142" s="233">
        <f t="shared" si="142"/>
        <v>8139</v>
      </c>
      <c r="AY142" s="75"/>
      <c r="AZ142" s="744">
        <v>326122</v>
      </c>
      <c r="BA142" s="382">
        <f t="shared" si="154"/>
        <v>3.6231749999999998</v>
      </c>
      <c r="BB142" s="69">
        <f t="shared" si="210"/>
        <v>102746</v>
      </c>
      <c r="BC142" s="382">
        <f t="shared" si="154"/>
        <v>1.3059099999999999</v>
      </c>
      <c r="BD142" s="744">
        <v>428868</v>
      </c>
      <c r="BE142" s="382">
        <f t="shared" si="143"/>
        <v>4.9290849999999997</v>
      </c>
      <c r="BF142" s="744">
        <v>531311</v>
      </c>
      <c r="BG142" s="382">
        <f t="shared" si="144"/>
        <v>7.0819010000000002</v>
      </c>
      <c r="BH142" s="69">
        <f t="shared" si="186"/>
        <v>1660396</v>
      </c>
      <c r="BI142" s="382">
        <f t="shared" si="145"/>
        <v>21.525700000000001</v>
      </c>
      <c r="BJ142" s="744">
        <v>2191707</v>
      </c>
      <c r="BK142" s="382">
        <f t="shared" si="146"/>
        <v>28.607600999999999</v>
      </c>
      <c r="BL142" s="69">
        <f t="shared" si="179"/>
        <v>857433</v>
      </c>
      <c r="BM142" s="382">
        <f t="shared" si="147"/>
        <v>10.705076</v>
      </c>
      <c r="BN142" s="69">
        <f t="shared" si="211"/>
        <v>1763921</v>
      </c>
      <c r="BO142" s="382">
        <f t="shared" si="148"/>
        <v>22.842343</v>
      </c>
      <c r="BP142" s="744">
        <v>2621354</v>
      </c>
      <c r="BQ142" s="382">
        <f t="shared" si="149"/>
        <v>33.547418999999998</v>
      </c>
      <c r="BR142" s="20"/>
      <c r="BS142" s="744">
        <v>550907</v>
      </c>
      <c r="BT142" s="420">
        <f t="shared" si="155"/>
        <v>6.582306</v>
      </c>
      <c r="BU142" s="69">
        <f t="shared" si="212"/>
        <v>102434</v>
      </c>
      <c r="BV142" s="420">
        <f t="shared" si="156"/>
        <v>0.77643300000000004</v>
      </c>
      <c r="BW142" s="744">
        <v>653341</v>
      </c>
      <c r="BX142" s="420">
        <f t="shared" si="184"/>
        <v>7.3587389999999999</v>
      </c>
      <c r="BY142" s="744">
        <v>1053361</v>
      </c>
      <c r="BZ142" s="420">
        <f t="shared" si="183"/>
        <v>13.690146</v>
      </c>
      <c r="CA142" s="69">
        <f t="shared" si="213"/>
        <v>816862</v>
      </c>
      <c r="CB142" s="420">
        <f t="shared" si="181"/>
        <v>10.222356</v>
      </c>
      <c r="CC142" s="744">
        <v>1870223</v>
      </c>
      <c r="CD142" s="420">
        <f t="shared" si="187"/>
        <v>23.912502</v>
      </c>
      <c r="CE142" s="69">
        <f t="shared" si="214"/>
        <v>1604268</v>
      </c>
      <c r="CF142" s="420">
        <f t="shared" si="188"/>
        <v>20.272452000000001</v>
      </c>
      <c r="CG142" s="69">
        <f t="shared" si="215"/>
        <v>925666</v>
      </c>
      <c r="CH142" s="420">
        <f t="shared" si="185"/>
        <v>11.065208</v>
      </c>
      <c r="CI142" s="744">
        <v>2529934</v>
      </c>
      <c r="CJ142" s="471">
        <f t="shared" si="160"/>
        <v>31.33766</v>
      </c>
      <c r="CK142" s="96"/>
      <c r="CL142" s="514">
        <v>907</v>
      </c>
      <c r="CM142" s="868">
        <f t="shared" si="189"/>
        <v>1.2138919514884234</v>
      </c>
      <c r="CN142" s="613"/>
      <c r="CO142" s="96"/>
      <c r="CP142" s="69">
        <f t="shared" si="216"/>
        <v>395876.87100330763</v>
      </c>
      <c r="CQ142" s="692">
        <f t="shared" si="161"/>
        <v>4.4489129993032153</v>
      </c>
      <c r="CR142" s="69">
        <f t="shared" si="216"/>
        <v>124722.54244762956</v>
      </c>
      <c r="CS142" s="692">
        <f t="shared" si="162"/>
        <v>1.6046718079344113</v>
      </c>
      <c r="CT142" s="69">
        <f t="shared" si="216"/>
        <v>520599.41345093719</v>
      </c>
      <c r="CU142" s="692">
        <f t="shared" si="163"/>
        <v>6.0535848072376259</v>
      </c>
      <c r="CV142" s="69">
        <f t="shared" si="216"/>
        <v>644954.14663726569</v>
      </c>
      <c r="CW142" s="692">
        <f t="shared" si="164"/>
        <v>8.7005893509374488</v>
      </c>
      <c r="CX142" s="69">
        <f t="shared" si="217"/>
        <v>2015541.3406835722</v>
      </c>
      <c r="CY142" s="692">
        <f t="shared" si="165"/>
        <v>26.44257852248337</v>
      </c>
      <c r="CZ142" s="69">
        <f t="shared" si="218"/>
        <v>2660495.487320838</v>
      </c>
      <c r="DA142" s="692">
        <f t="shared" si="166"/>
        <v>35.143167873420822</v>
      </c>
      <c r="DB142" s="69">
        <f t="shared" si="219"/>
        <v>1040831.0176405733</v>
      </c>
      <c r="DC142" s="692">
        <f t="shared" si="167"/>
        <v>13.149502350240663</v>
      </c>
      <c r="DD142" s="69">
        <f t="shared" si="220"/>
        <v>2141209.5049614115</v>
      </c>
      <c r="DE142" s="692">
        <f t="shared" si="168"/>
        <v>28.060424043983339</v>
      </c>
      <c r="DF142" s="69">
        <f t="shared" si="220"/>
        <v>3182040.5226019849</v>
      </c>
      <c r="DG142" s="692">
        <f t="shared" si="169"/>
        <v>41.209926394223999</v>
      </c>
      <c r="DH142" s="20"/>
      <c r="DI142" s="69">
        <f t="shared" si="221"/>
        <v>668741.5733186329</v>
      </c>
      <c r="DJ142" s="692">
        <f t="shared" si="170"/>
        <v>8.0829690587945855</v>
      </c>
      <c r="DK142" s="69">
        <f t="shared" si="221"/>
        <v>124343.80815876517</v>
      </c>
      <c r="DL142" s="692">
        <f t="shared" si="171"/>
        <v>0.95270154565604837</v>
      </c>
      <c r="DM142" s="69">
        <f t="shared" si="221"/>
        <v>793085.3814773981</v>
      </c>
      <c r="DN142" s="692">
        <f t="shared" si="172"/>
        <v>9.0356706044506332</v>
      </c>
      <c r="DO142" s="69">
        <f t="shared" si="221"/>
        <v>1278666.4399117972</v>
      </c>
      <c r="DP142" s="692">
        <f t="shared" si="173"/>
        <v>16.801220399648145</v>
      </c>
      <c r="DQ142" s="69">
        <f t="shared" si="222"/>
        <v>991582.2072767365</v>
      </c>
      <c r="DR142" s="692">
        <f t="shared" si="174"/>
        <v>12.548196284324167</v>
      </c>
      <c r="DS142" s="69">
        <f t="shared" si="223"/>
        <v>2270248.6471885336</v>
      </c>
      <c r="DT142" s="692">
        <f t="shared" si="175"/>
        <v>29.349416683972308</v>
      </c>
      <c r="DU142" s="69">
        <f t="shared" si="224"/>
        <v>1947408.0132304302</v>
      </c>
      <c r="DV142" s="471">
        <f t="shared" si="176"/>
        <v>24.884189458442737</v>
      </c>
      <c r="DW142" s="69">
        <f t="shared" si="225"/>
        <v>1123658.507166483</v>
      </c>
      <c r="DX142" s="692">
        <f t="shared" si="177"/>
        <v>13.58251957964451</v>
      </c>
      <c r="DY142" s="69">
        <f t="shared" si="226"/>
        <v>3071066.5203969129</v>
      </c>
      <c r="DZ142" s="692">
        <f t="shared" si="178"/>
        <v>38.466709038087231</v>
      </c>
      <c r="EA142" s="91"/>
      <c r="EB142" s="69"/>
      <c r="EC142" s="69"/>
      <c r="ED142" s="69"/>
      <c r="EE142" s="69"/>
      <c r="EF142" s="69"/>
      <c r="EG142" s="69"/>
      <c r="EH142" s="69">
        <v>437000</v>
      </c>
      <c r="EI142" s="69">
        <f t="shared" si="227"/>
        <v>2394000</v>
      </c>
      <c r="EJ142" s="69">
        <v>2831000</v>
      </c>
      <c r="EK142" s="91"/>
      <c r="EL142" s="69"/>
      <c r="EM142" s="69"/>
      <c r="EN142" s="69"/>
      <c r="EO142" s="69"/>
      <c r="EP142" s="69"/>
      <c r="EQ142" s="69"/>
      <c r="ER142" s="69"/>
      <c r="ES142" s="69"/>
      <c r="ET142" s="69"/>
      <c r="EU142" s="91"/>
    </row>
    <row r="143" spans="1:151" s="72" customFormat="1">
      <c r="A143" s="61">
        <v>37257</v>
      </c>
      <c r="B143" s="70">
        <v>487</v>
      </c>
      <c r="C143" s="70">
        <f t="shared" si="190"/>
        <v>946</v>
      </c>
      <c r="D143" s="70">
        <v>1433</v>
      </c>
      <c r="E143" s="70">
        <f t="shared" si="191"/>
        <v>4369</v>
      </c>
      <c r="F143" s="70">
        <f t="shared" si="192"/>
        <v>5546</v>
      </c>
      <c r="G143" s="70">
        <f t="shared" si="193"/>
        <v>9915</v>
      </c>
      <c r="H143" s="70">
        <v>4856</v>
      </c>
      <c r="I143" s="70">
        <f t="shared" si="194"/>
        <v>6492</v>
      </c>
      <c r="J143" s="70">
        <v>11348</v>
      </c>
      <c r="K143" s="23"/>
      <c r="L143" s="70">
        <v>1130</v>
      </c>
      <c r="M143" s="70">
        <f t="shared" si="195"/>
        <v>2350</v>
      </c>
      <c r="N143" s="70">
        <v>3480</v>
      </c>
      <c r="O143" s="70">
        <f t="shared" si="196"/>
        <v>1019</v>
      </c>
      <c r="P143" s="70">
        <f t="shared" si="197"/>
        <v>2139</v>
      </c>
      <c r="Q143" s="70">
        <f t="shared" si="198"/>
        <v>3158</v>
      </c>
      <c r="R143" s="70">
        <v>2149</v>
      </c>
      <c r="S143" s="70">
        <f t="shared" si="199"/>
        <v>4489</v>
      </c>
      <c r="T143" s="70">
        <v>6638</v>
      </c>
      <c r="U143" s="23"/>
      <c r="V143" s="70">
        <v>-643</v>
      </c>
      <c r="W143" s="70">
        <f t="shared" si="200"/>
        <v>-1404</v>
      </c>
      <c r="X143" s="70">
        <v>-2047</v>
      </c>
      <c r="Y143" s="70">
        <f t="shared" si="201"/>
        <v>3350</v>
      </c>
      <c r="Z143" s="70">
        <f t="shared" si="202"/>
        <v>3407</v>
      </c>
      <c r="AA143" s="70">
        <f t="shared" si="203"/>
        <v>6757</v>
      </c>
      <c r="AB143" s="70">
        <v>2707</v>
      </c>
      <c r="AC143" s="70">
        <f t="shared" si="204"/>
        <v>2003</v>
      </c>
      <c r="AD143" s="70">
        <v>4710</v>
      </c>
      <c r="AE143" s="23"/>
      <c r="AF143" s="233">
        <f t="shared" si="150"/>
        <v>-7908</v>
      </c>
      <c r="AG143" s="233">
        <f t="shared" si="205"/>
        <v>-13047</v>
      </c>
      <c r="AH143" s="233">
        <f t="shared" si="151"/>
        <v>-20955</v>
      </c>
      <c r="AI143" s="233">
        <f t="shared" si="206"/>
        <v>19110</v>
      </c>
      <c r="AJ143" s="233">
        <f t="shared" si="207"/>
        <v>18184</v>
      </c>
      <c r="AK143" s="233">
        <f t="shared" si="208"/>
        <v>37294</v>
      </c>
      <c r="AL143" s="233">
        <f t="shared" si="152"/>
        <v>11202</v>
      </c>
      <c r="AM143" s="233">
        <f t="shared" si="209"/>
        <v>5137</v>
      </c>
      <c r="AN143" s="233">
        <f t="shared" si="153"/>
        <v>16339</v>
      </c>
      <c r="AO143" s="23"/>
      <c r="AP143" s="233">
        <f t="shared" si="134"/>
        <v>3748</v>
      </c>
      <c r="AQ143" s="233">
        <f t="shared" si="135"/>
        <v>11656</v>
      </c>
      <c r="AR143" s="233">
        <f t="shared" si="136"/>
        <v>-7908</v>
      </c>
      <c r="AS143" s="233">
        <f t="shared" si="137"/>
        <v>31592</v>
      </c>
      <c r="AT143" s="233">
        <f t="shared" si="138"/>
        <v>12482</v>
      </c>
      <c r="AU143" s="233">
        <f t="shared" si="139"/>
        <v>19110</v>
      </c>
      <c r="AV143" s="409">
        <f t="shared" si="140"/>
        <v>35340</v>
      </c>
      <c r="AW143" s="409">
        <f t="shared" si="141"/>
        <v>24138</v>
      </c>
      <c r="AX143" s="233">
        <f t="shared" si="142"/>
        <v>11202</v>
      </c>
      <c r="AY143" s="75"/>
      <c r="AZ143" s="744">
        <v>257052</v>
      </c>
      <c r="BA143" s="382">
        <f t="shared" si="154"/>
        <v>3.6352150000000001</v>
      </c>
      <c r="BB143" s="69">
        <f t="shared" si="210"/>
        <v>82402</v>
      </c>
      <c r="BC143" s="382">
        <f t="shared" si="154"/>
        <v>1.2885819999999999</v>
      </c>
      <c r="BD143" s="744">
        <v>339454</v>
      </c>
      <c r="BE143" s="382">
        <f t="shared" si="143"/>
        <v>4.9237970000000004</v>
      </c>
      <c r="BF143" s="744">
        <v>451173</v>
      </c>
      <c r="BG143" s="382">
        <f t="shared" si="144"/>
        <v>7.0086550000000001</v>
      </c>
      <c r="BH143" s="69">
        <f t="shared" si="186"/>
        <v>1517785</v>
      </c>
      <c r="BI143" s="382">
        <f t="shared" si="145"/>
        <v>21.485873999999999</v>
      </c>
      <c r="BJ143" s="744">
        <v>1968958</v>
      </c>
      <c r="BK143" s="382">
        <f t="shared" si="146"/>
        <v>28.494529</v>
      </c>
      <c r="BL143" s="69">
        <f t="shared" si="179"/>
        <v>708225</v>
      </c>
      <c r="BM143" s="382">
        <f t="shared" si="147"/>
        <v>10.64387</v>
      </c>
      <c r="BN143" s="69">
        <f t="shared" si="211"/>
        <v>1600868</v>
      </c>
      <c r="BO143" s="382">
        <f t="shared" si="148"/>
        <v>22.785212000000001</v>
      </c>
      <c r="BP143" s="744">
        <v>2309093</v>
      </c>
      <c r="BQ143" s="382">
        <f t="shared" si="149"/>
        <v>33.429082000000001</v>
      </c>
      <c r="BR143" s="20"/>
      <c r="BS143" s="744">
        <v>423518</v>
      </c>
      <c r="BT143" s="420">
        <f t="shared" si="155"/>
        <v>6.5388580000000003</v>
      </c>
      <c r="BU143" s="69">
        <f t="shared" si="212"/>
        <v>48117</v>
      </c>
      <c r="BV143" s="420">
        <f t="shared" si="156"/>
        <v>0.77691500000000002</v>
      </c>
      <c r="BW143" s="744">
        <v>471635</v>
      </c>
      <c r="BX143" s="420">
        <f t="shared" si="184"/>
        <v>7.3157730000000001</v>
      </c>
      <c r="BY143" s="744">
        <v>1102865</v>
      </c>
      <c r="BZ143" s="420">
        <f t="shared" si="183"/>
        <v>13.825445</v>
      </c>
      <c r="CA143" s="69">
        <f t="shared" si="213"/>
        <v>904921</v>
      </c>
      <c r="CB143" s="420">
        <f t="shared" si="181"/>
        <v>10.366883</v>
      </c>
      <c r="CC143" s="744">
        <v>2007786</v>
      </c>
      <c r="CD143" s="420">
        <f t="shared" si="187"/>
        <v>24.192328</v>
      </c>
      <c r="CE143" s="69">
        <f t="shared" si="214"/>
        <v>1526383</v>
      </c>
      <c r="CF143" s="420">
        <f t="shared" si="188"/>
        <v>20.364303</v>
      </c>
      <c r="CG143" s="69">
        <f t="shared" si="215"/>
        <v>956937</v>
      </c>
      <c r="CH143" s="420">
        <f t="shared" si="185"/>
        <v>11.210652</v>
      </c>
      <c r="CI143" s="744">
        <v>2483320</v>
      </c>
      <c r="CJ143" s="471">
        <f t="shared" si="160"/>
        <v>31.574954999999999</v>
      </c>
      <c r="CK143" s="96"/>
      <c r="CL143" s="514">
        <v>907</v>
      </c>
      <c r="CM143" s="868">
        <f t="shared" si="189"/>
        <v>1.2138919514884234</v>
      </c>
      <c r="CN143" s="613"/>
      <c r="CO143" s="96"/>
      <c r="CP143" s="69">
        <f t="shared" si="216"/>
        <v>312033.35391400225</v>
      </c>
      <c r="CQ143" s="692">
        <f t="shared" si="161"/>
        <v>4.4571645829469473</v>
      </c>
      <c r="CR143" s="69">
        <f t="shared" si="216"/>
        <v>100027.12458654906</v>
      </c>
      <c r="CS143" s="692">
        <f t="shared" si="162"/>
        <v>1.5810472095479875</v>
      </c>
      <c r="CT143" s="69">
        <f t="shared" si="216"/>
        <v>412060.47850055131</v>
      </c>
      <c r="CU143" s="692">
        <f t="shared" si="163"/>
        <v>6.0382117924949341</v>
      </c>
      <c r="CV143" s="69">
        <f t="shared" si="216"/>
        <v>547675.27342888643</v>
      </c>
      <c r="CW143" s="692">
        <f t="shared" si="164"/>
        <v>8.5980559317987666</v>
      </c>
      <c r="CX143" s="69">
        <f t="shared" si="217"/>
        <v>1842426.9955898568</v>
      </c>
      <c r="CY143" s="692">
        <f t="shared" si="165"/>
        <v>26.353778366046207</v>
      </c>
      <c r="CZ143" s="69">
        <f t="shared" si="218"/>
        <v>2390102.2690187432</v>
      </c>
      <c r="DA143" s="692">
        <f t="shared" si="166"/>
        <v>34.951834297844968</v>
      </c>
      <c r="DB143" s="69">
        <f t="shared" si="219"/>
        <v>859708.62734288874</v>
      </c>
      <c r="DC143" s="692">
        <f t="shared" si="167"/>
        <v>13.055220514745715</v>
      </c>
      <c r="DD143" s="69">
        <f t="shared" si="220"/>
        <v>1943280.7805953694</v>
      </c>
      <c r="DE143" s="692">
        <f t="shared" si="168"/>
        <v>27.948010118497631</v>
      </c>
      <c r="DF143" s="69">
        <f t="shared" si="220"/>
        <v>2802989.4079382583</v>
      </c>
      <c r="DG143" s="692">
        <f t="shared" si="169"/>
        <v>41.003230633243327</v>
      </c>
      <c r="DH143" s="20"/>
      <c r="DI143" s="69">
        <f t="shared" si="221"/>
        <v>514105.0915104741</v>
      </c>
      <c r="DJ143" s="692">
        <f t="shared" si="170"/>
        <v>8.0180994138185735</v>
      </c>
      <c r="DK143" s="69">
        <f t="shared" si="221"/>
        <v>58408.839029768467</v>
      </c>
      <c r="DL143" s="692">
        <f t="shared" si="171"/>
        <v>0.95204942184797892</v>
      </c>
      <c r="DM143" s="69">
        <f t="shared" si="221"/>
        <v>572513.93054024258</v>
      </c>
      <c r="DN143" s="692">
        <f t="shared" si="172"/>
        <v>8.9701488356665546</v>
      </c>
      <c r="DO143" s="69">
        <f t="shared" si="221"/>
        <v>1338758.9470782802</v>
      </c>
      <c r="DP143" s="692">
        <f t="shared" si="173"/>
        <v>16.940328258888588</v>
      </c>
      <c r="DQ143" s="69">
        <f t="shared" si="222"/>
        <v>1098476.3186328555</v>
      </c>
      <c r="DR143" s="692">
        <f t="shared" si="174"/>
        <v>12.703886798902969</v>
      </c>
      <c r="DS143" s="69">
        <f t="shared" si="223"/>
        <v>2437235.2657111357</v>
      </c>
      <c r="DT143" s="692">
        <f t="shared" si="175"/>
        <v>29.644215057791552</v>
      </c>
      <c r="DU143" s="69">
        <f t="shared" si="224"/>
        <v>1852864.0385887541</v>
      </c>
      <c r="DV143" s="471">
        <f t="shared" si="176"/>
        <v>24.958427672707167</v>
      </c>
      <c r="DW143" s="69">
        <f t="shared" si="225"/>
        <v>1161618.1223814774</v>
      </c>
      <c r="DX143" s="692">
        <f t="shared" si="177"/>
        <v>13.737996043242205</v>
      </c>
      <c r="DY143" s="69">
        <f t="shared" si="226"/>
        <v>3014482.1609702315</v>
      </c>
      <c r="DZ143" s="692">
        <f t="shared" si="178"/>
        <v>38.696423715949365</v>
      </c>
      <c r="EA143" s="91"/>
      <c r="EB143" s="69">
        <v>246000</v>
      </c>
      <c r="EC143" s="69">
        <f>ED143-EB143</f>
        <v>2242000</v>
      </c>
      <c r="ED143" s="69">
        <v>2488000</v>
      </c>
      <c r="EE143" s="69">
        <v>275000</v>
      </c>
      <c r="EF143" s="69">
        <f>EG143-EE143</f>
        <v>1078000</v>
      </c>
      <c r="EG143" s="69">
        <v>1353000</v>
      </c>
      <c r="EH143" s="69">
        <v>521000</v>
      </c>
      <c r="EI143" s="69">
        <f t="shared" si="227"/>
        <v>3319000</v>
      </c>
      <c r="EJ143" s="69">
        <v>3840000</v>
      </c>
      <c r="EK143" s="91"/>
      <c r="EL143" s="69"/>
      <c r="EM143" s="69"/>
      <c r="EN143" s="69"/>
      <c r="EO143" s="69"/>
      <c r="EP143" s="69"/>
      <c r="EQ143" s="69"/>
      <c r="ER143" s="69"/>
      <c r="ES143" s="69"/>
      <c r="ET143" s="69"/>
      <c r="EU143" s="91"/>
    </row>
    <row r="144" spans="1:151" s="72" customFormat="1">
      <c r="A144" s="61">
        <v>37288</v>
      </c>
      <c r="B144" s="70">
        <v>355</v>
      </c>
      <c r="C144" s="70">
        <f t="shared" si="190"/>
        <v>731</v>
      </c>
      <c r="D144" s="70">
        <v>1086</v>
      </c>
      <c r="E144" s="70">
        <f t="shared" si="191"/>
        <v>3549</v>
      </c>
      <c r="F144" s="70">
        <f t="shared" si="192"/>
        <v>4421</v>
      </c>
      <c r="G144" s="70">
        <f t="shared" si="193"/>
        <v>7970</v>
      </c>
      <c r="H144" s="70">
        <v>3904</v>
      </c>
      <c r="I144" s="70">
        <f t="shared" si="194"/>
        <v>5152</v>
      </c>
      <c r="J144" s="70">
        <v>9056</v>
      </c>
      <c r="K144" s="23"/>
      <c r="L144" s="70">
        <v>788</v>
      </c>
      <c r="M144" s="70">
        <f t="shared" si="195"/>
        <v>1592</v>
      </c>
      <c r="N144" s="70">
        <v>2380</v>
      </c>
      <c r="O144" s="70">
        <f t="shared" si="196"/>
        <v>866</v>
      </c>
      <c r="P144" s="70">
        <f t="shared" si="197"/>
        <v>1628</v>
      </c>
      <c r="Q144" s="70">
        <f t="shared" si="198"/>
        <v>2494</v>
      </c>
      <c r="R144" s="70">
        <v>1654</v>
      </c>
      <c r="S144" s="70">
        <f t="shared" si="199"/>
        <v>3220</v>
      </c>
      <c r="T144" s="70">
        <v>4874</v>
      </c>
      <c r="U144" s="23"/>
      <c r="V144" s="70">
        <v>-433</v>
      </c>
      <c r="W144" s="70">
        <f t="shared" si="200"/>
        <v>-861</v>
      </c>
      <c r="X144" s="70">
        <v>-1294</v>
      </c>
      <c r="Y144" s="70">
        <f t="shared" si="201"/>
        <v>2683</v>
      </c>
      <c r="Z144" s="70">
        <f t="shared" si="202"/>
        <v>2793</v>
      </c>
      <c r="AA144" s="70">
        <f t="shared" si="203"/>
        <v>5476</v>
      </c>
      <c r="AB144" s="70">
        <v>2250</v>
      </c>
      <c r="AC144" s="70">
        <f t="shared" si="204"/>
        <v>1932</v>
      </c>
      <c r="AD144" s="70">
        <v>4182</v>
      </c>
      <c r="AE144" s="23"/>
      <c r="AF144" s="233">
        <f t="shared" si="150"/>
        <v>-6144</v>
      </c>
      <c r="AG144" s="233">
        <f t="shared" si="205"/>
        <v>-11144</v>
      </c>
      <c r="AH144" s="233">
        <f t="shared" si="151"/>
        <v>-17288</v>
      </c>
      <c r="AI144" s="233">
        <f t="shared" si="206"/>
        <v>20026</v>
      </c>
      <c r="AJ144" s="233">
        <f t="shared" si="207"/>
        <v>19254</v>
      </c>
      <c r="AK144" s="233">
        <f t="shared" si="208"/>
        <v>39280</v>
      </c>
      <c r="AL144" s="233">
        <f t="shared" si="152"/>
        <v>13882</v>
      </c>
      <c r="AM144" s="233">
        <f t="shared" si="209"/>
        <v>8110</v>
      </c>
      <c r="AN144" s="233">
        <f t="shared" si="153"/>
        <v>21992</v>
      </c>
      <c r="AO144" s="23"/>
      <c r="AP144" s="233">
        <f t="shared" si="134"/>
        <v>3868</v>
      </c>
      <c r="AQ144" s="233">
        <f t="shared" si="135"/>
        <v>10012</v>
      </c>
      <c r="AR144" s="233">
        <f t="shared" si="136"/>
        <v>-6144</v>
      </c>
      <c r="AS144" s="233">
        <f t="shared" si="137"/>
        <v>32394</v>
      </c>
      <c r="AT144" s="233">
        <f t="shared" si="138"/>
        <v>12368</v>
      </c>
      <c r="AU144" s="233">
        <f t="shared" si="139"/>
        <v>20026</v>
      </c>
      <c r="AV144" s="409">
        <f t="shared" si="140"/>
        <v>36262</v>
      </c>
      <c r="AW144" s="409">
        <f t="shared" si="141"/>
        <v>22380</v>
      </c>
      <c r="AX144" s="233">
        <f t="shared" si="142"/>
        <v>13882</v>
      </c>
      <c r="AY144" s="75"/>
      <c r="AZ144" s="744">
        <v>326074</v>
      </c>
      <c r="BA144" s="382">
        <f t="shared" si="154"/>
        <v>3.6664189999999999</v>
      </c>
      <c r="BB144" s="69">
        <f t="shared" si="210"/>
        <v>90345</v>
      </c>
      <c r="BC144" s="382">
        <f t="shared" si="154"/>
        <v>1.2743640000000001</v>
      </c>
      <c r="BD144" s="744">
        <v>416419</v>
      </c>
      <c r="BE144" s="382">
        <f t="shared" si="143"/>
        <v>4.9407829999999997</v>
      </c>
      <c r="BF144" s="744">
        <v>512277</v>
      </c>
      <c r="BG144" s="382">
        <f t="shared" si="144"/>
        <v>6.9431050000000001</v>
      </c>
      <c r="BH144" s="69">
        <f t="shared" si="186"/>
        <v>1719870</v>
      </c>
      <c r="BI144" s="382">
        <f t="shared" si="145"/>
        <v>21.502921000000001</v>
      </c>
      <c r="BJ144" s="744">
        <v>2232147</v>
      </c>
      <c r="BK144" s="382">
        <f t="shared" si="146"/>
        <v>28.446026</v>
      </c>
      <c r="BL144" s="69">
        <f t="shared" si="179"/>
        <v>838351</v>
      </c>
      <c r="BM144" s="382">
        <f t="shared" si="147"/>
        <v>10.609524</v>
      </c>
      <c r="BN144" s="69">
        <f t="shared" si="211"/>
        <v>1811184</v>
      </c>
      <c r="BO144" s="382">
        <f t="shared" si="148"/>
        <v>22.788564000000001</v>
      </c>
      <c r="BP144" s="744">
        <v>2649535</v>
      </c>
      <c r="BQ144" s="382">
        <f t="shared" si="149"/>
        <v>33.398088000000001</v>
      </c>
      <c r="BR144" s="20"/>
      <c r="BS144" s="744">
        <v>469069</v>
      </c>
      <c r="BT144" s="420">
        <f t="shared" si="155"/>
        <v>6.5014279999999998</v>
      </c>
      <c r="BU144" s="69">
        <f t="shared" si="212"/>
        <v>49114</v>
      </c>
      <c r="BV144" s="420">
        <f t="shared" si="156"/>
        <v>0.76512999999999998</v>
      </c>
      <c r="BW144" s="744">
        <v>518183</v>
      </c>
      <c r="BX144" s="420">
        <f t="shared" si="184"/>
        <v>7.2665579999999999</v>
      </c>
      <c r="BY144" s="744">
        <v>1058490</v>
      </c>
      <c r="BZ144" s="420">
        <f t="shared" si="183"/>
        <v>13.989787</v>
      </c>
      <c r="CA144" s="69">
        <f t="shared" si="213"/>
        <v>733695</v>
      </c>
      <c r="CB144" s="420">
        <f t="shared" si="181"/>
        <v>10.391965000000001</v>
      </c>
      <c r="CC144" s="744">
        <v>1792185</v>
      </c>
      <c r="CD144" s="420">
        <f t="shared" si="187"/>
        <v>24.381751999999999</v>
      </c>
      <c r="CE144" s="69">
        <f t="shared" si="214"/>
        <v>1527559</v>
      </c>
      <c r="CF144" s="420">
        <f t="shared" si="188"/>
        <v>20.491215</v>
      </c>
      <c r="CG144" s="69">
        <f t="shared" si="215"/>
        <v>790212</v>
      </c>
      <c r="CH144" s="420">
        <f t="shared" si="185"/>
        <v>11.223592</v>
      </c>
      <c r="CI144" s="744">
        <v>2317771</v>
      </c>
      <c r="CJ144" s="471">
        <f t="shared" si="160"/>
        <v>31.714807</v>
      </c>
      <c r="CK144" s="96"/>
      <c r="CL144" s="514">
        <v>907</v>
      </c>
      <c r="CM144" s="868">
        <f t="shared" si="189"/>
        <v>1.2138919514884234</v>
      </c>
      <c r="CN144" s="613"/>
      <c r="CO144" s="96"/>
      <c r="CP144" s="69">
        <f t="shared" si="216"/>
        <v>395818.60418963619</v>
      </c>
      <c r="CQ144" s="692">
        <f t="shared" si="161"/>
        <v>4.4873842344338799</v>
      </c>
      <c r="CR144" s="69">
        <f t="shared" si="216"/>
        <v>109669.06835722162</v>
      </c>
      <c r="CS144" s="692">
        <f t="shared" si="162"/>
        <v>1.561072288040344</v>
      </c>
      <c r="CT144" s="69">
        <f t="shared" si="216"/>
        <v>505487.67254685779</v>
      </c>
      <c r="CU144" s="692">
        <f t="shared" si="163"/>
        <v>6.0484565224742246</v>
      </c>
      <c r="CV144" s="69">
        <f t="shared" si="216"/>
        <v>621848.92723263509</v>
      </c>
      <c r="CW144" s="692">
        <f t="shared" si="164"/>
        <v>8.503477463761131</v>
      </c>
      <c r="CX144" s="69">
        <f t="shared" si="217"/>
        <v>2087736.3506063949</v>
      </c>
      <c r="CY144" s="692">
        <f t="shared" si="165"/>
        <v>26.330244307868817</v>
      </c>
      <c r="CZ144" s="69">
        <f t="shared" si="218"/>
        <v>2709585.2778390301</v>
      </c>
      <c r="DA144" s="692">
        <f t="shared" si="166"/>
        <v>34.833721771629946</v>
      </c>
      <c r="DB144" s="69">
        <f t="shared" si="219"/>
        <v>1017667.5314222713</v>
      </c>
      <c r="DC144" s="692">
        <f t="shared" si="167"/>
        <v>12.99086169819501</v>
      </c>
      <c r="DD144" s="69">
        <f t="shared" si="220"/>
        <v>2198581.6802646089</v>
      </c>
      <c r="DE144" s="692">
        <f t="shared" si="168"/>
        <v>27.905124420383856</v>
      </c>
      <c r="DF144" s="69">
        <f t="shared" si="220"/>
        <v>3216249.2116868799</v>
      </c>
      <c r="DG144" s="692">
        <f t="shared" si="169"/>
        <v>40.895986118578861</v>
      </c>
      <c r="DH144" s="20"/>
      <c r="DI144" s="69">
        <f t="shared" si="221"/>
        <v>569399.08379272325</v>
      </c>
      <c r="DJ144" s="692">
        <f t="shared" si="170"/>
        <v>7.9595081834221073</v>
      </c>
      <c r="DK144" s="69">
        <f t="shared" si="221"/>
        <v>59619.089305402427</v>
      </c>
      <c r="DL144" s="692">
        <f t="shared" si="171"/>
        <v>0.93616198074797596</v>
      </c>
      <c r="DM144" s="69">
        <f t="shared" si="221"/>
        <v>629018.17309812573</v>
      </c>
      <c r="DN144" s="692">
        <f t="shared" si="172"/>
        <v>8.8956701641700828</v>
      </c>
      <c r="DO144" s="69">
        <f t="shared" si="221"/>
        <v>1284892.4917309813</v>
      </c>
      <c r="DP144" s="692">
        <f t="shared" si="173"/>
        <v>17.116598061430381</v>
      </c>
      <c r="DQ144" s="69">
        <f t="shared" si="222"/>
        <v>890626.45534729888</v>
      </c>
      <c r="DR144" s="692">
        <f t="shared" si="174"/>
        <v>12.715928892763783</v>
      </c>
      <c r="DS144" s="69">
        <f t="shared" si="223"/>
        <v>2175518.9470782802</v>
      </c>
      <c r="DT144" s="692">
        <f t="shared" si="175"/>
        <v>29.832526954194158</v>
      </c>
      <c r="DU144" s="69">
        <f t="shared" si="224"/>
        <v>1854291.5755237045</v>
      </c>
      <c r="DV144" s="471">
        <f t="shared" si="176"/>
        <v>25.076106244852486</v>
      </c>
      <c r="DW144" s="69">
        <f t="shared" si="225"/>
        <v>959231.98676957004</v>
      </c>
      <c r="DX144" s="692">
        <f t="shared" si="177"/>
        <v>13.73351578676853</v>
      </c>
      <c r="DY144" s="69">
        <f t="shared" si="226"/>
        <v>2813523.5622932748</v>
      </c>
      <c r="DZ144" s="692">
        <f t="shared" si="178"/>
        <v>38.809622031621025</v>
      </c>
      <c r="EA144" s="91"/>
      <c r="EB144" s="69"/>
      <c r="EC144" s="69"/>
      <c r="ED144" s="69"/>
      <c r="EE144" s="69"/>
      <c r="EF144" s="69"/>
      <c r="EG144" s="69"/>
      <c r="EH144" s="69">
        <v>462000</v>
      </c>
      <c r="EI144" s="69">
        <f t="shared" si="227"/>
        <v>2367000</v>
      </c>
      <c r="EJ144" s="69">
        <v>2829000</v>
      </c>
      <c r="EK144" s="91"/>
      <c r="EL144" s="69"/>
      <c r="EM144" s="69"/>
      <c r="EN144" s="69"/>
      <c r="EO144" s="69"/>
      <c r="EP144" s="69"/>
      <c r="EQ144" s="69"/>
      <c r="ER144" s="69"/>
      <c r="ES144" s="69"/>
      <c r="ET144" s="69"/>
      <c r="EU144" s="91"/>
    </row>
    <row r="145" spans="1:151" s="72" customFormat="1">
      <c r="A145" s="61">
        <v>37316</v>
      </c>
      <c r="B145" s="70">
        <v>348</v>
      </c>
      <c r="C145" s="70">
        <f t="shared" si="190"/>
        <v>754</v>
      </c>
      <c r="D145" s="70">
        <v>1102</v>
      </c>
      <c r="E145" s="70">
        <f t="shared" si="191"/>
        <v>2856</v>
      </c>
      <c r="F145" s="70">
        <f t="shared" si="192"/>
        <v>3252</v>
      </c>
      <c r="G145" s="70">
        <f t="shared" si="193"/>
        <v>6108</v>
      </c>
      <c r="H145" s="70">
        <v>3204</v>
      </c>
      <c r="I145" s="70">
        <f t="shared" si="194"/>
        <v>4006</v>
      </c>
      <c r="J145" s="70">
        <v>7210</v>
      </c>
      <c r="K145" s="23"/>
      <c r="L145" s="70">
        <v>695</v>
      </c>
      <c r="M145" s="70">
        <f t="shared" si="195"/>
        <v>1497</v>
      </c>
      <c r="N145" s="70">
        <v>2192</v>
      </c>
      <c r="O145" s="70">
        <f t="shared" si="196"/>
        <v>1095</v>
      </c>
      <c r="P145" s="70">
        <f t="shared" si="197"/>
        <v>2182</v>
      </c>
      <c r="Q145" s="70">
        <f t="shared" si="198"/>
        <v>3277</v>
      </c>
      <c r="R145" s="70">
        <v>1790</v>
      </c>
      <c r="S145" s="70">
        <f t="shared" si="199"/>
        <v>3679</v>
      </c>
      <c r="T145" s="70">
        <v>5469</v>
      </c>
      <c r="U145" s="23"/>
      <c r="V145" s="70">
        <v>-347</v>
      </c>
      <c r="W145" s="70">
        <f t="shared" si="200"/>
        <v>-743</v>
      </c>
      <c r="X145" s="70">
        <v>-1090</v>
      </c>
      <c r="Y145" s="70">
        <f t="shared" si="201"/>
        <v>1761</v>
      </c>
      <c r="Z145" s="70">
        <f t="shared" si="202"/>
        <v>1070</v>
      </c>
      <c r="AA145" s="70">
        <f t="shared" si="203"/>
        <v>2831</v>
      </c>
      <c r="AB145" s="70">
        <v>1414</v>
      </c>
      <c r="AC145" s="70">
        <f t="shared" si="204"/>
        <v>327</v>
      </c>
      <c r="AD145" s="70">
        <v>1741</v>
      </c>
      <c r="AE145" s="23"/>
      <c r="AF145" s="233">
        <f t="shared" si="150"/>
        <v>-5786</v>
      </c>
      <c r="AG145" s="233">
        <f t="shared" si="205"/>
        <v>-10309</v>
      </c>
      <c r="AH145" s="233">
        <f t="shared" si="151"/>
        <v>-16095</v>
      </c>
      <c r="AI145" s="233">
        <f t="shared" si="206"/>
        <v>21199</v>
      </c>
      <c r="AJ145" s="233">
        <f t="shared" si="207"/>
        <v>20531</v>
      </c>
      <c r="AK145" s="233">
        <f t="shared" si="208"/>
        <v>41730</v>
      </c>
      <c r="AL145" s="233">
        <f t="shared" si="152"/>
        <v>15413</v>
      </c>
      <c r="AM145" s="233">
        <f t="shared" si="209"/>
        <v>10222</v>
      </c>
      <c r="AN145" s="233">
        <f t="shared" si="153"/>
        <v>25635</v>
      </c>
      <c r="AO145" s="23"/>
      <c r="AP145" s="233">
        <f t="shared" si="134"/>
        <v>3941</v>
      </c>
      <c r="AQ145" s="233">
        <f t="shared" si="135"/>
        <v>9727</v>
      </c>
      <c r="AR145" s="233">
        <f t="shared" si="136"/>
        <v>-5786</v>
      </c>
      <c r="AS145" s="233">
        <f t="shared" si="137"/>
        <v>33322</v>
      </c>
      <c r="AT145" s="233">
        <f t="shared" si="138"/>
        <v>12123</v>
      </c>
      <c r="AU145" s="233">
        <f t="shared" si="139"/>
        <v>21199</v>
      </c>
      <c r="AV145" s="409">
        <f t="shared" si="140"/>
        <v>37263</v>
      </c>
      <c r="AW145" s="409">
        <f t="shared" si="141"/>
        <v>21850</v>
      </c>
      <c r="AX145" s="233">
        <f t="shared" si="142"/>
        <v>15413</v>
      </c>
      <c r="AY145" s="75"/>
      <c r="AZ145" s="744">
        <v>381343</v>
      </c>
      <c r="BA145" s="382">
        <f t="shared" si="154"/>
        <v>3.7474449999999999</v>
      </c>
      <c r="BB145" s="69">
        <f t="shared" si="210"/>
        <v>92697</v>
      </c>
      <c r="BC145" s="382">
        <f t="shared" si="154"/>
        <v>1.2436039999999999</v>
      </c>
      <c r="BD145" s="744">
        <v>474040</v>
      </c>
      <c r="BE145" s="382">
        <f t="shared" si="143"/>
        <v>4.9910490000000003</v>
      </c>
      <c r="BF145" s="744">
        <v>616710</v>
      </c>
      <c r="BG145" s="382">
        <f t="shared" si="144"/>
        <v>6.9019700000000004</v>
      </c>
      <c r="BH145" s="69">
        <f t="shared" si="186"/>
        <v>1961365</v>
      </c>
      <c r="BI145" s="382">
        <f t="shared" si="145"/>
        <v>21.573422000000001</v>
      </c>
      <c r="BJ145" s="744">
        <v>2578075</v>
      </c>
      <c r="BK145" s="382">
        <f t="shared" si="146"/>
        <v>28.475391999999999</v>
      </c>
      <c r="BL145" s="69">
        <f t="shared" si="179"/>
        <v>998053</v>
      </c>
      <c r="BM145" s="382">
        <f t="shared" si="147"/>
        <v>10.649414999999999</v>
      </c>
      <c r="BN145" s="69">
        <f t="shared" si="211"/>
        <v>2055087</v>
      </c>
      <c r="BO145" s="382">
        <f t="shared" si="148"/>
        <v>22.82826</v>
      </c>
      <c r="BP145" s="744">
        <v>3053140</v>
      </c>
      <c r="BQ145" s="382">
        <f t="shared" si="149"/>
        <v>33.477674999999998</v>
      </c>
      <c r="BR145" s="20"/>
      <c r="BS145" s="744">
        <v>536540</v>
      </c>
      <c r="BT145" s="420">
        <f t="shared" si="155"/>
        <v>6.4374330000000004</v>
      </c>
      <c r="BU145" s="69">
        <f t="shared" si="212"/>
        <v>61292</v>
      </c>
      <c r="BV145" s="420">
        <f t="shared" si="156"/>
        <v>0.76037500000000002</v>
      </c>
      <c r="BW145" s="744">
        <v>597832</v>
      </c>
      <c r="BX145" s="420">
        <f t="shared" si="184"/>
        <v>7.1978080000000002</v>
      </c>
      <c r="BY145" s="744">
        <v>1099891</v>
      </c>
      <c r="BZ145" s="420">
        <f t="shared" si="183"/>
        <v>13.958199</v>
      </c>
      <c r="CA145" s="69">
        <f t="shared" si="213"/>
        <v>786903</v>
      </c>
      <c r="CB145" s="420">
        <f t="shared" si="181"/>
        <v>10.278567000000001</v>
      </c>
      <c r="CC145" s="744">
        <v>1886794</v>
      </c>
      <c r="CD145" s="420">
        <f t="shared" si="187"/>
        <v>24.236765999999999</v>
      </c>
      <c r="CE145" s="69">
        <f t="shared" si="214"/>
        <v>1636431</v>
      </c>
      <c r="CF145" s="420">
        <f t="shared" si="188"/>
        <v>20.395631999999999</v>
      </c>
      <c r="CG145" s="69">
        <f t="shared" si="215"/>
        <v>851844</v>
      </c>
      <c r="CH145" s="420">
        <f t="shared" si="185"/>
        <v>11.101592</v>
      </c>
      <c r="CI145" s="744">
        <v>2488275</v>
      </c>
      <c r="CJ145" s="471">
        <f t="shared" si="160"/>
        <v>31.497223999999999</v>
      </c>
      <c r="CK145" s="96"/>
      <c r="CL145" s="514">
        <v>905</v>
      </c>
      <c r="CM145" s="868">
        <f t="shared" si="189"/>
        <v>1.2165745856353591</v>
      </c>
      <c r="CN145" s="613"/>
      <c r="CO145" s="96"/>
      <c r="CP145" s="69">
        <f t="shared" si="216"/>
        <v>463932.20220994478</v>
      </c>
      <c r="CQ145" s="692">
        <f t="shared" si="161"/>
        <v>4.578544151412709</v>
      </c>
      <c r="CR145" s="69">
        <f t="shared" si="216"/>
        <v>112772.81436464089</v>
      </c>
      <c r="CS145" s="692">
        <f t="shared" si="162"/>
        <v>1.5206025353249399</v>
      </c>
      <c r="CT145" s="69">
        <f t="shared" si="216"/>
        <v>576705.01657458569</v>
      </c>
      <c r="CU145" s="692">
        <f t="shared" si="163"/>
        <v>6.0991466867376491</v>
      </c>
      <c r="CV145" s="69">
        <f t="shared" si="216"/>
        <v>750273.71270718239</v>
      </c>
      <c r="CW145" s="692">
        <f t="shared" si="164"/>
        <v>8.4371927266374236</v>
      </c>
      <c r="CX145" s="69">
        <f t="shared" si="217"/>
        <v>2386146.8121546963</v>
      </c>
      <c r="CY145" s="692">
        <f t="shared" si="165"/>
        <v>26.369332197813815</v>
      </c>
      <c r="CZ145" s="69">
        <f t="shared" si="218"/>
        <v>3136420.5248618787</v>
      </c>
      <c r="DA145" s="692">
        <f t="shared" si="166"/>
        <v>34.806524924451239</v>
      </c>
      <c r="DB145" s="69">
        <f t="shared" si="219"/>
        <v>1214205.914917127</v>
      </c>
      <c r="DC145" s="692">
        <f t="shared" si="167"/>
        <v>13.015736878050133</v>
      </c>
      <c r="DD145" s="69">
        <f t="shared" si="220"/>
        <v>2500166.6154696131</v>
      </c>
      <c r="DE145" s="692">
        <f t="shared" si="168"/>
        <v>27.903661395492701</v>
      </c>
      <c r="DF145" s="69">
        <f t="shared" si="220"/>
        <v>3714372.5303867403</v>
      </c>
      <c r="DG145" s="692">
        <f t="shared" si="169"/>
        <v>40.919398273542832</v>
      </c>
      <c r="DH145" s="20"/>
      <c r="DI145" s="69">
        <f t="shared" si="221"/>
        <v>652740.9281767956</v>
      </c>
      <c r="DJ145" s="692">
        <f t="shared" si="170"/>
        <v>7.866827426142307</v>
      </c>
      <c r="DK145" s="69">
        <f t="shared" si="221"/>
        <v>74566.289502762433</v>
      </c>
      <c r="DL145" s="692">
        <f t="shared" si="171"/>
        <v>0.92874659381330893</v>
      </c>
      <c r="DM145" s="69">
        <f t="shared" si="221"/>
        <v>727307.21767955797</v>
      </c>
      <c r="DN145" s="692">
        <f t="shared" si="172"/>
        <v>8.7955740199556143</v>
      </c>
      <c r="DO145" s="69">
        <f t="shared" si="221"/>
        <v>1338099.4375690608</v>
      </c>
      <c r="DP145" s="692">
        <f t="shared" si="173"/>
        <v>17.050234839472946</v>
      </c>
      <c r="DQ145" s="69">
        <f t="shared" si="222"/>
        <v>957326.191160221</v>
      </c>
      <c r="DR145" s="692">
        <f t="shared" si="174"/>
        <v>12.555745048974737</v>
      </c>
      <c r="DS145" s="69">
        <f t="shared" si="223"/>
        <v>2295425.6287292819</v>
      </c>
      <c r="DT145" s="692">
        <f t="shared" si="175"/>
        <v>29.605979888447681</v>
      </c>
      <c r="DU145" s="69">
        <f t="shared" si="224"/>
        <v>1990840.3657458564</v>
      </c>
      <c r="DV145" s="471">
        <f t="shared" si="176"/>
        <v>24.917062265615254</v>
      </c>
      <c r="DW145" s="69">
        <f t="shared" si="225"/>
        <v>1036331.7613259669</v>
      </c>
      <c r="DX145" s="692">
        <f t="shared" si="177"/>
        <v>13.561051331634518</v>
      </c>
      <c r="DY145" s="69">
        <f t="shared" si="226"/>
        <v>3027172.1270718235</v>
      </c>
      <c r="DZ145" s="692">
        <f t="shared" si="178"/>
        <v>38.478113597249774</v>
      </c>
      <c r="EA145" s="91"/>
      <c r="EB145" s="69"/>
      <c r="EC145" s="69"/>
      <c r="ED145" s="69"/>
      <c r="EE145" s="69"/>
      <c r="EF145" s="69"/>
      <c r="EG145" s="69"/>
      <c r="EH145" s="69">
        <v>507000</v>
      </c>
      <c r="EI145" s="69">
        <f t="shared" si="227"/>
        <v>2563000</v>
      </c>
      <c r="EJ145" s="69">
        <v>3070000</v>
      </c>
      <c r="EK145" s="91"/>
      <c r="EL145" s="69"/>
      <c r="EM145" s="69"/>
      <c r="EN145" s="69"/>
      <c r="EO145" s="69"/>
      <c r="EP145" s="69"/>
      <c r="EQ145" s="69"/>
      <c r="ER145" s="69"/>
      <c r="ES145" s="69"/>
      <c r="ET145" s="69"/>
      <c r="EU145" s="91"/>
    </row>
    <row r="146" spans="1:151" s="72" customFormat="1">
      <c r="A146" s="61">
        <v>37347</v>
      </c>
      <c r="B146" s="70">
        <v>327</v>
      </c>
      <c r="C146" s="70">
        <f t="shared" si="190"/>
        <v>676</v>
      </c>
      <c r="D146" s="70">
        <v>1003</v>
      </c>
      <c r="E146" s="70">
        <f t="shared" si="191"/>
        <v>2488</v>
      </c>
      <c r="F146" s="70">
        <f t="shared" si="192"/>
        <v>3557</v>
      </c>
      <c r="G146" s="70">
        <f t="shared" si="193"/>
        <v>6045</v>
      </c>
      <c r="H146" s="70">
        <v>2815</v>
      </c>
      <c r="I146" s="70">
        <f t="shared" si="194"/>
        <v>4233</v>
      </c>
      <c r="J146" s="70">
        <v>7048</v>
      </c>
      <c r="K146" s="23"/>
      <c r="L146" s="70">
        <v>708</v>
      </c>
      <c r="M146" s="70">
        <f t="shared" si="195"/>
        <v>1605</v>
      </c>
      <c r="N146" s="70">
        <v>2313</v>
      </c>
      <c r="O146" s="70">
        <f t="shared" si="196"/>
        <v>1018</v>
      </c>
      <c r="P146" s="70">
        <f t="shared" si="197"/>
        <v>1975</v>
      </c>
      <c r="Q146" s="70">
        <f t="shared" si="198"/>
        <v>2993</v>
      </c>
      <c r="R146" s="70">
        <v>1726</v>
      </c>
      <c r="S146" s="70">
        <f t="shared" si="199"/>
        <v>3580</v>
      </c>
      <c r="T146" s="70">
        <v>5306</v>
      </c>
      <c r="U146" s="23"/>
      <c r="V146" s="70">
        <v>-381</v>
      </c>
      <c r="W146" s="70">
        <f t="shared" si="200"/>
        <v>-929</v>
      </c>
      <c r="X146" s="70">
        <v>-1310</v>
      </c>
      <c r="Y146" s="70">
        <f t="shared" si="201"/>
        <v>1470</v>
      </c>
      <c r="Z146" s="70">
        <f t="shared" si="202"/>
        <v>1582</v>
      </c>
      <c r="AA146" s="70">
        <f t="shared" si="203"/>
        <v>3052</v>
      </c>
      <c r="AB146" s="70">
        <v>1089</v>
      </c>
      <c r="AC146" s="70">
        <f t="shared" si="204"/>
        <v>653</v>
      </c>
      <c r="AD146" s="70">
        <v>1742</v>
      </c>
      <c r="AE146" s="23"/>
      <c r="AF146" s="233">
        <f t="shared" si="150"/>
        <v>-5439</v>
      </c>
      <c r="AG146" s="233">
        <f t="shared" si="205"/>
        <v>-9969</v>
      </c>
      <c r="AH146" s="233">
        <f t="shared" si="151"/>
        <v>-15408</v>
      </c>
      <c r="AI146" s="233">
        <f t="shared" si="206"/>
        <v>21710</v>
      </c>
      <c r="AJ146" s="233">
        <f t="shared" si="207"/>
        <v>21763</v>
      </c>
      <c r="AK146" s="233">
        <f t="shared" si="208"/>
        <v>43473</v>
      </c>
      <c r="AL146" s="233">
        <f t="shared" si="152"/>
        <v>16271</v>
      </c>
      <c r="AM146" s="233">
        <f t="shared" si="209"/>
        <v>11794</v>
      </c>
      <c r="AN146" s="233">
        <f t="shared" si="153"/>
        <v>28065</v>
      </c>
      <c r="AO146" s="23"/>
      <c r="AP146" s="233">
        <f t="shared" si="134"/>
        <v>3965</v>
      </c>
      <c r="AQ146" s="233">
        <f t="shared" si="135"/>
        <v>9404</v>
      </c>
      <c r="AR146" s="233">
        <f t="shared" si="136"/>
        <v>-5439</v>
      </c>
      <c r="AS146" s="233">
        <f t="shared" si="137"/>
        <v>33683</v>
      </c>
      <c r="AT146" s="233">
        <f t="shared" si="138"/>
        <v>11973</v>
      </c>
      <c r="AU146" s="233">
        <f t="shared" si="139"/>
        <v>21710</v>
      </c>
      <c r="AV146" s="409">
        <f t="shared" si="140"/>
        <v>37648</v>
      </c>
      <c r="AW146" s="409">
        <f t="shared" si="141"/>
        <v>21377</v>
      </c>
      <c r="AX146" s="233">
        <f t="shared" si="142"/>
        <v>16271</v>
      </c>
      <c r="AY146" s="75"/>
      <c r="AZ146" s="744">
        <v>326120</v>
      </c>
      <c r="BA146" s="382">
        <f t="shared" si="154"/>
        <v>3.7500599999999999</v>
      </c>
      <c r="BB146" s="69">
        <f t="shared" si="210"/>
        <v>87161</v>
      </c>
      <c r="BC146" s="382">
        <f t="shared" si="154"/>
        <v>1.211265</v>
      </c>
      <c r="BD146" s="744">
        <v>413281</v>
      </c>
      <c r="BE146" s="382">
        <f t="shared" si="143"/>
        <v>4.9613250000000004</v>
      </c>
      <c r="BF146" s="744">
        <v>515104</v>
      </c>
      <c r="BG146" s="382">
        <f t="shared" si="144"/>
        <v>6.8041660000000004</v>
      </c>
      <c r="BH146" s="69">
        <f t="shared" si="186"/>
        <v>1945669</v>
      </c>
      <c r="BI146" s="382">
        <f t="shared" si="145"/>
        <v>21.634322000000001</v>
      </c>
      <c r="BJ146" s="744">
        <v>2460773</v>
      </c>
      <c r="BK146" s="382">
        <f t="shared" si="146"/>
        <v>28.438488</v>
      </c>
      <c r="BL146" s="69">
        <f t="shared" si="179"/>
        <v>841224</v>
      </c>
      <c r="BM146" s="382">
        <f t="shared" si="147"/>
        <v>10.554226</v>
      </c>
      <c r="BN146" s="69">
        <f t="shared" si="211"/>
        <v>2033860</v>
      </c>
      <c r="BO146" s="382">
        <f t="shared" si="148"/>
        <v>22.857301</v>
      </c>
      <c r="BP146" s="744">
        <v>2875084</v>
      </c>
      <c r="BQ146" s="382">
        <f t="shared" si="149"/>
        <v>33.411527</v>
      </c>
      <c r="BR146" s="20"/>
      <c r="BS146" s="744">
        <v>534923</v>
      </c>
      <c r="BT146" s="420">
        <f t="shared" si="155"/>
        <v>6.4251839999999998</v>
      </c>
      <c r="BU146" s="69">
        <f t="shared" si="212"/>
        <v>54070</v>
      </c>
      <c r="BV146" s="420">
        <f t="shared" si="156"/>
        <v>0.75390599999999997</v>
      </c>
      <c r="BW146" s="744">
        <v>588993</v>
      </c>
      <c r="BX146" s="420">
        <f t="shared" si="184"/>
        <v>7.1790900000000004</v>
      </c>
      <c r="BY146" s="744">
        <v>1197993</v>
      </c>
      <c r="BZ146" s="420">
        <f t="shared" si="183"/>
        <v>14.090021</v>
      </c>
      <c r="CA146" s="69">
        <f t="shared" si="213"/>
        <v>959505</v>
      </c>
      <c r="CB146" s="420">
        <f t="shared" si="181"/>
        <v>10.448368</v>
      </c>
      <c r="CC146" s="744">
        <v>2157498</v>
      </c>
      <c r="CD146" s="420">
        <f t="shared" si="187"/>
        <v>24.538388999999999</v>
      </c>
      <c r="CE146" s="69">
        <f t="shared" si="214"/>
        <v>1732916</v>
      </c>
      <c r="CF146" s="420">
        <f t="shared" si="188"/>
        <v>20.515205000000002</v>
      </c>
      <c r="CG146" s="69">
        <f t="shared" si="215"/>
        <v>1017800</v>
      </c>
      <c r="CH146" s="420">
        <f t="shared" si="185"/>
        <v>11.263769</v>
      </c>
      <c r="CI146" s="744">
        <v>2750716</v>
      </c>
      <c r="CJ146" s="471">
        <f t="shared" si="160"/>
        <v>31.778974000000002</v>
      </c>
      <c r="CK146" s="96"/>
      <c r="CL146" s="514">
        <v>905</v>
      </c>
      <c r="CM146" s="868">
        <f t="shared" si="189"/>
        <v>1.2165745856353591</v>
      </c>
      <c r="CN146" s="613"/>
      <c r="CO146" s="96"/>
      <c r="CP146" s="69">
        <f t="shared" si="216"/>
        <v>396749.3038674033</v>
      </c>
      <c r="CQ146" s="692">
        <f t="shared" si="161"/>
        <v>4.5737387709509125</v>
      </c>
      <c r="CR146" s="69">
        <f t="shared" si="216"/>
        <v>106037.85745856354</v>
      </c>
      <c r="CS146" s="692">
        <f t="shared" si="162"/>
        <v>1.4783095021408881</v>
      </c>
      <c r="CT146" s="69">
        <f t="shared" si="216"/>
        <v>502787.16132596688</v>
      </c>
      <c r="CU146" s="692">
        <f t="shared" si="163"/>
        <v>6.0520482730918008</v>
      </c>
      <c r="CV146" s="69">
        <f t="shared" si="216"/>
        <v>626662.43535911606</v>
      </c>
      <c r="CW146" s="692">
        <f t="shared" si="164"/>
        <v>8.3030753333606881</v>
      </c>
      <c r="CX146" s="69">
        <f t="shared" si="217"/>
        <v>2367051.4574585636</v>
      </c>
      <c r="CY146" s="692">
        <f t="shared" si="165"/>
        <v>26.396890229116796</v>
      </c>
      <c r="CZ146" s="69">
        <f t="shared" si="218"/>
        <v>2993713.8928176798</v>
      </c>
      <c r="DA146" s="692">
        <f t="shared" si="166"/>
        <v>34.699965562477495</v>
      </c>
      <c r="DB146" s="69">
        <f t="shared" si="219"/>
        <v>1023411.7392265194</v>
      </c>
      <c r="DC146" s="692">
        <f t="shared" si="167"/>
        <v>12.876814104311601</v>
      </c>
      <c r="DD146" s="69">
        <f t="shared" si="220"/>
        <v>2474342.3867403315</v>
      </c>
      <c r="DE146" s="692">
        <f t="shared" si="168"/>
        <v>27.889496770959077</v>
      </c>
      <c r="DF146" s="69">
        <f t="shared" si="220"/>
        <v>3497754.1259668507</v>
      </c>
      <c r="DG146" s="692">
        <f t="shared" si="169"/>
        <v>40.766310875270676</v>
      </c>
      <c r="DH146" s="20"/>
      <c r="DI146" s="69">
        <f t="shared" si="221"/>
        <v>650773.7270718232</v>
      </c>
      <c r="DJ146" s="692">
        <f t="shared" si="170"/>
        <v>7.8384169683212344</v>
      </c>
      <c r="DK146" s="69">
        <f t="shared" si="221"/>
        <v>65780.187845303866</v>
      </c>
      <c r="DL146" s="692">
        <f t="shared" si="171"/>
        <v>0.91938198008025884</v>
      </c>
      <c r="DM146" s="69">
        <f t="shared" si="221"/>
        <v>716553.91491712711</v>
      </c>
      <c r="DN146" s="692">
        <f t="shared" si="172"/>
        <v>8.75779894840149</v>
      </c>
      <c r="DO146" s="69">
        <f t="shared" si="221"/>
        <v>1457447.8375690607</v>
      </c>
      <c r="DP146" s="692">
        <f t="shared" si="173"/>
        <v>17.184284400830055</v>
      </c>
      <c r="DQ146" s="69">
        <f t="shared" si="222"/>
        <v>1167309.3977900553</v>
      </c>
      <c r="DR146" s="692">
        <f t="shared" si="174"/>
        <v>12.742824340789596</v>
      </c>
      <c r="DS146" s="69">
        <f t="shared" si="223"/>
        <v>2624757.235359116</v>
      </c>
      <c r="DT146" s="692">
        <f t="shared" si="175"/>
        <v>29.927108741619655</v>
      </c>
      <c r="DU146" s="69">
        <f t="shared" si="224"/>
        <v>2108221.5646408838</v>
      </c>
      <c r="DV146" s="471">
        <f t="shared" si="176"/>
        <v>25.022701369151289</v>
      </c>
      <c r="DW146" s="69">
        <f t="shared" si="225"/>
        <v>1238229.6132596685</v>
      </c>
      <c r="DX146" s="692">
        <f t="shared" si="177"/>
        <v>13.737228044105008</v>
      </c>
      <c r="DY146" s="69">
        <f t="shared" si="226"/>
        <v>3346451.1779005527</v>
      </c>
      <c r="DZ146" s="692">
        <f t="shared" si="178"/>
        <v>38.759929413256302</v>
      </c>
      <c r="EA146" s="91"/>
      <c r="EB146" s="69">
        <v>169000</v>
      </c>
      <c r="EC146" s="69">
        <f>ED146-EB146</f>
        <v>1118000</v>
      </c>
      <c r="ED146" s="69">
        <v>1287000</v>
      </c>
      <c r="EE146" s="69">
        <v>233000</v>
      </c>
      <c r="EF146" s="69">
        <f>EG146-EE146</f>
        <v>750000</v>
      </c>
      <c r="EG146" s="69">
        <v>983000</v>
      </c>
      <c r="EH146" s="69">
        <v>402000</v>
      </c>
      <c r="EI146" s="69">
        <f t="shared" si="227"/>
        <v>1868000</v>
      </c>
      <c r="EJ146" s="69">
        <v>2270000</v>
      </c>
      <c r="EK146" s="91"/>
      <c r="EL146" s="69"/>
      <c r="EM146" s="69"/>
      <c r="EN146" s="69"/>
      <c r="EO146" s="69"/>
      <c r="EP146" s="69"/>
      <c r="EQ146" s="69"/>
      <c r="ER146" s="69"/>
      <c r="ES146" s="69"/>
      <c r="ET146" s="69"/>
      <c r="EU146" s="91"/>
    </row>
    <row r="147" spans="1:151" s="72" customFormat="1">
      <c r="A147" s="61">
        <v>37377</v>
      </c>
      <c r="B147" s="70">
        <v>305</v>
      </c>
      <c r="C147" s="70">
        <f t="shared" si="190"/>
        <v>681</v>
      </c>
      <c r="D147" s="70">
        <v>986</v>
      </c>
      <c r="E147" s="70">
        <f t="shared" si="191"/>
        <v>2396</v>
      </c>
      <c r="F147" s="70">
        <f t="shared" si="192"/>
        <v>2538</v>
      </c>
      <c r="G147" s="70">
        <f t="shared" si="193"/>
        <v>4934</v>
      </c>
      <c r="H147" s="70">
        <v>2701</v>
      </c>
      <c r="I147" s="70">
        <f t="shared" si="194"/>
        <v>3219</v>
      </c>
      <c r="J147" s="70">
        <v>5920</v>
      </c>
      <c r="K147" s="23"/>
      <c r="L147" s="70">
        <v>665</v>
      </c>
      <c r="M147" s="70">
        <f t="shared" si="195"/>
        <v>1371</v>
      </c>
      <c r="N147" s="70">
        <v>2036</v>
      </c>
      <c r="O147" s="70">
        <f t="shared" si="196"/>
        <v>1121</v>
      </c>
      <c r="P147" s="70">
        <f t="shared" si="197"/>
        <v>2119</v>
      </c>
      <c r="Q147" s="70">
        <f t="shared" si="198"/>
        <v>3240</v>
      </c>
      <c r="R147" s="70">
        <v>1786</v>
      </c>
      <c r="S147" s="70">
        <f t="shared" si="199"/>
        <v>3490</v>
      </c>
      <c r="T147" s="70">
        <v>5276</v>
      </c>
      <c r="U147" s="23"/>
      <c r="V147" s="70">
        <v>-360</v>
      </c>
      <c r="W147" s="70">
        <f t="shared" si="200"/>
        <v>-690</v>
      </c>
      <c r="X147" s="70">
        <v>-1050</v>
      </c>
      <c r="Y147" s="70">
        <f t="shared" si="201"/>
        <v>1275</v>
      </c>
      <c r="Z147" s="70">
        <f t="shared" si="202"/>
        <v>419</v>
      </c>
      <c r="AA147" s="70">
        <f t="shared" si="203"/>
        <v>1694</v>
      </c>
      <c r="AB147" s="70">
        <v>915</v>
      </c>
      <c r="AC147" s="70">
        <f t="shared" si="204"/>
        <v>-271</v>
      </c>
      <c r="AD147" s="70">
        <v>644</v>
      </c>
      <c r="AE147" s="23"/>
      <c r="AF147" s="233">
        <f t="shared" si="150"/>
        <v>-4473</v>
      </c>
      <c r="AG147" s="233">
        <f t="shared" si="205"/>
        <v>-9165</v>
      </c>
      <c r="AH147" s="233">
        <f t="shared" si="151"/>
        <v>-13638</v>
      </c>
      <c r="AI147" s="233">
        <f t="shared" si="206"/>
        <v>22405</v>
      </c>
      <c r="AJ147" s="233">
        <f t="shared" si="207"/>
        <v>22464</v>
      </c>
      <c r="AK147" s="233">
        <f t="shared" si="208"/>
        <v>44869</v>
      </c>
      <c r="AL147" s="233">
        <f t="shared" si="152"/>
        <v>17932</v>
      </c>
      <c r="AM147" s="233">
        <f t="shared" si="209"/>
        <v>13299</v>
      </c>
      <c r="AN147" s="233">
        <f t="shared" si="153"/>
        <v>31231</v>
      </c>
      <c r="AO147" s="23"/>
      <c r="AP147" s="233">
        <f t="shared" si="134"/>
        <v>4056</v>
      </c>
      <c r="AQ147" s="233">
        <f t="shared" si="135"/>
        <v>8529</v>
      </c>
      <c r="AR147" s="233">
        <f t="shared" si="136"/>
        <v>-4473</v>
      </c>
      <c r="AS147" s="233">
        <f t="shared" si="137"/>
        <v>34225</v>
      </c>
      <c r="AT147" s="233">
        <f t="shared" si="138"/>
        <v>11820</v>
      </c>
      <c r="AU147" s="233">
        <f t="shared" si="139"/>
        <v>22405</v>
      </c>
      <c r="AV147" s="409">
        <f t="shared" si="140"/>
        <v>38281</v>
      </c>
      <c r="AW147" s="409">
        <f t="shared" si="141"/>
        <v>20349</v>
      </c>
      <c r="AX147" s="233">
        <f t="shared" si="142"/>
        <v>17932</v>
      </c>
      <c r="AY147" s="75"/>
      <c r="AZ147" s="744">
        <v>363956</v>
      </c>
      <c r="BA147" s="382">
        <f t="shared" si="154"/>
        <v>3.8009029999999999</v>
      </c>
      <c r="BB147" s="69">
        <f t="shared" si="210"/>
        <v>117303</v>
      </c>
      <c r="BC147" s="382">
        <f t="shared" si="154"/>
        <v>1.194529</v>
      </c>
      <c r="BD147" s="744">
        <v>481259</v>
      </c>
      <c r="BE147" s="382">
        <f t="shared" si="143"/>
        <v>4.9954320000000001</v>
      </c>
      <c r="BF147" s="744">
        <v>582648</v>
      </c>
      <c r="BG147" s="382">
        <f t="shared" si="144"/>
        <v>6.6810970000000003</v>
      </c>
      <c r="BH147" s="69">
        <f t="shared" si="186"/>
        <v>2138394</v>
      </c>
      <c r="BI147" s="382">
        <f t="shared" si="145"/>
        <v>21.585453000000001</v>
      </c>
      <c r="BJ147" s="744">
        <v>2721042</v>
      </c>
      <c r="BK147" s="382">
        <f t="shared" si="146"/>
        <v>28.266549999999999</v>
      </c>
      <c r="BL147" s="69">
        <f t="shared" si="179"/>
        <v>946604</v>
      </c>
      <c r="BM147" s="382">
        <f t="shared" si="147"/>
        <v>10.481999999999999</v>
      </c>
      <c r="BN147" s="69">
        <f t="shared" si="211"/>
        <v>2256690</v>
      </c>
      <c r="BO147" s="382">
        <f t="shared" si="148"/>
        <v>22.791322999999998</v>
      </c>
      <c r="BP147" s="744">
        <v>3203294</v>
      </c>
      <c r="BQ147" s="382">
        <f t="shared" si="149"/>
        <v>33.273322999999998</v>
      </c>
      <c r="BR147" s="20"/>
      <c r="BS147" s="744">
        <v>527840</v>
      </c>
      <c r="BT147" s="420">
        <f t="shared" si="155"/>
        <v>6.3917700000000002</v>
      </c>
      <c r="BU147" s="69">
        <f t="shared" si="212"/>
        <v>53548</v>
      </c>
      <c r="BV147" s="420">
        <f t="shared" si="156"/>
        <v>0.74845300000000003</v>
      </c>
      <c r="BW147" s="744">
        <v>581388</v>
      </c>
      <c r="BX147" s="420">
        <f t="shared" si="184"/>
        <v>7.1402229999999998</v>
      </c>
      <c r="BY147" s="744">
        <v>1138686</v>
      </c>
      <c r="BZ147" s="420">
        <f t="shared" si="183"/>
        <v>14.140499</v>
      </c>
      <c r="CA147" s="69">
        <f t="shared" si="213"/>
        <v>861592</v>
      </c>
      <c r="CB147" s="420">
        <f t="shared" si="181"/>
        <v>10.480197</v>
      </c>
      <c r="CC147" s="744">
        <v>2000278</v>
      </c>
      <c r="CD147" s="420">
        <f t="shared" si="187"/>
        <v>24.620695999999999</v>
      </c>
      <c r="CE147" s="69">
        <f t="shared" si="214"/>
        <v>1666526</v>
      </c>
      <c r="CF147" s="420">
        <f t="shared" si="188"/>
        <v>20.532268999999999</v>
      </c>
      <c r="CG147" s="69">
        <f t="shared" si="215"/>
        <v>920179</v>
      </c>
      <c r="CH147" s="420">
        <f t="shared" si="185"/>
        <v>11.288873000000001</v>
      </c>
      <c r="CI147" s="744">
        <v>2586705</v>
      </c>
      <c r="CJ147" s="471">
        <f t="shared" si="160"/>
        <v>31.821141999999998</v>
      </c>
      <c r="CK147" s="96"/>
      <c r="CL147" s="514">
        <v>905</v>
      </c>
      <c r="CM147" s="868">
        <f t="shared" si="189"/>
        <v>1.2165745856353591</v>
      </c>
      <c r="CN147" s="613"/>
      <c r="CO147" s="96"/>
      <c r="CP147" s="69">
        <f t="shared" si="216"/>
        <v>442779.61988950276</v>
      </c>
      <c r="CQ147" s="692">
        <f t="shared" si="161"/>
        <v>4.6278629083150493</v>
      </c>
      <c r="CR147" s="69">
        <f t="shared" si="216"/>
        <v>142707.84861878454</v>
      </c>
      <c r="CS147" s="692">
        <f t="shared" si="162"/>
        <v>1.4546397419659858</v>
      </c>
      <c r="CT147" s="69">
        <f t="shared" si="216"/>
        <v>585487.46850828733</v>
      </c>
      <c r="CU147" s="692">
        <f t="shared" si="163"/>
        <v>6.0825026502810351</v>
      </c>
      <c r="CV147" s="69">
        <f t="shared" si="216"/>
        <v>708834.74917127076</v>
      </c>
      <c r="CW147" s="692">
        <f t="shared" si="164"/>
        <v>8.1359299055308316</v>
      </c>
      <c r="CX147" s="69">
        <f t="shared" si="217"/>
        <v>2601515.7944751382</v>
      </c>
      <c r="CY147" s="692">
        <f t="shared" si="165"/>
        <v>26.283438083343917</v>
      </c>
      <c r="CZ147" s="69">
        <f t="shared" si="218"/>
        <v>3310350.5436464087</v>
      </c>
      <c r="DA147" s="692">
        <f t="shared" si="166"/>
        <v>34.419367988874747</v>
      </c>
      <c r="DB147" s="69">
        <f t="shared" si="219"/>
        <v>1151614.3690607734</v>
      </c>
      <c r="DC147" s="692">
        <f t="shared" si="167"/>
        <v>12.76379281384588</v>
      </c>
      <c r="DD147" s="69">
        <f t="shared" si="220"/>
        <v>2745431.7016574587</v>
      </c>
      <c r="DE147" s="692">
        <f t="shared" si="168"/>
        <v>27.75188735874957</v>
      </c>
      <c r="DF147" s="69">
        <f t="shared" si="220"/>
        <v>3897046.0707182321</v>
      </c>
      <c r="DG147" s="692">
        <f t="shared" si="169"/>
        <v>40.515680172595438</v>
      </c>
      <c r="DH147" s="20"/>
      <c r="DI147" s="69">
        <f t="shared" si="221"/>
        <v>642156.72928176797</v>
      </c>
      <c r="DJ147" s="692">
        <f t="shared" si="170"/>
        <v>7.7839100516052566</v>
      </c>
      <c r="DK147" s="69">
        <f t="shared" si="221"/>
        <v>65145.135911602214</v>
      </c>
      <c r="DL147" s="692">
        <f t="shared" si="171"/>
        <v>0.91129137642027125</v>
      </c>
      <c r="DM147" s="69">
        <f t="shared" si="221"/>
        <v>707301.86519337015</v>
      </c>
      <c r="DN147" s="692">
        <f t="shared" si="172"/>
        <v>8.695201428025527</v>
      </c>
      <c r="DO147" s="69">
        <f t="shared" si="221"/>
        <v>1385296.4486187845</v>
      </c>
      <c r="DP147" s="692">
        <f t="shared" si="173"/>
        <v>17.218828867487172</v>
      </c>
      <c r="DQ147" s="69">
        <f t="shared" si="222"/>
        <v>1048190.9303867404</v>
      </c>
      <c r="DR147" s="692">
        <f t="shared" si="174"/>
        <v>12.761061423374755</v>
      </c>
      <c r="DS147" s="69">
        <f t="shared" si="223"/>
        <v>2433487.3790055248</v>
      </c>
      <c r="DT147" s="692">
        <f t="shared" si="175"/>
        <v>29.979890290861931</v>
      </c>
      <c r="DU147" s="69">
        <f t="shared" si="224"/>
        <v>2027453.1779005525</v>
      </c>
      <c r="DV147" s="471">
        <f t="shared" si="176"/>
        <v>25.00273891909243</v>
      </c>
      <c r="DW147" s="69">
        <f t="shared" si="225"/>
        <v>1119466.3856353592</v>
      </c>
      <c r="DX147" s="692">
        <f t="shared" si="177"/>
        <v>13.745671233573512</v>
      </c>
      <c r="DY147" s="69">
        <f t="shared" si="226"/>
        <v>3146919.5635359115</v>
      </c>
      <c r="DZ147" s="692">
        <f t="shared" si="178"/>
        <v>38.748410152665954</v>
      </c>
      <c r="EA147" s="91"/>
      <c r="EB147" s="69"/>
      <c r="EC147" s="69"/>
      <c r="ED147" s="69"/>
      <c r="EE147" s="69"/>
      <c r="EF147" s="69"/>
      <c r="EG147" s="69"/>
      <c r="EH147" s="69">
        <v>364000</v>
      </c>
      <c r="EI147" s="69">
        <f t="shared" si="227"/>
        <v>1318000</v>
      </c>
      <c r="EJ147" s="69">
        <v>1682000</v>
      </c>
      <c r="EK147" s="91"/>
      <c r="EL147" s="69"/>
      <c r="EM147" s="69"/>
      <c r="EN147" s="69"/>
      <c r="EO147" s="69"/>
      <c r="EP147" s="69"/>
      <c r="EQ147" s="69"/>
      <c r="ER147" s="69"/>
      <c r="ES147" s="69"/>
      <c r="ET147" s="69"/>
      <c r="EU147" s="91"/>
    </row>
    <row r="148" spans="1:151" s="72" customFormat="1">
      <c r="A148" s="61">
        <v>37408</v>
      </c>
      <c r="B148" s="70">
        <v>294</v>
      </c>
      <c r="C148" s="70">
        <f t="shared" si="190"/>
        <v>676</v>
      </c>
      <c r="D148" s="70">
        <v>970</v>
      </c>
      <c r="E148" s="70">
        <f t="shared" si="191"/>
        <v>2631</v>
      </c>
      <c r="F148" s="70">
        <f t="shared" si="192"/>
        <v>3253</v>
      </c>
      <c r="G148" s="70">
        <f t="shared" si="193"/>
        <v>5884</v>
      </c>
      <c r="H148" s="70">
        <v>2925</v>
      </c>
      <c r="I148" s="70">
        <f t="shared" si="194"/>
        <v>3929</v>
      </c>
      <c r="J148" s="70">
        <v>6854</v>
      </c>
      <c r="K148" s="23"/>
      <c r="L148" s="70">
        <v>755</v>
      </c>
      <c r="M148" s="70">
        <f t="shared" si="195"/>
        <v>1435</v>
      </c>
      <c r="N148" s="70">
        <v>2190</v>
      </c>
      <c r="O148" s="70">
        <f t="shared" si="196"/>
        <v>1007</v>
      </c>
      <c r="P148" s="70">
        <f t="shared" si="197"/>
        <v>1728</v>
      </c>
      <c r="Q148" s="70">
        <f t="shared" si="198"/>
        <v>2735</v>
      </c>
      <c r="R148" s="70">
        <v>1762</v>
      </c>
      <c r="S148" s="70">
        <f t="shared" si="199"/>
        <v>3163</v>
      </c>
      <c r="T148" s="70">
        <v>4925</v>
      </c>
      <c r="U148" s="23"/>
      <c r="V148" s="70">
        <v>-461</v>
      </c>
      <c r="W148" s="70">
        <f t="shared" si="200"/>
        <v>-759</v>
      </c>
      <c r="X148" s="70">
        <v>-1220</v>
      </c>
      <c r="Y148" s="70">
        <f t="shared" si="201"/>
        <v>1624</v>
      </c>
      <c r="Z148" s="70">
        <f t="shared" si="202"/>
        <v>1525</v>
      </c>
      <c r="AA148" s="70">
        <f t="shared" si="203"/>
        <v>3149</v>
      </c>
      <c r="AB148" s="70">
        <v>1163</v>
      </c>
      <c r="AC148" s="70">
        <f t="shared" si="204"/>
        <v>766</v>
      </c>
      <c r="AD148" s="70">
        <v>1929</v>
      </c>
      <c r="AE148" s="23"/>
      <c r="AF148" s="233">
        <f t="shared" si="150"/>
        <v>-4591</v>
      </c>
      <c r="AG148" s="233">
        <f t="shared" si="205"/>
        <v>-9116</v>
      </c>
      <c r="AH148" s="233">
        <f t="shared" si="151"/>
        <v>-13707</v>
      </c>
      <c r="AI148" s="233">
        <f t="shared" si="206"/>
        <v>23087</v>
      </c>
      <c r="AJ148" s="233">
        <f t="shared" si="207"/>
        <v>23435</v>
      </c>
      <c r="AK148" s="233">
        <f t="shared" si="208"/>
        <v>46522</v>
      </c>
      <c r="AL148" s="233">
        <f t="shared" si="152"/>
        <v>18496</v>
      </c>
      <c r="AM148" s="233">
        <f t="shared" si="209"/>
        <v>14319</v>
      </c>
      <c r="AN148" s="233">
        <f t="shared" si="153"/>
        <v>32815</v>
      </c>
      <c r="AO148" s="23"/>
      <c r="AP148" s="233">
        <f t="shared" si="134"/>
        <v>4102</v>
      </c>
      <c r="AQ148" s="233">
        <f t="shared" si="135"/>
        <v>8693</v>
      </c>
      <c r="AR148" s="233">
        <f t="shared" si="136"/>
        <v>-4591</v>
      </c>
      <c r="AS148" s="233">
        <f t="shared" si="137"/>
        <v>34853</v>
      </c>
      <c r="AT148" s="233">
        <f t="shared" si="138"/>
        <v>11766</v>
      </c>
      <c r="AU148" s="233">
        <f t="shared" si="139"/>
        <v>23087</v>
      </c>
      <c r="AV148" s="409">
        <f t="shared" si="140"/>
        <v>38955</v>
      </c>
      <c r="AW148" s="409">
        <f t="shared" si="141"/>
        <v>20459</v>
      </c>
      <c r="AX148" s="233">
        <f t="shared" si="142"/>
        <v>18496</v>
      </c>
      <c r="AY148" s="75"/>
      <c r="AZ148" s="744">
        <v>316741</v>
      </c>
      <c r="BA148" s="382">
        <f t="shared" si="154"/>
        <v>3.8110430000000002</v>
      </c>
      <c r="BB148" s="69">
        <f t="shared" si="210"/>
        <v>87841</v>
      </c>
      <c r="BC148" s="382">
        <f t="shared" si="154"/>
        <v>1.181907</v>
      </c>
      <c r="BD148" s="744">
        <v>404582</v>
      </c>
      <c r="BE148" s="382">
        <f t="shared" si="143"/>
        <v>4.9929500000000004</v>
      </c>
      <c r="BF148" s="744">
        <v>441385</v>
      </c>
      <c r="BG148" s="382">
        <f t="shared" si="144"/>
        <v>6.4990750000000004</v>
      </c>
      <c r="BH148" s="69">
        <f t="shared" si="186"/>
        <v>1834342</v>
      </c>
      <c r="BI148" s="382">
        <f t="shared" si="145"/>
        <v>21.577012</v>
      </c>
      <c r="BJ148" s="744">
        <v>2275727</v>
      </c>
      <c r="BK148" s="382">
        <f t="shared" si="146"/>
        <v>28.076087000000001</v>
      </c>
      <c r="BL148" s="69">
        <f t="shared" si="179"/>
        <v>758126</v>
      </c>
      <c r="BM148" s="382">
        <f t="shared" si="147"/>
        <v>10.310117999999999</v>
      </c>
      <c r="BN148" s="69">
        <f t="shared" si="211"/>
        <v>1923124</v>
      </c>
      <c r="BO148" s="382">
        <f t="shared" si="148"/>
        <v>22.770378999999998</v>
      </c>
      <c r="BP148" s="744">
        <v>2681250</v>
      </c>
      <c r="BQ148" s="382">
        <f t="shared" si="149"/>
        <v>33.080497000000001</v>
      </c>
      <c r="BR148" s="20"/>
      <c r="BS148" s="744">
        <v>512855</v>
      </c>
      <c r="BT148" s="420">
        <f t="shared" si="155"/>
        <v>6.3447370000000003</v>
      </c>
      <c r="BU148" s="69">
        <f t="shared" si="212"/>
        <v>55978</v>
      </c>
      <c r="BV148" s="420">
        <f t="shared" si="156"/>
        <v>0.73991399999999996</v>
      </c>
      <c r="BW148" s="744">
        <v>568833</v>
      </c>
      <c r="BX148" s="420">
        <f t="shared" si="184"/>
        <v>7.084651</v>
      </c>
      <c r="BY148" s="744">
        <v>991857</v>
      </c>
      <c r="BZ148" s="420">
        <f t="shared" si="183"/>
        <v>13.964532999999999</v>
      </c>
      <c r="CA148" s="69">
        <f t="shared" si="213"/>
        <v>730673</v>
      </c>
      <c r="CB148" s="420">
        <f t="shared" si="181"/>
        <v>10.346895999999999</v>
      </c>
      <c r="CC148" s="744">
        <v>1722530</v>
      </c>
      <c r="CD148" s="420">
        <f t="shared" si="187"/>
        <v>24.311429</v>
      </c>
      <c r="CE148" s="69">
        <f t="shared" si="214"/>
        <v>1504712</v>
      </c>
      <c r="CF148" s="420">
        <f t="shared" si="188"/>
        <v>20.309270000000001</v>
      </c>
      <c r="CG148" s="69">
        <f t="shared" si="215"/>
        <v>791714</v>
      </c>
      <c r="CH148" s="420">
        <f t="shared" si="185"/>
        <v>11.147923</v>
      </c>
      <c r="CI148" s="744">
        <v>2296426</v>
      </c>
      <c r="CJ148" s="471">
        <f t="shared" si="160"/>
        <v>31.457193</v>
      </c>
      <c r="CK148" s="96"/>
      <c r="CL148" s="514">
        <v>920</v>
      </c>
      <c r="CM148" s="868">
        <f t="shared" si="189"/>
        <v>1.1967391304347825</v>
      </c>
      <c r="CN148" s="613"/>
      <c r="CO148" s="96"/>
      <c r="CP148" s="69">
        <f t="shared" si="216"/>
        <v>379056.34891304345</v>
      </c>
      <c r="CQ148" s="692">
        <f t="shared" si="161"/>
        <v>4.63184403389476</v>
      </c>
      <c r="CR148" s="69">
        <f t="shared" si="216"/>
        <v>105122.76195652173</v>
      </c>
      <c r="CS148" s="692">
        <f t="shared" si="162"/>
        <v>1.4368627672558412</v>
      </c>
      <c r="CT148" s="69">
        <f t="shared" si="216"/>
        <v>484179.11086956516</v>
      </c>
      <c r="CU148" s="692">
        <f t="shared" si="163"/>
        <v>6.0687068011506007</v>
      </c>
      <c r="CV148" s="69">
        <f t="shared" si="216"/>
        <v>528222.70108695654</v>
      </c>
      <c r="CW148" s="692">
        <f t="shared" si="164"/>
        <v>7.9015180432844554</v>
      </c>
      <c r="CX148" s="69">
        <f t="shared" si="217"/>
        <v>2195228.8499999996</v>
      </c>
      <c r="CY148" s="692">
        <f t="shared" si="165"/>
        <v>26.224329063343912</v>
      </c>
      <c r="CZ148" s="69">
        <f t="shared" si="218"/>
        <v>2723451.5510869562</v>
      </c>
      <c r="DA148" s="692">
        <f t="shared" si="166"/>
        <v>34.12584710662837</v>
      </c>
      <c r="DB148" s="69">
        <f t="shared" si="219"/>
        <v>907279.04999999993</v>
      </c>
      <c r="DC148" s="692">
        <f t="shared" si="167"/>
        <v>12.533362077179216</v>
      </c>
      <c r="DD148" s="69">
        <f t="shared" si="220"/>
        <v>2301477.7434782609</v>
      </c>
      <c r="DE148" s="692">
        <f t="shared" si="168"/>
        <v>27.675121915561157</v>
      </c>
      <c r="DF148" s="69">
        <f t="shared" si="220"/>
        <v>3208756.7934782607</v>
      </c>
      <c r="DG148" s="692">
        <f t="shared" si="169"/>
        <v>40.208483992740369</v>
      </c>
      <c r="DH148" s="20"/>
      <c r="DI148" s="69">
        <f t="shared" si="221"/>
        <v>613753.64673913037</v>
      </c>
      <c r="DJ148" s="692">
        <f t="shared" si="170"/>
        <v>7.7127340450110546</v>
      </c>
      <c r="DK148" s="69">
        <f t="shared" si="221"/>
        <v>66991.063043478251</v>
      </c>
      <c r="DL148" s="692">
        <f t="shared" si="171"/>
        <v>0.89935664279708294</v>
      </c>
      <c r="DM148" s="69">
        <f t="shared" si="221"/>
        <v>680744.70978260867</v>
      </c>
      <c r="DN148" s="692">
        <f t="shared" si="172"/>
        <v>8.612090687808136</v>
      </c>
      <c r="DO148" s="69">
        <f t="shared" si="221"/>
        <v>1186994.0836956522</v>
      </c>
      <c r="DP148" s="692">
        <f t="shared" si="173"/>
        <v>16.977186147849494</v>
      </c>
      <c r="DQ148" s="69">
        <f t="shared" si="222"/>
        <v>874424.97065217386</v>
      </c>
      <c r="DR148" s="692">
        <f t="shared" si="174"/>
        <v>12.578558200693596</v>
      </c>
      <c r="DS148" s="69">
        <f t="shared" si="223"/>
        <v>2061419.0543478259</v>
      </c>
      <c r="DT148" s="692">
        <f t="shared" si="175"/>
        <v>29.555744348543087</v>
      </c>
      <c r="DU148" s="69">
        <f t="shared" si="224"/>
        <v>1800747.7304347826</v>
      </c>
      <c r="DV148" s="471">
        <f t="shared" si="176"/>
        <v>24.689920192860544</v>
      </c>
      <c r="DW148" s="69">
        <f t="shared" si="225"/>
        <v>947475.12391304341</v>
      </c>
      <c r="DX148" s="692">
        <f t="shared" si="177"/>
        <v>13.552187397486559</v>
      </c>
      <c r="DY148" s="69">
        <f t="shared" si="226"/>
        <v>2748222.854347826</v>
      </c>
      <c r="DZ148" s="692">
        <f t="shared" si="178"/>
        <v>38.242107590347103</v>
      </c>
      <c r="EA148" s="91"/>
      <c r="EB148" s="69"/>
      <c r="EC148" s="69"/>
      <c r="ED148" s="69"/>
      <c r="EE148" s="69"/>
      <c r="EF148" s="69"/>
      <c r="EG148" s="69"/>
      <c r="EH148" s="69">
        <v>333000</v>
      </c>
      <c r="EI148" s="69">
        <f t="shared" si="227"/>
        <v>1206000</v>
      </c>
      <c r="EJ148" s="69">
        <v>1539000</v>
      </c>
      <c r="EK148" s="91"/>
      <c r="EL148" s="69"/>
      <c r="EM148" s="69"/>
      <c r="EN148" s="69"/>
      <c r="EO148" s="69"/>
      <c r="EP148" s="69"/>
      <c r="EQ148" s="69"/>
      <c r="ER148" s="69"/>
      <c r="ES148" s="69"/>
      <c r="ET148" s="69"/>
      <c r="EU148" s="91"/>
    </row>
    <row r="149" spans="1:151" s="72" customFormat="1">
      <c r="A149" s="61">
        <v>37438</v>
      </c>
      <c r="B149" s="70">
        <v>317</v>
      </c>
      <c r="C149" s="70">
        <f t="shared" si="190"/>
        <v>625</v>
      </c>
      <c r="D149" s="70">
        <v>942</v>
      </c>
      <c r="E149" s="70">
        <f t="shared" si="191"/>
        <v>3276</v>
      </c>
      <c r="F149" s="70">
        <f t="shared" si="192"/>
        <v>4299</v>
      </c>
      <c r="G149" s="70">
        <f t="shared" si="193"/>
        <v>7575</v>
      </c>
      <c r="H149" s="70">
        <v>3593</v>
      </c>
      <c r="I149" s="70">
        <f t="shared" si="194"/>
        <v>4924</v>
      </c>
      <c r="J149" s="70">
        <v>8517</v>
      </c>
      <c r="K149" s="23"/>
      <c r="L149" s="70">
        <v>638</v>
      </c>
      <c r="M149" s="70">
        <f t="shared" si="195"/>
        <v>1252</v>
      </c>
      <c r="N149" s="70">
        <v>1890</v>
      </c>
      <c r="O149" s="70">
        <f t="shared" si="196"/>
        <v>1106</v>
      </c>
      <c r="P149" s="70">
        <f t="shared" si="197"/>
        <v>2066</v>
      </c>
      <c r="Q149" s="70">
        <f t="shared" si="198"/>
        <v>3172</v>
      </c>
      <c r="R149" s="70">
        <v>1744</v>
      </c>
      <c r="S149" s="70">
        <f t="shared" si="199"/>
        <v>3318</v>
      </c>
      <c r="T149" s="70">
        <v>5062</v>
      </c>
      <c r="U149" s="23"/>
      <c r="V149" s="70">
        <v>-321</v>
      </c>
      <c r="W149" s="70">
        <f t="shared" si="200"/>
        <v>-627</v>
      </c>
      <c r="X149" s="70">
        <v>-948</v>
      </c>
      <c r="Y149" s="70">
        <f t="shared" si="201"/>
        <v>2170</v>
      </c>
      <c r="Z149" s="70">
        <f t="shared" si="202"/>
        <v>2233</v>
      </c>
      <c r="AA149" s="70">
        <f t="shared" si="203"/>
        <v>4403</v>
      </c>
      <c r="AB149" s="70">
        <v>1849</v>
      </c>
      <c r="AC149" s="70">
        <f t="shared" si="204"/>
        <v>1606</v>
      </c>
      <c r="AD149" s="70">
        <v>3455</v>
      </c>
      <c r="AE149" s="23"/>
      <c r="AF149" s="233">
        <f t="shared" si="150"/>
        <v>-4489</v>
      </c>
      <c r="AG149" s="233">
        <f t="shared" si="205"/>
        <v>-8913</v>
      </c>
      <c r="AH149" s="233">
        <f t="shared" si="151"/>
        <v>-13402</v>
      </c>
      <c r="AI149" s="233">
        <f t="shared" si="206"/>
        <v>23744</v>
      </c>
      <c r="AJ149" s="233">
        <f t="shared" si="207"/>
        <v>24239</v>
      </c>
      <c r="AK149" s="233">
        <f t="shared" si="208"/>
        <v>47983</v>
      </c>
      <c r="AL149" s="233">
        <f t="shared" si="152"/>
        <v>19255</v>
      </c>
      <c r="AM149" s="233">
        <f t="shared" si="209"/>
        <v>15326</v>
      </c>
      <c r="AN149" s="233">
        <f t="shared" si="153"/>
        <v>34581</v>
      </c>
      <c r="AO149" s="23"/>
      <c r="AP149" s="233">
        <f t="shared" si="134"/>
        <v>4118</v>
      </c>
      <c r="AQ149" s="233">
        <f t="shared" si="135"/>
        <v>8607</v>
      </c>
      <c r="AR149" s="233">
        <f t="shared" si="136"/>
        <v>-4489</v>
      </c>
      <c r="AS149" s="233">
        <f t="shared" si="137"/>
        <v>35438</v>
      </c>
      <c r="AT149" s="233">
        <f t="shared" si="138"/>
        <v>11694</v>
      </c>
      <c r="AU149" s="233">
        <f t="shared" si="139"/>
        <v>23744</v>
      </c>
      <c r="AV149" s="409">
        <f t="shared" si="140"/>
        <v>39556</v>
      </c>
      <c r="AW149" s="409">
        <f t="shared" si="141"/>
        <v>20301</v>
      </c>
      <c r="AX149" s="233">
        <f t="shared" si="142"/>
        <v>19255</v>
      </c>
      <c r="AY149" s="75"/>
      <c r="AZ149" s="744">
        <v>325372</v>
      </c>
      <c r="BA149" s="382">
        <f t="shared" si="154"/>
        <v>3.8414000000000001</v>
      </c>
      <c r="BB149" s="69">
        <f t="shared" si="210"/>
        <v>96859</v>
      </c>
      <c r="BC149" s="382">
        <f t="shared" si="154"/>
        <v>1.167338</v>
      </c>
      <c r="BD149" s="744">
        <v>422231</v>
      </c>
      <c r="BE149" s="382">
        <f t="shared" si="143"/>
        <v>5.0087380000000001</v>
      </c>
      <c r="BF149" s="744">
        <v>435276</v>
      </c>
      <c r="BG149" s="382">
        <f t="shared" si="144"/>
        <v>6.3530439999999997</v>
      </c>
      <c r="BH149" s="69">
        <f t="shared" si="186"/>
        <v>1770056</v>
      </c>
      <c r="BI149" s="382">
        <f t="shared" si="145"/>
        <v>21.530158</v>
      </c>
      <c r="BJ149" s="744">
        <v>2205332</v>
      </c>
      <c r="BK149" s="382">
        <f t="shared" si="146"/>
        <v>27.883202000000001</v>
      </c>
      <c r="BL149" s="69">
        <f t="shared" si="179"/>
        <v>760648</v>
      </c>
      <c r="BM149" s="382">
        <f t="shared" si="147"/>
        <v>10.194444000000001</v>
      </c>
      <c r="BN149" s="69">
        <f t="shared" si="211"/>
        <v>1867376</v>
      </c>
      <c r="BO149" s="382">
        <f t="shared" si="148"/>
        <v>22.708210000000001</v>
      </c>
      <c r="BP149" s="744">
        <v>2628024</v>
      </c>
      <c r="BQ149" s="382">
        <f t="shared" si="149"/>
        <v>32.902653999999998</v>
      </c>
      <c r="BR149" s="20"/>
      <c r="BS149" s="744">
        <v>569300</v>
      </c>
      <c r="BT149" s="420">
        <f t="shared" si="155"/>
        <v>6.3244530000000001</v>
      </c>
      <c r="BU149" s="69">
        <f t="shared" si="212"/>
        <v>63794</v>
      </c>
      <c r="BV149" s="420">
        <f t="shared" si="156"/>
        <v>0.73890999999999996</v>
      </c>
      <c r="BW149" s="744">
        <v>633094</v>
      </c>
      <c r="BX149" s="420">
        <f t="shared" si="184"/>
        <v>7.0633629999999998</v>
      </c>
      <c r="BY149" s="744">
        <v>1235562</v>
      </c>
      <c r="BZ149" s="420">
        <f t="shared" si="183"/>
        <v>13.976698000000001</v>
      </c>
      <c r="CA149" s="69">
        <f t="shared" si="213"/>
        <v>884473</v>
      </c>
      <c r="CB149" s="420">
        <f t="shared" si="181"/>
        <v>10.338803</v>
      </c>
      <c r="CC149" s="744">
        <v>2120035</v>
      </c>
      <c r="CD149" s="420">
        <f t="shared" si="187"/>
        <v>24.315501000000001</v>
      </c>
      <c r="CE149" s="69">
        <f t="shared" si="214"/>
        <v>1804862</v>
      </c>
      <c r="CF149" s="420">
        <f t="shared" si="188"/>
        <v>20.301151000000001</v>
      </c>
      <c r="CG149" s="69">
        <f t="shared" si="215"/>
        <v>952026</v>
      </c>
      <c r="CH149" s="420">
        <f t="shared" si="185"/>
        <v>11.137119999999999</v>
      </c>
      <c r="CI149" s="744">
        <v>2756888</v>
      </c>
      <c r="CJ149" s="471">
        <f t="shared" si="160"/>
        <v>31.438271</v>
      </c>
      <c r="CK149" s="96"/>
      <c r="CL149" s="514">
        <v>920</v>
      </c>
      <c r="CM149" s="868">
        <f t="shared" si="189"/>
        <v>1.1967391304347825</v>
      </c>
      <c r="CN149" s="613"/>
      <c r="CO149" s="96"/>
      <c r="CP149" s="69">
        <f t="shared" si="216"/>
        <v>389385.40434782609</v>
      </c>
      <c r="CQ149" s="692">
        <f t="shared" si="161"/>
        <v>4.6603277549092521</v>
      </c>
      <c r="CR149" s="69">
        <f t="shared" si="216"/>
        <v>115914.95543478261</v>
      </c>
      <c r="CS149" s="692">
        <f t="shared" si="162"/>
        <v>1.4164641360239572</v>
      </c>
      <c r="CT149" s="69">
        <f t="shared" si="216"/>
        <v>505300.35978260863</v>
      </c>
      <c r="CU149" s="692">
        <f t="shared" si="163"/>
        <v>6.076791890933209</v>
      </c>
      <c r="CV149" s="69">
        <f t="shared" si="216"/>
        <v>520911.82173913042</v>
      </c>
      <c r="CW149" s="692">
        <f t="shared" si="164"/>
        <v>7.7112976350235858</v>
      </c>
      <c r="CX149" s="69">
        <f t="shared" si="217"/>
        <v>2118295.2782608694</v>
      </c>
      <c r="CY149" s="692">
        <f t="shared" si="165"/>
        <v>26.119937774938109</v>
      </c>
      <c r="CZ149" s="69">
        <f t="shared" si="218"/>
        <v>2639207.0999999996</v>
      </c>
      <c r="DA149" s="692">
        <f t="shared" si="166"/>
        <v>33.8312354099617</v>
      </c>
      <c r="DB149" s="69">
        <f t="shared" si="219"/>
        <v>910297.22608695645</v>
      </c>
      <c r="DC149" s="692">
        <f t="shared" si="167"/>
        <v>12.371625389932838</v>
      </c>
      <c r="DD149" s="69">
        <f t="shared" si="220"/>
        <v>2234761.9304347825</v>
      </c>
      <c r="DE149" s="692">
        <f t="shared" si="168"/>
        <v>27.549407129329278</v>
      </c>
      <c r="DF149" s="69">
        <f t="shared" si="220"/>
        <v>3145059.156521739</v>
      </c>
      <c r="DG149" s="692">
        <f t="shared" si="169"/>
        <v>39.921032519262113</v>
      </c>
      <c r="DH149" s="20"/>
      <c r="DI149" s="69">
        <f t="shared" si="221"/>
        <v>681303.58695652173</v>
      </c>
      <c r="DJ149" s="692">
        <f t="shared" si="170"/>
        <v>7.6727798719675748</v>
      </c>
      <c r="DK149" s="69">
        <f t="shared" si="221"/>
        <v>76344.77608695651</v>
      </c>
      <c r="DL149" s="692">
        <f t="shared" si="171"/>
        <v>0.8964318655507062</v>
      </c>
      <c r="DM149" s="69">
        <f t="shared" si="221"/>
        <v>757648.36304347822</v>
      </c>
      <c r="DN149" s="692">
        <f t="shared" si="172"/>
        <v>8.5692117375182804</v>
      </c>
      <c r="DO149" s="69">
        <f t="shared" si="221"/>
        <v>1478645.3934782608</v>
      </c>
      <c r="DP149" s="692">
        <f t="shared" si="173"/>
        <v>16.959209211327753</v>
      </c>
      <c r="DQ149" s="69">
        <f t="shared" si="222"/>
        <v>1058483.4489130434</v>
      </c>
      <c r="DR149" s="692">
        <f t="shared" si="174"/>
        <v>12.545135909606639</v>
      </c>
      <c r="DS149" s="69">
        <f t="shared" si="223"/>
        <v>2537128.8423913042</v>
      </c>
      <c r="DT149" s="692">
        <f t="shared" si="175"/>
        <v>29.504345120934389</v>
      </c>
      <c r="DU149" s="69">
        <f t="shared" si="224"/>
        <v>2159948.9804347823</v>
      </c>
      <c r="DV149" s="471">
        <f t="shared" si="176"/>
        <v>24.631989083295327</v>
      </c>
      <c r="DW149" s="69">
        <f t="shared" si="225"/>
        <v>1139326.7673913043</v>
      </c>
      <c r="DX149" s="692">
        <f t="shared" si="177"/>
        <v>13.513653354877865</v>
      </c>
      <c r="DY149" s="69">
        <f t="shared" si="226"/>
        <v>3299275.7478260868</v>
      </c>
      <c r="DZ149" s="692">
        <f t="shared" si="178"/>
        <v>38.145642438173191</v>
      </c>
      <c r="EA149" s="91"/>
      <c r="EB149" s="69">
        <v>187000</v>
      </c>
      <c r="EC149" s="69">
        <f>ED149-EB149</f>
        <v>1010000</v>
      </c>
      <c r="ED149" s="69">
        <v>1197000</v>
      </c>
      <c r="EE149" s="69">
        <v>183000</v>
      </c>
      <c r="EF149" s="69">
        <f>EG149-EE149</f>
        <v>547000</v>
      </c>
      <c r="EG149" s="69">
        <v>730000</v>
      </c>
      <c r="EH149" s="69">
        <v>370000</v>
      </c>
      <c r="EI149" s="69">
        <f t="shared" si="227"/>
        <v>1556000</v>
      </c>
      <c r="EJ149" s="69">
        <v>1926000</v>
      </c>
      <c r="EK149" s="91"/>
      <c r="EL149" s="69"/>
      <c r="EM149" s="69"/>
      <c r="EN149" s="69"/>
      <c r="EO149" s="69"/>
      <c r="EP149" s="69"/>
      <c r="EQ149" s="69"/>
      <c r="ER149" s="69"/>
      <c r="ES149" s="69"/>
      <c r="ET149" s="69"/>
      <c r="EU149" s="91"/>
    </row>
    <row r="150" spans="1:151" s="72" customFormat="1">
      <c r="A150" s="61">
        <v>37469</v>
      </c>
      <c r="B150" s="70">
        <v>260</v>
      </c>
      <c r="C150" s="70">
        <f t="shared" si="190"/>
        <v>640</v>
      </c>
      <c r="D150" s="70">
        <v>900</v>
      </c>
      <c r="E150" s="70">
        <f t="shared" si="191"/>
        <v>2810</v>
      </c>
      <c r="F150" s="70">
        <f t="shared" si="192"/>
        <v>3507</v>
      </c>
      <c r="G150" s="70">
        <f t="shared" si="193"/>
        <v>6317</v>
      </c>
      <c r="H150" s="70">
        <v>3070</v>
      </c>
      <c r="I150" s="70">
        <f t="shared" si="194"/>
        <v>4147</v>
      </c>
      <c r="J150" s="70">
        <v>7217</v>
      </c>
      <c r="K150" s="23"/>
      <c r="L150" s="70">
        <v>525</v>
      </c>
      <c r="M150" s="70">
        <f t="shared" si="195"/>
        <v>1082</v>
      </c>
      <c r="N150" s="70">
        <v>1607</v>
      </c>
      <c r="O150" s="70">
        <f t="shared" si="196"/>
        <v>901</v>
      </c>
      <c r="P150" s="70">
        <f t="shared" si="197"/>
        <v>1611</v>
      </c>
      <c r="Q150" s="70">
        <f t="shared" si="198"/>
        <v>2512</v>
      </c>
      <c r="R150" s="70">
        <v>1426</v>
      </c>
      <c r="S150" s="70">
        <f t="shared" si="199"/>
        <v>2693</v>
      </c>
      <c r="T150" s="70">
        <v>4119</v>
      </c>
      <c r="U150" s="23"/>
      <c r="V150" s="70">
        <v>-265</v>
      </c>
      <c r="W150" s="70">
        <f t="shared" si="200"/>
        <v>-442</v>
      </c>
      <c r="X150" s="70">
        <v>-707</v>
      </c>
      <c r="Y150" s="70">
        <f t="shared" si="201"/>
        <v>1909</v>
      </c>
      <c r="Z150" s="70">
        <f t="shared" si="202"/>
        <v>1896</v>
      </c>
      <c r="AA150" s="70">
        <f t="shared" si="203"/>
        <v>3805</v>
      </c>
      <c r="AB150" s="70">
        <v>1644</v>
      </c>
      <c r="AC150" s="70">
        <f t="shared" si="204"/>
        <v>1454</v>
      </c>
      <c r="AD150" s="70">
        <v>3098</v>
      </c>
      <c r="AE150" s="23"/>
      <c r="AF150" s="233">
        <f t="shared" si="150"/>
        <v>-4432</v>
      </c>
      <c r="AG150" s="233">
        <f t="shared" si="205"/>
        <v>-8685</v>
      </c>
      <c r="AH150" s="233">
        <f t="shared" si="151"/>
        <v>-13117</v>
      </c>
      <c r="AI150" s="233">
        <f t="shared" si="206"/>
        <v>24552</v>
      </c>
      <c r="AJ150" s="233">
        <f t="shared" si="207"/>
        <v>24768</v>
      </c>
      <c r="AK150" s="233">
        <f t="shared" si="208"/>
        <v>49320</v>
      </c>
      <c r="AL150" s="233">
        <f t="shared" si="152"/>
        <v>20120</v>
      </c>
      <c r="AM150" s="233">
        <f t="shared" si="209"/>
        <v>16083</v>
      </c>
      <c r="AN150" s="233">
        <f t="shared" si="153"/>
        <v>36203</v>
      </c>
      <c r="AO150" s="23"/>
      <c r="AP150" s="233">
        <f t="shared" ref="AP150:AP213" si="228">SUM(B139:B150)</f>
        <v>4117</v>
      </c>
      <c r="AQ150" s="233">
        <f t="shared" ref="AQ150:AQ213" si="229">SUM(L139:L150)</f>
        <v>8549</v>
      </c>
      <c r="AR150" s="233">
        <f t="shared" ref="AR150:AR213" si="230">SUM(V139:V150)</f>
        <v>-4432</v>
      </c>
      <c r="AS150" s="233">
        <f t="shared" ref="AS150:AS213" si="231">SUM(E139:E150)</f>
        <v>36052</v>
      </c>
      <c r="AT150" s="233">
        <f t="shared" ref="AT150:AT213" si="232">SUM(O139:O150)</f>
        <v>11500</v>
      </c>
      <c r="AU150" s="233">
        <f t="shared" ref="AU150:AU213" si="233">+SUM(Y139:Y150)</f>
        <v>24552</v>
      </c>
      <c r="AV150" s="409">
        <f t="shared" ref="AV150:AV213" si="234">SUM(H139:H150)</f>
        <v>40169</v>
      </c>
      <c r="AW150" s="409">
        <f t="shared" ref="AW150:AW213" si="235">SUM(R139:R150)</f>
        <v>20049</v>
      </c>
      <c r="AX150" s="233">
        <f t="shared" ref="AX150:AX213" si="236">SUM(AB139:AB150)</f>
        <v>20120</v>
      </c>
      <c r="AY150" s="75"/>
      <c r="AZ150" s="744">
        <v>403288</v>
      </c>
      <c r="BA150" s="382">
        <f t="shared" si="154"/>
        <v>3.9260009999999999</v>
      </c>
      <c r="BB150" s="69">
        <f t="shared" si="210"/>
        <v>94709</v>
      </c>
      <c r="BC150" s="382">
        <f t="shared" si="154"/>
        <v>1.156547</v>
      </c>
      <c r="BD150" s="744">
        <v>497997</v>
      </c>
      <c r="BE150" s="382">
        <f t="shared" ref="BE150:BE213" si="237">SUM(BD139:BD150)/1000000</f>
        <v>5.0825480000000001</v>
      </c>
      <c r="BF150" s="744">
        <v>458647</v>
      </c>
      <c r="BG150" s="382">
        <f t="shared" ref="BG150:BG213" si="238">SUM(BF139:BF150)/1000000</f>
        <v>6.2576489999999998</v>
      </c>
      <c r="BH150" s="69">
        <f t="shared" si="186"/>
        <v>1580184</v>
      </c>
      <c r="BI150" s="382">
        <f t="shared" ref="BI150:BI213" si="239">SUM(BH139:BH150)/1000000</f>
        <v>21.404510999999999</v>
      </c>
      <c r="BJ150" s="744">
        <v>2038831</v>
      </c>
      <c r="BK150" s="382">
        <f t="shared" ref="BK150:BK213" si="240">SUM(BJ139:BJ150)/1000000</f>
        <v>27.66216</v>
      </c>
      <c r="BL150" s="69">
        <f t="shared" si="179"/>
        <v>861935</v>
      </c>
      <c r="BM150" s="382">
        <f t="shared" ref="BM150:BM213" si="241">SUM(BL139:BL150)/1000000</f>
        <v>10.18365</v>
      </c>
      <c r="BN150" s="69">
        <f t="shared" si="211"/>
        <v>1676129</v>
      </c>
      <c r="BO150" s="382">
        <f t="shared" ref="BO150:BO213" si="242">SUM(BN139:BN150)/1000000</f>
        <v>22.572244000000001</v>
      </c>
      <c r="BP150" s="744">
        <v>2538064</v>
      </c>
      <c r="BQ150" s="382">
        <f t="shared" ref="BQ150:BQ213" si="243">SUM(BP139:BP150)/1000000</f>
        <v>32.755893999999998</v>
      </c>
      <c r="BR150" s="20"/>
      <c r="BS150" s="744">
        <v>543215</v>
      </c>
      <c r="BT150" s="420">
        <f t="shared" si="155"/>
        <v>6.2834640000000004</v>
      </c>
      <c r="BU150" s="69">
        <f t="shared" si="212"/>
        <v>52328</v>
      </c>
      <c r="BV150" s="420">
        <f t="shared" si="156"/>
        <v>0.73144900000000002</v>
      </c>
      <c r="BW150" s="744">
        <v>595543</v>
      </c>
      <c r="BX150" s="420">
        <f t="shared" si="184"/>
        <v>7.014913</v>
      </c>
      <c r="BY150" s="744">
        <v>1299047</v>
      </c>
      <c r="BZ150" s="420">
        <f t="shared" si="183"/>
        <v>14.044835000000001</v>
      </c>
      <c r="CA150" s="69">
        <f t="shared" si="213"/>
        <v>1053648</v>
      </c>
      <c r="CB150" s="420">
        <f t="shared" si="181"/>
        <v>10.52909</v>
      </c>
      <c r="CC150" s="744">
        <v>2352695</v>
      </c>
      <c r="CD150" s="420">
        <f t="shared" si="187"/>
        <v>24.573924999999999</v>
      </c>
      <c r="CE150" s="69">
        <f t="shared" si="214"/>
        <v>1842262</v>
      </c>
      <c r="CF150" s="420">
        <f t="shared" si="188"/>
        <v>20.328299000000001</v>
      </c>
      <c r="CG150" s="69">
        <f t="shared" si="215"/>
        <v>1109711</v>
      </c>
      <c r="CH150" s="420">
        <f t="shared" si="185"/>
        <v>11.318512999999999</v>
      </c>
      <c r="CI150" s="744">
        <v>2951973</v>
      </c>
      <c r="CJ150" s="471">
        <f t="shared" si="160"/>
        <v>31.646812000000001</v>
      </c>
      <c r="CK150" s="96"/>
      <c r="CL150" s="514">
        <v>920</v>
      </c>
      <c r="CM150" s="868">
        <f t="shared" si="189"/>
        <v>1.1967391304347825</v>
      </c>
      <c r="CN150" s="613"/>
      <c r="CO150" s="96"/>
      <c r="CP150" s="69">
        <f t="shared" si="216"/>
        <v>482630.53043478256</v>
      </c>
      <c r="CQ150" s="692">
        <f t="shared" si="161"/>
        <v>4.7530978553440351</v>
      </c>
      <c r="CR150" s="69">
        <f t="shared" si="216"/>
        <v>113341.96630434782</v>
      </c>
      <c r="CS150" s="692">
        <f t="shared" si="162"/>
        <v>1.4007444356616381</v>
      </c>
      <c r="CT150" s="69">
        <f t="shared" si="216"/>
        <v>595972.49673913035</v>
      </c>
      <c r="CU150" s="692">
        <f t="shared" si="163"/>
        <v>6.1538422910056729</v>
      </c>
      <c r="CV150" s="69">
        <f t="shared" si="216"/>
        <v>548880.81195652171</v>
      </c>
      <c r="CW150" s="692">
        <f t="shared" si="164"/>
        <v>7.5824004003134409</v>
      </c>
      <c r="CX150" s="69">
        <f t="shared" si="217"/>
        <v>1891068.0260869565</v>
      </c>
      <c r="CY150" s="692">
        <f t="shared" si="165"/>
        <v>25.924205877691733</v>
      </c>
      <c r="CZ150" s="69">
        <f t="shared" si="218"/>
        <v>2439948.8380434783</v>
      </c>
      <c r="DA150" s="692">
        <f t="shared" si="166"/>
        <v>33.506606278005179</v>
      </c>
      <c r="DB150" s="69">
        <f t="shared" si="219"/>
        <v>1031511.3423913043</v>
      </c>
      <c r="DC150" s="692">
        <f t="shared" si="167"/>
        <v>12.335498255657475</v>
      </c>
      <c r="DD150" s="69">
        <f t="shared" si="220"/>
        <v>2005889.1619565217</v>
      </c>
      <c r="DE150" s="692">
        <f t="shared" si="168"/>
        <v>27.338500074619134</v>
      </c>
      <c r="DF150" s="69">
        <f t="shared" si="220"/>
        <v>3037400.5043478259</v>
      </c>
      <c r="DG150" s="692">
        <f t="shared" si="169"/>
        <v>39.673998330276611</v>
      </c>
      <c r="DH150" s="20"/>
      <c r="DI150" s="69">
        <f t="shared" si="221"/>
        <v>650086.64673913037</v>
      </c>
      <c r="DJ150" s="692">
        <f t="shared" si="170"/>
        <v>7.6081902920400388</v>
      </c>
      <c r="DK150" s="69">
        <f t="shared" si="221"/>
        <v>62622.965217391298</v>
      </c>
      <c r="DL150" s="692">
        <f t="shared" si="171"/>
        <v>0.88591295410143056</v>
      </c>
      <c r="DM150" s="69">
        <f t="shared" si="221"/>
        <v>712709.61195652164</v>
      </c>
      <c r="DN150" s="692">
        <f t="shared" si="172"/>
        <v>8.4941032461414689</v>
      </c>
      <c r="DO150" s="69">
        <f t="shared" si="221"/>
        <v>1554620.3771739129</v>
      </c>
      <c r="DP150" s="692">
        <f t="shared" si="173"/>
        <v>17.00801635516833</v>
      </c>
      <c r="DQ150" s="69">
        <f t="shared" si="222"/>
        <v>1260941.7913043478</v>
      </c>
      <c r="DR150" s="692">
        <f t="shared" si="174"/>
        <v>12.749899410910986</v>
      </c>
      <c r="DS150" s="69">
        <f t="shared" si="223"/>
        <v>2815562.1684782607</v>
      </c>
      <c r="DT150" s="692">
        <f t="shared" si="175"/>
        <v>29.757915766079318</v>
      </c>
      <c r="DU150" s="69">
        <f t="shared" si="224"/>
        <v>2204707.0239130436</v>
      </c>
      <c r="DV150" s="471">
        <f t="shared" si="176"/>
        <v>24.616206647208372</v>
      </c>
      <c r="DW150" s="69">
        <f t="shared" si="225"/>
        <v>1328034.5771739129</v>
      </c>
      <c r="DX150" s="692">
        <f t="shared" si="177"/>
        <v>13.706045578718442</v>
      </c>
      <c r="DY150" s="69">
        <f t="shared" si="226"/>
        <v>3532741.6010869564</v>
      </c>
      <c r="DZ150" s="692">
        <f t="shared" si="178"/>
        <v>38.322252225926817</v>
      </c>
      <c r="EA150" s="91"/>
      <c r="EB150" s="69"/>
      <c r="EC150" s="69"/>
      <c r="ED150" s="69"/>
      <c r="EE150" s="69"/>
      <c r="EF150" s="69"/>
      <c r="EG150" s="69"/>
      <c r="EH150" s="69">
        <v>369000</v>
      </c>
      <c r="EI150" s="69">
        <f t="shared" si="227"/>
        <v>1460000</v>
      </c>
      <c r="EJ150" s="69">
        <v>1829000</v>
      </c>
      <c r="EK150" s="91"/>
      <c r="EL150" s="69"/>
      <c r="EM150" s="69"/>
      <c r="EN150" s="69"/>
      <c r="EO150" s="69"/>
      <c r="EP150" s="69"/>
      <c r="EQ150" s="69"/>
      <c r="ER150" s="69"/>
      <c r="ES150" s="69"/>
      <c r="ET150" s="69"/>
      <c r="EU150" s="91"/>
    </row>
    <row r="151" spans="1:151" s="72" customFormat="1">
      <c r="A151" s="61">
        <v>37500</v>
      </c>
      <c r="B151" s="70">
        <v>280</v>
      </c>
      <c r="C151" s="70">
        <f t="shared" si="190"/>
        <v>610</v>
      </c>
      <c r="D151" s="70">
        <v>890</v>
      </c>
      <c r="E151" s="70">
        <f t="shared" si="191"/>
        <v>3210</v>
      </c>
      <c r="F151" s="70">
        <f t="shared" si="192"/>
        <v>4006</v>
      </c>
      <c r="G151" s="70">
        <f t="shared" si="193"/>
        <v>7216</v>
      </c>
      <c r="H151" s="70">
        <v>3490</v>
      </c>
      <c r="I151" s="70">
        <f t="shared" si="194"/>
        <v>4616</v>
      </c>
      <c r="J151" s="70">
        <v>8106</v>
      </c>
      <c r="K151" s="23"/>
      <c r="L151" s="70">
        <v>504</v>
      </c>
      <c r="M151" s="70">
        <f t="shared" si="195"/>
        <v>1048</v>
      </c>
      <c r="N151" s="70">
        <v>1552</v>
      </c>
      <c r="O151" s="70">
        <f t="shared" si="196"/>
        <v>814</v>
      </c>
      <c r="P151" s="70">
        <f t="shared" si="197"/>
        <v>1321</v>
      </c>
      <c r="Q151" s="70">
        <f t="shared" si="198"/>
        <v>2135</v>
      </c>
      <c r="R151" s="70">
        <v>1318</v>
      </c>
      <c r="S151" s="70">
        <f t="shared" si="199"/>
        <v>2369</v>
      </c>
      <c r="T151" s="70">
        <v>3687</v>
      </c>
      <c r="U151" s="23"/>
      <c r="V151" s="70">
        <v>-224</v>
      </c>
      <c r="W151" s="70">
        <f t="shared" si="200"/>
        <v>-438</v>
      </c>
      <c r="X151" s="70">
        <v>-662</v>
      </c>
      <c r="Y151" s="70">
        <f t="shared" si="201"/>
        <v>2396</v>
      </c>
      <c r="Z151" s="70">
        <f t="shared" si="202"/>
        <v>2685</v>
      </c>
      <c r="AA151" s="70">
        <f t="shared" si="203"/>
        <v>5081</v>
      </c>
      <c r="AB151" s="70">
        <v>2172</v>
      </c>
      <c r="AC151" s="70">
        <f t="shared" si="204"/>
        <v>2247</v>
      </c>
      <c r="AD151" s="70">
        <v>4419</v>
      </c>
      <c r="AE151" s="23"/>
      <c r="AF151" s="233">
        <f t="shared" ref="AF151:AF214" si="244">SUM(V140:V151)</f>
        <v>-4314</v>
      </c>
      <c r="AG151" s="233">
        <f t="shared" si="205"/>
        <v>-8531</v>
      </c>
      <c r="AH151" s="233">
        <f t="shared" ref="AH151:AH214" si="245">SUM(X140:X151)</f>
        <v>-12845</v>
      </c>
      <c r="AI151" s="233">
        <f t="shared" si="206"/>
        <v>24831</v>
      </c>
      <c r="AJ151" s="233">
        <f t="shared" si="207"/>
        <v>25124</v>
      </c>
      <c r="AK151" s="233">
        <f t="shared" si="208"/>
        <v>49955</v>
      </c>
      <c r="AL151" s="233">
        <f t="shared" ref="AL151:AL214" si="246">SUM(AB140:AB151)</f>
        <v>20517</v>
      </c>
      <c r="AM151" s="233">
        <f t="shared" si="209"/>
        <v>16593</v>
      </c>
      <c r="AN151" s="233">
        <f t="shared" ref="AN151:AN214" si="247">SUM(AD140:AD151)</f>
        <v>37110</v>
      </c>
      <c r="AO151" s="23"/>
      <c r="AP151" s="233">
        <f t="shared" si="228"/>
        <v>4088</v>
      </c>
      <c r="AQ151" s="233">
        <f t="shared" si="229"/>
        <v>8402</v>
      </c>
      <c r="AR151" s="233">
        <f t="shared" si="230"/>
        <v>-4314</v>
      </c>
      <c r="AS151" s="233">
        <f t="shared" si="231"/>
        <v>36294</v>
      </c>
      <c r="AT151" s="233">
        <f t="shared" si="232"/>
        <v>11463</v>
      </c>
      <c r="AU151" s="233">
        <f t="shared" si="233"/>
        <v>24831</v>
      </c>
      <c r="AV151" s="409">
        <f t="shared" si="234"/>
        <v>40382</v>
      </c>
      <c r="AW151" s="409">
        <f t="shared" si="235"/>
        <v>19865</v>
      </c>
      <c r="AX151" s="233">
        <f t="shared" si="236"/>
        <v>20517</v>
      </c>
      <c r="AY151" s="75"/>
      <c r="AZ151" s="744">
        <v>318842</v>
      </c>
      <c r="BA151" s="382">
        <f t="shared" ref="BA151:BC214" si="248">SUM(AZ140:AZ151)/1000000</f>
        <v>3.9503750000000002</v>
      </c>
      <c r="BB151" s="69">
        <f t="shared" si="210"/>
        <v>114497</v>
      </c>
      <c r="BC151" s="382">
        <f t="shared" si="248"/>
        <v>1.1715720000000001</v>
      </c>
      <c r="BD151" s="744">
        <v>433339</v>
      </c>
      <c r="BE151" s="382">
        <f t="shared" si="237"/>
        <v>5.1219469999999996</v>
      </c>
      <c r="BF151" s="744">
        <v>475790</v>
      </c>
      <c r="BG151" s="382">
        <f t="shared" si="238"/>
        <v>6.2012320000000001</v>
      </c>
      <c r="BH151" s="69">
        <f t="shared" si="186"/>
        <v>1593900</v>
      </c>
      <c r="BI151" s="382">
        <f t="shared" si="239"/>
        <v>21.253823000000001</v>
      </c>
      <c r="BJ151" s="744">
        <v>2069690</v>
      </c>
      <c r="BK151" s="382">
        <f t="shared" si="240"/>
        <v>27.455055000000002</v>
      </c>
      <c r="BL151" s="69">
        <f t="shared" si="179"/>
        <v>794632</v>
      </c>
      <c r="BM151" s="382">
        <f t="shared" si="241"/>
        <v>10.151607</v>
      </c>
      <c r="BN151" s="69">
        <f t="shared" si="211"/>
        <v>1709562</v>
      </c>
      <c r="BO151" s="382">
        <f t="shared" si="242"/>
        <v>22.437221999999998</v>
      </c>
      <c r="BP151" s="744">
        <v>2504194</v>
      </c>
      <c r="BQ151" s="382">
        <f t="shared" si="243"/>
        <v>32.588828999999997</v>
      </c>
      <c r="BR151" s="20"/>
      <c r="BS151" s="744">
        <v>552968</v>
      </c>
      <c r="BT151" s="420">
        <f t="shared" ref="BT151:BT214" si="249">SUM(BS140:BS151)/1000000</f>
        <v>6.3374470000000001</v>
      </c>
      <c r="BU151" s="69">
        <f t="shared" si="212"/>
        <v>48837</v>
      </c>
      <c r="BV151" s="420">
        <f t="shared" ref="BV151:BV214" si="250">SUM(BU140:BU151)/1000000</f>
        <v>0.72072099999999995</v>
      </c>
      <c r="BW151" s="744">
        <v>601805</v>
      </c>
      <c r="BX151" s="420">
        <f t="shared" si="184"/>
        <v>7.0581680000000002</v>
      </c>
      <c r="BY151" s="744">
        <v>1319686</v>
      </c>
      <c r="BZ151" s="420">
        <f t="shared" si="183"/>
        <v>14.285453</v>
      </c>
      <c r="CA151" s="69">
        <f t="shared" si="213"/>
        <v>830247</v>
      </c>
      <c r="CB151" s="420">
        <f t="shared" si="181"/>
        <v>10.371781</v>
      </c>
      <c r="CC151" s="744">
        <v>2149933</v>
      </c>
      <c r="CD151" s="420">
        <f t="shared" si="187"/>
        <v>24.657233999999999</v>
      </c>
      <c r="CE151" s="69">
        <f t="shared" si="214"/>
        <v>1872654</v>
      </c>
      <c r="CF151" s="420">
        <f t="shared" si="188"/>
        <v>20.622900000000001</v>
      </c>
      <c r="CG151" s="69">
        <f t="shared" si="215"/>
        <v>883072</v>
      </c>
      <c r="CH151" s="420">
        <f t="shared" si="185"/>
        <v>11.149888000000001</v>
      </c>
      <c r="CI151" s="744">
        <v>2755726</v>
      </c>
      <c r="CJ151" s="471">
        <f t="shared" ref="CJ151:CJ165" si="251">SUM(CI140:CI151)/1000000</f>
        <v>31.772787999999998</v>
      </c>
      <c r="CK151" s="96"/>
      <c r="CL151" s="514">
        <v>917</v>
      </c>
      <c r="CM151" s="868">
        <f t="shared" si="189"/>
        <v>1.2006543075245366</v>
      </c>
      <c r="CN151" s="613"/>
      <c r="CO151" s="96"/>
      <c r="CP151" s="69">
        <f t="shared" si="216"/>
        <v>382819.02071973833</v>
      </c>
      <c r="CQ151" s="692">
        <f t="shared" ref="CQ151:CQ214" si="252">SUM(CP140:CP151)/1000000</f>
        <v>4.7776745909809009</v>
      </c>
      <c r="CR151" s="69">
        <f t="shared" si="216"/>
        <v>137471.31624863687</v>
      </c>
      <c r="CS151" s="692">
        <f t="shared" ref="CS151:CS214" si="253">SUM(CR140:CR151)/1000000</f>
        <v>1.4172006447279546</v>
      </c>
      <c r="CT151" s="69">
        <f t="shared" si="216"/>
        <v>520290.3369683752</v>
      </c>
      <c r="CU151" s="692">
        <f t="shared" ref="CU151:CU192" si="254">SUM(CT140:CT151)/1000000</f>
        <v>6.1948752357088548</v>
      </c>
      <c r="CV151" s="69">
        <f t="shared" si="216"/>
        <v>571259.31297709933</v>
      </c>
      <c r="CW151" s="692">
        <f t="shared" ref="CW151:CW192" si="255">SUM(CV140:CV151)/1000000</f>
        <v>7.5061902027933041</v>
      </c>
      <c r="CX151" s="69">
        <f t="shared" si="217"/>
        <v>1913722.9007633589</v>
      </c>
      <c r="CY151" s="692">
        <f t="shared" ref="CY151:CY205" si="256">SUM(CX140:CX151)/1000000</f>
        <v>25.715507355250672</v>
      </c>
      <c r="CZ151" s="69">
        <f t="shared" si="218"/>
        <v>2484982.2137404582</v>
      </c>
      <c r="DA151" s="692">
        <f t="shared" ref="DA151:DA214" si="257">SUM(CZ140:CZ151)/1000000</f>
        <v>33.221697558043978</v>
      </c>
      <c r="DB151" s="69">
        <f t="shared" si="219"/>
        <v>954078.33369683754</v>
      </c>
      <c r="DC151" s="692">
        <f t="shared" ref="DC151:DC214" si="258">SUM(DB140:DB151)/1000000</f>
        <v>12.283864793774203</v>
      </c>
      <c r="DD151" s="69">
        <f t="shared" si="220"/>
        <v>2052592.9792802618</v>
      </c>
      <c r="DE151" s="692">
        <f t="shared" ref="DE151:DE214" si="259">SUM(DD140:DD151)/1000000</f>
        <v>27.147019038429782</v>
      </c>
      <c r="DF151" s="69">
        <f t="shared" si="220"/>
        <v>3006671.3129770993</v>
      </c>
      <c r="DG151" s="692">
        <f t="shared" ref="DG151:DG200" si="260">SUM(DF140:DF151)/1000000</f>
        <v>39.430883832203982</v>
      </c>
      <c r="DH151" s="20"/>
      <c r="DI151" s="69">
        <f t="shared" si="221"/>
        <v>663923.41112322791</v>
      </c>
      <c r="DJ151" s="692">
        <f t="shared" ref="DJ151:DJ214" si="261">SUM(DI140:DI151)/1000000</f>
        <v>7.6650612335500075</v>
      </c>
      <c r="DK151" s="69">
        <f t="shared" si="221"/>
        <v>58636.354416575792</v>
      </c>
      <c r="DL151" s="692">
        <f t="shared" ref="DL151:DL214" si="262">SUM(DK140:DK151)/1000000</f>
        <v>0.87208404332463618</v>
      </c>
      <c r="DM151" s="69">
        <f t="shared" si="221"/>
        <v>722559.76553980378</v>
      </c>
      <c r="DN151" s="692">
        <f t="shared" ref="DN151:DN192" si="263">SUM(DM140:DM151)/1000000</f>
        <v>8.5371452768746448</v>
      </c>
      <c r="DO151" s="69">
        <f t="shared" si="221"/>
        <v>1584486.6804798257</v>
      </c>
      <c r="DP151" s="692">
        <f t="shared" ref="DP151:DP192" si="264">SUM(DO140:DO151)/1000000</f>
        <v>17.279736330675785</v>
      </c>
      <c r="DQ151" s="69">
        <f t="shared" si="222"/>
        <v>996839.63685932395</v>
      </c>
      <c r="DR151" s="692">
        <f t="shared" ref="DR151:DR205" si="265">SUM(DQ140:DQ151)/1000000</f>
        <v>12.545303516278597</v>
      </c>
      <c r="DS151" s="69">
        <f t="shared" si="223"/>
        <v>2581326.3173391498</v>
      </c>
      <c r="DT151" s="692">
        <f t="shared" ref="DT151:DT214" si="266">SUM(DS140:DS151)/1000000</f>
        <v>29.825039846954379</v>
      </c>
      <c r="DU151" s="69">
        <f t="shared" si="224"/>
        <v>2248410.0916030537</v>
      </c>
      <c r="DV151" s="471">
        <f t="shared" ref="DV151:DV214" si="267">SUM(DU140:DU151)/1000000</f>
        <v>24.944797564225794</v>
      </c>
      <c r="DW151" s="69">
        <f t="shared" si="225"/>
        <v>1060264.2006543076</v>
      </c>
      <c r="DX151" s="692">
        <f t="shared" ref="DX151:DX214" si="268">SUM(DW140:DW151)/1000000</f>
        <v>13.486841937383801</v>
      </c>
      <c r="DY151" s="69">
        <f t="shared" si="226"/>
        <v>3308674.2922573611</v>
      </c>
      <c r="DZ151" s="692">
        <f t="shared" ref="DZ151:DZ200" si="269">SUM(DY140:DY151)/1000000</f>
        <v>38.431639501609588</v>
      </c>
      <c r="EA151" s="91"/>
      <c r="EB151" s="69"/>
      <c r="EC151" s="69"/>
      <c r="ED151" s="69"/>
      <c r="EE151" s="69"/>
      <c r="EF151" s="69"/>
      <c r="EG151" s="69"/>
      <c r="EH151" s="69">
        <v>367000</v>
      </c>
      <c r="EI151" s="69">
        <f t="shared" si="227"/>
        <v>1564000</v>
      </c>
      <c r="EJ151" s="69">
        <v>1931000</v>
      </c>
      <c r="EK151" s="91"/>
      <c r="EL151" s="69"/>
      <c r="EM151" s="69"/>
      <c r="EN151" s="69"/>
      <c r="EO151" s="69"/>
      <c r="EP151" s="69"/>
      <c r="EQ151" s="69"/>
      <c r="ER151" s="69"/>
      <c r="ES151" s="69"/>
      <c r="ET151" s="69"/>
      <c r="EU151" s="91"/>
    </row>
    <row r="152" spans="1:151" s="72" customFormat="1">
      <c r="A152" s="61">
        <v>37530</v>
      </c>
      <c r="B152" s="70">
        <v>245</v>
      </c>
      <c r="C152" s="70">
        <f t="shared" si="190"/>
        <v>629</v>
      </c>
      <c r="D152" s="70">
        <v>874</v>
      </c>
      <c r="E152" s="70">
        <f t="shared" si="191"/>
        <v>2883</v>
      </c>
      <c r="F152" s="70">
        <f t="shared" si="192"/>
        <v>3739</v>
      </c>
      <c r="G152" s="70">
        <f t="shared" si="193"/>
        <v>6622</v>
      </c>
      <c r="H152" s="70">
        <v>3128</v>
      </c>
      <c r="I152" s="70">
        <f t="shared" si="194"/>
        <v>4368</v>
      </c>
      <c r="J152" s="70">
        <v>7496</v>
      </c>
      <c r="K152" s="23"/>
      <c r="L152" s="70">
        <v>530</v>
      </c>
      <c r="M152" s="70">
        <f t="shared" si="195"/>
        <v>1053</v>
      </c>
      <c r="N152" s="70">
        <v>1583</v>
      </c>
      <c r="O152" s="70">
        <f t="shared" si="196"/>
        <v>626</v>
      </c>
      <c r="P152" s="70">
        <f t="shared" si="197"/>
        <v>1161</v>
      </c>
      <c r="Q152" s="70">
        <f t="shared" si="198"/>
        <v>1787</v>
      </c>
      <c r="R152" s="70">
        <v>1156</v>
      </c>
      <c r="S152" s="70">
        <f t="shared" si="199"/>
        <v>2214</v>
      </c>
      <c r="T152" s="70">
        <v>3370</v>
      </c>
      <c r="U152" s="23"/>
      <c r="V152" s="70">
        <v>-285</v>
      </c>
      <c r="W152" s="70">
        <f t="shared" si="200"/>
        <v>-424</v>
      </c>
      <c r="X152" s="70">
        <v>-709</v>
      </c>
      <c r="Y152" s="70">
        <f t="shared" si="201"/>
        <v>2257</v>
      </c>
      <c r="Z152" s="70">
        <f t="shared" si="202"/>
        <v>2578</v>
      </c>
      <c r="AA152" s="70">
        <f t="shared" si="203"/>
        <v>4835</v>
      </c>
      <c r="AB152" s="70">
        <v>1972</v>
      </c>
      <c r="AC152" s="70">
        <f t="shared" si="204"/>
        <v>2154</v>
      </c>
      <c r="AD152" s="70">
        <v>4126</v>
      </c>
      <c r="AE152" s="23"/>
      <c r="AF152" s="233">
        <f t="shared" si="244"/>
        <v>-4324</v>
      </c>
      <c r="AG152" s="233">
        <f t="shared" si="205"/>
        <v>-8433</v>
      </c>
      <c r="AH152" s="233">
        <f t="shared" si="245"/>
        <v>-12757</v>
      </c>
      <c r="AI152" s="233">
        <f t="shared" si="206"/>
        <v>25099</v>
      </c>
      <c r="AJ152" s="233">
        <f t="shared" si="207"/>
        <v>25128</v>
      </c>
      <c r="AK152" s="233">
        <f t="shared" si="208"/>
        <v>50227</v>
      </c>
      <c r="AL152" s="233">
        <f t="shared" si="246"/>
        <v>20775</v>
      </c>
      <c r="AM152" s="233">
        <f t="shared" si="209"/>
        <v>16695</v>
      </c>
      <c r="AN152" s="233">
        <f t="shared" si="247"/>
        <v>37470</v>
      </c>
      <c r="AO152" s="23"/>
      <c r="AP152" s="233">
        <f t="shared" si="228"/>
        <v>4061</v>
      </c>
      <c r="AQ152" s="233">
        <f t="shared" si="229"/>
        <v>8385</v>
      </c>
      <c r="AR152" s="233">
        <f t="shared" si="230"/>
        <v>-4324</v>
      </c>
      <c r="AS152" s="233">
        <f t="shared" si="231"/>
        <v>36506</v>
      </c>
      <c r="AT152" s="233">
        <f t="shared" si="232"/>
        <v>11407</v>
      </c>
      <c r="AU152" s="233">
        <f t="shared" si="233"/>
        <v>25099</v>
      </c>
      <c r="AV152" s="409">
        <f t="shared" si="234"/>
        <v>40567</v>
      </c>
      <c r="AW152" s="409">
        <f t="shared" si="235"/>
        <v>19792</v>
      </c>
      <c r="AX152" s="233">
        <f t="shared" si="236"/>
        <v>20775</v>
      </c>
      <c r="AY152" s="75"/>
      <c r="AZ152" s="744">
        <v>299485</v>
      </c>
      <c r="BA152" s="382">
        <f t="shared" si="248"/>
        <v>3.9806330000000001</v>
      </c>
      <c r="BB152" s="69">
        <f t="shared" si="210"/>
        <v>92768</v>
      </c>
      <c r="BC152" s="382">
        <f t="shared" si="248"/>
        <v>1.1631309999999999</v>
      </c>
      <c r="BD152" s="744">
        <v>392253</v>
      </c>
      <c r="BE152" s="382">
        <f t="shared" si="237"/>
        <v>5.143764</v>
      </c>
      <c r="BF152" s="744">
        <v>517028</v>
      </c>
      <c r="BG152" s="382">
        <f t="shared" si="238"/>
        <v>6.1391299999999998</v>
      </c>
      <c r="BH152" s="69">
        <f t="shared" si="186"/>
        <v>1636869</v>
      </c>
      <c r="BI152" s="382">
        <f t="shared" si="239"/>
        <v>21.077345999999999</v>
      </c>
      <c r="BJ152" s="744">
        <v>2153897</v>
      </c>
      <c r="BK152" s="382">
        <f t="shared" si="240"/>
        <v>27.216476</v>
      </c>
      <c r="BL152" s="69">
        <f t="shared" si="179"/>
        <v>816513</v>
      </c>
      <c r="BM152" s="382">
        <f t="shared" si="241"/>
        <v>10.119763000000001</v>
      </c>
      <c r="BN152" s="69">
        <f t="shared" si="211"/>
        <v>1730879</v>
      </c>
      <c r="BO152" s="382">
        <f t="shared" si="242"/>
        <v>22.252321999999999</v>
      </c>
      <c r="BP152" s="744">
        <v>2547392</v>
      </c>
      <c r="BQ152" s="382">
        <f t="shared" si="243"/>
        <v>32.372084999999998</v>
      </c>
      <c r="BR152" s="20"/>
      <c r="BS152" s="744">
        <v>584179</v>
      </c>
      <c r="BT152" s="420">
        <f t="shared" si="249"/>
        <v>6.3622189999999996</v>
      </c>
      <c r="BU152" s="69">
        <f t="shared" si="212"/>
        <v>53258</v>
      </c>
      <c r="BV152" s="420">
        <f t="shared" si="250"/>
        <v>0.70761799999999997</v>
      </c>
      <c r="BW152" s="744">
        <v>637437</v>
      </c>
      <c r="BX152" s="420">
        <f t="shared" si="184"/>
        <v>7.0698369999999997</v>
      </c>
      <c r="BY152" s="744">
        <v>1416370</v>
      </c>
      <c r="BZ152" s="420">
        <f t="shared" si="183"/>
        <v>14.32977</v>
      </c>
      <c r="CA152" s="69">
        <f t="shared" si="213"/>
        <v>880552</v>
      </c>
      <c r="CB152" s="420">
        <f t="shared" si="181"/>
        <v>10.345078000000001</v>
      </c>
      <c r="CC152" s="744">
        <v>2296922</v>
      </c>
      <c r="CD152" s="420">
        <f t="shared" si="187"/>
        <v>24.674848000000001</v>
      </c>
      <c r="CE152" s="69">
        <f t="shared" si="214"/>
        <v>2000549</v>
      </c>
      <c r="CF152" s="420">
        <f t="shared" si="188"/>
        <v>20.691989</v>
      </c>
      <c r="CG152" s="69">
        <f t="shared" si="215"/>
        <v>937580</v>
      </c>
      <c r="CH152" s="420">
        <f t="shared" si="185"/>
        <v>11.109030000000001</v>
      </c>
      <c r="CI152" s="744">
        <v>2938129</v>
      </c>
      <c r="CJ152" s="471">
        <f t="shared" si="251"/>
        <v>31.801019</v>
      </c>
      <c r="CK152" s="96"/>
      <c r="CL152" s="514">
        <v>917</v>
      </c>
      <c r="CM152" s="868">
        <f t="shared" si="189"/>
        <v>1.2006543075245366</v>
      </c>
      <c r="CN152" s="613"/>
      <c r="CO152" s="96"/>
      <c r="CP152" s="69">
        <f t="shared" si="216"/>
        <v>359577.95528898586</v>
      </c>
      <c r="CQ152" s="692">
        <f t="shared" si="252"/>
        <v>4.8097178203030353</v>
      </c>
      <c r="CR152" s="69">
        <f t="shared" si="216"/>
        <v>111382.29880043621</v>
      </c>
      <c r="CS152" s="692">
        <f t="shared" si="253"/>
        <v>1.405454646290822</v>
      </c>
      <c r="CT152" s="69">
        <f t="shared" si="216"/>
        <v>470960.25408942206</v>
      </c>
      <c r="CU152" s="692">
        <f t="shared" si="254"/>
        <v>6.2151724665938559</v>
      </c>
      <c r="CV152" s="69">
        <f t="shared" si="216"/>
        <v>620771.8953107961</v>
      </c>
      <c r="CW152" s="692">
        <f t="shared" si="255"/>
        <v>7.4224072583250935</v>
      </c>
      <c r="CX152" s="69">
        <f t="shared" si="217"/>
        <v>1965313.8157033806</v>
      </c>
      <c r="CY152" s="692">
        <f t="shared" si="256"/>
        <v>25.474750512390521</v>
      </c>
      <c r="CZ152" s="69">
        <f t="shared" si="218"/>
        <v>2586085.7110141767</v>
      </c>
      <c r="DA152" s="692">
        <f t="shared" si="257"/>
        <v>32.897157770715616</v>
      </c>
      <c r="DB152" s="69">
        <f t="shared" si="219"/>
        <v>980349.85059978196</v>
      </c>
      <c r="DC152" s="692">
        <f t="shared" si="258"/>
        <v>12.232125078628128</v>
      </c>
      <c r="DD152" s="69">
        <f t="shared" si="220"/>
        <v>2078187.3271537623</v>
      </c>
      <c r="DE152" s="692">
        <f t="shared" si="259"/>
        <v>26.89451832248962</v>
      </c>
      <c r="DF152" s="69">
        <f t="shared" si="220"/>
        <v>3058537.1777535444</v>
      </c>
      <c r="DG152" s="692">
        <f t="shared" si="260"/>
        <v>39.126643401117747</v>
      </c>
      <c r="DH152" s="20"/>
      <c r="DI152" s="69">
        <f t="shared" si="221"/>
        <v>701397.03271537623</v>
      </c>
      <c r="DJ152" s="692">
        <f t="shared" si="261"/>
        <v>7.6858979270388641</v>
      </c>
      <c r="DK152" s="69">
        <f t="shared" si="221"/>
        <v>63944.447110141773</v>
      </c>
      <c r="DL152" s="692">
        <f t="shared" si="262"/>
        <v>0.85529538435742991</v>
      </c>
      <c r="DM152" s="69">
        <f t="shared" si="221"/>
        <v>765341.47982551809</v>
      </c>
      <c r="DN152" s="692">
        <f t="shared" si="263"/>
        <v>8.5411933113962935</v>
      </c>
      <c r="DO152" s="69">
        <f t="shared" si="221"/>
        <v>1700570.741548528</v>
      </c>
      <c r="DP152" s="692">
        <f t="shared" si="264"/>
        <v>17.311102262279558</v>
      </c>
      <c r="DQ152" s="69">
        <f t="shared" si="222"/>
        <v>1057238.5517993458</v>
      </c>
      <c r="DR152" s="692">
        <f t="shared" si="265"/>
        <v>12.498798692387338</v>
      </c>
      <c r="DS152" s="69">
        <f t="shared" si="223"/>
        <v>2757809.2933478737</v>
      </c>
      <c r="DT152" s="692">
        <f t="shared" si="266"/>
        <v>29.80990095466689</v>
      </c>
      <c r="DU152" s="69">
        <f t="shared" si="224"/>
        <v>2401967.774263904</v>
      </c>
      <c r="DV152" s="471">
        <f t="shared" si="267"/>
        <v>24.997000189318417</v>
      </c>
      <c r="DW152" s="69">
        <f t="shared" si="225"/>
        <v>1125709.4656488551</v>
      </c>
      <c r="DX152" s="692">
        <f t="shared" si="268"/>
        <v>13.422208598612766</v>
      </c>
      <c r="DY152" s="69">
        <f t="shared" si="226"/>
        <v>3527677.239912759</v>
      </c>
      <c r="DZ152" s="692">
        <f t="shared" si="269"/>
        <v>38.419208787931183</v>
      </c>
      <c r="EA152" s="91"/>
      <c r="EB152" s="69">
        <v>186000</v>
      </c>
      <c r="EC152" s="69">
        <f>ED152-EB152</f>
        <v>1065000</v>
      </c>
      <c r="ED152" s="69">
        <v>1251000</v>
      </c>
      <c r="EE152" s="69">
        <v>251000</v>
      </c>
      <c r="EF152" s="69">
        <f>EG152-EE152</f>
        <v>703000</v>
      </c>
      <c r="EG152" s="69">
        <v>954000</v>
      </c>
      <c r="EH152" s="69">
        <v>437000</v>
      </c>
      <c r="EI152" s="69">
        <f t="shared" si="227"/>
        <v>1768000</v>
      </c>
      <c r="EJ152" s="69">
        <v>2205000</v>
      </c>
      <c r="EK152" s="91"/>
      <c r="EL152" s="69"/>
      <c r="EM152" s="69"/>
      <c r="EN152" s="69"/>
      <c r="EO152" s="69"/>
      <c r="EP152" s="69"/>
      <c r="EQ152" s="69"/>
      <c r="ER152" s="69"/>
      <c r="ES152" s="69"/>
      <c r="ET152" s="69"/>
      <c r="EU152" s="91"/>
    </row>
    <row r="153" spans="1:151" s="72" customFormat="1">
      <c r="A153" s="61">
        <v>37561</v>
      </c>
      <c r="B153" s="70">
        <v>367</v>
      </c>
      <c r="C153" s="70">
        <f t="shared" si="190"/>
        <v>766</v>
      </c>
      <c r="D153" s="70">
        <v>1133</v>
      </c>
      <c r="E153" s="70">
        <f t="shared" si="191"/>
        <v>3101</v>
      </c>
      <c r="F153" s="70">
        <f t="shared" si="192"/>
        <v>4340</v>
      </c>
      <c r="G153" s="70">
        <f t="shared" si="193"/>
        <v>7441</v>
      </c>
      <c r="H153" s="70">
        <v>3468</v>
      </c>
      <c r="I153" s="70">
        <f t="shared" si="194"/>
        <v>5106</v>
      </c>
      <c r="J153" s="70">
        <v>8574</v>
      </c>
      <c r="K153" s="23"/>
      <c r="L153" s="70">
        <v>522</v>
      </c>
      <c r="M153" s="70">
        <f t="shared" si="195"/>
        <v>1115</v>
      </c>
      <c r="N153" s="70">
        <v>1637</v>
      </c>
      <c r="O153" s="70">
        <f t="shared" si="196"/>
        <v>889</v>
      </c>
      <c r="P153" s="70">
        <f t="shared" si="197"/>
        <v>1313</v>
      </c>
      <c r="Q153" s="70">
        <f t="shared" si="198"/>
        <v>2202</v>
      </c>
      <c r="R153" s="70">
        <v>1411</v>
      </c>
      <c r="S153" s="70">
        <f t="shared" si="199"/>
        <v>2428</v>
      </c>
      <c r="T153" s="70">
        <v>3839</v>
      </c>
      <c r="U153" s="23"/>
      <c r="V153" s="70">
        <v>-155</v>
      </c>
      <c r="W153" s="70">
        <f t="shared" si="200"/>
        <v>-349</v>
      </c>
      <c r="X153" s="70">
        <v>-504</v>
      </c>
      <c r="Y153" s="70">
        <f t="shared" si="201"/>
        <v>2212</v>
      </c>
      <c r="Z153" s="70">
        <f t="shared" si="202"/>
        <v>3027</v>
      </c>
      <c r="AA153" s="70">
        <f t="shared" si="203"/>
        <v>5239</v>
      </c>
      <c r="AB153" s="70">
        <v>2057</v>
      </c>
      <c r="AC153" s="70">
        <f t="shared" si="204"/>
        <v>2678</v>
      </c>
      <c r="AD153" s="70">
        <v>4735</v>
      </c>
      <c r="AE153" s="23"/>
      <c r="AF153" s="233">
        <f t="shared" si="244"/>
        <v>-4268</v>
      </c>
      <c r="AG153" s="233">
        <f t="shared" si="205"/>
        <v>-8196</v>
      </c>
      <c r="AH153" s="233">
        <f t="shared" si="245"/>
        <v>-12464</v>
      </c>
      <c r="AI153" s="233">
        <f t="shared" si="206"/>
        <v>25072</v>
      </c>
      <c r="AJ153" s="233">
        <f t="shared" si="207"/>
        <v>25577</v>
      </c>
      <c r="AK153" s="233">
        <f t="shared" si="208"/>
        <v>50649</v>
      </c>
      <c r="AL153" s="233">
        <f t="shared" si="246"/>
        <v>20804</v>
      </c>
      <c r="AM153" s="233">
        <f t="shared" si="209"/>
        <v>17381</v>
      </c>
      <c r="AN153" s="233">
        <f t="shared" si="247"/>
        <v>38185</v>
      </c>
      <c r="AO153" s="23"/>
      <c r="AP153" s="233">
        <f t="shared" si="228"/>
        <v>4098</v>
      </c>
      <c r="AQ153" s="233">
        <f t="shared" si="229"/>
        <v>8366</v>
      </c>
      <c r="AR153" s="233">
        <f t="shared" si="230"/>
        <v>-4268</v>
      </c>
      <c r="AS153" s="233">
        <f t="shared" si="231"/>
        <v>36543</v>
      </c>
      <c r="AT153" s="233">
        <f t="shared" si="232"/>
        <v>11471</v>
      </c>
      <c r="AU153" s="233">
        <f t="shared" si="233"/>
        <v>25072</v>
      </c>
      <c r="AV153" s="409">
        <f t="shared" si="234"/>
        <v>40641</v>
      </c>
      <c r="AW153" s="409">
        <f t="shared" si="235"/>
        <v>19837</v>
      </c>
      <c r="AX153" s="233">
        <f t="shared" si="236"/>
        <v>20804</v>
      </c>
      <c r="AY153" s="75"/>
      <c r="AZ153" s="744">
        <v>364627</v>
      </c>
      <c r="BA153" s="382">
        <f t="shared" si="248"/>
        <v>4.0090219999999999</v>
      </c>
      <c r="BB153" s="69">
        <f t="shared" si="210"/>
        <v>92223</v>
      </c>
      <c r="BC153" s="382">
        <f t="shared" si="248"/>
        <v>1.151551</v>
      </c>
      <c r="BD153" s="744">
        <v>456850</v>
      </c>
      <c r="BE153" s="382">
        <f t="shared" si="237"/>
        <v>5.1605730000000003</v>
      </c>
      <c r="BF153" s="744">
        <v>530198</v>
      </c>
      <c r="BG153" s="382">
        <f t="shared" si="238"/>
        <v>6.0675470000000002</v>
      </c>
      <c r="BH153" s="69">
        <f t="shared" si="186"/>
        <v>1581461</v>
      </c>
      <c r="BI153" s="382">
        <f t="shared" si="239"/>
        <v>20.940290999999998</v>
      </c>
      <c r="BJ153" s="744">
        <v>2111659</v>
      </c>
      <c r="BK153" s="382">
        <f t="shared" si="240"/>
        <v>27.007838</v>
      </c>
      <c r="BL153" s="69">
        <f t="shared" si="179"/>
        <v>894825</v>
      </c>
      <c r="BM153" s="382">
        <f t="shared" si="241"/>
        <v>10.076568999999999</v>
      </c>
      <c r="BN153" s="69">
        <f t="shared" si="211"/>
        <v>1674618</v>
      </c>
      <c r="BO153" s="382">
        <f t="shared" si="242"/>
        <v>22.103297999999999</v>
      </c>
      <c r="BP153" s="744">
        <v>2569443</v>
      </c>
      <c r="BQ153" s="382">
        <f t="shared" si="243"/>
        <v>32.179867000000002</v>
      </c>
      <c r="BR153" s="20"/>
      <c r="BS153" s="744">
        <v>678128</v>
      </c>
      <c r="BT153" s="420">
        <f t="shared" si="249"/>
        <v>6.4834420000000001</v>
      </c>
      <c r="BU153" s="69">
        <f t="shared" si="212"/>
        <v>45851</v>
      </c>
      <c r="BV153" s="420">
        <f t="shared" si="250"/>
        <v>0.68862100000000004</v>
      </c>
      <c r="BW153" s="744">
        <v>723979</v>
      </c>
      <c r="BX153" s="420">
        <f t="shared" si="184"/>
        <v>7.1720629999999996</v>
      </c>
      <c r="BY153" s="744">
        <v>1330698</v>
      </c>
      <c r="BZ153" s="420">
        <f t="shared" si="183"/>
        <v>14.244505999999999</v>
      </c>
      <c r="CA153" s="69">
        <f t="shared" si="213"/>
        <v>938065</v>
      </c>
      <c r="CB153" s="420">
        <f t="shared" si="181"/>
        <v>10.381136</v>
      </c>
      <c r="CC153" s="744">
        <v>2268763</v>
      </c>
      <c r="CD153" s="420">
        <f t="shared" si="187"/>
        <v>24.625641999999999</v>
      </c>
      <c r="CE153" s="69">
        <f t="shared" si="214"/>
        <v>2008826</v>
      </c>
      <c r="CF153" s="420">
        <f t="shared" si="188"/>
        <v>20.727948000000001</v>
      </c>
      <c r="CG153" s="69">
        <f t="shared" si="215"/>
        <v>988243</v>
      </c>
      <c r="CH153" s="420">
        <f t="shared" si="185"/>
        <v>11.124984</v>
      </c>
      <c r="CI153" s="744">
        <v>2997069</v>
      </c>
      <c r="CJ153" s="471">
        <f t="shared" si="251"/>
        <v>31.852931999999999</v>
      </c>
      <c r="CK153" s="96"/>
      <c r="CL153" s="514">
        <v>917</v>
      </c>
      <c r="CM153" s="868">
        <f t="shared" si="189"/>
        <v>1.2006543075245366</v>
      </c>
      <c r="CN153" s="613"/>
      <c r="CO153" s="96"/>
      <c r="CP153" s="69">
        <f t="shared" si="216"/>
        <v>437790.97818974924</v>
      </c>
      <c r="CQ153" s="692">
        <f t="shared" si="252"/>
        <v>4.8384501929679233</v>
      </c>
      <c r="CR153" s="69">
        <f t="shared" si="216"/>
        <v>110727.94220283534</v>
      </c>
      <c r="CS153" s="692">
        <f t="shared" si="253"/>
        <v>1.38989849678095</v>
      </c>
      <c r="CT153" s="69">
        <f t="shared" si="216"/>
        <v>548518.92039258452</v>
      </c>
      <c r="CU153" s="692">
        <f t="shared" si="254"/>
        <v>6.2283486897488718</v>
      </c>
      <c r="CV153" s="69">
        <f t="shared" si="216"/>
        <v>636584.51254089421</v>
      </c>
      <c r="CW153" s="692">
        <f t="shared" si="255"/>
        <v>7.3268803001477574</v>
      </c>
      <c r="CX153" s="69">
        <f t="shared" si="217"/>
        <v>1898787.9618320612</v>
      </c>
      <c r="CY153" s="692">
        <f t="shared" si="256"/>
        <v>25.282835583614848</v>
      </c>
      <c r="CZ153" s="69">
        <f t="shared" si="218"/>
        <v>2535372.4743729555</v>
      </c>
      <c r="DA153" s="692">
        <f t="shared" si="257"/>
        <v>32.609715883762604</v>
      </c>
      <c r="DB153" s="69">
        <f t="shared" si="219"/>
        <v>1074375.4907306435</v>
      </c>
      <c r="DC153" s="692">
        <f t="shared" si="258"/>
        <v>12.165330493115677</v>
      </c>
      <c r="DD153" s="69">
        <f t="shared" si="220"/>
        <v>2010637.3151581245</v>
      </c>
      <c r="DE153" s="692">
        <f t="shared" si="259"/>
        <v>26.68655912715051</v>
      </c>
      <c r="DF153" s="69">
        <f t="shared" si="220"/>
        <v>3085012.8058887678</v>
      </c>
      <c r="DG153" s="692">
        <f t="shared" si="260"/>
        <v>38.851889620266178</v>
      </c>
      <c r="DH153" s="20"/>
      <c r="DI153" s="69">
        <f t="shared" si="221"/>
        <v>814197.30425299902</v>
      </c>
      <c r="DJ153" s="692">
        <f t="shared" si="261"/>
        <v>7.8225787616786038</v>
      </c>
      <c r="DK153" s="69">
        <f t="shared" si="221"/>
        <v>55051.200654307526</v>
      </c>
      <c r="DL153" s="692">
        <f t="shared" si="262"/>
        <v>0.83145415628245556</v>
      </c>
      <c r="DM153" s="69">
        <f t="shared" si="221"/>
        <v>869248.50490730652</v>
      </c>
      <c r="DN153" s="692">
        <f t="shared" si="263"/>
        <v>8.6540329179610591</v>
      </c>
      <c r="DO153" s="69">
        <f t="shared" si="221"/>
        <v>1597708.2857142859</v>
      </c>
      <c r="DP153" s="692">
        <f t="shared" si="264"/>
        <v>17.186187164568434</v>
      </c>
      <c r="DQ153" s="69">
        <f t="shared" si="222"/>
        <v>1126291.7829880044</v>
      </c>
      <c r="DR153" s="692">
        <f t="shared" si="265"/>
        <v>12.527731683110147</v>
      </c>
      <c r="DS153" s="69">
        <f t="shared" si="223"/>
        <v>2724000.0687022903</v>
      </c>
      <c r="DT153" s="692">
        <f t="shared" si="266"/>
        <v>29.713918847678574</v>
      </c>
      <c r="DU153" s="69">
        <f t="shared" si="224"/>
        <v>2411905.5899672848</v>
      </c>
      <c r="DV153" s="471">
        <f t="shared" si="267"/>
        <v>25.008765926247033</v>
      </c>
      <c r="DW153" s="69">
        <f t="shared" si="225"/>
        <v>1186538.2148309706</v>
      </c>
      <c r="DX153" s="692">
        <f t="shared" si="268"/>
        <v>13.425884726150917</v>
      </c>
      <c r="DY153" s="69">
        <f t="shared" si="226"/>
        <v>3598443.8047982552</v>
      </c>
      <c r="DZ153" s="692">
        <f t="shared" si="269"/>
        <v>38.434650652397949</v>
      </c>
      <c r="EA153" s="91"/>
      <c r="EB153" s="69"/>
      <c r="EC153" s="69"/>
      <c r="ED153" s="69"/>
      <c r="EE153" s="69"/>
      <c r="EF153" s="69"/>
      <c r="EG153" s="69"/>
      <c r="EH153" s="69">
        <v>505000</v>
      </c>
      <c r="EI153" s="69">
        <f t="shared" si="227"/>
        <v>1954000</v>
      </c>
      <c r="EJ153" s="69">
        <v>2459000</v>
      </c>
      <c r="EK153" s="91"/>
      <c r="EL153" s="69"/>
      <c r="EM153" s="69"/>
      <c r="EN153" s="69"/>
      <c r="EO153" s="69"/>
      <c r="EP153" s="69"/>
      <c r="EQ153" s="69"/>
      <c r="ER153" s="69"/>
      <c r="ES153" s="69"/>
      <c r="ET153" s="69"/>
      <c r="EU153" s="91"/>
    </row>
    <row r="154" spans="1:151" s="72" customFormat="1">
      <c r="A154" s="61">
        <v>37591</v>
      </c>
      <c r="B154" s="70">
        <v>543</v>
      </c>
      <c r="C154" s="70">
        <f t="shared" si="190"/>
        <v>1156</v>
      </c>
      <c r="D154" s="70">
        <v>1699</v>
      </c>
      <c r="E154" s="70">
        <f t="shared" si="191"/>
        <v>2947</v>
      </c>
      <c r="F154" s="70">
        <f t="shared" si="192"/>
        <v>3959</v>
      </c>
      <c r="G154" s="70">
        <f t="shared" si="193"/>
        <v>6906</v>
      </c>
      <c r="H154" s="70">
        <v>3490</v>
      </c>
      <c r="I154" s="70">
        <f t="shared" si="194"/>
        <v>5115</v>
      </c>
      <c r="J154" s="70">
        <v>8605</v>
      </c>
      <c r="K154" s="23"/>
      <c r="L154" s="70">
        <v>722</v>
      </c>
      <c r="M154" s="70">
        <f t="shared" si="195"/>
        <v>1488</v>
      </c>
      <c r="N154" s="70">
        <v>2210</v>
      </c>
      <c r="O154" s="70">
        <f t="shared" si="196"/>
        <v>1149</v>
      </c>
      <c r="P154" s="70">
        <f t="shared" si="197"/>
        <v>1829</v>
      </c>
      <c r="Q154" s="70">
        <f t="shared" si="198"/>
        <v>2978</v>
      </c>
      <c r="R154" s="70">
        <v>1871</v>
      </c>
      <c r="S154" s="70">
        <f t="shared" si="199"/>
        <v>3317</v>
      </c>
      <c r="T154" s="70">
        <v>5188</v>
      </c>
      <c r="U154" s="23"/>
      <c r="V154" s="70">
        <v>-179</v>
      </c>
      <c r="W154" s="70">
        <f t="shared" si="200"/>
        <v>-332</v>
      </c>
      <c r="X154" s="70">
        <v>-511</v>
      </c>
      <c r="Y154" s="70">
        <f t="shared" si="201"/>
        <v>1798</v>
      </c>
      <c r="Z154" s="70">
        <f t="shared" si="202"/>
        <v>2130</v>
      </c>
      <c r="AA154" s="70">
        <f t="shared" si="203"/>
        <v>3928</v>
      </c>
      <c r="AB154" s="70">
        <v>1619</v>
      </c>
      <c r="AC154" s="70">
        <f t="shared" si="204"/>
        <v>1798</v>
      </c>
      <c r="AD154" s="70">
        <v>3417</v>
      </c>
      <c r="AE154" s="23"/>
      <c r="AF154" s="233">
        <f t="shared" si="244"/>
        <v>-4054</v>
      </c>
      <c r="AG154" s="233">
        <f t="shared" si="205"/>
        <v>-7998</v>
      </c>
      <c r="AH154" s="233">
        <f t="shared" si="245"/>
        <v>-12052</v>
      </c>
      <c r="AI154" s="233">
        <f t="shared" si="206"/>
        <v>24905</v>
      </c>
      <c r="AJ154" s="233">
        <f t="shared" si="207"/>
        <v>25345</v>
      </c>
      <c r="AK154" s="233">
        <f t="shared" si="208"/>
        <v>50250</v>
      </c>
      <c r="AL154" s="233">
        <f t="shared" si="246"/>
        <v>20851</v>
      </c>
      <c r="AM154" s="233">
        <f t="shared" si="209"/>
        <v>17347</v>
      </c>
      <c r="AN154" s="233">
        <f t="shared" si="247"/>
        <v>38198</v>
      </c>
      <c r="AO154" s="23"/>
      <c r="AP154" s="233">
        <f t="shared" si="228"/>
        <v>4128</v>
      </c>
      <c r="AQ154" s="233">
        <f t="shared" si="229"/>
        <v>8182</v>
      </c>
      <c r="AR154" s="233">
        <f t="shared" si="230"/>
        <v>-4054</v>
      </c>
      <c r="AS154" s="233">
        <f t="shared" si="231"/>
        <v>36516</v>
      </c>
      <c r="AT154" s="233">
        <f t="shared" si="232"/>
        <v>11611</v>
      </c>
      <c r="AU154" s="233">
        <f t="shared" si="233"/>
        <v>24905</v>
      </c>
      <c r="AV154" s="409">
        <f t="shared" si="234"/>
        <v>40644</v>
      </c>
      <c r="AW154" s="409">
        <f t="shared" si="235"/>
        <v>19793</v>
      </c>
      <c r="AX154" s="233">
        <f t="shared" si="236"/>
        <v>20851</v>
      </c>
      <c r="AY154" s="75"/>
      <c r="AZ154" s="744">
        <v>317614</v>
      </c>
      <c r="BA154" s="382">
        <f t="shared" si="248"/>
        <v>4.0005139999999999</v>
      </c>
      <c r="BB154" s="69">
        <f t="shared" si="210"/>
        <v>84979</v>
      </c>
      <c r="BC154" s="382">
        <f t="shared" si="248"/>
        <v>1.1337839999999999</v>
      </c>
      <c r="BD154" s="744">
        <v>402593</v>
      </c>
      <c r="BE154" s="382">
        <f t="shared" si="237"/>
        <v>5.1342980000000003</v>
      </c>
      <c r="BF154" s="744">
        <v>451889</v>
      </c>
      <c r="BG154" s="382">
        <f t="shared" si="238"/>
        <v>5.9881250000000001</v>
      </c>
      <c r="BH154" s="69">
        <f t="shared" si="186"/>
        <v>1607008</v>
      </c>
      <c r="BI154" s="382">
        <f t="shared" si="239"/>
        <v>20.886903</v>
      </c>
      <c r="BJ154" s="744">
        <v>2058897</v>
      </c>
      <c r="BK154" s="382">
        <f t="shared" si="240"/>
        <v>26.875028</v>
      </c>
      <c r="BL154" s="69">
        <f t="shared" si="179"/>
        <v>769503</v>
      </c>
      <c r="BM154" s="382">
        <f t="shared" si="241"/>
        <v>9.9886389999999992</v>
      </c>
      <c r="BN154" s="69">
        <f t="shared" si="211"/>
        <v>1693406</v>
      </c>
      <c r="BO154" s="382">
        <f t="shared" si="242"/>
        <v>22.032782999999998</v>
      </c>
      <c r="BP154" s="744">
        <v>2462909</v>
      </c>
      <c r="BQ154" s="382">
        <f t="shared" si="243"/>
        <v>32.021422000000001</v>
      </c>
      <c r="BR154" s="20"/>
      <c r="BS154" s="744">
        <v>532431</v>
      </c>
      <c r="BT154" s="420">
        <f t="shared" si="249"/>
        <v>6.4649660000000004</v>
      </c>
      <c r="BU154" s="69">
        <f t="shared" si="212"/>
        <v>45898</v>
      </c>
      <c r="BV154" s="420">
        <f t="shared" si="250"/>
        <v>0.63208500000000001</v>
      </c>
      <c r="BW154" s="744">
        <v>578329</v>
      </c>
      <c r="BX154" s="420">
        <f t="shared" si="184"/>
        <v>7.0970510000000004</v>
      </c>
      <c r="BY154" s="744">
        <v>1276039</v>
      </c>
      <c r="BZ154" s="420">
        <f t="shared" si="183"/>
        <v>14.467184</v>
      </c>
      <c r="CA154" s="69">
        <f t="shared" si="213"/>
        <v>780773</v>
      </c>
      <c r="CB154" s="420">
        <f t="shared" si="181"/>
        <v>10.345046999999999</v>
      </c>
      <c r="CC154" s="744">
        <v>2056812</v>
      </c>
      <c r="CD154" s="420">
        <f t="shared" si="187"/>
        <v>24.812231000000001</v>
      </c>
      <c r="CE154" s="69">
        <f t="shared" si="214"/>
        <v>1808470</v>
      </c>
      <c r="CF154" s="420">
        <f t="shared" si="188"/>
        <v>20.93215</v>
      </c>
      <c r="CG154" s="69">
        <f t="shared" si="215"/>
        <v>831488</v>
      </c>
      <c r="CH154" s="420">
        <f t="shared" si="185"/>
        <v>11.030806</v>
      </c>
      <c r="CI154" s="744">
        <v>2639958</v>
      </c>
      <c r="CJ154" s="471">
        <f t="shared" si="251"/>
        <v>31.962955999999998</v>
      </c>
      <c r="CK154" s="96"/>
      <c r="CL154" s="514">
        <v>921</v>
      </c>
      <c r="CM154" s="868">
        <f t="shared" si="189"/>
        <v>1.1954397394136809</v>
      </c>
      <c r="CN154" s="613"/>
      <c r="CO154" s="96"/>
      <c r="CP154" s="69">
        <f t="shared" si="216"/>
        <v>379688.39739413682</v>
      </c>
      <c r="CQ154" s="692">
        <f t="shared" si="252"/>
        <v>4.8222617193587514</v>
      </c>
      <c r="CR154" s="69">
        <f t="shared" si="216"/>
        <v>101587.27361563519</v>
      </c>
      <c r="CS154" s="692">
        <f t="shared" si="253"/>
        <v>1.3667632279489557</v>
      </c>
      <c r="CT154" s="69">
        <f t="shared" si="216"/>
        <v>481275.67100977205</v>
      </c>
      <c r="CU154" s="692">
        <f t="shared" si="254"/>
        <v>6.1890249473077068</v>
      </c>
      <c r="CV154" s="69">
        <f t="shared" si="216"/>
        <v>540206.06840390887</v>
      </c>
      <c r="CW154" s="692">
        <f t="shared" si="255"/>
        <v>7.2221322219143973</v>
      </c>
      <c r="CX154" s="69">
        <f t="shared" si="217"/>
        <v>1921081.2247557004</v>
      </c>
      <c r="CY154" s="692">
        <f t="shared" si="256"/>
        <v>25.188375467686978</v>
      </c>
      <c r="CZ154" s="69">
        <f t="shared" si="218"/>
        <v>2461287.2931596092</v>
      </c>
      <c r="DA154" s="692">
        <f t="shared" si="257"/>
        <v>32.410507689601374</v>
      </c>
      <c r="DB154" s="69">
        <f t="shared" si="219"/>
        <v>919894.46579804562</v>
      </c>
      <c r="DC154" s="692">
        <f t="shared" si="258"/>
        <v>12.044393941273151</v>
      </c>
      <c r="DD154" s="69">
        <f t="shared" si="220"/>
        <v>2024364.8273615637</v>
      </c>
      <c r="DE154" s="692">
        <f t="shared" si="259"/>
        <v>26.569714449550663</v>
      </c>
      <c r="DF154" s="69">
        <f t="shared" si="220"/>
        <v>2944259.2931596092</v>
      </c>
      <c r="DG154" s="692">
        <f t="shared" si="260"/>
        <v>38.614108390823809</v>
      </c>
      <c r="DH154" s="20"/>
      <c r="DI154" s="69">
        <f t="shared" si="221"/>
        <v>636489.17589576554</v>
      </c>
      <c r="DJ154" s="692">
        <f t="shared" si="261"/>
        <v>7.790326364255737</v>
      </c>
      <c r="DK154" s="69">
        <f t="shared" si="221"/>
        <v>54868.293159609122</v>
      </c>
      <c r="DL154" s="692">
        <f t="shared" si="262"/>
        <v>0.76197864128329951</v>
      </c>
      <c r="DM154" s="69">
        <f t="shared" si="221"/>
        <v>691357.46905537462</v>
      </c>
      <c r="DN154" s="692">
        <f t="shared" si="263"/>
        <v>8.5523050055390346</v>
      </c>
      <c r="DO154" s="69">
        <f t="shared" si="221"/>
        <v>1525427.7296416939</v>
      </c>
      <c r="DP154" s="692">
        <f t="shared" si="264"/>
        <v>17.43294845429833</v>
      </c>
      <c r="DQ154" s="69">
        <f t="shared" si="222"/>
        <v>933367.07166123786</v>
      </c>
      <c r="DR154" s="692">
        <f t="shared" si="265"/>
        <v>12.469516547494647</v>
      </c>
      <c r="DS154" s="69">
        <f t="shared" si="223"/>
        <v>2458794.8013029317</v>
      </c>
      <c r="DT154" s="692">
        <f t="shared" si="266"/>
        <v>29.902465001792976</v>
      </c>
      <c r="DU154" s="69">
        <f t="shared" si="224"/>
        <v>2161916.9055374595</v>
      </c>
      <c r="DV154" s="471">
        <f t="shared" si="267"/>
        <v>25.22327481855406</v>
      </c>
      <c r="DW154" s="69">
        <f t="shared" si="225"/>
        <v>993993.79804560263</v>
      </c>
      <c r="DX154" s="692">
        <f t="shared" si="268"/>
        <v>13.296220017030038</v>
      </c>
      <c r="DY154" s="69">
        <f t="shared" si="226"/>
        <v>3155910.7035830622</v>
      </c>
      <c r="DZ154" s="692">
        <f t="shared" si="269"/>
        <v>38.519494835584105</v>
      </c>
      <c r="EA154" s="91"/>
      <c r="EB154" s="69"/>
      <c r="EC154" s="69"/>
      <c r="ED154" s="69"/>
      <c r="EE154" s="69"/>
      <c r="EF154" s="69"/>
      <c r="EG154" s="69"/>
      <c r="EH154" s="69">
        <v>479000</v>
      </c>
      <c r="EI154" s="69">
        <f t="shared" si="227"/>
        <v>2446000</v>
      </c>
      <c r="EJ154" s="69">
        <v>2925000</v>
      </c>
      <c r="EK154" s="91"/>
      <c r="EL154" s="69"/>
      <c r="EM154" s="69"/>
      <c r="EN154" s="69"/>
      <c r="EO154" s="69"/>
      <c r="EP154" s="69"/>
      <c r="EQ154" s="69"/>
      <c r="ER154" s="69"/>
      <c r="ES154" s="69"/>
      <c r="ET154" s="69"/>
      <c r="EU154" s="91"/>
    </row>
    <row r="155" spans="1:151" s="72" customFormat="1">
      <c r="A155" s="61">
        <v>37622</v>
      </c>
      <c r="B155" s="70">
        <v>480</v>
      </c>
      <c r="C155" s="70">
        <f t="shared" si="190"/>
        <v>1022</v>
      </c>
      <c r="D155" s="70">
        <v>1502</v>
      </c>
      <c r="E155" s="70">
        <f t="shared" si="191"/>
        <v>4739</v>
      </c>
      <c r="F155" s="70">
        <f t="shared" si="192"/>
        <v>5394</v>
      </c>
      <c r="G155" s="70">
        <f t="shared" si="193"/>
        <v>10133</v>
      </c>
      <c r="H155" s="70">
        <v>5219</v>
      </c>
      <c r="I155" s="70">
        <f t="shared" si="194"/>
        <v>6416</v>
      </c>
      <c r="J155" s="70">
        <v>11635</v>
      </c>
      <c r="K155" s="23"/>
      <c r="L155" s="70">
        <v>1064</v>
      </c>
      <c r="M155" s="70">
        <f t="shared" si="195"/>
        <v>2180</v>
      </c>
      <c r="N155" s="70">
        <v>3244</v>
      </c>
      <c r="O155" s="70">
        <f t="shared" si="196"/>
        <v>991</v>
      </c>
      <c r="P155" s="70">
        <f t="shared" si="197"/>
        <v>1841</v>
      </c>
      <c r="Q155" s="70">
        <f t="shared" si="198"/>
        <v>2832</v>
      </c>
      <c r="R155" s="70">
        <v>2055</v>
      </c>
      <c r="S155" s="70">
        <f t="shared" si="199"/>
        <v>4021</v>
      </c>
      <c r="T155" s="70">
        <v>6076</v>
      </c>
      <c r="U155" s="23"/>
      <c r="V155" s="70">
        <v>-584</v>
      </c>
      <c r="W155" s="70">
        <f t="shared" si="200"/>
        <v>-1158</v>
      </c>
      <c r="X155" s="70">
        <v>-1742</v>
      </c>
      <c r="Y155" s="70">
        <f t="shared" si="201"/>
        <v>3748</v>
      </c>
      <c r="Z155" s="70">
        <f t="shared" si="202"/>
        <v>3553</v>
      </c>
      <c r="AA155" s="70">
        <f t="shared" si="203"/>
        <v>7301</v>
      </c>
      <c r="AB155" s="70">
        <v>3164</v>
      </c>
      <c r="AC155" s="70">
        <f t="shared" si="204"/>
        <v>2395</v>
      </c>
      <c r="AD155" s="70">
        <v>5559</v>
      </c>
      <c r="AE155" s="23"/>
      <c r="AF155" s="233">
        <f t="shared" si="244"/>
        <v>-3995</v>
      </c>
      <c r="AG155" s="233">
        <f t="shared" si="205"/>
        <v>-7752</v>
      </c>
      <c r="AH155" s="233">
        <f t="shared" si="245"/>
        <v>-11747</v>
      </c>
      <c r="AI155" s="233">
        <f t="shared" si="206"/>
        <v>25303</v>
      </c>
      <c r="AJ155" s="233">
        <f t="shared" si="207"/>
        <v>25491</v>
      </c>
      <c r="AK155" s="233">
        <f t="shared" si="208"/>
        <v>50794</v>
      </c>
      <c r="AL155" s="233">
        <f t="shared" si="246"/>
        <v>21308</v>
      </c>
      <c r="AM155" s="233">
        <f t="shared" si="209"/>
        <v>17739</v>
      </c>
      <c r="AN155" s="233">
        <f t="shared" si="247"/>
        <v>39047</v>
      </c>
      <c r="AO155" s="23"/>
      <c r="AP155" s="233">
        <f t="shared" si="228"/>
        <v>4121</v>
      </c>
      <c r="AQ155" s="233">
        <f t="shared" si="229"/>
        <v>8116</v>
      </c>
      <c r="AR155" s="233">
        <f t="shared" si="230"/>
        <v>-3995</v>
      </c>
      <c r="AS155" s="233">
        <f t="shared" si="231"/>
        <v>36886</v>
      </c>
      <c r="AT155" s="233">
        <f t="shared" si="232"/>
        <v>11583</v>
      </c>
      <c r="AU155" s="233">
        <f t="shared" si="233"/>
        <v>25303</v>
      </c>
      <c r="AV155" s="409">
        <f t="shared" si="234"/>
        <v>41007</v>
      </c>
      <c r="AW155" s="409">
        <f t="shared" si="235"/>
        <v>19699</v>
      </c>
      <c r="AX155" s="233">
        <f t="shared" si="236"/>
        <v>21308</v>
      </c>
      <c r="AY155" s="75"/>
      <c r="AZ155" s="744">
        <v>273937</v>
      </c>
      <c r="BA155" s="382">
        <f t="shared" si="248"/>
        <v>4.0173990000000002</v>
      </c>
      <c r="BB155" s="69">
        <f t="shared" si="210"/>
        <v>82373</v>
      </c>
      <c r="BC155" s="382">
        <f t="shared" si="248"/>
        <v>1.1337550000000001</v>
      </c>
      <c r="BD155" s="744">
        <v>356310</v>
      </c>
      <c r="BE155" s="382">
        <f t="shared" si="237"/>
        <v>5.151154</v>
      </c>
      <c r="BF155" s="744">
        <v>371325</v>
      </c>
      <c r="BG155" s="382">
        <f t="shared" si="238"/>
        <v>5.908277</v>
      </c>
      <c r="BH155" s="69">
        <f t="shared" si="186"/>
        <v>1392705</v>
      </c>
      <c r="BI155" s="382">
        <f t="shared" si="239"/>
        <v>20.761823</v>
      </c>
      <c r="BJ155" s="744">
        <v>1764030</v>
      </c>
      <c r="BK155" s="382">
        <f t="shared" si="240"/>
        <v>26.670100000000001</v>
      </c>
      <c r="BL155" s="69">
        <f t="shared" si="179"/>
        <v>645262</v>
      </c>
      <c r="BM155" s="382">
        <f t="shared" si="241"/>
        <v>9.9256759999999993</v>
      </c>
      <c r="BN155" s="69">
        <f t="shared" si="211"/>
        <v>1476448</v>
      </c>
      <c r="BO155" s="382">
        <f t="shared" si="242"/>
        <v>21.908363000000001</v>
      </c>
      <c r="BP155" s="744">
        <v>2121710</v>
      </c>
      <c r="BQ155" s="382">
        <f t="shared" si="243"/>
        <v>31.834039000000001</v>
      </c>
      <c r="BR155" s="20"/>
      <c r="BS155" s="744">
        <v>390534</v>
      </c>
      <c r="BT155" s="420">
        <f t="shared" si="249"/>
        <v>6.4319819999999996</v>
      </c>
      <c r="BU155" s="69">
        <f t="shared" si="212"/>
        <v>33946</v>
      </c>
      <c r="BV155" s="420">
        <f t="shared" si="250"/>
        <v>0.61791399999999996</v>
      </c>
      <c r="BW155" s="744">
        <v>424480</v>
      </c>
      <c r="BX155" s="420">
        <f t="shared" si="184"/>
        <v>7.0498960000000004</v>
      </c>
      <c r="BY155" s="744">
        <v>1139793</v>
      </c>
      <c r="BZ155" s="420">
        <f t="shared" si="183"/>
        <v>14.504111999999999</v>
      </c>
      <c r="CA155" s="69">
        <f t="shared" si="213"/>
        <v>801008</v>
      </c>
      <c r="CB155" s="420">
        <f t="shared" si="181"/>
        <v>10.241134000000001</v>
      </c>
      <c r="CC155" s="744">
        <v>1940801</v>
      </c>
      <c r="CD155" s="420">
        <f t="shared" si="187"/>
        <v>24.745246000000002</v>
      </c>
      <c r="CE155" s="69">
        <f t="shared" si="214"/>
        <v>1530327</v>
      </c>
      <c r="CF155" s="420">
        <f t="shared" si="188"/>
        <v>20.936094000000001</v>
      </c>
      <c r="CG155" s="69">
        <f t="shared" si="215"/>
        <v>838660</v>
      </c>
      <c r="CH155" s="420">
        <f t="shared" si="185"/>
        <v>10.912528999999999</v>
      </c>
      <c r="CI155" s="744">
        <v>2368987</v>
      </c>
      <c r="CJ155" s="471">
        <f t="shared" si="251"/>
        <v>31.848623</v>
      </c>
      <c r="CK155" s="96"/>
      <c r="CL155" s="514">
        <v>921</v>
      </c>
      <c r="CM155" s="868">
        <f t="shared" si="189"/>
        <v>1.1954397394136809</v>
      </c>
      <c r="CN155" s="613"/>
      <c r="CO155" s="96"/>
      <c r="CP155" s="69">
        <f t="shared" si="216"/>
        <v>327475.17589576548</v>
      </c>
      <c r="CQ155" s="692">
        <f t="shared" si="252"/>
        <v>4.8377035413405149</v>
      </c>
      <c r="CR155" s="69">
        <f t="shared" si="216"/>
        <v>98471.957654723141</v>
      </c>
      <c r="CS155" s="692">
        <f t="shared" si="253"/>
        <v>1.3652080610171298</v>
      </c>
      <c r="CT155" s="69">
        <f t="shared" si="216"/>
        <v>425947.13355048862</v>
      </c>
      <c r="CU155" s="692">
        <f t="shared" si="254"/>
        <v>6.2029116023576449</v>
      </c>
      <c r="CV155" s="69">
        <f t="shared" si="216"/>
        <v>443896.66123778507</v>
      </c>
      <c r="CW155" s="692">
        <f t="shared" si="255"/>
        <v>7.1183536097232967</v>
      </c>
      <c r="CX155" s="69">
        <f t="shared" si="217"/>
        <v>1664894.9022801304</v>
      </c>
      <c r="CY155" s="692">
        <f t="shared" si="256"/>
        <v>25.010843374377252</v>
      </c>
      <c r="CZ155" s="69">
        <f t="shared" si="218"/>
        <v>2108791.5635179156</v>
      </c>
      <c r="DA155" s="692">
        <f t="shared" si="257"/>
        <v>32.129196984100545</v>
      </c>
      <c r="DB155" s="69">
        <f t="shared" si="219"/>
        <v>771371.83713355055</v>
      </c>
      <c r="DC155" s="692">
        <f t="shared" si="258"/>
        <v>11.956057151063813</v>
      </c>
      <c r="DD155" s="69">
        <f t="shared" si="220"/>
        <v>1765004.6123778503</v>
      </c>
      <c r="DE155" s="692">
        <f t="shared" si="259"/>
        <v>26.391438281333141</v>
      </c>
      <c r="DF155" s="69">
        <f t="shared" si="220"/>
        <v>2536376.4495114009</v>
      </c>
      <c r="DG155" s="692">
        <f t="shared" si="260"/>
        <v>38.347495432396947</v>
      </c>
      <c r="DH155" s="20"/>
      <c r="DI155" s="69">
        <f t="shared" si="221"/>
        <v>466859.86319218244</v>
      </c>
      <c r="DJ155" s="692">
        <f t="shared" si="261"/>
        <v>7.7430811359374436</v>
      </c>
      <c r="DK155" s="69">
        <f t="shared" si="221"/>
        <v>40580.397394136809</v>
      </c>
      <c r="DL155" s="692">
        <f t="shared" si="262"/>
        <v>0.74415019964766782</v>
      </c>
      <c r="DM155" s="69">
        <f t="shared" si="221"/>
        <v>507440.26058631926</v>
      </c>
      <c r="DN155" s="692">
        <f t="shared" si="263"/>
        <v>8.4872313355851112</v>
      </c>
      <c r="DO155" s="69">
        <f t="shared" si="221"/>
        <v>1362553.8469055376</v>
      </c>
      <c r="DP155" s="692">
        <f t="shared" si="264"/>
        <v>17.456743354125585</v>
      </c>
      <c r="DQ155" s="69">
        <f t="shared" si="222"/>
        <v>957556.79478827363</v>
      </c>
      <c r="DR155" s="692">
        <f t="shared" si="265"/>
        <v>12.328597023650065</v>
      </c>
      <c r="DS155" s="69">
        <f t="shared" si="223"/>
        <v>2320110.6416938114</v>
      </c>
      <c r="DT155" s="692">
        <f t="shared" si="266"/>
        <v>29.78534037777565</v>
      </c>
      <c r="DU155" s="69">
        <f t="shared" si="224"/>
        <v>1829413.7100977199</v>
      </c>
      <c r="DV155" s="471">
        <f t="shared" si="267"/>
        <v>25.19982449006303</v>
      </c>
      <c r="DW155" s="69">
        <f t="shared" si="225"/>
        <v>1002567.4918566776</v>
      </c>
      <c r="DX155" s="692">
        <f t="shared" si="268"/>
        <v>13.13716938650524</v>
      </c>
      <c r="DY155" s="69">
        <f t="shared" si="226"/>
        <v>2831981.2019543974</v>
      </c>
      <c r="DZ155" s="692">
        <f t="shared" si="269"/>
        <v>38.336993876568265</v>
      </c>
      <c r="EA155" s="91"/>
      <c r="EB155" s="69">
        <v>238000</v>
      </c>
      <c r="EC155" s="69">
        <f>ED155-EB155</f>
        <v>2163000</v>
      </c>
      <c r="ED155" s="69">
        <v>2401000</v>
      </c>
      <c r="EE155" s="69">
        <v>305000</v>
      </c>
      <c r="EF155" s="69">
        <f>EG155-EE155</f>
        <v>1178000</v>
      </c>
      <c r="EG155" s="69">
        <v>1483000</v>
      </c>
      <c r="EH155" s="69">
        <v>543000</v>
      </c>
      <c r="EI155" s="69">
        <f t="shared" si="227"/>
        <v>3341000</v>
      </c>
      <c r="EJ155" s="69">
        <v>3884000</v>
      </c>
      <c r="EK155" s="91"/>
      <c r="EL155" s="69"/>
      <c r="EM155" s="69"/>
      <c r="EN155" s="69"/>
      <c r="EO155" s="69"/>
      <c r="EP155" s="69"/>
      <c r="EQ155" s="69"/>
      <c r="ER155" s="69"/>
      <c r="ES155" s="69"/>
      <c r="ET155" s="69"/>
      <c r="EU155" s="91"/>
    </row>
    <row r="156" spans="1:151" s="72" customFormat="1">
      <c r="A156" s="61">
        <v>37653</v>
      </c>
      <c r="B156" s="70">
        <v>401</v>
      </c>
      <c r="C156" s="70">
        <f t="shared" si="190"/>
        <v>825</v>
      </c>
      <c r="D156" s="70">
        <v>1226</v>
      </c>
      <c r="E156" s="70">
        <f t="shared" si="191"/>
        <v>4398</v>
      </c>
      <c r="F156" s="70">
        <f t="shared" si="192"/>
        <v>5917</v>
      </c>
      <c r="G156" s="70">
        <f t="shared" si="193"/>
        <v>10315</v>
      </c>
      <c r="H156" s="70">
        <v>4799</v>
      </c>
      <c r="I156" s="70">
        <f t="shared" si="194"/>
        <v>6742</v>
      </c>
      <c r="J156" s="70">
        <v>11541</v>
      </c>
      <c r="K156" s="23"/>
      <c r="L156" s="70">
        <v>768</v>
      </c>
      <c r="M156" s="70">
        <f t="shared" si="195"/>
        <v>1505</v>
      </c>
      <c r="N156" s="70">
        <v>2273</v>
      </c>
      <c r="O156" s="70">
        <f t="shared" si="196"/>
        <v>955</v>
      </c>
      <c r="P156" s="70">
        <f t="shared" si="197"/>
        <v>1621</v>
      </c>
      <c r="Q156" s="70">
        <f t="shared" si="198"/>
        <v>2576</v>
      </c>
      <c r="R156" s="70">
        <v>1723</v>
      </c>
      <c r="S156" s="70">
        <f t="shared" si="199"/>
        <v>3126</v>
      </c>
      <c r="T156" s="70">
        <v>4849</v>
      </c>
      <c r="U156" s="23"/>
      <c r="V156" s="70">
        <v>-367</v>
      </c>
      <c r="W156" s="70">
        <f t="shared" si="200"/>
        <v>-680</v>
      </c>
      <c r="X156" s="70">
        <v>-1047</v>
      </c>
      <c r="Y156" s="70">
        <f t="shared" si="201"/>
        <v>3443</v>
      </c>
      <c r="Z156" s="70">
        <f t="shared" si="202"/>
        <v>4296</v>
      </c>
      <c r="AA156" s="70">
        <f t="shared" si="203"/>
        <v>7739</v>
      </c>
      <c r="AB156" s="70">
        <v>3076</v>
      </c>
      <c r="AC156" s="70">
        <f t="shared" si="204"/>
        <v>3616</v>
      </c>
      <c r="AD156" s="70">
        <v>6692</v>
      </c>
      <c r="AE156" s="23"/>
      <c r="AF156" s="233">
        <f t="shared" si="244"/>
        <v>-3929</v>
      </c>
      <c r="AG156" s="233">
        <f t="shared" si="205"/>
        <v>-7571</v>
      </c>
      <c r="AH156" s="233">
        <f t="shared" si="245"/>
        <v>-11500</v>
      </c>
      <c r="AI156" s="233">
        <f t="shared" si="206"/>
        <v>26063</v>
      </c>
      <c r="AJ156" s="233">
        <f t="shared" si="207"/>
        <v>26994</v>
      </c>
      <c r="AK156" s="233">
        <f t="shared" si="208"/>
        <v>53057</v>
      </c>
      <c r="AL156" s="233">
        <f t="shared" si="246"/>
        <v>22134</v>
      </c>
      <c r="AM156" s="233">
        <f t="shared" si="209"/>
        <v>19423</v>
      </c>
      <c r="AN156" s="233">
        <f t="shared" si="247"/>
        <v>41557</v>
      </c>
      <c r="AO156" s="23"/>
      <c r="AP156" s="233">
        <f t="shared" si="228"/>
        <v>4167</v>
      </c>
      <c r="AQ156" s="233">
        <f t="shared" si="229"/>
        <v>8096</v>
      </c>
      <c r="AR156" s="233">
        <f t="shared" si="230"/>
        <v>-3929</v>
      </c>
      <c r="AS156" s="233">
        <f t="shared" si="231"/>
        <v>37735</v>
      </c>
      <c r="AT156" s="233">
        <f t="shared" si="232"/>
        <v>11672</v>
      </c>
      <c r="AU156" s="233">
        <f t="shared" si="233"/>
        <v>26063</v>
      </c>
      <c r="AV156" s="409">
        <f t="shared" si="234"/>
        <v>41902</v>
      </c>
      <c r="AW156" s="409">
        <f t="shared" si="235"/>
        <v>19768</v>
      </c>
      <c r="AX156" s="233">
        <f t="shared" si="236"/>
        <v>22134</v>
      </c>
      <c r="AY156" s="75"/>
      <c r="AZ156" s="744">
        <v>308748</v>
      </c>
      <c r="BA156" s="382">
        <f t="shared" si="248"/>
        <v>4.0000730000000004</v>
      </c>
      <c r="BB156" s="69">
        <f t="shared" si="210"/>
        <v>86059</v>
      </c>
      <c r="BC156" s="382">
        <f t="shared" si="248"/>
        <v>1.1294690000000001</v>
      </c>
      <c r="BD156" s="744">
        <v>394807</v>
      </c>
      <c r="BE156" s="382">
        <f t="shared" si="237"/>
        <v>5.1295419999999998</v>
      </c>
      <c r="BF156" s="744">
        <v>474181</v>
      </c>
      <c r="BG156" s="382">
        <f t="shared" si="238"/>
        <v>5.8701809999999996</v>
      </c>
      <c r="BH156" s="69">
        <f t="shared" si="186"/>
        <v>1531433</v>
      </c>
      <c r="BI156" s="382">
        <f t="shared" si="239"/>
        <v>20.573385999999999</v>
      </c>
      <c r="BJ156" s="744">
        <v>2005614</v>
      </c>
      <c r="BK156" s="382">
        <f t="shared" si="240"/>
        <v>26.443567000000002</v>
      </c>
      <c r="BL156" s="69">
        <f t="shared" si="179"/>
        <v>782929</v>
      </c>
      <c r="BM156" s="382">
        <f t="shared" si="241"/>
        <v>9.8702539999999992</v>
      </c>
      <c r="BN156" s="69">
        <f t="shared" si="211"/>
        <v>1618574</v>
      </c>
      <c r="BO156" s="382">
        <f t="shared" si="242"/>
        <v>21.715752999999999</v>
      </c>
      <c r="BP156" s="744">
        <v>2401503</v>
      </c>
      <c r="BQ156" s="382">
        <f t="shared" si="243"/>
        <v>31.586006999999999</v>
      </c>
      <c r="BR156" s="20"/>
      <c r="BS156" s="744">
        <v>442715</v>
      </c>
      <c r="BT156" s="420">
        <f t="shared" si="249"/>
        <v>6.4056280000000001</v>
      </c>
      <c r="BU156" s="69">
        <f t="shared" si="212"/>
        <v>36025</v>
      </c>
      <c r="BV156" s="420">
        <f t="shared" si="250"/>
        <v>0.60482499999999995</v>
      </c>
      <c r="BW156" s="744">
        <v>478740</v>
      </c>
      <c r="BX156" s="420">
        <f t="shared" si="184"/>
        <v>7.010453</v>
      </c>
      <c r="BY156" s="744">
        <v>1002646</v>
      </c>
      <c r="BZ156" s="420">
        <f t="shared" si="183"/>
        <v>14.448268000000001</v>
      </c>
      <c r="CA156" s="69">
        <f t="shared" si="213"/>
        <v>791521</v>
      </c>
      <c r="CB156" s="420">
        <f t="shared" si="181"/>
        <v>10.298959999999999</v>
      </c>
      <c r="CC156" s="744">
        <v>1794167</v>
      </c>
      <c r="CD156" s="420">
        <f t="shared" si="187"/>
        <v>24.747228</v>
      </c>
      <c r="CE156" s="69">
        <f t="shared" si="214"/>
        <v>1445361</v>
      </c>
      <c r="CF156" s="420">
        <f t="shared" si="188"/>
        <v>20.853895999999999</v>
      </c>
      <c r="CG156" s="69">
        <f t="shared" si="215"/>
        <v>834106</v>
      </c>
      <c r="CH156" s="420">
        <f t="shared" si="185"/>
        <v>10.956422999999999</v>
      </c>
      <c r="CI156" s="744">
        <v>2279467</v>
      </c>
      <c r="CJ156" s="471">
        <f t="shared" si="251"/>
        <v>31.810319</v>
      </c>
      <c r="CK156" s="96"/>
      <c r="CL156" s="514">
        <v>921</v>
      </c>
      <c r="CM156" s="868">
        <f t="shared" si="189"/>
        <v>1.1954397394136809</v>
      </c>
      <c r="CN156" s="613"/>
      <c r="CO156" s="96"/>
      <c r="CP156" s="69">
        <f t="shared" si="216"/>
        <v>369089.62866449513</v>
      </c>
      <c r="CQ156" s="692">
        <f t="shared" si="252"/>
        <v>4.810974565815374</v>
      </c>
      <c r="CR156" s="69">
        <f t="shared" si="216"/>
        <v>102878.34853420196</v>
      </c>
      <c r="CS156" s="692">
        <f t="shared" si="253"/>
        <v>1.3584173411941098</v>
      </c>
      <c r="CT156" s="69">
        <f t="shared" si="216"/>
        <v>471967.9771986971</v>
      </c>
      <c r="CU156" s="692">
        <f t="shared" si="254"/>
        <v>6.1693919070094836</v>
      </c>
      <c r="CV156" s="69">
        <f t="shared" si="216"/>
        <v>566854.8110749186</v>
      </c>
      <c r="CW156" s="692">
        <f t="shared" si="255"/>
        <v>7.0633594935655797</v>
      </c>
      <c r="CX156" s="69">
        <f t="shared" si="217"/>
        <v>1830735.8664495116</v>
      </c>
      <c r="CY156" s="692">
        <f t="shared" si="256"/>
        <v>24.753842890220366</v>
      </c>
      <c r="CZ156" s="69">
        <f t="shared" si="218"/>
        <v>2397590.6775244302</v>
      </c>
      <c r="DA156" s="692">
        <f t="shared" si="257"/>
        <v>31.817202383785947</v>
      </c>
      <c r="DB156" s="69">
        <f t="shared" si="219"/>
        <v>935944.43973941379</v>
      </c>
      <c r="DC156" s="692">
        <f t="shared" si="258"/>
        <v>11.874334059380955</v>
      </c>
      <c r="DD156" s="69">
        <f t="shared" si="220"/>
        <v>1934907.6807817591</v>
      </c>
      <c r="DE156" s="692">
        <f t="shared" si="259"/>
        <v>26.127764281850293</v>
      </c>
      <c r="DF156" s="69">
        <f t="shared" si="220"/>
        <v>2870852.1205211729</v>
      </c>
      <c r="DG156" s="692">
        <f t="shared" si="260"/>
        <v>38.002098341231239</v>
      </c>
      <c r="DH156" s="20"/>
      <c r="DI156" s="69">
        <f t="shared" si="221"/>
        <v>529239.10423452768</v>
      </c>
      <c r="DJ156" s="692">
        <f t="shared" si="261"/>
        <v>7.7029211563792472</v>
      </c>
      <c r="DK156" s="69">
        <f t="shared" si="221"/>
        <v>43065.716612377852</v>
      </c>
      <c r="DL156" s="692">
        <f t="shared" si="262"/>
        <v>0.72759682695464334</v>
      </c>
      <c r="DM156" s="69">
        <f t="shared" si="221"/>
        <v>572304.82084690558</v>
      </c>
      <c r="DN156" s="692">
        <f t="shared" si="263"/>
        <v>8.4305179833338908</v>
      </c>
      <c r="DO156" s="69">
        <f t="shared" si="221"/>
        <v>1198602.8729641694</v>
      </c>
      <c r="DP156" s="692">
        <f t="shared" si="264"/>
        <v>17.370453735358772</v>
      </c>
      <c r="DQ156" s="69">
        <f t="shared" si="222"/>
        <v>946215.65798045613</v>
      </c>
      <c r="DR156" s="692">
        <f t="shared" si="265"/>
        <v>12.384186226283225</v>
      </c>
      <c r="DS156" s="69">
        <f t="shared" si="223"/>
        <v>2144818.5309446254</v>
      </c>
      <c r="DT156" s="692">
        <f t="shared" si="266"/>
        <v>29.754639961641995</v>
      </c>
      <c r="DU156" s="69">
        <f t="shared" si="224"/>
        <v>1727841.9771986972</v>
      </c>
      <c r="DV156" s="471">
        <f t="shared" si="267"/>
        <v>25.07337489173802</v>
      </c>
      <c r="DW156" s="69">
        <f t="shared" si="225"/>
        <v>997123.45928338764</v>
      </c>
      <c r="DX156" s="692">
        <f t="shared" si="268"/>
        <v>13.175060859019055</v>
      </c>
      <c r="DY156" s="69">
        <f t="shared" si="226"/>
        <v>2724965.4364820849</v>
      </c>
      <c r="DZ156" s="692">
        <f t="shared" si="269"/>
        <v>38.248435750757082</v>
      </c>
      <c r="EA156" s="91"/>
      <c r="EB156" s="69"/>
      <c r="EC156" s="69"/>
      <c r="ED156" s="69"/>
      <c r="EE156" s="69"/>
      <c r="EF156" s="69"/>
      <c r="EG156" s="69"/>
      <c r="EH156" s="69">
        <v>503000</v>
      </c>
      <c r="EI156" s="69">
        <f t="shared" si="227"/>
        <v>2511000</v>
      </c>
      <c r="EJ156" s="69">
        <v>3014000</v>
      </c>
      <c r="EK156" s="91"/>
      <c r="EL156" s="69"/>
      <c r="EM156" s="69"/>
      <c r="EN156" s="69"/>
      <c r="EO156" s="69"/>
      <c r="EP156" s="69"/>
      <c r="EQ156" s="69"/>
      <c r="ER156" s="69"/>
      <c r="ES156" s="69"/>
      <c r="ET156" s="69"/>
      <c r="EU156" s="91"/>
    </row>
    <row r="157" spans="1:151" s="72" customFormat="1">
      <c r="A157" s="61">
        <v>37681</v>
      </c>
      <c r="B157" s="70">
        <v>353</v>
      </c>
      <c r="C157" s="70">
        <f t="shared" si="190"/>
        <v>911</v>
      </c>
      <c r="D157" s="70">
        <v>1264</v>
      </c>
      <c r="E157" s="70">
        <f t="shared" si="191"/>
        <v>2762</v>
      </c>
      <c r="F157" s="70">
        <f t="shared" si="192"/>
        <v>3132</v>
      </c>
      <c r="G157" s="70">
        <f t="shared" si="193"/>
        <v>5894</v>
      </c>
      <c r="H157" s="70">
        <v>3115</v>
      </c>
      <c r="I157" s="70">
        <f t="shared" si="194"/>
        <v>4043</v>
      </c>
      <c r="J157" s="70">
        <v>7158</v>
      </c>
      <c r="K157" s="23"/>
      <c r="L157" s="70">
        <v>650</v>
      </c>
      <c r="M157" s="70">
        <f t="shared" si="195"/>
        <v>1462</v>
      </c>
      <c r="N157" s="70">
        <v>2112</v>
      </c>
      <c r="O157" s="70">
        <f t="shared" si="196"/>
        <v>1127</v>
      </c>
      <c r="P157" s="70">
        <f t="shared" si="197"/>
        <v>2143</v>
      </c>
      <c r="Q157" s="70">
        <f t="shared" si="198"/>
        <v>3270</v>
      </c>
      <c r="R157" s="70">
        <v>1777</v>
      </c>
      <c r="S157" s="70">
        <f t="shared" si="199"/>
        <v>3605</v>
      </c>
      <c r="T157" s="70">
        <v>5382</v>
      </c>
      <c r="U157" s="23"/>
      <c r="V157" s="70">
        <v>-297</v>
      </c>
      <c r="W157" s="70">
        <f t="shared" si="200"/>
        <v>-551</v>
      </c>
      <c r="X157" s="70">
        <v>-848</v>
      </c>
      <c r="Y157" s="70">
        <f t="shared" si="201"/>
        <v>1635</v>
      </c>
      <c r="Z157" s="70">
        <f t="shared" si="202"/>
        <v>989</v>
      </c>
      <c r="AA157" s="70">
        <f t="shared" si="203"/>
        <v>2624</v>
      </c>
      <c r="AB157" s="70">
        <v>1338</v>
      </c>
      <c r="AC157" s="70">
        <f t="shared" si="204"/>
        <v>438</v>
      </c>
      <c r="AD157" s="70">
        <v>1776</v>
      </c>
      <c r="AE157" s="23"/>
      <c r="AF157" s="233">
        <f t="shared" si="244"/>
        <v>-3879</v>
      </c>
      <c r="AG157" s="233">
        <f t="shared" si="205"/>
        <v>-7379</v>
      </c>
      <c r="AH157" s="233">
        <f t="shared" si="245"/>
        <v>-11258</v>
      </c>
      <c r="AI157" s="233">
        <f t="shared" si="206"/>
        <v>25937</v>
      </c>
      <c r="AJ157" s="233">
        <f t="shared" si="207"/>
        <v>26913</v>
      </c>
      <c r="AK157" s="233">
        <f t="shared" si="208"/>
        <v>52850</v>
      </c>
      <c r="AL157" s="233">
        <f t="shared" si="246"/>
        <v>22058</v>
      </c>
      <c r="AM157" s="233">
        <f t="shared" si="209"/>
        <v>19534</v>
      </c>
      <c r="AN157" s="233">
        <f t="shared" si="247"/>
        <v>41592</v>
      </c>
      <c r="AO157" s="23"/>
      <c r="AP157" s="233">
        <f t="shared" si="228"/>
        <v>4172</v>
      </c>
      <c r="AQ157" s="233">
        <f t="shared" si="229"/>
        <v>8051</v>
      </c>
      <c r="AR157" s="233">
        <f t="shared" si="230"/>
        <v>-3879</v>
      </c>
      <c r="AS157" s="233">
        <f t="shared" si="231"/>
        <v>37641</v>
      </c>
      <c r="AT157" s="233">
        <f t="shared" si="232"/>
        <v>11704</v>
      </c>
      <c r="AU157" s="233">
        <f t="shared" si="233"/>
        <v>25937</v>
      </c>
      <c r="AV157" s="409">
        <f t="shared" si="234"/>
        <v>41813</v>
      </c>
      <c r="AW157" s="409">
        <f t="shared" si="235"/>
        <v>19755</v>
      </c>
      <c r="AX157" s="233">
        <f t="shared" si="236"/>
        <v>22058</v>
      </c>
      <c r="AY157" s="75"/>
      <c r="AZ157" s="744">
        <v>351914</v>
      </c>
      <c r="BA157" s="382">
        <f t="shared" si="248"/>
        <v>3.9706440000000001</v>
      </c>
      <c r="BB157" s="69">
        <f t="shared" si="210"/>
        <v>89877</v>
      </c>
      <c r="BC157" s="382">
        <f t="shared" si="248"/>
        <v>1.126649</v>
      </c>
      <c r="BD157" s="744">
        <v>441791</v>
      </c>
      <c r="BE157" s="382">
        <f t="shared" si="237"/>
        <v>5.0972929999999996</v>
      </c>
      <c r="BF157" s="744">
        <v>506741</v>
      </c>
      <c r="BG157" s="382">
        <f t="shared" si="238"/>
        <v>5.7602120000000001</v>
      </c>
      <c r="BH157" s="69">
        <f t="shared" si="186"/>
        <v>1920562</v>
      </c>
      <c r="BI157" s="382">
        <f t="shared" si="239"/>
        <v>20.532582999999999</v>
      </c>
      <c r="BJ157" s="744">
        <v>2427303</v>
      </c>
      <c r="BK157" s="382">
        <f t="shared" si="240"/>
        <v>26.292795000000002</v>
      </c>
      <c r="BL157" s="69">
        <f t="shared" si="179"/>
        <v>858655</v>
      </c>
      <c r="BM157" s="382">
        <f t="shared" si="241"/>
        <v>9.7308559999999993</v>
      </c>
      <c r="BN157" s="69">
        <f t="shared" si="211"/>
        <v>2011099</v>
      </c>
      <c r="BO157" s="382">
        <f t="shared" si="242"/>
        <v>21.671765000000001</v>
      </c>
      <c r="BP157" s="744">
        <v>2869754</v>
      </c>
      <c r="BQ157" s="382">
        <f t="shared" si="243"/>
        <v>31.402621</v>
      </c>
      <c r="BR157" s="20"/>
      <c r="BS157" s="744">
        <v>536740</v>
      </c>
      <c r="BT157" s="420">
        <f t="shared" si="249"/>
        <v>6.4058279999999996</v>
      </c>
      <c r="BU157" s="69">
        <f t="shared" si="212"/>
        <v>49782</v>
      </c>
      <c r="BV157" s="420">
        <f t="shared" si="250"/>
        <v>0.59331500000000004</v>
      </c>
      <c r="BW157" s="744">
        <v>586522</v>
      </c>
      <c r="BX157" s="420">
        <f>SUM(BW146:BW157)/1000000</f>
        <v>6.9991430000000001</v>
      </c>
      <c r="BY157" s="744">
        <v>1004051</v>
      </c>
      <c r="BZ157" s="420">
        <f>SUM(BY146:BY157)/1000000</f>
        <v>14.352428</v>
      </c>
      <c r="CA157" s="69">
        <f t="shared" si="213"/>
        <v>877137</v>
      </c>
      <c r="CB157" s="420">
        <f t="shared" si="181"/>
        <v>10.389194</v>
      </c>
      <c r="CC157" s="744">
        <v>1881188</v>
      </c>
      <c r="CD157" s="420">
        <f t="shared" si="187"/>
        <v>24.741622</v>
      </c>
      <c r="CE157" s="69">
        <f t="shared" si="214"/>
        <v>1540791</v>
      </c>
      <c r="CF157" s="420">
        <f t="shared" si="188"/>
        <v>20.758255999999999</v>
      </c>
      <c r="CG157" s="69">
        <f t="shared" si="215"/>
        <v>930033</v>
      </c>
      <c r="CH157" s="420">
        <f t="shared" si="185"/>
        <v>11.034611999999999</v>
      </c>
      <c r="CI157" s="744">
        <v>2470824</v>
      </c>
      <c r="CJ157" s="471">
        <f t="shared" si="251"/>
        <v>31.792867999999999</v>
      </c>
      <c r="CK157" s="96"/>
      <c r="CL157" s="514">
        <v>919</v>
      </c>
      <c r="CM157" s="868">
        <f t="shared" si="189"/>
        <v>1.1980413492927096</v>
      </c>
      <c r="CN157" s="613"/>
      <c r="CO157" s="96"/>
      <c r="CP157" s="69">
        <f t="shared" si="216"/>
        <v>421607.52339499461</v>
      </c>
      <c r="CQ157" s="692">
        <f t="shared" si="252"/>
        <v>4.7686498870004241</v>
      </c>
      <c r="CR157" s="69">
        <f t="shared" si="216"/>
        <v>107676.36235038086</v>
      </c>
      <c r="CS157" s="692">
        <f t="shared" si="253"/>
        <v>1.3533208891798501</v>
      </c>
      <c r="CT157" s="69">
        <f t="shared" si="216"/>
        <v>529283.88574537542</v>
      </c>
      <c r="CU157" s="692">
        <f t="shared" si="254"/>
        <v>6.1219707761802731</v>
      </c>
      <c r="CV157" s="69">
        <f t="shared" si="216"/>
        <v>607096.67138193699</v>
      </c>
      <c r="CW157" s="692">
        <f t="shared" si="255"/>
        <v>6.9201824522403346</v>
      </c>
      <c r="CX157" s="69">
        <f t="shared" si="217"/>
        <v>2300912.689880305</v>
      </c>
      <c r="CY157" s="692">
        <f t="shared" si="256"/>
        <v>24.668608767945976</v>
      </c>
      <c r="CZ157" s="69">
        <f t="shared" si="218"/>
        <v>2908009.3612622418</v>
      </c>
      <c r="DA157" s="692">
        <f t="shared" si="257"/>
        <v>31.588791220186312</v>
      </c>
      <c r="DB157" s="69">
        <f t="shared" si="219"/>
        <v>1028704.1947769315</v>
      </c>
      <c r="DC157" s="692">
        <f t="shared" si="258"/>
        <v>11.688832339240758</v>
      </c>
      <c r="DD157" s="69">
        <f t="shared" si="220"/>
        <v>2409379.7595212189</v>
      </c>
      <c r="DE157" s="692">
        <f t="shared" si="259"/>
        <v>26.036977425901902</v>
      </c>
      <c r="DF157" s="69">
        <f t="shared" si="220"/>
        <v>3438083.9542981503</v>
      </c>
      <c r="DG157" s="692">
        <f t="shared" si="260"/>
        <v>37.725809765142657</v>
      </c>
      <c r="DH157" s="20"/>
      <c r="DI157" s="69">
        <f t="shared" si="221"/>
        <v>643036.71381936898</v>
      </c>
      <c r="DJ157" s="692">
        <f t="shared" si="261"/>
        <v>7.693216942021821</v>
      </c>
      <c r="DK157" s="69">
        <f t="shared" si="221"/>
        <v>59640.894450489664</v>
      </c>
      <c r="DL157" s="692">
        <f t="shared" si="262"/>
        <v>0.7126714319023707</v>
      </c>
      <c r="DM157" s="69">
        <f t="shared" si="221"/>
        <v>702677.60826985864</v>
      </c>
      <c r="DN157" s="692">
        <f t="shared" si="263"/>
        <v>8.4058883739241921</v>
      </c>
      <c r="DO157" s="69">
        <f t="shared" si="221"/>
        <v>1202894.6147986944</v>
      </c>
      <c r="DP157" s="692">
        <f t="shared" si="264"/>
        <v>17.235248912588403</v>
      </c>
      <c r="DQ157" s="69">
        <f t="shared" si="222"/>
        <v>1050846.3949945595</v>
      </c>
      <c r="DR157" s="692">
        <f t="shared" si="265"/>
        <v>12.477706430117561</v>
      </c>
      <c r="DS157" s="69">
        <f t="shared" si="223"/>
        <v>2253741.0097932536</v>
      </c>
      <c r="DT157" s="692">
        <f t="shared" si="266"/>
        <v>29.712955342705971</v>
      </c>
      <c r="DU157" s="69">
        <f t="shared" si="224"/>
        <v>1845931.3286180634</v>
      </c>
      <c r="DV157" s="471">
        <f t="shared" si="267"/>
        <v>24.928465854610231</v>
      </c>
      <c r="DW157" s="69">
        <f t="shared" si="225"/>
        <v>1114217.9902067466</v>
      </c>
      <c r="DX157" s="692">
        <f t="shared" si="268"/>
        <v>13.252947087899836</v>
      </c>
      <c r="DY157" s="69">
        <f t="shared" si="226"/>
        <v>2960149.31882481</v>
      </c>
      <c r="DZ157" s="692">
        <f t="shared" si="269"/>
        <v>38.181412942510072</v>
      </c>
      <c r="EA157" s="91"/>
      <c r="EB157" s="69"/>
      <c r="EC157" s="69"/>
      <c r="ED157" s="69"/>
      <c r="EE157" s="69"/>
      <c r="EF157" s="69"/>
      <c r="EG157" s="69"/>
      <c r="EH157" s="69">
        <v>510000</v>
      </c>
      <c r="EI157" s="69">
        <f t="shared" si="227"/>
        <v>2388000</v>
      </c>
      <c r="EJ157" s="69">
        <v>2898000</v>
      </c>
      <c r="EK157" s="91"/>
      <c r="EL157" s="69"/>
      <c r="EM157" s="69"/>
      <c r="EN157" s="69"/>
      <c r="EO157" s="69"/>
      <c r="EP157" s="69"/>
      <c r="EQ157" s="69"/>
      <c r="ER157" s="69"/>
      <c r="ES157" s="69"/>
      <c r="ET157" s="69"/>
      <c r="EU157" s="91"/>
    </row>
    <row r="158" spans="1:151" s="72" customFormat="1">
      <c r="A158" s="61">
        <v>37712</v>
      </c>
      <c r="B158" s="70">
        <v>313</v>
      </c>
      <c r="C158" s="70">
        <f t="shared" si="190"/>
        <v>774</v>
      </c>
      <c r="D158" s="70">
        <v>1087</v>
      </c>
      <c r="E158" s="70">
        <f t="shared" si="191"/>
        <v>2281</v>
      </c>
      <c r="F158" s="70">
        <f t="shared" si="192"/>
        <v>3163</v>
      </c>
      <c r="G158" s="70">
        <f t="shared" si="193"/>
        <v>5444</v>
      </c>
      <c r="H158" s="70">
        <v>2594</v>
      </c>
      <c r="I158" s="70">
        <f t="shared" si="194"/>
        <v>3937</v>
      </c>
      <c r="J158" s="70">
        <v>6531</v>
      </c>
      <c r="K158" s="23"/>
      <c r="L158" s="70">
        <v>620</v>
      </c>
      <c r="M158" s="70">
        <f t="shared" si="195"/>
        <v>1167</v>
      </c>
      <c r="N158" s="70">
        <v>1787</v>
      </c>
      <c r="O158" s="70">
        <f t="shared" si="196"/>
        <v>926</v>
      </c>
      <c r="P158" s="70">
        <f t="shared" si="197"/>
        <v>1621</v>
      </c>
      <c r="Q158" s="70">
        <f t="shared" si="198"/>
        <v>2547</v>
      </c>
      <c r="R158" s="70">
        <v>1546</v>
      </c>
      <c r="S158" s="70">
        <f t="shared" si="199"/>
        <v>2788</v>
      </c>
      <c r="T158" s="70">
        <v>4334</v>
      </c>
      <c r="U158" s="23"/>
      <c r="V158" s="70">
        <v>-307</v>
      </c>
      <c r="W158" s="70">
        <f t="shared" si="200"/>
        <v>-393</v>
      </c>
      <c r="X158" s="70">
        <v>-700</v>
      </c>
      <c r="Y158" s="70">
        <f t="shared" si="201"/>
        <v>1355</v>
      </c>
      <c r="Z158" s="70">
        <f t="shared" si="202"/>
        <v>1542</v>
      </c>
      <c r="AA158" s="70">
        <f t="shared" si="203"/>
        <v>2897</v>
      </c>
      <c r="AB158" s="70">
        <v>1048</v>
      </c>
      <c r="AC158" s="70">
        <f t="shared" si="204"/>
        <v>1149</v>
      </c>
      <c r="AD158" s="70">
        <v>2197</v>
      </c>
      <c r="AE158" s="23"/>
      <c r="AF158" s="233">
        <f t="shared" si="244"/>
        <v>-3805</v>
      </c>
      <c r="AG158" s="233">
        <f t="shared" si="205"/>
        <v>-6843</v>
      </c>
      <c r="AH158" s="233">
        <f t="shared" si="245"/>
        <v>-10648</v>
      </c>
      <c r="AI158" s="233">
        <f t="shared" si="206"/>
        <v>25822</v>
      </c>
      <c r="AJ158" s="233">
        <f t="shared" si="207"/>
        <v>26873</v>
      </c>
      <c r="AK158" s="233">
        <f t="shared" si="208"/>
        <v>52695</v>
      </c>
      <c r="AL158" s="233">
        <f t="shared" si="246"/>
        <v>22017</v>
      </c>
      <c r="AM158" s="233">
        <f t="shared" si="209"/>
        <v>20030</v>
      </c>
      <c r="AN158" s="233">
        <f t="shared" si="247"/>
        <v>42047</v>
      </c>
      <c r="AO158" s="23"/>
      <c r="AP158" s="233">
        <f t="shared" si="228"/>
        <v>4158</v>
      </c>
      <c r="AQ158" s="233">
        <f t="shared" si="229"/>
        <v>7963</v>
      </c>
      <c r="AR158" s="233">
        <f t="shared" si="230"/>
        <v>-3805</v>
      </c>
      <c r="AS158" s="233">
        <f t="shared" si="231"/>
        <v>37434</v>
      </c>
      <c r="AT158" s="233">
        <f t="shared" si="232"/>
        <v>11612</v>
      </c>
      <c r="AU158" s="233">
        <f t="shared" si="233"/>
        <v>25822</v>
      </c>
      <c r="AV158" s="409">
        <f t="shared" si="234"/>
        <v>41592</v>
      </c>
      <c r="AW158" s="409">
        <f t="shared" si="235"/>
        <v>19575</v>
      </c>
      <c r="AX158" s="233">
        <f t="shared" si="236"/>
        <v>22017</v>
      </c>
      <c r="AY158" s="75"/>
      <c r="AZ158" s="744">
        <v>268346</v>
      </c>
      <c r="BA158" s="382">
        <f t="shared" si="248"/>
        <v>3.9128699999999998</v>
      </c>
      <c r="BB158" s="69">
        <f t="shared" si="210"/>
        <v>104301</v>
      </c>
      <c r="BC158" s="382">
        <f t="shared" si="248"/>
        <v>1.1437889999999999</v>
      </c>
      <c r="BD158" s="744">
        <v>372647</v>
      </c>
      <c r="BE158" s="382">
        <f t="shared" si="237"/>
        <v>5.0566589999999998</v>
      </c>
      <c r="BF158" s="744">
        <v>528073</v>
      </c>
      <c r="BG158" s="382">
        <f t="shared" si="238"/>
        <v>5.7731810000000001</v>
      </c>
      <c r="BH158" s="69">
        <f t="shared" si="186"/>
        <v>1663893</v>
      </c>
      <c r="BI158" s="382">
        <f t="shared" si="239"/>
        <v>20.250806999999998</v>
      </c>
      <c r="BJ158" s="744">
        <v>2191966</v>
      </c>
      <c r="BK158" s="382">
        <f t="shared" si="240"/>
        <v>26.023987999999999</v>
      </c>
      <c r="BL158" s="69">
        <f t="shared" si="179"/>
        <v>796419</v>
      </c>
      <c r="BM158" s="382">
        <f t="shared" si="241"/>
        <v>9.6860510000000009</v>
      </c>
      <c r="BN158" s="69">
        <f t="shared" si="211"/>
        <v>1769244</v>
      </c>
      <c r="BO158" s="382">
        <f t="shared" si="242"/>
        <v>21.407149</v>
      </c>
      <c r="BP158" s="744">
        <v>2565663</v>
      </c>
      <c r="BQ158" s="382">
        <f t="shared" si="243"/>
        <v>31.0932</v>
      </c>
      <c r="BR158" s="20"/>
      <c r="BS158" s="744">
        <v>486298</v>
      </c>
      <c r="BT158" s="420">
        <f t="shared" si="249"/>
        <v>6.3572030000000002</v>
      </c>
      <c r="BU158" s="69">
        <f t="shared" si="212"/>
        <v>44864</v>
      </c>
      <c r="BV158" s="420">
        <f t="shared" si="250"/>
        <v>0.58410899999999999</v>
      </c>
      <c r="BW158" s="744">
        <v>531162</v>
      </c>
      <c r="BX158" s="420">
        <f t="shared" ref="BX158:BX195" si="270">SUM(BW147:BW158)/1000000</f>
        <v>6.9413119999999999</v>
      </c>
      <c r="BY158" s="744">
        <v>1116076</v>
      </c>
      <c r="BZ158" s="420">
        <f t="shared" ref="BZ158:BZ185" si="271">SUM(BY147:BY158)/1000000</f>
        <v>14.270511000000001</v>
      </c>
      <c r="CA158" s="69">
        <f t="shared" si="213"/>
        <v>835873</v>
      </c>
      <c r="CB158" s="420">
        <f t="shared" si="181"/>
        <v>10.265561999999999</v>
      </c>
      <c r="CC158" s="744">
        <v>1951949</v>
      </c>
      <c r="CD158" s="420">
        <f t="shared" si="187"/>
        <v>24.536072999999998</v>
      </c>
      <c r="CE158" s="69">
        <f t="shared" si="214"/>
        <v>1602374</v>
      </c>
      <c r="CF158" s="420">
        <f t="shared" si="188"/>
        <v>20.627714000000001</v>
      </c>
      <c r="CG158" s="69">
        <f t="shared" si="215"/>
        <v>883829</v>
      </c>
      <c r="CH158" s="420">
        <f t="shared" si="185"/>
        <v>10.900641</v>
      </c>
      <c r="CI158" s="744">
        <v>2486203</v>
      </c>
      <c r="CJ158" s="471">
        <f t="shared" si="251"/>
        <v>31.528355000000001</v>
      </c>
      <c r="CK158" s="96"/>
      <c r="CL158" s="514">
        <v>919</v>
      </c>
      <c r="CM158" s="868">
        <f t="shared" si="189"/>
        <v>1.1980413492927096</v>
      </c>
      <c r="CN158" s="613"/>
      <c r="CO158" s="96"/>
      <c r="CP158" s="69">
        <f t="shared" si="216"/>
        <v>321489.60391730146</v>
      </c>
      <c r="CQ158" s="692">
        <f t="shared" si="252"/>
        <v>4.6933901870503218</v>
      </c>
      <c r="CR158" s="69">
        <f t="shared" si="216"/>
        <v>124956.91077257889</v>
      </c>
      <c r="CS158" s="692">
        <f t="shared" si="253"/>
        <v>1.3722399424938652</v>
      </c>
      <c r="CT158" s="69">
        <f t="shared" si="216"/>
        <v>446446.51468988037</v>
      </c>
      <c r="CU158" s="692">
        <f t="shared" si="254"/>
        <v>6.0656301295441866</v>
      </c>
      <c r="CV158" s="69">
        <f t="shared" si="216"/>
        <v>632653.28944504901</v>
      </c>
      <c r="CW158" s="692">
        <f t="shared" si="255"/>
        <v>6.9261733063262669</v>
      </c>
      <c r="CX158" s="69">
        <f t="shared" si="217"/>
        <v>1993412.6147986944</v>
      </c>
      <c r="CY158" s="692">
        <f t="shared" si="256"/>
        <v>24.294969925286107</v>
      </c>
      <c r="CZ158" s="69">
        <f t="shared" si="218"/>
        <v>2626065.9042437435</v>
      </c>
      <c r="DA158" s="692">
        <f t="shared" si="257"/>
        <v>31.221143231612377</v>
      </c>
      <c r="DB158" s="69">
        <f t="shared" si="219"/>
        <v>954142.89336235041</v>
      </c>
      <c r="DC158" s="692">
        <f t="shared" si="258"/>
        <v>11.619563493376589</v>
      </c>
      <c r="DD158" s="69">
        <f t="shared" si="220"/>
        <v>2119627.4689880307</v>
      </c>
      <c r="DE158" s="692">
        <f t="shared" si="259"/>
        <v>25.682262508149599</v>
      </c>
      <c r="DF158" s="69">
        <f t="shared" si="220"/>
        <v>3073770.362350381</v>
      </c>
      <c r="DG158" s="692">
        <f t="shared" si="260"/>
        <v>37.301826001526187</v>
      </c>
      <c r="DH158" s="20"/>
      <c r="DI158" s="69">
        <f t="shared" si="221"/>
        <v>582605.11207834608</v>
      </c>
      <c r="DJ158" s="692">
        <f t="shared" si="261"/>
        <v>7.6250483270283436</v>
      </c>
      <c r="DK158" s="69">
        <f t="shared" si="221"/>
        <v>53748.927094668121</v>
      </c>
      <c r="DL158" s="692">
        <f t="shared" si="262"/>
        <v>0.70064017115173505</v>
      </c>
      <c r="DM158" s="69">
        <f t="shared" si="221"/>
        <v>636354.03917301423</v>
      </c>
      <c r="DN158" s="692">
        <f t="shared" si="263"/>
        <v>8.3256884981800798</v>
      </c>
      <c r="DO158" s="69">
        <f t="shared" si="221"/>
        <v>1337105.19695321</v>
      </c>
      <c r="DP158" s="692">
        <f t="shared" si="264"/>
        <v>17.114906271972554</v>
      </c>
      <c r="DQ158" s="69">
        <f t="shared" si="222"/>
        <v>1001410.416757345</v>
      </c>
      <c r="DR158" s="692">
        <f t="shared" si="265"/>
        <v>12.311807449084851</v>
      </c>
      <c r="DS158" s="69">
        <f t="shared" si="223"/>
        <v>2338515.6137105552</v>
      </c>
      <c r="DT158" s="692">
        <f t="shared" si="266"/>
        <v>29.426713721057411</v>
      </c>
      <c r="DU158" s="69">
        <f t="shared" si="224"/>
        <v>1919710.3090315561</v>
      </c>
      <c r="DV158" s="471">
        <f t="shared" si="267"/>
        <v>24.7399545990009</v>
      </c>
      <c r="DW158" s="69">
        <f t="shared" si="225"/>
        <v>1058863.6877040262</v>
      </c>
      <c r="DX158" s="692">
        <f t="shared" si="268"/>
        <v>13.073581162344192</v>
      </c>
      <c r="DY158" s="69">
        <f t="shared" si="226"/>
        <v>2978573.9967355826</v>
      </c>
      <c r="DZ158" s="692">
        <f t="shared" si="269"/>
        <v>37.813535761345094</v>
      </c>
      <c r="EA158" s="91"/>
      <c r="EB158" s="69">
        <v>205000</v>
      </c>
      <c r="EC158" s="69">
        <f>ED158-EB158</f>
        <v>1363000</v>
      </c>
      <c r="ED158" s="69">
        <v>1568000</v>
      </c>
      <c r="EE158" s="69">
        <v>206000</v>
      </c>
      <c r="EF158" s="69">
        <f>EG158-EE158</f>
        <v>777000</v>
      </c>
      <c r="EG158" s="69">
        <v>983000</v>
      </c>
      <c r="EH158" s="69">
        <v>411000</v>
      </c>
      <c r="EI158" s="69">
        <f t="shared" si="227"/>
        <v>2139000</v>
      </c>
      <c r="EJ158" s="69">
        <v>2550000</v>
      </c>
      <c r="EK158" s="91"/>
      <c r="EL158" s="69"/>
      <c r="EM158" s="69"/>
      <c r="EN158" s="69"/>
      <c r="EO158" s="69"/>
      <c r="EP158" s="69"/>
      <c r="EQ158" s="69"/>
      <c r="ER158" s="69"/>
      <c r="ES158" s="69"/>
      <c r="ET158" s="69"/>
      <c r="EU158" s="91"/>
    </row>
    <row r="159" spans="1:151" s="72" customFormat="1">
      <c r="A159" s="61">
        <v>37742</v>
      </c>
      <c r="B159" s="70">
        <v>282</v>
      </c>
      <c r="C159" s="70">
        <f t="shared" si="190"/>
        <v>835</v>
      </c>
      <c r="D159" s="70">
        <v>1117</v>
      </c>
      <c r="E159" s="70">
        <f t="shared" si="191"/>
        <v>2216</v>
      </c>
      <c r="F159" s="70">
        <f t="shared" si="192"/>
        <v>2435</v>
      </c>
      <c r="G159" s="70">
        <f t="shared" si="193"/>
        <v>4651</v>
      </c>
      <c r="H159" s="70">
        <v>2498</v>
      </c>
      <c r="I159" s="70">
        <f t="shared" si="194"/>
        <v>3270</v>
      </c>
      <c r="J159" s="70">
        <v>5768</v>
      </c>
      <c r="K159" s="23"/>
      <c r="L159" s="70">
        <v>554</v>
      </c>
      <c r="M159" s="70">
        <f t="shared" si="195"/>
        <v>1184</v>
      </c>
      <c r="N159" s="70">
        <v>1738</v>
      </c>
      <c r="O159" s="70">
        <f t="shared" si="196"/>
        <v>986</v>
      </c>
      <c r="P159" s="70">
        <f t="shared" si="197"/>
        <v>1906</v>
      </c>
      <c r="Q159" s="70">
        <f t="shared" si="198"/>
        <v>2892</v>
      </c>
      <c r="R159" s="70">
        <v>1540</v>
      </c>
      <c r="S159" s="70">
        <f t="shared" si="199"/>
        <v>3090</v>
      </c>
      <c r="T159" s="70">
        <v>4630</v>
      </c>
      <c r="U159" s="23"/>
      <c r="V159" s="70">
        <v>-272</v>
      </c>
      <c r="W159" s="70">
        <f t="shared" si="200"/>
        <v>-349</v>
      </c>
      <c r="X159" s="70">
        <v>-621</v>
      </c>
      <c r="Y159" s="70">
        <f t="shared" si="201"/>
        <v>1230</v>
      </c>
      <c r="Z159" s="70">
        <f t="shared" si="202"/>
        <v>529</v>
      </c>
      <c r="AA159" s="70">
        <f t="shared" si="203"/>
        <v>1759</v>
      </c>
      <c r="AB159" s="70">
        <v>958</v>
      </c>
      <c r="AC159" s="70">
        <f t="shared" si="204"/>
        <v>180</v>
      </c>
      <c r="AD159" s="70">
        <v>1138</v>
      </c>
      <c r="AE159" s="23"/>
      <c r="AF159" s="233">
        <f t="shared" si="244"/>
        <v>-3717</v>
      </c>
      <c r="AG159" s="233">
        <f t="shared" si="205"/>
        <v>-6502</v>
      </c>
      <c r="AH159" s="233">
        <f t="shared" si="245"/>
        <v>-10219</v>
      </c>
      <c r="AI159" s="233">
        <f t="shared" si="206"/>
        <v>25777</v>
      </c>
      <c r="AJ159" s="233">
        <f t="shared" si="207"/>
        <v>26983</v>
      </c>
      <c r="AK159" s="233">
        <f t="shared" si="208"/>
        <v>52760</v>
      </c>
      <c r="AL159" s="233">
        <f t="shared" si="246"/>
        <v>22060</v>
      </c>
      <c r="AM159" s="233">
        <f t="shared" si="209"/>
        <v>20481</v>
      </c>
      <c r="AN159" s="233">
        <f t="shared" si="247"/>
        <v>42541</v>
      </c>
      <c r="AO159" s="23"/>
      <c r="AP159" s="233">
        <f t="shared" si="228"/>
        <v>4135</v>
      </c>
      <c r="AQ159" s="233">
        <f t="shared" si="229"/>
        <v>7852</v>
      </c>
      <c r="AR159" s="233">
        <f t="shared" si="230"/>
        <v>-3717</v>
      </c>
      <c r="AS159" s="233">
        <f t="shared" si="231"/>
        <v>37254</v>
      </c>
      <c r="AT159" s="233">
        <f t="shared" si="232"/>
        <v>11477</v>
      </c>
      <c r="AU159" s="233">
        <f t="shared" si="233"/>
        <v>25777</v>
      </c>
      <c r="AV159" s="409">
        <f t="shared" si="234"/>
        <v>41389</v>
      </c>
      <c r="AW159" s="409">
        <f t="shared" si="235"/>
        <v>19329</v>
      </c>
      <c r="AX159" s="233">
        <f t="shared" si="236"/>
        <v>22060</v>
      </c>
      <c r="AY159" s="75"/>
      <c r="AZ159" s="744">
        <v>316537</v>
      </c>
      <c r="BA159" s="382">
        <f t="shared" si="248"/>
        <v>3.8654510000000002</v>
      </c>
      <c r="BB159" s="69">
        <f t="shared" si="210"/>
        <v>91786</v>
      </c>
      <c r="BC159" s="382">
        <f t="shared" si="248"/>
        <v>1.1182719999999999</v>
      </c>
      <c r="BD159" s="744">
        <v>408323</v>
      </c>
      <c r="BE159" s="382">
        <f t="shared" si="237"/>
        <v>4.9837230000000003</v>
      </c>
      <c r="BF159" s="744">
        <v>502466</v>
      </c>
      <c r="BG159" s="382">
        <f t="shared" si="238"/>
        <v>5.6929990000000004</v>
      </c>
      <c r="BH159" s="69">
        <f t="shared" si="186"/>
        <v>1910805</v>
      </c>
      <c r="BI159" s="382">
        <f t="shared" si="239"/>
        <v>20.023218</v>
      </c>
      <c r="BJ159" s="744">
        <v>2413271</v>
      </c>
      <c r="BK159" s="382">
        <f t="shared" si="240"/>
        <v>25.716217</v>
      </c>
      <c r="BL159" s="69">
        <f t="shared" si="179"/>
        <v>819003</v>
      </c>
      <c r="BM159" s="382">
        <f t="shared" si="241"/>
        <v>9.5584500000000006</v>
      </c>
      <c r="BN159" s="69">
        <f t="shared" si="211"/>
        <v>2003832</v>
      </c>
      <c r="BO159" s="382">
        <f t="shared" si="242"/>
        <v>21.154291000000001</v>
      </c>
      <c r="BP159" s="744">
        <v>2822835</v>
      </c>
      <c r="BQ159" s="382">
        <f t="shared" si="243"/>
        <v>30.712741000000001</v>
      </c>
      <c r="BR159" s="20"/>
      <c r="BS159" s="744">
        <v>513797</v>
      </c>
      <c r="BT159" s="420">
        <f t="shared" si="249"/>
        <v>6.3431600000000001</v>
      </c>
      <c r="BU159" s="69">
        <f t="shared" si="212"/>
        <v>48612</v>
      </c>
      <c r="BV159" s="420">
        <f t="shared" si="250"/>
        <v>0.57917300000000005</v>
      </c>
      <c r="BW159" s="744">
        <v>562409</v>
      </c>
      <c r="BX159" s="420">
        <f t="shared" si="270"/>
        <v>6.9223330000000001</v>
      </c>
      <c r="BY159" s="744">
        <v>1108288</v>
      </c>
      <c r="BZ159" s="420">
        <f t="shared" si="271"/>
        <v>14.240112999999999</v>
      </c>
      <c r="CA159" s="69">
        <f t="shared" si="213"/>
        <v>913700</v>
      </c>
      <c r="CB159" s="420">
        <f t="shared" si="181"/>
        <v>10.31767</v>
      </c>
      <c r="CC159" s="744">
        <v>2021988</v>
      </c>
      <c r="CD159" s="420">
        <f t="shared" si="187"/>
        <v>24.557783000000001</v>
      </c>
      <c r="CE159" s="69">
        <f t="shared" si="214"/>
        <v>1622085</v>
      </c>
      <c r="CF159" s="420">
        <f t="shared" si="188"/>
        <v>20.583272999999998</v>
      </c>
      <c r="CG159" s="69">
        <f t="shared" si="215"/>
        <v>964890</v>
      </c>
      <c r="CH159" s="420">
        <f t="shared" si="185"/>
        <v>10.945352</v>
      </c>
      <c r="CI159" s="744">
        <v>2586975</v>
      </c>
      <c r="CJ159" s="471">
        <f t="shared" si="251"/>
        <v>31.528625000000002</v>
      </c>
      <c r="CK159" s="96"/>
      <c r="CL159" s="514">
        <v>919</v>
      </c>
      <c r="CM159" s="868">
        <f t="shared" si="189"/>
        <v>1.1980413492927096</v>
      </c>
      <c r="CN159" s="613"/>
      <c r="CO159" s="96"/>
      <c r="CP159" s="69">
        <f t="shared" si="216"/>
        <v>379224.4145810664</v>
      </c>
      <c r="CQ159" s="692">
        <f t="shared" si="252"/>
        <v>4.6298349817418849</v>
      </c>
      <c r="CR159" s="69">
        <f t="shared" si="216"/>
        <v>109963.42328618064</v>
      </c>
      <c r="CS159" s="692">
        <f t="shared" si="253"/>
        <v>1.3394955171612615</v>
      </c>
      <c r="CT159" s="69">
        <f t="shared" si="216"/>
        <v>489187.83786724706</v>
      </c>
      <c r="CU159" s="692">
        <f t="shared" si="254"/>
        <v>5.9693304989031457</v>
      </c>
      <c r="CV159" s="69">
        <f t="shared" si="216"/>
        <v>601975.0446137106</v>
      </c>
      <c r="CW159" s="692">
        <f t="shared" si="255"/>
        <v>6.8193136017687079</v>
      </c>
      <c r="CX159" s="69">
        <f t="shared" si="217"/>
        <v>2289223.4004352558</v>
      </c>
      <c r="CY159" s="692">
        <f t="shared" si="256"/>
        <v>23.982677531246221</v>
      </c>
      <c r="CZ159" s="69">
        <f t="shared" si="218"/>
        <v>2891198.4450489664</v>
      </c>
      <c r="DA159" s="692">
        <f t="shared" si="257"/>
        <v>30.801991133014933</v>
      </c>
      <c r="DB159" s="69">
        <f t="shared" si="219"/>
        <v>981199.45919477695</v>
      </c>
      <c r="DC159" s="692">
        <f t="shared" si="258"/>
        <v>11.449148583510592</v>
      </c>
      <c r="DD159" s="69">
        <f t="shared" si="220"/>
        <v>2400673.5930359089</v>
      </c>
      <c r="DE159" s="692">
        <f t="shared" si="259"/>
        <v>25.337504399528051</v>
      </c>
      <c r="DF159" s="69">
        <f t="shared" si="220"/>
        <v>3381873.0522306859</v>
      </c>
      <c r="DG159" s="692">
        <f t="shared" si="260"/>
        <v>36.786652983038636</v>
      </c>
      <c r="DH159" s="20"/>
      <c r="DI159" s="69">
        <f t="shared" si="221"/>
        <v>615550.05114254635</v>
      </c>
      <c r="DJ159" s="692">
        <f t="shared" si="261"/>
        <v>7.5984416488891222</v>
      </c>
      <c r="DK159" s="69">
        <f t="shared" si="221"/>
        <v>58239.186071817196</v>
      </c>
      <c r="DL159" s="692">
        <f t="shared" si="262"/>
        <v>0.69373422131195006</v>
      </c>
      <c r="DM159" s="69">
        <f t="shared" si="221"/>
        <v>673789.23721436353</v>
      </c>
      <c r="DN159" s="692">
        <f t="shared" si="263"/>
        <v>8.2921758702010724</v>
      </c>
      <c r="DO159" s="69">
        <f t="shared" si="221"/>
        <v>1327774.8509249184</v>
      </c>
      <c r="DP159" s="692">
        <f t="shared" si="264"/>
        <v>17.057384674278691</v>
      </c>
      <c r="DQ159" s="69">
        <f t="shared" si="222"/>
        <v>1094650.3808487486</v>
      </c>
      <c r="DR159" s="692">
        <f t="shared" si="265"/>
        <v>12.358266899546861</v>
      </c>
      <c r="DS159" s="69">
        <f t="shared" si="223"/>
        <v>2422425.231773667</v>
      </c>
      <c r="DT159" s="692">
        <f t="shared" si="266"/>
        <v>29.415651573825549</v>
      </c>
      <c r="DU159" s="69">
        <f t="shared" si="224"/>
        <v>1943324.9020674648</v>
      </c>
      <c r="DV159" s="471">
        <f t="shared" si="267"/>
        <v>24.655826323167812</v>
      </c>
      <c r="DW159" s="69">
        <f t="shared" si="225"/>
        <v>1155978.1175190425</v>
      </c>
      <c r="DX159" s="692">
        <f t="shared" si="268"/>
        <v>13.110092894227877</v>
      </c>
      <c r="DY159" s="69">
        <f t="shared" si="226"/>
        <v>3099303.0195865072</v>
      </c>
      <c r="DZ159" s="692">
        <f t="shared" si="269"/>
        <v>37.765919217395691</v>
      </c>
      <c r="EA159" s="91"/>
      <c r="EB159" s="69"/>
      <c r="EC159" s="69"/>
      <c r="ED159" s="69"/>
      <c r="EE159" s="69"/>
      <c r="EF159" s="69"/>
      <c r="EG159" s="69"/>
      <c r="EH159" s="69">
        <v>356000</v>
      </c>
      <c r="EI159" s="69">
        <f t="shared" si="227"/>
        <v>1366000</v>
      </c>
      <c r="EJ159" s="69">
        <v>1722000</v>
      </c>
      <c r="EK159" s="91"/>
      <c r="EL159" s="69"/>
      <c r="EM159" s="69"/>
      <c r="EN159" s="69"/>
      <c r="EO159" s="69"/>
      <c r="EP159" s="69"/>
      <c r="EQ159" s="69"/>
      <c r="ER159" s="69"/>
      <c r="ES159" s="69"/>
      <c r="ET159" s="69"/>
      <c r="EU159" s="91"/>
    </row>
    <row r="160" spans="1:151" s="72" customFormat="1">
      <c r="A160" s="61">
        <v>37773</v>
      </c>
      <c r="B160" s="70">
        <v>315</v>
      </c>
      <c r="C160" s="70">
        <f t="shared" si="190"/>
        <v>661</v>
      </c>
      <c r="D160" s="70">
        <v>976</v>
      </c>
      <c r="E160" s="70">
        <f t="shared" si="191"/>
        <v>2358</v>
      </c>
      <c r="F160" s="70">
        <f t="shared" si="192"/>
        <v>2768</v>
      </c>
      <c r="G160" s="70">
        <f t="shared" si="193"/>
        <v>5126</v>
      </c>
      <c r="H160" s="70">
        <v>2673</v>
      </c>
      <c r="I160" s="70">
        <f t="shared" si="194"/>
        <v>3429</v>
      </c>
      <c r="J160" s="70">
        <v>6102</v>
      </c>
      <c r="K160" s="23"/>
      <c r="L160" s="70">
        <v>524</v>
      </c>
      <c r="M160" s="70">
        <f t="shared" si="195"/>
        <v>1126</v>
      </c>
      <c r="N160" s="70">
        <v>1650</v>
      </c>
      <c r="O160" s="70">
        <f t="shared" si="196"/>
        <v>917</v>
      </c>
      <c r="P160" s="70">
        <f t="shared" si="197"/>
        <v>1630</v>
      </c>
      <c r="Q160" s="70">
        <f t="shared" si="198"/>
        <v>2547</v>
      </c>
      <c r="R160" s="70">
        <v>1441</v>
      </c>
      <c r="S160" s="70">
        <f t="shared" si="199"/>
        <v>2756</v>
      </c>
      <c r="T160" s="70">
        <v>4197</v>
      </c>
      <c r="U160" s="23"/>
      <c r="V160" s="70">
        <v>-209</v>
      </c>
      <c r="W160" s="70">
        <f t="shared" si="200"/>
        <v>-465</v>
      </c>
      <c r="X160" s="70">
        <v>-674</v>
      </c>
      <c r="Y160" s="70">
        <f t="shared" si="201"/>
        <v>1441</v>
      </c>
      <c r="Z160" s="70">
        <f t="shared" si="202"/>
        <v>1138</v>
      </c>
      <c r="AA160" s="70">
        <f t="shared" si="203"/>
        <v>2579</v>
      </c>
      <c r="AB160" s="70">
        <v>1232</v>
      </c>
      <c r="AC160" s="70">
        <f t="shared" si="204"/>
        <v>673</v>
      </c>
      <c r="AD160" s="70">
        <v>1905</v>
      </c>
      <c r="AE160" s="23"/>
      <c r="AF160" s="233">
        <f t="shared" si="244"/>
        <v>-3465</v>
      </c>
      <c r="AG160" s="233">
        <f t="shared" si="205"/>
        <v>-6208</v>
      </c>
      <c r="AH160" s="233">
        <f t="shared" si="245"/>
        <v>-9673</v>
      </c>
      <c r="AI160" s="233">
        <f t="shared" si="206"/>
        <v>25594</v>
      </c>
      <c r="AJ160" s="233">
        <f t="shared" si="207"/>
        <v>26596</v>
      </c>
      <c r="AK160" s="233">
        <f t="shared" si="208"/>
        <v>52190</v>
      </c>
      <c r="AL160" s="233">
        <f t="shared" si="246"/>
        <v>22129</v>
      </c>
      <c r="AM160" s="233">
        <f t="shared" si="209"/>
        <v>20388</v>
      </c>
      <c r="AN160" s="233">
        <f t="shared" si="247"/>
        <v>42517</v>
      </c>
      <c r="AO160" s="23"/>
      <c r="AP160" s="233">
        <f t="shared" si="228"/>
        <v>4156</v>
      </c>
      <c r="AQ160" s="233">
        <f t="shared" si="229"/>
        <v>7621</v>
      </c>
      <c r="AR160" s="233">
        <f t="shared" si="230"/>
        <v>-3465</v>
      </c>
      <c r="AS160" s="233">
        <f t="shared" si="231"/>
        <v>36981</v>
      </c>
      <c r="AT160" s="233">
        <f t="shared" si="232"/>
        <v>11387</v>
      </c>
      <c r="AU160" s="233">
        <f t="shared" si="233"/>
        <v>25594</v>
      </c>
      <c r="AV160" s="409">
        <f t="shared" si="234"/>
        <v>41137</v>
      </c>
      <c r="AW160" s="409">
        <f t="shared" si="235"/>
        <v>19008</v>
      </c>
      <c r="AX160" s="233">
        <f t="shared" si="236"/>
        <v>22129</v>
      </c>
      <c r="AY160" s="75"/>
      <c r="AZ160" s="744">
        <v>345729</v>
      </c>
      <c r="BA160" s="382">
        <f t="shared" si="248"/>
        <v>3.8944390000000002</v>
      </c>
      <c r="BB160" s="69">
        <f t="shared" si="210"/>
        <v>89663</v>
      </c>
      <c r="BC160" s="382">
        <f t="shared" si="248"/>
        <v>1.1200939999999999</v>
      </c>
      <c r="BD160" s="744">
        <v>435392</v>
      </c>
      <c r="BE160" s="382">
        <f t="shared" si="237"/>
        <v>5.0145330000000001</v>
      </c>
      <c r="BF160" s="744">
        <v>425800</v>
      </c>
      <c r="BG160" s="382">
        <f t="shared" si="238"/>
        <v>5.6774139999999997</v>
      </c>
      <c r="BH160" s="69">
        <f t="shared" si="186"/>
        <v>1540888</v>
      </c>
      <c r="BI160" s="382">
        <f t="shared" si="239"/>
        <v>19.729763999999999</v>
      </c>
      <c r="BJ160" s="744">
        <v>1966688</v>
      </c>
      <c r="BK160" s="382">
        <f t="shared" si="240"/>
        <v>25.407177999999998</v>
      </c>
      <c r="BL160" s="69">
        <f t="shared" si="179"/>
        <v>771529</v>
      </c>
      <c r="BM160" s="382">
        <f t="shared" si="241"/>
        <v>9.5718530000000008</v>
      </c>
      <c r="BN160" s="69">
        <f t="shared" si="211"/>
        <v>1631415</v>
      </c>
      <c r="BO160" s="382">
        <f t="shared" si="242"/>
        <v>20.862582</v>
      </c>
      <c r="BP160" s="744">
        <v>2402944</v>
      </c>
      <c r="BQ160" s="382">
        <f t="shared" si="243"/>
        <v>30.434435000000001</v>
      </c>
      <c r="BR160" s="20"/>
      <c r="BS160" s="744">
        <v>547506</v>
      </c>
      <c r="BT160" s="420">
        <f t="shared" si="249"/>
        <v>6.3778110000000003</v>
      </c>
      <c r="BU160" s="69">
        <f t="shared" si="212"/>
        <v>46794</v>
      </c>
      <c r="BV160" s="420">
        <f t="shared" si="250"/>
        <v>0.56998899999999997</v>
      </c>
      <c r="BW160" s="744">
        <v>594300</v>
      </c>
      <c r="BX160" s="420">
        <f t="shared" si="270"/>
        <v>6.9478</v>
      </c>
      <c r="BY160" s="744">
        <v>1069561</v>
      </c>
      <c r="BZ160" s="420">
        <f t="shared" si="271"/>
        <v>14.317817</v>
      </c>
      <c r="CA160" s="69">
        <f t="shared" si="213"/>
        <v>792513</v>
      </c>
      <c r="CB160" s="420">
        <f t="shared" si="181"/>
        <v>10.37951</v>
      </c>
      <c r="CC160" s="744">
        <v>1862074</v>
      </c>
      <c r="CD160" s="420">
        <f t="shared" si="187"/>
        <v>24.697327000000001</v>
      </c>
      <c r="CE160" s="69">
        <f t="shared" si="214"/>
        <v>1617067</v>
      </c>
      <c r="CF160" s="420">
        <f t="shared" si="188"/>
        <v>20.695627999999999</v>
      </c>
      <c r="CG160" s="69">
        <f t="shared" si="215"/>
        <v>842115</v>
      </c>
      <c r="CH160" s="420">
        <f t="shared" si="185"/>
        <v>10.995753000000001</v>
      </c>
      <c r="CI160" s="744">
        <v>2459182</v>
      </c>
      <c r="CJ160" s="471">
        <f t="shared" si="251"/>
        <v>31.691381</v>
      </c>
      <c r="CK160" s="96"/>
      <c r="CL160" s="514">
        <v>910</v>
      </c>
      <c r="CM160" s="868">
        <f t="shared" si="189"/>
        <v>1.2098901098901098</v>
      </c>
      <c r="CN160" s="613"/>
      <c r="CO160" s="96"/>
      <c r="CP160" s="69">
        <f t="shared" si="216"/>
        <v>418294.09780219779</v>
      </c>
      <c r="CQ160" s="692">
        <f t="shared" si="252"/>
        <v>4.6690727306310391</v>
      </c>
      <c r="CR160" s="69">
        <f t="shared" si="216"/>
        <v>108482.37692307691</v>
      </c>
      <c r="CS160" s="692">
        <f t="shared" si="253"/>
        <v>1.3428551321278166</v>
      </c>
      <c r="CT160" s="69">
        <f t="shared" si="216"/>
        <v>526776.47472527472</v>
      </c>
      <c r="CU160" s="692">
        <f t="shared" si="254"/>
        <v>6.0119278627588555</v>
      </c>
      <c r="CV160" s="69">
        <f t="shared" si="216"/>
        <v>515171.20879120874</v>
      </c>
      <c r="CW160" s="692">
        <f t="shared" si="255"/>
        <v>6.806262109472959</v>
      </c>
      <c r="CX160" s="69">
        <f t="shared" si="217"/>
        <v>1864305.1516483515</v>
      </c>
      <c r="CY160" s="692">
        <f t="shared" si="256"/>
        <v>23.651753832894578</v>
      </c>
      <c r="CZ160" s="69">
        <f t="shared" si="218"/>
        <v>2379476.3604395604</v>
      </c>
      <c r="DA160" s="692">
        <f t="shared" si="257"/>
        <v>30.458015942367538</v>
      </c>
      <c r="DB160" s="69">
        <f t="shared" si="219"/>
        <v>933465.30659340648</v>
      </c>
      <c r="DC160" s="692">
        <f t="shared" si="258"/>
        <v>11.475334840104001</v>
      </c>
      <c r="DD160" s="69">
        <f t="shared" si="220"/>
        <v>1973832.8736263735</v>
      </c>
      <c r="DE160" s="692">
        <f t="shared" si="259"/>
        <v>25.009859529676163</v>
      </c>
      <c r="DF160" s="69">
        <f t="shared" si="220"/>
        <v>2907298.1802197802</v>
      </c>
      <c r="DG160" s="692">
        <f t="shared" si="260"/>
        <v>36.485194369780153</v>
      </c>
      <c r="DH160" s="20"/>
      <c r="DI160" s="69">
        <f t="shared" si="221"/>
        <v>662422.09450549446</v>
      </c>
      <c r="DJ160" s="692">
        <f t="shared" si="261"/>
        <v>7.6471100966554859</v>
      </c>
      <c r="DK160" s="69">
        <f t="shared" si="221"/>
        <v>56615.597802197801</v>
      </c>
      <c r="DL160" s="692">
        <f t="shared" si="262"/>
        <v>0.68335875607066954</v>
      </c>
      <c r="DM160" s="69">
        <f t="shared" si="221"/>
        <v>719037.69230769225</v>
      </c>
      <c r="DN160" s="692">
        <f t="shared" si="263"/>
        <v>8.3304688527261561</v>
      </c>
      <c r="DO160" s="69">
        <f t="shared" si="221"/>
        <v>1294051.2758241757</v>
      </c>
      <c r="DP160" s="692">
        <f t="shared" si="264"/>
        <v>17.164441866407216</v>
      </c>
      <c r="DQ160" s="69">
        <f t="shared" si="222"/>
        <v>958853.64065934054</v>
      </c>
      <c r="DR160" s="692">
        <f t="shared" si="265"/>
        <v>12.442695569554026</v>
      </c>
      <c r="DS160" s="69">
        <f t="shared" si="223"/>
        <v>2252904.9164835163</v>
      </c>
      <c r="DT160" s="692">
        <f t="shared" si="266"/>
        <v>29.607137435961238</v>
      </c>
      <c r="DU160" s="69">
        <f t="shared" si="224"/>
        <v>1956473.3703296701</v>
      </c>
      <c r="DV160" s="471">
        <f t="shared" si="267"/>
        <v>24.811551963062701</v>
      </c>
      <c r="DW160" s="69">
        <f t="shared" si="225"/>
        <v>1018866.6098901099</v>
      </c>
      <c r="DX160" s="692">
        <f t="shared" si="268"/>
        <v>13.181484380204946</v>
      </c>
      <c r="DY160" s="69">
        <f t="shared" si="226"/>
        <v>2975339.98021978</v>
      </c>
      <c r="DZ160" s="692">
        <f t="shared" si="269"/>
        <v>37.993036343267647</v>
      </c>
      <c r="EA160" s="91"/>
      <c r="EB160" s="69"/>
      <c r="EC160" s="69"/>
      <c r="ED160" s="69"/>
      <c r="EE160" s="69"/>
      <c r="EF160" s="69"/>
      <c r="EG160" s="69"/>
      <c r="EH160" s="69">
        <v>307000</v>
      </c>
      <c r="EI160" s="69">
        <f t="shared" si="227"/>
        <v>1168000</v>
      </c>
      <c r="EJ160" s="69">
        <v>1475000</v>
      </c>
      <c r="EK160" s="91"/>
      <c r="EL160" s="69"/>
      <c r="EM160" s="69"/>
      <c r="EN160" s="69"/>
      <c r="EO160" s="69"/>
      <c r="EP160" s="69"/>
      <c r="EQ160" s="69"/>
      <c r="ER160" s="69"/>
      <c r="ES160" s="69"/>
      <c r="ET160" s="69"/>
      <c r="EU160" s="91"/>
    </row>
    <row r="161" spans="1:151" s="72" customFormat="1">
      <c r="A161" s="61">
        <v>37803</v>
      </c>
      <c r="B161" s="70">
        <v>311</v>
      </c>
      <c r="C161" s="70">
        <f t="shared" si="190"/>
        <v>786</v>
      </c>
      <c r="D161" s="70">
        <v>1097</v>
      </c>
      <c r="E161" s="70">
        <f t="shared" si="191"/>
        <v>3001</v>
      </c>
      <c r="F161" s="70">
        <f t="shared" si="192"/>
        <v>3988</v>
      </c>
      <c r="G161" s="70">
        <f t="shared" si="193"/>
        <v>6989</v>
      </c>
      <c r="H161" s="70">
        <v>3312</v>
      </c>
      <c r="I161" s="70">
        <f t="shared" si="194"/>
        <v>4774</v>
      </c>
      <c r="J161" s="70">
        <v>8086</v>
      </c>
      <c r="K161" s="23"/>
      <c r="L161" s="70">
        <v>584</v>
      </c>
      <c r="M161" s="70">
        <f t="shared" si="195"/>
        <v>1224</v>
      </c>
      <c r="N161" s="70">
        <v>1808</v>
      </c>
      <c r="O161" s="70">
        <f t="shared" si="196"/>
        <v>1203</v>
      </c>
      <c r="P161" s="70">
        <f t="shared" si="197"/>
        <v>2050</v>
      </c>
      <c r="Q161" s="70">
        <f t="shared" si="198"/>
        <v>3253</v>
      </c>
      <c r="R161" s="70">
        <v>1787</v>
      </c>
      <c r="S161" s="70">
        <f t="shared" si="199"/>
        <v>3274</v>
      </c>
      <c r="T161" s="70">
        <v>5061</v>
      </c>
      <c r="U161" s="23"/>
      <c r="V161" s="70">
        <v>-273</v>
      </c>
      <c r="W161" s="70">
        <f t="shared" si="200"/>
        <v>-438</v>
      </c>
      <c r="X161" s="70">
        <v>-711</v>
      </c>
      <c r="Y161" s="70">
        <f t="shared" si="201"/>
        <v>1798</v>
      </c>
      <c r="Z161" s="70">
        <f t="shared" si="202"/>
        <v>1938</v>
      </c>
      <c r="AA161" s="70">
        <f t="shared" si="203"/>
        <v>3736</v>
      </c>
      <c r="AB161" s="70">
        <v>1525</v>
      </c>
      <c r="AC161" s="70">
        <f t="shared" si="204"/>
        <v>1500</v>
      </c>
      <c r="AD161" s="70">
        <v>3025</v>
      </c>
      <c r="AE161" s="23"/>
      <c r="AF161" s="233">
        <f t="shared" si="244"/>
        <v>-3417</v>
      </c>
      <c r="AG161" s="233">
        <f t="shared" si="205"/>
        <v>-6019</v>
      </c>
      <c r="AH161" s="233">
        <f t="shared" si="245"/>
        <v>-9436</v>
      </c>
      <c r="AI161" s="233">
        <f t="shared" si="206"/>
        <v>25222</v>
      </c>
      <c r="AJ161" s="233">
        <f t="shared" si="207"/>
        <v>26301</v>
      </c>
      <c r="AK161" s="233">
        <f t="shared" si="208"/>
        <v>51523</v>
      </c>
      <c r="AL161" s="233">
        <f t="shared" si="246"/>
        <v>21805</v>
      </c>
      <c r="AM161" s="233">
        <f t="shared" si="209"/>
        <v>20282</v>
      </c>
      <c r="AN161" s="233">
        <f t="shared" si="247"/>
        <v>42087</v>
      </c>
      <c r="AO161" s="23"/>
      <c r="AP161" s="233">
        <f t="shared" si="228"/>
        <v>4150</v>
      </c>
      <c r="AQ161" s="233">
        <f t="shared" si="229"/>
        <v>7567</v>
      </c>
      <c r="AR161" s="233">
        <f t="shared" si="230"/>
        <v>-3417</v>
      </c>
      <c r="AS161" s="233">
        <f t="shared" si="231"/>
        <v>36706</v>
      </c>
      <c r="AT161" s="233">
        <f t="shared" si="232"/>
        <v>11484</v>
      </c>
      <c r="AU161" s="233">
        <f t="shared" si="233"/>
        <v>25222</v>
      </c>
      <c r="AV161" s="409">
        <f t="shared" si="234"/>
        <v>40856</v>
      </c>
      <c r="AW161" s="409">
        <f t="shared" si="235"/>
        <v>19051</v>
      </c>
      <c r="AX161" s="233">
        <f t="shared" si="236"/>
        <v>21805</v>
      </c>
      <c r="AY161" s="75"/>
      <c r="AZ161" s="744">
        <v>297579</v>
      </c>
      <c r="BA161" s="382">
        <f t="shared" si="248"/>
        <v>3.8666459999999998</v>
      </c>
      <c r="BB161" s="69">
        <f t="shared" si="210"/>
        <v>116587</v>
      </c>
      <c r="BC161" s="382">
        <f t="shared" si="248"/>
        <v>1.1398219999999999</v>
      </c>
      <c r="BD161" s="744">
        <v>414166</v>
      </c>
      <c r="BE161" s="382">
        <f t="shared" si="237"/>
        <v>5.0064679999999999</v>
      </c>
      <c r="BF161" s="744">
        <v>439861</v>
      </c>
      <c r="BG161" s="382">
        <f t="shared" si="238"/>
        <v>5.6819990000000002</v>
      </c>
      <c r="BH161" s="69">
        <f t="shared" si="186"/>
        <v>1391577</v>
      </c>
      <c r="BI161" s="382">
        <f t="shared" si="239"/>
        <v>19.351285000000001</v>
      </c>
      <c r="BJ161" s="744">
        <v>1831438</v>
      </c>
      <c r="BK161" s="382">
        <f t="shared" si="240"/>
        <v>25.033283999999998</v>
      </c>
      <c r="BL161" s="69">
        <f t="shared" si="179"/>
        <v>737440</v>
      </c>
      <c r="BM161" s="382">
        <f t="shared" si="241"/>
        <v>9.5486450000000005</v>
      </c>
      <c r="BN161" s="69">
        <f t="shared" si="211"/>
        <v>1508872</v>
      </c>
      <c r="BO161" s="382">
        <f t="shared" si="242"/>
        <v>20.504078</v>
      </c>
      <c r="BP161" s="744">
        <v>2246312</v>
      </c>
      <c r="BQ161" s="382">
        <f t="shared" si="243"/>
        <v>30.052723</v>
      </c>
      <c r="BR161" s="20"/>
      <c r="BS161" s="744">
        <v>574970</v>
      </c>
      <c r="BT161" s="420">
        <f t="shared" si="249"/>
        <v>6.3834809999999997</v>
      </c>
      <c r="BU161" s="69">
        <f t="shared" si="212"/>
        <v>52453</v>
      </c>
      <c r="BV161" s="420">
        <f t="shared" si="250"/>
        <v>0.55864800000000003</v>
      </c>
      <c r="BW161" s="744">
        <v>627423</v>
      </c>
      <c r="BX161" s="420">
        <f t="shared" si="270"/>
        <v>6.9421290000000004</v>
      </c>
      <c r="BY161" s="744">
        <v>1218906</v>
      </c>
      <c r="BZ161" s="420">
        <f t="shared" si="271"/>
        <v>14.301161</v>
      </c>
      <c r="CA161" s="69">
        <f t="shared" si="213"/>
        <v>884660</v>
      </c>
      <c r="CB161" s="420">
        <f t="shared" si="181"/>
        <v>10.379697</v>
      </c>
      <c r="CC161" s="744">
        <v>2103566</v>
      </c>
      <c r="CD161" s="420">
        <f t="shared" si="187"/>
        <v>24.680858000000001</v>
      </c>
      <c r="CE161" s="69">
        <f t="shared" si="214"/>
        <v>1793876</v>
      </c>
      <c r="CF161" s="420">
        <f t="shared" si="188"/>
        <v>20.684642</v>
      </c>
      <c r="CG161" s="69">
        <f t="shared" si="215"/>
        <v>939786</v>
      </c>
      <c r="CH161" s="420">
        <f t="shared" si="185"/>
        <v>10.983513</v>
      </c>
      <c r="CI161" s="744">
        <v>2733662</v>
      </c>
      <c r="CJ161" s="471">
        <f t="shared" si="251"/>
        <v>31.668154999999999</v>
      </c>
      <c r="CK161" s="96"/>
      <c r="CL161" s="514">
        <v>910</v>
      </c>
      <c r="CM161" s="868">
        <f t="shared" si="189"/>
        <v>1.2098901098901098</v>
      </c>
      <c r="CN161" s="613"/>
      <c r="CO161" s="96"/>
      <c r="CP161" s="69">
        <f t="shared" si="216"/>
        <v>360037.88901098899</v>
      </c>
      <c r="CQ161" s="692">
        <f t="shared" si="252"/>
        <v>4.6397252152942032</v>
      </c>
      <c r="CR161" s="69">
        <f t="shared" si="216"/>
        <v>141057.45824175823</v>
      </c>
      <c r="CS161" s="692">
        <f t="shared" si="253"/>
        <v>1.367997634934792</v>
      </c>
      <c r="CT161" s="69">
        <f t="shared" si="216"/>
        <v>501095.34725274722</v>
      </c>
      <c r="CU161" s="692">
        <f t="shared" si="254"/>
        <v>6.0077228502289941</v>
      </c>
      <c r="CV161" s="69">
        <f t="shared" si="216"/>
        <v>532183.47362637357</v>
      </c>
      <c r="CW161" s="692">
        <f t="shared" si="255"/>
        <v>6.8175337613602025</v>
      </c>
      <c r="CX161" s="69">
        <f t="shared" si="217"/>
        <v>1683655.2494505493</v>
      </c>
      <c r="CY161" s="692">
        <f t="shared" si="256"/>
        <v>23.217113804084256</v>
      </c>
      <c r="CZ161" s="69">
        <f t="shared" si="218"/>
        <v>2215838.7230769228</v>
      </c>
      <c r="DA161" s="692">
        <f t="shared" si="257"/>
        <v>30.034647565444462</v>
      </c>
      <c r="DB161" s="69">
        <f t="shared" si="219"/>
        <v>892221.36263736256</v>
      </c>
      <c r="DC161" s="692">
        <f t="shared" si="258"/>
        <v>11.457258976654407</v>
      </c>
      <c r="DD161" s="69">
        <f t="shared" si="220"/>
        <v>1825569.3098901098</v>
      </c>
      <c r="DE161" s="692">
        <f t="shared" si="259"/>
        <v>24.600666909131487</v>
      </c>
      <c r="DF161" s="69">
        <f t="shared" si="220"/>
        <v>2717790.6725274725</v>
      </c>
      <c r="DG161" s="692">
        <f t="shared" si="260"/>
        <v>36.057925885785892</v>
      </c>
      <c r="DH161" s="20"/>
      <c r="DI161" s="69">
        <f t="shared" si="221"/>
        <v>695650.51648351643</v>
      </c>
      <c r="DJ161" s="692">
        <f t="shared" si="261"/>
        <v>7.6614570261824815</v>
      </c>
      <c r="DK161" s="69">
        <f t="shared" si="221"/>
        <v>63462.365934065929</v>
      </c>
      <c r="DL161" s="692">
        <f t="shared" si="262"/>
        <v>0.67047634591777883</v>
      </c>
      <c r="DM161" s="69">
        <f t="shared" si="221"/>
        <v>759112.88241758232</v>
      </c>
      <c r="DN161" s="692">
        <f t="shared" si="263"/>
        <v>8.3319333721002593</v>
      </c>
      <c r="DO161" s="69">
        <f t="shared" si="221"/>
        <v>1474742.3142857142</v>
      </c>
      <c r="DP161" s="692">
        <f t="shared" si="264"/>
        <v>17.160538787214666</v>
      </c>
      <c r="DQ161" s="69">
        <f t="shared" si="222"/>
        <v>1070341.3846153845</v>
      </c>
      <c r="DR161" s="692">
        <f t="shared" si="265"/>
        <v>12.454553505256365</v>
      </c>
      <c r="DS161" s="69">
        <f t="shared" si="223"/>
        <v>2545083.6989010987</v>
      </c>
      <c r="DT161" s="692">
        <f t="shared" si="266"/>
        <v>29.61509229247104</v>
      </c>
      <c r="DU161" s="69">
        <f t="shared" si="224"/>
        <v>2170392.8307692306</v>
      </c>
      <c r="DV161" s="471">
        <f t="shared" si="267"/>
        <v>24.821995813397152</v>
      </c>
      <c r="DW161" s="69">
        <f t="shared" si="225"/>
        <v>1137037.7868131867</v>
      </c>
      <c r="DX161" s="692">
        <f t="shared" si="268"/>
        <v>13.179195399626828</v>
      </c>
      <c r="DY161" s="69">
        <f t="shared" si="226"/>
        <v>3307430.6175824176</v>
      </c>
      <c r="DZ161" s="692">
        <f t="shared" si="269"/>
        <v>38.001191213023972</v>
      </c>
      <c r="EA161" s="91"/>
      <c r="EB161" s="69">
        <v>191000</v>
      </c>
      <c r="EC161" s="69">
        <f>ED161-EB161</f>
        <v>1053000</v>
      </c>
      <c r="ED161" s="69">
        <v>1244000</v>
      </c>
      <c r="EE161" s="69">
        <v>179000</v>
      </c>
      <c r="EF161" s="69">
        <f>EG161-EE161</f>
        <v>554000</v>
      </c>
      <c r="EG161" s="69">
        <v>733000</v>
      </c>
      <c r="EH161" s="69">
        <v>370000</v>
      </c>
      <c r="EI161" s="69">
        <f t="shared" si="227"/>
        <v>1607000</v>
      </c>
      <c r="EJ161" s="69">
        <v>1977000</v>
      </c>
      <c r="EK161" s="91"/>
      <c r="EL161" s="69"/>
      <c r="EM161" s="69"/>
      <c r="EN161" s="69"/>
      <c r="EO161" s="69"/>
      <c r="EP161" s="69"/>
      <c r="EQ161" s="69"/>
      <c r="ER161" s="69"/>
      <c r="ES161" s="69"/>
      <c r="ET161" s="69"/>
      <c r="EU161" s="91"/>
    </row>
    <row r="162" spans="1:151" s="72" customFormat="1">
      <c r="A162" s="61">
        <v>37834</v>
      </c>
      <c r="B162" s="70">
        <v>309</v>
      </c>
      <c r="C162" s="70">
        <f t="shared" si="190"/>
        <v>697</v>
      </c>
      <c r="D162" s="70">
        <v>1006</v>
      </c>
      <c r="E162" s="70">
        <f t="shared" si="191"/>
        <v>2439</v>
      </c>
      <c r="F162" s="70">
        <f t="shared" si="192"/>
        <v>3198</v>
      </c>
      <c r="G162" s="70">
        <f t="shared" si="193"/>
        <v>5637</v>
      </c>
      <c r="H162" s="70">
        <v>2748</v>
      </c>
      <c r="I162" s="70">
        <f t="shared" si="194"/>
        <v>3895</v>
      </c>
      <c r="J162" s="70">
        <v>6643</v>
      </c>
      <c r="K162" s="23"/>
      <c r="L162" s="70">
        <v>575</v>
      </c>
      <c r="M162" s="70">
        <f t="shared" si="195"/>
        <v>1185</v>
      </c>
      <c r="N162" s="70">
        <v>1760</v>
      </c>
      <c r="O162" s="70">
        <f t="shared" si="196"/>
        <v>1005</v>
      </c>
      <c r="P162" s="70">
        <f t="shared" si="197"/>
        <v>1713</v>
      </c>
      <c r="Q162" s="70">
        <f t="shared" si="198"/>
        <v>2718</v>
      </c>
      <c r="R162" s="70">
        <v>1580</v>
      </c>
      <c r="S162" s="70">
        <f t="shared" si="199"/>
        <v>2898</v>
      </c>
      <c r="T162" s="70">
        <v>4478</v>
      </c>
      <c r="U162" s="23"/>
      <c r="V162" s="70">
        <v>-266</v>
      </c>
      <c r="W162" s="70">
        <f t="shared" si="200"/>
        <v>-488</v>
      </c>
      <c r="X162" s="70">
        <v>-754</v>
      </c>
      <c r="Y162" s="70">
        <f t="shared" si="201"/>
        <v>1434</v>
      </c>
      <c r="Z162" s="70">
        <f t="shared" si="202"/>
        <v>1485</v>
      </c>
      <c r="AA162" s="70">
        <f t="shared" si="203"/>
        <v>2919</v>
      </c>
      <c r="AB162" s="70">
        <v>1168</v>
      </c>
      <c r="AC162" s="70">
        <f t="shared" si="204"/>
        <v>997</v>
      </c>
      <c r="AD162" s="70">
        <v>2165</v>
      </c>
      <c r="AE162" s="23"/>
      <c r="AF162" s="233">
        <f t="shared" si="244"/>
        <v>-3418</v>
      </c>
      <c r="AG162" s="233">
        <f t="shared" si="205"/>
        <v>-6065</v>
      </c>
      <c r="AH162" s="233">
        <f t="shared" si="245"/>
        <v>-9483</v>
      </c>
      <c r="AI162" s="233">
        <f t="shared" si="206"/>
        <v>24747</v>
      </c>
      <c r="AJ162" s="233">
        <f t="shared" si="207"/>
        <v>25890</v>
      </c>
      <c r="AK162" s="233">
        <f t="shared" si="208"/>
        <v>50637</v>
      </c>
      <c r="AL162" s="233">
        <f t="shared" si="246"/>
        <v>21329</v>
      </c>
      <c r="AM162" s="233">
        <f t="shared" si="209"/>
        <v>19825</v>
      </c>
      <c r="AN162" s="233">
        <f t="shared" si="247"/>
        <v>41154</v>
      </c>
      <c r="AO162" s="23"/>
      <c r="AP162" s="233">
        <f t="shared" si="228"/>
        <v>4199</v>
      </c>
      <c r="AQ162" s="233">
        <f t="shared" si="229"/>
        <v>7617</v>
      </c>
      <c r="AR162" s="233">
        <f t="shared" si="230"/>
        <v>-3418</v>
      </c>
      <c r="AS162" s="233">
        <f t="shared" si="231"/>
        <v>36335</v>
      </c>
      <c r="AT162" s="233">
        <f t="shared" si="232"/>
        <v>11588</v>
      </c>
      <c r="AU162" s="233">
        <f t="shared" si="233"/>
        <v>24747</v>
      </c>
      <c r="AV162" s="409">
        <f t="shared" si="234"/>
        <v>40534</v>
      </c>
      <c r="AW162" s="409">
        <f t="shared" si="235"/>
        <v>19205</v>
      </c>
      <c r="AX162" s="233">
        <f t="shared" si="236"/>
        <v>21329</v>
      </c>
      <c r="AY162" s="75"/>
      <c r="AZ162" s="744">
        <v>319728</v>
      </c>
      <c r="BA162" s="382">
        <f t="shared" si="248"/>
        <v>3.7830859999999999</v>
      </c>
      <c r="BB162" s="69">
        <f t="shared" si="210"/>
        <v>90944</v>
      </c>
      <c r="BC162" s="382">
        <f t="shared" si="248"/>
        <v>1.1360570000000001</v>
      </c>
      <c r="BD162" s="744">
        <v>410672</v>
      </c>
      <c r="BE162" s="382">
        <f t="shared" si="237"/>
        <v>4.919143</v>
      </c>
      <c r="BF162" s="744">
        <v>455601</v>
      </c>
      <c r="BG162" s="382">
        <f t="shared" si="238"/>
        <v>5.6789529999999999</v>
      </c>
      <c r="BH162" s="69">
        <f t="shared" si="186"/>
        <v>1465120</v>
      </c>
      <c r="BI162" s="382">
        <f t="shared" si="239"/>
        <v>19.236221</v>
      </c>
      <c r="BJ162" s="744">
        <v>1920721</v>
      </c>
      <c r="BK162" s="382">
        <f t="shared" si="240"/>
        <v>24.915174</v>
      </c>
      <c r="BL162" s="69">
        <f t="shared" ref="BL162:BL225" si="272">AZ162+BF162</f>
        <v>775329</v>
      </c>
      <c r="BM162" s="382">
        <f t="shared" si="241"/>
        <v>9.4620390000000008</v>
      </c>
      <c r="BN162" s="69">
        <f t="shared" si="211"/>
        <v>1556773</v>
      </c>
      <c r="BO162" s="382">
        <f t="shared" si="242"/>
        <v>20.384722</v>
      </c>
      <c r="BP162" s="744">
        <v>2332102</v>
      </c>
      <c r="BQ162" s="382">
        <f t="shared" si="243"/>
        <v>29.846761000000001</v>
      </c>
      <c r="BR162" s="20"/>
      <c r="BS162" s="744">
        <v>513215</v>
      </c>
      <c r="BT162" s="420">
        <f t="shared" si="249"/>
        <v>6.3534810000000004</v>
      </c>
      <c r="BU162" s="69">
        <f t="shared" si="212"/>
        <v>45488</v>
      </c>
      <c r="BV162" s="420">
        <f t="shared" si="250"/>
        <v>0.55180799999999997</v>
      </c>
      <c r="BW162" s="744">
        <v>558703</v>
      </c>
      <c r="BX162" s="420">
        <f t="shared" si="270"/>
        <v>6.9052889999999998</v>
      </c>
      <c r="BY162" s="744">
        <v>1232304</v>
      </c>
      <c r="BZ162" s="420">
        <f t="shared" si="271"/>
        <v>14.234418</v>
      </c>
      <c r="CA162" s="69">
        <f t="shared" si="213"/>
        <v>816495</v>
      </c>
      <c r="CB162" s="420">
        <f t="shared" si="181"/>
        <v>10.142543999999999</v>
      </c>
      <c r="CC162" s="744">
        <v>2048799</v>
      </c>
      <c r="CD162" s="420">
        <f t="shared" si="187"/>
        <v>24.376961999999999</v>
      </c>
      <c r="CE162" s="69">
        <f t="shared" si="214"/>
        <v>1745519</v>
      </c>
      <c r="CF162" s="420">
        <f t="shared" si="188"/>
        <v>20.587899</v>
      </c>
      <c r="CG162" s="69">
        <f t="shared" si="215"/>
        <v>864571</v>
      </c>
      <c r="CH162" s="420">
        <f t="shared" si="185"/>
        <v>10.738372999999999</v>
      </c>
      <c r="CI162" s="744">
        <v>2610090</v>
      </c>
      <c r="CJ162" s="471">
        <f t="shared" si="251"/>
        <v>31.326271999999999</v>
      </c>
      <c r="CK162" s="96"/>
      <c r="CL162" s="514">
        <v>910</v>
      </c>
      <c r="CM162" s="868">
        <f t="shared" si="189"/>
        <v>1.2098901098901098</v>
      </c>
      <c r="CN162" s="613"/>
      <c r="CO162" s="96"/>
      <c r="CP162" s="69">
        <f t="shared" si="216"/>
        <v>386835.745054945</v>
      </c>
      <c r="CQ162" s="692">
        <f t="shared" si="252"/>
        <v>4.5439304299143659</v>
      </c>
      <c r="CR162" s="69">
        <f t="shared" si="216"/>
        <v>110032.24615384615</v>
      </c>
      <c r="CS162" s="692">
        <f t="shared" si="253"/>
        <v>1.3646879147842903</v>
      </c>
      <c r="CT162" s="69">
        <f t="shared" si="216"/>
        <v>496867.99120879115</v>
      </c>
      <c r="CU162" s="692">
        <f t="shared" si="254"/>
        <v>5.9086183446986542</v>
      </c>
      <c r="CV162" s="69">
        <f t="shared" si="216"/>
        <v>551227.14395604387</v>
      </c>
      <c r="CW162" s="692">
        <f t="shared" si="255"/>
        <v>6.8198800933597248</v>
      </c>
      <c r="CX162" s="69">
        <f t="shared" si="217"/>
        <v>1772634.1978021977</v>
      </c>
      <c r="CY162" s="692">
        <f t="shared" si="256"/>
        <v>23.098679975799499</v>
      </c>
      <c r="CZ162" s="69">
        <f t="shared" si="218"/>
        <v>2323861.3417582414</v>
      </c>
      <c r="DA162" s="692">
        <f t="shared" si="257"/>
        <v>29.91856006915922</v>
      </c>
      <c r="DB162" s="69">
        <f t="shared" si="219"/>
        <v>938062.88901098899</v>
      </c>
      <c r="DC162" s="692">
        <f t="shared" si="258"/>
        <v>11.363810523274092</v>
      </c>
      <c r="DD162" s="69">
        <f t="shared" si="220"/>
        <v>1883524.2560439559</v>
      </c>
      <c r="DE162" s="692">
        <f t="shared" si="259"/>
        <v>24.478302003218921</v>
      </c>
      <c r="DF162" s="69">
        <f t="shared" si="220"/>
        <v>2821587.1450549448</v>
      </c>
      <c r="DG162" s="692">
        <f t="shared" si="260"/>
        <v>35.842112526493011</v>
      </c>
      <c r="DH162" s="20"/>
      <c r="DI162" s="69">
        <f t="shared" si="221"/>
        <v>620933.7527472527</v>
      </c>
      <c r="DJ162" s="692">
        <f t="shared" si="261"/>
        <v>7.6323041321906038</v>
      </c>
      <c r="DK162" s="69">
        <f t="shared" si="221"/>
        <v>55035.481318681312</v>
      </c>
      <c r="DL162" s="692">
        <f t="shared" si="262"/>
        <v>0.66288886201906883</v>
      </c>
      <c r="DM162" s="69">
        <f t="shared" si="221"/>
        <v>675969.23406593397</v>
      </c>
      <c r="DN162" s="692">
        <f t="shared" si="263"/>
        <v>8.2951929942096729</v>
      </c>
      <c r="DO162" s="69">
        <f t="shared" si="221"/>
        <v>1490952.421978022</v>
      </c>
      <c r="DP162" s="692">
        <f t="shared" si="264"/>
        <v>17.096870832018777</v>
      </c>
      <c r="DQ162" s="69">
        <f t="shared" si="222"/>
        <v>987869.22527472524</v>
      </c>
      <c r="DR162" s="692">
        <f t="shared" si="265"/>
        <v>12.181480939226745</v>
      </c>
      <c r="DS162" s="69">
        <f t="shared" si="223"/>
        <v>2478821.6472527469</v>
      </c>
      <c r="DT162" s="692">
        <f t="shared" si="266"/>
        <v>29.278351771245521</v>
      </c>
      <c r="DU162" s="69">
        <f t="shared" si="224"/>
        <v>2111886.1747252746</v>
      </c>
      <c r="DV162" s="471">
        <f t="shared" si="267"/>
        <v>24.729174964209378</v>
      </c>
      <c r="DW162" s="69">
        <f t="shared" si="225"/>
        <v>1046035.9021978021</v>
      </c>
      <c r="DX162" s="692">
        <f t="shared" si="268"/>
        <v>12.897196724650714</v>
      </c>
      <c r="DY162" s="69">
        <f t="shared" si="226"/>
        <v>3157922.0769230765</v>
      </c>
      <c r="DZ162" s="692">
        <f t="shared" si="269"/>
        <v>37.626371688860097</v>
      </c>
      <c r="EA162" s="91"/>
      <c r="EB162" s="69"/>
      <c r="EC162" s="69"/>
      <c r="ED162" s="69"/>
      <c r="EE162" s="69"/>
      <c r="EF162" s="69"/>
      <c r="EG162" s="69"/>
      <c r="EH162" s="69">
        <v>366000</v>
      </c>
      <c r="EI162" s="69">
        <f t="shared" si="227"/>
        <v>1465000</v>
      </c>
      <c r="EJ162" s="69">
        <v>1831000</v>
      </c>
      <c r="EK162" s="91"/>
      <c r="EL162" s="69"/>
      <c r="EM162" s="69"/>
      <c r="EN162" s="69"/>
      <c r="EO162" s="69"/>
      <c r="EP162" s="69"/>
      <c r="EQ162" s="69"/>
      <c r="ER162" s="69"/>
      <c r="ES162" s="69"/>
      <c r="ET162" s="69"/>
      <c r="EU162" s="91"/>
    </row>
    <row r="163" spans="1:151" s="72" customFormat="1">
      <c r="A163" s="61">
        <v>37865</v>
      </c>
      <c r="B163" s="70">
        <v>353</v>
      </c>
      <c r="C163" s="70">
        <f t="shared" si="190"/>
        <v>749</v>
      </c>
      <c r="D163" s="70">
        <v>1102</v>
      </c>
      <c r="E163" s="70">
        <f t="shared" si="191"/>
        <v>2574</v>
      </c>
      <c r="F163" s="70">
        <f t="shared" si="192"/>
        <v>3725</v>
      </c>
      <c r="G163" s="70">
        <f t="shared" si="193"/>
        <v>6299</v>
      </c>
      <c r="H163" s="70">
        <v>2927</v>
      </c>
      <c r="I163" s="70">
        <f t="shared" si="194"/>
        <v>4474</v>
      </c>
      <c r="J163" s="70">
        <v>7401</v>
      </c>
      <c r="K163" s="23"/>
      <c r="L163" s="70">
        <v>515</v>
      </c>
      <c r="M163" s="70">
        <f t="shared" si="195"/>
        <v>1076</v>
      </c>
      <c r="N163" s="70">
        <v>1591</v>
      </c>
      <c r="O163" s="70">
        <f t="shared" si="196"/>
        <v>853</v>
      </c>
      <c r="P163" s="70">
        <f t="shared" si="197"/>
        <v>1255</v>
      </c>
      <c r="Q163" s="70">
        <f t="shared" si="198"/>
        <v>2108</v>
      </c>
      <c r="R163" s="70">
        <v>1368</v>
      </c>
      <c r="S163" s="70">
        <f t="shared" si="199"/>
        <v>2331</v>
      </c>
      <c r="T163" s="70">
        <v>3699</v>
      </c>
      <c r="U163" s="23"/>
      <c r="V163" s="70">
        <v>-162</v>
      </c>
      <c r="W163" s="70">
        <f t="shared" si="200"/>
        <v>-327</v>
      </c>
      <c r="X163" s="70">
        <v>-489</v>
      </c>
      <c r="Y163" s="70">
        <f t="shared" si="201"/>
        <v>1721</v>
      </c>
      <c r="Z163" s="70">
        <f t="shared" si="202"/>
        <v>2470</v>
      </c>
      <c r="AA163" s="70">
        <f t="shared" si="203"/>
        <v>4191</v>
      </c>
      <c r="AB163" s="70">
        <v>1559</v>
      </c>
      <c r="AC163" s="70">
        <f t="shared" si="204"/>
        <v>2143</v>
      </c>
      <c r="AD163" s="70">
        <v>3702</v>
      </c>
      <c r="AE163" s="23"/>
      <c r="AF163" s="233">
        <f t="shared" si="244"/>
        <v>-3356</v>
      </c>
      <c r="AG163" s="233">
        <f t="shared" si="205"/>
        <v>-5954</v>
      </c>
      <c r="AH163" s="233">
        <f t="shared" si="245"/>
        <v>-9310</v>
      </c>
      <c r="AI163" s="233">
        <f t="shared" si="206"/>
        <v>24072</v>
      </c>
      <c r="AJ163" s="233">
        <f t="shared" si="207"/>
        <v>25675</v>
      </c>
      <c r="AK163" s="233">
        <f t="shared" si="208"/>
        <v>49747</v>
      </c>
      <c r="AL163" s="233">
        <f t="shared" si="246"/>
        <v>20716</v>
      </c>
      <c r="AM163" s="233">
        <f t="shared" si="209"/>
        <v>19721</v>
      </c>
      <c r="AN163" s="233">
        <f t="shared" si="247"/>
        <v>40437</v>
      </c>
      <c r="AO163" s="23"/>
      <c r="AP163" s="233">
        <f t="shared" si="228"/>
        <v>4272</v>
      </c>
      <c r="AQ163" s="233">
        <f t="shared" si="229"/>
        <v>7628</v>
      </c>
      <c r="AR163" s="233">
        <f t="shared" si="230"/>
        <v>-3356</v>
      </c>
      <c r="AS163" s="233">
        <f t="shared" si="231"/>
        <v>35699</v>
      </c>
      <c r="AT163" s="233">
        <f t="shared" si="232"/>
        <v>11627</v>
      </c>
      <c r="AU163" s="233">
        <f t="shared" si="233"/>
        <v>24072</v>
      </c>
      <c r="AV163" s="409">
        <f t="shared" si="234"/>
        <v>39971</v>
      </c>
      <c r="AW163" s="409">
        <f t="shared" si="235"/>
        <v>19255</v>
      </c>
      <c r="AX163" s="233">
        <f t="shared" si="236"/>
        <v>20716</v>
      </c>
      <c r="AY163" s="75"/>
      <c r="AZ163" s="744">
        <v>313660</v>
      </c>
      <c r="BA163" s="382">
        <f t="shared" si="248"/>
        <v>3.7779039999999999</v>
      </c>
      <c r="BB163" s="69">
        <f t="shared" si="210"/>
        <v>98247</v>
      </c>
      <c r="BC163" s="382">
        <f t="shared" si="248"/>
        <v>1.119807</v>
      </c>
      <c r="BD163" s="744">
        <v>411907</v>
      </c>
      <c r="BE163" s="382">
        <f t="shared" si="237"/>
        <v>4.8977110000000001</v>
      </c>
      <c r="BF163" s="744">
        <v>455920</v>
      </c>
      <c r="BG163" s="382">
        <f t="shared" si="238"/>
        <v>5.6590829999999999</v>
      </c>
      <c r="BH163" s="69">
        <f t="shared" si="186"/>
        <v>1426175</v>
      </c>
      <c r="BI163" s="382">
        <f t="shared" si="239"/>
        <v>19.068496</v>
      </c>
      <c r="BJ163" s="744">
        <v>1882095</v>
      </c>
      <c r="BK163" s="382">
        <f t="shared" si="240"/>
        <v>24.727578999999999</v>
      </c>
      <c r="BL163" s="69">
        <f t="shared" si="272"/>
        <v>769580</v>
      </c>
      <c r="BM163" s="382">
        <f t="shared" si="241"/>
        <v>9.4369870000000002</v>
      </c>
      <c r="BN163" s="69">
        <f t="shared" si="211"/>
        <v>1525949</v>
      </c>
      <c r="BO163" s="382">
        <f t="shared" si="242"/>
        <v>20.201108999999999</v>
      </c>
      <c r="BP163" s="744">
        <v>2295529</v>
      </c>
      <c r="BQ163" s="382">
        <f t="shared" si="243"/>
        <v>29.638096000000001</v>
      </c>
      <c r="BR163" s="20"/>
      <c r="BS163" s="744">
        <v>583909</v>
      </c>
      <c r="BT163" s="420">
        <f t="shared" si="249"/>
        <v>6.3844219999999998</v>
      </c>
      <c r="BU163" s="69">
        <f t="shared" si="212"/>
        <v>53960</v>
      </c>
      <c r="BV163" s="420">
        <f t="shared" si="250"/>
        <v>0.55693099999999995</v>
      </c>
      <c r="BW163" s="744">
        <v>637869</v>
      </c>
      <c r="BX163" s="420">
        <f t="shared" si="270"/>
        <v>6.9413530000000003</v>
      </c>
      <c r="BY163" s="744">
        <v>1296488</v>
      </c>
      <c r="BZ163" s="420">
        <f t="shared" si="271"/>
        <v>14.211220000000001</v>
      </c>
      <c r="CA163" s="69">
        <f t="shared" si="213"/>
        <v>925533</v>
      </c>
      <c r="CB163" s="420">
        <f t="shared" si="181"/>
        <v>10.237830000000001</v>
      </c>
      <c r="CC163" s="744">
        <v>2222021</v>
      </c>
      <c r="CD163" s="420">
        <f t="shared" si="187"/>
        <v>24.44905</v>
      </c>
      <c r="CE163" s="69">
        <f t="shared" si="214"/>
        <v>1880397</v>
      </c>
      <c r="CF163" s="420">
        <f t="shared" si="188"/>
        <v>20.595642000000002</v>
      </c>
      <c r="CG163" s="69">
        <f t="shared" si="215"/>
        <v>982836</v>
      </c>
      <c r="CH163" s="420">
        <f t="shared" si="185"/>
        <v>10.838137</v>
      </c>
      <c r="CI163" s="744">
        <v>2863233</v>
      </c>
      <c r="CJ163" s="471">
        <f t="shared" si="251"/>
        <v>31.433779000000001</v>
      </c>
      <c r="CK163" s="96"/>
      <c r="CL163" s="514">
        <v>904</v>
      </c>
      <c r="CM163" s="868">
        <f t="shared" si="189"/>
        <v>1.2179203539823009</v>
      </c>
      <c r="CN163" s="613"/>
      <c r="CO163" s="96"/>
      <c r="CP163" s="69">
        <f t="shared" si="216"/>
        <v>382012.89823008853</v>
      </c>
      <c r="CQ163" s="692">
        <f t="shared" si="252"/>
        <v>4.5431243074247156</v>
      </c>
      <c r="CR163" s="69">
        <f t="shared" si="216"/>
        <v>119657.02101769912</v>
      </c>
      <c r="CS163" s="692">
        <f t="shared" si="253"/>
        <v>1.3468736195533524</v>
      </c>
      <c r="CT163" s="69">
        <f t="shared" si="216"/>
        <v>501669.91924778762</v>
      </c>
      <c r="CU163" s="692">
        <f t="shared" si="254"/>
        <v>5.8899979269780669</v>
      </c>
      <c r="CV163" s="69">
        <f t="shared" si="216"/>
        <v>555274.24778761063</v>
      </c>
      <c r="CW163" s="692">
        <f t="shared" si="255"/>
        <v>6.8038950281702366</v>
      </c>
      <c r="CX163" s="69">
        <f t="shared" si="217"/>
        <v>1736967.560840708</v>
      </c>
      <c r="CY163" s="692">
        <f t="shared" si="256"/>
        <v>22.921924635876845</v>
      </c>
      <c r="CZ163" s="69">
        <f t="shared" si="218"/>
        <v>2292241.8086283188</v>
      </c>
      <c r="DA163" s="692">
        <f t="shared" si="257"/>
        <v>29.725819664047076</v>
      </c>
      <c r="DB163" s="69">
        <f t="shared" si="219"/>
        <v>937287.14601769915</v>
      </c>
      <c r="DC163" s="692">
        <f t="shared" si="258"/>
        <v>11.34701933559495</v>
      </c>
      <c r="DD163" s="69">
        <f t="shared" si="220"/>
        <v>1858484.3462389382</v>
      </c>
      <c r="DE163" s="692">
        <f t="shared" si="259"/>
        <v>24.284193370177594</v>
      </c>
      <c r="DF163" s="69">
        <f t="shared" si="220"/>
        <v>2795771.4922566372</v>
      </c>
      <c r="DG163" s="692">
        <f t="shared" si="260"/>
        <v>35.631212705772548</v>
      </c>
      <c r="DH163" s="20"/>
      <c r="DI163" s="69">
        <f t="shared" si="221"/>
        <v>711154.65597345133</v>
      </c>
      <c r="DJ163" s="692">
        <f t="shared" si="261"/>
        <v>7.6795353770408274</v>
      </c>
      <c r="DK163" s="69">
        <f t="shared" si="221"/>
        <v>65718.982300884963</v>
      </c>
      <c r="DL163" s="692">
        <f t="shared" si="262"/>
        <v>0.66997148990337807</v>
      </c>
      <c r="DM163" s="69">
        <f t="shared" si="221"/>
        <v>776873.63827433635</v>
      </c>
      <c r="DN163" s="692">
        <f t="shared" si="263"/>
        <v>8.3495068669442052</v>
      </c>
      <c r="DO163" s="69">
        <f t="shared" si="221"/>
        <v>1579019.1238938053</v>
      </c>
      <c r="DP163" s="692">
        <f t="shared" si="264"/>
        <v>17.091403275432757</v>
      </c>
      <c r="DQ163" s="69">
        <f t="shared" si="222"/>
        <v>1127225.478982301</v>
      </c>
      <c r="DR163" s="692">
        <f t="shared" si="265"/>
        <v>12.311866781349723</v>
      </c>
      <c r="DS163" s="69">
        <f t="shared" si="223"/>
        <v>2706244.6028761063</v>
      </c>
      <c r="DT163" s="692">
        <f t="shared" si="266"/>
        <v>29.403270056782478</v>
      </c>
      <c r="DU163" s="69">
        <f t="shared" si="224"/>
        <v>2290173.7798672565</v>
      </c>
      <c r="DV163" s="471">
        <f t="shared" si="267"/>
        <v>24.770938652473578</v>
      </c>
      <c r="DW163" s="69">
        <f t="shared" si="225"/>
        <v>1197015.9690265488</v>
      </c>
      <c r="DX163" s="692">
        <f t="shared" si="268"/>
        <v>13.033948493022958</v>
      </c>
      <c r="DY163" s="69">
        <f t="shared" si="226"/>
        <v>3487189.7488938053</v>
      </c>
      <c r="DZ163" s="692">
        <f t="shared" si="269"/>
        <v>37.804887145496537</v>
      </c>
      <c r="EA163" s="91"/>
      <c r="EB163" s="69"/>
      <c r="EC163" s="69"/>
      <c r="ED163" s="69"/>
      <c r="EE163" s="69"/>
      <c r="EF163" s="69"/>
      <c r="EG163" s="69"/>
      <c r="EH163" s="69">
        <v>367000</v>
      </c>
      <c r="EI163" s="69">
        <f t="shared" si="227"/>
        <v>1658000</v>
      </c>
      <c r="EJ163" s="69">
        <v>2025000</v>
      </c>
      <c r="EK163" s="91"/>
      <c r="EL163" s="69"/>
      <c r="EM163" s="69"/>
      <c r="EN163" s="69"/>
      <c r="EO163" s="69"/>
      <c r="EP163" s="69"/>
      <c r="EQ163" s="69"/>
      <c r="ER163" s="69"/>
      <c r="ES163" s="69"/>
      <c r="ET163" s="69"/>
      <c r="EU163" s="91"/>
    </row>
    <row r="164" spans="1:151" s="72" customFormat="1">
      <c r="A164" s="61">
        <v>37895</v>
      </c>
      <c r="B164" s="70">
        <v>265</v>
      </c>
      <c r="C164" s="70">
        <f t="shared" si="190"/>
        <v>675</v>
      </c>
      <c r="D164" s="70">
        <v>940</v>
      </c>
      <c r="E164" s="70">
        <f t="shared" si="191"/>
        <v>2525</v>
      </c>
      <c r="F164" s="70">
        <f t="shared" si="192"/>
        <v>3404</v>
      </c>
      <c r="G164" s="70">
        <f t="shared" si="193"/>
        <v>5929</v>
      </c>
      <c r="H164" s="70">
        <v>2790</v>
      </c>
      <c r="I164" s="70">
        <f t="shared" si="194"/>
        <v>4079</v>
      </c>
      <c r="J164" s="70">
        <v>6869</v>
      </c>
      <c r="K164" s="23"/>
      <c r="L164" s="70">
        <v>628</v>
      </c>
      <c r="M164" s="70">
        <f t="shared" si="195"/>
        <v>1275</v>
      </c>
      <c r="N164" s="70">
        <v>1903</v>
      </c>
      <c r="O164" s="70">
        <f t="shared" si="196"/>
        <v>746</v>
      </c>
      <c r="P164" s="70">
        <f t="shared" si="197"/>
        <v>1217</v>
      </c>
      <c r="Q164" s="70">
        <f t="shared" si="198"/>
        <v>1963</v>
      </c>
      <c r="R164" s="70">
        <v>1374</v>
      </c>
      <c r="S164" s="70">
        <f t="shared" si="199"/>
        <v>2492</v>
      </c>
      <c r="T164" s="70">
        <v>3866</v>
      </c>
      <c r="U164" s="23"/>
      <c r="V164" s="70">
        <v>-363</v>
      </c>
      <c r="W164" s="70">
        <f t="shared" si="200"/>
        <v>-600</v>
      </c>
      <c r="X164" s="70">
        <v>-963</v>
      </c>
      <c r="Y164" s="70">
        <f t="shared" si="201"/>
        <v>1779</v>
      </c>
      <c r="Z164" s="70">
        <f t="shared" si="202"/>
        <v>2187</v>
      </c>
      <c r="AA164" s="70">
        <f t="shared" si="203"/>
        <v>3966</v>
      </c>
      <c r="AB164" s="70">
        <v>1416</v>
      </c>
      <c r="AC164" s="70">
        <f t="shared" si="204"/>
        <v>1587</v>
      </c>
      <c r="AD164" s="70">
        <v>3003</v>
      </c>
      <c r="AE164" s="23"/>
      <c r="AF164" s="233">
        <f t="shared" si="244"/>
        <v>-3434</v>
      </c>
      <c r="AG164" s="233">
        <f t="shared" si="205"/>
        <v>-6130</v>
      </c>
      <c r="AH164" s="233">
        <f t="shared" si="245"/>
        <v>-9564</v>
      </c>
      <c r="AI164" s="233">
        <f t="shared" si="206"/>
        <v>23594</v>
      </c>
      <c r="AJ164" s="233">
        <f t="shared" si="207"/>
        <v>25284</v>
      </c>
      <c r="AK164" s="233">
        <f t="shared" si="208"/>
        <v>48878</v>
      </c>
      <c r="AL164" s="233">
        <f t="shared" si="246"/>
        <v>20160</v>
      </c>
      <c r="AM164" s="233">
        <f t="shared" si="209"/>
        <v>19154</v>
      </c>
      <c r="AN164" s="233">
        <f t="shared" si="247"/>
        <v>39314</v>
      </c>
      <c r="AO164" s="23"/>
      <c r="AP164" s="233">
        <f t="shared" si="228"/>
        <v>4292</v>
      </c>
      <c r="AQ164" s="233">
        <f t="shared" si="229"/>
        <v>7726</v>
      </c>
      <c r="AR164" s="233">
        <f t="shared" si="230"/>
        <v>-3434</v>
      </c>
      <c r="AS164" s="233">
        <f t="shared" si="231"/>
        <v>35341</v>
      </c>
      <c r="AT164" s="233">
        <f t="shared" si="232"/>
        <v>11747</v>
      </c>
      <c r="AU164" s="233">
        <f t="shared" si="233"/>
        <v>23594</v>
      </c>
      <c r="AV164" s="409">
        <f t="shared" si="234"/>
        <v>39633</v>
      </c>
      <c r="AW164" s="409">
        <f t="shared" si="235"/>
        <v>19473</v>
      </c>
      <c r="AX164" s="233">
        <f t="shared" si="236"/>
        <v>20160</v>
      </c>
      <c r="AY164" s="75"/>
      <c r="AZ164" s="744">
        <v>323651</v>
      </c>
      <c r="BA164" s="382">
        <f t="shared" si="248"/>
        <v>3.8020700000000001</v>
      </c>
      <c r="BB164" s="69">
        <f t="shared" si="210"/>
        <v>95221</v>
      </c>
      <c r="BC164" s="382">
        <f t="shared" si="248"/>
        <v>1.12226</v>
      </c>
      <c r="BD164" s="744">
        <v>418872</v>
      </c>
      <c r="BE164" s="382">
        <f t="shared" si="237"/>
        <v>4.9243300000000003</v>
      </c>
      <c r="BF164" s="744">
        <v>482217</v>
      </c>
      <c r="BG164" s="382">
        <f t="shared" si="238"/>
        <v>5.6242720000000004</v>
      </c>
      <c r="BH164" s="69">
        <f t="shared" si="186"/>
        <v>1515786</v>
      </c>
      <c r="BI164" s="382">
        <f t="shared" si="239"/>
        <v>18.947413000000001</v>
      </c>
      <c r="BJ164" s="744">
        <v>1998003</v>
      </c>
      <c r="BK164" s="382">
        <f t="shared" si="240"/>
        <v>24.571684999999999</v>
      </c>
      <c r="BL164" s="69">
        <f t="shared" si="272"/>
        <v>805868</v>
      </c>
      <c r="BM164" s="382">
        <f t="shared" si="241"/>
        <v>9.426342</v>
      </c>
      <c r="BN164" s="69">
        <f t="shared" si="211"/>
        <v>1612762</v>
      </c>
      <c r="BO164" s="382">
        <f t="shared" si="242"/>
        <v>20.082992000000001</v>
      </c>
      <c r="BP164" s="744">
        <v>2418630</v>
      </c>
      <c r="BQ164" s="382">
        <f t="shared" si="243"/>
        <v>29.509333999999999</v>
      </c>
      <c r="BR164" s="20"/>
      <c r="BS164" s="744">
        <v>604766</v>
      </c>
      <c r="BT164" s="420">
        <f t="shared" si="249"/>
        <v>6.4050089999999997</v>
      </c>
      <c r="BU164" s="69">
        <f t="shared" si="212"/>
        <v>53555</v>
      </c>
      <c r="BV164" s="420">
        <f t="shared" si="250"/>
        <v>0.55722799999999995</v>
      </c>
      <c r="BW164" s="744">
        <v>658321</v>
      </c>
      <c r="BX164" s="420">
        <f t="shared" si="270"/>
        <v>6.962237</v>
      </c>
      <c r="BY164" s="744">
        <v>1337074</v>
      </c>
      <c r="BZ164" s="420">
        <f t="shared" si="271"/>
        <v>14.131924</v>
      </c>
      <c r="CA164" s="69">
        <f t="shared" si="213"/>
        <v>821919</v>
      </c>
      <c r="CB164" s="420">
        <f t="shared" si="181"/>
        <v>10.179197</v>
      </c>
      <c r="CC164" s="744">
        <v>2158993</v>
      </c>
      <c r="CD164" s="420">
        <f t="shared" si="187"/>
        <v>24.311121</v>
      </c>
      <c r="CE164" s="69">
        <f t="shared" si="214"/>
        <v>1941840</v>
      </c>
      <c r="CF164" s="420">
        <f t="shared" si="188"/>
        <v>20.536933000000001</v>
      </c>
      <c r="CG164" s="69">
        <f t="shared" si="215"/>
        <v>878496</v>
      </c>
      <c r="CH164" s="420">
        <f t="shared" si="185"/>
        <v>10.779052999999999</v>
      </c>
      <c r="CI164" s="744">
        <v>2820336</v>
      </c>
      <c r="CJ164" s="471">
        <f t="shared" si="251"/>
        <v>31.315985999999999</v>
      </c>
      <c r="CK164" s="96"/>
      <c r="CL164" s="514">
        <v>904</v>
      </c>
      <c r="CM164" s="868">
        <f t="shared" si="189"/>
        <v>1.2179203539823009</v>
      </c>
      <c r="CN164" s="613"/>
      <c r="CO164" s="96"/>
      <c r="CP164" s="69">
        <f t="shared" si="216"/>
        <v>394181.14048672566</v>
      </c>
      <c r="CQ164" s="692">
        <f t="shared" si="252"/>
        <v>4.5777274926224552</v>
      </c>
      <c r="CR164" s="69">
        <f t="shared" si="216"/>
        <v>115971.59402654867</v>
      </c>
      <c r="CS164" s="692">
        <f t="shared" si="253"/>
        <v>1.3514629147794652</v>
      </c>
      <c r="CT164" s="69">
        <f t="shared" si="216"/>
        <v>510152.73451327434</v>
      </c>
      <c r="CU164" s="692">
        <f t="shared" si="254"/>
        <v>5.9291904074019204</v>
      </c>
      <c r="CV164" s="69">
        <f t="shared" si="216"/>
        <v>587301.89933628321</v>
      </c>
      <c r="CW164" s="692">
        <f t="shared" si="255"/>
        <v>6.7704250321957229</v>
      </c>
      <c r="CX164" s="69">
        <f t="shared" si="217"/>
        <v>1846106.6216814159</v>
      </c>
      <c r="CY164" s="692">
        <f t="shared" si="256"/>
        <v>22.802717441854881</v>
      </c>
      <c r="CZ164" s="69">
        <f t="shared" si="218"/>
        <v>2433408.521017699</v>
      </c>
      <c r="DA164" s="692">
        <f t="shared" si="257"/>
        <v>29.573142474050602</v>
      </c>
      <c r="DB164" s="69">
        <f t="shared" si="219"/>
        <v>981483.03982300893</v>
      </c>
      <c r="DC164" s="692">
        <f t="shared" si="258"/>
        <v>11.348152524818179</v>
      </c>
      <c r="DD164" s="69">
        <f t="shared" si="220"/>
        <v>1964215.6659292036</v>
      </c>
      <c r="DE164" s="692">
        <f t="shared" si="259"/>
        <v>24.170221708953033</v>
      </c>
      <c r="DF164" s="69">
        <f t="shared" si="220"/>
        <v>2945698.7057522126</v>
      </c>
      <c r="DG164" s="692">
        <f t="shared" si="260"/>
        <v>35.518374233771219</v>
      </c>
      <c r="DH164" s="20"/>
      <c r="DI164" s="69">
        <f t="shared" si="221"/>
        <v>736556.82079646015</v>
      </c>
      <c r="DJ164" s="692">
        <f t="shared" si="261"/>
        <v>7.7146951651219107</v>
      </c>
      <c r="DK164" s="69">
        <f t="shared" si="221"/>
        <v>65225.724557522124</v>
      </c>
      <c r="DL164" s="692">
        <f t="shared" si="262"/>
        <v>0.67125276735075834</v>
      </c>
      <c r="DM164" s="69">
        <f t="shared" si="221"/>
        <v>801782.54535398236</v>
      </c>
      <c r="DN164" s="692">
        <f t="shared" si="263"/>
        <v>8.3859479324726678</v>
      </c>
      <c r="DO164" s="69">
        <f t="shared" si="221"/>
        <v>1628449.6393805309</v>
      </c>
      <c r="DP164" s="692">
        <f t="shared" si="264"/>
        <v>17.019282173264756</v>
      </c>
      <c r="DQ164" s="69">
        <f t="shared" si="222"/>
        <v>1001031.8794247787</v>
      </c>
      <c r="DR164" s="692">
        <f t="shared" si="265"/>
        <v>12.255660108975155</v>
      </c>
      <c r="DS164" s="69">
        <f t="shared" si="223"/>
        <v>2629481.5188053097</v>
      </c>
      <c r="DT164" s="692">
        <f t="shared" si="266"/>
        <v>29.274942282239913</v>
      </c>
      <c r="DU164" s="69">
        <f t="shared" si="224"/>
        <v>2365006.4601769913</v>
      </c>
      <c r="DV164" s="471">
        <f t="shared" si="267"/>
        <v>24.733977338386669</v>
      </c>
      <c r="DW164" s="69">
        <f t="shared" si="225"/>
        <v>1069938.1592920355</v>
      </c>
      <c r="DX164" s="692">
        <f t="shared" si="268"/>
        <v>12.978177186666137</v>
      </c>
      <c r="DY164" s="69">
        <f t="shared" si="226"/>
        <v>3434944.6194690266</v>
      </c>
      <c r="DZ164" s="692">
        <f t="shared" si="269"/>
        <v>37.71215452505281</v>
      </c>
      <c r="EA164" s="91"/>
      <c r="EB164" s="69">
        <v>191000</v>
      </c>
      <c r="EC164" s="69">
        <f>ED164-EB164</f>
        <v>1071000</v>
      </c>
      <c r="ED164" s="69">
        <v>1262000</v>
      </c>
      <c r="EE164" s="69">
        <v>215000</v>
      </c>
      <c r="EF164" s="69">
        <f>EG164-EE164</f>
        <v>747000</v>
      </c>
      <c r="EG164" s="69">
        <v>962000</v>
      </c>
      <c r="EH164" s="69">
        <v>406000</v>
      </c>
      <c r="EI164" s="69">
        <f t="shared" si="227"/>
        <v>1818000</v>
      </c>
      <c r="EJ164" s="69">
        <v>2224000</v>
      </c>
      <c r="EK164" s="91"/>
      <c r="EL164" s="69"/>
      <c r="EM164" s="69"/>
      <c r="EN164" s="69"/>
      <c r="EO164" s="69"/>
      <c r="EP164" s="69"/>
      <c r="EQ164" s="69"/>
      <c r="ER164" s="69"/>
      <c r="ES164" s="69"/>
      <c r="ET164" s="69"/>
      <c r="EU164" s="91"/>
    </row>
    <row r="165" spans="1:151" s="72" customFormat="1">
      <c r="A165" s="61">
        <v>37926</v>
      </c>
      <c r="B165" s="70">
        <v>298</v>
      </c>
      <c r="C165" s="70">
        <f t="shared" si="190"/>
        <v>851</v>
      </c>
      <c r="D165" s="70">
        <v>1149</v>
      </c>
      <c r="E165" s="70">
        <f t="shared" si="191"/>
        <v>2440</v>
      </c>
      <c r="F165" s="70">
        <f t="shared" si="192"/>
        <v>3498</v>
      </c>
      <c r="G165" s="70">
        <f t="shared" si="193"/>
        <v>5938</v>
      </c>
      <c r="H165" s="70">
        <v>2738</v>
      </c>
      <c r="I165" s="70">
        <f t="shared" si="194"/>
        <v>4349</v>
      </c>
      <c r="J165" s="70">
        <v>7087</v>
      </c>
      <c r="K165" s="23"/>
      <c r="L165" s="70">
        <v>620</v>
      </c>
      <c r="M165" s="70">
        <f t="shared" si="195"/>
        <v>1386</v>
      </c>
      <c r="N165" s="70">
        <v>2006</v>
      </c>
      <c r="O165" s="70">
        <f t="shared" si="196"/>
        <v>1131</v>
      </c>
      <c r="P165" s="70">
        <f t="shared" si="197"/>
        <v>1757</v>
      </c>
      <c r="Q165" s="70">
        <f t="shared" si="198"/>
        <v>2888</v>
      </c>
      <c r="R165" s="70">
        <v>1751</v>
      </c>
      <c r="S165" s="70">
        <f t="shared" si="199"/>
        <v>3143</v>
      </c>
      <c r="T165" s="70">
        <v>4894</v>
      </c>
      <c r="U165" s="23"/>
      <c r="V165" s="70">
        <v>-322</v>
      </c>
      <c r="W165" s="70">
        <f t="shared" si="200"/>
        <v>-535</v>
      </c>
      <c r="X165" s="70">
        <v>-857</v>
      </c>
      <c r="Y165" s="70">
        <f t="shared" si="201"/>
        <v>1309</v>
      </c>
      <c r="Z165" s="70">
        <f t="shared" si="202"/>
        <v>1741</v>
      </c>
      <c r="AA165" s="70">
        <f t="shared" si="203"/>
        <v>3050</v>
      </c>
      <c r="AB165" s="70">
        <v>987</v>
      </c>
      <c r="AC165" s="70">
        <f t="shared" si="204"/>
        <v>1206</v>
      </c>
      <c r="AD165" s="70">
        <v>2193</v>
      </c>
      <c r="AE165" s="23"/>
      <c r="AF165" s="233">
        <f t="shared" si="244"/>
        <v>-3601</v>
      </c>
      <c r="AG165" s="233">
        <f t="shared" si="205"/>
        <v>-6316</v>
      </c>
      <c r="AH165" s="233">
        <f t="shared" si="245"/>
        <v>-9917</v>
      </c>
      <c r="AI165" s="233">
        <f t="shared" si="206"/>
        <v>22691</v>
      </c>
      <c r="AJ165" s="233">
        <f t="shared" si="207"/>
        <v>23998</v>
      </c>
      <c r="AK165" s="233">
        <f t="shared" si="208"/>
        <v>46689</v>
      </c>
      <c r="AL165" s="233">
        <f t="shared" si="246"/>
        <v>19090</v>
      </c>
      <c r="AM165" s="233">
        <f t="shared" si="209"/>
        <v>17682</v>
      </c>
      <c r="AN165" s="233">
        <f t="shared" si="247"/>
        <v>36772</v>
      </c>
      <c r="AO165" s="23"/>
      <c r="AP165" s="233">
        <f t="shared" si="228"/>
        <v>4223</v>
      </c>
      <c r="AQ165" s="233">
        <f t="shared" si="229"/>
        <v>7824</v>
      </c>
      <c r="AR165" s="233">
        <f t="shared" si="230"/>
        <v>-3601</v>
      </c>
      <c r="AS165" s="233">
        <f t="shared" si="231"/>
        <v>34680</v>
      </c>
      <c r="AT165" s="233">
        <f t="shared" si="232"/>
        <v>11989</v>
      </c>
      <c r="AU165" s="233">
        <f t="shared" si="233"/>
        <v>22691</v>
      </c>
      <c r="AV165" s="409">
        <f t="shared" si="234"/>
        <v>38903</v>
      </c>
      <c r="AW165" s="409">
        <f t="shared" si="235"/>
        <v>19813</v>
      </c>
      <c r="AX165" s="233">
        <f t="shared" si="236"/>
        <v>19090</v>
      </c>
      <c r="AY165" s="75"/>
      <c r="AZ165" s="744">
        <v>341100</v>
      </c>
      <c r="BA165" s="382">
        <f t="shared" si="248"/>
        <v>3.778543</v>
      </c>
      <c r="BB165" s="69">
        <f t="shared" si="210"/>
        <v>91505</v>
      </c>
      <c r="BC165" s="382">
        <f t="shared" si="248"/>
        <v>1.121542</v>
      </c>
      <c r="BD165" s="744">
        <v>432605</v>
      </c>
      <c r="BE165" s="382">
        <f t="shared" si="237"/>
        <v>4.9000849999999998</v>
      </c>
      <c r="BF165" s="744">
        <v>487732</v>
      </c>
      <c r="BG165" s="382">
        <f t="shared" si="238"/>
        <v>5.5818060000000003</v>
      </c>
      <c r="BH165" s="69">
        <f t="shared" si="186"/>
        <v>1541439</v>
      </c>
      <c r="BI165" s="382">
        <f t="shared" si="239"/>
        <v>18.907391000000001</v>
      </c>
      <c r="BJ165" s="744">
        <v>2029171</v>
      </c>
      <c r="BK165" s="382">
        <f t="shared" si="240"/>
        <v>24.489197000000001</v>
      </c>
      <c r="BL165" s="69">
        <f t="shared" si="272"/>
        <v>828832</v>
      </c>
      <c r="BM165" s="382">
        <f t="shared" si="241"/>
        <v>9.3603489999999994</v>
      </c>
      <c r="BN165" s="69">
        <f t="shared" si="211"/>
        <v>1634547</v>
      </c>
      <c r="BO165" s="382">
        <f t="shared" si="242"/>
        <v>20.042921</v>
      </c>
      <c r="BP165" s="744">
        <v>2463379</v>
      </c>
      <c r="BQ165" s="382">
        <f t="shared" si="243"/>
        <v>29.403269999999999</v>
      </c>
      <c r="BR165" s="20"/>
      <c r="BS165" s="744">
        <v>582087</v>
      </c>
      <c r="BT165" s="420">
        <f t="shared" si="249"/>
        <v>6.3089680000000001</v>
      </c>
      <c r="BU165" s="69">
        <f t="shared" si="212"/>
        <v>49816</v>
      </c>
      <c r="BV165" s="420">
        <f t="shared" si="250"/>
        <v>0.56119300000000005</v>
      </c>
      <c r="BW165" s="744">
        <v>631903</v>
      </c>
      <c r="BX165" s="420">
        <f t="shared" si="270"/>
        <v>6.8701610000000004</v>
      </c>
      <c r="BY165" s="744">
        <v>1261013</v>
      </c>
      <c r="BZ165" s="420">
        <f t="shared" si="271"/>
        <v>14.062239</v>
      </c>
      <c r="CA165" s="69">
        <f t="shared" si="213"/>
        <v>806316</v>
      </c>
      <c r="CB165" s="420">
        <f t="shared" si="181"/>
        <v>10.047447999999999</v>
      </c>
      <c r="CC165" s="744">
        <v>2067329</v>
      </c>
      <c r="CD165" s="420">
        <f t="shared" si="187"/>
        <v>24.109687000000001</v>
      </c>
      <c r="CE165" s="69">
        <f t="shared" si="214"/>
        <v>1843100</v>
      </c>
      <c r="CF165" s="420">
        <f t="shared" si="188"/>
        <v>20.371206999999998</v>
      </c>
      <c r="CG165" s="69">
        <f t="shared" si="215"/>
        <v>858654</v>
      </c>
      <c r="CH165" s="420">
        <f t="shared" si="185"/>
        <v>10.649464</v>
      </c>
      <c r="CI165" s="744">
        <v>2701754</v>
      </c>
      <c r="CJ165" s="471">
        <f t="shared" si="251"/>
        <v>31.020671</v>
      </c>
      <c r="CK165" s="96"/>
      <c r="CL165" s="514">
        <v>904</v>
      </c>
      <c r="CM165" s="868">
        <f t="shared" si="189"/>
        <v>1.2179203539823009</v>
      </c>
      <c r="CN165" s="613"/>
      <c r="CO165" s="96"/>
      <c r="CP165" s="69">
        <f t="shared" si="216"/>
        <v>415432.63274336286</v>
      </c>
      <c r="CQ165" s="692">
        <f t="shared" si="252"/>
        <v>4.5553691471760693</v>
      </c>
      <c r="CR165" s="69">
        <f t="shared" si="216"/>
        <v>111445.80199115045</v>
      </c>
      <c r="CS165" s="692">
        <f t="shared" si="253"/>
        <v>1.3521807745677803</v>
      </c>
      <c r="CT165" s="69">
        <f t="shared" si="216"/>
        <v>526878.43473451328</v>
      </c>
      <c r="CU165" s="692">
        <f t="shared" si="254"/>
        <v>5.9075499217438487</v>
      </c>
      <c r="CV165" s="69">
        <f t="shared" si="216"/>
        <v>594018.73008849565</v>
      </c>
      <c r="CW165" s="692">
        <f t="shared" si="255"/>
        <v>6.7278592497433243</v>
      </c>
      <c r="CX165" s="69">
        <f t="shared" si="217"/>
        <v>1877349.9325221239</v>
      </c>
      <c r="CY165" s="692">
        <f t="shared" si="256"/>
        <v>22.781279412544944</v>
      </c>
      <c r="CZ165" s="69">
        <f t="shared" si="218"/>
        <v>2471368.6626106193</v>
      </c>
      <c r="DA165" s="692">
        <f t="shared" si="257"/>
        <v>29.509138662288272</v>
      </c>
      <c r="DB165" s="69">
        <f t="shared" si="219"/>
        <v>1009451.3628318585</v>
      </c>
      <c r="DC165" s="692">
        <f t="shared" si="258"/>
        <v>11.283228396919394</v>
      </c>
      <c r="DD165" s="69">
        <f t="shared" si="220"/>
        <v>1990748.060840708</v>
      </c>
      <c r="DE165" s="692">
        <f t="shared" si="259"/>
        <v>24.150332454635617</v>
      </c>
      <c r="DF165" s="69">
        <f t="shared" si="220"/>
        <v>3000199.4236725667</v>
      </c>
      <c r="DG165" s="692">
        <f t="shared" si="260"/>
        <v>35.433560851555015</v>
      </c>
      <c r="DH165" s="20"/>
      <c r="DI165" s="69">
        <f t="shared" si="221"/>
        <v>708935.60508849565</v>
      </c>
      <c r="DJ165" s="692">
        <f t="shared" si="261"/>
        <v>7.6094334659574079</v>
      </c>
      <c r="DK165" s="69">
        <f t="shared" si="221"/>
        <v>60671.920353982299</v>
      </c>
      <c r="DL165" s="692">
        <f t="shared" si="262"/>
        <v>0.67687348705043315</v>
      </c>
      <c r="DM165" s="69">
        <f t="shared" si="221"/>
        <v>769607.5254424779</v>
      </c>
      <c r="DN165" s="692">
        <f t="shared" si="263"/>
        <v>8.2863069530078413</v>
      </c>
      <c r="DO165" s="69">
        <f t="shared" si="221"/>
        <v>1535813.3993362833</v>
      </c>
      <c r="DP165" s="692">
        <f t="shared" si="264"/>
        <v>16.957387286886757</v>
      </c>
      <c r="DQ165" s="69">
        <f t="shared" si="222"/>
        <v>982028.66814159299</v>
      </c>
      <c r="DR165" s="692">
        <f t="shared" si="265"/>
        <v>12.111396994128743</v>
      </c>
      <c r="DS165" s="69">
        <f t="shared" si="223"/>
        <v>2517842.0674778763</v>
      </c>
      <c r="DT165" s="692">
        <f t="shared" si="266"/>
        <v>29.0687842810155</v>
      </c>
      <c r="DU165" s="69">
        <f t="shared" si="224"/>
        <v>2244749.0044247787</v>
      </c>
      <c r="DV165" s="471">
        <f t="shared" si="267"/>
        <v>24.566820752844169</v>
      </c>
      <c r="DW165" s="69">
        <f t="shared" si="225"/>
        <v>1045772.1836283186</v>
      </c>
      <c r="DX165" s="692">
        <f t="shared" si="268"/>
        <v>12.837411155463485</v>
      </c>
      <c r="DY165" s="69">
        <f t="shared" si="226"/>
        <v>3290521.1880530976</v>
      </c>
      <c r="DZ165" s="692">
        <f t="shared" si="269"/>
        <v>37.404231908307658</v>
      </c>
      <c r="EA165" s="91"/>
      <c r="EB165" s="69"/>
      <c r="EC165" s="69"/>
      <c r="ED165" s="69"/>
      <c r="EE165" s="69"/>
      <c r="EF165" s="69"/>
      <c r="EG165" s="69"/>
      <c r="EH165" s="69">
        <v>472000</v>
      </c>
      <c r="EI165" s="69">
        <f t="shared" si="227"/>
        <v>2005000</v>
      </c>
      <c r="EJ165" s="69">
        <v>2477000</v>
      </c>
      <c r="EK165" s="91"/>
      <c r="EL165" s="69"/>
      <c r="EM165" s="69"/>
      <c r="EN165" s="69"/>
      <c r="EO165" s="69"/>
      <c r="EP165" s="69"/>
      <c r="EQ165" s="69"/>
      <c r="ER165" s="69"/>
      <c r="ES165" s="69"/>
      <c r="ET165" s="69"/>
      <c r="EU165" s="91"/>
    </row>
    <row r="166" spans="1:151" s="72" customFormat="1">
      <c r="A166" s="61">
        <v>37956</v>
      </c>
      <c r="B166" s="70">
        <v>496</v>
      </c>
      <c r="C166" s="70">
        <f t="shared" si="190"/>
        <v>1382</v>
      </c>
      <c r="D166" s="70">
        <v>1878</v>
      </c>
      <c r="E166" s="70">
        <f t="shared" si="191"/>
        <v>2342</v>
      </c>
      <c r="F166" s="70">
        <f t="shared" si="192"/>
        <v>3619</v>
      </c>
      <c r="G166" s="70">
        <f t="shared" si="193"/>
        <v>5961</v>
      </c>
      <c r="H166" s="70">
        <v>2838</v>
      </c>
      <c r="I166" s="70">
        <f t="shared" si="194"/>
        <v>5001</v>
      </c>
      <c r="J166" s="70">
        <v>7839</v>
      </c>
      <c r="K166" s="23"/>
      <c r="L166" s="70">
        <v>933</v>
      </c>
      <c r="M166" s="70">
        <f t="shared" si="195"/>
        <v>1764</v>
      </c>
      <c r="N166" s="70">
        <v>2697</v>
      </c>
      <c r="O166" s="70">
        <f t="shared" si="196"/>
        <v>1575</v>
      </c>
      <c r="P166" s="70">
        <f t="shared" si="197"/>
        <v>2016</v>
      </c>
      <c r="Q166" s="70">
        <f t="shared" si="198"/>
        <v>3591</v>
      </c>
      <c r="R166" s="70">
        <v>2508</v>
      </c>
      <c r="S166" s="70">
        <f t="shared" si="199"/>
        <v>3780</v>
      </c>
      <c r="T166" s="70">
        <v>6288</v>
      </c>
      <c r="U166" s="23"/>
      <c r="V166" s="70">
        <v>-437</v>
      </c>
      <c r="W166" s="70">
        <f t="shared" si="200"/>
        <v>-382</v>
      </c>
      <c r="X166" s="70">
        <v>-819</v>
      </c>
      <c r="Y166" s="70">
        <f t="shared" si="201"/>
        <v>767</v>
      </c>
      <c r="Z166" s="70">
        <f t="shared" si="202"/>
        <v>1603</v>
      </c>
      <c r="AA166" s="70">
        <f t="shared" si="203"/>
        <v>2370</v>
      </c>
      <c r="AB166" s="70">
        <v>330</v>
      </c>
      <c r="AC166" s="70">
        <f t="shared" si="204"/>
        <v>1221</v>
      </c>
      <c r="AD166" s="70">
        <v>1551</v>
      </c>
      <c r="AE166" s="23"/>
      <c r="AF166" s="233">
        <f t="shared" si="244"/>
        <v>-3859</v>
      </c>
      <c r="AG166" s="233">
        <f t="shared" si="205"/>
        <v>-6366</v>
      </c>
      <c r="AH166" s="233">
        <f t="shared" si="245"/>
        <v>-10225</v>
      </c>
      <c r="AI166" s="233">
        <f t="shared" si="206"/>
        <v>21660</v>
      </c>
      <c r="AJ166" s="233">
        <f t="shared" si="207"/>
        <v>23471</v>
      </c>
      <c r="AK166" s="233">
        <f t="shared" si="208"/>
        <v>45131</v>
      </c>
      <c r="AL166" s="233">
        <f t="shared" si="246"/>
        <v>17801</v>
      </c>
      <c r="AM166" s="233">
        <f t="shared" si="209"/>
        <v>17105</v>
      </c>
      <c r="AN166" s="233">
        <f t="shared" si="247"/>
        <v>34906</v>
      </c>
      <c r="AO166" s="23"/>
      <c r="AP166" s="233">
        <f t="shared" si="228"/>
        <v>4176</v>
      </c>
      <c r="AQ166" s="233">
        <f t="shared" si="229"/>
        <v>8035</v>
      </c>
      <c r="AR166" s="233">
        <f t="shared" si="230"/>
        <v>-3859</v>
      </c>
      <c r="AS166" s="233">
        <f t="shared" si="231"/>
        <v>34075</v>
      </c>
      <c r="AT166" s="233">
        <f t="shared" si="232"/>
        <v>12415</v>
      </c>
      <c r="AU166" s="233">
        <f t="shared" si="233"/>
        <v>21660</v>
      </c>
      <c r="AV166" s="409">
        <f t="shared" si="234"/>
        <v>38251</v>
      </c>
      <c r="AW166" s="409">
        <f t="shared" si="235"/>
        <v>20450</v>
      </c>
      <c r="AX166" s="233">
        <f t="shared" si="236"/>
        <v>17801</v>
      </c>
      <c r="AY166" s="75"/>
      <c r="AZ166" s="744">
        <v>320089</v>
      </c>
      <c r="BA166" s="382">
        <f t="shared" si="248"/>
        <v>3.781018</v>
      </c>
      <c r="BB166" s="69">
        <f t="shared" si="210"/>
        <v>108002</v>
      </c>
      <c r="BC166" s="382">
        <f t="shared" si="248"/>
        <v>1.1445650000000001</v>
      </c>
      <c r="BD166" s="744">
        <v>428091</v>
      </c>
      <c r="BE166" s="382">
        <f t="shared" si="237"/>
        <v>4.9255829999999996</v>
      </c>
      <c r="BF166" s="744">
        <v>453900</v>
      </c>
      <c r="BG166" s="382">
        <f t="shared" si="238"/>
        <v>5.5838169999999998</v>
      </c>
      <c r="BH166" s="69">
        <f t="shared" si="186"/>
        <v>1491422</v>
      </c>
      <c r="BI166" s="382">
        <f t="shared" si="239"/>
        <v>18.791805</v>
      </c>
      <c r="BJ166" s="744">
        <v>1945322</v>
      </c>
      <c r="BK166" s="382">
        <f t="shared" si="240"/>
        <v>24.375622</v>
      </c>
      <c r="BL166" s="69">
        <f t="shared" si="272"/>
        <v>773989</v>
      </c>
      <c r="BM166" s="382">
        <f t="shared" si="241"/>
        <v>9.3648349999999994</v>
      </c>
      <c r="BN166" s="69">
        <f t="shared" si="211"/>
        <v>1600711</v>
      </c>
      <c r="BO166" s="382">
        <f t="shared" si="242"/>
        <v>19.950226000000001</v>
      </c>
      <c r="BP166" s="744">
        <v>2374700</v>
      </c>
      <c r="BQ166" s="382">
        <f t="shared" si="243"/>
        <v>29.315061</v>
      </c>
      <c r="BR166" s="20"/>
      <c r="BS166" s="744">
        <v>552904</v>
      </c>
      <c r="BT166" s="420">
        <f t="shared" si="249"/>
        <v>6.3294410000000001</v>
      </c>
      <c r="BU166" s="69">
        <f t="shared" si="212"/>
        <v>48301</v>
      </c>
      <c r="BV166" s="420">
        <f t="shared" si="250"/>
        <v>0.56359599999999999</v>
      </c>
      <c r="BW166" s="744">
        <v>601205</v>
      </c>
      <c r="BX166" s="420">
        <f t="shared" si="270"/>
        <v>6.8930369999999996</v>
      </c>
      <c r="BY166" s="744">
        <v>1208763</v>
      </c>
      <c r="BZ166" s="420">
        <f t="shared" si="271"/>
        <v>13.994963</v>
      </c>
      <c r="CA166" s="69">
        <f t="shared" si="213"/>
        <v>997389</v>
      </c>
      <c r="CB166" s="420">
        <f t="shared" si="181"/>
        <v>10.264063999999999</v>
      </c>
      <c r="CC166" s="744">
        <v>2206152</v>
      </c>
      <c r="CD166" s="420">
        <f t="shared" si="187"/>
        <v>24.259027</v>
      </c>
      <c r="CE166" s="69">
        <f t="shared" si="214"/>
        <v>1761667</v>
      </c>
      <c r="CF166" s="420">
        <f t="shared" si="188"/>
        <v>20.324404000000001</v>
      </c>
      <c r="CG166" s="69">
        <f t="shared" si="215"/>
        <v>1048379</v>
      </c>
      <c r="CH166" s="420">
        <f>SUM(CG155:CG166)/1000000</f>
        <v>10.866355</v>
      </c>
      <c r="CI166" s="744">
        <v>2810046</v>
      </c>
      <c r="CJ166" s="471">
        <f>SUM(CI155:CI166)/1000000</f>
        <v>31.190759</v>
      </c>
      <c r="CK166" s="96"/>
      <c r="CL166" s="514">
        <v>903</v>
      </c>
      <c r="CM166" s="868">
        <f t="shared" si="189"/>
        <v>1.2192691029900333</v>
      </c>
      <c r="CN166" s="613"/>
      <c r="CO166" s="96"/>
      <c r="CP166" s="69">
        <f t="shared" si="216"/>
        <v>390274.62790697679</v>
      </c>
      <c r="CQ166" s="692">
        <f t="shared" si="252"/>
        <v>4.5659553776889092</v>
      </c>
      <c r="CR166" s="69">
        <f t="shared" si="216"/>
        <v>131683.50166112959</v>
      </c>
      <c r="CS166" s="692">
        <f t="shared" si="253"/>
        <v>1.3822770026132747</v>
      </c>
      <c r="CT166" s="69">
        <f t="shared" si="216"/>
        <v>521958.12956810638</v>
      </c>
      <c r="CU166" s="692">
        <f t="shared" si="254"/>
        <v>5.9482323803021835</v>
      </c>
      <c r="CV166" s="69">
        <f t="shared" si="216"/>
        <v>553426.24584717618</v>
      </c>
      <c r="CW166" s="692">
        <f t="shared" si="255"/>
        <v>6.7410794271865919</v>
      </c>
      <c r="CX166" s="69">
        <f t="shared" si="217"/>
        <v>1818444.7641196016</v>
      </c>
      <c r="CY166" s="692">
        <f t="shared" si="256"/>
        <v>22.678642951908845</v>
      </c>
      <c r="CZ166" s="69">
        <f t="shared" si="218"/>
        <v>2371871.0099667776</v>
      </c>
      <c r="DA166" s="692">
        <f t="shared" si="257"/>
        <v>29.419722379095436</v>
      </c>
      <c r="DB166" s="69">
        <f t="shared" si="219"/>
        <v>943700.87375415291</v>
      </c>
      <c r="DC166" s="692">
        <f t="shared" si="258"/>
        <v>11.307034804875503</v>
      </c>
      <c r="DD166" s="69">
        <f t="shared" si="220"/>
        <v>1951697.4651162792</v>
      </c>
      <c r="DE166" s="692">
        <f t="shared" si="259"/>
        <v>24.077665092390337</v>
      </c>
      <c r="DF166" s="69">
        <f t="shared" si="220"/>
        <v>2895398.3388704322</v>
      </c>
      <c r="DG166" s="692">
        <f t="shared" si="260"/>
        <v>35.38469989726584</v>
      </c>
      <c r="DH166" s="20"/>
      <c r="DI166" s="69">
        <f t="shared" si="221"/>
        <v>674138.76411960134</v>
      </c>
      <c r="DJ166" s="692">
        <f t="shared" si="261"/>
        <v>7.647083054181242</v>
      </c>
      <c r="DK166" s="69">
        <f t="shared" si="221"/>
        <v>58891.916943521603</v>
      </c>
      <c r="DL166" s="692">
        <f t="shared" si="262"/>
        <v>0.68089711083434568</v>
      </c>
      <c r="DM166" s="69">
        <f t="shared" si="221"/>
        <v>733030.68106312293</v>
      </c>
      <c r="DN166" s="692">
        <f t="shared" si="263"/>
        <v>8.3279801650155907</v>
      </c>
      <c r="DO166" s="69">
        <f t="shared" si="221"/>
        <v>1473807.3787375416</v>
      </c>
      <c r="DP166" s="692">
        <f t="shared" si="264"/>
        <v>16.905766935982605</v>
      </c>
      <c r="DQ166" s="69">
        <f t="shared" si="222"/>
        <v>1216085.5913621264</v>
      </c>
      <c r="DR166" s="692">
        <f t="shared" si="265"/>
        <v>12.394115513829632</v>
      </c>
      <c r="DS166" s="69">
        <f t="shared" si="223"/>
        <v>2689892.970099668</v>
      </c>
      <c r="DT166" s="692">
        <f t="shared" si="266"/>
        <v>29.299882449812237</v>
      </c>
      <c r="DU166" s="69">
        <f t="shared" si="224"/>
        <v>2147946.1428571432</v>
      </c>
      <c r="DV166" s="471">
        <f t="shared" si="267"/>
        <v>24.552849990163846</v>
      </c>
      <c r="DW166" s="69">
        <f t="shared" si="225"/>
        <v>1278256.1229235881</v>
      </c>
      <c r="DX166" s="692">
        <f t="shared" si="268"/>
        <v>13.121673480341469</v>
      </c>
      <c r="DY166" s="69">
        <f t="shared" si="226"/>
        <v>3426202.2657807311</v>
      </c>
      <c r="DZ166" s="692">
        <f t="shared" si="269"/>
        <v>37.674523470505321</v>
      </c>
      <c r="EA166" s="91"/>
      <c r="EB166" s="69"/>
      <c r="EC166" s="69"/>
      <c r="ED166" s="69"/>
      <c r="EE166" s="69"/>
      <c r="EF166" s="69"/>
      <c r="EG166" s="69"/>
      <c r="EH166" s="69">
        <v>486000</v>
      </c>
      <c r="EI166" s="69">
        <f t="shared" si="227"/>
        <v>2599000</v>
      </c>
      <c r="EJ166" s="69">
        <v>3085000</v>
      </c>
      <c r="EK166" s="91"/>
      <c r="EL166" s="69"/>
      <c r="EM166" s="69"/>
      <c r="EN166" s="69"/>
      <c r="EO166" s="69"/>
      <c r="EP166" s="69"/>
      <c r="EQ166" s="69"/>
      <c r="ER166" s="69"/>
      <c r="ES166" s="69"/>
      <c r="ET166" s="69"/>
      <c r="EU166" s="91"/>
    </row>
    <row r="167" spans="1:151" s="72" customFormat="1">
      <c r="A167" s="61">
        <v>37987</v>
      </c>
      <c r="B167" s="70">
        <v>487</v>
      </c>
      <c r="C167" s="70">
        <f t="shared" si="190"/>
        <v>1255</v>
      </c>
      <c r="D167" s="70">
        <v>1742</v>
      </c>
      <c r="E167" s="70">
        <f t="shared" si="191"/>
        <v>3825</v>
      </c>
      <c r="F167" s="70">
        <f t="shared" si="192"/>
        <v>4929</v>
      </c>
      <c r="G167" s="70">
        <f t="shared" si="193"/>
        <v>8754</v>
      </c>
      <c r="H167" s="70">
        <v>4312</v>
      </c>
      <c r="I167" s="70">
        <f t="shared" si="194"/>
        <v>6184</v>
      </c>
      <c r="J167" s="70">
        <v>10496</v>
      </c>
      <c r="K167" s="23"/>
      <c r="L167" s="70">
        <v>1177</v>
      </c>
      <c r="M167" s="70">
        <f t="shared" si="195"/>
        <v>2303</v>
      </c>
      <c r="N167" s="70">
        <v>3480</v>
      </c>
      <c r="O167" s="70">
        <f t="shared" si="196"/>
        <v>1094</v>
      </c>
      <c r="P167" s="70">
        <f t="shared" si="197"/>
        <v>1943</v>
      </c>
      <c r="Q167" s="70">
        <f t="shared" si="198"/>
        <v>3037</v>
      </c>
      <c r="R167" s="70">
        <v>2271</v>
      </c>
      <c r="S167" s="70">
        <f t="shared" si="199"/>
        <v>4246</v>
      </c>
      <c r="T167" s="70">
        <v>6517</v>
      </c>
      <c r="U167" s="23"/>
      <c r="V167" s="70">
        <v>-690</v>
      </c>
      <c r="W167" s="70">
        <f t="shared" si="200"/>
        <v>-1048</v>
      </c>
      <c r="X167" s="70">
        <v>-1738</v>
      </c>
      <c r="Y167" s="70">
        <f t="shared" si="201"/>
        <v>2731</v>
      </c>
      <c r="Z167" s="70">
        <f t="shared" si="202"/>
        <v>2986</v>
      </c>
      <c r="AA167" s="70">
        <f t="shared" si="203"/>
        <v>5717</v>
      </c>
      <c r="AB167" s="70">
        <v>2041</v>
      </c>
      <c r="AC167" s="70">
        <f t="shared" si="204"/>
        <v>1938</v>
      </c>
      <c r="AD167" s="70">
        <v>3979</v>
      </c>
      <c r="AE167" s="23"/>
      <c r="AF167" s="233">
        <f t="shared" si="244"/>
        <v>-3965</v>
      </c>
      <c r="AG167" s="233">
        <f t="shared" si="205"/>
        <v>-6256</v>
      </c>
      <c r="AH167" s="233">
        <f t="shared" si="245"/>
        <v>-10221</v>
      </c>
      <c r="AI167" s="233">
        <f t="shared" si="206"/>
        <v>20643</v>
      </c>
      <c r="AJ167" s="233">
        <f t="shared" si="207"/>
        <v>22904</v>
      </c>
      <c r="AK167" s="233">
        <f t="shared" si="208"/>
        <v>43547</v>
      </c>
      <c r="AL167" s="233">
        <f t="shared" si="246"/>
        <v>16678</v>
      </c>
      <c r="AM167" s="233">
        <f t="shared" si="209"/>
        <v>16648</v>
      </c>
      <c r="AN167" s="233">
        <f t="shared" si="247"/>
        <v>33326</v>
      </c>
      <c r="AO167" s="23"/>
      <c r="AP167" s="233">
        <f t="shared" si="228"/>
        <v>4183</v>
      </c>
      <c r="AQ167" s="233">
        <f t="shared" si="229"/>
        <v>8148</v>
      </c>
      <c r="AR167" s="233">
        <f t="shared" si="230"/>
        <v>-3965</v>
      </c>
      <c r="AS167" s="233">
        <f t="shared" si="231"/>
        <v>33161</v>
      </c>
      <c r="AT167" s="233">
        <f t="shared" si="232"/>
        <v>12518</v>
      </c>
      <c r="AU167" s="233">
        <f t="shared" si="233"/>
        <v>20643</v>
      </c>
      <c r="AV167" s="409">
        <f t="shared" si="234"/>
        <v>37344</v>
      </c>
      <c r="AW167" s="409">
        <f t="shared" si="235"/>
        <v>20666</v>
      </c>
      <c r="AX167" s="233">
        <f t="shared" si="236"/>
        <v>16678</v>
      </c>
      <c r="AY167" s="75"/>
      <c r="AZ167" s="744">
        <v>259633</v>
      </c>
      <c r="BA167" s="382">
        <f t="shared" si="248"/>
        <v>3.7667139999999999</v>
      </c>
      <c r="BB167" s="69">
        <f t="shared" si="210"/>
        <v>85492</v>
      </c>
      <c r="BC167" s="382">
        <f t="shared" si="248"/>
        <v>1.1476839999999999</v>
      </c>
      <c r="BD167" s="744">
        <v>345125</v>
      </c>
      <c r="BE167" s="382">
        <f t="shared" si="237"/>
        <v>4.9143980000000003</v>
      </c>
      <c r="BF167" s="744">
        <v>387704</v>
      </c>
      <c r="BG167" s="382">
        <f t="shared" si="238"/>
        <v>5.6001960000000004</v>
      </c>
      <c r="BH167" s="69">
        <f t="shared" si="186"/>
        <v>1361514</v>
      </c>
      <c r="BI167" s="382">
        <f t="shared" si="239"/>
        <v>18.760614</v>
      </c>
      <c r="BJ167" s="744">
        <v>1749218</v>
      </c>
      <c r="BK167" s="382">
        <f t="shared" si="240"/>
        <v>24.360810000000001</v>
      </c>
      <c r="BL167" s="69">
        <f t="shared" si="272"/>
        <v>647337</v>
      </c>
      <c r="BM167" s="382">
        <f t="shared" si="241"/>
        <v>9.3669100000000007</v>
      </c>
      <c r="BN167" s="69">
        <f t="shared" si="211"/>
        <v>1448084</v>
      </c>
      <c r="BO167" s="382">
        <f t="shared" si="242"/>
        <v>19.921862000000001</v>
      </c>
      <c r="BP167" s="744">
        <v>2095421</v>
      </c>
      <c r="BQ167" s="382">
        <f t="shared" si="243"/>
        <v>29.288772000000002</v>
      </c>
      <c r="BR167" s="20"/>
      <c r="BS167" s="744">
        <v>482033</v>
      </c>
      <c r="BT167" s="420">
        <f t="shared" si="249"/>
        <v>6.4209399999999999</v>
      </c>
      <c r="BU167" s="69">
        <f t="shared" si="212"/>
        <v>41236</v>
      </c>
      <c r="BV167" s="420">
        <f t="shared" si="250"/>
        <v>0.570886</v>
      </c>
      <c r="BW167" s="744">
        <v>523269</v>
      </c>
      <c r="BX167" s="420">
        <f t="shared" si="270"/>
        <v>6.9918259999999997</v>
      </c>
      <c r="BY167" s="744">
        <v>1185986</v>
      </c>
      <c r="BZ167" s="420">
        <f t="shared" si="271"/>
        <v>14.041156000000001</v>
      </c>
      <c r="CA167" s="69">
        <f t="shared" si="213"/>
        <v>778578</v>
      </c>
      <c r="CB167" s="420">
        <f t="shared" si="181"/>
        <v>10.241633999999999</v>
      </c>
      <c r="CC167" s="744">
        <v>1964564</v>
      </c>
      <c r="CD167" s="420">
        <f t="shared" si="187"/>
        <v>24.282789999999999</v>
      </c>
      <c r="CE167" s="69">
        <f t="shared" si="214"/>
        <v>1668019</v>
      </c>
      <c r="CF167" s="420">
        <f t="shared" si="188"/>
        <v>20.462095999999999</v>
      </c>
      <c r="CG167" s="69">
        <f t="shared" si="215"/>
        <v>821609</v>
      </c>
      <c r="CH167" s="420">
        <f t="shared" ref="CH167:CH230" si="273">SUM(CG156:CG167)/1000000</f>
        <v>10.849304</v>
      </c>
      <c r="CI167" s="744">
        <v>2489628</v>
      </c>
      <c r="CJ167" s="471">
        <f t="shared" ref="CJ167:CJ230" si="274">SUM(CI156:CI167)/1000000</f>
        <v>31.311399999999999</v>
      </c>
      <c r="CK167" s="96"/>
      <c r="CL167" s="514">
        <v>903</v>
      </c>
      <c r="CM167" s="868">
        <f t="shared" si="189"/>
        <v>1.2192691029900333</v>
      </c>
      <c r="CN167" s="613"/>
      <c r="CO167" s="96"/>
      <c r="CP167" s="69">
        <f t="shared" si="216"/>
        <v>316562.4950166113</v>
      </c>
      <c r="CQ167" s="692">
        <f t="shared" si="252"/>
        <v>4.555042696809755</v>
      </c>
      <c r="CR167" s="69">
        <f t="shared" si="216"/>
        <v>104237.75415282392</v>
      </c>
      <c r="CS167" s="692">
        <f t="shared" si="253"/>
        <v>1.3880427991113753</v>
      </c>
      <c r="CT167" s="69">
        <f t="shared" si="216"/>
        <v>420800.24916943524</v>
      </c>
      <c r="CU167" s="692">
        <f t="shared" si="254"/>
        <v>5.943085495921129</v>
      </c>
      <c r="CV167" s="69">
        <f t="shared" si="216"/>
        <v>472715.50830564788</v>
      </c>
      <c r="CW167" s="692">
        <f t="shared" si="255"/>
        <v>6.7698982742544542</v>
      </c>
      <c r="CX167" s="69">
        <f t="shared" si="217"/>
        <v>1660051.9534883723</v>
      </c>
      <c r="CY167" s="692">
        <f t="shared" si="256"/>
        <v>22.673800003117087</v>
      </c>
      <c r="CZ167" s="69">
        <f t="shared" si="218"/>
        <v>2132767.4617940201</v>
      </c>
      <c r="DA167" s="692">
        <f t="shared" si="257"/>
        <v>29.443698277371542</v>
      </c>
      <c r="DB167" s="69">
        <f t="shared" si="219"/>
        <v>789278.00332225917</v>
      </c>
      <c r="DC167" s="692">
        <f t="shared" si="258"/>
        <v>11.32494097106421</v>
      </c>
      <c r="DD167" s="69">
        <f t="shared" si="220"/>
        <v>1765604.0797342195</v>
      </c>
      <c r="DE167" s="692">
        <f t="shared" si="259"/>
        <v>24.078264559746707</v>
      </c>
      <c r="DF167" s="69">
        <f t="shared" si="220"/>
        <v>2554882.0830564788</v>
      </c>
      <c r="DG167" s="692">
        <f t="shared" si="260"/>
        <v>35.403205530810915</v>
      </c>
      <c r="DH167" s="20"/>
      <c r="DI167" s="69">
        <f t="shared" si="221"/>
        <v>587727.94352159475</v>
      </c>
      <c r="DJ167" s="692">
        <f t="shared" si="261"/>
        <v>7.7679511345106551</v>
      </c>
      <c r="DK167" s="69">
        <f t="shared" si="221"/>
        <v>50277.780730897015</v>
      </c>
      <c r="DL167" s="692">
        <f t="shared" si="262"/>
        <v>0.69059449417110574</v>
      </c>
      <c r="DM167" s="69">
        <f t="shared" si="221"/>
        <v>638005.72425249172</v>
      </c>
      <c r="DN167" s="692">
        <f t="shared" si="263"/>
        <v>8.4585456286817617</v>
      </c>
      <c r="DO167" s="69">
        <f t="shared" si="221"/>
        <v>1446036.0863787376</v>
      </c>
      <c r="DP167" s="692">
        <f t="shared" si="264"/>
        <v>16.9892491754558</v>
      </c>
      <c r="DQ167" s="69">
        <f t="shared" si="222"/>
        <v>949296.09966777416</v>
      </c>
      <c r="DR167" s="692">
        <f t="shared" si="265"/>
        <v>12.385854818709133</v>
      </c>
      <c r="DS167" s="69">
        <f t="shared" si="223"/>
        <v>2395332.1860465119</v>
      </c>
      <c r="DT167" s="692">
        <f t="shared" si="266"/>
        <v>29.375103994164931</v>
      </c>
      <c r="DU167" s="69">
        <f t="shared" si="224"/>
        <v>2033764.0299003324</v>
      </c>
      <c r="DV167" s="471">
        <f t="shared" si="267"/>
        <v>24.757200309966457</v>
      </c>
      <c r="DW167" s="69">
        <f t="shared" si="225"/>
        <v>1001762.4684385383</v>
      </c>
      <c r="DX167" s="692">
        <f t="shared" si="268"/>
        <v>13.120868456923331</v>
      </c>
      <c r="DY167" s="69">
        <f t="shared" si="226"/>
        <v>3035526.4983388707</v>
      </c>
      <c r="DZ167" s="692">
        <f t="shared" si="269"/>
        <v>37.87806876688979</v>
      </c>
      <c r="EA167" s="91"/>
      <c r="EB167" s="69">
        <v>250000</v>
      </c>
      <c r="EC167" s="69">
        <f>ED167-EB167</f>
        <v>2244000</v>
      </c>
      <c r="ED167" s="69">
        <v>2494000</v>
      </c>
      <c r="EE167" s="69">
        <v>307000</v>
      </c>
      <c r="EF167" s="69">
        <f>EG167-EE167</f>
        <v>1298000</v>
      </c>
      <c r="EG167" s="69">
        <v>1605000</v>
      </c>
      <c r="EH167" s="69">
        <v>556000</v>
      </c>
      <c r="EI167" s="69">
        <f t="shared" si="227"/>
        <v>3543000</v>
      </c>
      <c r="EJ167" s="69">
        <v>4099000</v>
      </c>
      <c r="EK167" s="91"/>
      <c r="EL167" s="69"/>
      <c r="EM167" s="69"/>
      <c r="EN167" s="69"/>
      <c r="EO167" s="69"/>
      <c r="EP167" s="69"/>
      <c r="EQ167" s="69"/>
      <c r="ER167" s="69"/>
      <c r="ES167" s="69"/>
      <c r="ET167" s="69"/>
      <c r="EU167" s="91"/>
    </row>
    <row r="168" spans="1:151" s="72" customFormat="1">
      <c r="A168" s="61">
        <v>38018</v>
      </c>
      <c r="B168" s="70">
        <v>409</v>
      </c>
      <c r="C168" s="70">
        <f t="shared" si="190"/>
        <v>958</v>
      </c>
      <c r="D168" s="70">
        <v>1367</v>
      </c>
      <c r="E168" s="70">
        <f t="shared" si="191"/>
        <v>3305</v>
      </c>
      <c r="F168" s="70">
        <f t="shared" si="192"/>
        <v>4468</v>
      </c>
      <c r="G168" s="70">
        <f t="shared" si="193"/>
        <v>7773</v>
      </c>
      <c r="H168" s="70">
        <v>3714</v>
      </c>
      <c r="I168" s="70">
        <f t="shared" si="194"/>
        <v>5426</v>
      </c>
      <c r="J168" s="70">
        <v>9140</v>
      </c>
      <c r="K168" s="23"/>
      <c r="L168" s="70">
        <v>881</v>
      </c>
      <c r="M168" s="70">
        <f t="shared" si="195"/>
        <v>1935</v>
      </c>
      <c r="N168" s="70">
        <v>2816</v>
      </c>
      <c r="O168" s="70">
        <f t="shared" si="196"/>
        <v>1012</v>
      </c>
      <c r="P168" s="70">
        <f t="shared" si="197"/>
        <v>1871</v>
      </c>
      <c r="Q168" s="70">
        <f t="shared" si="198"/>
        <v>2883</v>
      </c>
      <c r="R168" s="70">
        <v>1893</v>
      </c>
      <c r="S168" s="70">
        <f t="shared" si="199"/>
        <v>3806</v>
      </c>
      <c r="T168" s="70">
        <v>5699</v>
      </c>
      <c r="U168" s="23"/>
      <c r="V168" s="70">
        <v>-472</v>
      </c>
      <c r="W168" s="70">
        <f t="shared" si="200"/>
        <v>-977</v>
      </c>
      <c r="X168" s="70">
        <v>-1449</v>
      </c>
      <c r="Y168" s="70">
        <f t="shared" si="201"/>
        <v>2293</v>
      </c>
      <c r="Z168" s="70">
        <f t="shared" si="202"/>
        <v>2597</v>
      </c>
      <c r="AA168" s="70">
        <f t="shared" si="203"/>
        <v>4890</v>
      </c>
      <c r="AB168" s="70">
        <v>1821</v>
      </c>
      <c r="AC168" s="70">
        <f t="shared" si="204"/>
        <v>1620</v>
      </c>
      <c r="AD168" s="70">
        <v>3441</v>
      </c>
      <c r="AE168" s="23"/>
      <c r="AF168" s="233">
        <f t="shared" si="244"/>
        <v>-4070</v>
      </c>
      <c r="AG168" s="233">
        <f t="shared" si="205"/>
        <v>-6553</v>
      </c>
      <c r="AH168" s="233">
        <f t="shared" si="245"/>
        <v>-10623</v>
      </c>
      <c r="AI168" s="233">
        <f t="shared" si="206"/>
        <v>19493</v>
      </c>
      <c r="AJ168" s="233">
        <f t="shared" si="207"/>
        <v>21205</v>
      </c>
      <c r="AK168" s="233">
        <f t="shared" si="208"/>
        <v>40698</v>
      </c>
      <c r="AL168" s="233">
        <f t="shared" si="246"/>
        <v>15423</v>
      </c>
      <c r="AM168" s="233">
        <f t="shared" si="209"/>
        <v>14652</v>
      </c>
      <c r="AN168" s="233">
        <f t="shared" si="247"/>
        <v>30075</v>
      </c>
      <c r="AO168" s="23"/>
      <c r="AP168" s="233">
        <f t="shared" si="228"/>
        <v>4191</v>
      </c>
      <c r="AQ168" s="233">
        <f t="shared" si="229"/>
        <v>8261</v>
      </c>
      <c r="AR168" s="233">
        <f t="shared" si="230"/>
        <v>-4070</v>
      </c>
      <c r="AS168" s="233">
        <f t="shared" si="231"/>
        <v>32068</v>
      </c>
      <c r="AT168" s="233">
        <f t="shared" si="232"/>
        <v>12575</v>
      </c>
      <c r="AU168" s="233">
        <f t="shared" si="233"/>
        <v>19493</v>
      </c>
      <c r="AV168" s="409">
        <f t="shared" si="234"/>
        <v>36259</v>
      </c>
      <c r="AW168" s="409">
        <f t="shared" si="235"/>
        <v>20836</v>
      </c>
      <c r="AX168" s="233">
        <f t="shared" si="236"/>
        <v>15423</v>
      </c>
      <c r="AY168" s="75"/>
      <c r="AZ168" s="744">
        <v>291380</v>
      </c>
      <c r="BA168" s="382">
        <f t="shared" si="248"/>
        <v>3.7493460000000001</v>
      </c>
      <c r="BB168" s="69">
        <f t="shared" si="210"/>
        <v>82897</v>
      </c>
      <c r="BC168" s="382">
        <f t="shared" si="248"/>
        <v>1.144522</v>
      </c>
      <c r="BD168" s="744">
        <v>374277</v>
      </c>
      <c r="BE168" s="382">
        <f t="shared" si="237"/>
        <v>4.8938680000000003</v>
      </c>
      <c r="BF168" s="744">
        <v>473970</v>
      </c>
      <c r="BG168" s="382">
        <f t="shared" si="238"/>
        <v>5.5999850000000002</v>
      </c>
      <c r="BH168" s="69">
        <f t="shared" si="186"/>
        <v>1729106</v>
      </c>
      <c r="BI168" s="382">
        <f t="shared" si="239"/>
        <v>18.958286999999999</v>
      </c>
      <c r="BJ168" s="744">
        <v>2203076</v>
      </c>
      <c r="BK168" s="382">
        <f t="shared" si="240"/>
        <v>24.558271999999999</v>
      </c>
      <c r="BL168" s="69">
        <f t="shared" si="272"/>
        <v>765350</v>
      </c>
      <c r="BM168" s="382">
        <f t="shared" si="241"/>
        <v>9.3493309999999994</v>
      </c>
      <c r="BN168" s="69">
        <f t="shared" si="211"/>
        <v>1813601</v>
      </c>
      <c r="BO168" s="382">
        <f t="shared" si="242"/>
        <v>20.116889</v>
      </c>
      <c r="BP168" s="744">
        <v>2578951</v>
      </c>
      <c r="BQ168" s="382">
        <f t="shared" si="243"/>
        <v>29.46622</v>
      </c>
      <c r="BR168" s="20"/>
      <c r="BS168" s="744">
        <v>483903</v>
      </c>
      <c r="BT168" s="420">
        <f t="shared" si="249"/>
        <v>6.4621279999999999</v>
      </c>
      <c r="BU168" s="69">
        <f t="shared" si="212"/>
        <v>39373</v>
      </c>
      <c r="BV168" s="420">
        <f t="shared" si="250"/>
        <v>0.57423400000000002</v>
      </c>
      <c r="BW168" s="744">
        <v>523276</v>
      </c>
      <c r="BX168" s="420">
        <f t="shared" si="270"/>
        <v>7.0363619999999996</v>
      </c>
      <c r="BY168" s="744">
        <v>934968</v>
      </c>
      <c r="BZ168" s="420">
        <f t="shared" si="271"/>
        <v>13.973478</v>
      </c>
      <c r="CA168" s="69">
        <f t="shared" si="213"/>
        <v>796342</v>
      </c>
      <c r="CB168" s="420">
        <f t="shared" si="181"/>
        <v>10.246454999999999</v>
      </c>
      <c r="CC168" s="744">
        <v>1731310</v>
      </c>
      <c r="CD168" s="420">
        <f t="shared" si="187"/>
        <v>24.219933000000001</v>
      </c>
      <c r="CE168" s="69">
        <f t="shared" si="214"/>
        <v>1418871</v>
      </c>
      <c r="CF168" s="420">
        <f t="shared" si="188"/>
        <v>20.435606</v>
      </c>
      <c r="CG168" s="69">
        <f t="shared" si="215"/>
        <v>837894</v>
      </c>
      <c r="CH168" s="420">
        <f t="shared" si="273"/>
        <v>10.853092</v>
      </c>
      <c r="CI168" s="744">
        <v>2256765</v>
      </c>
      <c r="CJ168" s="471">
        <f t="shared" si="274"/>
        <v>31.288698</v>
      </c>
      <c r="CK168" s="96"/>
      <c r="CL168" s="514">
        <v>903</v>
      </c>
      <c r="CM168" s="868">
        <f t="shared" si="189"/>
        <v>1.2192691029900333</v>
      </c>
      <c r="CN168" s="613"/>
      <c r="CO168" s="96"/>
      <c r="CP168" s="69">
        <f t="shared" si="216"/>
        <v>355270.63122923591</v>
      </c>
      <c r="CQ168" s="692">
        <f t="shared" si="252"/>
        <v>4.5412236993744948</v>
      </c>
      <c r="CR168" s="69">
        <f t="shared" si="216"/>
        <v>101073.75083056479</v>
      </c>
      <c r="CS168" s="692">
        <f t="shared" si="253"/>
        <v>1.3862382014077383</v>
      </c>
      <c r="CT168" s="69">
        <f t="shared" si="216"/>
        <v>456344.38205980073</v>
      </c>
      <c r="CU168" s="692">
        <f t="shared" si="254"/>
        <v>5.9274619007822329</v>
      </c>
      <c r="CV168" s="69">
        <f t="shared" si="216"/>
        <v>577896.97674418613</v>
      </c>
      <c r="CW168" s="692">
        <f t="shared" si="255"/>
        <v>6.7809404399237225</v>
      </c>
      <c r="CX168" s="69">
        <f t="shared" si="217"/>
        <v>2108245.5215946846</v>
      </c>
      <c r="CY168" s="692">
        <f t="shared" si="256"/>
        <v>22.951309658262261</v>
      </c>
      <c r="CZ168" s="69">
        <f t="shared" si="218"/>
        <v>2686142.4983388707</v>
      </c>
      <c r="DA168" s="692">
        <f t="shared" si="257"/>
        <v>29.732250098185979</v>
      </c>
      <c r="DB168" s="69">
        <f t="shared" si="219"/>
        <v>933167.60797342204</v>
      </c>
      <c r="DC168" s="692">
        <f t="shared" si="258"/>
        <v>11.32216413929822</v>
      </c>
      <c r="DD168" s="69">
        <f t="shared" si="220"/>
        <v>2211267.6644518273</v>
      </c>
      <c r="DE168" s="692">
        <f t="shared" si="259"/>
        <v>24.354624543416772</v>
      </c>
      <c r="DF168" s="69">
        <f t="shared" si="220"/>
        <v>3144435.2724252492</v>
      </c>
      <c r="DG168" s="692">
        <f t="shared" si="260"/>
        <v>35.676788682714999</v>
      </c>
      <c r="DH168" s="20"/>
      <c r="DI168" s="69">
        <f t="shared" si="221"/>
        <v>590007.97674418613</v>
      </c>
      <c r="DJ168" s="692">
        <f t="shared" si="261"/>
        <v>7.8287200070203129</v>
      </c>
      <c r="DK168" s="69">
        <f t="shared" si="221"/>
        <v>48006.28239202658</v>
      </c>
      <c r="DL168" s="692">
        <f t="shared" si="262"/>
        <v>0.6955350599507546</v>
      </c>
      <c r="DM168" s="69">
        <f t="shared" si="221"/>
        <v>638014.25913621264</v>
      </c>
      <c r="DN168" s="692">
        <f t="shared" si="263"/>
        <v>8.5242550669710706</v>
      </c>
      <c r="DO168" s="69">
        <f t="shared" si="221"/>
        <v>1139977.5946843855</v>
      </c>
      <c r="DP168" s="692">
        <f t="shared" si="264"/>
        <v>16.930623897176019</v>
      </c>
      <c r="DQ168" s="69">
        <f t="shared" si="222"/>
        <v>970955.19601328915</v>
      </c>
      <c r="DR168" s="692">
        <f t="shared" si="265"/>
        <v>12.410594356741965</v>
      </c>
      <c r="DS168" s="69">
        <f t="shared" si="223"/>
        <v>2110932.7906976747</v>
      </c>
      <c r="DT168" s="692">
        <f t="shared" si="266"/>
        <v>29.341218253917983</v>
      </c>
      <c r="DU168" s="69">
        <f t="shared" si="224"/>
        <v>1729985.5714285716</v>
      </c>
      <c r="DV168" s="471">
        <f t="shared" si="267"/>
        <v>24.759343904196328</v>
      </c>
      <c r="DW168" s="69">
        <f t="shared" si="225"/>
        <v>1021618.265780731</v>
      </c>
      <c r="DX168" s="692">
        <f t="shared" si="268"/>
        <v>13.145363263420673</v>
      </c>
      <c r="DY168" s="69">
        <f t="shared" si="226"/>
        <v>2751603.8372093025</v>
      </c>
      <c r="DZ168" s="692">
        <f t="shared" si="269"/>
        <v>37.904707167617005</v>
      </c>
      <c r="EA168" s="91"/>
      <c r="EB168" s="69"/>
      <c r="EC168" s="69"/>
      <c r="ED168" s="69"/>
      <c r="EE168" s="69"/>
      <c r="EF168" s="69"/>
      <c r="EG168" s="69"/>
      <c r="EH168" s="69">
        <v>492000</v>
      </c>
      <c r="EI168" s="69">
        <f t="shared" si="227"/>
        <v>2617000</v>
      </c>
      <c r="EJ168" s="69">
        <v>3109000</v>
      </c>
      <c r="EK168" s="91"/>
      <c r="EL168" s="69"/>
      <c r="EM168" s="69"/>
      <c r="EN168" s="69"/>
      <c r="EO168" s="69"/>
      <c r="EP168" s="69"/>
      <c r="EQ168" s="69"/>
      <c r="ER168" s="69"/>
      <c r="ES168" s="69"/>
      <c r="ET168" s="69"/>
      <c r="EU168" s="91"/>
    </row>
    <row r="169" spans="1:151" s="72" customFormat="1">
      <c r="A169" s="61">
        <v>38047</v>
      </c>
      <c r="B169" s="70">
        <v>376</v>
      </c>
      <c r="C169" s="70">
        <f t="shared" si="190"/>
        <v>829</v>
      </c>
      <c r="D169" s="70">
        <v>1205</v>
      </c>
      <c r="E169" s="70">
        <f t="shared" si="191"/>
        <v>1925</v>
      </c>
      <c r="F169" s="70">
        <f t="shared" si="192"/>
        <v>2381</v>
      </c>
      <c r="G169" s="70">
        <f t="shared" si="193"/>
        <v>4306</v>
      </c>
      <c r="H169" s="70">
        <v>2301</v>
      </c>
      <c r="I169" s="70">
        <f t="shared" si="194"/>
        <v>3210</v>
      </c>
      <c r="J169" s="70">
        <v>5511</v>
      </c>
      <c r="K169" s="23"/>
      <c r="L169" s="70">
        <v>691</v>
      </c>
      <c r="M169" s="70">
        <f t="shared" si="195"/>
        <v>1773</v>
      </c>
      <c r="N169" s="70">
        <v>2464</v>
      </c>
      <c r="O169" s="70">
        <f t="shared" si="196"/>
        <v>1226</v>
      </c>
      <c r="P169" s="70">
        <f t="shared" si="197"/>
        <v>2142</v>
      </c>
      <c r="Q169" s="70">
        <f t="shared" si="198"/>
        <v>3368</v>
      </c>
      <c r="R169" s="70">
        <v>1917</v>
      </c>
      <c r="S169" s="70">
        <f t="shared" si="199"/>
        <v>3915</v>
      </c>
      <c r="T169" s="70">
        <v>5832</v>
      </c>
      <c r="U169" s="23"/>
      <c r="V169" s="70">
        <v>-315</v>
      </c>
      <c r="W169" s="70">
        <f t="shared" si="200"/>
        <v>-944</v>
      </c>
      <c r="X169" s="70">
        <v>-1259</v>
      </c>
      <c r="Y169" s="70">
        <f t="shared" si="201"/>
        <v>699</v>
      </c>
      <c r="Z169" s="70">
        <f t="shared" si="202"/>
        <v>239</v>
      </c>
      <c r="AA169" s="70">
        <f t="shared" si="203"/>
        <v>938</v>
      </c>
      <c r="AB169" s="70">
        <v>384</v>
      </c>
      <c r="AC169" s="70">
        <f t="shared" si="204"/>
        <v>-705</v>
      </c>
      <c r="AD169" s="70">
        <v>-321</v>
      </c>
      <c r="AE169" s="23"/>
      <c r="AF169" s="233">
        <f t="shared" si="244"/>
        <v>-4088</v>
      </c>
      <c r="AG169" s="233">
        <f t="shared" si="205"/>
        <v>-6946</v>
      </c>
      <c r="AH169" s="233">
        <f t="shared" si="245"/>
        <v>-11034</v>
      </c>
      <c r="AI169" s="233">
        <f t="shared" si="206"/>
        <v>18557</v>
      </c>
      <c r="AJ169" s="233">
        <f t="shared" si="207"/>
        <v>20455</v>
      </c>
      <c r="AK169" s="233">
        <f t="shared" si="208"/>
        <v>39012</v>
      </c>
      <c r="AL169" s="233">
        <f t="shared" si="246"/>
        <v>14469</v>
      </c>
      <c r="AM169" s="233">
        <f t="shared" si="209"/>
        <v>13509</v>
      </c>
      <c r="AN169" s="233">
        <f t="shared" si="247"/>
        <v>27978</v>
      </c>
      <c r="AO169" s="23"/>
      <c r="AP169" s="233">
        <f t="shared" si="228"/>
        <v>4214</v>
      </c>
      <c r="AQ169" s="233">
        <f t="shared" si="229"/>
        <v>8302</v>
      </c>
      <c r="AR169" s="233">
        <f t="shared" si="230"/>
        <v>-4088</v>
      </c>
      <c r="AS169" s="233">
        <f t="shared" si="231"/>
        <v>31231</v>
      </c>
      <c r="AT169" s="233">
        <f t="shared" si="232"/>
        <v>12674</v>
      </c>
      <c r="AU169" s="233">
        <f t="shared" si="233"/>
        <v>18557</v>
      </c>
      <c r="AV169" s="409">
        <f t="shared" si="234"/>
        <v>35445</v>
      </c>
      <c r="AW169" s="409">
        <f t="shared" si="235"/>
        <v>20976</v>
      </c>
      <c r="AX169" s="233">
        <f t="shared" si="236"/>
        <v>14469</v>
      </c>
      <c r="AY169" s="75"/>
      <c r="AZ169" s="744">
        <v>351636</v>
      </c>
      <c r="BA169" s="382">
        <f t="shared" si="248"/>
        <v>3.7490679999999998</v>
      </c>
      <c r="BB169" s="69">
        <f t="shared" si="210"/>
        <v>90332</v>
      </c>
      <c r="BC169" s="382">
        <f t="shared" si="248"/>
        <v>1.1449769999999999</v>
      </c>
      <c r="BD169" s="744">
        <v>441968</v>
      </c>
      <c r="BE169" s="382">
        <f t="shared" si="237"/>
        <v>4.8940450000000002</v>
      </c>
      <c r="BF169" s="744">
        <v>511275</v>
      </c>
      <c r="BG169" s="382">
        <f t="shared" si="238"/>
        <v>5.6045189999999998</v>
      </c>
      <c r="BH169" s="69">
        <f t="shared" si="186"/>
        <v>1926711</v>
      </c>
      <c r="BI169" s="382">
        <f t="shared" si="239"/>
        <v>18.964435999999999</v>
      </c>
      <c r="BJ169" s="744">
        <v>2437986</v>
      </c>
      <c r="BK169" s="382">
        <f t="shared" si="240"/>
        <v>24.568954999999999</v>
      </c>
      <c r="BL169" s="69">
        <f t="shared" si="272"/>
        <v>862911</v>
      </c>
      <c r="BM169" s="382">
        <f t="shared" si="241"/>
        <v>9.3535869999999992</v>
      </c>
      <c r="BN169" s="69">
        <f t="shared" si="211"/>
        <v>2019231</v>
      </c>
      <c r="BO169" s="382">
        <f t="shared" si="242"/>
        <v>20.125021</v>
      </c>
      <c r="BP169" s="744">
        <v>2882142</v>
      </c>
      <c r="BQ169" s="382">
        <f t="shared" si="243"/>
        <v>29.478608000000001</v>
      </c>
      <c r="BR169" s="20"/>
      <c r="BS169" s="744">
        <v>585360</v>
      </c>
      <c r="BT169" s="420">
        <f t="shared" si="249"/>
        <v>6.5107480000000004</v>
      </c>
      <c r="BU169" s="69">
        <f t="shared" si="212"/>
        <v>52816</v>
      </c>
      <c r="BV169" s="420">
        <f t="shared" si="250"/>
        <v>0.577268</v>
      </c>
      <c r="BW169" s="744">
        <v>638176</v>
      </c>
      <c r="BX169" s="420">
        <f t="shared" si="270"/>
        <v>7.0880159999999997</v>
      </c>
      <c r="BY169" s="744">
        <v>1203867</v>
      </c>
      <c r="BZ169" s="420">
        <f t="shared" si="271"/>
        <v>14.173294</v>
      </c>
      <c r="CA169" s="69">
        <f t="shared" si="213"/>
        <v>824397</v>
      </c>
      <c r="CB169" s="420">
        <f t="shared" si="181"/>
        <v>10.193714999999999</v>
      </c>
      <c r="CC169" s="744">
        <v>2028264</v>
      </c>
      <c r="CD169" s="420">
        <f t="shared" si="187"/>
        <v>24.367008999999999</v>
      </c>
      <c r="CE169" s="69">
        <f t="shared" si="214"/>
        <v>1789227</v>
      </c>
      <c r="CF169" s="420">
        <f t="shared" si="188"/>
        <v>20.684042000000002</v>
      </c>
      <c r="CG169" s="69">
        <f t="shared" si="215"/>
        <v>879828</v>
      </c>
      <c r="CH169" s="420">
        <f t="shared" si="273"/>
        <v>10.802887</v>
      </c>
      <c r="CI169" s="744">
        <v>2669055</v>
      </c>
      <c r="CJ169" s="471">
        <f t="shared" si="274"/>
        <v>31.486929</v>
      </c>
      <c r="CK169" s="96"/>
      <c r="CL169" s="514">
        <v>898</v>
      </c>
      <c r="CM169" s="868">
        <f t="shared" si="189"/>
        <v>1.2260579064587973</v>
      </c>
      <c r="CN169" s="613"/>
      <c r="CO169" s="96"/>
      <c r="CP169" s="69">
        <f t="shared" si="216"/>
        <v>431126.09799554566</v>
      </c>
      <c r="CQ169" s="692">
        <f t="shared" si="252"/>
        <v>4.5507422739750458</v>
      </c>
      <c r="CR169" s="69">
        <f t="shared" si="216"/>
        <v>110752.26280623607</v>
      </c>
      <c r="CS169" s="692">
        <f t="shared" si="253"/>
        <v>1.3893141018635935</v>
      </c>
      <c r="CT169" s="69">
        <f t="shared" si="216"/>
        <v>541878.36080178176</v>
      </c>
      <c r="CU169" s="692">
        <f t="shared" si="254"/>
        <v>5.9400563758386395</v>
      </c>
      <c r="CV169" s="69">
        <f t="shared" si="216"/>
        <v>626852.75612472161</v>
      </c>
      <c r="CW169" s="692">
        <f t="shared" si="255"/>
        <v>6.800696524666507</v>
      </c>
      <c r="CX169" s="69">
        <f t="shared" si="217"/>
        <v>2362259.2550111357</v>
      </c>
      <c r="CY169" s="692">
        <f t="shared" si="256"/>
        <v>23.01265622339309</v>
      </c>
      <c r="CZ169" s="69">
        <f t="shared" si="218"/>
        <v>2989112.0111358576</v>
      </c>
      <c r="DA169" s="692">
        <f t="shared" si="257"/>
        <v>29.813352748059597</v>
      </c>
      <c r="DB169" s="69">
        <f t="shared" si="219"/>
        <v>1057978.8541202673</v>
      </c>
      <c r="DC169" s="692">
        <f t="shared" si="258"/>
        <v>11.351438798641553</v>
      </c>
      <c r="DD169" s="69">
        <f t="shared" si="220"/>
        <v>2475694.1325167036</v>
      </c>
      <c r="DE169" s="692">
        <f t="shared" si="259"/>
        <v>24.420938916412261</v>
      </c>
      <c r="DF169" s="69">
        <f t="shared" si="220"/>
        <v>3533672.9866369711</v>
      </c>
      <c r="DG169" s="692">
        <f t="shared" si="260"/>
        <v>35.772377715053814</v>
      </c>
      <c r="DH169" s="20"/>
      <c r="DI169" s="69">
        <f t="shared" si="221"/>
        <v>717685.25612472161</v>
      </c>
      <c r="DJ169" s="692">
        <f t="shared" si="261"/>
        <v>7.9033685493256671</v>
      </c>
      <c r="DK169" s="69">
        <f t="shared" si="221"/>
        <v>64755.474387527836</v>
      </c>
      <c r="DL169" s="692">
        <f t="shared" si="262"/>
        <v>0.70064963988779272</v>
      </c>
      <c r="DM169" s="69">
        <f t="shared" si="221"/>
        <v>782440.7305122494</v>
      </c>
      <c r="DN169" s="692">
        <f t="shared" si="263"/>
        <v>8.6040181892134626</v>
      </c>
      <c r="DO169" s="69">
        <f t="shared" si="221"/>
        <v>1476010.653674833</v>
      </c>
      <c r="DP169" s="692">
        <f t="shared" si="264"/>
        <v>17.203739936052159</v>
      </c>
      <c r="DQ169" s="69">
        <f t="shared" si="222"/>
        <v>1010758.4599109131</v>
      </c>
      <c r="DR169" s="692">
        <f t="shared" si="265"/>
        <v>12.370506421658318</v>
      </c>
      <c r="DS169" s="69">
        <f t="shared" si="223"/>
        <v>2486769.1135857459</v>
      </c>
      <c r="DT169" s="692">
        <f t="shared" si="266"/>
        <v>29.574246357710482</v>
      </c>
      <c r="DU169" s="69">
        <f t="shared" si="224"/>
        <v>2193695.9097995544</v>
      </c>
      <c r="DV169" s="471">
        <f t="shared" si="267"/>
        <v>25.107108485377818</v>
      </c>
      <c r="DW169" s="69">
        <f t="shared" si="225"/>
        <v>1078720.0757238306</v>
      </c>
      <c r="DX169" s="692">
        <f t="shared" si="268"/>
        <v>13.109865348937758</v>
      </c>
      <c r="DY169" s="69">
        <f t="shared" si="226"/>
        <v>3272415.9855233855</v>
      </c>
      <c r="DZ169" s="692">
        <f t="shared" si="269"/>
        <v>38.216973834315581</v>
      </c>
      <c r="EA169" s="91"/>
      <c r="EB169" s="69"/>
      <c r="EC169" s="69"/>
      <c r="ED169" s="69"/>
      <c r="EE169" s="69"/>
      <c r="EF169" s="69"/>
      <c r="EG169" s="69"/>
      <c r="EH169" s="69">
        <v>515000</v>
      </c>
      <c r="EI169" s="69">
        <f t="shared" si="227"/>
        <v>2487000</v>
      </c>
      <c r="EJ169" s="69">
        <v>3002000</v>
      </c>
      <c r="EK169" s="91"/>
      <c r="EL169" s="69"/>
      <c r="EM169" s="69"/>
      <c r="EN169" s="69"/>
      <c r="EO169" s="69"/>
      <c r="EP169" s="69"/>
      <c r="EQ169" s="69"/>
      <c r="ER169" s="69"/>
      <c r="ES169" s="69"/>
      <c r="ET169" s="69"/>
      <c r="EU169" s="91"/>
    </row>
    <row r="170" spans="1:151" s="72" customFormat="1">
      <c r="A170" s="61">
        <v>38078</v>
      </c>
      <c r="B170" s="70">
        <v>330</v>
      </c>
      <c r="C170" s="70">
        <f t="shared" si="190"/>
        <v>752</v>
      </c>
      <c r="D170" s="70">
        <v>1082</v>
      </c>
      <c r="E170" s="70">
        <f t="shared" si="191"/>
        <v>1683</v>
      </c>
      <c r="F170" s="70">
        <f t="shared" si="192"/>
        <v>2480</v>
      </c>
      <c r="G170" s="70">
        <f t="shared" si="193"/>
        <v>4163</v>
      </c>
      <c r="H170" s="70">
        <v>2013</v>
      </c>
      <c r="I170" s="70">
        <f t="shared" si="194"/>
        <v>3232</v>
      </c>
      <c r="J170" s="70">
        <v>5245</v>
      </c>
      <c r="K170" s="23"/>
      <c r="L170" s="70">
        <v>637</v>
      </c>
      <c r="M170" s="70">
        <f t="shared" si="195"/>
        <v>1498</v>
      </c>
      <c r="N170" s="70">
        <v>2135</v>
      </c>
      <c r="O170" s="70">
        <f t="shared" si="196"/>
        <v>1106</v>
      </c>
      <c r="P170" s="70">
        <f t="shared" si="197"/>
        <v>2073</v>
      </c>
      <c r="Q170" s="70">
        <f t="shared" si="198"/>
        <v>3179</v>
      </c>
      <c r="R170" s="70">
        <v>1743</v>
      </c>
      <c r="S170" s="70">
        <f t="shared" si="199"/>
        <v>3571</v>
      </c>
      <c r="T170" s="70">
        <v>5314</v>
      </c>
      <c r="U170" s="23"/>
      <c r="V170" s="70">
        <v>-307</v>
      </c>
      <c r="W170" s="70">
        <f t="shared" si="200"/>
        <v>-746</v>
      </c>
      <c r="X170" s="70">
        <v>-1053</v>
      </c>
      <c r="Y170" s="70">
        <f t="shared" si="201"/>
        <v>577</v>
      </c>
      <c r="Z170" s="70">
        <f t="shared" si="202"/>
        <v>407</v>
      </c>
      <c r="AA170" s="70">
        <f t="shared" si="203"/>
        <v>984</v>
      </c>
      <c r="AB170" s="70">
        <v>270</v>
      </c>
      <c r="AC170" s="70">
        <f t="shared" si="204"/>
        <v>-339</v>
      </c>
      <c r="AD170" s="70">
        <v>-69</v>
      </c>
      <c r="AE170" s="23"/>
      <c r="AF170" s="233">
        <f t="shared" si="244"/>
        <v>-4088</v>
      </c>
      <c r="AG170" s="233">
        <f t="shared" si="205"/>
        <v>-7299</v>
      </c>
      <c r="AH170" s="233">
        <f t="shared" si="245"/>
        <v>-11387</v>
      </c>
      <c r="AI170" s="233">
        <f t="shared" si="206"/>
        <v>17779</v>
      </c>
      <c r="AJ170" s="233">
        <f t="shared" si="207"/>
        <v>19320</v>
      </c>
      <c r="AK170" s="233">
        <f t="shared" si="208"/>
        <v>37099</v>
      </c>
      <c r="AL170" s="233">
        <f t="shared" si="246"/>
        <v>13691</v>
      </c>
      <c r="AM170" s="233">
        <f t="shared" si="209"/>
        <v>12021</v>
      </c>
      <c r="AN170" s="233">
        <f t="shared" si="247"/>
        <v>25712</v>
      </c>
      <c r="AO170" s="23"/>
      <c r="AP170" s="233">
        <f t="shared" si="228"/>
        <v>4231</v>
      </c>
      <c r="AQ170" s="233">
        <f t="shared" si="229"/>
        <v>8319</v>
      </c>
      <c r="AR170" s="233">
        <f t="shared" si="230"/>
        <v>-4088</v>
      </c>
      <c r="AS170" s="233">
        <f t="shared" si="231"/>
        <v>30633</v>
      </c>
      <c r="AT170" s="233">
        <f t="shared" si="232"/>
        <v>12854</v>
      </c>
      <c r="AU170" s="233">
        <f t="shared" si="233"/>
        <v>17779</v>
      </c>
      <c r="AV170" s="409">
        <f t="shared" si="234"/>
        <v>34864</v>
      </c>
      <c r="AW170" s="409">
        <f t="shared" si="235"/>
        <v>21173</v>
      </c>
      <c r="AX170" s="233">
        <f t="shared" si="236"/>
        <v>13691</v>
      </c>
      <c r="AY170" s="75"/>
      <c r="AZ170" s="744">
        <v>313677</v>
      </c>
      <c r="BA170" s="382">
        <f t="shared" si="248"/>
        <v>3.7943989999999999</v>
      </c>
      <c r="BB170" s="69">
        <f t="shared" si="210"/>
        <v>77250</v>
      </c>
      <c r="BC170" s="382">
        <f t="shared" si="248"/>
        <v>1.117926</v>
      </c>
      <c r="BD170" s="744">
        <v>390927</v>
      </c>
      <c r="BE170" s="382">
        <f t="shared" si="237"/>
        <v>4.9123250000000001</v>
      </c>
      <c r="BF170" s="744">
        <v>458667</v>
      </c>
      <c r="BG170" s="382">
        <f t="shared" si="238"/>
        <v>5.5351129999999999</v>
      </c>
      <c r="BH170" s="69">
        <f t="shared" si="186"/>
        <v>1901482</v>
      </c>
      <c r="BI170" s="382">
        <f t="shared" si="239"/>
        <v>19.202024999999999</v>
      </c>
      <c r="BJ170" s="744">
        <v>2360149</v>
      </c>
      <c r="BK170" s="382">
        <f t="shared" si="240"/>
        <v>24.737138000000002</v>
      </c>
      <c r="BL170" s="69">
        <f t="shared" si="272"/>
        <v>772344</v>
      </c>
      <c r="BM170" s="382">
        <f t="shared" si="241"/>
        <v>9.3295119999999994</v>
      </c>
      <c r="BN170" s="69">
        <f t="shared" si="211"/>
        <v>1980178</v>
      </c>
      <c r="BO170" s="382">
        <f t="shared" si="242"/>
        <v>20.335954999999998</v>
      </c>
      <c r="BP170" s="744">
        <v>2752522</v>
      </c>
      <c r="BQ170" s="382">
        <f t="shared" si="243"/>
        <v>29.665467</v>
      </c>
      <c r="BR170" s="20"/>
      <c r="BS170" s="744">
        <v>529142</v>
      </c>
      <c r="BT170" s="420">
        <f t="shared" si="249"/>
        <v>6.5535920000000001</v>
      </c>
      <c r="BU170" s="69">
        <f t="shared" si="212"/>
        <v>60687</v>
      </c>
      <c r="BV170" s="420">
        <f t="shared" si="250"/>
        <v>0.59309100000000003</v>
      </c>
      <c r="BW170" s="744">
        <v>589829</v>
      </c>
      <c r="BX170" s="420">
        <f t="shared" si="270"/>
        <v>7.1466830000000003</v>
      </c>
      <c r="BY170" s="744">
        <v>1164386</v>
      </c>
      <c r="BZ170" s="420">
        <f t="shared" si="271"/>
        <v>14.221603999999999</v>
      </c>
      <c r="CA170" s="69">
        <f t="shared" si="213"/>
        <v>1128688</v>
      </c>
      <c r="CB170" s="420">
        <f t="shared" si="181"/>
        <v>10.48653</v>
      </c>
      <c r="CC170" s="744">
        <v>2293074</v>
      </c>
      <c r="CD170" s="420">
        <f t="shared" si="187"/>
        <v>24.708134000000001</v>
      </c>
      <c r="CE170" s="69">
        <f t="shared" si="214"/>
        <v>1693528</v>
      </c>
      <c r="CF170" s="420">
        <f t="shared" si="188"/>
        <v>20.775196000000001</v>
      </c>
      <c r="CG170" s="69">
        <f t="shared" si="215"/>
        <v>1191781</v>
      </c>
      <c r="CH170" s="420">
        <f t="shared" si="273"/>
        <v>11.110839</v>
      </c>
      <c r="CI170" s="744">
        <v>2885309</v>
      </c>
      <c r="CJ170" s="471">
        <f t="shared" si="274"/>
        <v>31.886035</v>
      </c>
      <c r="CK170" s="96"/>
      <c r="CL170" s="514">
        <v>898</v>
      </c>
      <c r="CM170" s="868">
        <f t="shared" si="189"/>
        <v>1.2260579064587973</v>
      </c>
      <c r="CN170" s="613"/>
      <c r="CO170" s="96"/>
      <c r="CP170" s="69">
        <f t="shared" si="216"/>
        <v>384586.16592427617</v>
      </c>
      <c r="CQ170" s="692">
        <f t="shared" si="252"/>
        <v>4.6138388359820199</v>
      </c>
      <c r="CR170" s="69">
        <f t="shared" si="216"/>
        <v>94712.973273942087</v>
      </c>
      <c r="CS170" s="692">
        <f t="shared" si="253"/>
        <v>1.3590701643649568</v>
      </c>
      <c r="CT170" s="69">
        <f t="shared" si="216"/>
        <v>479299.13919821824</v>
      </c>
      <c r="CU170" s="692">
        <f t="shared" si="254"/>
        <v>5.9729090003469771</v>
      </c>
      <c r="CV170" s="69">
        <f t="shared" si="216"/>
        <v>562352.30178173713</v>
      </c>
      <c r="CW170" s="692">
        <f t="shared" si="255"/>
        <v>6.7303955370031963</v>
      </c>
      <c r="CX170" s="69">
        <f t="shared" si="217"/>
        <v>2331327.0400890866</v>
      </c>
      <c r="CY170" s="692">
        <f t="shared" si="256"/>
        <v>23.35057064868348</v>
      </c>
      <c r="CZ170" s="69">
        <f t="shared" si="218"/>
        <v>2893679.3418708239</v>
      </c>
      <c r="DA170" s="692">
        <f t="shared" si="257"/>
        <v>30.080966185686677</v>
      </c>
      <c r="DB170" s="69">
        <f t="shared" si="219"/>
        <v>946938.46770601335</v>
      </c>
      <c r="DC170" s="692">
        <f t="shared" si="258"/>
        <v>11.344234372985218</v>
      </c>
      <c r="DD170" s="69">
        <f t="shared" si="220"/>
        <v>2427812.8930957685</v>
      </c>
      <c r="DE170" s="692">
        <f t="shared" si="259"/>
        <v>24.729124340519999</v>
      </c>
      <c r="DF170" s="69">
        <f t="shared" si="220"/>
        <v>3374751.3608017815</v>
      </c>
      <c r="DG170" s="692">
        <f t="shared" si="260"/>
        <v>36.073358713505215</v>
      </c>
      <c r="DH170" s="20"/>
      <c r="DI170" s="69">
        <f t="shared" si="221"/>
        <v>648758.73273942096</v>
      </c>
      <c r="DJ170" s="692">
        <f t="shared" si="261"/>
        <v>7.9695221699867416</v>
      </c>
      <c r="DK170" s="69">
        <f t="shared" si="221"/>
        <v>74405.776169265038</v>
      </c>
      <c r="DL170" s="692">
        <f t="shared" si="262"/>
        <v>0.72130648896238969</v>
      </c>
      <c r="DM170" s="69">
        <f t="shared" si="221"/>
        <v>723164.508908686</v>
      </c>
      <c r="DN170" s="692">
        <f t="shared" si="263"/>
        <v>8.6908286589491333</v>
      </c>
      <c r="DO170" s="69">
        <f t="shared" si="221"/>
        <v>1427604.6614699331</v>
      </c>
      <c r="DP170" s="692">
        <f t="shared" si="264"/>
        <v>17.29423940056888</v>
      </c>
      <c r="DQ170" s="69">
        <f t="shared" si="222"/>
        <v>1383836.846325167</v>
      </c>
      <c r="DR170" s="692">
        <f t="shared" si="265"/>
        <v>12.752932851226142</v>
      </c>
      <c r="DS170" s="69">
        <f t="shared" si="223"/>
        <v>2811441.5077951001</v>
      </c>
      <c r="DT170" s="692">
        <f t="shared" si="266"/>
        <v>30.047172251795018</v>
      </c>
      <c r="DU170" s="69">
        <f t="shared" si="224"/>
        <v>2076363.3942093542</v>
      </c>
      <c r="DV170" s="471">
        <f t="shared" si="267"/>
        <v>25.263761570555619</v>
      </c>
      <c r="DW170" s="69">
        <f t="shared" si="225"/>
        <v>1461192.517817372</v>
      </c>
      <c r="DX170" s="692">
        <f t="shared" si="268"/>
        <v>13.512194179051104</v>
      </c>
      <c r="DY170" s="69">
        <f t="shared" si="226"/>
        <v>3537555.9120267262</v>
      </c>
      <c r="DZ170" s="692">
        <f t="shared" si="269"/>
        <v>38.77595574960673</v>
      </c>
      <c r="EA170" s="91"/>
      <c r="EB170" s="69">
        <v>206000</v>
      </c>
      <c r="EC170" s="69">
        <f>ED170-EB170</f>
        <v>1319000</v>
      </c>
      <c r="ED170" s="69">
        <v>1525000</v>
      </c>
      <c r="EE170" s="69">
        <v>242000</v>
      </c>
      <c r="EF170" s="69">
        <f>EG170-EE170</f>
        <v>890000</v>
      </c>
      <c r="EG170" s="69">
        <v>1132000</v>
      </c>
      <c r="EH170" s="69">
        <v>448000</v>
      </c>
      <c r="EI170" s="69">
        <f t="shared" si="227"/>
        <v>2209000</v>
      </c>
      <c r="EJ170" s="69">
        <v>2657000</v>
      </c>
      <c r="EK170" s="91"/>
      <c r="EL170" s="69"/>
      <c r="EM170" s="69"/>
      <c r="EN170" s="69"/>
      <c r="EO170" s="69"/>
      <c r="EP170" s="69"/>
      <c r="EQ170" s="69"/>
      <c r="ER170" s="69"/>
      <c r="ES170" s="69"/>
      <c r="ET170" s="69"/>
      <c r="EU170" s="91"/>
    </row>
    <row r="171" spans="1:151" s="72" customFormat="1">
      <c r="A171" s="61">
        <v>38108</v>
      </c>
      <c r="B171" s="70">
        <v>342</v>
      </c>
      <c r="C171" s="70">
        <f t="shared" si="190"/>
        <v>708</v>
      </c>
      <c r="D171" s="70">
        <v>1050</v>
      </c>
      <c r="E171" s="70">
        <f t="shared" si="191"/>
        <v>1745</v>
      </c>
      <c r="F171" s="70">
        <f t="shared" si="192"/>
        <v>1966</v>
      </c>
      <c r="G171" s="70">
        <f t="shared" si="193"/>
        <v>3711</v>
      </c>
      <c r="H171" s="70">
        <v>2087</v>
      </c>
      <c r="I171" s="70">
        <f t="shared" si="194"/>
        <v>2674</v>
      </c>
      <c r="J171" s="70">
        <v>4761</v>
      </c>
      <c r="K171" s="23"/>
      <c r="L171" s="70">
        <v>635</v>
      </c>
      <c r="M171" s="70">
        <f t="shared" si="195"/>
        <v>1557</v>
      </c>
      <c r="N171" s="70">
        <v>2192</v>
      </c>
      <c r="O171" s="70">
        <f t="shared" si="196"/>
        <v>1118</v>
      </c>
      <c r="P171" s="70">
        <f t="shared" si="197"/>
        <v>2042</v>
      </c>
      <c r="Q171" s="70">
        <f t="shared" si="198"/>
        <v>3160</v>
      </c>
      <c r="R171" s="70">
        <v>1753</v>
      </c>
      <c r="S171" s="70">
        <f t="shared" si="199"/>
        <v>3599</v>
      </c>
      <c r="T171" s="70">
        <v>5352</v>
      </c>
      <c r="U171" s="23"/>
      <c r="V171" s="70">
        <v>-293</v>
      </c>
      <c r="W171" s="70">
        <f t="shared" si="200"/>
        <v>-849</v>
      </c>
      <c r="X171" s="70">
        <v>-1142</v>
      </c>
      <c r="Y171" s="70">
        <f t="shared" si="201"/>
        <v>627</v>
      </c>
      <c r="Z171" s="70">
        <f t="shared" si="202"/>
        <v>-76</v>
      </c>
      <c r="AA171" s="70">
        <f t="shared" si="203"/>
        <v>551</v>
      </c>
      <c r="AB171" s="70">
        <v>334</v>
      </c>
      <c r="AC171" s="70">
        <f t="shared" si="204"/>
        <v>-925</v>
      </c>
      <c r="AD171" s="70">
        <v>-591</v>
      </c>
      <c r="AE171" s="23"/>
      <c r="AF171" s="233">
        <f t="shared" si="244"/>
        <v>-4109</v>
      </c>
      <c r="AG171" s="233">
        <f t="shared" si="205"/>
        <v>-7799</v>
      </c>
      <c r="AH171" s="233">
        <f t="shared" si="245"/>
        <v>-11908</v>
      </c>
      <c r="AI171" s="233">
        <f t="shared" si="206"/>
        <v>17176</v>
      </c>
      <c r="AJ171" s="233">
        <f t="shared" si="207"/>
        <v>18715</v>
      </c>
      <c r="AK171" s="233">
        <f t="shared" si="208"/>
        <v>35891</v>
      </c>
      <c r="AL171" s="233">
        <f t="shared" si="246"/>
        <v>13067</v>
      </c>
      <c r="AM171" s="233">
        <f t="shared" si="209"/>
        <v>10916</v>
      </c>
      <c r="AN171" s="233">
        <f t="shared" si="247"/>
        <v>23983</v>
      </c>
      <c r="AO171" s="23"/>
      <c r="AP171" s="233">
        <f t="shared" si="228"/>
        <v>4291</v>
      </c>
      <c r="AQ171" s="233">
        <f t="shared" si="229"/>
        <v>8400</v>
      </c>
      <c r="AR171" s="233">
        <f t="shared" si="230"/>
        <v>-4109</v>
      </c>
      <c r="AS171" s="233">
        <f t="shared" si="231"/>
        <v>30162</v>
      </c>
      <c r="AT171" s="233">
        <f t="shared" si="232"/>
        <v>12986</v>
      </c>
      <c r="AU171" s="233">
        <f t="shared" si="233"/>
        <v>17176</v>
      </c>
      <c r="AV171" s="409">
        <f t="shared" si="234"/>
        <v>34453</v>
      </c>
      <c r="AW171" s="409">
        <f t="shared" si="235"/>
        <v>21386</v>
      </c>
      <c r="AX171" s="233">
        <f t="shared" si="236"/>
        <v>13067</v>
      </c>
      <c r="AY171" s="75"/>
      <c r="AZ171" s="744">
        <v>367161</v>
      </c>
      <c r="BA171" s="382">
        <f t="shared" si="248"/>
        <v>3.8450229999999999</v>
      </c>
      <c r="BB171" s="69">
        <f t="shared" si="210"/>
        <v>81013</v>
      </c>
      <c r="BC171" s="382">
        <f t="shared" si="248"/>
        <v>1.1071530000000001</v>
      </c>
      <c r="BD171" s="744">
        <v>448174</v>
      </c>
      <c r="BE171" s="382">
        <f t="shared" si="237"/>
        <v>4.9521759999999997</v>
      </c>
      <c r="BF171" s="744">
        <v>522696</v>
      </c>
      <c r="BG171" s="382">
        <f t="shared" si="238"/>
        <v>5.5553429999999997</v>
      </c>
      <c r="BH171" s="69">
        <f t="shared" si="186"/>
        <v>2373352</v>
      </c>
      <c r="BI171" s="382">
        <f t="shared" si="239"/>
        <v>19.664572</v>
      </c>
      <c r="BJ171" s="744">
        <v>2896048</v>
      </c>
      <c r="BK171" s="382">
        <f t="shared" si="240"/>
        <v>25.219915</v>
      </c>
      <c r="BL171" s="69">
        <f t="shared" si="272"/>
        <v>889857</v>
      </c>
      <c r="BM171" s="382">
        <f t="shared" si="241"/>
        <v>9.400366</v>
      </c>
      <c r="BN171" s="69">
        <f t="shared" si="211"/>
        <v>2455610</v>
      </c>
      <c r="BO171" s="382">
        <f t="shared" si="242"/>
        <v>20.787732999999999</v>
      </c>
      <c r="BP171" s="744">
        <v>3345467</v>
      </c>
      <c r="BQ171" s="382">
        <f t="shared" si="243"/>
        <v>30.188099000000001</v>
      </c>
      <c r="BR171" s="20"/>
      <c r="BS171" s="744">
        <v>577287</v>
      </c>
      <c r="BT171" s="420">
        <f t="shared" si="249"/>
        <v>6.6170819999999999</v>
      </c>
      <c r="BU171" s="69">
        <f t="shared" si="212"/>
        <v>48993</v>
      </c>
      <c r="BV171" s="420">
        <f t="shared" si="250"/>
        <v>0.593472</v>
      </c>
      <c r="BW171" s="744">
        <v>626280</v>
      </c>
      <c r="BX171" s="420">
        <f t="shared" si="270"/>
        <v>7.2105540000000001</v>
      </c>
      <c r="BY171" s="744">
        <v>1225243</v>
      </c>
      <c r="BZ171" s="420">
        <f t="shared" si="271"/>
        <v>14.338559</v>
      </c>
      <c r="CA171" s="69">
        <f t="shared" si="213"/>
        <v>859228</v>
      </c>
      <c r="CB171" s="420">
        <f t="shared" si="181"/>
        <v>10.432058</v>
      </c>
      <c r="CC171" s="744">
        <v>2084471</v>
      </c>
      <c r="CD171" s="420">
        <f t="shared" si="187"/>
        <v>24.770617000000001</v>
      </c>
      <c r="CE171" s="69">
        <f t="shared" si="214"/>
        <v>1802530</v>
      </c>
      <c r="CF171" s="420">
        <f t="shared" si="188"/>
        <v>20.955641</v>
      </c>
      <c r="CG171" s="69">
        <f t="shared" si="215"/>
        <v>910967</v>
      </c>
      <c r="CH171" s="420">
        <f t="shared" si="273"/>
        <v>11.056915999999999</v>
      </c>
      <c r="CI171" s="744">
        <v>2713497</v>
      </c>
      <c r="CJ171" s="471">
        <f t="shared" si="274"/>
        <v>32.012557000000001</v>
      </c>
      <c r="CK171" s="96"/>
      <c r="CL171" s="514">
        <v>898</v>
      </c>
      <c r="CM171" s="868">
        <f t="shared" si="189"/>
        <v>1.2260579064587973</v>
      </c>
      <c r="CN171" s="613"/>
      <c r="CO171" s="96"/>
      <c r="CP171" s="69">
        <f t="shared" si="216"/>
        <v>450160.64699331846</v>
      </c>
      <c r="CQ171" s="692">
        <f t="shared" si="252"/>
        <v>4.6847750683942726</v>
      </c>
      <c r="CR171" s="69">
        <f t="shared" si="216"/>
        <v>99326.629175946553</v>
      </c>
      <c r="CS171" s="692">
        <f t="shared" si="253"/>
        <v>1.3484333702547227</v>
      </c>
      <c r="CT171" s="69">
        <f t="shared" si="216"/>
        <v>549487.27616926504</v>
      </c>
      <c r="CU171" s="692">
        <f t="shared" si="254"/>
        <v>6.0332084386489946</v>
      </c>
      <c r="CV171" s="69">
        <f t="shared" si="216"/>
        <v>640855.56347438751</v>
      </c>
      <c r="CW171" s="692">
        <f t="shared" si="255"/>
        <v>6.7692760558638723</v>
      </c>
      <c r="CX171" s="69">
        <f t="shared" si="217"/>
        <v>2909866.9844097993</v>
      </c>
      <c r="CY171" s="692">
        <f t="shared" si="256"/>
        <v>23.971214232658024</v>
      </c>
      <c r="CZ171" s="69">
        <f t="shared" si="218"/>
        <v>3550722.5478841872</v>
      </c>
      <c r="DA171" s="692">
        <f t="shared" si="257"/>
        <v>30.740490288521901</v>
      </c>
      <c r="DB171" s="69">
        <f t="shared" si="219"/>
        <v>1091016.210467706</v>
      </c>
      <c r="DC171" s="692">
        <f t="shared" si="258"/>
        <v>11.454051124258145</v>
      </c>
      <c r="DD171" s="69">
        <f t="shared" si="220"/>
        <v>3010720.0556792873</v>
      </c>
      <c r="DE171" s="692">
        <f t="shared" si="259"/>
        <v>25.339170803163377</v>
      </c>
      <c r="DF171" s="69">
        <f t="shared" si="220"/>
        <v>4101736.2661469933</v>
      </c>
      <c r="DG171" s="692">
        <f t="shared" si="260"/>
        <v>36.793221927421527</v>
      </c>
      <c r="DH171" s="20"/>
      <c r="DI171" s="69">
        <f t="shared" si="221"/>
        <v>707787.29064587969</v>
      </c>
      <c r="DJ171" s="692">
        <f t="shared" si="261"/>
        <v>8.0617594094900742</v>
      </c>
      <c r="DK171" s="69">
        <f t="shared" si="221"/>
        <v>60068.255011135858</v>
      </c>
      <c r="DL171" s="692">
        <f t="shared" si="262"/>
        <v>0.72313555790170825</v>
      </c>
      <c r="DM171" s="69">
        <f t="shared" si="221"/>
        <v>767855.54565701552</v>
      </c>
      <c r="DN171" s="692">
        <f t="shared" si="263"/>
        <v>8.7848949673917858</v>
      </c>
      <c r="DO171" s="69">
        <f t="shared" si="221"/>
        <v>1502218.8674832962</v>
      </c>
      <c r="DP171" s="692">
        <f t="shared" si="264"/>
        <v>17.468683417127259</v>
      </c>
      <c r="DQ171" s="69">
        <f t="shared" si="222"/>
        <v>1053463.2828507796</v>
      </c>
      <c r="DR171" s="692">
        <f t="shared" si="265"/>
        <v>12.711745753228172</v>
      </c>
      <c r="DS171" s="69">
        <f t="shared" si="223"/>
        <v>2555682.1503340756</v>
      </c>
      <c r="DT171" s="692">
        <f t="shared" si="266"/>
        <v>30.180429170355428</v>
      </c>
      <c r="DU171" s="69">
        <f t="shared" si="224"/>
        <v>2210006.1581291761</v>
      </c>
      <c r="DV171" s="471">
        <f t="shared" si="267"/>
        <v>25.530442826617332</v>
      </c>
      <c r="DW171" s="69">
        <f t="shared" si="225"/>
        <v>1116898.2928730513</v>
      </c>
      <c r="DX171" s="692">
        <f t="shared" si="268"/>
        <v>13.473114354405112</v>
      </c>
      <c r="DY171" s="69">
        <f t="shared" si="226"/>
        <v>3326904.4510022271</v>
      </c>
      <c r="DZ171" s="692">
        <f t="shared" si="269"/>
        <v>39.003557181022444</v>
      </c>
      <c r="EA171" s="91"/>
      <c r="EB171" s="69"/>
      <c r="EC171" s="69"/>
      <c r="ED171" s="69"/>
      <c r="EE171" s="69"/>
      <c r="EF171" s="69"/>
      <c r="EG171" s="69"/>
      <c r="EH171" s="69">
        <v>382000</v>
      </c>
      <c r="EI171" s="69">
        <f t="shared" si="227"/>
        <v>1410000</v>
      </c>
      <c r="EJ171" s="69">
        <v>1792000</v>
      </c>
      <c r="EK171" s="91"/>
      <c r="EL171" s="69"/>
      <c r="EM171" s="69"/>
      <c r="EN171" s="69"/>
      <c r="EO171" s="69"/>
      <c r="EP171" s="69"/>
      <c r="EQ171" s="69"/>
      <c r="ER171" s="69"/>
      <c r="ES171" s="69"/>
      <c r="ET171" s="69"/>
      <c r="EU171" s="91"/>
    </row>
    <row r="172" spans="1:151" s="72" customFormat="1">
      <c r="A172" s="61">
        <v>38139</v>
      </c>
      <c r="B172" s="70">
        <v>293</v>
      </c>
      <c r="C172" s="70">
        <f t="shared" si="190"/>
        <v>666</v>
      </c>
      <c r="D172" s="70">
        <v>959</v>
      </c>
      <c r="E172" s="70">
        <f t="shared" si="191"/>
        <v>1786</v>
      </c>
      <c r="F172" s="70">
        <f t="shared" si="192"/>
        <v>2462</v>
      </c>
      <c r="G172" s="70">
        <f t="shared" si="193"/>
        <v>4248</v>
      </c>
      <c r="H172" s="70">
        <v>2079</v>
      </c>
      <c r="I172" s="70">
        <f t="shared" si="194"/>
        <v>3128</v>
      </c>
      <c r="J172" s="70">
        <v>5207</v>
      </c>
      <c r="K172" s="23"/>
      <c r="L172" s="70">
        <v>651</v>
      </c>
      <c r="M172" s="70">
        <f t="shared" si="195"/>
        <v>1496</v>
      </c>
      <c r="N172" s="70">
        <v>2147</v>
      </c>
      <c r="O172" s="70">
        <f t="shared" si="196"/>
        <v>1113</v>
      </c>
      <c r="P172" s="70">
        <f t="shared" si="197"/>
        <v>2017</v>
      </c>
      <c r="Q172" s="70">
        <f t="shared" si="198"/>
        <v>3130</v>
      </c>
      <c r="R172" s="70">
        <v>1764</v>
      </c>
      <c r="S172" s="70">
        <f t="shared" si="199"/>
        <v>3513</v>
      </c>
      <c r="T172" s="70">
        <v>5277</v>
      </c>
      <c r="U172" s="23"/>
      <c r="V172" s="70">
        <v>-358</v>
      </c>
      <c r="W172" s="70">
        <f t="shared" si="200"/>
        <v>-830</v>
      </c>
      <c r="X172" s="70">
        <v>-1188</v>
      </c>
      <c r="Y172" s="70">
        <f t="shared" si="201"/>
        <v>673</v>
      </c>
      <c r="Z172" s="70">
        <f t="shared" si="202"/>
        <v>445</v>
      </c>
      <c r="AA172" s="70">
        <f t="shared" si="203"/>
        <v>1118</v>
      </c>
      <c r="AB172" s="70">
        <v>315</v>
      </c>
      <c r="AC172" s="70">
        <f t="shared" si="204"/>
        <v>-385</v>
      </c>
      <c r="AD172" s="70">
        <v>-70</v>
      </c>
      <c r="AE172" s="23"/>
      <c r="AF172" s="233">
        <f t="shared" si="244"/>
        <v>-4258</v>
      </c>
      <c r="AG172" s="233">
        <f t="shared" si="205"/>
        <v>-8164</v>
      </c>
      <c r="AH172" s="233">
        <f t="shared" si="245"/>
        <v>-12422</v>
      </c>
      <c r="AI172" s="233">
        <f t="shared" si="206"/>
        <v>16408</v>
      </c>
      <c r="AJ172" s="233">
        <f t="shared" si="207"/>
        <v>18022</v>
      </c>
      <c r="AK172" s="233">
        <f t="shared" si="208"/>
        <v>34430</v>
      </c>
      <c r="AL172" s="233">
        <f t="shared" si="246"/>
        <v>12150</v>
      </c>
      <c r="AM172" s="233">
        <f t="shared" si="209"/>
        <v>9858</v>
      </c>
      <c r="AN172" s="233">
        <f t="shared" si="247"/>
        <v>22008</v>
      </c>
      <c r="AO172" s="23"/>
      <c r="AP172" s="233">
        <f t="shared" si="228"/>
        <v>4269</v>
      </c>
      <c r="AQ172" s="233">
        <f t="shared" si="229"/>
        <v>8527</v>
      </c>
      <c r="AR172" s="233">
        <f t="shared" si="230"/>
        <v>-4258</v>
      </c>
      <c r="AS172" s="233">
        <f t="shared" si="231"/>
        <v>29590</v>
      </c>
      <c r="AT172" s="233">
        <f t="shared" si="232"/>
        <v>13182</v>
      </c>
      <c r="AU172" s="233">
        <f t="shared" si="233"/>
        <v>16408</v>
      </c>
      <c r="AV172" s="409">
        <f t="shared" si="234"/>
        <v>33859</v>
      </c>
      <c r="AW172" s="409">
        <f t="shared" si="235"/>
        <v>21709</v>
      </c>
      <c r="AX172" s="233">
        <f t="shared" si="236"/>
        <v>12150</v>
      </c>
      <c r="AY172" s="75"/>
      <c r="AZ172" s="744">
        <v>352445</v>
      </c>
      <c r="BA172" s="382">
        <f t="shared" si="248"/>
        <v>3.8517389999999998</v>
      </c>
      <c r="BB172" s="69">
        <f t="shared" si="210"/>
        <v>83159</v>
      </c>
      <c r="BC172" s="382">
        <f t="shared" si="248"/>
        <v>1.100649</v>
      </c>
      <c r="BD172" s="744">
        <v>435604</v>
      </c>
      <c r="BE172" s="382">
        <f t="shared" si="237"/>
        <v>4.952388</v>
      </c>
      <c r="BF172" s="744">
        <v>516610</v>
      </c>
      <c r="BG172" s="382">
        <f t="shared" si="238"/>
        <v>5.646153</v>
      </c>
      <c r="BH172" s="69">
        <f t="shared" si="186"/>
        <v>1859035</v>
      </c>
      <c r="BI172" s="382">
        <f t="shared" si="239"/>
        <v>19.982718999999999</v>
      </c>
      <c r="BJ172" s="744">
        <v>2375645</v>
      </c>
      <c r="BK172" s="382">
        <f t="shared" si="240"/>
        <v>25.628872000000001</v>
      </c>
      <c r="BL172" s="69">
        <f t="shared" si="272"/>
        <v>869055</v>
      </c>
      <c r="BM172" s="382">
        <f t="shared" si="241"/>
        <v>9.4978920000000002</v>
      </c>
      <c r="BN172" s="69">
        <f t="shared" si="211"/>
        <v>1943598</v>
      </c>
      <c r="BO172" s="382">
        <f t="shared" si="242"/>
        <v>21.099916</v>
      </c>
      <c r="BP172" s="744">
        <v>2812653</v>
      </c>
      <c r="BQ172" s="382">
        <f t="shared" si="243"/>
        <v>30.597808000000001</v>
      </c>
      <c r="BR172" s="20"/>
      <c r="BS172" s="744">
        <v>612984</v>
      </c>
      <c r="BT172" s="420">
        <f t="shared" si="249"/>
        <v>6.6825599999999996</v>
      </c>
      <c r="BU172" s="69">
        <f t="shared" si="212"/>
        <v>47778</v>
      </c>
      <c r="BV172" s="420">
        <f t="shared" si="250"/>
        <v>0.59445599999999998</v>
      </c>
      <c r="BW172" s="744">
        <v>660762</v>
      </c>
      <c r="BX172" s="420">
        <f t="shared" si="270"/>
        <v>7.2770159999999997</v>
      </c>
      <c r="BY172" s="744">
        <v>1288993</v>
      </c>
      <c r="BZ172" s="420">
        <f t="shared" si="271"/>
        <v>14.557990999999999</v>
      </c>
      <c r="CA172" s="69">
        <f t="shared" si="213"/>
        <v>1112363</v>
      </c>
      <c r="CB172" s="420">
        <f t="shared" si="181"/>
        <v>10.751908</v>
      </c>
      <c r="CC172" s="744">
        <v>2401356</v>
      </c>
      <c r="CD172" s="420">
        <f t="shared" si="187"/>
        <v>25.309899000000001</v>
      </c>
      <c r="CE172" s="69">
        <f t="shared" si="214"/>
        <v>1901977</v>
      </c>
      <c r="CF172" s="420">
        <f t="shared" si="188"/>
        <v>21.240551</v>
      </c>
      <c r="CG172" s="69">
        <f t="shared" si="215"/>
        <v>1162215</v>
      </c>
      <c r="CH172" s="420">
        <f t="shared" si="273"/>
        <v>11.377015999999999</v>
      </c>
      <c r="CI172" s="744">
        <v>3064192</v>
      </c>
      <c r="CJ172" s="471">
        <f t="shared" si="274"/>
        <v>32.617567000000001</v>
      </c>
      <c r="CK172" s="96"/>
      <c r="CL172" s="514">
        <v>904</v>
      </c>
      <c r="CM172" s="868">
        <f t="shared" si="189"/>
        <v>1.2179203539823009</v>
      </c>
      <c r="CN172" s="613"/>
      <c r="CO172" s="96"/>
      <c r="CP172" s="69">
        <f t="shared" si="216"/>
        <v>429249.93915929203</v>
      </c>
      <c r="CQ172" s="692">
        <f t="shared" si="252"/>
        <v>4.6957309097513669</v>
      </c>
      <c r="CR172" s="69">
        <f t="shared" si="216"/>
        <v>101281.03871681416</v>
      </c>
      <c r="CS172" s="692">
        <f t="shared" si="253"/>
        <v>1.3412320320484599</v>
      </c>
      <c r="CT172" s="69">
        <f t="shared" si="216"/>
        <v>530530.97787610616</v>
      </c>
      <c r="CU172" s="692">
        <f t="shared" si="254"/>
        <v>6.0369629417998283</v>
      </c>
      <c r="CV172" s="69">
        <f t="shared" si="216"/>
        <v>629189.8340707965</v>
      </c>
      <c r="CW172" s="692">
        <f t="shared" si="255"/>
        <v>6.883294681143461</v>
      </c>
      <c r="CX172" s="69">
        <f t="shared" si="217"/>
        <v>2264156.5652654869</v>
      </c>
      <c r="CY172" s="692">
        <f t="shared" si="256"/>
        <v>24.371065646275159</v>
      </c>
      <c r="CZ172" s="69">
        <f t="shared" si="218"/>
        <v>2893346.3993362831</v>
      </c>
      <c r="DA172" s="692">
        <f t="shared" si="257"/>
        <v>31.25436032741862</v>
      </c>
      <c r="DB172" s="69">
        <f t="shared" si="219"/>
        <v>1058439.7732300884</v>
      </c>
      <c r="DC172" s="692">
        <f t="shared" si="258"/>
        <v>11.579025590894828</v>
      </c>
      <c r="DD172" s="69">
        <f t="shared" si="220"/>
        <v>2367147.5641592923</v>
      </c>
      <c r="DE172" s="692">
        <f t="shared" si="259"/>
        <v>25.732485493696295</v>
      </c>
      <c r="DF172" s="69">
        <f t="shared" si="220"/>
        <v>3425587.3373893807</v>
      </c>
      <c r="DG172" s="692">
        <f t="shared" si="260"/>
        <v>37.311511084591118</v>
      </c>
      <c r="DH172" s="20"/>
      <c r="DI172" s="69">
        <f t="shared" si="221"/>
        <v>746565.69026548672</v>
      </c>
      <c r="DJ172" s="692">
        <f t="shared" si="261"/>
        <v>8.1459030052500676</v>
      </c>
      <c r="DK172" s="69">
        <f t="shared" si="221"/>
        <v>58189.798672566372</v>
      </c>
      <c r="DL172" s="692">
        <f t="shared" si="262"/>
        <v>0.72470975877207688</v>
      </c>
      <c r="DM172" s="69">
        <f t="shared" si="221"/>
        <v>804755.48893805314</v>
      </c>
      <c r="DN172" s="692">
        <f t="shared" si="263"/>
        <v>8.8706127640221428</v>
      </c>
      <c r="DO172" s="69">
        <f t="shared" si="221"/>
        <v>1569890.810840708</v>
      </c>
      <c r="DP172" s="692">
        <f t="shared" si="264"/>
        <v>17.744522952143793</v>
      </c>
      <c r="DQ172" s="69">
        <f t="shared" si="222"/>
        <v>1354769.5387168142</v>
      </c>
      <c r="DR172" s="692">
        <f t="shared" si="265"/>
        <v>13.107661651285644</v>
      </c>
      <c r="DS172" s="69">
        <f t="shared" si="223"/>
        <v>2924660.3495575222</v>
      </c>
      <c r="DT172" s="692">
        <f t="shared" si="266"/>
        <v>30.852184603429436</v>
      </c>
      <c r="DU172" s="69">
        <f t="shared" si="224"/>
        <v>2316456.5011061947</v>
      </c>
      <c r="DV172" s="471">
        <f t="shared" si="267"/>
        <v>25.890425957393862</v>
      </c>
      <c r="DW172" s="69">
        <f t="shared" si="225"/>
        <v>1415485.3042035399</v>
      </c>
      <c r="DX172" s="692">
        <f t="shared" si="268"/>
        <v>13.869733048718544</v>
      </c>
      <c r="DY172" s="69">
        <f t="shared" si="226"/>
        <v>3731941.8053097348</v>
      </c>
      <c r="DZ172" s="692">
        <f t="shared" si="269"/>
        <v>39.760159006112396</v>
      </c>
      <c r="EA172" s="91"/>
      <c r="EB172" s="69"/>
      <c r="EC172" s="69"/>
      <c r="ED172" s="69"/>
      <c r="EE172" s="69"/>
      <c r="EF172" s="69"/>
      <c r="EG172" s="69"/>
      <c r="EH172" s="69">
        <v>350000</v>
      </c>
      <c r="EI172" s="69">
        <f t="shared" si="227"/>
        <v>1343000</v>
      </c>
      <c r="EJ172" s="69">
        <v>1693000</v>
      </c>
      <c r="EK172" s="91"/>
      <c r="EL172" s="69"/>
      <c r="EM172" s="69"/>
      <c r="EN172" s="69"/>
      <c r="EO172" s="69"/>
      <c r="EP172" s="69"/>
      <c r="EQ172" s="69"/>
      <c r="ER172" s="69"/>
      <c r="ES172" s="69"/>
      <c r="ET172" s="69"/>
      <c r="EU172" s="91"/>
    </row>
    <row r="173" spans="1:151" s="72" customFormat="1">
      <c r="A173" s="61">
        <v>38169</v>
      </c>
      <c r="B173" s="70">
        <v>306</v>
      </c>
      <c r="C173" s="70">
        <f t="shared" si="190"/>
        <v>772</v>
      </c>
      <c r="D173" s="70">
        <v>1078</v>
      </c>
      <c r="E173" s="70">
        <f t="shared" si="191"/>
        <v>2595</v>
      </c>
      <c r="F173" s="70">
        <f t="shared" si="192"/>
        <v>3675</v>
      </c>
      <c r="G173" s="70">
        <f t="shared" si="193"/>
        <v>6270</v>
      </c>
      <c r="H173" s="70">
        <v>2901</v>
      </c>
      <c r="I173" s="70">
        <f t="shared" si="194"/>
        <v>4447</v>
      </c>
      <c r="J173" s="70">
        <v>7348</v>
      </c>
      <c r="K173" s="23"/>
      <c r="L173" s="70">
        <v>640</v>
      </c>
      <c r="M173" s="70">
        <f t="shared" si="195"/>
        <v>1443</v>
      </c>
      <c r="N173" s="70">
        <v>2083</v>
      </c>
      <c r="O173" s="70">
        <f t="shared" si="196"/>
        <v>1301</v>
      </c>
      <c r="P173" s="70">
        <f t="shared" si="197"/>
        <v>2375</v>
      </c>
      <c r="Q173" s="70">
        <f t="shared" si="198"/>
        <v>3676</v>
      </c>
      <c r="R173" s="70">
        <v>1941</v>
      </c>
      <c r="S173" s="70">
        <f t="shared" si="199"/>
        <v>3818</v>
      </c>
      <c r="T173" s="70">
        <v>5759</v>
      </c>
      <c r="U173" s="23"/>
      <c r="V173" s="70">
        <v>-334</v>
      </c>
      <c r="W173" s="70">
        <f t="shared" si="200"/>
        <v>-671</v>
      </c>
      <c r="X173" s="70">
        <v>-1005</v>
      </c>
      <c r="Y173" s="70">
        <f t="shared" si="201"/>
        <v>1294</v>
      </c>
      <c r="Z173" s="70">
        <f t="shared" si="202"/>
        <v>1300</v>
      </c>
      <c r="AA173" s="70">
        <f t="shared" si="203"/>
        <v>2594</v>
      </c>
      <c r="AB173" s="70">
        <v>960</v>
      </c>
      <c r="AC173" s="70">
        <f t="shared" si="204"/>
        <v>629</v>
      </c>
      <c r="AD173" s="70">
        <v>1589</v>
      </c>
      <c r="AE173" s="23"/>
      <c r="AF173" s="233">
        <f t="shared" si="244"/>
        <v>-4319</v>
      </c>
      <c r="AG173" s="233">
        <f t="shared" si="205"/>
        <v>-8397</v>
      </c>
      <c r="AH173" s="233">
        <f t="shared" si="245"/>
        <v>-12716</v>
      </c>
      <c r="AI173" s="233">
        <f t="shared" si="206"/>
        <v>15904</v>
      </c>
      <c r="AJ173" s="233">
        <f t="shared" si="207"/>
        <v>17384</v>
      </c>
      <c r="AK173" s="233">
        <f t="shared" si="208"/>
        <v>33288</v>
      </c>
      <c r="AL173" s="233">
        <f t="shared" si="246"/>
        <v>11585</v>
      </c>
      <c r="AM173" s="233">
        <f t="shared" si="209"/>
        <v>8987</v>
      </c>
      <c r="AN173" s="233">
        <f t="shared" si="247"/>
        <v>20572</v>
      </c>
      <c r="AO173" s="23"/>
      <c r="AP173" s="233">
        <f t="shared" si="228"/>
        <v>4264</v>
      </c>
      <c r="AQ173" s="233">
        <f t="shared" si="229"/>
        <v>8583</v>
      </c>
      <c r="AR173" s="233">
        <f t="shared" si="230"/>
        <v>-4319</v>
      </c>
      <c r="AS173" s="233">
        <f t="shared" si="231"/>
        <v>29184</v>
      </c>
      <c r="AT173" s="233">
        <f t="shared" si="232"/>
        <v>13280</v>
      </c>
      <c r="AU173" s="233">
        <f t="shared" si="233"/>
        <v>15904</v>
      </c>
      <c r="AV173" s="409">
        <f t="shared" si="234"/>
        <v>33448</v>
      </c>
      <c r="AW173" s="409">
        <f t="shared" si="235"/>
        <v>21863</v>
      </c>
      <c r="AX173" s="233">
        <f t="shared" si="236"/>
        <v>11585</v>
      </c>
      <c r="AY173" s="75"/>
      <c r="AZ173" s="744">
        <v>334417</v>
      </c>
      <c r="BA173" s="382">
        <f t="shared" si="248"/>
        <v>3.8885770000000002</v>
      </c>
      <c r="BB173" s="69">
        <f t="shared" si="210"/>
        <v>88252</v>
      </c>
      <c r="BC173" s="382">
        <f t="shared" si="248"/>
        <v>1.072314</v>
      </c>
      <c r="BD173" s="744">
        <v>422669</v>
      </c>
      <c r="BE173" s="382">
        <f t="shared" si="237"/>
        <v>4.9608910000000002</v>
      </c>
      <c r="BF173" s="744">
        <v>461415</v>
      </c>
      <c r="BG173" s="382">
        <f t="shared" si="238"/>
        <v>5.6677070000000001</v>
      </c>
      <c r="BH173" s="69">
        <f t="shared" si="186"/>
        <v>1580965</v>
      </c>
      <c r="BI173" s="382">
        <f t="shared" si="239"/>
        <v>20.172107</v>
      </c>
      <c r="BJ173" s="744">
        <v>2042380</v>
      </c>
      <c r="BK173" s="382">
        <f t="shared" si="240"/>
        <v>25.839814000000001</v>
      </c>
      <c r="BL173" s="69">
        <f t="shared" si="272"/>
        <v>795832</v>
      </c>
      <c r="BM173" s="382">
        <f t="shared" si="241"/>
        <v>9.5562839999999998</v>
      </c>
      <c r="BN173" s="69">
        <f t="shared" si="211"/>
        <v>1670686</v>
      </c>
      <c r="BO173" s="382">
        <f t="shared" si="242"/>
        <v>21.26173</v>
      </c>
      <c r="BP173" s="744">
        <v>2466518</v>
      </c>
      <c r="BQ173" s="382">
        <f t="shared" si="243"/>
        <v>30.818014000000002</v>
      </c>
      <c r="BR173" s="20"/>
      <c r="BS173" s="744">
        <v>567786</v>
      </c>
      <c r="BT173" s="420">
        <f t="shared" si="249"/>
        <v>6.675376</v>
      </c>
      <c r="BU173" s="69">
        <f t="shared" si="212"/>
        <v>46943</v>
      </c>
      <c r="BV173" s="420">
        <f t="shared" si="250"/>
        <v>0.58894599999999997</v>
      </c>
      <c r="BW173" s="744">
        <v>614729</v>
      </c>
      <c r="BX173" s="420">
        <f t="shared" si="270"/>
        <v>7.2643219999999999</v>
      </c>
      <c r="BY173" s="744">
        <v>1241257</v>
      </c>
      <c r="BZ173" s="420">
        <f t="shared" si="271"/>
        <v>14.580342</v>
      </c>
      <c r="CA173" s="69">
        <f t="shared" si="213"/>
        <v>978786</v>
      </c>
      <c r="CB173" s="420">
        <f t="shared" si="181"/>
        <v>10.846034</v>
      </c>
      <c r="CC173" s="744">
        <v>2220043</v>
      </c>
      <c r="CD173" s="420">
        <f t="shared" si="187"/>
        <v>25.426376000000001</v>
      </c>
      <c r="CE173" s="69">
        <f t="shared" si="214"/>
        <v>1809043</v>
      </c>
      <c r="CF173" s="420">
        <f t="shared" si="188"/>
        <v>21.255718000000002</v>
      </c>
      <c r="CG173" s="69">
        <f t="shared" si="215"/>
        <v>1028390</v>
      </c>
      <c r="CH173" s="420">
        <f t="shared" si="273"/>
        <v>11.465619999999999</v>
      </c>
      <c r="CI173" s="744">
        <v>2837433</v>
      </c>
      <c r="CJ173" s="471">
        <f t="shared" si="274"/>
        <v>32.721338000000003</v>
      </c>
      <c r="CK173" s="96"/>
      <c r="CL173" s="514">
        <v>904</v>
      </c>
      <c r="CM173" s="868">
        <f t="shared" si="189"/>
        <v>1.2179203539823009</v>
      </c>
      <c r="CN173" s="613"/>
      <c r="CO173" s="96"/>
      <c r="CP173" s="69">
        <f t="shared" si="216"/>
        <v>407293.27101769915</v>
      </c>
      <c r="CQ173" s="692">
        <f t="shared" si="252"/>
        <v>4.7429862917580783</v>
      </c>
      <c r="CR173" s="69">
        <f t="shared" si="216"/>
        <v>107483.90707964601</v>
      </c>
      <c r="CS173" s="692">
        <f t="shared" si="253"/>
        <v>1.3076584808863476</v>
      </c>
      <c r="CT173" s="69">
        <f t="shared" si="216"/>
        <v>514777.17809734517</v>
      </c>
      <c r="CU173" s="692">
        <f t="shared" si="254"/>
        <v>6.050644772644425</v>
      </c>
      <c r="CV173" s="69">
        <f t="shared" si="216"/>
        <v>561966.72013274336</v>
      </c>
      <c r="CW173" s="692">
        <f t="shared" si="255"/>
        <v>6.9130779276498293</v>
      </c>
      <c r="CX173" s="69">
        <f t="shared" si="217"/>
        <v>1925489.4524336283</v>
      </c>
      <c r="CY173" s="692">
        <f t="shared" si="256"/>
        <v>24.612899849258238</v>
      </c>
      <c r="CZ173" s="69">
        <f t="shared" si="218"/>
        <v>2487456.172566372</v>
      </c>
      <c r="DA173" s="692">
        <f t="shared" si="257"/>
        <v>31.525977776908071</v>
      </c>
      <c r="DB173" s="69">
        <f t="shared" si="219"/>
        <v>969259.99115044251</v>
      </c>
      <c r="DC173" s="692">
        <f t="shared" si="258"/>
        <v>11.656064219407908</v>
      </c>
      <c r="DD173" s="69">
        <f t="shared" si="220"/>
        <v>2034762.4845132744</v>
      </c>
      <c r="DE173" s="692">
        <f t="shared" si="259"/>
        <v>25.941678668319462</v>
      </c>
      <c r="DF173" s="69">
        <f t="shared" si="220"/>
        <v>3004022.4756637169</v>
      </c>
      <c r="DG173" s="692">
        <f t="shared" si="260"/>
        <v>37.597742887727357</v>
      </c>
      <c r="DH173" s="20"/>
      <c r="DI173" s="69">
        <f t="shared" si="221"/>
        <v>691518.12610619469</v>
      </c>
      <c r="DJ173" s="692">
        <f t="shared" si="261"/>
        <v>8.1417706148727458</v>
      </c>
      <c r="DK173" s="69">
        <f t="shared" si="221"/>
        <v>57172.835176991153</v>
      </c>
      <c r="DL173" s="692">
        <f t="shared" si="262"/>
        <v>0.71842022801500216</v>
      </c>
      <c r="DM173" s="69">
        <f t="shared" si="221"/>
        <v>748690.96128318587</v>
      </c>
      <c r="DN173" s="692">
        <f t="shared" si="263"/>
        <v>8.8601908428877483</v>
      </c>
      <c r="DO173" s="69">
        <f t="shared" si="221"/>
        <v>1511752.1648230089</v>
      </c>
      <c r="DP173" s="692">
        <f t="shared" si="264"/>
        <v>17.781532802681085</v>
      </c>
      <c r="DQ173" s="69">
        <f t="shared" si="222"/>
        <v>1192083.3915929203</v>
      </c>
      <c r="DR173" s="692">
        <f t="shared" si="265"/>
        <v>13.229403658263182</v>
      </c>
      <c r="DS173" s="69">
        <f t="shared" si="223"/>
        <v>2703835.5564159295</v>
      </c>
      <c r="DT173" s="692">
        <f t="shared" si="266"/>
        <v>31.010936460944265</v>
      </c>
      <c r="DU173" s="69">
        <f t="shared" si="224"/>
        <v>2203270.2909292034</v>
      </c>
      <c r="DV173" s="471">
        <f t="shared" si="267"/>
        <v>25.923303417553832</v>
      </c>
      <c r="DW173" s="69">
        <f t="shared" si="225"/>
        <v>1252497.1128318585</v>
      </c>
      <c r="DX173" s="692">
        <f t="shared" si="268"/>
        <v>13.985192374737215</v>
      </c>
      <c r="DY173" s="69">
        <f t="shared" si="226"/>
        <v>3455767.4037610618</v>
      </c>
      <c r="DZ173" s="692">
        <f t="shared" si="269"/>
        <v>39.908495792291042</v>
      </c>
      <c r="EA173" s="91"/>
      <c r="EB173" s="69">
        <v>177000</v>
      </c>
      <c r="EC173" s="69">
        <f>ED173-EB173</f>
        <v>1085000</v>
      </c>
      <c r="ED173" s="69">
        <v>1262000</v>
      </c>
      <c r="EE173" s="69">
        <v>210000</v>
      </c>
      <c r="EF173" s="69">
        <f>EG173-EE173</f>
        <v>619000</v>
      </c>
      <c r="EG173" s="69">
        <v>829000</v>
      </c>
      <c r="EH173" s="69">
        <v>387000</v>
      </c>
      <c r="EI173" s="69">
        <f t="shared" si="227"/>
        <v>1704000</v>
      </c>
      <c r="EJ173" s="69">
        <v>2091000</v>
      </c>
      <c r="EK173" s="91"/>
      <c r="EL173" s="69"/>
      <c r="EM173" s="69"/>
      <c r="EN173" s="69"/>
      <c r="EO173" s="69"/>
      <c r="EP173" s="69"/>
      <c r="EQ173" s="69"/>
      <c r="ER173" s="69"/>
      <c r="ES173" s="69"/>
      <c r="ET173" s="69"/>
      <c r="EU173" s="91"/>
    </row>
    <row r="174" spans="1:151" s="72" customFormat="1">
      <c r="A174" s="61">
        <v>38200</v>
      </c>
      <c r="B174" s="70">
        <v>255</v>
      </c>
      <c r="C174" s="70">
        <f t="shared" si="190"/>
        <v>678</v>
      </c>
      <c r="D174" s="70">
        <v>933</v>
      </c>
      <c r="E174" s="70">
        <f t="shared" si="191"/>
        <v>1895</v>
      </c>
      <c r="F174" s="70">
        <f t="shared" si="192"/>
        <v>2767</v>
      </c>
      <c r="G174" s="70">
        <f t="shared" si="193"/>
        <v>4662</v>
      </c>
      <c r="H174" s="70">
        <v>2150</v>
      </c>
      <c r="I174" s="70">
        <f t="shared" si="194"/>
        <v>3445</v>
      </c>
      <c r="J174" s="70">
        <v>5595</v>
      </c>
      <c r="K174" s="23"/>
      <c r="L174" s="70">
        <v>626</v>
      </c>
      <c r="M174" s="70">
        <f t="shared" si="195"/>
        <v>1348</v>
      </c>
      <c r="N174" s="70">
        <v>1974</v>
      </c>
      <c r="O174" s="70">
        <f t="shared" si="196"/>
        <v>994</v>
      </c>
      <c r="P174" s="70">
        <f t="shared" si="197"/>
        <v>1740</v>
      </c>
      <c r="Q174" s="70">
        <f t="shared" si="198"/>
        <v>2734</v>
      </c>
      <c r="R174" s="70">
        <v>1620</v>
      </c>
      <c r="S174" s="70">
        <f t="shared" si="199"/>
        <v>3088</v>
      </c>
      <c r="T174" s="70">
        <v>4708</v>
      </c>
      <c r="U174" s="23"/>
      <c r="V174" s="70">
        <v>-371</v>
      </c>
      <c r="W174" s="70">
        <f t="shared" si="200"/>
        <v>-670</v>
      </c>
      <c r="X174" s="70">
        <v>-1041</v>
      </c>
      <c r="Y174" s="70">
        <f t="shared" si="201"/>
        <v>901</v>
      </c>
      <c r="Z174" s="70">
        <f t="shared" si="202"/>
        <v>1027</v>
      </c>
      <c r="AA174" s="70">
        <f t="shared" si="203"/>
        <v>1928</v>
      </c>
      <c r="AB174" s="70">
        <v>530</v>
      </c>
      <c r="AC174" s="70">
        <f t="shared" si="204"/>
        <v>357</v>
      </c>
      <c r="AD174" s="70">
        <v>887</v>
      </c>
      <c r="AE174" s="23"/>
      <c r="AF174" s="233">
        <f t="shared" si="244"/>
        <v>-4424</v>
      </c>
      <c r="AG174" s="233">
        <f t="shared" si="205"/>
        <v>-8579</v>
      </c>
      <c r="AH174" s="233">
        <f t="shared" si="245"/>
        <v>-13003</v>
      </c>
      <c r="AI174" s="233">
        <f t="shared" si="206"/>
        <v>15371</v>
      </c>
      <c r="AJ174" s="233">
        <f t="shared" si="207"/>
        <v>16926</v>
      </c>
      <c r="AK174" s="233">
        <f t="shared" si="208"/>
        <v>32297</v>
      </c>
      <c r="AL174" s="233">
        <f t="shared" si="246"/>
        <v>10947</v>
      </c>
      <c r="AM174" s="233">
        <f t="shared" si="209"/>
        <v>8347</v>
      </c>
      <c r="AN174" s="233">
        <f t="shared" si="247"/>
        <v>19294</v>
      </c>
      <c r="AO174" s="23"/>
      <c r="AP174" s="233">
        <f t="shared" si="228"/>
        <v>4210</v>
      </c>
      <c r="AQ174" s="233">
        <f t="shared" si="229"/>
        <v>8634</v>
      </c>
      <c r="AR174" s="233">
        <f t="shared" si="230"/>
        <v>-4424</v>
      </c>
      <c r="AS174" s="233">
        <f t="shared" si="231"/>
        <v>28640</v>
      </c>
      <c r="AT174" s="233">
        <f t="shared" si="232"/>
        <v>13269</v>
      </c>
      <c r="AU174" s="233">
        <f t="shared" si="233"/>
        <v>15371</v>
      </c>
      <c r="AV174" s="409">
        <f t="shared" si="234"/>
        <v>32850</v>
      </c>
      <c r="AW174" s="409">
        <f t="shared" si="235"/>
        <v>21903</v>
      </c>
      <c r="AX174" s="233">
        <f t="shared" si="236"/>
        <v>10947</v>
      </c>
      <c r="AY174" s="75"/>
      <c r="AZ174" s="744">
        <v>337114</v>
      </c>
      <c r="BA174" s="382">
        <f t="shared" si="248"/>
        <v>3.9059629999999999</v>
      </c>
      <c r="BB174" s="69">
        <f t="shared" si="210"/>
        <v>72840</v>
      </c>
      <c r="BC174" s="382">
        <f t="shared" si="248"/>
        <v>1.0542100000000001</v>
      </c>
      <c r="BD174" s="744">
        <v>409954</v>
      </c>
      <c r="BE174" s="382">
        <f t="shared" si="237"/>
        <v>4.9601730000000002</v>
      </c>
      <c r="BF174" s="744">
        <v>485093</v>
      </c>
      <c r="BG174" s="382">
        <f t="shared" si="238"/>
        <v>5.6971990000000003</v>
      </c>
      <c r="BH174" s="69">
        <f t="shared" si="186"/>
        <v>1545169</v>
      </c>
      <c r="BI174" s="382">
        <f t="shared" si="239"/>
        <v>20.252155999999999</v>
      </c>
      <c r="BJ174" s="744">
        <v>2030262</v>
      </c>
      <c r="BK174" s="382">
        <f t="shared" si="240"/>
        <v>25.949355000000001</v>
      </c>
      <c r="BL174" s="69">
        <f t="shared" si="272"/>
        <v>822207</v>
      </c>
      <c r="BM174" s="382">
        <f t="shared" si="241"/>
        <v>9.6031619999999993</v>
      </c>
      <c r="BN174" s="69">
        <f t="shared" si="211"/>
        <v>1619342</v>
      </c>
      <c r="BO174" s="382">
        <f t="shared" si="242"/>
        <v>21.324299</v>
      </c>
      <c r="BP174" s="744">
        <v>2441549</v>
      </c>
      <c r="BQ174" s="382">
        <f t="shared" si="243"/>
        <v>30.927461000000001</v>
      </c>
      <c r="BR174" s="20"/>
      <c r="BS174" s="744">
        <v>613716</v>
      </c>
      <c r="BT174" s="420">
        <f t="shared" si="249"/>
        <v>6.7758770000000004</v>
      </c>
      <c r="BU174" s="69">
        <f t="shared" si="212"/>
        <v>47900</v>
      </c>
      <c r="BV174" s="420">
        <f t="shared" si="250"/>
        <v>0.59135800000000005</v>
      </c>
      <c r="BW174" s="744">
        <v>661616</v>
      </c>
      <c r="BX174" s="420">
        <f t="shared" si="270"/>
        <v>7.367235</v>
      </c>
      <c r="BY174" s="744">
        <v>1343421</v>
      </c>
      <c r="BZ174" s="420">
        <f t="shared" si="271"/>
        <v>14.691459</v>
      </c>
      <c r="CA174" s="69">
        <f t="shared" si="213"/>
        <v>971188</v>
      </c>
      <c r="CB174" s="420">
        <f t="shared" si="181"/>
        <v>11.000726999999999</v>
      </c>
      <c r="CC174" s="744">
        <v>2314609</v>
      </c>
      <c r="CD174" s="420">
        <f t="shared" si="187"/>
        <v>25.692186</v>
      </c>
      <c r="CE174" s="69">
        <f t="shared" si="214"/>
        <v>1957137</v>
      </c>
      <c r="CF174" s="420">
        <f t="shared" si="188"/>
        <v>21.467336</v>
      </c>
      <c r="CG174" s="69">
        <f t="shared" si="215"/>
        <v>1021395</v>
      </c>
      <c r="CH174" s="420">
        <f t="shared" si="273"/>
        <v>11.622444</v>
      </c>
      <c r="CI174" s="744">
        <v>2978532</v>
      </c>
      <c r="CJ174" s="471">
        <f t="shared" si="274"/>
        <v>33.089779999999998</v>
      </c>
      <c r="CK174" s="96"/>
      <c r="CL174" s="514">
        <v>904</v>
      </c>
      <c r="CM174" s="868">
        <f t="shared" si="189"/>
        <v>1.2179203539823009</v>
      </c>
      <c r="CN174" s="613"/>
      <c r="CO174" s="96"/>
      <c r="CP174" s="69">
        <f t="shared" si="216"/>
        <v>410578.00221238937</v>
      </c>
      <c r="CQ174" s="692">
        <f t="shared" si="252"/>
        <v>4.7667285489155224</v>
      </c>
      <c r="CR174" s="69">
        <f t="shared" si="216"/>
        <v>88713.318584070803</v>
      </c>
      <c r="CS174" s="692">
        <f t="shared" si="253"/>
        <v>1.2863395533165725</v>
      </c>
      <c r="CT174" s="69">
        <f t="shared" si="216"/>
        <v>499291.3207964602</v>
      </c>
      <c r="CU174" s="692">
        <f t="shared" si="254"/>
        <v>6.0530681022320936</v>
      </c>
      <c r="CV174" s="69">
        <f t="shared" si="216"/>
        <v>590804.63827433635</v>
      </c>
      <c r="CW174" s="692">
        <f t="shared" si="255"/>
        <v>6.9526554219681218</v>
      </c>
      <c r="CX174" s="69">
        <f t="shared" si="217"/>
        <v>1881892.775442478</v>
      </c>
      <c r="CY174" s="692">
        <f t="shared" si="256"/>
        <v>24.72215842689852</v>
      </c>
      <c r="CZ174" s="69">
        <f t="shared" si="218"/>
        <v>2472697.413716814</v>
      </c>
      <c r="DA174" s="692">
        <f t="shared" si="257"/>
        <v>31.674813848866641</v>
      </c>
      <c r="DB174" s="69">
        <f t="shared" si="219"/>
        <v>1001382.6404867257</v>
      </c>
      <c r="DC174" s="692">
        <f t="shared" si="258"/>
        <v>11.719383970883644</v>
      </c>
      <c r="DD174" s="69">
        <f t="shared" si="220"/>
        <v>1972229.5818584072</v>
      </c>
      <c r="DE174" s="692">
        <f t="shared" si="259"/>
        <v>26.030383994133913</v>
      </c>
      <c r="DF174" s="69">
        <f t="shared" si="220"/>
        <v>2973612.2223451328</v>
      </c>
      <c r="DG174" s="692">
        <f t="shared" si="260"/>
        <v>37.749767965017547</v>
      </c>
      <c r="DH174" s="20"/>
      <c r="DI174" s="69">
        <f t="shared" si="221"/>
        <v>747457.20796460181</v>
      </c>
      <c r="DJ174" s="692">
        <f t="shared" si="261"/>
        <v>8.2682940700900946</v>
      </c>
      <c r="DK174" s="69">
        <f t="shared" si="221"/>
        <v>58338.384955752212</v>
      </c>
      <c r="DL174" s="692">
        <f t="shared" si="262"/>
        <v>0.72172313165207314</v>
      </c>
      <c r="DM174" s="69">
        <f t="shared" si="221"/>
        <v>805795.59292035399</v>
      </c>
      <c r="DN174" s="692">
        <f t="shared" si="263"/>
        <v>8.9900172017421678</v>
      </c>
      <c r="DO174" s="69">
        <f t="shared" si="221"/>
        <v>1636179.7798672568</v>
      </c>
      <c r="DP174" s="692">
        <f t="shared" si="264"/>
        <v>17.926760160570321</v>
      </c>
      <c r="DQ174" s="69">
        <f t="shared" si="222"/>
        <v>1182829.6327433628</v>
      </c>
      <c r="DR174" s="692">
        <f t="shared" si="265"/>
        <v>13.424364065731817</v>
      </c>
      <c r="DS174" s="69">
        <f t="shared" si="223"/>
        <v>2819009.4126106193</v>
      </c>
      <c r="DT174" s="692">
        <f t="shared" si="266"/>
        <v>31.35112422630214</v>
      </c>
      <c r="DU174" s="69">
        <f t="shared" si="224"/>
        <v>2383636.9878318585</v>
      </c>
      <c r="DV174" s="471">
        <f t="shared" si="267"/>
        <v>26.195054230660418</v>
      </c>
      <c r="DW174" s="69">
        <f t="shared" si="225"/>
        <v>1243977.7599557522</v>
      </c>
      <c r="DX174" s="692">
        <f t="shared" si="268"/>
        <v>14.183134232495167</v>
      </c>
      <c r="DY174" s="69">
        <f t="shared" si="226"/>
        <v>3627614.7477876106</v>
      </c>
      <c r="DZ174" s="692">
        <f t="shared" si="269"/>
        <v>40.378188463155574</v>
      </c>
      <c r="EA174" s="91"/>
      <c r="EB174" s="69"/>
      <c r="EC174" s="69"/>
      <c r="ED174" s="69"/>
      <c r="EE174" s="69"/>
      <c r="EF174" s="69"/>
      <c r="EG174" s="69"/>
      <c r="EH174" s="69">
        <v>371000</v>
      </c>
      <c r="EI174" s="69">
        <f t="shared" si="227"/>
        <v>1543000</v>
      </c>
      <c r="EJ174" s="69">
        <v>1914000</v>
      </c>
      <c r="EK174" s="91"/>
      <c r="EL174" s="69"/>
      <c r="EM174" s="69"/>
      <c r="EN174" s="69"/>
      <c r="EO174" s="69"/>
      <c r="EP174" s="69"/>
      <c r="EQ174" s="69"/>
      <c r="ER174" s="69"/>
      <c r="ES174" s="69"/>
      <c r="ET174" s="69"/>
      <c r="EU174" s="91"/>
    </row>
    <row r="175" spans="1:151" s="72" customFormat="1">
      <c r="A175" s="61">
        <v>38231</v>
      </c>
      <c r="B175" s="70">
        <v>287</v>
      </c>
      <c r="C175" s="70">
        <f t="shared" si="190"/>
        <v>700</v>
      </c>
      <c r="D175" s="70">
        <v>987</v>
      </c>
      <c r="E175" s="70">
        <f t="shared" si="191"/>
        <v>2426</v>
      </c>
      <c r="F175" s="70">
        <f t="shared" si="192"/>
        <v>3312</v>
      </c>
      <c r="G175" s="70">
        <f t="shared" si="193"/>
        <v>5738</v>
      </c>
      <c r="H175" s="70">
        <v>2713</v>
      </c>
      <c r="I175" s="70">
        <f t="shared" si="194"/>
        <v>4012</v>
      </c>
      <c r="J175" s="70">
        <v>6725</v>
      </c>
      <c r="K175" s="23"/>
      <c r="L175" s="70">
        <v>699</v>
      </c>
      <c r="M175" s="70">
        <f t="shared" si="195"/>
        <v>1383</v>
      </c>
      <c r="N175" s="70">
        <v>2082</v>
      </c>
      <c r="O175" s="70">
        <f t="shared" si="196"/>
        <v>940</v>
      </c>
      <c r="P175" s="70">
        <f t="shared" si="197"/>
        <v>1538</v>
      </c>
      <c r="Q175" s="70">
        <f t="shared" si="198"/>
        <v>2478</v>
      </c>
      <c r="R175" s="70">
        <v>1639</v>
      </c>
      <c r="S175" s="70">
        <f t="shared" si="199"/>
        <v>2921</v>
      </c>
      <c r="T175" s="70">
        <v>4560</v>
      </c>
      <c r="U175" s="23"/>
      <c r="V175" s="70">
        <v>-412</v>
      </c>
      <c r="W175" s="70">
        <f t="shared" si="200"/>
        <v>-683</v>
      </c>
      <c r="X175" s="70">
        <v>-1095</v>
      </c>
      <c r="Y175" s="70">
        <f t="shared" si="201"/>
        <v>1486</v>
      </c>
      <c r="Z175" s="70">
        <f t="shared" si="202"/>
        <v>1774</v>
      </c>
      <c r="AA175" s="70">
        <f t="shared" si="203"/>
        <v>3260</v>
      </c>
      <c r="AB175" s="70">
        <v>1074</v>
      </c>
      <c r="AC175" s="70">
        <f t="shared" si="204"/>
        <v>1091</v>
      </c>
      <c r="AD175" s="70">
        <v>2165</v>
      </c>
      <c r="AE175" s="23"/>
      <c r="AF175" s="233">
        <f t="shared" si="244"/>
        <v>-4674</v>
      </c>
      <c r="AG175" s="233">
        <f t="shared" si="205"/>
        <v>-8935</v>
      </c>
      <c r="AH175" s="233">
        <f t="shared" si="245"/>
        <v>-13609</v>
      </c>
      <c r="AI175" s="233">
        <f t="shared" si="206"/>
        <v>15136</v>
      </c>
      <c r="AJ175" s="233">
        <f t="shared" si="207"/>
        <v>16230</v>
      </c>
      <c r="AK175" s="233">
        <f t="shared" si="208"/>
        <v>31366</v>
      </c>
      <c r="AL175" s="233">
        <f t="shared" si="246"/>
        <v>10462</v>
      </c>
      <c r="AM175" s="233">
        <f t="shared" si="209"/>
        <v>7295</v>
      </c>
      <c r="AN175" s="233">
        <f t="shared" si="247"/>
        <v>17757</v>
      </c>
      <c r="AO175" s="23"/>
      <c r="AP175" s="233">
        <f t="shared" si="228"/>
        <v>4144</v>
      </c>
      <c r="AQ175" s="233">
        <f t="shared" si="229"/>
        <v>8818</v>
      </c>
      <c r="AR175" s="233">
        <f t="shared" si="230"/>
        <v>-4674</v>
      </c>
      <c r="AS175" s="233">
        <f t="shared" si="231"/>
        <v>28492</v>
      </c>
      <c r="AT175" s="233">
        <f t="shared" si="232"/>
        <v>13356</v>
      </c>
      <c r="AU175" s="233">
        <f t="shared" si="233"/>
        <v>15136</v>
      </c>
      <c r="AV175" s="409">
        <f t="shared" si="234"/>
        <v>32636</v>
      </c>
      <c r="AW175" s="409">
        <f t="shared" si="235"/>
        <v>22174</v>
      </c>
      <c r="AX175" s="233">
        <f t="shared" si="236"/>
        <v>10462</v>
      </c>
      <c r="AY175" s="75"/>
      <c r="AZ175" s="744">
        <v>374966</v>
      </c>
      <c r="BA175" s="382">
        <f t="shared" si="248"/>
        <v>3.9672689999999999</v>
      </c>
      <c r="BB175" s="69">
        <f t="shared" si="210"/>
        <v>83064</v>
      </c>
      <c r="BC175" s="382">
        <f t="shared" si="248"/>
        <v>1.0390269999999999</v>
      </c>
      <c r="BD175" s="744">
        <v>458030</v>
      </c>
      <c r="BE175" s="382">
        <f t="shared" si="237"/>
        <v>5.0062959999999999</v>
      </c>
      <c r="BF175" s="744">
        <v>411653</v>
      </c>
      <c r="BG175" s="382">
        <f t="shared" si="238"/>
        <v>5.6529319999999998</v>
      </c>
      <c r="BH175" s="69">
        <f t="shared" si="186"/>
        <v>1414002</v>
      </c>
      <c r="BI175" s="382">
        <f t="shared" si="239"/>
        <v>20.239982999999999</v>
      </c>
      <c r="BJ175" s="744">
        <v>1825655</v>
      </c>
      <c r="BK175" s="382">
        <f t="shared" si="240"/>
        <v>25.892914999999999</v>
      </c>
      <c r="BL175" s="69">
        <f t="shared" si="272"/>
        <v>786619</v>
      </c>
      <c r="BM175" s="382">
        <f t="shared" si="241"/>
        <v>9.6202009999999998</v>
      </c>
      <c r="BN175" s="69">
        <f t="shared" si="211"/>
        <v>1498329</v>
      </c>
      <c r="BO175" s="382">
        <f t="shared" si="242"/>
        <v>21.296679000000001</v>
      </c>
      <c r="BP175" s="744">
        <v>2284948</v>
      </c>
      <c r="BQ175" s="382">
        <f t="shared" si="243"/>
        <v>30.916879999999999</v>
      </c>
      <c r="BR175" s="20"/>
      <c r="BS175" s="744">
        <v>585337</v>
      </c>
      <c r="BT175" s="420">
        <f t="shared" si="249"/>
        <v>6.7773050000000001</v>
      </c>
      <c r="BU175" s="69">
        <f t="shared" si="212"/>
        <v>54670</v>
      </c>
      <c r="BV175" s="420">
        <f t="shared" si="250"/>
        <v>0.59206800000000004</v>
      </c>
      <c r="BW175" s="744">
        <v>640007</v>
      </c>
      <c r="BX175" s="420">
        <f t="shared" si="270"/>
        <v>7.3693730000000004</v>
      </c>
      <c r="BY175" s="744">
        <v>1374418</v>
      </c>
      <c r="BZ175" s="420">
        <f t="shared" si="271"/>
        <v>14.769389</v>
      </c>
      <c r="CA175" s="69">
        <f t="shared" si="213"/>
        <v>1081598</v>
      </c>
      <c r="CB175" s="420">
        <f t="shared" si="181"/>
        <v>11.156791999999999</v>
      </c>
      <c r="CC175" s="744">
        <v>2456016</v>
      </c>
      <c r="CD175" s="420">
        <f t="shared" si="187"/>
        <v>25.926181</v>
      </c>
      <c r="CE175" s="69">
        <f t="shared" si="214"/>
        <v>1959755</v>
      </c>
      <c r="CF175" s="420">
        <f t="shared" si="188"/>
        <v>21.546693999999999</v>
      </c>
      <c r="CG175" s="69">
        <f t="shared" si="215"/>
        <v>1138807</v>
      </c>
      <c r="CH175" s="420">
        <f t="shared" si="273"/>
        <v>11.778415000000001</v>
      </c>
      <c r="CI175" s="744">
        <v>3098562</v>
      </c>
      <c r="CJ175" s="471">
        <f t="shared" si="274"/>
        <v>33.325108999999998</v>
      </c>
      <c r="CK175" s="96"/>
      <c r="CL175" s="514">
        <v>904</v>
      </c>
      <c r="CM175" s="868">
        <f t="shared" si="189"/>
        <v>1.2179203539823009</v>
      </c>
      <c r="CN175" s="613"/>
      <c r="CO175" s="96"/>
      <c r="CP175" s="69">
        <f t="shared" si="216"/>
        <v>456678.72345132747</v>
      </c>
      <c r="CQ175" s="692">
        <f t="shared" si="252"/>
        <v>4.8413943741367609</v>
      </c>
      <c r="CR175" s="69">
        <f t="shared" si="216"/>
        <v>101165.33628318584</v>
      </c>
      <c r="CS175" s="692">
        <f t="shared" si="253"/>
        <v>1.2678478685820587</v>
      </c>
      <c r="CT175" s="69">
        <f t="shared" si="216"/>
        <v>557844.05973451328</v>
      </c>
      <c r="CU175" s="692">
        <f t="shared" si="254"/>
        <v>6.1092422427188193</v>
      </c>
      <c r="CV175" s="69">
        <f t="shared" si="216"/>
        <v>501360.56747787615</v>
      </c>
      <c r="CW175" s="692">
        <f t="shared" si="255"/>
        <v>6.8987417416583874</v>
      </c>
      <c r="CX175" s="69">
        <f t="shared" si="217"/>
        <v>1722141.8163716814</v>
      </c>
      <c r="CY175" s="692">
        <f t="shared" si="256"/>
        <v>24.707332682429495</v>
      </c>
      <c r="CZ175" s="69">
        <f t="shared" si="218"/>
        <v>2223502.3838495575</v>
      </c>
      <c r="DA175" s="692">
        <f t="shared" si="257"/>
        <v>31.606074424087886</v>
      </c>
      <c r="DB175" s="69">
        <f t="shared" si="219"/>
        <v>958039.29092920362</v>
      </c>
      <c r="DC175" s="692">
        <f t="shared" si="258"/>
        <v>11.740136115795151</v>
      </c>
      <c r="DD175" s="69">
        <f t="shared" si="220"/>
        <v>1824845.3860619469</v>
      </c>
      <c r="DE175" s="692">
        <f t="shared" si="259"/>
        <v>25.996745033956923</v>
      </c>
      <c r="DF175" s="69">
        <f t="shared" si="220"/>
        <v>2782884.6769911507</v>
      </c>
      <c r="DG175" s="692">
        <f t="shared" si="260"/>
        <v>37.736881149752065</v>
      </c>
      <c r="DH175" s="20"/>
      <c r="DI175" s="69">
        <f t="shared" si="221"/>
        <v>712893.84623893804</v>
      </c>
      <c r="DJ175" s="692">
        <f t="shared" si="261"/>
        <v>8.2700332603555822</v>
      </c>
      <c r="DK175" s="69">
        <f t="shared" si="221"/>
        <v>66583.705752212394</v>
      </c>
      <c r="DL175" s="692">
        <f t="shared" si="262"/>
        <v>0.72258785510340051</v>
      </c>
      <c r="DM175" s="69">
        <f t="shared" si="221"/>
        <v>779477.55199115048</v>
      </c>
      <c r="DN175" s="692">
        <f t="shared" si="263"/>
        <v>8.9926211154589826</v>
      </c>
      <c r="DO175" s="69">
        <f t="shared" si="221"/>
        <v>1673931.6570796461</v>
      </c>
      <c r="DP175" s="692">
        <f t="shared" si="264"/>
        <v>18.021672693756159</v>
      </c>
      <c r="DQ175" s="69">
        <f t="shared" si="222"/>
        <v>1317300.2190265488</v>
      </c>
      <c r="DR175" s="692">
        <f t="shared" si="265"/>
        <v>13.614438805776064</v>
      </c>
      <c r="DS175" s="69">
        <f t="shared" si="223"/>
        <v>2991231.8761061947</v>
      </c>
      <c r="DT175" s="692">
        <f t="shared" si="266"/>
        <v>31.63611149953223</v>
      </c>
      <c r="DU175" s="69">
        <f t="shared" si="224"/>
        <v>2386825.5033185841</v>
      </c>
      <c r="DV175" s="471">
        <f t="shared" si="267"/>
        <v>26.291705954111741</v>
      </c>
      <c r="DW175" s="69">
        <f t="shared" si="225"/>
        <v>1386976.2245575222</v>
      </c>
      <c r="DX175" s="692">
        <f t="shared" si="268"/>
        <v>14.373094488026139</v>
      </c>
      <c r="DY175" s="69">
        <f t="shared" si="226"/>
        <v>3773801.7278761063</v>
      </c>
      <c r="DZ175" s="692">
        <f t="shared" si="269"/>
        <v>40.664800442137881</v>
      </c>
      <c r="EA175" s="91"/>
      <c r="EB175" s="69"/>
      <c r="EC175" s="69"/>
      <c r="ED175" s="69"/>
      <c r="EE175" s="69"/>
      <c r="EF175" s="69"/>
      <c r="EG175" s="69"/>
      <c r="EH175" s="69">
        <v>380000</v>
      </c>
      <c r="EI175" s="69">
        <f t="shared" si="227"/>
        <v>1785000</v>
      </c>
      <c r="EJ175" s="69">
        <v>2165000</v>
      </c>
      <c r="EK175" s="91"/>
      <c r="EL175" s="69"/>
      <c r="EM175" s="69"/>
      <c r="EN175" s="69"/>
      <c r="EO175" s="69"/>
      <c r="EP175" s="69"/>
      <c r="EQ175" s="69"/>
      <c r="ER175" s="69"/>
      <c r="ES175" s="69"/>
      <c r="ET175" s="69"/>
      <c r="EU175" s="91"/>
    </row>
    <row r="176" spans="1:151" s="72" customFormat="1">
      <c r="A176" s="61">
        <v>38261</v>
      </c>
      <c r="B176" s="70">
        <v>288</v>
      </c>
      <c r="C176" s="70">
        <f t="shared" si="190"/>
        <v>718</v>
      </c>
      <c r="D176" s="70">
        <v>1006</v>
      </c>
      <c r="E176" s="70">
        <f t="shared" si="191"/>
        <v>2218</v>
      </c>
      <c r="F176" s="70">
        <f t="shared" si="192"/>
        <v>3169</v>
      </c>
      <c r="G176" s="70">
        <f t="shared" si="193"/>
        <v>5387</v>
      </c>
      <c r="H176" s="70">
        <v>2506</v>
      </c>
      <c r="I176" s="70">
        <f t="shared" si="194"/>
        <v>3887</v>
      </c>
      <c r="J176" s="70">
        <v>6393</v>
      </c>
      <c r="K176" s="23"/>
      <c r="L176" s="70">
        <v>737</v>
      </c>
      <c r="M176" s="70">
        <f t="shared" si="195"/>
        <v>1473</v>
      </c>
      <c r="N176" s="70">
        <v>2210</v>
      </c>
      <c r="O176" s="70">
        <f t="shared" si="196"/>
        <v>729</v>
      </c>
      <c r="P176" s="70">
        <f t="shared" si="197"/>
        <v>1253</v>
      </c>
      <c r="Q176" s="70">
        <f t="shared" si="198"/>
        <v>1982</v>
      </c>
      <c r="R176" s="70">
        <v>1466</v>
      </c>
      <c r="S176" s="70">
        <f t="shared" si="199"/>
        <v>2726</v>
      </c>
      <c r="T176" s="70">
        <v>4192</v>
      </c>
      <c r="U176" s="23"/>
      <c r="V176" s="70">
        <v>-449</v>
      </c>
      <c r="W176" s="70">
        <f t="shared" si="200"/>
        <v>-755</v>
      </c>
      <c r="X176" s="70">
        <v>-1204</v>
      </c>
      <c r="Y176" s="70">
        <f t="shared" si="201"/>
        <v>1489</v>
      </c>
      <c r="Z176" s="70">
        <f t="shared" si="202"/>
        <v>1916</v>
      </c>
      <c r="AA176" s="70">
        <f t="shared" si="203"/>
        <v>3405</v>
      </c>
      <c r="AB176" s="70">
        <v>1040</v>
      </c>
      <c r="AC176" s="70">
        <f t="shared" si="204"/>
        <v>1161</v>
      </c>
      <c r="AD176" s="70">
        <v>2201</v>
      </c>
      <c r="AE176" s="23"/>
      <c r="AF176" s="233">
        <f t="shared" si="244"/>
        <v>-4760</v>
      </c>
      <c r="AG176" s="233">
        <f t="shared" si="205"/>
        <v>-9090</v>
      </c>
      <c r="AH176" s="233">
        <f t="shared" si="245"/>
        <v>-13850</v>
      </c>
      <c r="AI176" s="233">
        <f t="shared" si="206"/>
        <v>14846</v>
      </c>
      <c r="AJ176" s="233">
        <f t="shared" si="207"/>
        <v>15959</v>
      </c>
      <c r="AK176" s="233">
        <f t="shared" si="208"/>
        <v>30805</v>
      </c>
      <c r="AL176" s="233">
        <f t="shared" si="246"/>
        <v>10086</v>
      </c>
      <c r="AM176" s="233">
        <f t="shared" si="209"/>
        <v>6869</v>
      </c>
      <c r="AN176" s="233">
        <f t="shared" si="247"/>
        <v>16955</v>
      </c>
      <c r="AO176" s="23"/>
      <c r="AP176" s="233">
        <f t="shared" si="228"/>
        <v>4167</v>
      </c>
      <c r="AQ176" s="233">
        <f t="shared" si="229"/>
        <v>8927</v>
      </c>
      <c r="AR176" s="233">
        <f t="shared" si="230"/>
        <v>-4760</v>
      </c>
      <c r="AS176" s="233">
        <f t="shared" si="231"/>
        <v>28185</v>
      </c>
      <c r="AT176" s="233">
        <f t="shared" si="232"/>
        <v>13339</v>
      </c>
      <c r="AU176" s="233">
        <f t="shared" si="233"/>
        <v>14846</v>
      </c>
      <c r="AV176" s="409">
        <f t="shared" si="234"/>
        <v>32352</v>
      </c>
      <c r="AW176" s="409">
        <f t="shared" si="235"/>
        <v>22266</v>
      </c>
      <c r="AX176" s="233">
        <f t="shared" si="236"/>
        <v>10086</v>
      </c>
      <c r="AY176" s="75"/>
      <c r="AZ176" s="744">
        <v>367295</v>
      </c>
      <c r="BA176" s="382">
        <f t="shared" si="248"/>
        <v>4.0109130000000004</v>
      </c>
      <c r="BB176" s="69">
        <f t="shared" si="210"/>
        <v>82402</v>
      </c>
      <c r="BC176" s="382">
        <f t="shared" si="248"/>
        <v>1.026208</v>
      </c>
      <c r="BD176" s="744">
        <v>449697</v>
      </c>
      <c r="BE176" s="382">
        <f t="shared" si="237"/>
        <v>5.037121</v>
      </c>
      <c r="BF176" s="744">
        <v>514748</v>
      </c>
      <c r="BG176" s="382">
        <f t="shared" si="238"/>
        <v>5.6854630000000004</v>
      </c>
      <c r="BH176" s="69">
        <f t="shared" si="186"/>
        <v>1579580</v>
      </c>
      <c r="BI176" s="382">
        <f t="shared" si="239"/>
        <v>20.303777</v>
      </c>
      <c r="BJ176" s="744">
        <v>2094328</v>
      </c>
      <c r="BK176" s="382">
        <f t="shared" si="240"/>
        <v>25.989239999999999</v>
      </c>
      <c r="BL176" s="69">
        <f t="shared" si="272"/>
        <v>882043</v>
      </c>
      <c r="BM176" s="382">
        <f t="shared" si="241"/>
        <v>9.6963760000000008</v>
      </c>
      <c r="BN176" s="69">
        <f t="shared" si="211"/>
        <v>1663325</v>
      </c>
      <c r="BO176" s="382">
        <f t="shared" si="242"/>
        <v>21.347242000000001</v>
      </c>
      <c r="BP176" s="744">
        <v>2545368</v>
      </c>
      <c r="BQ176" s="382">
        <f t="shared" si="243"/>
        <v>31.043617999999999</v>
      </c>
      <c r="BR176" s="20"/>
      <c r="BS176" s="744">
        <v>590071</v>
      </c>
      <c r="BT176" s="420">
        <f t="shared" si="249"/>
        <v>6.7626099999999996</v>
      </c>
      <c r="BU176" s="69">
        <f t="shared" si="212"/>
        <v>44335</v>
      </c>
      <c r="BV176" s="420">
        <f t="shared" si="250"/>
        <v>0.58284800000000003</v>
      </c>
      <c r="BW176" s="744">
        <v>634406</v>
      </c>
      <c r="BX176" s="420">
        <f t="shared" si="270"/>
        <v>7.3454579999999998</v>
      </c>
      <c r="BY176" s="744">
        <v>1225140</v>
      </c>
      <c r="BZ176" s="420">
        <f t="shared" si="271"/>
        <v>14.657455000000001</v>
      </c>
      <c r="CA176" s="69">
        <f t="shared" si="213"/>
        <v>1154317</v>
      </c>
      <c r="CB176" s="420">
        <f t="shared" si="181"/>
        <v>11.489190000000001</v>
      </c>
      <c r="CC176" s="744">
        <v>2379457</v>
      </c>
      <c r="CD176" s="420">
        <f>SUM(CC165:CC176)/1000000</f>
        <v>26.146644999999999</v>
      </c>
      <c r="CE176" s="69">
        <f t="shared" si="214"/>
        <v>1815211</v>
      </c>
      <c r="CF176" s="420">
        <f>SUM(CE165:CE176)/1000000</f>
        <v>21.420065000000001</v>
      </c>
      <c r="CG176" s="69">
        <f t="shared" si="215"/>
        <v>1201172</v>
      </c>
      <c r="CH176" s="420">
        <f t="shared" si="273"/>
        <v>12.101091</v>
      </c>
      <c r="CI176" s="744">
        <v>3016383</v>
      </c>
      <c r="CJ176" s="471">
        <f t="shared" si="274"/>
        <v>33.521155999999998</v>
      </c>
      <c r="CK176" s="96"/>
      <c r="CL176" s="514">
        <v>904</v>
      </c>
      <c r="CM176" s="868">
        <f t="shared" si="189"/>
        <v>1.2179203539823009</v>
      </c>
      <c r="CN176" s="613"/>
      <c r="CO176" s="96"/>
      <c r="CP176" s="69">
        <f t="shared" si="216"/>
        <v>447336.05641592923</v>
      </c>
      <c r="CQ176" s="692">
        <f t="shared" si="252"/>
        <v>4.8945492900659646</v>
      </c>
      <c r="CR176" s="69">
        <f t="shared" si="216"/>
        <v>100359.07300884956</v>
      </c>
      <c r="CS176" s="692">
        <f t="shared" si="253"/>
        <v>1.2522353475643597</v>
      </c>
      <c r="CT176" s="69">
        <f t="shared" si="216"/>
        <v>547695.12942477874</v>
      </c>
      <c r="CU176" s="692">
        <f t="shared" si="254"/>
        <v>6.1467846376303239</v>
      </c>
      <c r="CV176" s="69">
        <f t="shared" si="216"/>
        <v>626922.0663716814</v>
      </c>
      <c r="CW176" s="692">
        <f t="shared" si="255"/>
        <v>6.9383619086937856</v>
      </c>
      <c r="CX176" s="69">
        <f t="shared" si="217"/>
        <v>1923802.6327433628</v>
      </c>
      <c r="CY176" s="692">
        <f t="shared" si="256"/>
        <v>24.785028693491441</v>
      </c>
      <c r="CZ176" s="69">
        <f t="shared" si="218"/>
        <v>2550724.6991150444</v>
      </c>
      <c r="DA176" s="692">
        <f t="shared" si="257"/>
        <v>31.72339060218523</v>
      </c>
      <c r="DB176" s="69">
        <f t="shared" si="219"/>
        <v>1074258.1227876106</v>
      </c>
      <c r="DC176" s="692">
        <f t="shared" si="258"/>
        <v>11.832911198759753</v>
      </c>
      <c r="DD176" s="69">
        <f t="shared" si="220"/>
        <v>2025797.3727876106</v>
      </c>
      <c r="DE176" s="692">
        <f t="shared" si="259"/>
        <v>26.058326740815328</v>
      </c>
      <c r="DF176" s="69">
        <f t="shared" si="220"/>
        <v>3100055.4955752213</v>
      </c>
      <c r="DG176" s="692">
        <f t="shared" si="260"/>
        <v>37.89123793957507</v>
      </c>
      <c r="DH176" s="20"/>
      <c r="DI176" s="69">
        <f t="shared" si="221"/>
        <v>718659.48119469034</v>
      </c>
      <c r="DJ176" s="692">
        <f t="shared" si="261"/>
        <v>8.2521359207538101</v>
      </c>
      <c r="DK176" s="69">
        <f t="shared" si="221"/>
        <v>53996.498893805314</v>
      </c>
      <c r="DL176" s="692">
        <f t="shared" si="262"/>
        <v>0.71135862943968364</v>
      </c>
      <c r="DM176" s="69">
        <f t="shared" si="221"/>
        <v>772655.98008849565</v>
      </c>
      <c r="DN176" s="692">
        <f t="shared" si="263"/>
        <v>8.9634945501934951</v>
      </c>
      <c r="DO176" s="69">
        <f t="shared" si="221"/>
        <v>1492122.9424778761</v>
      </c>
      <c r="DP176" s="692">
        <f t="shared" si="264"/>
        <v>17.885345996853506</v>
      </c>
      <c r="DQ176" s="69">
        <f t="shared" si="222"/>
        <v>1405866.1692477877</v>
      </c>
      <c r="DR176" s="692">
        <f t="shared" si="265"/>
        <v>14.019273095599074</v>
      </c>
      <c r="DS176" s="69">
        <f t="shared" si="223"/>
        <v>2897989.1117256638</v>
      </c>
      <c r="DT176" s="692">
        <f t="shared" si="266"/>
        <v>31.904619092452585</v>
      </c>
      <c r="DU176" s="69">
        <f t="shared" si="224"/>
        <v>2210782.4236725667</v>
      </c>
      <c r="DV176" s="471">
        <f t="shared" si="267"/>
        <v>26.137481917607317</v>
      </c>
      <c r="DW176" s="69">
        <f t="shared" si="225"/>
        <v>1462931.8274336283</v>
      </c>
      <c r="DX176" s="692">
        <f t="shared" si="268"/>
        <v>14.766088156167733</v>
      </c>
      <c r="DY176" s="69">
        <f t="shared" si="226"/>
        <v>3673714.2511061947</v>
      </c>
      <c r="DZ176" s="692">
        <f t="shared" si="269"/>
        <v>40.90357007377505</v>
      </c>
      <c r="EA176" s="91"/>
      <c r="EB176" s="69">
        <v>186000</v>
      </c>
      <c r="EC176" s="69">
        <f>ED176-EB176</f>
        <v>1076000</v>
      </c>
      <c r="ED176" s="69">
        <v>1262000</v>
      </c>
      <c r="EE176" s="69">
        <v>248000</v>
      </c>
      <c r="EF176" s="69">
        <f>EG176-EE176</f>
        <v>776000</v>
      </c>
      <c r="EG176" s="69">
        <v>1024000</v>
      </c>
      <c r="EH176" s="69">
        <v>434000</v>
      </c>
      <c r="EI176" s="69">
        <f t="shared" si="227"/>
        <v>1852000</v>
      </c>
      <c r="EJ176" s="69">
        <v>2286000</v>
      </c>
      <c r="EK176" s="91"/>
      <c r="EL176" s="69"/>
      <c r="EM176" s="69"/>
      <c r="EN176" s="69"/>
      <c r="EO176" s="69"/>
      <c r="EP176" s="69"/>
      <c r="EQ176" s="69"/>
      <c r="ER176" s="69"/>
      <c r="ES176" s="69"/>
      <c r="ET176" s="69"/>
      <c r="EU176" s="91"/>
    </row>
    <row r="177" spans="1:151" s="72" customFormat="1">
      <c r="A177" s="61">
        <v>38292</v>
      </c>
      <c r="B177" s="70">
        <v>255</v>
      </c>
      <c r="C177" s="70">
        <f t="shared" si="190"/>
        <v>796</v>
      </c>
      <c r="D177" s="70">
        <v>1051</v>
      </c>
      <c r="E177" s="70">
        <f t="shared" si="191"/>
        <v>2227</v>
      </c>
      <c r="F177" s="70">
        <f t="shared" si="192"/>
        <v>3344</v>
      </c>
      <c r="G177" s="70">
        <f t="shared" si="193"/>
        <v>5571</v>
      </c>
      <c r="H177" s="70">
        <v>2482</v>
      </c>
      <c r="I177" s="70">
        <f t="shared" si="194"/>
        <v>4140</v>
      </c>
      <c r="J177" s="70">
        <v>6622</v>
      </c>
      <c r="K177" s="23"/>
      <c r="L177" s="70">
        <v>742</v>
      </c>
      <c r="M177" s="70">
        <f t="shared" si="195"/>
        <v>1461</v>
      </c>
      <c r="N177" s="70">
        <v>2203</v>
      </c>
      <c r="O177" s="70">
        <f t="shared" si="196"/>
        <v>1120</v>
      </c>
      <c r="P177" s="70">
        <f t="shared" si="197"/>
        <v>1727</v>
      </c>
      <c r="Q177" s="70">
        <f t="shared" si="198"/>
        <v>2847</v>
      </c>
      <c r="R177" s="70">
        <v>1862</v>
      </c>
      <c r="S177" s="70">
        <f t="shared" si="199"/>
        <v>3188</v>
      </c>
      <c r="T177" s="70">
        <v>5050</v>
      </c>
      <c r="U177" s="23"/>
      <c r="V177" s="70">
        <v>-487</v>
      </c>
      <c r="W177" s="70">
        <f t="shared" si="200"/>
        <v>-665</v>
      </c>
      <c r="X177" s="70">
        <v>-1152</v>
      </c>
      <c r="Y177" s="70">
        <f t="shared" si="201"/>
        <v>1107</v>
      </c>
      <c r="Z177" s="70">
        <f t="shared" si="202"/>
        <v>1617</v>
      </c>
      <c r="AA177" s="70">
        <f t="shared" si="203"/>
        <v>2724</v>
      </c>
      <c r="AB177" s="70">
        <v>620</v>
      </c>
      <c r="AC177" s="70">
        <f t="shared" si="204"/>
        <v>952</v>
      </c>
      <c r="AD177" s="70">
        <v>1572</v>
      </c>
      <c r="AE177" s="23"/>
      <c r="AF177" s="233">
        <f t="shared" si="244"/>
        <v>-4925</v>
      </c>
      <c r="AG177" s="233">
        <f t="shared" si="205"/>
        <v>-9220</v>
      </c>
      <c r="AH177" s="233">
        <f t="shared" si="245"/>
        <v>-14145</v>
      </c>
      <c r="AI177" s="233">
        <f t="shared" si="206"/>
        <v>14644</v>
      </c>
      <c r="AJ177" s="233">
        <f t="shared" si="207"/>
        <v>15835</v>
      </c>
      <c r="AK177" s="233">
        <f t="shared" si="208"/>
        <v>30479</v>
      </c>
      <c r="AL177" s="233">
        <f t="shared" si="246"/>
        <v>9719</v>
      </c>
      <c r="AM177" s="233">
        <f t="shared" si="209"/>
        <v>6615</v>
      </c>
      <c r="AN177" s="233">
        <f t="shared" si="247"/>
        <v>16334</v>
      </c>
      <c r="AO177" s="23"/>
      <c r="AP177" s="233">
        <f t="shared" si="228"/>
        <v>4124</v>
      </c>
      <c r="AQ177" s="233">
        <f t="shared" si="229"/>
        <v>9049</v>
      </c>
      <c r="AR177" s="233">
        <f t="shared" si="230"/>
        <v>-4925</v>
      </c>
      <c r="AS177" s="233">
        <f t="shared" si="231"/>
        <v>27972</v>
      </c>
      <c r="AT177" s="233">
        <f t="shared" si="232"/>
        <v>13328</v>
      </c>
      <c r="AU177" s="233">
        <f t="shared" si="233"/>
        <v>14644</v>
      </c>
      <c r="AV177" s="409">
        <f t="shared" si="234"/>
        <v>32096</v>
      </c>
      <c r="AW177" s="409">
        <f t="shared" si="235"/>
        <v>22377</v>
      </c>
      <c r="AX177" s="233">
        <f t="shared" si="236"/>
        <v>9719</v>
      </c>
      <c r="AY177" s="75"/>
      <c r="AZ177" s="744">
        <v>352767</v>
      </c>
      <c r="BA177" s="382">
        <f t="shared" si="248"/>
        <v>4.0225799999999996</v>
      </c>
      <c r="BB177" s="69">
        <f t="shared" si="210"/>
        <v>79549</v>
      </c>
      <c r="BC177" s="382">
        <f t="shared" si="248"/>
        <v>1.0142519999999999</v>
      </c>
      <c r="BD177" s="744">
        <v>432316</v>
      </c>
      <c r="BE177" s="382">
        <f t="shared" si="237"/>
        <v>5.0368320000000004</v>
      </c>
      <c r="BF177" s="744">
        <v>464588</v>
      </c>
      <c r="BG177" s="382">
        <f t="shared" si="238"/>
        <v>5.6623190000000001</v>
      </c>
      <c r="BH177" s="69">
        <f t="shared" si="186"/>
        <v>1793553</v>
      </c>
      <c r="BI177" s="382">
        <f t="shared" si="239"/>
        <v>20.555890999999999</v>
      </c>
      <c r="BJ177" s="744">
        <v>2258141</v>
      </c>
      <c r="BK177" s="382">
        <f t="shared" si="240"/>
        <v>26.218209999999999</v>
      </c>
      <c r="BL177" s="69">
        <f t="shared" si="272"/>
        <v>817355</v>
      </c>
      <c r="BM177" s="382">
        <f t="shared" si="241"/>
        <v>9.6848989999999997</v>
      </c>
      <c r="BN177" s="69">
        <f t="shared" si="211"/>
        <v>1874262</v>
      </c>
      <c r="BO177" s="382">
        <f t="shared" si="242"/>
        <v>21.586957000000002</v>
      </c>
      <c r="BP177" s="744">
        <v>2691617</v>
      </c>
      <c r="BQ177" s="382">
        <f t="shared" si="243"/>
        <v>31.271856</v>
      </c>
      <c r="BR177" s="20"/>
      <c r="BS177" s="744">
        <v>650005</v>
      </c>
      <c r="BT177" s="420">
        <f t="shared" si="249"/>
        <v>6.8305280000000002</v>
      </c>
      <c r="BU177" s="69">
        <f t="shared" si="212"/>
        <v>53050</v>
      </c>
      <c r="BV177" s="420">
        <f t="shared" si="250"/>
        <v>0.58608199999999999</v>
      </c>
      <c r="BW177" s="744">
        <v>703055</v>
      </c>
      <c r="BX177" s="420">
        <f t="shared" si="270"/>
        <v>7.4166100000000004</v>
      </c>
      <c r="BY177" s="744">
        <v>1422154</v>
      </c>
      <c r="BZ177" s="420">
        <f t="shared" si="271"/>
        <v>14.818595999999999</v>
      </c>
      <c r="CA177" s="69">
        <f t="shared" si="213"/>
        <v>1078595</v>
      </c>
      <c r="CB177" s="420">
        <f t="shared" si="181"/>
        <v>11.761469</v>
      </c>
      <c r="CC177" s="744">
        <v>2500749</v>
      </c>
      <c r="CD177" s="420">
        <f t="shared" ref="CD177:CD240" si="275">SUM(CC166:CC177)/1000000</f>
        <v>26.580065000000001</v>
      </c>
      <c r="CE177" s="69">
        <f t="shared" si="214"/>
        <v>2072159</v>
      </c>
      <c r="CF177" s="420">
        <f t="shared" ref="CF177:CF240" si="276">SUM(CE166:CE177)/1000000</f>
        <v>21.649124</v>
      </c>
      <c r="CG177" s="69">
        <f t="shared" si="215"/>
        <v>1134068</v>
      </c>
      <c r="CH177" s="420">
        <f t="shared" si="273"/>
        <v>12.376505</v>
      </c>
      <c r="CI177" s="744">
        <v>3206227</v>
      </c>
      <c r="CJ177" s="471">
        <f t="shared" si="274"/>
        <v>34.025629000000002</v>
      </c>
      <c r="CK177" s="96"/>
      <c r="CL177" s="514">
        <v>904</v>
      </c>
      <c r="CM177" s="868">
        <f t="shared" si="189"/>
        <v>1.2179203539823009</v>
      </c>
      <c r="CN177" s="613"/>
      <c r="CO177" s="96"/>
      <c r="CP177" s="69">
        <f t="shared" si="216"/>
        <v>429642.10951327434</v>
      </c>
      <c r="CQ177" s="692">
        <f t="shared" si="252"/>
        <v>4.9087587668358754</v>
      </c>
      <c r="CR177" s="69">
        <f t="shared" si="216"/>
        <v>96884.346238938058</v>
      </c>
      <c r="CS177" s="692">
        <f t="shared" si="253"/>
        <v>1.2376738918121475</v>
      </c>
      <c r="CT177" s="69">
        <f t="shared" si="216"/>
        <v>526526.45575221244</v>
      </c>
      <c r="CU177" s="692">
        <f t="shared" si="254"/>
        <v>6.1464326586480231</v>
      </c>
      <c r="CV177" s="69">
        <f t="shared" si="216"/>
        <v>565831.18141592923</v>
      </c>
      <c r="CW177" s="692">
        <f t="shared" si="255"/>
        <v>6.9101743600212195</v>
      </c>
      <c r="CX177" s="69">
        <f t="shared" si="217"/>
        <v>2184404.7046460179</v>
      </c>
      <c r="CY177" s="692">
        <f t="shared" si="256"/>
        <v>25.092083465615335</v>
      </c>
      <c r="CZ177" s="69">
        <f t="shared" si="218"/>
        <v>2750235.8860619469</v>
      </c>
      <c r="DA177" s="692">
        <f t="shared" si="257"/>
        <v>32.002257825636555</v>
      </c>
      <c r="DB177" s="69">
        <f t="shared" si="219"/>
        <v>995473.29092920362</v>
      </c>
      <c r="DC177" s="692">
        <f t="shared" si="258"/>
        <v>11.818933126857097</v>
      </c>
      <c r="DD177" s="69">
        <f t="shared" si="220"/>
        <v>2282701.8384955754</v>
      </c>
      <c r="DE177" s="692">
        <f t="shared" si="259"/>
        <v>26.350280518470193</v>
      </c>
      <c r="DF177" s="69">
        <f t="shared" si="220"/>
        <v>3278175.1294247787</v>
      </c>
      <c r="DG177" s="692">
        <f t="shared" si="260"/>
        <v>38.169213645327282</v>
      </c>
      <c r="DH177" s="20"/>
      <c r="DI177" s="69">
        <f t="shared" si="221"/>
        <v>791654.31969026546</v>
      </c>
      <c r="DJ177" s="692">
        <f t="shared" si="261"/>
        <v>8.3348546353555815</v>
      </c>
      <c r="DK177" s="69">
        <f t="shared" si="221"/>
        <v>64610.674778761066</v>
      </c>
      <c r="DL177" s="692">
        <f t="shared" si="262"/>
        <v>0.71529738386446251</v>
      </c>
      <c r="DM177" s="69">
        <f t="shared" si="221"/>
        <v>856264.99446902657</v>
      </c>
      <c r="DN177" s="692">
        <f t="shared" si="263"/>
        <v>9.0501520192200431</v>
      </c>
      <c r="DO177" s="69">
        <f t="shared" si="221"/>
        <v>1732070.3030973452</v>
      </c>
      <c r="DP177" s="692">
        <f t="shared" si="264"/>
        <v>18.081602900614566</v>
      </c>
      <c r="DQ177" s="69">
        <f t="shared" si="222"/>
        <v>1313642.8042035399</v>
      </c>
      <c r="DR177" s="692">
        <f t="shared" si="265"/>
        <v>14.350887231661023</v>
      </c>
      <c r="DS177" s="69">
        <f t="shared" si="223"/>
        <v>3045713.107300885</v>
      </c>
      <c r="DT177" s="692">
        <f t="shared" si="266"/>
        <v>32.432490132275596</v>
      </c>
      <c r="DU177" s="69">
        <f t="shared" si="224"/>
        <v>2523724.6227876106</v>
      </c>
      <c r="DV177" s="471">
        <f t="shared" si="267"/>
        <v>26.416457535970153</v>
      </c>
      <c r="DW177" s="69">
        <f t="shared" si="225"/>
        <v>1381204.5</v>
      </c>
      <c r="DX177" s="692">
        <f t="shared" si="268"/>
        <v>15.101520472539415</v>
      </c>
      <c r="DY177" s="69">
        <f t="shared" si="226"/>
        <v>3904929.1227876106</v>
      </c>
      <c r="DZ177" s="692">
        <f t="shared" si="269"/>
        <v>41.517978008509559</v>
      </c>
      <c r="EA177" s="91"/>
      <c r="EB177" s="69"/>
      <c r="EC177" s="69"/>
      <c r="ED177" s="69"/>
      <c r="EE177" s="69"/>
      <c r="EF177" s="69"/>
      <c r="EG177" s="69"/>
      <c r="EH177" s="69">
        <v>467000</v>
      </c>
      <c r="EI177" s="69">
        <f t="shared" si="227"/>
        <v>2146000</v>
      </c>
      <c r="EJ177" s="69">
        <v>2613000</v>
      </c>
      <c r="EK177" s="91"/>
      <c r="EL177" s="69"/>
      <c r="EM177" s="69"/>
      <c r="EN177" s="69"/>
      <c r="EO177" s="69"/>
      <c r="EP177" s="69"/>
      <c r="EQ177" s="69"/>
      <c r="ER177" s="69"/>
      <c r="ES177" s="69"/>
      <c r="ET177" s="69"/>
      <c r="EU177" s="91"/>
    </row>
    <row r="178" spans="1:151" s="72" customFormat="1">
      <c r="A178" s="61">
        <v>38322</v>
      </c>
      <c r="B178" s="70">
        <v>511</v>
      </c>
      <c r="C178" s="70">
        <f t="shared" si="190"/>
        <v>1245</v>
      </c>
      <c r="D178" s="70">
        <v>1756</v>
      </c>
      <c r="E178" s="70">
        <f t="shared" si="191"/>
        <v>2197</v>
      </c>
      <c r="F178" s="70">
        <f t="shared" si="192"/>
        <v>3483</v>
      </c>
      <c r="G178" s="70">
        <f t="shared" si="193"/>
        <v>5680</v>
      </c>
      <c r="H178" s="70">
        <v>2708</v>
      </c>
      <c r="I178" s="70">
        <f t="shared" si="194"/>
        <v>4728</v>
      </c>
      <c r="J178" s="70">
        <v>7436</v>
      </c>
      <c r="K178" s="23"/>
      <c r="L178" s="70">
        <v>1011</v>
      </c>
      <c r="M178" s="70">
        <f t="shared" si="195"/>
        <v>2141</v>
      </c>
      <c r="N178" s="70">
        <v>3152</v>
      </c>
      <c r="O178" s="70">
        <f t="shared" si="196"/>
        <v>1587</v>
      </c>
      <c r="P178" s="70">
        <f t="shared" si="197"/>
        <v>2372</v>
      </c>
      <c r="Q178" s="70">
        <f t="shared" si="198"/>
        <v>3959</v>
      </c>
      <c r="R178" s="70">
        <v>2598</v>
      </c>
      <c r="S178" s="70">
        <f t="shared" si="199"/>
        <v>4513</v>
      </c>
      <c r="T178" s="70">
        <v>7111</v>
      </c>
      <c r="U178" s="23"/>
      <c r="V178" s="70">
        <v>-500</v>
      </c>
      <c r="W178" s="70">
        <f t="shared" si="200"/>
        <v>-896</v>
      </c>
      <c r="X178" s="70">
        <v>-1396</v>
      </c>
      <c r="Y178" s="70">
        <f t="shared" si="201"/>
        <v>610</v>
      </c>
      <c r="Z178" s="70">
        <f t="shared" si="202"/>
        <v>1111</v>
      </c>
      <c r="AA178" s="70">
        <f t="shared" si="203"/>
        <v>1721</v>
      </c>
      <c r="AB178" s="70">
        <v>110</v>
      </c>
      <c r="AC178" s="70">
        <f t="shared" si="204"/>
        <v>215</v>
      </c>
      <c r="AD178" s="70">
        <v>325</v>
      </c>
      <c r="AE178" s="23"/>
      <c r="AF178" s="233">
        <f t="shared" si="244"/>
        <v>-4988</v>
      </c>
      <c r="AG178" s="233">
        <f t="shared" si="205"/>
        <v>-9734</v>
      </c>
      <c r="AH178" s="233">
        <f t="shared" si="245"/>
        <v>-14722</v>
      </c>
      <c r="AI178" s="233">
        <f t="shared" si="206"/>
        <v>14487</v>
      </c>
      <c r="AJ178" s="233">
        <f t="shared" si="207"/>
        <v>15343</v>
      </c>
      <c r="AK178" s="233">
        <f t="shared" si="208"/>
        <v>29830</v>
      </c>
      <c r="AL178" s="233">
        <f t="shared" si="246"/>
        <v>9499</v>
      </c>
      <c r="AM178" s="233">
        <f t="shared" si="209"/>
        <v>5609</v>
      </c>
      <c r="AN178" s="233">
        <f t="shared" si="247"/>
        <v>15108</v>
      </c>
      <c r="AO178" s="23"/>
      <c r="AP178" s="233">
        <f t="shared" si="228"/>
        <v>4139</v>
      </c>
      <c r="AQ178" s="233">
        <f t="shared" si="229"/>
        <v>9127</v>
      </c>
      <c r="AR178" s="233">
        <f t="shared" si="230"/>
        <v>-4988</v>
      </c>
      <c r="AS178" s="233">
        <f t="shared" si="231"/>
        <v>27827</v>
      </c>
      <c r="AT178" s="233">
        <f t="shared" si="232"/>
        <v>13340</v>
      </c>
      <c r="AU178" s="233">
        <f t="shared" si="233"/>
        <v>14487</v>
      </c>
      <c r="AV178" s="409">
        <f t="shared" si="234"/>
        <v>31966</v>
      </c>
      <c r="AW178" s="409">
        <f t="shared" si="235"/>
        <v>22467</v>
      </c>
      <c r="AX178" s="233">
        <f t="shared" si="236"/>
        <v>9499</v>
      </c>
      <c r="AY178" s="75"/>
      <c r="AZ178" s="744">
        <v>342859</v>
      </c>
      <c r="BA178" s="382">
        <f t="shared" si="248"/>
        <v>4.04535</v>
      </c>
      <c r="BB178" s="69">
        <f t="shared" si="210"/>
        <v>90976</v>
      </c>
      <c r="BC178" s="382">
        <f t="shared" si="248"/>
        <v>0.99722599999999995</v>
      </c>
      <c r="BD178" s="744">
        <v>433835</v>
      </c>
      <c r="BE178" s="382">
        <f t="shared" si="237"/>
        <v>5.0425760000000004</v>
      </c>
      <c r="BF178" s="744">
        <v>464062</v>
      </c>
      <c r="BG178" s="382">
        <f t="shared" si="238"/>
        <v>5.6724810000000003</v>
      </c>
      <c r="BH178" s="69">
        <f t="shared" si="186"/>
        <v>1699620</v>
      </c>
      <c r="BI178" s="382">
        <f t="shared" si="239"/>
        <v>20.764088999999998</v>
      </c>
      <c r="BJ178" s="744">
        <v>2163682</v>
      </c>
      <c r="BK178" s="382">
        <f t="shared" si="240"/>
        <v>26.43657</v>
      </c>
      <c r="BL178" s="69">
        <f t="shared" si="272"/>
        <v>806921</v>
      </c>
      <c r="BM178" s="382">
        <f t="shared" si="241"/>
        <v>9.7178310000000003</v>
      </c>
      <c r="BN178" s="69">
        <f t="shared" si="211"/>
        <v>1791273</v>
      </c>
      <c r="BO178" s="382">
        <f t="shared" si="242"/>
        <v>21.777519000000002</v>
      </c>
      <c r="BP178" s="744">
        <v>2598194</v>
      </c>
      <c r="BQ178" s="382">
        <f t="shared" si="243"/>
        <v>31.495349999999998</v>
      </c>
      <c r="BR178" s="20"/>
      <c r="BS178" s="744">
        <v>603108</v>
      </c>
      <c r="BT178" s="420">
        <f t="shared" si="249"/>
        <v>6.8807320000000001</v>
      </c>
      <c r="BU178" s="69">
        <f t="shared" si="212"/>
        <v>44745</v>
      </c>
      <c r="BV178" s="420">
        <f t="shared" si="250"/>
        <v>0.58252599999999999</v>
      </c>
      <c r="BW178" s="744">
        <v>647853</v>
      </c>
      <c r="BX178" s="420">
        <f t="shared" si="270"/>
        <v>7.4632579999999997</v>
      </c>
      <c r="BY178" s="744">
        <v>1259483</v>
      </c>
      <c r="BZ178" s="420">
        <f t="shared" si="271"/>
        <v>14.869316</v>
      </c>
      <c r="CA178" s="69">
        <f t="shared" si="213"/>
        <v>1164381</v>
      </c>
      <c r="CB178" s="420">
        <f t="shared" si="181"/>
        <v>11.928461</v>
      </c>
      <c r="CC178" s="744">
        <v>2423864</v>
      </c>
      <c r="CD178" s="420">
        <f t="shared" si="275"/>
        <v>26.797777</v>
      </c>
      <c r="CE178" s="69">
        <f t="shared" si="214"/>
        <v>1862591</v>
      </c>
      <c r="CF178" s="420">
        <f t="shared" si="276"/>
        <v>21.750048</v>
      </c>
      <c r="CG178" s="69">
        <f t="shared" si="215"/>
        <v>1211357</v>
      </c>
      <c r="CH178" s="420">
        <f t="shared" si="273"/>
        <v>12.539483000000001</v>
      </c>
      <c r="CI178" s="744">
        <v>3073948</v>
      </c>
      <c r="CJ178" s="471">
        <f t="shared" si="274"/>
        <v>34.289530999999997</v>
      </c>
      <c r="CK178" s="96"/>
      <c r="CL178" s="514">
        <v>910</v>
      </c>
      <c r="CM178" s="868">
        <f t="shared" si="189"/>
        <v>1.2098901098901098</v>
      </c>
      <c r="CN178" s="613"/>
      <c r="CO178" s="96"/>
      <c r="CP178" s="69">
        <f t="shared" si="216"/>
        <v>414821.71318681317</v>
      </c>
      <c r="CQ178" s="692">
        <f t="shared" si="252"/>
        <v>4.933305852115712</v>
      </c>
      <c r="CR178" s="69">
        <f t="shared" si="216"/>
        <v>110070.96263736262</v>
      </c>
      <c r="CS178" s="692">
        <f t="shared" si="253"/>
        <v>1.2160613527883803</v>
      </c>
      <c r="CT178" s="69">
        <f t="shared" si="216"/>
        <v>524892.67582417582</v>
      </c>
      <c r="CU178" s="692">
        <f t="shared" si="254"/>
        <v>6.1493672049040935</v>
      </c>
      <c r="CV178" s="69">
        <f t="shared" si="216"/>
        <v>561464.02417582413</v>
      </c>
      <c r="CW178" s="692">
        <f t="shared" si="255"/>
        <v>6.918212138349868</v>
      </c>
      <c r="CX178" s="69">
        <f t="shared" si="217"/>
        <v>2056353.4285714284</v>
      </c>
      <c r="CY178" s="692">
        <f t="shared" si="256"/>
        <v>25.329992130067165</v>
      </c>
      <c r="CZ178" s="69">
        <f t="shared" si="218"/>
        <v>2617817.4527472528</v>
      </c>
      <c r="DA178" s="692">
        <f t="shared" si="257"/>
        <v>32.248204268417034</v>
      </c>
      <c r="DB178" s="69">
        <f t="shared" si="219"/>
        <v>976285.7373626373</v>
      </c>
      <c r="DC178" s="692">
        <f t="shared" si="258"/>
        <v>11.851517990465579</v>
      </c>
      <c r="DD178" s="69">
        <f t="shared" si="220"/>
        <v>2167243.4868131867</v>
      </c>
      <c r="DE178" s="692">
        <f t="shared" si="259"/>
        <v>26.565826540167102</v>
      </c>
      <c r="DF178" s="69">
        <f t="shared" si="220"/>
        <v>3143529.2241758239</v>
      </c>
      <c r="DG178" s="692">
        <f t="shared" si="260"/>
        <v>38.417344530632683</v>
      </c>
      <c r="DH178" s="20"/>
      <c r="DI178" s="69">
        <f t="shared" si="221"/>
        <v>729694.40439560439</v>
      </c>
      <c r="DJ178" s="692">
        <f t="shared" si="261"/>
        <v>8.3904102756315844</v>
      </c>
      <c r="DK178" s="69">
        <f t="shared" si="221"/>
        <v>54136.532967032967</v>
      </c>
      <c r="DL178" s="692">
        <f t="shared" si="262"/>
        <v>0.71054199988797384</v>
      </c>
      <c r="DM178" s="69">
        <f t="shared" si="221"/>
        <v>783830.93736263725</v>
      </c>
      <c r="DN178" s="692">
        <f t="shared" si="263"/>
        <v>9.1009522755195569</v>
      </c>
      <c r="DO178" s="69">
        <f t="shared" si="221"/>
        <v>1523836.0252747252</v>
      </c>
      <c r="DP178" s="692">
        <f t="shared" si="264"/>
        <v>18.131631547151752</v>
      </c>
      <c r="DQ178" s="69">
        <f t="shared" si="222"/>
        <v>1408773.056043956</v>
      </c>
      <c r="DR178" s="692">
        <f t="shared" si="265"/>
        <v>14.543574696342853</v>
      </c>
      <c r="DS178" s="69">
        <f t="shared" si="223"/>
        <v>2932609.0813186811</v>
      </c>
      <c r="DT178" s="692">
        <f t="shared" si="266"/>
        <v>32.675206243494607</v>
      </c>
      <c r="DU178" s="69">
        <f t="shared" si="224"/>
        <v>2253530.4296703297</v>
      </c>
      <c r="DV178" s="471">
        <f t="shared" si="267"/>
        <v>26.52204182278334</v>
      </c>
      <c r="DW178" s="69">
        <f t="shared" si="225"/>
        <v>1465608.8538461537</v>
      </c>
      <c r="DX178" s="692">
        <f t="shared" si="268"/>
        <v>15.288873203461979</v>
      </c>
      <c r="DY178" s="69">
        <f t="shared" si="226"/>
        <v>3719139.2835164834</v>
      </c>
      <c r="DZ178" s="692">
        <f t="shared" si="269"/>
        <v>41.810915026245311</v>
      </c>
      <c r="EA178" s="91"/>
      <c r="EB178" s="69"/>
      <c r="EC178" s="69"/>
      <c r="ED178" s="69"/>
      <c r="EE178" s="69"/>
      <c r="EF178" s="69"/>
      <c r="EG178" s="69"/>
      <c r="EH178" s="69">
        <v>479000</v>
      </c>
      <c r="EI178" s="69">
        <f t="shared" si="227"/>
        <v>2647000</v>
      </c>
      <c r="EJ178" s="69">
        <v>3126000</v>
      </c>
      <c r="EK178" s="91"/>
      <c r="EL178" s="69"/>
      <c r="EM178" s="69"/>
      <c r="EN178" s="69"/>
      <c r="EO178" s="69"/>
      <c r="EP178" s="69"/>
      <c r="EQ178" s="69"/>
      <c r="ER178" s="69"/>
      <c r="ES178" s="69"/>
      <c r="ET178" s="69"/>
      <c r="EU178" s="91"/>
    </row>
    <row r="179" spans="1:151" s="72" customFormat="1">
      <c r="A179" s="61">
        <v>38353</v>
      </c>
      <c r="B179" s="70">
        <v>528</v>
      </c>
      <c r="C179" s="70">
        <f t="shared" si="190"/>
        <v>1187</v>
      </c>
      <c r="D179" s="70">
        <v>1715</v>
      </c>
      <c r="E179" s="70">
        <f t="shared" si="191"/>
        <v>3174</v>
      </c>
      <c r="F179" s="70">
        <f t="shared" si="192"/>
        <v>4395</v>
      </c>
      <c r="G179" s="70">
        <f t="shared" si="193"/>
        <v>7569</v>
      </c>
      <c r="H179" s="70">
        <v>3702</v>
      </c>
      <c r="I179" s="70">
        <f t="shared" si="194"/>
        <v>5582</v>
      </c>
      <c r="J179" s="70">
        <v>9284</v>
      </c>
      <c r="K179" s="23"/>
      <c r="L179" s="70">
        <v>1306</v>
      </c>
      <c r="M179" s="70">
        <f t="shared" si="195"/>
        <v>2972</v>
      </c>
      <c r="N179" s="70">
        <v>4278</v>
      </c>
      <c r="O179" s="70">
        <f t="shared" si="196"/>
        <v>1214</v>
      </c>
      <c r="P179" s="70">
        <f t="shared" si="197"/>
        <v>2113</v>
      </c>
      <c r="Q179" s="70">
        <f t="shared" si="198"/>
        <v>3327</v>
      </c>
      <c r="R179" s="70">
        <v>2520</v>
      </c>
      <c r="S179" s="70">
        <f t="shared" si="199"/>
        <v>5085</v>
      </c>
      <c r="T179" s="70">
        <v>7605</v>
      </c>
      <c r="U179" s="23"/>
      <c r="V179" s="70">
        <v>-778</v>
      </c>
      <c r="W179" s="70">
        <f t="shared" si="200"/>
        <v>-1785</v>
      </c>
      <c r="X179" s="70">
        <v>-2563</v>
      </c>
      <c r="Y179" s="70">
        <f t="shared" si="201"/>
        <v>1960</v>
      </c>
      <c r="Z179" s="70">
        <f t="shared" si="202"/>
        <v>2282</v>
      </c>
      <c r="AA179" s="70">
        <f t="shared" si="203"/>
        <v>4242</v>
      </c>
      <c r="AB179" s="70">
        <v>1182</v>
      </c>
      <c r="AC179" s="70">
        <f t="shared" si="204"/>
        <v>497</v>
      </c>
      <c r="AD179" s="70">
        <v>1679</v>
      </c>
      <c r="AE179" s="23"/>
      <c r="AF179" s="233">
        <f t="shared" si="244"/>
        <v>-5076</v>
      </c>
      <c r="AG179" s="233">
        <f t="shared" si="205"/>
        <v>-10471</v>
      </c>
      <c r="AH179" s="233">
        <f t="shared" si="245"/>
        <v>-15547</v>
      </c>
      <c r="AI179" s="233">
        <f t="shared" si="206"/>
        <v>13716</v>
      </c>
      <c r="AJ179" s="233">
        <f t="shared" si="207"/>
        <v>14639</v>
      </c>
      <c r="AK179" s="233">
        <f t="shared" si="208"/>
        <v>28355</v>
      </c>
      <c r="AL179" s="233">
        <f t="shared" si="246"/>
        <v>8640</v>
      </c>
      <c r="AM179" s="233">
        <f t="shared" si="209"/>
        <v>4168</v>
      </c>
      <c r="AN179" s="233">
        <f t="shared" si="247"/>
        <v>12808</v>
      </c>
      <c r="AO179" s="23"/>
      <c r="AP179" s="233">
        <f t="shared" si="228"/>
        <v>4180</v>
      </c>
      <c r="AQ179" s="233">
        <f t="shared" si="229"/>
        <v>9256</v>
      </c>
      <c r="AR179" s="233">
        <f t="shared" si="230"/>
        <v>-5076</v>
      </c>
      <c r="AS179" s="233">
        <f t="shared" si="231"/>
        <v>27176</v>
      </c>
      <c r="AT179" s="233">
        <f t="shared" si="232"/>
        <v>13460</v>
      </c>
      <c r="AU179" s="233">
        <f t="shared" si="233"/>
        <v>13716</v>
      </c>
      <c r="AV179" s="409">
        <f t="shared" si="234"/>
        <v>31356</v>
      </c>
      <c r="AW179" s="409">
        <f t="shared" si="235"/>
        <v>22716</v>
      </c>
      <c r="AX179" s="233">
        <f t="shared" si="236"/>
        <v>8640</v>
      </c>
      <c r="AY179" s="75"/>
      <c r="AZ179" s="744">
        <v>275039</v>
      </c>
      <c r="BA179" s="382">
        <f t="shared" si="248"/>
        <v>4.0607559999999996</v>
      </c>
      <c r="BB179" s="69">
        <f t="shared" si="210"/>
        <v>69825</v>
      </c>
      <c r="BC179" s="382">
        <f t="shared" si="248"/>
        <v>0.98155899999999996</v>
      </c>
      <c r="BD179" s="744">
        <v>344864</v>
      </c>
      <c r="BE179" s="382">
        <f t="shared" si="237"/>
        <v>5.0423150000000003</v>
      </c>
      <c r="BF179" s="744">
        <v>408102</v>
      </c>
      <c r="BG179" s="382">
        <f t="shared" si="238"/>
        <v>5.6928789999999996</v>
      </c>
      <c r="BH179" s="69">
        <f t="shared" si="186"/>
        <v>1571050</v>
      </c>
      <c r="BI179" s="382">
        <f t="shared" si="239"/>
        <v>20.973624999999998</v>
      </c>
      <c r="BJ179" s="744">
        <v>1979152</v>
      </c>
      <c r="BK179" s="382">
        <f t="shared" si="240"/>
        <v>26.666504</v>
      </c>
      <c r="BL179" s="69">
        <f t="shared" si="272"/>
        <v>683141</v>
      </c>
      <c r="BM179" s="382">
        <f t="shared" si="241"/>
        <v>9.7536349999999992</v>
      </c>
      <c r="BN179" s="69">
        <f t="shared" si="211"/>
        <v>1641522</v>
      </c>
      <c r="BO179" s="382">
        <f t="shared" si="242"/>
        <v>21.970956999999999</v>
      </c>
      <c r="BP179" s="744">
        <v>2324663</v>
      </c>
      <c r="BQ179" s="382">
        <f t="shared" si="243"/>
        <v>31.724592000000001</v>
      </c>
      <c r="BR179" s="20"/>
      <c r="BS179" s="744">
        <v>436184</v>
      </c>
      <c r="BT179" s="420">
        <f t="shared" si="249"/>
        <v>6.8348829999999996</v>
      </c>
      <c r="BU179" s="69">
        <f t="shared" si="212"/>
        <v>33279</v>
      </c>
      <c r="BV179" s="420">
        <f t="shared" si="250"/>
        <v>0.574569</v>
      </c>
      <c r="BW179" s="744">
        <v>469463</v>
      </c>
      <c r="BX179" s="420">
        <f t="shared" si="270"/>
        <v>7.4094519999999999</v>
      </c>
      <c r="BY179" s="744">
        <v>1080954</v>
      </c>
      <c r="BZ179" s="420">
        <f t="shared" si="271"/>
        <v>14.764284</v>
      </c>
      <c r="CA179" s="69">
        <f t="shared" si="213"/>
        <v>919952</v>
      </c>
      <c r="CB179" s="420">
        <f t="shared" si="181"/>
        <v>12.069834999999999</v>
      </c>
      <c r="CC179" s="744">
        <v>2000906</v>
      </c>
      <c r="CD179" s="420">
        <f t="shared" si="275"/>
        <v>26.834119000000001</v>
      </c>
      <c r="CE179" s="69">
        <f t="shared" si="214"/>
        <v>1517138</v>
      </c>
      <c r="CF179" s="420">
        <f t="shared" si="276"/>
        <v>21.599167000000001</v>
      </c>
      <c r="CG179" s="69">
        <f t="shared" si="215"/>
        <v>954711</v>
      </c>
      <c r="CH179" s="420">
        <f t="shared" si="273"/>
        <v>12.672585</v>
      </c>
      <c r="CI179" s="744">
        <v>2471849</v>
      </c>
      <c r="CJ179" s="471">
        <f t="shared" si="274"/>
        <v>34.271751999999999</v>
      </c>
      <c r="CK179" s="96"/>
      <c r="CL179" s="514">
        <v>910</v>
      </c>
      <c r="CM179" s="868">
        <f t="shared" si="189"/>
        <v>1.2098901098901098</v>
      </c>
      <c r="CN179" s="613"/>
      <c r="CO179" s="96"/>
      <c r="CP179" s="69">
        <f t="shared" si="216"/>
        <v>332766.96593406593</v>
      </c>
      <c r="CQ179" s="692">
        <f t="shared" si="252"/>
        <v>4.9495103230331683</v>
      </c>
      <c r="CR179" s="69">
        <f t="shared" si="216"/>
        <v>84480.576923076922</v>
      </c>
      <c r="CS179" s="692">
        <f t="shared" si="253"/>
        <v>1.1963041755586334</v>
      </c>
      <c r="CT179" s="69">
        <f t="shared" si="216"/>
        <v>417247.54285714281</v>
      </c>
      <c r="CU179" s="692">
        <f t="shared" si="254"/>
        <v>6.1458144985918013</v>
      </c>
      <c r="CV179" s="69">
        <f t="shared" si="216"/>
        <v>493758.5736263736</v>
      </c>
      <c r="CW179" s="692">
        <f t="shared" si="255"/>
        <v>6.9392552036705943</v>
      </c>
      <c r="CX179" s="69">
        <f t="shared" si="217"/>
        <v>1900797.857142857</v>
      </c>
      <c r="CY179" s="692">
        <f t="shared" si="256"/>
        <v>25.57073803372165</v>
      </c>
      <c r="CZ179" s="69">
        <f t="shared" si="218"/>
        <v>2394556.4307692307</v>
      </c>
      <c r="DA179" s="692">
        <f t="shared" si="257"/>
        <v>32.509993237392244</v>
      </c>
      <c r="DB179" s="69">
        <f t="shared" si="219"/>
        <v>826525.53956043953</v>
      </c>
      <c r="DC179" s="692">
        <f t="shared" si="258"/>
        <v>11.888765526703761</v>
      </c>
      <c r="DD179" s="69">
        <f t="shared" si="220"/>
        <v>1986061.2329670328</v>
      </c>
      <c r="DE179" s="692">
        <f t="shared" si="259"/>
        <v>26.786283693399916</v>
      </c>
      <c r="DF179" s="69">
        <f t="shared" si="220"/>
        <v>2812586.7725274721</v>
      </c>
      <c r="DG179" s="692">
        <f t="shared" si="260"/>
        <v>38.675049220103674</v>
      </c>
      <c r="DH179" s="20"/>
      <c r="DI179" s="69">
        <f t="shared" si="221"/>
        <v>527734.70769230765</v>
      </c>
      <c r="DJ179" s="692">
        <f t="shared" si="261"/>
        <v>8.3304170398022972</v>
      </c>
      <c r="DK179" s="69">
        <f t="shared" si="221"/>
        <v>40263.932967032968</v>
      </c>
      <c r="DL179" s="692">
        <f t="shared" si="262"/>
        <v>0.7005281521241099</v>
      </c>
      <c r="DM179" s="69">
        <f t="shared" si="221"/>
        <v>567998.64065934066</v>
      </c>
      <c r="DN179" s="692">
        <f t="shared" si="263"/>
        <v>9.0309451919264081</v>
      </c>
      <c r="DO179" s="69">
        <f t="shared" si="221"/>
        <v>1307835.5538461537</v>
      </c>
      <c r="DP179" s="692">
        <f t="shared" si="264"/>
        <v>17.993431014619169</v>
      </c>
      <c r="DQ179" s="69">
        <f t="shared" si="222"/>
        <v>1113040.8263736262</v>
      </c>
      <c r="DR179" s="692">
        <f t="shared" si="265"/>
        <v>14.707319423048705</v>
      </c>
      <c r="DS179" s="69">
        <f t="shared" si="223"/>
        <v>2420876.3802197799</v>
      </c>
      <c r="DT179" s="692">
        <f t="shared" si="266"/>
        <v>32.700750437667871</v>
      </c>
      <c r="DU179" s="69">
        <f t="shared" si="224"/>
        <v>1835570.2615384613</v>
      </c>
      <c r="DV179" s="471">
        <f t="shared" si="267"/>
        <v>26.323848054421465</v>
      </c>
      <c r="DW179" s="69">
        <f t="shared" si="225"/>
        <v>1155095.3967032966</v>
      </c>
      <c r="DX179" s="692">
        <f t="shared" si="268"/>
        <v>15.442206131726739</v>
      </c>
      <c r="DY179" s="69">
        <f t="shared" si="226"/>
        <v>2990665.6582417581</v>
      </c>
      <c r="DZ179" s="692">
        <f t="shared" si="269"/>
        <v>41.766054186148196</v>
      </c>
      <c r="EA179" s="91"/>
      <c r="EB179" s="69">
        <v>257000</v>
      </c>
      <c r="EC179" s="69">
        <f>ED179-EB179</f>
        <v>2262000</v>
      </c>
      <c r="ED179" s="69">
        <v>2519000</v>
      </c>
      <c r="EE179" s="69">
        <v>313000</v>
      </c>
      <c r="EF179" s="69">
        <f>EG179-EE179</f>
        <v>1448000</v>
      </c>
      <c r="EG179" s="69">
        <v>1761000</v>
      </c>
      <c r="EH179" s="69">
        <v>569000</v>
      </c>
      <c r="EI179" s="69">
        <f t="shared" si="227"/>
        <v>3711000</v>
      </c>
      <c r="EJ179" s="69">
        <v>4280000</v>
      </c>
      <c r="EK179" s="91"/>
      <c r="EL179" s="69"/>
      <c r="EM179" s="69"/>
      <c r="EN179" s="69"/>
      <c r="EO179" s="69"/>
      <c r="EP179" s="69"/>
      <c r="EQ179" s="69"/>
      <c r="ER179" s="69"/>
      <c r="ES179" s="69"/>
      <c r="ET179" s="69"/>
      <c r="EU179" s="91"/>
    </row>
    <row r="180" spans="1:151" s="72" customFormat="1">
      <c r="A180" s="61">
        <v>38384</v>
      </c>
      <c r="B180" s="70">
        <v>326</v>
      </c>
      <c r="C180" s="70">
        <f t="shared" si="190"/>
        <v>867</v>
      </c>
      <c r="D180" s="70">
        <v>1193</v>
      </c>
      <c r="E180" s="70">
        <f t="shared" si="191"/>
        <v>2751</v>
      </c>
      <c r="F180" s="70">
        <f t="shared" si="192"/>
        <v>4171</v>
      </c>
      <c r="G180" s="70">
        <f t="shared" si="193"/>
        <v>6922</v>
      </c>
      <c r="H180" s="70">
        <v>3077</v>
      </c>
      <c r="I180" s="70">
        <f t="shared" si="194"/>
        <v>5038</v>
      </c>
      <c r="J180" s="70">
        <v>8115</v>
      </c>
      <c r="K180" s="23"/>
      <c r="L180" s="70">
        <v>1163</v>
      </c>
      <c r="M180" s="70">
        <f t="shared" si="195"/>
        <v>2255</v>
      </c>
      <c r="N180" s="70">
        <v>3418</v>
      </c>
      <c r="O180" s="70">
        <f t="shared" si="196"/>
        <v>1030</v>
      </c>
      <c r="P180" s="70">
        <f t="shared" si="197"/>
        <v>1903</v>
      </c>
      <c r="Q180" s="70">
        <f t="shared" si="198"/>
        <v>2933</v>
      </c>
      <c r="R180" s="70">
        <v>2193</v>
      </c>
      <c r="S180" s="70">
        <f t="shared" si="199"/>
        <v>4158</v>
      </c>
      <c r="T180" s="70">
        <v>6351</v>
      </c>
      <c r="U180" s="23"/>
      <c r="V180" s="70">
        <v>-837</v>
      </c>
      <c r="W180" s="70">
        <f t="shared" si="200"/>
        <v>-1388</v>
      </c>
      <c r="X180" s="70">
        <v>-2225</v>
      </c>
      <c r="Y180" s="70">
        <f t="shared" si="201"/>
        <v>1721</v>
      </c>
      <c r="Z180" s="70">
        <f t="shared" si="202"/>
        <v>2268</v>
      </c>
      <c r="AA180" s="70">
        <f t="shared" si="203"/>
        <v>3989</v>
      </c>
      <c r="AB180" s="70">
        <v>884</v>
      </c>
      <c r="AC180" s="70">
        <f t="shared" si="204"/>
        <v>880</v>
      </c>
      <c r="AD180" s="70">
        <v>1764</v>
      </c>
      <c r="AE180" s="23"/>
      <c r="AF180" s="233">
        <f t="shared" si="244"/>
        <v>-5441</v>
      </c>
      <c r="AG180" s="233">
        <f t="shared" si="205"/>
        <v>-10882</v>
      </c>
      <c r="AH180" s="233">
        <f t="shared" si="245"/>
        <v>-16323</v>
      </c>
      <c r="AI180" s="233">
        <f t="shared" si="206"/>
        <v>13144</v>
      </c>
      <c r="AJ180" s="233">
        <f t="shared" si="207"/>
        <v>14310</v>
      </c>
      <c r="AK180" s="233">
        <f t="shared" si="208"/>
        <v>27454</v>
      </c>
      <c r="AL180" s="233">
        <f t="shared" si="246"/>
        <v>7703</v>
      </c>
      <c r="AM180" s="233">
        <f t="shared" si="209"/>
        <v>3428</v>
      </c>
      <c r="AN180" s="233">
        <f t="shared" si="247"/>
        <v>11131</v>
      </c>
      <c r="AO180" s="23"/>
      <c r="AP180" s="233">
        <f t="shared" si="228"/>
        <v>4097</v>
      </c>
      <c r="AQ180" s="233">
        <f t="shared" si="229"/>
        <v>9538</v>
      </c>
      <c r="AR180" s="233">
        <f t="shared" si="230"/>
        <v>-5441</v>
      </c>
      <c r="AS180" s="233">
        <f t="shared" si="231"/>
        <v>26622</v>
      </c>
      <c r="AT180" s="233">
        <f t="shared" si="232"/>
        <v>13478</v>
      </c>
      <c r="AU180" s="233">
        <f t="shared" si="233"/>
        <v>13144</v>
      </c>
      <c r="AV180" s="409">
        <f t="shared" si="234"/>
        <v>30719</v>
      </c>
      <c r="AW180" s="409">
        <f t="shared" si="235"/>
        <v>23016</v>
      </c>
      <c r="AX180" s="233">
        <f t="shared" si="236"/>
        <v>7703</v>
      </c>
      <c r="AY180" s="75"/>
      <c r="AZ180" s="744">
        <v>345286</v>
      </c>
      <c r="BA180" s="382">
        <f t="shared" si="248"/>
        <v>4.114662</v>
      </c>
      <c r="BB180" s="69">
        <f t="shared" si="210"/>
        <v>89076</v>
      </c>
      <c r="BC180" s="382">
        <f t="shared" si="248"/>
        <v>0.987738</v>
      </c>
      <c r="BD180" s="744">
        <v>434362</v>
      </c>
      <c r="BE180" s="382">
        <f t="shared" si="237"/>
        <v>5.1024000000000003</v>
      </c>
      <c r="BF180" s="744">
        <v>488920</v>
      </c>
      <c r="BG180" s="382">
        <f t="shared" si="238"/>
        <v>5.7078290000000003</v>
      </c>
      <c r="BH180" s="69">
        <f t="shared" si="186"/>
        <v>1673086</v>
      </c>
      <c r="BI180" s="382">
        <f t="shared" si="239"/>
        <v>20.917604999999998</v>
      </c>
      <c r="BJ180" s="744">
        <v>2162006</v>
      </c>
      <c r="BK180" s="382">
        <f t="shared" si="240"/>
        <v>26.625433999999998</v>
      </c>
      <c r="BL180" s="69">
        <f t="shared" si="272"/>
        <v>834206</v>
      </c>
      <c r="BM180" s="382">
        <f t="shared" si="241"/>
        <v>9.8224909999999994</v>
      </c>
      <c r="BN180" s="69">
        <f t="shared" si="211"/>
        <v>1763006</v>
      </c>
      <c r="BO180" s="382">
        <f t="shared" si="242"/>
        <v>21.920362000000001</v>
      </c>
      <c r="BP180" s="744">
        <v>2597212</v>
      </c>
      <c r="BQ180" s="382">
        <f t="shared" si="243"/>
        <v>31.742853</v>
      </c>
      <c r="BR180" s="20"/>
      <c r="BS180" s="744">
        <v>550429</v>
      </c>
      <c r="BT180" s="420">
        <f t="shared" si="249"/>
        <v>6.9014090000000001</v>
      </c>
      <c r="BU180" s="69">
        <f t="shared" si="212"/>
        <v>45833</v>
      </c>
      <c r="BV180" s="420">
        <f t="shared" si="250"/>
        <v>0.58102900000000002</v>
      </c>
      <c r="BW180" s="744">
        <v>596262</v>
      </c>
      <c r="BX180" s="420">
        <f t="shared" si="270"/>
        <v>7.4824380000000001</v>
      </c>
      <c r="BY180" s="744">
        <v>1070816</v>
      </c>
      <c r="BZ180" s="420">
        <f t="shared" si="271"/>
        <v>14.900131999999999</v>
      </c>
      <c r="CA180" s="69">
        <f t="shared" si="213"/>
        <v>1104131</v>
      </c>
      <c r="CB180" s="420">
        <f t="shared" si="181"/>
        <v>12.377624000000001</v>
      </c>
      <c r="CC180" s="744">
        <v>2174947</v>
      </c>
      <c r="CD180" s="420">
        <f t="shared" si="275"/>
        <v>27.277756</v>
      </c>
      <c r="CE180" s="69">
        <f t="shared" si="214"/>
        <v>1621245</v>
      </c>
      <c r="CF180" s="420">
        <f t="shared" si="276"/>
        <v>21.801541</v>
      </c>
      <c r="CG180" s="69">
        <f t="shared" si="215"/>
        <v>1152168</v>
      </c>
      <c r="CH180" s="420">
        <f t="shared" si="273"/>
        <v>12.986859000000001</v>
      </c>
      <c r="CI180" s="744">
        <v>2773413</v>
      </c>
      <c r="CJ180" s="471">
        <f t="shared" si="274"/>
        <v>34.788400000000003</v>
      </c>
      <c r="CK180" s="96"/>
      <c r="CL180" s="514">
        <v>910</v>
      </c>
      <c r="CM180" s="868">
        <f t="shared" si="189"/>
        <v>1.2098901098901098</v>
      </c>
      <c r="CN180" s="613"/>
      <c r="CO180" s="96"/>
      <c r="CP180" s="69">
        <f t="shared" si="216"/>
        <v>417758.11648351647</v>
      </c>
      <c r="CQ180" s="692">
        <f t="shared" si="252"/>
        <v>5.0119978082874477</v>
      </c>
      <c r="CR180" s="69">
        <f t="shared" si="216"/>
        <v>107772.17142857143</v>
      </c>
      <c r="CS180" s="692">
        <f t="shared" si="253"/>
        <v>1.2030025961566402</v>
      </c>
      <c r="CT180" s="69">
        <f t="shared" si="216"/>
        <v>525530.28791208786</v>
      </c>
      <c r="CU180" s="692">
        <f t="shared" si="254"/>
        <v>6.2150004044440879</v>
      </c>
      <c r="CV180" s="69">
        <f t="shared" si="216"/>
        <v>591539.47252747254</v>
      </c>
      <c r="CW180" s="692">
        <f t="shared" si="255"/>
        <v>6.9528976994538798</v>
      </c>
      <c r="CX180" s="69">
        <f t="shared" si="217"/>
        <v>2024250.2043956043</v>
      </c>
      <c r="CY180" s="692">
        <f t="shared" si="256"/>
        <v>25.486742716522567</v>
      </c>
      <c r="CZ180" s="69">
        <f t="shared" si="218"/>
        <v>2615789.6769230766</v>
      </c>
      <c r="DA180" s="692">
        <f t="shared" si="257"/>
        <v>32.439640415976449</v>
      </c>
      <c r="DB180" s="69">
        <f t="shared" si="219"/>
        <v>1009297.5890109889</v>
      </c>
      <c r="DC180" s="692">
        <f t="shared" si="258"/>
        <v>11.964895507741328</v>
      </c>
      <c r="DD180" s="69">
        <f t="shared" si="220"/>
        <v>2133043.5230769231</v>
      </c>
      <c r="DE180" s="692">
        <f t="shared" si="259"/>
        <v>26.708059552025009</v>
      </c>
      <c r="DF180" s="69">
        <f t="shared" si="220"/>
        <v>3142341.1120879119</v>
      </c>
      <c r="DG180" s="692">
        <f t="shared" si="260"/>
        <v>38.672955059766338</v>
      </c>
      <c r="DH180" s="20"/>
      <c r="DI180" s="69">
        <f t="shared" si="221"/>
        <v>665958.60329670331</v>
      </c>
      <c r="DJ180" s="692">
        <f t="shared" si="261"/>
        <v>8.4063676663548144</v>
      </c>
      <c r="DK180" s="69">
        <f t="shared" si="221"/>
        <v>55452.893406593401</v>
      </c>
      <c r="DL180" s="692">
        <f t="shared" si="262"/>
        <v>0.70797476313867669</v>
      </c>
      <c r="DM180" s="69">
        <f t="shared" si="221"/>
        <v>721411.49670329667</v>
      </c>
      <c r="DN180" s="692">
        <f t="shared" si="263"/>
        <v>9.1143424294934903</v>
      </c>
      <c r="DO180" s="69">
        <f t="shared" si="221"/>
        <v>1295569.6879120879</v>
      </c>
      <c r="DP180" s="692">
        <f t="shared" si="264"/>
        <v>18.149023107846872</v>
      </c>
      <c r="DQ180" s="69">
        <f t="shared" si="222"/>
        <v>1335877.1769230769</v>
      </c>
      <c r="DR180" s="692">
        <f t="shared" si="265"/>
        <v>15.072241403958492</v>
      </c>
      <c r="DS180" s="69">
        <f t="shared" si="223"/>
        <v>2631446.8648351645</v>
      </c>
      <c r="DT180" s="692">
        <f t="shared" si="266"/>
        <v>33.221264511805366</v>
      </c>
      <c r="DU180" s="69">
        <f t="shared" si="224"/>
        <v>1961528.2912087911</v>
      </c>
      <c r="DV180" s="471">
        <f t="shared" si="267"/>
        <v>26.555390774201687</v>
      </c>
      <c r="DW180" s="69">
        <f t="shared" si="225"/>
        <v>1393996.6681318681</v>
      </c>
      <c r="DX180" s="692">
        <f t="shared" si="268"/>
        <v>15.814584534077875</v>
      </c>
      <c r="DY180" s="69">
        <f t="shared" si="226"/>
        <v>3355524.959340659</v>
      </c>
      <c r="DZ180" s="692">
        <f t="shared" si="269"/>
        <v>42.369975308279557</v>
      </c>
      <c r="EA180" s="91"/>
      <c r="EB180" s="69"/>
      <c r="EC180" s="69"/>
      <c r="ED180" s="69"/>
      <c r="EE180" s="69"/>
      <c r="EF180" s="69"/>
      <c r="EG180" s="69"/>
      <c r="EH180" s="69">
        <v>489000</v>
      </c>
      <c r="EI180" s="69">
        <f t="shared" si="227"/>
        <v>2662000</v>
      </c>
      <c r="EJ180" s="69">
        <v>3151000</v>
      </c>
      <c r="EK180" s="91"/>
      <c r="EL180" s="69"/>
      <c r="EM180" s="69"/>
      <c r="EN180" s="69"/>
      <c r="EO180" s="69"/>
      <c r="EP180" s="69"/>
      <c r="EQ180" s="69"/>
      <c r="ER180" s="69"/>
      <c r="ES180" s="69"/>
      <c r="ET180" s="69"/>
      <c r="EU180" s="91"/>
    </row>
    <row r="181" spans="1:151" s="72" customFormat="1">
      <c r="A181" s="61">
        <v>38412</v>
      </c>
      <c r="B181" s="70">
        <v>295</v>
      </c>
      <c r="C181" s="70">
        <f t="shared" si="190"/>
        <v>772</v>
      </c>
      <c r="D181" s="70">
        <v>1067</v>
      </c>
      <c r="E181" s="70">
        <f t="shared" si="191"/>
        <v>1911</v>
      </c>
      <c r="F181" s="70">
        <f t="shared" si="192"/>
        <v>2355</v>
      </c>
      <c r="G181" s="70">
        <f t="shared" si="193"/>
        <v>4266</v>
      </c>
      <c r="H181" s="70">
        <v>2206</v>
      </c>
      <c r="I181" s="70">
        <f t="shared" si="194"/>
        <v>3127</v>
      </c>
      <c r="J181" s="70">
        <v>5333</v>
      </c>
      <c r="K181" s="23"/>
      <c r="L181" s="70">
        <v>952</v>
      </c>
      <c r="M181" s="70">
        <f t="shared" si="195"/>
        <v>2217</v>
      </c>
      <c r="N181" s="70">
        <v>3169</v>
      </c>
      <c r="O181" s="70">
        <f t="shared" si="196"/>
        <v>1243</v>
      </c>
      <c r="P181" s="70">
        <f t="shared" si="197"/>
        <v>2360</v>
      </c>
      <c r="Q181" s="70">
        <f t="shared" si="198"/>
        <v>3603</v>
      </c>
      <c r="R181" s="70">
        <v>2195</v>
      </c>
      <c r="S181" s="70">
        <f t="shared" si="199"/>
        <v>4577</v>
      </c>
      <c r="T181" s="70">
        <v>6772</v>
      </c>
      <c r="U181" s="23"/>
      <c r="V181" s="70">
        <v>-657</v>
      </c>
      <c r="W181" s="70">
        <f t="shared" si="200"/>
        <v>-1445</v>
      </c>
      <c r="X181" s="70">
        <v>-2102</v>
      </c>
      <c r="Y181" s="70">
        <f t="shared" si="201"/>
        <v>668</v>
      </c>
      <c r="Z181" s="70">
        <f t="shared" si="202"/>
        <v>-5</v>
      </c>
      <c r="AA181" s="70">
        <f t="shared" si="203"/>
        <v>663</v>
      </c>
      <c r="AB181" s="70">
        <v>11</v>
      </c>
      <c r="AC181" s="70">
        <f t="shared" si="204"/>
        <v>-1450</v>
      </c>
      <c r="AD181" s="70">
        <v>-1439</v>
      </c>
      <c r="AE181" s="23"/>
      <c r="AF181" s="233">
        <f t="shared" si="244"/>
        <v>-5783</v>
      </c>
      <c r="AG181" s="233">
        <f t="shared" si="205"/>
        <v>-11383</v>
      </c>
      <c r="AH181" s="233">
        <f t="shared" si="245"/>
        <v>-17166</v>
      </c>
      <c r="AI181" s="233">
        <f t="shared" si="206"/>
        <v>13113</v>
      </c>
      <c r="AJ181" s="233">
        <f t="shared" si="207"/>
        <v>14066</v>
      </c>
      <c r="AK181" s="233">
        <f t="shared" si="208"/>
        <v>27179</v>
      </c>
      <c r="AL181" s="233">
        <f t="shared" si="246"/>
        <v>7330</v>
      </c>
      <c r="AM181" s="233">
        <f t="shared" si="209"/>
        <v>2683</v>
      </c>
      <c r="AN181" s="233">
        <f t="shared" si="247"/>
        <v>10013</v>
      </c>
      <c r="AO181" s="23"/>
      <c r="AP181" s="233">
        <f t="shared" si="228"/>
        <v>4016</v>
      </c>
      <c r="AQ181" s="233">
        <f t="shared" si="229"/>
        <v>9799</v>
      </c>
      <c r="AR181" s="233">
        <f t="shared" si="230"/>
        <v>-5783</v>
      </c>
      <c r="AS181" s="233">
        <f t="shared" si="231"/>
        <v>26608</v>
      </c>
      <c r="AT181" s="233">
        <f t="shared" si="232"/>
        <v>13495</v>
      </c>
      <c r="AU181" s="233">
        <f t="shared" si="233"/>
        <v>13113</v>
      </c>
      <c r="AV181" s="409">
        <f t="shared" si="234"/>
        <v>30624</v>
      </c>
      <c r="AW181" s="409">
        <f t="shared" si="235"/>
        <v>23294</v>
      </c>
      <c r="AX181" s="233">
        <f t="shared" si="236"/>
        <v>7330</v>
      </c>
      <c r="AY181" s="75"/>
      <c r="AZ181" s="744">
        <v>351079</v>
      </c>
      <c r="BA181" s="382">
        <f t="shared" si="248"/>
        <v>4.1141050000000003</v>
      </c>
      <c r="BB181" s="69">
        <f t="shared" si="210"/>
        <v>92043</v>
      </c>
      <c r="BC181" s="382">
        <f t="shared" si="248"/>
        <v>0.98944900000000002</v>
      </c>
      <c r="BD181" s="744">
        <v>443122</v>
      </c>
      <c r="BE181" s="382">
        <f t="shared" si="237"/>
        <v>5.1035539999999999</v>
      </c>
      <c r="BF181" s="744">
        <v>515922</v>
      </c>
      <c r="BG181" s="382">
        <f t="shared" si="238"/>
        <v>5.7124759999999997</v>
      </c>
      <c r="BH181" s="69">
        <f t="shared" si="186"/>
        <v>1892885</v>
      </c>
      <c r="BI181" s="382">
        <f t="shared" si="239"/>
        <v>20.883779000000001</v>
      </c>
      <c r="BJ181" s="744">
        <v>2408807</v>
      </c>
      <c r="BK181" s="382">
        <f t="shared" si="240"/>
        <v>26.596254999999999</v>
      </c>
      <c r="BL181" s="69">
        <f t="shared" si="272"/>
        <v>867001</v>
      </c>
      <c r="BM181" s="382">
        <f t="shared" si="241"/>
        <v>9.8265809999999991</v>
      </c>
      <c r="BN181" s="69">
        <f t="shared" si="211"/>
        <v>1985659</v>
      </c>
      <c r="BO181" s="382">
        <f t="shared" si="242"/>
        <v>21.886790000000001</v>
      </c>
      <c r="BP181" s="744">
        <v>2852660</v>
      </c>
      <c r="BQ181" s="382">
        <f t="shared" si="243"/>
        <v>31.713370999999999</v>
      </c>
      <c r="BR181" s="20"/>
      <c r="BS181" s="744">
        <v>615172</v>
      </c>
      <c r="BT181" s="420">
        <f t="shared" si="249"/>
        <v>6.9312209999999999</v>
      </c>
      <c r="BU181" s="69">
        <f t="shared" si="212"/>
        <v>51763</v>
      </c>
      <c r="BV181" s="420">
        <f t="shared" si="250"/>
        <v>0.57997600000000005</v>
      </c>
      <c r="BW181" s="744">
        <v>666935</v>
      </c>
      <c r="BX181" s="420">
        <f t="shared" si="270"/>
        <v>7.5111970000000001</v>
      </c>
      <c r="BY181" s="744">
        <v>1161622</v>
      </c>
      <c r="BZ181" s="420">
        <f t="shared" si="271"/>
        <v>14.857887</v>
      </c>
      <c r="CA181" s="69">
        <f t="shared" si="213"/>
        <v>1149994</v>
      </c>
      <c r="CB181" s="420">
        <f t="shared" si="181"/>
        <v>12.703220999999999</v>
      </c>
      <c r="CC181" s="744">
        <v>2311616</v>
      </c>
      <c r="CD181" s="420">
        <f t="shared" si="275"/>
        <v>27.561108000000001</v>
      </c>
      <c r="CE181" s="69">
        <f t="shared" si="214"/>
        <v>1776794</v>
      </c>
      <c r="CF181" s="420">
        <f t="shared" si="276"/>
        <v>21.789107999999999</v>
      </c>
      <c r="CG181" s="69">
        <f t="shared" si="215"/>
        <v>1204020</v>
      </c>
      <c r="CH181" s="420">
        <f t="shared" si="273"/>
        <v>13.311051000000001</v>
      </c>
      <c r="CI181" s="744">
        <v>2980814</v>
      </c>
      <c r="CJ181" s="471">
        <f t="shared" si="274"/>
        <v>35.100158999999998</v>
      </c>
      <c r="CK181" s="96"/>
      <c r="CL181" s="514">
        <v>905</v>
      </c>
      <c r="CM181" s="868">
        <f t="shared" si="189"/>
        <v>1.2165745856353591</v>
      </c>
      <c r="CN181" s="613"/>
      <c r="CO181" s="96"/>
      <c r="CP181" s="69">
        <f t="shared" si="216"/>
        <v>427113.78895027627</v>
      </c>
      <c r="CQ181" s="692">
        <f t="shared" si="252"/>
        <v>5.007985499242178</v>
      </c>
      <c r="CR181" s="69">
        <f t="shared" si="216"/>
        <v>111977.17458563537</v>
      </c>
      <c r="CS181" s="692">
        <f t="shared" si="253"/>
        <v>1.2042275079360392</v>
      </c>
      <c r="CT181" s="69">
        <f t="shared" si="216"/>
        <v>539090.96353591164</v>
      </c>
      <c r="CU181" s="692">
        <f t="shared" si="254"/>
        <v>6.2122130071782173</v>
      </c>
      <c r="CV181" s="69">
        <f t="shared" si="216"/>
        <v>627657.59337016579</v>
      </c>
      <c r="CW181" s="692">
        <f t="shared" si="255"/>
        <v>6.9537025366993239</v>
      </c>
      <c r="CX181" s="69">
        <f t="shared" si="217"/>
        <v>2302835.7845303868</v>
      </c>
      <c r="CY181" s="692">
        <f t="shared" si="256"/>
        <v>25.427319246041815</v>
      </c>
      <c r="CZ181" s="69">
        <f t="shared" si="218"/>
        <v>2930493.3779005525</v>
      </c>
      <c r="DA181" s="692">
        <f t="shared" si="257"/>
        <v>32.381021782741144</v>
      </c>
      <c r="DB181" s="69">
        <f t="shared" si="219"/>
        <v>1054771.382320442</v>
      </c>
      <c r="DC181" s="692">
        <f t="shared" si="258"/>
        <v>11.961688035941503</v>
      </c>
      <c r="DD181" s="69">
        <f t="shared" si="220"/>
        <v>2415702.2751381216</v>
      </c>
      <c r="DE181" s="692">
        <f t="shared" si="259"/>
        <v>26.648067694646425</v>
      </c>
      <c r="DF181" s="69">
        <f t="shared" si="220"/>
        <v>3470473.6574585638</v>
      </c>
      <c r="DG181" s="692">
        <f t="shared" si="260"/>
        <v>38.609755730587928</v>
      </c>
      <c r="DH181" s="20"/>
      <c r="DI181" s="69">
        <f t="shared" si="221"/>
        <v>748402.6209944752</v>
      </c>
      <c r="DJ181" s="692">
        <f t="shared" si="261"/>
        <v>8.4370850312245693</v>
      </c>
      <c r="DK181" s="69">
        <f t="shared" si="221"/>
        <v>62973.550276243099</v>
      </c>
      <c r="DL181" s="692">
        <f t="shared" si="262"/>
        <v>0.70619283902739183</v>
      </c>
      <c r="DM181" s="69">
        <f t="shared" si="221"/>
        <v>811376.17127071822</v>
      </c>
      <c r="DN181" s="692">
        <f t="shared" si="263"/>
        <v>9.1432778702519606</v>
      </c>
      <c r="DO181" s="69">
        <f t="shared" si="221"/>
        <v>1413199.8033149173</v>
      </c>
      <c r="DP181" s="692">
        <f t="shared" si="264"/>
        <v>18.086212257486956</v>
      </c>
      <c r="DQ181" s="69">
        <f t="shared" si="222"/>
        <v>1399053.4740331492</v>
      </c>
      <c r="DR181" s="692">
        <f t="shared" si="265"/>
        <v>15.460536418080729</v>
      </c>
      <c r="DS181" s="69">
        <f t="shared" si="223"/>
        <v>2812253.2773480662</v>
      </c>
      <c r="DT181" s="692">
        <f t="shared" si="266"/>
        <v>33.546748675567684</v>
      </c>
      <c r="DU181" s="69">
        <f t="shared" si="224"/>
        <v>2161602.4243093925</v>
      </c>
      <c r="DV181" s="471">
        <f t="shared" si="267"/>
        <v>26.523297288711522</v>
      </c>
      <c r="DW181" s="69">
        <f t="shared" si="225"/>
        <v>1464780.1325966851</v>
      </c>
      <c r="DX181" s="692">
        <f t="shared" si="268"/>
        <v>16.200644590950731</v>
      </c>
      <c r="DY181" s="69">
        <f t="shared" si="226"/>
        <v>3626382.5569060775</v>
      </c>
      <c r="DZ181" s="692">
        <f t="shared" si="269"/>
        <v>42.723941879662249</v>
      </c>
      <c r="EA181" s="91"/>
      <c r="EB181" s="69"/>
      <c r="EC181" s="69"/>
      <c r="ED181" s="69"/>
      <c r="EE181" s="69"/>
      <c r="EF181" s="69"/>
      <c r="EG181" s="69"/>
      <c r="EH181" s="69">
        <v>531000</v>
      </c>
      <c r="EI181" s="69">
        <f t="shared" si="227"/>
        <v>2802000</v>
      </c>
      <c r="EJ181" s="69">
        <v>3333000</v>
      </c>
      <c r="EK181" s="91"/>
      <c r="EL181" s="69"/>
      <c r="EM181" s="69"/>
      <c r="EN181" s="69"/>
      <c r="EO181" s="69"/>
      <c r="EP181" s="69"/>
      <c r="EQ181" s="69"/>
      <c r="ER181" s="69"/>
      <c r="ES181" s="69"/>
      <c r="ET181" s="69"/>
      <c r="EU181" s="91"/>
    </row>
    <row r="182" spans="1:151" s="72" customFormat="1">
      <c r="A182" s="61">
        <v>38443</v>
      </c>
      <c r="B182" s="70">
        <v>358</v>
      </c>
      <c r="C182" s="70">
        <f t="shared" si="190"/>
        <v>726</v>
      </c>
      <c r="D182" s="70">
        <v>1084</v>
      </c>
      <c r="E182" s="70">
        <f t="shared" si="191"/>
        <v>1934</v>
      </c>
      <c r="F182" s="70">
        <f t="shared" si="192"/>
        <v>2674</v>
      </c>
      <c r="G182" s="70">
        <f t="shared" si="193"/>
        <v>4608</v>
      </c>
      <c r="H182" s="70">
        <v>2292</v>
      </c>
      <c r="I182" s="70">
        <f t="shared" si="194"/>
        <v>3400</v>
      </c>
      <c r="J182" s="70">
        <v>5692</v>
      </c>
      <c r="K182" s="23"/>
      <c r="L182" s="70">
        <v>1003</v>
      </c>
      <c r="M182" s="70">
        <f t="shared" si="195"/>
        <v>2154</v>
      </c>
      <c r="N182" s="70">
        <v>3157</v>
      </c>
      <c r="O182" s="70">
        <f t="shared" si="196"/>
        <v>1142</v>
      </c>
      <c r="P182" s="70">
        <f t="shared" si="197"/>
        <v>2126</v>
      </c>
      <c r="Q182" s="70">
        <f t="shared" si="198"/>
        <v>3268</v>
      </c>
      <c r="R182" s="70">
        <v>2145</v>
      </c>
      <c r="S182" s="70">
        <f t="shared" si="199"/>
        <v>4280</v>
      </c>
      <c r="T182" s="70">
        <v>6425</v>
      </c>
      <c r="U182" s="23"/>
      <c r="V182" s="70">
        <v>-645</v>
      </c>
      <c r="W182" s="70">
        <f t="shared" si="200"/>
        <v>-1428</v>
      </c>
      <c r="X182" s="70">
        <v>-2073</v>
      </c>
      <c r="Y182" s="70">
        <f t="shared" si="201"/>
        <v>792</v>
      </c>
      <c r="Z182" s="70">
        <f t="shared" si="202"/>
        <v>548</v>
      </c>
      <c r="AA182" s="70">
        <f t="shared" si="203"/>
        <v>1340</v>
      </c>
      <c r="AB182" s="70">
        <v>147</v>
      </c>
      <c r="AC182" s="70">
        <f t="shared" si="204"/>
        <v>-880</v>
      </c>
      <c r="AD182" s="70">
        <v>-733</v>
      </c>
      <c r="AE182" s="23"/>
      <c r="AF182" s="233">
        <f t="shared" si="244"/>
        <v>-6121</v>
      </c>
      <c r="AG182" s="233">
        <f t="shared" si="205"/>
        <v>-12065</v>
      </c>
      <c r="AH182" s="233">
        <f t="shared" si="245"/>
        <v>-18186</v>
      </c>
      <c r="AI182" s="233">
        <f t="shared" si="206"/>
        <v>13328</v>
      </c>
      <c r="AJ182" s="233">
        <f t="shared" si="207"/>
        <v>14207</v>
      </c>
      <c r="AK182" s="233">
        <f t="shared" si="208"/>
        <v>27535</v>
      </c>
      <c r="AL182" s="233">
        <f t="shared" si="246"/>
        <v>7207</v>
      </c>
      <c r="AM182" s="233">
        <f t="shared" si="209"/>
        <v>2142</v>
      </c>
      <c r="AN182" s="233">
        <f t="shared" si="247"/>
        <v>9349</v>
      </c>
      <c r="AO182" s="23"/>
      <c r="AP182" s="233">
        <f t="shared" si="228"/>
        <v>4044</v>
      </c>
      <c r="AQ182" s="233">
        <f t="shared" si="229"/>
        <v>10165</v>
      </c>
      <c r="AR182" s="233">
        <f t="shared" si="230"/>
        <v>-6121</v>
      </c>
      <c r="AS182" s="233">
        <f t="shared" si="231"/>
        <v>26859</v>
      </c>
      <c r="AT182" s="233">
        <f t="shared" si="232"/>
        <v>13531</v>
      </c>
      <c r="AU182" s="233">
        <f t="shared" si="233"/>
        <v>13328</v>
      </c>
      <c r="AV182" s="409">
        <f t="shared" si="234"/>
        <v>30903</v>
      </c>
      <c r="AW182" s="409">
        <f t="shared" si="235"/>
        <v>23696</v>
      </c>
      <c r="AX182" s="233">
        <f t="shared" si="236"/>
        <v>7207</v>
      </c>
      <c r="AY182" s="75"/>
      <c r="AZ182" s="744">
        <v>316314</v>
      </c>
      <c r="BA182" s="382">
        <f t="shared" si="248"/>
        <v>4.1167420000000003</v>
      </c>
      <c r="BB182" s="69">
        <f t="shared" si="210"/>
        <v>88928</v>
      </c>
      <c r="BC182" s="382">
        <f t="shared" si="248"/>
        <v>1.0011270000000001</v>
      </c>
      <c r="BD182" s="744">
        <v>405242</v>
      </c>
      <c r="BE182" s="382">
        <f t="shared" si="237"/>
        <v>5.1178689999999998</v>
      </c>
      <c r="BF182" s="744">
        <v>486453</v>
      </c>
      <c r="BG182" s="382">
        <f t="shared" si="238"/>
        <v>5.7402620000000004</v>
      </c>
      <c r="BH182" s="69">
        <f t="shared" si="186"/>
        <v>1957948</v>
      </c>
      <c r="BI182" s="382">
        <f t="shared" si="239"/>
        <v>20.940245000000001</v>
      </c>
      <c r="BJ182" s="744">
        <v>2444401</v>
      </c>
      <c r="BK182" s="382">
        <f t="shared" si="240"/>
        <v>26.680506999999999</v>
      </c>
      <c r="BL182" s="69">
        <f t="shared" si="272"/>
        <v>802767</v>
      </c>
      <c r="BM182" s="382">
        <f t="shared" si="241"/>
        <v>9.8570039999999999</v>
      </c>
      <c r="BN182" s="69">
        <f t="shared" si="211"/>
        <v>2047601</v>
      </c>
      <c r="BO182" s="382">
        <f t="shared" si="242"/>
        <v>21.954212999999999</v>
      </c>
      <c r="BP182" s="744">
        <v>2850368</v>
      </c>
      <c r="BQ182" s="382">
        <f t="shared" si="243"/>
        <v>31.811216999999999</v>
      </c>
      <c r="BR182" s="20"/>
      <c r="BS182" s="744">
        <v>576843</v>
      </c>
      <c r="BT182" s="420">
        <f t="shared" si="249"/>
        <v>6.9789219999999998</v>
      </c>
      <c r="BU182" s="69">
        <f t="shared" si="212"/>
        <v>52072</v>
      </c>
      <c r="BV182" s="420">
        <f t="shared" si="250"/>
        <v>0.57136100000000001</v>
      </c>
      <c r="BW182" s="744">
        <v>628915</v>
      </c>
      <c r="BX182" s="420">
        <f t="shared" si="270"/>
        <v>7.5502830000000003</v>
      </c>
      <c r="BY182" s="744">
        <v>1148286</v>
      </c>
      <c r="BZ182" s="420">
        <f t="shared" si="271"/>
        <v>14.841787</v>
      </c>
      <c r="CA182" s="69">
        <f t="shared" si="213"/>
        <v>1165475</v>
      </c>
      <c r="CB182" s="420">
        <f t="shared" si="181"/>
        <v>12.740008</v>
      </c>
      <c r="CC182" s="744">
        <v>2313761</v>
      </c>
      <c r="CD182" s="420">
        <f t="shared" si="275"/>
        <v>27.581795</v>
      </c>
      <c r="CE182" s="69">
        <f t="shared" si="214"/>
        <v>1725129</v>
      </c>
      <c r="CF182" s="420">
        <f t="shared" si="276"/>
        <v>21.820709000000001</v>
      </c>
      <c r="CG182" s="69">
        <f t="shared" si="215"/>
        <v>1219629</v>
      </c>
      <c r="CH182" s="420">
        <f t="shared" si="273"/>
        <v>13.338899</v>
      </c>
      <c r="CI182" s="744">
        <v>2944758</v>
      </c>
      <c r="CJ182" s="471">
        <f t="shared" si="274"/>
        <v>35.159607999999999</v>
      </c>
      <c r="CK182" s="96"/>
      <c r="CL182" s="514">
        <v>905</v>
      </c>
      <c r="CM182" s="868">
        <f t="shared" si="189"/>
        <v>1.2165745856353591</v>
      </c>
      <c r="CN182" s="613"/>
      <c r="CO182" s="96"/>
      <c r="CP182" s="69">
        <f t="shared" si="216"/>
        <v>384819.57348066301</v>
      </c>
      <c r="CQ182" s="692">
        <f t="shared" si="252"/>
        <v>5.0082189067985645</v>
      </c>
      <c r="CR182" s="69">
        <f t="shared" si="216"/>
        <v>108187.54475138121</v>
      </c>
      <c r="CS182" s="692">
        <f t="shared" si="253"/>
        <v>1.2177020794134785</v>
      </c>
      <c r="CT182" s="69">
        <f t="shared" si="216"/>
        <v>493007.11823204422</v>
      </c>
      <c r="CU182" s="692">
        <f t="shared" si="254"/>
        <v>6.225920986212043</v>
      </c>
      <c r="CV182" s="69">
        <f t="shared" si="216"/>
        <v>591806.35690607736</v>
      </c>
      <c r="CW182" s="692">
        <f t="shared" si="255"/>
        <v>6.9831565918236658</v>
      </c>
      <c r="CX182" s="69">
        <f t="shared" si="217"/>
        <v>2381989.7767955801</v>
      </c>
      <c r="CY182" s="692">
        <f t="shared" si="256"/>
        <v>25.477981982748311</v>
      </c>
      <c r="CZ182" s="69">
        <f t="shared" si="218"/>
        <v>2973796.1337016574</v>
      </c>
      <c r="DA182" s="692">
        <f t="shared" si="257"/>
        <v>32.461138574571976</v>
      </c>
      <c r="DB182" s="69">
        <f t="shared" si="219"/>
        <v>976625.93038674037</v>
      </c>
      <c r="DC182" s="692">
        <f t="shared" si="258"/>
        <v>11.991375498622229</v>
      </c>
      <c r="DD182" s="69">
        <f t="shared" si="220"/>
        <v>2491059.3381215469</v>
      </c>
      <c r="DE182" s="692">
        <f t="shared" si="259"/>
        <v>26.711314139672204</v>
      </c>
      <c r="DF182" s="69">
        <f t="shared" si="220"/>
        <v>3467685.2685082871</v>
      </c>
      <c r="DG182" s="692">
        <f t="shared" si="260"/>
        <v>38.702689638294437</v>
      </c>
      <c r="DH182" s="20"/>
      <c r="DI182" s="69">
        <f t="shared" si="221"/>
        <v>701772.53370165743</v>
      </c>
      <c r="DJ182" s="692">
        <f t="shared" si="261"/>
        <v>8.4900988321868063</v>
      </c>
      <c r="DK182" s="69">
        <f t="shared" si="221"/>
        <v>63349.471823204418</v>
      </c>
      <c r="DL182" s="692">
        <f t="shared" si="262"/>
        <v>0.6951365346813313</v>
      </c>
      <c r="DM182" s="69">
        <f t="shared" si="221"/>
        <v>765122.00552486186</v>
      </c>
      <c r="DN182" s="692">
        <f t="shared" si="263"/>
        <v>9.1852353668681364</v>
      </c>
      <c r="DO182" s="69">
        <f t="shared" si="221"/>
        <v>1396975.5646408841</v>
      </c>
      <c r="DP182" s="692">
        <f t="shared" si="264"/>
        <v>18.055583160657903</v>
      </c>
      <c r="DQ182" s="69">
        <f t="shared" si="222"/>
        <v>1417887.2651933702</v>
      </c>
      <c r="DR182" s="692">
        <f t="shared" si="265"/>
        <v>15.494586836948931</v>
      </c>
      <c r="DS182" s="69">
        <f t="shared" si="223"/>
        <v>2814862.829834254</v>
      </c>
      <c r="DT182" s="692">
        <f t="shared" si="266"/>
        <v>33.550169997606837</v>
      </c>
      <c r="DU182" s="69">
        <f t="shared" si="224"/>
        <v>2098748.0983425416</v>
      </c>
      <c r="DV182" s="471">
        <f t="shared" si="267"/>
        <v>26.545681992844713</v>
      </c>
      <c r="DW182" s="69">
        <f t="shared" si="225"/>
        <v>1483769.6453038675</v>
      </c>
      <c r="DX182" s="692">
        <f t="shared" si="268"/>
        <v>16.22322171843722</v>
      </c>
      <c r="DY182" s="69">
        <f t="shared" si="226"/>
        <v>3582517.7436464089</v>
      </c>
      <c r="DZ182" s="692">
        <f t="shared" si="269"/>
        <v>42.768903711281922</v>
      </c>
      <c r="EA182" s="91"/>
      <c r="EB182" s="69">
        <v>197000</v>
      </c>
      <c r="EC182" s="69">
        <f>ED182-EB182</f>
        <v>1254000</v>
      </c>
      <c r="ED182" s="69">
        <v>1451000</v>
      </c>
      <c r="EE182" s="69">
        <v>252000</v>
      </c>
      <c r="EF182" s="69">
        <f>EG182-EE182</f>
        <v>908000</v>
      </c>
      <c r="EG182" s="69">
        <v>1160000</v>
      </c>
      <c r="EH182" s="69">
        <v>449000</v>
      </c>
      <c r="EI182" s="69">
        <f t="shared" si="227"/>
        <v>2162000</v>
      </c>
      <c r="EJ182" s="69">
        <v>2611000</v>
      </c>
      <c r="EK182" s="91"/>
      <c r="EL182" s="69"/>
      <c r="EM182" s="69"/>
      <c r="EN182" s="69"/>
      <c r="EO182" s="69"/>
      <c r="EP182" s="69"/>
      <c r="EQ182" s="69"/>
      <c r="ER182" s="69"/>
      <c r="ES182" s="69"/>
      <c r="ET182" s="69"/>
      <c r="EU182" s="91"/>
    </row>
    <row r="183" spans="1:151" s="72" customFormat="1">
      <c r="A183" s="61">
        <v>38473</v>
      </c>
      <c r="B183" s="70">
        <v>245</v>
      </c>
      <c r="C183" s="70">
        <f t="shared" si="190"/>
        <v>675</v>
      </c>
      <c r="D183" s="70">
        <v>920</v>
      </c>
      <c r="E183" s="70">
        <f t="shared" si="191"/>
        <v>1865</v>
      </c>
      <c r="F183" s="70">
        <f t="shared" si="192"/>
        <v>2275</v>
      </c>
      <c r="G183" s="70">
        <f t="shared" si="193"/>
        <v>4140</v>
      </c>
      <c r="H183" s="70">
        <v>2110</v>
      </c>
      <c r="I183" s="70">
        <f t="shared" si="194"/>
        <v>2950</v>
      </c>
      <c r="J183" s="70">
        <v>5060</v>
      </c>
      <c r="K183" s="23"/>
      <c r="L183" s="70">
        <v>814</v>
      </c>
      <c r="M183" s="70">
        <f t="shared" si="195"/>
        <v>1909</v>
      </c>
      <c r="N183" s="70">
        <v>2723</v>
      </c>
      <c r="O183" s="70">
        <f t="shared" si="196"/>
        <v>1188</v>
      </c>
      <c r="P183" s="70">
        <f t="shared" si="197"/>
        <v>2290</v>
      </c>
      <c r="Q183" s="70">
        <f t="shared" si="198"/>
        <v>3478</v>
      </c>
      <c r="R183" s="70">
        <v>2002</v>
      </c>
      <c r="S183" s="70">
        <f t="shared" si="199"/>
        <v>4199</v>
      </c>
      <c r="T183" s="70">
        <v>6201</v>
      </c>
      <c r="U183" s="23"/>
      <c r="V183" s="70">
        <v>-569</v>
      </c>
      <c r="W183" s="70">
        <f t="shared" si="200"/>
        <v>-1234</v>
      </c>
      <c r="X183" s="70">
        <v>-1803</v>
      </c>
      <c r="Y183" s="70">
        <f t="shared" si="201"/>
        <v>677</v>
      </c>
      <c r="Z183" s="70">
        <f t="shared" si="202"/>
        <v>-15</v>
      </c>
      <c r="AA183" s="70">
        <f t="shared" si="203"/>
        <v>662</v>
      </c>
      <c r="AB183" s="70">
        <v>108</v>
      </c>
      <c r="AC183" s="70">
        <f t="shared" si="204"/>
        <v>-1249</v>
      </c>
      <c r="AD183" s="70">
        <v>-1141</v>
      </c>
      <c r="AE183" s="23"/>
      <c r="AF183" s="233">
        <f t="shared" si="244"/>
        <v>-6397</v>
      </c>
      <c r="AG183" s="233">
        <f t="shared" si="205"/>
        <v>-12450</v>
      </c>
      <c r="AH183" s="233">
        <f t="shared" si="245"/>
        <v>-18847</v>
      </c>
      <c r="AI183" s="233">
        <f t="shared" si="206"/>
        <v>13378</v>
      </c>
      <c r="AJ183" s="233">
        <f t="shared" si="207"/>
        <v>14268</v>
      </c>
      <c r="AK183" s="233">
        <f t="shared" si="208"/>
        <v>27646</v>
      </c>
      <c r="AL183" s="233">
        <f t="shared" si="246"/>
        <v>6981</v>
      </c>
      <c r="AM183" s="233">
        <f t="shared" si="209"/>
        <v>1818</v>
      </c>
      <c r="AN183" s="233">
        <f t="shared" si="247"/>
        <v>8799</v>
      </c>
      <c r="AO183" s="23"/>
      <c r="AP183" s="233">
        <f t="shared" si="228"/>
        <v>3947</v>
      </c>
      <c r="AQ183" s="233">
        <f t="shared" si="229"/>
        <v>10344</v>
      </c>
      <c r="AR183" s="233">
        <f t="shared" si="230"/>
        <v>-6397</v>
      </c>
      <c r="AS183" s="233">
        <f t="shared" si="231"/>
        <v>26979</v>
      </c>
      <c r="AT183" s="233">
        <f t="shared" si="232"/>
        <v>13601</v>
      </c>
      <c r="AU183" s="233">
        <f t="shared" si="233"/>
        <v>13378</v>
      </c>
      <c r="AV183" s="409">
        <f t="shared" si="234"/>
        <v>30926</v>
      </c>
      <c r="AW183" s="409">
        <f t="shared" si="235"/>
        <v>23945</v>
      </c>
      <c r="AX183" s="233">
        <f t="shared" si="236"/>
        <v>6981</v>
      </c>
      <c r="AY183" s="75"/>
      <c r="AZ183" s="744">
        <v>335892</v>
      </c>
      <c r="BA183" s="382">
        <f t="shared" si="248"/>
        <v>4.0854730000000004</v>
      </c>
      <c r="BB183" s="69">
        <f t="shared" si="210"/>
        <v>103230</v>
      </c>
      <c r="BC183" s="382">
        <f t="shared" si="248"/>
        <v>1.023344</v>
      </c>
      <c r="BD183" s="744">
        <v>439122</v>
      </c>
      <c r="BE183" s="382">
        <f t="shared" si="237"/>
        <v>5.1088170000000002</v>
      </c>
      <c r="BF183" s="744">
        <v>514022</v>
      </c>
      <c r="BG183" s="382">
        <f t="shared" si="238"/>
        <v>5.7315880000000003</v>
      </c>
      <c r="BH183" s="69">
        <f t="shared" si="186"/>
        <v>2067173</v>
      </c>
      <c r="BI183" s="382">
        <f t="shared" si="239"/>
        <v>20.634066000000001</v>
      </c>
      <c r="BJ183" s="744">
        <v>2581195</v>
      </c>
      <c r="BK183" s="382">
        <f t="shared" si="240"/>
        <v>26.365653999999999</v>
      </c>
      <c r="BL183" s="69">
        <f t="shared" si="272"/>
        <v>849914</v>
      </c>
      <c r="BM183" s="382">
        <f t="shared" si="241"/>
        <v>9.8170610000000007</v>
      </c>
      <c r="BN183" s="69">
        <f t="shared" si="211"/>
        <v>2171318</v>
      </c>
      <c r="BO183" s="382">
        <f t="shared" si="242"/>
        <v>21.669920999999999</v>
      </c>
      <c r="BP183" s="744">
        <v>3021232</v>
      </c>
      <c r="BQ183" s="382">
        <f t="shared" si="243"/>
        <v>31.486982000000001</v>
      </c>
      <c r="BR183" s="20"/>
      <c r="BS183" s="744">
        <v>580102</v>
      </c>
      <c r="BT183" s="420">
        <f t="shared" si="249"/>
        <v>6.9817369999999999</v>
      </c>
      <c r="BU183" s="69">
        <f t="shared" si="212"/>
        <v>53115</v>
      </c>
      <c r="BV183" s="420">
        <f t="shared" si="250"/>
        <v>0.57548299999999997</v>
      </c>
      <c r="BW183" s="744">
        <v>633217</v>
      </c>
      <c r="BX183" s="420">
        <f t="shared" si="270"/>
        <v>7.55722</v>
      </c>
      <c r="BY183" s="744">
        <v>1215419</v>
      </c>
      <c r="BZ183" s="420">
        <f t="shared" si="271"/>
        <v>14.831963</v>
      </c>
      <c r="CA183" s="69">
        <f t="shared" si="213"/>
        <v>1122293</v>
      </c>
      <c r="CB183" s="420">
        <f t="shared" si="181"/>
        <v>13.003073000000001</v>
      </c>
      <c r="CC183" s="744">
        <v>2337712</v>
      </c>
      <c r="CD183" s="420">
        <f t="shared" si="275"/>
        <v>27.835035999999999</v>
      </c>
      <c r="CE183" s="69">
        <f t="shared" si="214"/>
        <v>1795521</v>
      </c>
      <c r="CF183" s="420">
        <f t="shared" si="276"/>
        <v>21.813700000000001</v>
      </c>
      <c r="CG183" s="69">
        <f t="shared" si="215"/>
        <v>1177553</v>
      </c>
      <c r="CH183" s="420">
        <f t="shared" si="273"/>
        <v>13.605485</v>
      </c>
      <c r="CI183" s="744">
        <v>2973074</v>
      </c>
      <c r="CJ183" s="471">
        <f t="shared" si="274"/>
        <v>35.419184999999999</v>
      </c>
      <c r="CK183" s="96"/>
      <c r="CL183" s="514">
        <v>905</v>
      </c>
      <c r="CM183" s="868">
        <f t="shared" si="189"/>
        <v>1.2165745856353591</v>
      </c>
      <c r="CN183" s="613"/>
      <c r="CO183" s="96"/>
      <c r="CP183" s="69">
        <f t="shared" si="216"/>
        <v>408637.67071823205</v>
      </c>
      <c r="CQ183" s="692">
        <f t="shared" si="252"/>
        <v>4.9666959305234792</v>
      </c>
      <c r="CR183" s="69">
        <f t="shared" si="216"/>
        <v>125586.99447513813</v>
      </c>
      <c r="CS183" s="692">
        <f t="shared" si="253"/>
        <v>1.2439624447126703</v>
      </c>
      <c r="CT183" s="69">
        <f t="shared" si="216"/>
        <v>534224.66519337019</v>
      </c>
      <c r="CU183" s="692">
        <f t="shared" si="254"/>
        <v>6.2106583752361493</v>
      </c>
      <c r="CV183" s="69">
        <f t="shared" si="216"/>
        <v>625346.10165745858</v>
      </c>
      <c r="CW183" s="692">
        <f t="shared" si="255"/>
        <v>6.9676471300067355</v>
      </c>
      <c r="CX183" s="69">
        <f t="shared" si="217"/>
        <v>2514870.1359116021</v>
      </c>
      <c r="CY183" s="692">
        <f t="shared" si="256"/>
        <v>25.082985134250116</v>
      </c>
      <c r="CZ183" s="69">
        <f t="shared" si="218"/>
        <v>3140216.2375690606</v>
      </c>
      <c r="DA183" s="692">
        <f t="shared" si="257"/>
        <v>32.050632264256848</v>
      </c>
      <c r="DB183" s="69">
        <f t="shared" si="219"/>
        <v>1033983.7723756906</v>
      </c>
      <c r="DC183" s="692">
        <f t="shared" si="258"/>
        <v>11.934343060530212</v>
      </c>
      <c r="DD183" s="69">
        <f t="shared" si="220"/>
        <v>2641570.2961325967</v>
      </c>
      <c r="DE183" s="692">
        <f t="shared" si="259"/>
        <v>26.342164380125514</v>
      </c>
      <c r="DF183" s="69">
        <f t="shared" si="220"/>
        <v>3675554.0685082874</v>
      </c>
      <c r="DG183" s="692">
        <f t="shared" si="260"/>
        <v>38.276507440655728</v>
      </c>
      <c r="DH183" s="20"/>
      <c r="DI183" s="69">
        <f t="shared" si="221"/>
        <v>705737.35027624306</v>
      </c>
      <c r="DJ183" s="692">
        <f t="shared" si="261"/>
        <v>8.4880488918171686</v>
      </c>
      <c r="DK183" s="69">
        <f t="shared" si="221"/>
        <v>64618.359116022104</v>
      </c>
      <c r="DL183" s="692">
        <f t="shared" si="262"/>
        <v>0.6996866387862174</v>
      </c>
      <c r="DM183" s="69">
        <f t="shared" si="221"/>
        <v>770355.70939226518</v>
      </c>
      <c r="DN183" s="692">
        <f t="shared" si="263"/>
        <v>9.187735530603387</v>
      </c>
      <c r="DO183" s="69">
        <f t="shared" si="221"/>
        <v>1478647.8662983426</v>
      </c>
      <c r="DP183" s="692">
        <f t="shared" si="264"/>
        <v>18.032012159472952</v>
      </c>
      <c r="DQ183" s="69">
        <f t="shared" si="222"/>
        <v>1365353.1414364642</v>
      </c>
      <c r="DR183" s="692">
        <f t="shared" si="265"/>
        <v>15.806476695534617</v>
      </c>
      <c r="DS183" s="69">
        <f t="shared" si="223"/>
        <v>2844001.0077348067</v>
      </c>
      <c r="DT183" s="692">
        <f t="shared" si="266"/>
        <v>33.838488855007569</v>
      </c>
      <c r="DU183" s="69">
        <f t="shared" si="224"/>
        <v>2184385.2165745855</v>
      </c>
      <c r="DV183" s="471">
        <f t="shared" si="267"/>
        <v>26.520061051290121</v>
      </c>
      <c r="DW183" s="69">
        <f t="shared" si="225"/>
        <v>1432581.0530386742</v>
      </c>
      <c r="DX183" s="692">
        <f t="shared" si="268"/>
        <v>16.538904478602845</v>
      </c>
      <c r="DY183" s="69">
        <f t="shared" si="226"/>
        <v>3616966.2696132599</v>
      </c>
      <c r="DZ183" s="692">
        <f t="shared" si="269"/>
        <v>43.058965529892959</v>
      </c>
      <c r="EA183" s="91"/>
      <c r="EB183" s="69"/>
      <c r="EC183" s="69"/>
      <c r="ED183" s="69"/>
      <c r="EE183" s="69"/>
      <c r="EF183" s="69"/>
      <c r="EG183" s="69"/>
      <c r="EH183" s="69">
        <v>369000</v>
      </c>
      <c r="EI183" s="69">
        <f t="shared" si="227"/>
        <v>1423000</v>
      </c>
      <c r="EJ183" s="69">
        <v>1792000</v>
      </c>
      <c r="EK183" s="91"/>
      <c r="EL183" s="69"/>
      <c r="EM183" s="69"/>
      <c r="EN183" s="69"/>
      <c r="EO183" s="69"/>
      <c r="EP183" s="69"/>
      <c r="EQ183" s="69"/>
      <c r="ER183" s="69"/>
      <c r="ES183" s="69"/>
      <c r="ET183" s="69"/>
      <c r="EU183" s="91"/>
    </row>
    <row r="184" spans="1:151" s="72" customFormat="1">
      <c r="A184" s="61">
        <v>38504</v>
      </c>
      <c r="B184" s="70">
        <v>278</v>
      </c>
      <c r="C184" s="70">
        <f t="shared" si="190"/>
        <v>674</v>
      </c>
      <c r="D184" s="70">
        <v>952</v>
      </c>
      <c r="E184" s="70">
        <f t="shared" si="191"/>
        <v>1839</v>
      </c>
      <c r="F184" s="70">
        <f t="shared" si="192"/>
        <v>2745</v>
      </c>
      <c r="G184" s="70">
        <f t="shared" si="193"/>
        <v>4584</v>
      </c>
      <c r="H184" s="70">
        <v>2117</v>
      </c>
      <c r="I184" s="70">
        <f t="shared" si="194"/>
        <v>3419</v>
      </c>
      <c r="J184" s="70">
        <v>5536</v>
      </c>
      <c r="K184" s="23"/>
      <c r="L184" s="70">
        <v>795</v>
      </c>
      <c r="M184" s="70">
        <f t="shared" si="195"/>
        <v>1775</v>
      </c>
      <c r="N184" s="70">
        <v>2570</v>
      </c>
      <c r="O184" s="70">
        <f t="shared" si="196"/>
        <v>1174</v>
      </c>
      <c r="P184" s="70">
        <f t="shared" si="197"/>
        <v>2068</v>
      </c>
      <c r="Q184" s="70">
        <f t="shared" si="198"/>
        <v>3242</v>
      </c>
      <c r="R184" s="70">
        <v>1969</v>
      </c>
      <c r="S184" s="70">
        <f t="shared" si="199"/>
        <v>3843</v>
      </c>
      <c r="T184" s="70">
        <v>5812</v>
      </c>
      <c r="U184" s="23"/>
      <c r="V184" s="70">
        <v>-517</v>
      </c>
      <c r="W184" s="70">
        <f t="shared" si="200"/>
        <v>-1101</v>
      </c>
      <c r="X184" s="70">
        <v>-1618</v>
      </c>
      <c r="Y184" s="70">
        <f t="shared" si="201"/>
        <v>665</v>
      </c>
      <c r="Z184" s="70">
        <f t="shared" si="202"/>
        <v>677</v>
      </c>
      <c r="AA184" s="70">
        <f t="shared" si="203"/>
        <v>1342</v>
      </c>
      <c r="AB184" s="70">
        <v>148</v>
      </c>
      <c r="AC184" s="70">
        <f t="shared" si="204"/>
        <v>-424</v>
      </c>
      <c r="AD184" s="70">
        <v>-276</v>
      </c>
      <c r="AE184" s="23"/>
      <c r="AF184" s="233">
        <f t="shared" si="244"/>
        <v>-6556</v>
      </c>
      <c r="AG184" s="233">
        <f t="shared" si="205"/>
        <v>-12721</v>
      </c>
      <c r="AH184" s="233">
        <f t="shared" si="245"/>
        <v>-19277</v>
      </c>
      <c r="AI184" s="233">
        <f t="shared" si="206"/>
        <v>13370</v>
      </c>
      <c r="AJ184" s="233">
        <f t="shared" si="207"/>
        <v>14500</v>
      </c>
      <c r="AK184" s="233">
        <f t="shared" si="208"/>
        <v>27870</v>
      </c>
      <c r="AL184" s="233">
        <f t="shared" si="246"/>
        <v>6814</v>
      </c>
      <c r="AM184" s="233">
        <f t="shared" si="209"/>
        <v>1779</v>
      </c>
      <c r="AN184" s="233">
        <f t="shared" si="247"/>
        <v>8593</v>
      </c>
      <c r="AO184" s="23"/>
      <c r="AP184" s="233">
        <f t="shared" si="228"/>
        <v>3932</v>
      </c>
      <c r="AQ184" s="233">
        <f t="shared" si="229"/>
        <v>10488</v>
      </c>
      <c r="AR184" s="233">
        <f t="shared" si="230"/>
        <v>-6556</v>
      </c>
      <c r="AS184" s="233">
        <f t="shared" si="231"/>
        <v>27032</v>
      </c>
      <c r="AT184" s="233">
        <f t="shared" si="232"/>
        <v>13662</v>
      </c>
      <c r="AU184" s="233">
        <f t="shared" si="233"/>
        <v>13370</v>
      </c>
      <c r="AV184" s="409">
        <f t="shared" si="234"/>
        <v>30964</v>
      </c>
      <c r="AW184" s="409">
        <f t="shared" si="235"/>
        <v>24150</v>
      </c>
      <c r="AX184" s="233">
        <f t="shared" si="236"/>
        <v>6814</v>
      </c>
      <c r="AY184" s="75"/>
      <c r="AZ184" s="744">
        <v>347459</v>
      </c>
      <c r="BA184" s="382">
        <f t="shared" si="248"/>
        <v>4.0804869999999998</v>
      </c>
      <c r="BB184" s="69">
        <f t="shared" si="210"/>
        <v>79343</v>
      </c>
      <c r="BC184" s="382">
        <f t="shared" si="248"/>
        <v>1.019528</v>
      </c>
      <c r="BD184" s="744">
        <v>426802</v>
      </c>
      <c r="BE184" s="382">
        <f t="shared" si="237"/>
        <v>5.100015</v>
      </c>
      <c r="BF184" s="744">
        <v>484718</v>
      </c>
      <c r="BG184" s="382">
        <f t="shared" si="238"/>
        <v>5.6996960000000003</v>
      </c>
      <c r="BH184" s="69">
        <f t="shared" si="186"/>
        <v>1689963</v>
      </c>
      <c r="BI184" s="382">
        <f t="shared" si="239"/>
        <v>20.464994000000001</v>
      </c>
      <c r="BJ184" s="744">
        <v>2174681</v>
      </c>
      <c r="BK184" s="382">
        <f t="shared" si="240"/>
        <v>26.16469</v>
      </c>
      <c r="BL184" s="69">
        <f t="shared" si="272"/>
        <v>832177</v>
      </c>
      <c r="BM184" s="382">
        <f t="shared" si="241"/>
        <v>9.7801829999999992</v>
      </c>
      <c r="BN184" s="69">
        <f t="shared" si="211"/>
        <v>1770452</v>
      </c>
      <c r="BO184" s="382">
        <f t="shared" si="242"/>
        <v>21.496775</v>
      </c>
      <c r="BP184" s="744">
        <v>2602629</v>
      </c>
      <c r="BQ184" s="382">
        <f t="shared" si="243"/>
        <v>31.276958</v>
      </c>
      <c r="BR184" s="20"/>
      <c r="BS184" s="744">
        <v>637537</v>
      </c>
      <c r="BT184" s="420">
        <f t="shared" si="249"/>
        <v>7.0062899999999999</v>
      </c>
      <c r="BU184" s="69">
        <f t="shared" si="212"/>
        <v>52941</v>
      </c>
      <c r="BV184" s="420">
        <f t="shared" si="250"/>
        <v>0.580646</v>
      </c>
      <c r="BW184" s="744">
        <v>690478</v>
      </c>
      <c r="BX184" s="420">
        <f t="shared" si="270"/>
        <v>7.5869359999999997</v>
      </c>
      <c r="BY184" s="744">
        <v>1233472</v>
      </c>
      <c r="BZ184" s="420">
        <f t="shared" si="271"/>
        <v>14.776441999999999</v>
      </c>
      <c r="CA184" s="69">
        <f t="shared" si="213"/>
        <v>1084549</v>
      </c>
      <c r="CB184" s="420">
        <f t="shared" si="181"/>
        <v>12.975258999999999</v>
      </c>
      <c r="CC184" s="744">
        <v>2318021</v>
      </c>
      <c r="CD184" s="420">
        <f t="shared" si="275"/>
        <v>27.751701000000001</v>
      </c>
      <c r="CE184" s="69">
        <f t="shared" si="214"/>
        <v>1871009</v>
      </c>
      <c r="CF184" s="420">
        <f t="shared" si="276"/>
        <v>21.782731999999999</v>
      </c>
      <c r="CG184" s="69">
        <f t="shared" si="215"/>
        <v>1139557</v>
      </c>
      <c r="CH184" s="420">
        <f t="shared" si="273"/>
        <v>13.582827</v>
      </c>
      <c r="CI184" s="744">
        <v>3010566</v>
      </c>
      <c r="CJ184" s="471">
        <f t="shared" si="274"/>
        <v>35.365558999999998</v>
      </c>
      <c r="CK184" s="96"/>
      <c r="CL184" s="514">
        <v>910</v>
      </c>
      <c r="CM184" s="868">
        <f t="shared" si="189"/>
        <v>1.2098901098901098</v>
      </c>
      <c r="CN184" s="613"/>
      <c r="CO184" s="96"/>
      <c r="CP184" s="69">
        <f t="shared" si="216"/>
        <v>420387.20769230765</v>
      </c>
      <c r="CQ184" s="692">
        <f t="shared" si="252"/>
        <v>4.957833199056493</v>
      </c>
      <c r="CR184" s="69">
        <f t="shared" si="216"/>
        <v>95996.310989010977</v>
      </c>
      <c r="CS184" s="692">
        <f t="shared" si="253"/>
        <v>1.2386777169848671</v>
      </c>
      <c r="CT184" s="69">
        <f t="shared" si="216"/>
        <v>516383.51868131867</v>
      </c>
      <c r="CU184" s="692">
        <f t="shared" si="254"/>
        <v>6.196510916041361</v>
      </c>
      <c r="CV184" s="69">
        <f t="shared" si="216"/>
        <v>586455.51428571425</v>
      </c>
      <c r="CW184" s="692">
        <f t="shared" si="255"/>
        <v>6.9249128102216515</v>
      </c>
      <c r="CX184" s="69">
        <f t="shared" si="217"/>
        <v>2044669.5197802195</v>
      </c>
      <c r="CY184" s="692">
        <f t="shared" si="256"/>
        <v>24.863498088764846</v>
      </c>
      <c r="CZ184" s="69">
        <f t="shared" si="218"/>
        <v>2631125.0340659339</v>
      </c>
      <c r="DA184" s="692">
        <f t="shared" si="257"/>
        <v>31.788410898986495</v>
      </c>
      <c r="DB184" s="69">
        <f t="shared" si="219"/>
        <v>1006842.7219780219</v>
      </c>
      <c r="DC184" s="692">
        <f t="shared" si="258"/>
        <v>11.882746009278147</v>
      </c>
      <c r="DD184" s="69">
        <f t="shared" si="220"/>
        <v>2142052.3648351645</v>
      </c>
      <c r="DE184" s="692">
        <f t="shared" si="259"/>
        <v>26.117069180801391</v>
      </c>
      <c r="DF184" s="69">
        <f t="shared" si="220"/>
        <v>3148895.0868131868</v>
      </c>
      <c r="DG184" s="692">
        <f t="shared" si="260"/>
        <v>37.999815190079538</v>
      </c>
      <c r="DH184" s="20"/>
      <c r="DI184" s="69">
        <f t="shared" si="221"/>
        <v>771349.71098901099</v>
      </c>
      <c r="DJ184" s="692">
        <f t="shared" si="261"/>
        <v>8.5128329125406932</v>
      </c>
      <c r="DK184" s="69">
        <f t="shared" si="221"/>
        <v>64052.792307692303</v>
      </c>
      <c r="DL184" s="692">
        <f t="shared" si="262"/>
        <v>0.7055496324213435</v>
      </c>
      <c r="DM184" s="69">
        <f t="shared" si="221"/>
        <v>835402.50329670322</v>
      </c>
      <c r="DN184" s="692">
        <f t="shared" si="263"/>
        <v>9.2183825449620347</v>
      </c>
      <c r="DO184" s="69">
        <f t="shared" si="221"/>
        <v>1492365.5736263734</v>
      </c>
      <c r="DP184" s="692">
        <f t="shared" si="264"/>
        <v>17.954486922258617</v>
      </c>
      <c r="DQ184" s="69">
        <f t="shared" si="222"/>
        <v>1312185.1087912086</v>
      </c>
      <c r="DR184" s="692">
        <f t="shared" si="265"/>
        <v>15.763892265609009</v>
      </c>
      <c r="DS184" s="69">
        <f t="shared" si="223"/>
        <v>2804550.6824175823</v>
      </c>
      <c r="DT184" s="692">
        <f t="shared" si="266"/>
        <v>33.718379187867626</v>
      </c>
      <c r="DU184" s="69">
        <f t="shared" si="224"/>
        <v>2263715.2846153844</v>
      </c>
      <c r="DV184" s="471">
        <f t="shared" si="267"/>
        <v>26.467319834799312</v>
      </c>
      <c r="DW184" s="69">
        <f t="shared" si="225"/>
        <v>1378738.7439560439</v>
      </c>
      <c r="DX184" s="692">
        <f t="shared" si="268"/>
        <v>16.502157918355348</v>
      </c>
      <c r="DY184" s="69">
        <f t="shared" si="226"/>
        <v>3642454.0285714283</v>
      </c>
      <c r="DZ184" s="692">
        <f t="shared" si="269"/>
        <v>42.969477753154649</v>
      </c>
      <c r="EA184" s="91"/>
      <c r="EB184" s="69"/>
      <c r="EC184" s="69"/>
      <c r="ED184" s="69"/>
      <c r="EE184" s="69"/>
      <c r="EF184" s="69"/>
      <c r="EG184" s="69"/>
      <c r="EH184" s="69">
        <v>351000</v>
      </c>
      <c r="EI184" s="69">
        <f t="shared" si="227"/>
        <v>1459000</v>
      </c>
      <c r="EJ184" s="69">
        <v>1810000</v>
      </c>
      <c r="EK184" s="91"/>
      <c r="EL184" s="69"/>
      <c r="EM184" s="69"/>
      <c r="EN184" s="69"/>
      <c r="EO184" s="69"/>
      <c r="EP184" s="69"/>
      <c r="EQ184" s="69"/>
      <c r="ER184" s="69"/>
      <c r="ES184" s="69"/>
      <c r="ET184" s="69"/>
      <c r="EU184" s="91"/>
    </row>
    <row r="185" spans="1:151" s="72" customFormat="1">
      <c r="A185" s="61">
        <v>38534</v>
      </c>
      <c r="B185" s="70">
        <v>342</v>
      </c>
      <c r="C185" s="70">
        <f t="shared" si="190"/>
        <v>763</v>
      </c>
      <c r="D185" s="70">
        <v>1105</v>
      </c>
      <c r="E185" s="70">
        <f t="shared" si="191"/>
        <v>2302</v>
      </c>
      <c r="F185" s="70">
        <f t="shared" si="192"/>
        <v>3355</v>
      </c>
      <c r="G185" s="70">
        <f t="shared" si="193"/>
        <v>5657</v>
      </c>
      <c r="H185" s="70">
        <v>2644</v>
      </c>
      <c r="I185" s="70">
        <f t="shared" si="194"/>
        <v>4118</v>
      </c>
      <c r="J185" s="70">
        <v>6762</v>
      </c>
      <c r="K185" s="23"/>
      <c r="L185" s="70">
        <v>855</v>
      </c>
      <c r="M185" s="70">
        <f t="shared" si="195"/>
        <v>1879</v>
      </c>
      <c r="N185" s="70">
        <v>2734</v>
      </c>
      <c r="O185" s="70">
        <f t="shared" si="196"/>
        <v>1506</v>
      </c>
      <c r="P185" s="70">
        <f t="shared" si="197"/>
        <v>2638</v>
      </c>
      <c r="Q185" s="70">
        <f t="shared" si="198"/>
        <v>4144</v>
      </c>
      <c r="R185" s="70">
        <v>2361</v>
      </c>
      <c r="S185" s="70">
        <f t="shared" si="199"/>
        <v>4517</v>
      </c>
      <c r="T185" s="70">
        <v>6878</v>
      </c>
      <c r="U185" s="23"/>
      <c r="V185" s="70">
        <v>-513</v>
      </c>
      <c r="W185" s="70">
        <f t="shared" si="200"/>
        <v>-1116</v>
      </c>
      <c r="X185" s="70">
        <v>-1629</v>
      </c>
      <c r="Y185" s="70">
        <f t="shared" si="201"/>
        <v>796</v>
      </c>
      <c r="Z185" s="70">
        <f t="shared" si="202"/>
        <v>717</v>
      </c>
      <c r="AA185" s="70">
        <f t="shared" si="203"/>
        <v>1513</v>
      </c>
      <c r="AB185" s="70">
        <v>283</v>
      </c>
      <c r="AC185" s="70">
        <f t="shared" si="204"/>
        <v>-399</v>
      </c>
      <c r="AD185" s="70">
        <v>-116</v>
      </c>
      <c r="AE185" s="23"/>
      <c r="AF185" s="233">
        <f t="shared" si="244"/>
        <v>-6735</v>
      </c>
      <c r="AG185" s="233">
        <f t="shared" si="205"/>
        <v>-13166</v>
      </c>
      <c r="AH185" s="233">
        <f t="shared" si="245"/>
        <v>-19901</v>
      </c>
      <c r="AI185" s="233">
        <f t="shared" si="206"/>
        <v>12872</v>
      </c>
      <c r="AJ185" s="233">
        <f t="shared" si="207"/>
        <v>13917</v>
      </c>
      <c r="AK185" s="233">
        <f t="shared" si="208"/>
        <v>26789</v>
      </c>
      <c r="AL185" s="233">
        <f t="shared" si="246"/>
        <v>6137</v>
      </c>
      <c r="AM185" s="233">
        <f t="shared" si="209"/>
        <v>751</v>
      </c>
      <c r="AN185" s="233">
        <f t="shared" si="247"/>
        <v>6888</v>
      </c>
      <c r="AO185" s="23"/>
      <c r="AP185" s="233">
        <f t="shared" si="228"/>
        <v>3968</v>
      </c>
      <c r="AQ185" s="233">
        <f t="shared" si="229"/>
        <v>10703</v>
      </c>
      <c r="AR185" s="233">
        <f t="shared" si="230"/>
        <v>-6735</v>
      </c>
      <c r="AS185" s="233">
        <f t="shared" si="231"/>
        <v>26739</v>
      </c>
      <c r="AT185" s="233">
        <f t="shared" si="232"/>
        <v>13867</v>
      </c>
      <c r="AU185" s="233">
        <f t="shared" si="233"/>
        <v>12872</v>
      </c>
      <c r="AV185" s="409">
        <f t="shared" si="234"/>
        <v>30707</v>
      </c>
      <c r="AW185" s="409">
        <f t="shared" si="235"/>
        <v>24570</v>
      </c>
      <c r="AX185" s="233">
        <f t="shared" si="236"/>
        <v>6137</v>
      </c>
      <c r="AY185" s="75"/>
      <c r="AZ185" s="744">
        <v>379956</v>
      </c>
      <c r="BA185" s="382">
        <f t="shared" si="248"/>
        <v>4.1260260000000004</v>
      </c>
      <c r="BB185" s="69">
        <f t="shared" si="210"/>
        <v>91009</v>
      </c>
      <c r="BC185" s="382">
        <f t="shared" si="248"/>
        <v>1.0222850000000001</v>
      </c>
      <c r="BD185" s="744">
        <v>470965</v>
      </c>
      <c r="BE185" s="382">
        <f t="shared" si="237"/>
        <v>5.1483109999999996</v>
      </c>
      <c r="BF185" s="744">
        <v>503198</v>
      </c>
      <c r="BG185" s="382">
        <f t="shared" si="238"/>
        <v>5.741479</v>
      </c>
      <c r="BH185" s="69">
        <f t="shared" si="186"/>
        <v>1555276</v>
      </c>
      <c r="BI185" s="382">
        <f t="shared" si="239"/>
        <v>20.439305000000001</v>
      </c>
      <c r="BJ185" s="744">
        <v>2058474</v>
      </c>
      <c r="BK185" s="382">
        <f t="shared" si="240"/>
        <v>26.180783999999999</v>
      </c>
      <c r="BL185" s="69">
        <f t="shared" si="272"/>
        <v>883154</v>
      </c>
      <c r="BM185" s="382">
        <f t="shared" si="241"/>
        <v>9.8675049999999995</v>
      </c>
      <c r="BN185" s="69">
        <f t="shared" si="211"/>
        <v>1646917</v>
      </c>
      <c r="BO185" s="382">
        <f t="shared" si="242"/>
        <v>21.473006000000002</v>
      </c>
      <c r="BP185" s="744">
        <v>2530071</v>
      </c>
      <c r="BQ185" s="382">
        <f t="shared" si="243"/>
        <v>31.340510999999999</v>
      </c>
      <c r="BR185" s="20"/>
      <c r="BS185" s="744">
        <v>592008</v>
      </c>
      <c r="BT185" s="420">
        <f t="shared" si="249"/>
        <v>7.0305119999999999</v>
      </c>
      <c r="BU185" s="69">
        <f t="shared" si="212"/>
        <v>58216</v>
      </c>
      <c r="BV185" s="420">
        <f t="shared" si="250"/>
        <v>0.59191899999999997</v>
      </c>
      <c r="BW185" s="744">
        <v>650224</v>
      </c>
      <c r="BX185" s="420">
        <f t="shared" si="270"/>
        <v>7.6224309999999997</v>
      </c>
      <c r="BY185" s="744">
        <v>1263464</v>
      </c>
      <c r="BZ185" s="420">
        <f t="shared" si="271"/>
        <v>14.798648999999999</v>
      </c>
      <c r="CA185" s="69">
        <f t="shared" si="213"/>
        <v>1114821</v>
      </c>
      <c r="CB185" s="420">
        <f>SUM(CA174:CA185)/1000000</f>
        <v>13.111293999999999</v>
      </c>
      <c r="CC185" s="744">
        <v>2378285</v>
      </c>
      <c r="CD185" s="420">
        <f t="shared" si="275"/>
        <v>27.909942999999998</v>
      </c>
      <c r="CE185" s="69">
        <f t="shared" si="214"/>
        <v>1855472</v>
      </c>
      <c r="CF185" s="420">
        <f t="shared" si="276"/>
        <v>21.829160999999999</v>
      </c>
      <c r="CG185" s="69">
        <f t="shared" si="215"/>
        <v>1175149</v>
      </c>
      <c r="CH185" s="420">
        <f t="shared" si="273"/>
        <v>13.729585999999999</v>
      </c>
      <c r="CI185" s="744">
        <v>3030621</v>
      </c>
      <c r="CJ185" s="471">
        <f t="shared" si="274"/>
        <v>35.558746999999997</v>
      </c>
      <c r="CK185" s="96"/>
      <c r="CL185" s="514">
        <v>910</v>
      </c>
      <c r="CM185" s="868">
        <f t="shared" si="189"/>
        <v>1.2098901098901098</v>
      </c>
      <c r="CN185" s="613"/>
      <c r="CO185" s="96"/>
      <c r="CP185" s="69">
        <f t="shared" si="216"/>
        <v>459705.00659340655</v>
      </c>
      <c r="CQ185" s="692">
        <f t="shared" si="252"/>
        <v>5.010244934632202</v>
      </c>
      <c r="CR185" s="69">
        <f t="shared" si="216"/>
        <v>110110.88901098901</v>
      </c>
      <c r="CS185" s="692">
        <f t="shared" si="253"/>
        <v>1.2413046989162102</v>
      </c>
      <c r="CT185" s="69">
        <f t="shared" si="216"/>
        <v>569815.89560439554</v>
      </c>
      <c r="CU185" s="692">
        <f t="shared" si="254"/>
        <v>6.2515496335484118</v>
      </c>
      <c r="CV185" s="69">
        <f t="shared" si="216"/>
        <v>608814.2835164835</v>
      </c>
      <c r="CW185" s="692">
        <f t="shared" si="255"/>
        <v>6.9717603736053926</v>
      </c>
      <c r="CX185" s="69">
        <f t="shared" si="217"/>
        <v>1881713.0505494503</v>
      </c>
      <c r="CY185" s="692">
        <f t="shared" si="256"/>
        <v>24.819721686880669</v>
      </c>
      <c r="CZ185" s="69">
        <f t="shared" si="218"/>
        <v>2490527.3340659337</v>
      </c>
      <c r="DA185" s="692">
        <f t="shared" si="257"/>
        <v>31.791482060486061</v>
      </c>
      <c r="DB185" s="69">
        <f t="shared" si="219"/>
        <v>1068519.29010989</v>
      </c>
      <c r="DC185" s="692">
        <f t="shared" si="258"/>
        <v>11.982005308237593</v>
      </c>
      <c r="DD185" s="69">
        <f t="shared" si="220"/>
        <v>1992588.5901098901</v>
      </c>
      <c r="DE185" s="692">
        <f t="shared" si="259"/>
        <v>26.074895286398004</v>
      </c>
      <c r="DF185" s="69">
        <f t="shared" si="220"/>
        <v>3061107.8802197799</v>
      </c>
      <c r="DG185" s="692">
        <f t="shared" si="260"/>
        <v>38.056900594635593</v>
      </c>
      <c r="DH185" s="20"/>
      <c r="DI185" s="69">
        <f t="shared" si="221"/>
        <v>716264.62417582411</v>
      </c>
      <c r="DJ185" s="692">
        <f t="shared" si="261"/>
        <v>8.5375794106103218</v>
      </c>
      <c r="DK185" s="69">
        <f t="shared" si="221"/>
        <v>70434.962637362638</v>
      </c>
      <c r="DL185" s="692">
        <f t="shared" si="262"/>
        <v>0.71881175988171497</v>
      </c>
      <c r="DM185" s="69">
        <f t="shared" si="221"/>
        <v>786699.58681318676</v>
      </c>
      <c r="DN185" s="692">
        <f t="shared" si="263"/>
        <v>9.256391170492039</v>
      </c>
      <c r="DO185" s="69">
        <f t="shared" si="221"/>
        <v>1528652.5978021978</v>
      </c>
      <c r="DP185" s="692">
        <f t="shared" si="264"/>
        <v>17.971387355237805</v>
      </c>
      <c r="DQ185" s="69">
        <f t="shared" si="222"/>
        <v>1348810.9021978022</v>
      </c>
      <c r="DR185" s="692">
        <f t="shared" si="265"/>
        <v>15.920619776213892</v>
      </c>
      <c r="DS185" s="69">
        <f t="shared" si="223"/>
        <v>2877463.5</v>
      </c>
      <c r="DT185" s="692">
        <f t="shared" si="266"/>
        <v>33.892007131451699</v>
      </c>
      <c r="DU185" s="69">
        <f t="shared" si="224"/>
        <v>2244917.2219780218</v>
      </c>
      <c r="DV185" s="471">
        <f t="shared" si="267"/>
        <v>26.508966765848129</v>
      </c>
      <c r="DW185" s="69">
        <f t="shared" si="225"/>
        <v>1421801.1527472527</v>
      </c>
      <c r="DX185" s="692">
        <f t="shared" si="268"/>
        <v>16.671461958270744</v>
      </c>
      <c r="DY185" s="69">
        <f t="shared" si="226"/>
        <v>3666718.3747252743</v>
      </c>
      <c r="DZ185" s="692">
        <f t="shared" si="269"/>
        <v>43.180428724118876</v>
      </c>
      <c r="EA185" s="91"/>
      <c r="EB185" s="69">
        <v>169000</v>
      </c>
      <c r="EC185" s="69">
        <f>ED185-EB185</f>
        <v>1087000</v>
      </c>
      <c r="ED185" s="69">
        <v>1256000</v>
      </c>
      <c r="EE185" s="69">
        <v>246000</v>
      </c>
      <c r="EF185" s="69">
        <f>EG185-EE185</f>
        <v>644000</v>
      </c>
      <c r="EG185" s="69">
        <v>890000</v>
      </c>
      <c r="EH185" s="69">
        <v>415000</v>
      </c>
      <c r="EI185" s="69">
        <f t="shared" si="227"/>
        <v>1731000</v>
      </c>
      <c r="EJ185" s="69">
        <v>2146000</v>
      </c>
      <c r="EK185" s="91"/>
      <c r="EL185" s="69"/>
      <c r="EM185" s="69"/>
      <c r="EN185" s="69"/>
      <c r="EO185" s="69"/>
      <c r="EP185" s="69"/>
      <c r="EQ185" s="69"/>
      <c r="ER185" s="69"/>
      <c r="ES185" s="69"/>
      <c r="ET185" s="69"/>
      <c r="EU185" s="91"/>
    </row>
    <row r="186" spans="1:151" s="72" customFormat="1">
      <c r="A186" s="61">
        <v>38565</v>
      </c>
      <c r="B186" s="70">
        <v>245</v>
      </c>
      <c r="C186" s="70">
        <f t="shared" si="190"/>
        <v>592</v>
      </c>
      <c r="D186" s="70">
        <v>837</v>
      </c>
      <c r="E186" s="70">
        <f t="shared" si="191"/>
        <v>2022</v>
      </c>
      <c r="F186" s="70">
        <f t="shared" si="192"/>
        <v>3114</v>
      </c>
      <c r="G186" s="70">
        <f t="shared" si="193"/>
        <v>5136</v>
      </c>
      <c r="H186" s="70">
        <v>2267</v>
      </c>
      <c r="I186" s="70">
        <f t="shared" si="194"/>
        <v>3706</v>
      </c>
      <c r="J186" s="70">
        <v>5973</v>
      </c>
      <c r="K186" s="23"/>
      <c r="L186" s="70">
        <v>788</v>
      </c>
      <c r="M186" s="70">
        <f t="shared" si="195"/>
        <v>1614</v>
      </c>
      <c r="N186" s="70">
        <v>2402</v>
      </c>
      <c r="O186" s="70">
        <f t="shared" si="196"/>
        <v>1104</v>
      </c>
      <c r="P186" s="70">
        <f t="shared" si="197"/>
        <v>1850</v>
      </c>
      <c r="Q186" s="70">
        <f t="shared" si="198"/>
        <v>2954</v>
      </c>
      <c r="R186" s="70">
        <v>1892</v>
      </c>
      <c r="S186" s="70">
        <f t="shared" si="199"/>
        <v>3464</v>
      </c>
      <c r="T186" s="70">
        <v>5356</v>
      </c>
      <c r="U186" s="23"/>
      <c r="V186" s="70">
        <v>-543</v>
      </c>
      <c r="W186" s="70">
        <f t="shared" si="200"/>
        <v>-1022</v>
      </c>
      <c r="X186" s="70">
        <v>-1565</v>
      </c>
      <c r="Y186" s="70">
        <f t="shared" si="201"/>
        <v>918</v>
      </c>
      <c r="Z186" s="70">
        <f t="shared" si="202"/>
        <v>1264</v>
      </c>
      <c r="AA186" s="70">
        <f t="shared" si="203"/>
        <v>2182</v>
      </c>
      <c r="AB186" s="70">
        <v>375</v>
      </c>
      <c r="AC186" s="70">
        <f t="shared" si="204"/>
        <v>242</v>
      </c>
      <c r="AD186" s="70">
        <v>617</v>
      </c>
      <c r="AE186" s="23"/>
      <c r="AF186" s="233">
        <f t="shared" si="244"/>
        <v>-6907</v>
      </c>
      <c r="AG186" s="233">
        <f t="shared" si="205"/>
        <v>-13518</v>
      </c>
      <c r="AH186" s="233">
        <f t="shared" si="245"/>
        <v>-20425</v>
      </c>
      <c r="AI186" s="233">
        <f t="shared" si="206"/>
        <v>12889</v>
      </c>
      <c r="AJ186" s="233">
        <f t="shared" si="207"/>
        <v>14154</v>
      </c>
      <c r="AK186" s="233">
        <f t="shared" si="208"/>
        <v>27043</v>
      </c>
      <c r="AL186" s="233">
        <f t="shared" si="246"/>
        <v>5982</v>
      </c>
      <c r="AM186" s="233">
        <f t="shared" si="209"/>
        <v>636</v>
      </c>
      <c r="AN186" s="233">
        <f t="shared" si="247"/>
        <v>6618</v>
      </c>
      <c r="AO186" s="23"/>
      <c r="AP186" s="233">
        <f t="shared" si="228"/>
        <v>3958</v>
      </c>
      <c r="AQ186" s="233">
        <f t="shared" si="229"/>
        <v>10865</v>
      </c>
      <c r="AR186" s="233">
        <f t="shared" si="230"/>
        <v>-6907</v>
      </c>
      <c r="AS186" s="233">
        <f t="shared" si="231"/>
        <v>26866</v>
      </c>
      <c r="AT186" s="233">
        <f t="shared" si="232"/>
        <v>13977</v>
      </c>
      <c r="AU186" s="233">
        <f t="shared" si="233"/>
        <v>12889</v>
      </c>
      <c r="AV186" s="409">
        <f t="shared" si="234"/>
        <v>30824</v>
      </c>
      <c r="AW186" s="409">
        <f t="shared" si="235"/>
        <v>24842</v>
      </c>
      <c r="AX186" s="233">
        <f t="shared" si="236"/>
        <v>5982</v>
      </c>
      <c r="AY186" s="75"/>
      <c r="AZ186" s="744">
        <v>361726</v>
      </c>
      <c r="BA186" s="382">
        <f t="shared" si="248"/>
        <v>4.1506379999999998</v>
      </c>
      <c r="BB186" s="69">
        <f t="shared" si="210"/>
        <v>86093</v>
      </c>
      <c r="BC186" s="382">
        <f t="shared" si="248"/>
        <v>1.0355380000000001</v>
      </c>
      <c r="BD186" s="744">
        <v>447819</v>
      </c>
      <c r="BE186" s="382">
        <f t="shared" si="237"/>
        <v>5.1861759999999997</v>
      </c>
      <c r="BF186" s="744">
        <v>492088</v>
      </c>
      <c r="BG186" s="382">
        <f t="shared" si="238"/>
        <v>5.7484739999999999</v>
      </c>
      <c r="BH186" s="69">
        <f t="shared" si="186"/>
        <v>1514261</v>
      </c>
      <c r="BI186" s="382">
        <f t="shared" si="239"/>
        <v>20.408397000000001</v>
      </c>
      <c r="BJ186" s="744">
        <v>2006349</v>
      </c>
      <c r="BK186" s="382">
        <f t="shared" si="240"/>
        <v>26.156870999999999</v>
      </c>
      <c r="BL186" s="69">
        <f t="shared" si="272"/>
        <v>853814</v>
      </c>
      <c r="BM186" s="382">
        <f t="shared" si="241"/>
        <v>9.8991120000000006</v>
      </c>
      <c r="BN186" s="69">
        <f t="shared" si="211"/>
        <v>1601145</v>
      </c>
      <c r="BO186" s="382">
        <f t="shared" si="242"/>
        <v>21.454809000000001</v>
      </c>
      <c r="BP186" s="744">
        <v>2454959</v>
      </c>
      <c r="BQ186" s="382">
        <f t="shared" si="243"/>
        <v>31.353921</v>
      </c>
      <c r="BR186" s="20"/>
      <c r="BS186" s="744">
        <v>665765</v>
      </c>
      <c r="BT186" s="420">
        <f t="shared" si="249"/>
        <v>7.0825610000000001</v>
      </c>
      <c r="BU186" s="69">
        <f t="shared" si="212"/>
        <v>57192</v>
      </c>
      <c r="BV186" s="420">
        <f t="shared" si="250"/>
        <v>0.60121100000000005</v>
      </c>
      <c r="BW186" s="744">
        <v>722957</v>
      </c>
      <c r="BX186" s="420">
        <f t="shared" si="270"/>
        <v>7.6837720000000003</v>
      </c>
      <c r="BY186" s="744">
        <v>1413562</v>
      </c>
      <c r="BZ186" s="420">
        <f>SUM(BY175:BY186)/1000000</f>
        <v>14.868790000000001</v>
      </c>
      <c r="CA186" s="69">
        <f t="shared" si="213"/>
        <v>1173850</v>
      </c>
      <c r="CB186" s="420">
        <f>SUM(CA175:CA186)/1000000</f>
        <v>13.313955999999999</v>
      </c>
      <c r="CC186" s="744">
        <v>2587412</v>
      </c>
      <c r="CD186" s="420">
        <f t="shared" si="275"/>
        <v>28.182746000000002</v>
      </c>
      <c r="CE186" s="69">
        <f t="shared" si="214"/>
        <v>2079327</v>
      </c>
      <c r="CF186" s="420">
        <f t="shared" si="276"/>
        <v>21.951350999999999</v>
      </c>
      <c r="CG186" s="69">
        <f t="shared" si="215"/>
        <v>1233558</v>
      </c>
      <c r="CH186" s="420">
        <f t="shared" si="273"/>
        <v>13.941749</v>
      </c>
      <c r="CI186" s="744">
        <v>3312885</v>
      </c>
      <c r="CJ186" s="471">
        <f t="shared" si="274"/>
        <v>35.893099999999997</v>
      </c>
      <c r="CK186" s="96"/>
      <c r="CL186" s="514">
        <v>910</v>
      </c>
      <c r="CM186" s="868">
        <f t="shared" si="189"/>
        <v>1.2098901098901098</v>
      </c>
      <c r="CN186" s="613"/>
      <c r="CO186" s="96"/>
      <c r="CP186" s="69">
        <f t="shared" si="216"/>
        <v>437648.70989010984</v>
      </c>
      <c r="CQ186" s="692">
        <f t="shared" si="252"/>
        <v>5.0373156423099212</v>
      </c>
      <c r="CR186" s="69">
        <f t="shared" si="216"/>
        <v>104163.06923076922</v>
      </c>
      <c r="CS186" s="692">
        <f t="shared" si="253"/>
        <v>1.2567544495629084</v>
      </c>
      <c r="CT186" s="69">
        <f t="shared" si="216"/>
        <v>541811.77912087913</v>
      </c>
      <c r="CU186" s="692">
        <f t="shared" si="254"/>
        <v>6.2940700918728298</v>
      </c>
      <c r="CV186" s="69">
        <f t="shared" si="216"/>
        <v>595372.40439560439</v>
      </c>
      <c r="CW186" s="692">
        <f t="shared" si="255"/>
        <v>6.976328139726661</v>
      </c>
      <c r="CX186" s="69">
        <f t="shared" si="217"/>
        <v>1832089.4076923076</v>
      </c>
      <c r="CY186" s="692">
        <f t="shared" si="256"/>
        <v>24.769918319130504</v>
      </c>
      <c r="CZ186" s="69">
        <f t="shared" si="218"/>
        <v>2427461.8120879121</v>
      </c>
      <c r="DA186" s="692">
        <f t="shared" si="257"/>
        <v>31.746246458857158</v>
      </c>
      <c r="DB186" s="69">
        <f t="shared" si="219"/>
        <v>1033021.1142857142</v>
      </c>
      <c r="DC186" s="692">
        <f t="shared" si="258"/>
        <v>12.013643782036583</v>
      </c>
      <c r="DD186" s="69">
        <f t="shared" si="220"/>
        <v>1937209.4999999998</v>
      </c>
      <c r="DE186" s="692">
        <f t="shared" si="259"/>
        <v>26.039875204539598</v>
      </c>
      <c r="DF186" s="69">
        <f t="shared" si="220"/>
        <v>2970230.614285714</v>
      </c>
      <c r="DG186" s="692">
        <f t="shared" si="260"/>
        <v>38.053518986576179</v>
      </c>
      <c r="DH186" s="20"/>
      <c r="DI186" s="69">
        <f t="shared" si="221"/>
        <v>805502.48901098897</v>
      </c>
      <c r="DJ186" s="692">
        <f t="shared" si="261"/>
        <v>8.5956246916567078</v>
      </c>
      <c r="DK186" s="69">
        <f t="shared" si="221"/>
        <v>69196.035164835164</v>
      </c>
      <c r="DL186" s="692">
        <f t="shared" si="262"/>
        <v>0.72966941009079789</v>
      </c>
      <c r="DM186" s="69">
        <f t="shared" si="221"/>
        <v>874698.52417582413</v>
      </c>
      <c r="DN186" s="692">
        <f t="shared" si="263"/>
        <v>9.3252941017475077</v>
      </c>
      <c r="DO186" s="69">
        <f t="shared" si="221"/>
        <v>1710254.6835164833</v>
      </c>
      <c r="DP186" s="692">
        <f t="shared" si="264"/>
        <v>18.045462258887031</v>
      </c>
      <c r="DQ186" s="69">
        <f t="shared" si="222"/>
        <v>1420229.5054945054</v>
      </c>
      <c r="DR186" s="692">
        <f t="shared" si="265"/>
        <v>16.158019648965034</v>
      </c>
      <c r="DS186" s="69">
        <f t="shared" si="223"/>
        <v>3130484.1890109889</v>
      </c>
      <c r="DT186" s="692">
        <f t="shared" si="266"/>
        <v>34.203481907852066</v>
      </c>
      <c r="DU186" s="69">
        <f t="shared" si="224"/>
        <v>2515757.1725274725</v>
      </c>
      <c r="DV186" s="471">
        <f t="shared" si="267"/>
        <v>26.641086950543741</v>
      </c>
      <c r="DW186" s="69">
        <f t="shared" si="225"/>
        <v>1492469.624175824</v>
      </c>
      <c r="DX186" s="692">
        <f t="shared" si="268"/>
        <v>16.919953822490815</v>
      </c>
      <c r="DY186" s="69">
        <f t="shared" si="226"/>
        <v>4008226.7967032962</v>
      </c>
      <c r="DZ186" s="692">
        <f t="shared" si="269"/>
        <v>43.561040773034556</v>
      </c>
      <c r="EA186" s="91"/>
      <c r="EB186" s="69"/>
      <c r="EC186" s="69"/>
      <c r="ED186" s="69"/>
      <c r="EE186" s="69"/>
      <c r="EF186" s="69"/>
      <c r="EG186" s="69"/>
      <c r="EH186" s="69">
        <v>361000</v>
      </c>
      <c r="EI186" s="69">
        <f t="shared" si="227"/>
        <v>1559000</v>
      </c>
      <c r="EJ186" s="69">
        <v>1920000</v>
      </c>
      <c r="EK186" s="91"/>
      <c r="EL186" s="69"/>
      <c r="EM186" s="69"/>
      <c r="EN186" s="69"/>
      <c r="EO186" s="69"/>
      <c r="EP186" s="69"/>
      <c r="EQ186" s="69"/>
      <c r="ER186" s="69"/>
      <c r="ES186" s="69"/>
      <c r="ET186" s="69"/>
      <c r="EU186" s="91"/>
    </row>
    <row r="187" spans="1:151" s="72" customFormat="1">
      <c r="A187" s="61">
        <v>38596</v>
      </c>
      <c r="B187" s="70">
        <v>305</v>
      </c>
      <c r="C187" s="70">
        <f t="shared" si="190"/>
        <v>616</v>
      </c>
      <c r="D187" s="70">
        <v>921</v>
      </c>
      <c r="E187" s="70">
        <f t="shared" si="191"/>
        <v>2499</v>
      </c>
      <c r="F187" s="70">
        <f t="shared" si="192"/>
        <v>3313</v>
      </c>
      <c r="G187" s="70">
        <f t="shared" si="193"/>
        <v>5812</v>
      </c>
      <c r="H187" s="70">
        <v>2804</v>
      </c>
      <c r="I187" s="70">
        <f t="shared" si="194"/>
        <v>3929</v>
      </c>
      <c r="J187" s="70">
        <v>6733</v>
      </c>
      <c r="K187" s="23"/>
      <c r="L187" s="70">
        <v>774</v>
      </c>
      <c r="M187" s="70">
        <f t="shared" si="195"/>
        <v>1514</v>
      </c>
      <c r="N187" s="70">
        <v>2288</v>
      </c>
      <c r="O187" s="70">
        <f t="shared" si="196"/>
        <v>951</v>
      </c>
      <c r="P187" s="70">
        <f t="shared" si="197"/>
        <v>1542</v>
      </c>
      <c r="Q187" s="70">
        <f t="shared" si="198"/>
        <v>2493</v>
      </c>
      <c r="R187" s="70">
        <v>1725</v>
      </c>
      <c r="S187" s="70">
        <f t="shared" si="199"/>
        <v>3056</v>
      </c>
      <c r="T187" s="70">
        <v>4781</v>
      </c>
      <c r="U187" s="23"/>
      <c r="V187" s="70">
        <v>-469</v>
      </c>
      <c r="W187" s="70">
        <f t="shared" si="200"/>
        <v>-898</v>
      </c>
      <c r="X187" s="70">
        <v>-1367</v>
      </c>
      <c r="Y187" s="70">
        <f t="shared" si="201"/>
        <v>1548</v>
      </c>
      <c r="Z187" s="70">
        <f t="shared" si="202"/>
        <v>1771</v>
      </c>
      <c r="AA187" s="70">
        <f t="shared" si="203"/>
        <v>3319</v>
      </c>
      <c r="AB187" s="70">
        <v>1079</v>
      </c>
      <c r="AC187" s="70">
        <f t="shared" si="204"/>
        <v>873</v>
      </c>
      <c r="AD187" s="70">
        <v>1952</v>
      </c>
      <c r="AE187" s="23"/>
      <c r="AF187" s="233">
        <f t="shared" si="244"/>
        <v>-6964</v>
      </c>
      <c r="AG187" s="233">
        <f t="shared" si="205"/>
        <v>-13733</v>
      </c>
      <c r="AH187" s="233">
        <f t="shared" si="245"/>
        <v>-20697</v>
      </c>
      <c r="AI187" s="233">
        <f t="shared" si="206"/>
        <v>12951</v>
      </c>
      <c r="AJ187" s="233">
        <f t="shared" si="207"/>
        <v>14151</v>
      </c>
      <c r="AK187" s="233">
        <f t="shared" si="208"/>
        <v>27102</v>
      </c>
      <c r="AL187" s="233">
        <f t="shared" si="246"/>
        <v>5987</v>
      </c>
      <c r="AM187" s="233">
        <f t="shared" si="209"/>
        <v>418</v>
      </c>
      <c r="AN187" s="233">
        <f t="shared" si="247"/>
        <v>6405</v>
      </c>
      <c r="AO187" s="23"/>
      <c r="AP187" s="233">
        <f t="shared" si="228"/>
        <v>3976</v>
      </c>
      <c r="AQ187" s="233">
        <f t="shared" si="229"/>
        <v>10940</v>
      </c>
      <c r="AR187" s="233">
        <f t="shared" si="230"/>
        <v>-6964</v>
      </c>
      <c r="AS187" s="233">
        <f t="shared" si="231"/>
        <v>26939</v>
      </c>
      <c r="AT187" s="233">
        <f t="shared" si="232"/>
        <v>13988</v>
      </c>
      <c r="AU187" s="233">
        <f t="shared" si="233"/>
        <v>12951</v>
      </c>
      <c r="AV187" s="409">
        <f t="shared" si="234"/>
        <v>30915</v>
      </c>
      <c r="AW187" s="409">
        <f t="shared" si="235"/>
        <v>24928</v>
      </c>
      <c r="AX187" s="233">
        <f t="shared" si="236"/>
        <v>5987</v>
      </c>
      <c r="AY187" s="75"/>
      <c r="AZ187" s="744">
        <v>318957</v>
      </c>
      <c r="BA187" s="382">
        <f t="shared" si="248"/>
        <v>4.0946290000000003</v>
      </c>
      <c r="BB187" s="69">
        <f t="shared" si="210"/>
        <v>82506</v>
      </c>
      <c r="BC187" s="382">
        <f t="shared" si="248"/>
        <v>1.03498</v>
      </c>
      <c r="BD187" s="744">
        <v>401463</v>
      </c>
      <c r="BE187" s="382">
        <f t="shared" si="237"/>
        <v>5.1296090000000003</v>
      </c>
      <c r="BF187" s="744">
        <v>481748</v>
      </c>
      <c r="BG187" s="382">
        <f t="shared" si="238"/>
        <v>5.8185690000000001</v>
      </c>
      <c r="BH187" s="69">
        <f t="shared" si="186"/>
        <v>1532455</v>
      </c>
      <c r="BI187" s="382">
        <f t="shared" si="239"/>
        <v>20.52685</v>
      </c>
      <c r="BJ187" s="744">
        <v>2014203</v>
      </c>
      <c r="BK187" s="382">
        <f t="shared" si="240"/>
        <v>26.345419</v>
      </c>
      <c r="BL187" s="69">
        <f t="shared" si="272"/>
        <v>800705</v>
      </c>
      <c r="BM187" s="382">
        <f t="shared" si="241"/>
        <v>9.9131979999999995</v>
      </c>
      <c r="BN187" s="69">
        <f t="shared" si="211"/>
        <v>1615388</v>
      </c>
      <c r="BO187" s="382">
        <f t="shared" si="242"/>
        <v>21.571867999999998</v>
      </c>
      <c r="BP187" s="744">
        <v>2416093</v>
      </c>
      <c r="BQ187" s="382">
        <f t="shared" si="243"/>
        <v>31.485066</v>
      </c>
      <c r="BR187" s="20"/>
      <c r="BS187" s="744">
        <v>626630</v>
      </c>
      <c r="BT187" s="420">
        <f t="shared" si="249"/>
        <v>7.1238539999999997</v>
      </c>
      <c r="BU187" s="69">
        <f t="shared" si="212"/>
        <v>60759</v>
      </c>
      <c r="BV187" s="420">
        <f t="shared" si="250"/>
        <v>0.60729999999999995</v>
      </c>
      <c r="BW187" s="744">
        <v>687389</v>
      </c>
      <c r="BX187" s="420">
        <f t="shared" si="270"/>
        <v>7.7311540000000001</v>
      </c>
      <c r="BY187" s="744">
        <v>1410698</v>
      </c>
      <c r="BZ187" s="420">
        <f t="shared" ref="BZ187:BZ203" si="277">SUM(BY176:BY187)/1000000</f>
        <v>14.90507</v>
      </c>
      <c r="CA187" s="69">
        <f t="shared" si="213"/>
        <v>1157596</v>
      </c>
      <c r="CB187" s="420">
        <f t="shared" ref="CB187:CB250" si="278">SUM(CA176:CA187)/1000000</f>
        <v>13.389953999999999</v>
      </c>
      <c r="CC187" s="744">
        <v>2568294</v>
      </c>
      <c r="CD187" s="420">
        <f t="shared" si="275"/>
        <v>28.295024000000002</v>
      </c>
      <c r="CE187" s="69">
        <f t="shared" si="214"/>
        <v>2037328</v>
      </c>
      <c r="CF187" s="420">
        <f t="shared" si="276"/>
        <v>22.028924</v>
      </c>
      <c r="CG187" s="69">
        <f t="shared" si="215"/>
        <v>1220729</v>
      </c>
      <c r="CH187" s="420">
        <f t="shared" si="273"/>
        <v>14.023671</v>
      </c>
      <c r="CI187" s="744">
        <v>3258057</v>
      </c>
      <c r="CJ187" s="471">
        <f t="shared" si="274"/>
        <v>36.052594999999997</v>
      </c>
      <c r="CK187" s="96"/>
      <c r="CL187" s="514">
        <v>921</v>
      </c>
      <c r="CM187" s="868">
        <f t="shared" si="189"/>
        <v>1.1954397394136809</v>
      </c>
      <c r="CN187" s="613"/>
      <c r="CO187" s="96"/>
      <c r="CP187" s="69">
        <f t="shared" si="216"/>
        <v>381293.87296416942</v>
      </c>
      <c r="CQ187" s="692">
        <f t="shared" si="252"/>
        <v>4.9619307918227653</v>
      </c>
      <c r="CR187" s="69">
        <f t="shared" si="216"/>
        <v>98630.951140065154</v>
      </c>
      <c r="CS187" s="692">
        <f t="shared" si="253"/>
        <v>1.2542200644197878</v>
      </c>
      <c r="CT187" s="69">
        <f t="shared" si="216"/>
        <v>479924.82410423458</v>
      </c>
      <c r="CU187" s="692">
        <f t="shared" si="254"/>
        <v>6.2161508562425523</v>
      </c>
      <c r="CV187" s="69">
        <f t="shared" si="216"/>
        <v>575900.70358306193</v>
      </c>
      <c r="CW187" s="692">
        <f t="shared" si="255"/>
        <v>7.0508682758318457</v>
      </c>
      <c r="CX187" s="69">
        <f t="shared" si="217"/>
        <v>1831957.6058631924</v>
      </c>
      <c r="CY187" s="692">
        <f t="shared" si="256"/>
        <v>24.879734108622007</v>
      </c>
      <c r="CZ187" s="69">
        <f t="shared" si="218"/>
        <v>2407858.3094462543</v>
      </c>
      <c r="DA187" s="692">
        <f t="shared" si="257"/>
        <v>31.930602384453849</v>
      </c>
      <c r="DB187" s="69">
        <f t="shared" si="219"/>
        <v>957194.57654723129</v>
      </c>
      <c r="DC187" s="692">
        <f t="shared" si="258"/>
        <v>12.012799067654612</v>
      </c>
      <c r="DD187" s="69">
        <f t="shared" si="220"/>
        <v>1931099.0097719871</v>
      </c>
      <c r="DE187" s="692">
        <f t="shared" si="259"/>
        <v>26.146128828249637</v>
      </c>
      <c r="DF187" s="69">
        <f t="shared" si="220"/>
        <v>2888293.5863192184</v>
      </c>
      <c r="DG187" s="692">
        <f t="shared" si="260"/>
        <v>38.158927895904242</v>
      </c>
      <c r="DH187" s="20"/>
      <c r="DI187" s="69">
        <f t="shared" si="221"/>
        <v>749098.40390879486</v>
      </c>
      <c r="DJ187" s="692">
        <f t="shared" si="261"/>
        <v>8.6318292493265663</v>
      </c>
      <c r="DK187" s="69">
        <f t="shared" si="221"/>
        <v>72633.723127035832</v>
      </c>
      <c r="DL187" s="692">
        <f t="shared" si="262"/>
        <v>0.73571942746562113</v>
      </c>
      <c r="DM187" s="69">
        <f t="shared" si="221"/>
        <v>821732.12703583064</v>
      </c>
      <c r="DN187" s="692">
        <f t="shared" si="263"/>
        <v>9.3675486767921861</v>
      </c>
      <c r="DO187" s="69">
        <f t="shared" si="221"/>
        <v>1686404.4495114009</v>
      </c>
      <c r="DP187" s="692">
        <f t="shared" si="264"/>
        <v>18.057935051318786</v>
      </c>
      <c r="DQ187" s="69">
        <f t="shared" si="222"/>
        <v>1383836.2605863193</v>
      </c>
      <c r="DR187" s="692">
        <f t="shared" si="265"/>
        <v>16.224555690524802</v>
      </c>
      <c r="DS187" s="69">
        <f t="shared" si="223"/>
        <v>3070240.7100977199</v>
      </c>
      <c r="DT187" s="692">
        <f t="shared" si="266"/>
        <v>34.282490741843596</v>
      </c>
      <c r="DU187" s="69">
        <f t="shared" si="224"/>
        <v>2435502.8534201956</v>
      </c>
      <c r="DV187" s="471">
        <f t="shared" si="267"/>
        <v>26.689764300645358</v>
      </c>
      <c r="DW187" s="69">
        <f t="shared" si="225"/>
        <v>1459307.9576547232</v>
      </c>
      <c r="DX187" s="692">
        <f t="shared" si="268"/>
        <v>16.992285555588019</v>
      </c>
      <c r="DY187" s="69">
        <f t="shared" si="226"/>
        <v>3894810.8110749191</v>
      </c>
      <c r="DZ187" s="692">
        <f t="shared" si="269"/>
        <v>43.682049856233363</v>
      </c>
      <c r="EA187" s="91"/>
      <c r="EB187" s="69"/>
      <c r="EC187" s="69"/>
      <c r="ED187" s="69"/>
      <c r="EE187" s="69"/>
      <c r="EF187" s="69"/>
      <c r="EG187" s="69"/>
      <c r="EH187" s="69">
        <v>383000</v>
      </c>
      <c r="EI187" s="69">
        <f t="shared" si="227"/>
        <v>1725000</v>
      </c>
      <c r="EJ187" s="69">
        <v>2108000</v>
      </c>
      <c r="EK187" s="91"/>
      <c r="EL187" s="69"/>
      <c r="EM187" s="69"/>
      <c r="EN187" s="69"/>
      <c r="EO187" s="69"/>
      <c r="EP187" s="69"/>
      <c r="EQ187" s="69"/>
      <c r="ER187" s="69"/>
      <c r="ES187" s="69"/>
      <c r="ET187" s="69"/>
      <c r="EU187" s="91"/>
    </row>
    <row r="188" spans="1:151" s="72" customFormat="1">
      <c r="A188" s="61">
        <v>38626</v>
      </c>
      <c r="B188" s="70">
        <v>291</v>
      </c>
      <c r="C188" s="70">
        <f t="shared" si="190"/>
        <v>664</v>
      </c>
      <c r="D188" s="70">
        <v>955</v>
      </c>
      <c r="E188" s="70">
        <f t="shared" si="191"/>
        <v>2243</v>
      </c>
      <c r="F188" s="70">
        <f t="shared" si="192"/>
        <v>3266</v>
      </c>
      <c r="G188" s="70">
        <f t="shared" si="193"/>
        <v>5509</v>
      </c>
      <c r="H188" s="70">
        <v>2534</v>
      </c>
      <c r="I188" s="70">
        <f t="shared" si="194"/>
        <v>3930</v>
      </c>
      <c r="J188" s="70">
        <v>6464</v>
      </c>
      <c r="K188" s="23"/>
      <c r="L188" s="70">
        <v>850</v>
      </c>
      <c r="M188" s="70">
        <f t="shared" si="195"/>
        <v>1707</v>
      </c>
      <c r="N188" s="70">
        <v>2557</v>
      </c>
      <c r="O188" s="70">
        <f t="shared" si="196"/>
        <v>820</v>
      </c>
      <c r="P188" s="70">
        <f t="shared" si="197"/>
        <v>1291</v>
      </c>
      <c r="Q188" s="70">
        <f t="shared" si="198"/>
        <v>2111</v>
      </c>
      <c r="R188" s="70">
        <v>1670</v>
      </c>
      <c r="S188" s="70">
        <f t="shared" si="199"/>
        <v>2998</v>
      </c>
      <c r="T188" s="70">
        <v>4668</v>
      </c>
      <c r="U188" s="23"/>
      <c r="V188" s="70">
        <v>-559</v>
      </c>
      <c r="W188" s="70">
        <f t="shared" si="200"/>
        <v>-1043</v>
      </c>
      <c r="X188" s="70">
        <v>-1602</v>
      </c>
      <c r="Y188" s="70">
        <f t="shared" si="201"/>
        <v>1423</v>
      </c>
      <c r="Z188" s="70">
        <f t="shared" si="202"/>
        <v>1975</v>
      </c>
      <c r="AA188" s="70">
        <f t="shared" si="203"/>
        <v>3398</v>
      </c>
      <c r="AB188" s="70">
        <v>864</v>
      </c>
      <c r="AC188" s="70">
        <f t="shared" si="204"/>
        <v>932</v>
      </c>
      <c r="AD188" s="70">
        <v>1796</v>
      </c>
      <c r="AE188" s="23"/>
      <c r="AF188" s="233">
        <f t="shared" si="244"/>
        <v>-7074</v>
      </c>
      <c r="AG188" s="233">
        <f t="shared" si="205"/>
        <v>-14021</v>
      </c>
      <c r="AH188" s="233">
        <f t="shared" si="245"/>
        <v>-21095</v>
      </c>
      <c r="AI188" s="233">
        <f t="shared" si="206"/>
        <v>12885</v>
      </c>
      <c r="AJ188" s="233">
        <f t="shared" si="207"/>
        <v>14210</v>
      </c>
      <c r="AK188" s="233">
        <f t="shared" si="208"/>
        <v>27095</v>
      </c>
      <c r="AL188" s="233">
        <f t="shared" si="246"/>
        <v>5811</v>
      </c>
      <c r="AM188" s="233">
        <f t="shared" si="209"/>
        <v>189</v>
      </c>
      <c r="AN188" s="233">
        <f t="shared" si="247"/>
        <v>6000</v>
      </c>
      <c r="AO188" s="23"/>
      <c r="AP188" s="233">
        <f t="shared" si="228"/>
        <v>3979</v>
      </c>
      <c r="AQ188" s="233">
        <f t="shared" si="229"/>
        <v>11053</v>
      </c>
      <c r="AR188" s="233">
        <f t="shared" si="230"/>
        <v>-7074</v>
      </c>
      <c r="AS188" s="233">
        <f t="shared" si="231"/>
        <v>26964</v>
      </c>
      <c r="AT188" s="233">
        <f t="shared" si="232"/>
        <v>14079</v>
      </c>
      <c r="AU188" s="233">
        <f t="shared" si="233"/>
        <v>12885</v>
      </c>
      <c r="AV188" s="409">
        <f t="shared" si="234"/>
        <v>30943</v>
      </c>
      <c r="AW188" s="409">
        <f t="shared" si="235"/>
        <v>25132</v>
      </c>
      <c r="AX188" s="233">
        <f t="shared" si="236"/>
        <v>5811</v>
      </c>
      <c r="AY188" s="75"/>
      <c r="AZ188" s="744">
        <v>351893</v>
      </c>
      <c r="BA188" s="382">
        <f t="shared" si="248"/>
        <v>4.0792270000000004</v>
      </c>
      <c r="BB188" s="69">
        <f t="shared" si="210"/>
        <v>86452</v>
      </c>
      <c r="BC188" s="382">
        <f t="shared" si="248"/>
        <v>1.0390299999999999</v>
      </c>
      <c r="BD188" s="744">
        <v>438345</v>
      </c>
      <c r="BE188" s="382">
        <f t="shared" si="237"/>
        <v>5.1182569999999998</v>
      </c>
      <c r="BF188" s="744">
        <v>513297</v>
      </c>
      <c r="BG188" s="382">
        <f t="shared" si="238"/>
        <v>5.8171179999999998</v>
      </c>
      <c r="BH188" s="69">
        <f t="shared" si="186"/>
        <v>1605834</v>
      </c>
      <c r="BI188" s="382">
        <f t="shared" si="239"/>
        <v>20.553104000000001</v>
      </c>
      <c r="BJ188" s="744">
        <v>2119131</v>
      </c>
      <c r="BK188" s="382">
        <f t="shared" si="240"/>
        <v>26.370221999999998</v>
      </c>
      <c r="BL188" s="69">
        <f t="shared" si="272"/>
        <v>865190</v>
      </c>
      <c r="BM188" s="382">
        <f t="shared" si="241"/>
        <v>9.8963450000000002</v>
      </c>
      <c r="BN188" s="69">
        <f t="shared" si="211"/>
        <v>1693056</v>
      </c>
      <c r="BO188" s="382">
        <f t="shared" si="242"/>
        <v>21.601599</v>
      </c>
      <c r="BP188" s="744">
        <v>2558246</v>
      </c>
      <c r="BQ188" s="382">
        <f t="shared" si="243"/>
        <v>31.497944</v>
      </c>
      <c r="BR188" s="20"/>
      <c r="BS188" s="744">
        <v>667115</v>
      </c>
      <c r="BT188" s="420">
        <f t="shared" si="249"/>
        <v>7.2008979999999996</v>
      </c>
      <c r="BU188" s="69">
        <f t="shared" si="212"/>
        <v>52753</v>
      </c>
      <c r="BV188" s="420">
        <f t="shared" si="250"/>
        <v>0.61571799999999999</v>
      </c>
      <c r="BW188" s="744">
        <v>719868</v>
      </c>
      <c r="BX188" s="420">
        <f t="shared" si="270"/>
        <v>7.8166159999999998</v>
      </c>
      <c r="BY188" s="744">
        <v>1279328</v>
      </c>
      <c r="BZ188" s="420">
        <f t="shared" si="277"/>
        <v>14.959258</v>
      </c>
      <c r="CA188" s="69">
        <f t="shared" si="213"/>
        <v>1044354</v>
      </c>
      <c r="CB188" s="420">
        <f t="shared" si="278"/>
        <v>13.279991000000001</v>
      </c>
      <c r="CC188" s="744">
        <v>2323682</v>
      </c>
      <c r="CD188" s="420">
        <f t="shared" si="275"/>
        <v>28.239249000000001</v>
      </c>
      <c r="CE188" s="69">
        <f t="shared" si="214"/>
        <v>1946443</v>
      </c>
      <c r="CF188" s="420">
        <f t="shared" si="276"/>
        <v>22.160156000000001</v>
      </c>
      <c r="CG188" s="69">
        <f t="shared" si="215"/>
        <v>1099277</v>
      </c>
      <c r="CH188" s="420">
        <f t="shared" si="273"/>
        <v>13.921775999999999</v>
      </c>
      <c r="CI188" s="744">
        <v>3045720</v>
      </c>
      <c r="CJ188" s="471">
        <f t="shared" si="274"/>
        <v>36.081932000000002</v>
      </c>
      <c r="CK188" s="96"/>
      <c r="CL188" s="514">
        <v>921</v>
      </c>
      <c r="CM188" s="868">
        <f t="shared" si="189"/>
        <v>1.1954397394136809</v>
      </c>
      <c r="CN188" s="613"/>
      <c r="CO188" s="96"/>
      <c r="CP188" s="69">
        <f t="shared" si="216"/>
        <v>420666.87622149842</v>
      </c>
      <c r="CQ188" s="692">
        <f t="shared" si="252"/>
        <v>4.9352616116283343</v>
      </c>
      <c r="CR188" s="69">
        <f t="shared" si="216"/>
        <v>103348.15635179153</v>
      </c>
      <c r="CS188" s="692">
        <f t="shared" si="253"/>
        <v>1.2572091477627296</v>
      </c>
      <c r="CT188" s="69">
        <f t="shared" si="216"/>
        <v>524015.03257328994</v>
      </c>
      <c r="CU188" s="692">
        <f t="shared" si="254"/>
        <v>6.1924707593910631</v>
      </c>
      <c r="CV188" s="69">
        <f t="shared" si="216"/>
        <v>613615.63192182418</v>
      </c>
      <c r="CW188" s="692">
        <f t="shared" si="255"/>
        <v>7.0375618413819883</v>
      </c>
      <c r="CX188" s="69">
        <f t="shared" si="217"/>
        <v>1919677.7785016289</v>
      </c>
      <c r="CY188" s="692">
        <f t="shared" si="256"/>
        <v>24.875609254380279</v>
      </c>
      <c r="CZ188" s="69">
        <f t="shared" si="218"/>
        <v>2533293.410423453</v>
      </c>
      <c r="DA188" s="692">
        <f t="shared" si="257"/>
        <v>31.913171095762262</v>
      </c>
      <c r="DB188" s="69">
        <f t="shared" si="219"/>
        <v>1034282.5081433225</v>
      </c>
      <c r="DC188" s="692">
        <f t="shared" si="258"/>
        <v>11.972823453010324</v>
      </c>
      <c r="DD188" s="69">
        <f t="shared" si="220"/>
        <v>2023946.4234527689</v>
      </c>
      <c r="DE188" s="692">
        <f t="shared" si="259"/>
        <v>26.144277878914792</v>
      </c>
      <c r="DF188" s="69">
        <f t="shared" si="220"/>
        <v>3058228.9315960915</v>
      </c>
      <c r="DG188" s="692">
        <f t="shared" si="260"/>
        <v>38.117101331925113</v>
      </c>
      <c r="DH188" s="20"/>
      <c r="DI188" s="69">
        <f t="shared" si="221"/>
        <v>797495.78175895766</v>
      </c>
      <c r="DJ188" s="692">
        <f t="shared" si="261"/>
        <v>8.7106655498908339</v>
      </c>
      <c r="DK188" s="69">
        <f t="shared" si="221"/>
        <v>63063.032573289907</v>
      </c>
      <c r="DL188" s="692">
        <f t="shared" si="262"/>
        <v>0.74478596114510576</v>
      </c>
      <c r="DM188" s="69">
        <f t="shared" si="221"/>
        <v>860558.8143322476</v>
      </c>
      <c r="DN188" s="692">
        <f t="shared" si="263"/>
        <v>9.4554515110359372</v>
      </c>
      <c r="DO188" s="69">
        <f t="shared" si="221"/>
        <v>1529359.5309446256</v>
      </c>
      <c r="DP188" s="692">
        <f t="shared" si="264"/>
        <v>18.095171639785537</v>
      </c>
      <c r="DQ188" s="69">
        <f t="shared" si="222"/>
        <v>1248462.2736156352</v>
      </c>
      <c r="DR188" s="692">
        <f t="shared" si="265"/>
        <v>16.067151794892652</v>
      </c>
      <c r="DS188" s="69">
        <f t="shared" si="223"/>
        <v>2777821.8045602608</v>
      </c>
      <c r="DT188" s="692">
        <f t="shared" si="266"/>
        <v>34.162323434678193</v>
      </c>
      <c r="DU188" s="69">
        <f t="shared" si="224"/>
        <v>2326855.3127035834</v>
      </c>
      <c r="DV188" s="471">
        <f t="shared" si="267"/>
        <v>26.805837189676371</v>
      </c>
      <c r="DW188" s="69">
        <f t="shared" si="225"/>
        <v>1314119.410423453</v>
      </c>
      <c r="DX188" s="692">
        <f t="shared" si="268"/>
        <v>16.843473138577846</v>
      </c>
      <c r="DY188" s="69">
        <f t="shared" si="226"/>
        <v>3640974.7231270359</v>
      </c>
      <c r="DZ188" s="692">
        <f t="shared" si="269"/>
        <v>43.649310328254209</v>
      </c>
      <c r="EA188" s="91"/>
      <c r="EB188" s="69">
        <v>188000</v>
      </c>
      <c r="EC188" s="69">
        <f>ED188-EB188</f>
        <v>1148000</v>
      </c>
      <c r="ED188" s="69">
        <v>1336000</v>
      </c>
      <c r="EE188" s="69">
        <v>224000</v>
      </c>
      <c r="EF188" s="69">
        <f>EG188-EE188</f>
        <v>774000</v>
      </c>
      <c r="EG188" s="69">
        <v>998000</v>
      </c>
      <c r="EH188" s="69">
        <v>412000</v>
      </c>
      <c r="EI188" s="69">
        <f t="shared" si="227"/>
        <v>1922000</v>
      </c>
      <c r="EJ188" s="69">
        <v>2334000</v>
      </c>
      <c r="EK188" s="91"/>
      <c r="EL188" s="69"/>
      <c r="EM188" s="69"/>
      <c r="EN188" s="69"/>
      <c r="EO188" s="69"/>
      <c r="EP188" s="69"/>
      <c r="EQ188" s="69"/>
      <c r="ER188" s="69"/>
      <c r="ES188" s="69"/>
      <c r="ET188" s="69"/>
      <c r="EU188" s="91"/>
    </row>
    <row r="189" spans="1:151" s="72" customFormat="1">
      <c r="A189" s="61">
        <v>38657</v>
      </c>
      <c r="B189" s="70">
        <v>289</v>
      </c>
      <c r="C189" s="70">
        <f t="shared" si="190"/>
        <v>636</v>
      </c>
      <c r="D189" s="70">
        <v>925</v>
      </c>
      <c r="E189" s="70">
        <f t="shared" si="191"/>
        <v>2144</v>
      </c>
      <c r="F189" s="70">
        <f t="shared" si="192"/>
        <v>3284</v>
      </c>
      <c r="G189" s="70">
        <f t="shared" si="193"/>
        <v>5428</v>
      </c>
      <c r="H189" s="70">
        <v>2433</v>
      </c>
      <c r="I189" s="70">
        <f t="shared" si="194"/>
        <v>3920</v>
      </c>
      <c r="J189" s="70">
        <v>6353</v>
      </c>
      <c r="K189" s="23"/>
      <c r="L189" s="70">
        <v>719</v>
      </c>
      <c r="M189" s="70">
        <f t="shared" si="195"/>
        <v>1563</v>
      </c>
      <c r="N189" s="70">
        <v>2282</v>
      </c>
      <c r="O189" s="70">
        <f t="shared" si="196"/>
        <v>904</v>
      </c>
      <c r="P189" s="70">
        <f t="shared" si="197"/>
        <v>1438</v>
      </c>
      <c r="Q189" s="70">
        <f t="shared" si="198"/>
        <v>2342</v>
      </c>
      <c r="R189" s="70">
        <v>1623</v>
      </c>
      <c r="S189" s="70">
        <f t="shared" si="199"/>
        <v>3001</v>
      </c>
      <c r="T189" s="70">
        <v>4624</v>
      </c>
      <c r="U189" s="23"/>
      <c r="V189" s="70">
        <v>-430</v>
      </c>
      <c r="W189" s="70">
        <f t="shared" si="200"/>
        <v>-927</v>
      </c>
      <c r="X189" s="70">
        <v>-1357</v>
      </c>
      <c r="Y189" s="70">
        <f t="shared" si="201"/>
        <v>1240</v>
      </c>
      <c r="Z189" s="70">
        <f t="shared" si="202"/>
        <v>1846</v>
      </c>
      <c r="AA189" s="70">
        <f t="shared" si="203"/>
        <v>3086</v>
      </c>
      <c r="AB189" s="70">
        <v>810</v>
      </c>
      <c r="AC189" s="70">
        <f t="shared" si="204"/>
        <v>919</v>
      </c>
      <c r="AD189" s="70">
        <v>1729</v>
      </c>
      <c r="AE189" s="23"/>
      <c r="AF189" s="233">
        <f t="shared" si="244"/>
        <v>-7017</v>
      </c>
      <c r="AG189" s="233">
        <f t="shared" si="205"/>
        <v>-14283</v>
      </c>
      <c r="AH189" s="233">
        <f t="shared" si="245"/>
        <v>-21300</v>
      </c>
      <c r="AI189" s="233">
        <f t="shared" si="206"/>
        <v>13018</v>
      </c>
      <c r="AJ189" s="233">
        <f t="shared" si="207"/>
        <v>14439</v>
      </c>
      <c r="AK189" s="233">
        <f t="shared" si="208"/>
        <v>27457</v>
      </c>
      <c r="AL189" s="233">
        <f t="shared" si="246"/>
        <v>6001</v>
      </c>
      <c r="AM189" s="233">
        <f t="shared" si="209"/>
        <v>156</v>
      </c>
      <c r="AN189" s="233">
        <f t="shared" si="247"/>
        <v>6157</v>
      </c>
      <c r="AO189" s="23"/>
      <c r="AP189" s="233">
        <f t="shared" si="228"/>
        <v>4013</v>
      </c>
      <c r="AQ189" s="233">
        <f t="shared" si="229"/>
        <v>11030</v>
      </c>
      <c r="AR189" s="233">
        <f t="shared" si="230"/>
        <v>-7017</v>
      </c>
      <c r="AS189" s="233">
        <f t="shared" si="231"/>
        <v>26881</v>
      </c>
      <c r="AT189" s="233">
        <f t="shared" si="232"/>
        <v>13863</v>
      </c>
      <c r="AU189" s="233">
        <f t="shared" si="233"/>
        <v>13018</v>
      </c>
      <c r="AV189" s="409">
        <f t="shared" si="234"/>
        <v>30894</v>
      </c>
      <c r="AW189" s="409">
        <f t="shared" si="235"/>
        <v>24893</v>
      </c>
      <c r="AX189" s="233">
        <f t="shared" si="236"/>
        <v>6001</v>
      </c>
      <c r="AY189" s="75"/>
      <c r="AZ189" s="744">
        <v>343051</v>
      </c>
      <c r="BA189" s="382">
        <f t="shared" si="248"/>
        <v>4.0695110000000003</v>
      </c>
      <c r="BB189" s="69">
        <f t="shared" si="210"/>
        <v>77327</v>
      </c>
      <c r="BC189" s="382">
        <f t="shared" si="248"/>
        <v>1.036808</v>
      </c>
      <c r="BD189" s="744">
        <v>420378</v>
      </c>
      <c r="BE189" s="382">
        <f t="shared" si="237"/>
        <v>5.1063190000000001</v>
      </c>
      <c r="BF189" s="744">
        <v>603094</v>
      </c>
      <c r="BG189" s="382">
        <f t="shared" si="238"/>
        <v>5.9556240000000003</v>
      </c>
      <c r="BH189" s="69">
        <f t="shared" si="186"/>
        <v>1635357</v>
      </c>
      <c r="BI189" s="382">
        <f t="shared" si="239"/>
        <v>20.394908000000001</v>
      </c>
      <c r="BJ189" s="744">
        <v>2238451</v>
      </c>
      <c r="BK189" s="382">
        <f t="shared" si="240"/>
        <v>26.350532000000001</v>
      </c>
      <c r="BL189" s="69">
        <f t="shared" si="272"/>
        <v>946145</v>
      </c>
      <c r="BM189" s="382">
        <f t="shared" si="241"/>
        <v>10.025135000000001</v>
      </c>
      <c r="BN189" s="69">
        <f t="shared" si="211"/>
        <v>1713224</v>
      </c>
      <c r="BO189" s="382">
        <f t="shared" si="242"/>
        <v>21.440560999999999</v>
      </c>
      <c r="BP189" s="744">
        <v>2659369</v>
      </c>
      <c r="BQ189" s="382">
        <f t="shared" si="243"/>
        <v>31.465696000000001</v>
      </c>
      <c r="BR189" s="20"/>
      <c r="BS189" s="744">
        <v>665512</v>
      </c>
      <c r="BT189" s="420">
        <f t="shared" si="249"/>
        <v>7.216405</v>
      </c>
      <c r="BU189" s="69">
        <f t="shared" si="212"/>
        <v>47299</v>
      </c>
      <c r="BV189" s="420">
        <f t="shared" si="250"/>
        <v>0.60996700000000004</v>
      </c>
      <c r="BW189" s="744">
        <v>712811</v>
      </c>
      <c r="BX189" s="420">
        <f t="shared" si="270"/>
        <v>7.8263720000000001</v>
      </c>
      <c r="BY189" s="744">
        <v>1520969</v>
      </c>
      <c r="BZ189" s="420">
        <f t="shared" si="277"/>
        <v>15.058073</v>
      </c>
      <c r="CA189" s="69">
        <f t="shared" si="213"/>
        <v>1269839</v>
      </c>
      <c r="CB189" s="420">
        <f t="shared" si="278"/>
        <v>13.471235</v>
      </c>
      <c r="CC189" s="744">
        <v>2790808</v>
      </c>
      <c r="CD189" s="420">
        <f t="shared" si="275"/>
        <v>28.529308</v>
      </c>
      <c r="CE189" s="69">
        <f t="shared" si="214"/>
        <v>2186481</v>
      </c>
      <c r="CF189" s="420">
        <f t="shared" si="276"/>
        <v>22.274477999999998</v>
      </c>
      <c r="CG189" s="69">
        <f t="shared" si="215"/>
        <v>1319391</v>
      </c>
      <c r="CH189" s="420">
        <f t="shared" si="273"/>
        <v>14.107099</v>
      </c>
      <c r="CI189" s="744">
        <v>3505872</v>
      </c>
      <c r="CJ189" s="471">
        <f t="shared" si="274"/>
        <v>36.381577</v>
      </c>
      <c r="CK189" s="96"/>
      <c r="CL189" s="514">
        <v>921</v>
      </c>
      <c r="CM189" s="868">
        <f t="shared" si="189"/>
        <v>1.1954397394136809</v>
      </c>
      <c r="CN189" s="613"/>
      <c r="CO189" s="96"/>
      <c r="CP189" s="69">
        <f t="shared" si="216"/>
        <v>410096.79804560263</v>
      </c>
      <c r="CQ189" s="692">
        <f t="shared" si="252"/>
        <v>4.9157163001606614</v>
      </c>
      <c r="CR189" s="69">
        <f t="shared" si="216"/>
        <v>92439.768729641699</v>
      </c>
      <c r="CS189" s="692">
        <f t="shared" si="253"/>
        <v>1.2527645702534331</v>
      </c>
      <c r="CT189" s="69">
        <f t="shared" si="216"/>
        <v>502536.56677524431</v>
      </c>
      <c r="CU189" s="692">
        <f t="shared" si="254"/>
        <v>6.1684808704140952</v>
      </c>
      <c r="CV189" s="69">
        <f t="shared" si="216"/>
        <v>720962.53420195449</v>
      </c>
      <c r="CW189" s="692">
        <f t="shared" si="255"/>
        <v>7.1926931941680143</v>
      </c>
      <c r="CX189" s="69">
        <f t="shared" si="217"/>
        <v>1954970.745928339</v>
      </c>
      <c r="CY189" s="692">
        <f t="shared" si="256"/>
        <v>24.646175295662598</v>
      </c>
      <c r="CZ189" s="69">
        <f t="shared" si="218"/>
        <v>2675933.2801302932</v>
      </c>
      <c r="DA189" s="692">
        <f t="shared" si="257"/>
        <v>31.83886848983061</v>
      </c>
      <c r="DB189" s="69">
        <f t="shared" si="219"/>
        <v>1131059.3322475571</v>
      </c>
      <c r="DC189" s="692">
        <f t="shared" si="258"/>
        <v>12.108409494328678</v>
      </c>
      <c r="DD189" s="69">
        <f t="shared" si="220"/>
        <v>2048056.0521172639</v>
      </c>
      <c r="DE189" s="692">
        <f t="shared" si="259"/>
        <v>25.90963209253648</v>
      </c>
      <c r="DF189" s="69">
        <f t="shared" si="220"/>
        <v>3179115.384364821</v>
      </c>
      <c r="DG189" s="692">
        <f t="shared" si="260"/>
        <v>38.018041586865159</v>
      </c>
      <c r="DH189" s="20"/>
      <c r="DI189" s="69">
        <f t="shared" si="221"/>
        <v>795579.49185667757</v>
      </c>
      <c r="DJ189" s="692">
        <f t="shared" si="261"/>
        <v>8.7145907220572436</v>
      </c>
      <c r="DK189" s="69">
        <f t="shared" si="221"/>
        <v>56543.104234527695</v>
      </c>
      <c r="DL189" s="692">
        <f t="shared" si="262"/>
        <v>0.73671839060087263</v>
      </c>
      <c r="DM189" s="69">
        <f t="shared" si="221"/>
        <v>852122.59609120525</v>
      </c>
      <c r="DN189" s="692">
        <f t="shared" si="263"/>
        <v>9.4513091126581177</v>
      </c>
      <c r="DO189" s="69">
        <f t="shared" si="221"/>
        <v>1818226.7850162869</v>
      </c>
      <c r="DP189" s="692">
        <f t="shared" si="264"/>
        <v>18.181328121704478</v>
      </c>
      <c r="DQ189" s="69">
        <f t="shared" si="222"/>
        <v>1518016.0032573291</v>
      </c>
      <c r="DR189" s="692">
        <f t="shared" si="265"/>
        <v>16.271524993946443</v>
      </c>
      <c r="DS189" s="69">
        <f t="shared" si="223"/>
        <v>3336242.7882736158</v>
      </c>
      <c r="DT189" s="692">
        <f t="shared" si="266"/>
        <v>34.452853115650925</v>
      </c>
      <c r="DU189" s="69">
        <f t="shared" si="224"/>
        <v>2613806.2768729646</v>
      </c>
      <c r="DV189" s="471">
        <f t="shared" si="267"/>
        <v>26.895918843761727</v>
      </c>
      <c r="DW189" s="69">
        <f t="shared" si="225"/>
        <v>1577252.4332247558</v>
      </c>
      <c r="DX189" s="692">
        <f t="shared" si="268"/>
        <v>17.0395210718026</v>
      </c>
      <c r="DY189" s="69">
        <f t="shared" si="226"/>
        <v>4191058.7100977204</v>
      </c>
      <c r="DZ189" s="692">
        <f t="shared" si="269"/>
        <v>43.935439915564324</v>
      </c>
      <c r="EA189" s="91"/>
      <c r="EB189" s="69"/>
      <c r="EC189" s="69"/>
      <c r="ED189" s="69"/>
      <c r="EE189" s="69"/>
      <c r="EF189" s="69"/>
      <c r="EG189" s="69"/>
      <c r="EH189" s="69">
        <v>463000</v>
      </c>
      <c r="EI189" s="69">
        <f t="shared" si="227"/>
        <v>2116000</v>
      </c>
      <c r="EJ189" s="69">
        <v>2579000</v>
      </c>
      <c r="EK189" s="91"/>
      <c r="EL189" s="69"/>
      <c r="EM189" s="69"/>
      <c r="EN189" s="69"/>
      <c r="EO189" s="69"/>
      <c r="EP189" s="69"/>
      <c r="EQ189" s="69"/>
      <c r="ER189" s="69"/>
      <c r="ES189" s="69"/>
      <c r="ET189" s="69"/>
      <c r="EU189" s="91"/>
    </row>
    <row r="190" spans="1:151" s="72" customFormat="1">
      <c r="A190" s="61">
        <v>38687</v>
      </c>
      <c r="B190" s="70">
        <v>488</v>
      </c>
      <c r="C190" s="70">
        <f t="shared" si="190"/>
        <v>1227</v>
      </c>
      <c r="D190" s="70">
        <v>1715</v>
      </c>
      <c r="E190" s="70">
        <f t="shared" si="191"/>
        <v>2363</v>
      </c>
      <c r="F190" s="70">
        <f t="shared" si="192"/>
        <v>3580</v>
      </c>
      <c r="G190" s="70">
        <f t="shared" si="193"/>
        <v>5943</v>
      </c>
      <c r="H190" s="70">
        <v>2851</v>
      </c>
      <c r="I190" s="70">
        <f t="shared" si="194"/>
        <v>4807</v>
      </c>
      <c r="J190" s="70">
        <v>7658</v>
      </c>
      <c r="K190" s="23"/>
      <c r="L190" s="70">
        <v>1067</v>
      </c>
      <c r="M190" s="70">
        <f t="shared" si="195"/>
        <v>2121</v>
      </c>
      <c r="N190" s="70">
        <v>3188</v>
      </c>
      <c r="O190" s="70">
        <f t="shared" si="196"/>
        <v>1323</v>
      </c>
      <c r="P190" s="70">
        <f t="shared" si="197"/>
        <v>2008</v>
      </c>
      <c r="Q190" s="70">
        <f t="shared" si="198"/>
        <v>3331</v>
      </c>
      <c r="R190" s="70">
        <v>2390</v>
      </c>
      <c r="S190" s="70">
        <f t="shared" si="199"/>
        <v>4129</v>
      </c>
      <c r="T190" s="70">
        <v>6519</v>
      </c>
      <c r="U190" s="23"/>
      <c r="V190" s="70">
        <v>-579</v>
      </c>
      <c r="W190" s="70">
        <f t="shared" si="200"/>
        <v>-894</v>
      </c>
      <c r="X190" s="70">
        <v>-1473</v>
      </c>
      <c r="Y190" s="70">
        <f t="shared" si="201"/>
        <v>1040</v>
      </c>
      <c r="Z190" s="70">
        <f t="shared" si="202"/>
        <v>1572</v>
      </c>
      <c r="AA190" s="70">
        <f t="shared" si="203"/>
        <v>2612</v>
      </c>
      <c r="AB190" s="70">
        <v>461</v>
      </c>
      <c r="AC190" s="70">
        <f t="shared" si="204"/>
        <v>678</v>
      </c>
      <c r="AD190" s="70">
        <v>1139</v>
      </c>
      <c r="AE190" s="23"/>
      <c r="AF190" s="233">
        <f t="shared" si="244"/>
        <v>-7096</v>
      </c>
      <c r="AG190" s="233">
        <f t="shared" si="205"/>
        <v>-14281</v>
      </c>
      <c r="AH190" s="233">
        <f t="shared" si="245"/>
        <v>-21377</v>
      </c>
      <c r="AI190" s="233">
        <f t="shared" si="206"/>
        <v>13448</v>
      </c>
      <c r="AJ190" s="233">
        <f t="shared" si="207"/>
        <v>14900</v>
      </c>
      <c r="AK190" s="233">
        <f t="shared" si="208"/>
        <v>28348</v>
      </c>
      <c r="AL190" s="233">
        <f t="shared" si="246"/>
        <v>6352</v>
      </c>
      <c r="AM190" s="233">
        <f t="shared" si="209"/>
        <v>619</v>
      </c>
      <c r="AN190" s="233">
        <f t="shared" si="247"/>
        <v>6971</v>
      </c>
      <c r="AO190" s="23"/>
      <c r="AP190" s="233">
        <f t="shared" si="228"/>
        <v>3990</v>
      </c>
      <c r="AQ190" s="233">
        <f t="shared" si="229"/>
        <v>11086</v>
      </c>
      <c r="AR190" s="233">
        <f t="shared" si="230"/>
        <v>-7096</v>
      </c>
      <c r="AS190" s="233">
        <f t="shared" si="231"/>
        <v>27047</v>
      </c>
      <c r="AT190" s="233">
        <f t="shared" si="232"/>
        <v>13599</v>
      </c>
      <c r="AU190" s="233">
        <f t="shared" si="233"/>
        <v>13448</v>
      </c>
      <c r="AV190" s="409">
        <f t="shared" si="234"/>
        <v>31037</v>
      </c>
      <c r="AW190" s="409">
        <f t="shared" si="235"/>
        <v>24685</v>
      </c>
      <c r="AX190" s="233">
        <f t="shared" si="236"/>
        <v>6352</v>
      </c>
      <c r="AY190" s="75"/>
      <c r="AZ190" s="744">
        <v>317287</v>
      </c>
      <c r="BA190" s="382">
        <f t="shared" si="248"/>
        <v>4.043939</v>
      </c>
      <c r="BB190" s="69">
        <f t="shared" si="210"/>
        <v>86118</v>
      </c>
      <c r="BC190" s="382">
        <f t="shared" si="248"/>
        <v>1.0319499999999999</v>
      </c>
      <c r="BD190" s="744">
        <v>403405</v>
      </c>
      <c r="BE190" s="382">
        <f t="shared" si="237"/>
        <v>5.0758890000000001</v>
      </c>
      <c r="BF190" s="744">
        <v>556198</v>
      </c>
      <c r="BG190" s="382">
        <f t="shared" si="238"/>
        <v>6.0477600000000002</v>
      </c>
      <c r="BH190" s="69">
        <f t="shared" si="186"/>
        <v>1745600</v>
      </c>
      <c r="BI190" s="382">
        <f t="shared" si="239"/>
        <v>20.440888000000001</v>
      </c>
      <c r="BJ190" s="744">
        <v>2301798</v>
      </c>
      <c r="BK190" s="382">
        <f t="shared" si="240"/>
        <v>26.488648000000001</v>
      </c>
      <c r="BL190" s="69">
        <f t="shared" si="272"/>
        <v>873485</v>
      </c>
      <c r="BM190" s="382">
        <f t="shared" si="241"/>
        <v>10.091699</v>
      </c>
      <c r="BN190" s="69">
        <f t="shared" si="211"/>
        <v>1832362</v>
      </c>
      <c r="BO190" s="382">
        <f t="shared" si="242"/>
        <v>21.481649999999998</v>
      </c>
      <c r="BP190" s="744">
        <v>2705847</v>
      </c>
      <c r="BQ190" s="382">
        <f t="shared" si="243"/>
        <v>31.573349</v>
      </c>
      <c r="BR190" s="20"/>
      <c r="BS190" s="744">
        <v>616835</v>
      </c>
      <c r="BT190" s="420">
        <f t="shared" si="249"/>
        <v>7.2301320000000002</v>
      </c>
      <c r="BU190" s="69">
        <f t="shared" si="212"/>
        <v>44342</v>
      </c>
      <c r="BV190" s="420">
        <f t="shared" si="250"/>
        <v>0.60956399999999999</v>
      </c>
      <c r="BW190" s="744">
        <v>661177</v>
      </c>
      <c r="BX190" s="420">
        <f t="shared" si="270"/>
        <v>7.839696</v>
      </c>
      <c r="BY190" s="744">
        <v>1225130</v>
      </c>
      <c r="BZ190" s="420">
        <f t="shared" si="277"/>
        <v>15.023720000000001</v>
      </c>
      <c r="CA190" s="69">
        <f t="shared" si="213"/>
        <v>1075726</v>
      </c>
      <c r="CB190" s="420">
        <f t="shared" si="278"/>
        <v>13.382580000000001</v>
      </c>
      <c r="CC190" s="744">
        <v>2300856</v>
      </c>
      <c r="CD190" s="420">
        <f t="shared" si="275"/>
        <v>28.406300000000002</v>
      </c>
      <c r="CE190" s="69">
        <f t="shared" si="214"/>
        <v>1841965</v>
      </c>
      <c r="CF190" s="420">
        <f t="shared" si="276"/>
        <v>22.253851999999998</v>
      </c>
      <c r="CG190" s="69">
        <f t="shared" si="215"/>
        <v>1121915</v>
      </c>
      <c r="CH190" s="420">
        <f t="shared" si="273"/>
        <v>14.017657</v>
      </c>
      <c r="CI190" s="744">
        <v>2963880</v>
      </c>
      <c r="CJ190" s="471">
        <f t="shared" si="274"/>
        <v>36.271509000000002</v>
      </c>
      <c r="CK190" s="96"/>
      <c r="CL190" s="514">
        <v>925</v>
      </c>
      <c r="CM190" s="868">
        <f t="shared" si="189"/>
        <v>1.1902702702702703</v>
      </c>
      <c r="CN190" s="613"/>
      <c r="CO190" s="96"/>
      <c r="CP190" s="69">
        <f t="shared" si="216"/>
        <v>377657.28324324323</v>
      </c>
      <c r="CQ190" s="692">
        <f t="shared" si="252"/>
        <v>4.8785518702170911</v>
      </c>
      <c r="CR190" s="69">
        <f t="shared" si="216"/>
        <v>102503.69513513515</v>
      </c>
      <c r="CS190" s="692">
        <f t="shared" si="253"/>
        <v>1.2451973027512058</v>
      </c>
      <c r="CT190" s="69">
        <f t="shared" si="216"/>
        <v>480160.97837837838</v>
      </c>
      <c r="CU190" s="692">
        <f t="shared" si="254"/>
        <v>6.1237491729682985</v>
      </c>
      <c r="CV190" s="69">
        <f t="shared" si="216"/>
        <v>662025.94378378382</v>
      </c>
      <c r="CW190" s="692">
        <f t="shared" si="255"/>
        <v>7.2932551137759738</v>
      </c>
      <c r="CX190" s="69">
        <f t="shared" si="217"/>
        <v>2077735.7837837839</v>
      </c>
      <c r="CY190" s="692">
        <f t="shared" si="256"/>
        <v>24.667557650874954</v>
      </c>
      <c r="CZ190" s="69">
        <f t="shared" si="218"/>
        <v>2739761.7275675675</v>
      </c>
      <c r="DA190" s="692">
        <f t="shared" si="257"/>
        <v>31.960812764650925</v>
      </c>
      <c r="DB190" s="69">
        <f t="shared" si="219"/>
        <v>1039683.2270270271</v>
      </c>
      <c r="DC190" s="692">
        <f t="shared" si="258"/>
        <v>12.171806983993065</v>
      </c>
      <c r="DD190" s="69">
        <f t="shared" si="220"/>
        <v>2181006.0129729733</v>
      </c>
      <c r="DE190" s="692">
        <f t="shared" si="259"/>
        <v>25.923394618696264</v>
      </c>
      <c r="DF190" s="69">
        <f t="shared" si="220"/>
        <v>3220689.24</v>
      </c>
      <c r="DG190" s="692">
        <f t="shared" si="260"/>
        <v>38.095201602689343</v>
      </c>
      <c r="DH190" s="20"/>
      <c r="DI190" s="69">
        <f t="shared" si="221"/>
        <v>734200.3621621622</v>
      </c>
      <c r="DJ190" s="692">
        <f t="shared" si="261"/>
        <v>8.719096679823803</v>
      </c>
      <c r="DK190" s="69">
        <f t="shared" si="221"/>
        <v>52778.964324324326</v>
      </c>
      <c r="DL190" s="692">
        <f t="shared" si="262"/>
        <v>0.73536082195816377</v>
      </c>
      <c r="DM190" s="69">
        <f t="shared" si="221"/>
        <v>786979.32648648648</v>
      </c>
      <c r="DN190" s="692">
        <f t="shared" si="263"/>
        <v>9.4544575017819668</v>
      </c>
      <c r="DO190" s="69">
        <f t="shared" si="221"/>
        <v>1458235.8162162162</v>
      </c>
      <c r="DP190" s="692">
        <f t="shared" si="264"/>
        <v>18.115727912645969</v>
      </c>
      <c r="DQ190" s="69">
        <f t="shared" si="222"/>
        <v>1280404.6767567568</v>
      </c>
      <c r="DR190" s="692">
        <f t="shared" si="265"/>
        <v>16.143156614659244</v>
      </c>
      <c r="DS190" s="69">
        <f t="shared" si="223"/>
        <v>2738640.4929729733</v>
      </c>
      <c r="DT190" s="692">
        <f t="shared" si="266"/>
        <v>34.258884527305206</v>
      </c>
      <c r="DU190" s="69">
        <f t="shared" si="224"/>
        <v>2192436.1783783785</v>
      </c>
      <c r="DV190" s="471">
        <f t="shared" si="267"/>
        <v>26.834824592469772</v>
      </c>
      <c r="DW190" s="69">
        <f t="shared" si="225"/>
        <v>1335382.0702702703</v>
      </c>
      <c r="DX190" s="692">
        <f t="shared" si="268"/>
        <v>16.909294288226715</v>
      </c>
      <c r="DY190" s="69">
        <f t="shared" si="226"/>
        <v>3527818.2486486486</v>
      </c>
      <c r="DZ190" s="692">
        <f t="shared" si="269"/>
        <v>43.74411888069649</v>
      </c>
      <c r="EA190" s="91"/>
      <c r="EB190" s="69"/>
      <c r="EC190" s="69"/>
      <c r="ED190" s="69"/>
      <c r="EE190" s="69"/>
      <c r="EF190" s="69"/>
      <c r="EG190" s="69"/>
      <c r="EH190" s="69">
        <v>457000</v>
      </c>
      <c r="EI190" s="69">
        <f t="shared" si="227"/>
        <v>2566000</v>
      </c>
      <c r="EJ190" s="69">
        <v>3023000</v>
      </c>
      <c r="EK190" s="91"/>
      <c r="EL190" s="69"/>
      <c r="EM190" s="69"/>
      <c r="EN190" s="69"/>
      <c r="EO190" s="69"/>
      <c r="EP190" s="69"/>
      <c r="EQ190" s="69"/>
      <c r="ER190" s="69"/>
      <c r="ES190" s="69"/>
      <c r="ET190" s="69"/>
      <c r="EU190" s="91"/>
    </row>
    <row r="191" spans="1:151" s="72" customFormat="1">
      <c r="A191" s="61">
        <v>38718</v>
      </c>
      <c r="B191" s="70">
        <v>521</v>
      </c>
      <c r="C191" s="70">
        <f t="shared" si="190"/>
        <v>1130</v>
      </c>
      <c r="D191" s="70">
        <v>1651</v>
      </c>
      <c r="E191" s="70">
        <f t="shared" si="191"/>
        <v>2987</v>
      </c>
      <c r="F191" s="70">
        <f t="shared" si="192"/>
        <v>4341</v>
      </c>
      <c r="G191" s="70">
        <f t="shared" si="193"/>
        <v>7328</v>
      </c>
      <c r="H191" s="70">
        <v>3508</v>
      </c>
      <c r="I191" s="70">
        <f t="shared" si="194"/>
        <v>5471</v>
      </c>
      <c r="J191" s="70">
        <v>8979</v>
      </c>
      <c r="K191" s="23"/>
      <c r="L191" s="70">
        <v>1338</v>
      </c>
      <c r="M191" s="70">
        <f t="shared" si="195"/>
        <v>2938</v>
      </c>
      <c r="N191" s="70">
        <v>4276</v>
      </c>
      <c r="O191" s="70">
        <f t="shared" si="196"/>
        <v>1112</v>
      </c>
      <c r="P191" s="70">
        <f t="shared" si="197"/>
        <v>1926</v>
      </c>
      <c r="Q191" s="70">
        <f t="shared" si="198"/>
        <v>3038</v>
      </c>
      <c r="R191" s="70">
        <v>2450</v>
      </c>
      <c r="S191" s="70">
        <f t="shared" si="199"/>
        <v>4864</v>
      </c>
      <c r="T191" s="70">
        <v>7314</v>
      </c>
      <c r="U191" s="23"/>
      <c r="V191" s="70">
        <v>-817</v>
      </c>
      <c r="W191" s="70">
        <f t="shared" si="200"/>
        <v>-1808</v>
      </c>
      <c r="X191" s="70">
        <v>-2625</v>
      </c>
      <c r="Y191" s="70">
        <f t="shared" si="201"/>
        <v>1875</v>
      </c>
      <c r="Z191" s="70">
        <f t="shared" si="202"/>
        <v>2415</v>
      </c>
      <c r="AA191" s="70">
        <f t="shared" si="203"/>
        <v>4290</v>
      </c>
      <c r="AB191" s="70">
        <v>1058</v>
      </c>
      <c r="AC191" s="70">
        <f t="shared" si="204"/>
        <v>607</v>
      </c>
      <c r="AD191" s="70">
        <v>1665</v>
      </c>
      <c r="AE191" s="23"/>
      <c r="AF191" s="233">
        <f t="shared" si="244"/>
        <v>-7135</v>
      </c>
      <c r="AG191" s="233">
        <f t="shared" si="205"/>
        <v>-14304</v>
      </c>
      <c r="AH191" s="233">
        <f t="shared" si="245"/>
        <v>-21439</v>
      </c>
      <c r="AI191" s="233">
        <f t="shared" si="206"/>
        <v>13363</v>
      </c>
      <c r="AJ191" s="233">
        <f t="shared" si="207"/>
        <v>15033</v>
      </c>
      <c r="AK191" s="233">
        <f t="shared" si="208"/>
        <v>28396</v>
      </c>
      <c r="AL191" s="233">
        <f t="shared" si="246"/>
        <v>6228</v>
      </c>
      <c r="AM191" s="233">
        <f t="shared" si="209"/>
        <v>729</v>
      </c>
      <c r="AN191" s="233">
        <f t="shared" si="247"/>
        <v>6957</v>
      </c>
      <c r="AO191" s="23"/>
      <c r="AP191" s="233">
        <f t="shared" si="228"/>
        <v>3983</v>
      </c>
      <c r="AQ191" s="233">
        <f t="shared" si="229"/>
        <v>11118</v>
      </c>
      <c r="AR191" s="233">
        <f t="shared" si="230"/>
        <v>-7135</v>
      </c>
      <c r="AS191" s="233">
        <f t="shared" si="231"/>
        <v>26860</v>
      </c>
      <c r="AT191" s="233">
        <f t="shared" si="232"/>
        <v>13497</v>
      </c>
      <c r="AU191" s="233">
        <f t="shared" si="233"/>
        <v>13363</v>
      </c>
      <c r="AV191" s="409">
        <f t="shared" si="234"/>
        <v>30843</v>
      </c>
      <c r="AW191" s="409">
        <f t="shared" si="235"/>
        <v>24615</v>
      </c>
      <c r="AX191" s="233">
        <f t="shared" si="236"/>
        <v>6228</v>
      </c>
      <c r="AY191" s="75"/>
      <c r="AZ191" s="744">
        <v>270666</v>
      </c>
      <c r="BA191" s="382">
        <f t="shared" si="248"/>
        <v>4.0395659999999998</v>
      </c>
      <c r="BB191" s="69">
        <f t="shared" si="210"/>
        <v>73730</v>
      </c>
      <c r="BC191" s="382">
        <f t="shared" si="248"/>
        <v>1.035855</v>
      </c>
      <c r="BD191" s="744">
        <v>344396</v>
      </c>
      <c r="BE191" s="382">
        <f t="shared" si="237"/>
        <v>5.0754210000000004</v>
      </c>
      <c r="BF191" s="744">
        <v>455626</v>
      </c>
      <c r="BG191" s="382">
        <f t="shared" si="238"/>
        <v>6.0952840000000004</v>
      </c>
      <c r="BH191" s="69">
        <f t="shared" si="186"/>
        <v>1459413</v>
      </c>
      <c r="BI191" s="382">
        <f t="shared" si="239"/>
        <v>20.329250999999999</v>
      </c>
      <c r="BJ191" s="744">
        <v>1915039</v>
      </c>
      <c r="BK191" s="382">
        <f t="shared" si="240"/>
        <v>26.424534999999999</v>
      </c>
      <c r="BL191" s="69">
        <f t="shared" si="272"/>
        <v>726292</v>
      </c>
      <c r="BM191" s="382">
        <f t="shared" si="241"/>
        <v>10.13485</v>
      </c>
      <c r="BN191" s="69">
        <f t="shared" si="211"/>
        <v>1533970</v>
      </c>
      <c r="BO191" s="382">
        <f t="shared" si="242"/>
        <v>21.374098</v>
      </c>
      <c r="BP191" s="744">
        <v>2260262</v>
      </c>
      <c r="BQ191" s="382">
        <f t="shared" si="243"/>
        <v>31.508948</v>
      </c>
      <c r="BR191" s="20"/>
      <c r="BS191" s="744">
        <v>481697</v>
      </c>
      <c r="BT191" s="420">
        <f t="shared" si="249"/>
        <v>7.2756449999999999</v>
      </c>
      <c r="BU191" s="69">
        <f t="shared" si="212"/>
        <v>33659</v>
      </c>
      <c r="BV191" s="420">
        <f t="shared" si="250"/>
        <v>0.60994400000000004</v>
      </c>
      <c r="BW191" s="744">
        <v>515356</v>
      </c>
      <c r="BX191" s="420">
        <f t="shared" si="270"/>
        <v>7.8855890000000004</v>
      </c>
      <c r="BY191" s="744">
        <v>1196925</v>
      </c>
      <c r="BZ191" s="420">
        <f t="shared" si="277"/>
        <v>15.139690999999999</v>
      </c>
      <c r="CA191" s="69">
        <f t="shared" si="213"/>
        <v>1086234</v>
      </c>
      <c r="CB191" s="420">
        <f t="shared" si="278"/>
        <v>13.548862</v>
      </c>
      <c r="CC191" s="744">
        <v>2283159</v>
      </c>
      <c r="CD191" s="420">
        <f t="shared" si="275"/>
        <v>28.688552999999999</v>
      </c>
      <c r="CE191" s="69">
        <f t="shared" si="214"/>
        <v>1678622</v>
      </c>
      <c r="CF191" s="420">
        <f t="shared" si="276"/>
        <v>22.415336</v>
      </c>
      <c r="CG191" s="69">
        <f t="shared" si="215"/>
        <v>1121431</v>
      </c>
      <c r="CH191" s="420">
        <f t="shared" si="273"/>
        <v>14.184377</v>
      </c>
      <c r="CI191" s="744">
        <v>2800053</v>
      </c>
      <c r="CJ191" s="471">
        <f t="shared" si="274"/>
        <v>36.599713000000001</v>
      </c>
      <c r="CK191" s="96"/>
      <c r="CL191" s="514">
        <v>925</v>
      </c>
      <c r="CM191" s="868">
        <f t="shared" si="189"/>
        <v>1.1902702702702703</v>
      </c>
      <c r="CN191" s="613"/>
      <c r="CO191" s="96"/>
      <c r="CP191" s="69">
        <f t="shared" si="216"/>
        <v>322165.69297297299</v>
      </c>
      <c r="CQ191" s="692">
        <f t="shared" si="252"/>
        <v>4.867950597255998</v>
      </c>
      <c r="CR191" s="69">
        <f t="shared" si="216"/>
        <v>87758.627027027032</v>
      </c>
      <c r="CS191" s="692">
        <f t="shared" si="253"/>
        <v>1.248475352855156</v>
      </c>
      <c r="CT191" s="69">
        <f t="shared" si="216"/>
        <v>409924.32</v>
      </c>
      <c r="CU191" s="692">
        <f t="shared" si="254"/>
        <v>6.1164259501111555</v>
      </c>
      <c r="CV191" s="69">
        <f t="shared" si="216"/>
        <v>542318.08216216217</v>
      </c>
      <c r="CW191" s="692">
        <f t="shared" si="255"/>
        <v>7.3418146223117633</v>
      </c>
      <c r="CX191" s="69">
        <f t="shared" si="217"/>
        <v>1737095.905945946</v>
      </c>
      <c r="CY191" s="692">
        <f t="shared" si="256"/>
        <v>24.503855699678041</v>
      </c>
      <c r="CZ191" s="69">
        <f t="shared" si="218"/>
        <v>2279413.9881081083</v>
      </c>
      <c r="DA191" s="692">
        <f t="shared" si="257"/>
        <v>31.845670321989804</v>
      </c>
      <c r="DB191" s="69">
        <f t="shared" si="219"/>
        <v>864483.77513513516</v>
      </c>
      <c r="DC191" s="692">
        <f t="shared" si="258"/>
        <v>12.209765219567762</v>
      </c>
      <c r="DD191" s="69">
        <f t="shared" si="220"/>
        <v>1825838.8864864865</v>
      </c>
      <c r="DE191" s="692">
        <f t="shared" si="259"/>
        <v>25.763172272215716</v>
      </c>
      <c r="DF191" s="69">
        <f t="shared" si="220"/>
        <v>2690322.6616216218</v>
      </c>
      <c r="DG191" s="692">
        <f t="shared" si="260"/>
        <v>37.972937491783483</v>
      </c>
      <c r="DH191" s="20"/>
      <c r="DI191" s="69">
        <f t="shared" si="221"/>
        <v>573349.61837837845</v>
      </c>
      <c r="DJ191" s="692">
        <f t="shared" si="261"/>
        <v>8.7647115905098723</v>
      </c>
      <c r="DK191" s="69">
        <f t="shared" si="221"/>
        <v>40063.307027027025</v>
      </c>
      <c r="DL191" s="692">
        <f t="shared" si="262"/>
        <v>0.73516019601815785</v>
      </c>
      <c r="DM191" s="69">
        <f t="shared" si="221"/>
        <v>613412.92540540546</v>
      </c>
      <c r="DN191" s="692">
        <f t="shared" si="263"/>
        <v>9.4998717865280309</v>
      </c>
      <c r="DO191" s="69">
        <f t="shared" si="221"/>
        <v>1424664.2432432433</v>
      </c>
      <c r="DP191" s="692">
        <f t="shared" si="264"/>
        <v>18.232556602043058</v>
      </c>
      <c r="DQ191" s="69">
        <f t="shared" si="222"/>
        <v>1292912.0367567567</v>
      </c>
      <c r="DR191" s="692">
        <f t="shared" si="265"/>
        <v>16.323027825042374</v>
      </c>
      <c r="DS191" s="69">
        <f t="shared" si="223"/>
        <v>2717576.2800000003</v>
      </c>
      <c r="DT191" s="692">
        <f t="shared" si="266"/>
        <v>34.555584427085428</v>
      </c>
      <c r="DU191" s="69">
        <f t="shared" si="224"/>
        <v>1998013.8616216218</v>
      </c>
      <c r="DV191" s="471">
        <f t="shared" si="267"/>
        <v>26.99726819255293</v>
      </c>
      <c r="DW191" s="69">
        <f t="shared" si="225"/>
        <v>1334805.9794594594</v>
      </c>
      <c r="DX191" s="692">
        <f t="shared" si="268"/>
        <v>17.089004870982883</v>
      </c>
      <c r="DY191" s="69">
        <f t="shared" si="226"/>
        <v>3332819.8410810814</v>
      </c>
      <c r="DZ191" s="692">
        <f t="shared" si="269"/>
        <v>44.08627306353582</v>
      </c>
      <c r="EA191" s="91"/>
      <c r="EB191" s="69">
        <v>232000</v>
      </c>
      <c r="EC191" s="69">
        <f>ED191-EB191</f>
        <v>2247000</v>
      </c>
      <c r="ED191" s="69">
        <v>2479000</v>
      </c>
      <c r="EE191" s="69">
        <v>294000</v>
      </c>
      <c r="EF191" s="69">
        <f>EG191-EE191</f>
        <v>1427000</v>
      </c>
      <c r="EG191" s="69">
        <v>1721000</v>
      </c>
      <c r="EH191" s="69">
        <v>526000</v>
      </c>
      <c r="EI191" s="69">
        <f t="shared" si="227"/>
        <v>3674000</v>
      </c>
      <c r="EJ191" s="69">
        <v>4200000</v>
      </c>
      <c r="EK191" s="91"/>
      <c r="EL191" s="69"/>
      <c r="EM191" s="69"/>
      <c r="EN191" s="69"/>
      <c r="EO191" s="69"/>
      <c r="EP191" s="69"/>
      <c r="EQ191" s="69"/>
      <c r="ER191" s="69"/>
      <c r="ES191" s="69"/>
      <c r="ET191" s="69"/>
      <c r="EU191" s="91"/>
    </row>
    <row r="192" spans="1:151" s="72" customFormat="1">
      <c r="A192" s="61">
        <v>38749</v>
      </c>
      <c r="B192" s="70">
        <v>379</v>
      </c>
      <c r="C192" s="70">
        <f t="shared" si="190"/>
        <v>862</v>
      </c>
      <c r="D192" s="70">
        <v>1241</v>
      </c>
      <c r="E192" s="70">
        <f t="shared" si="191"/>
        <v>3152</v>
      </c>
      <c r="F192" s="70">
        <f t="shared" si="192"/>
        <v>4482</v>
      </c>
      <c r="G192" s="70">
        <f t="shared" si="193"/>
        <v>7634</v>
      </c>
      <c r="H192" s="70">
        <v>3531</v>
      </c>
      <c r="I192" s="70">
        <f t="shared" si="194"/>
        <v>5344</v>
      </c>
      <c r="J192" s="70">
        <v>8875</v>
      </c>
      <c r="K192" s="23"/>
      <c r="L192" s="70">
        <v>1000</v>
      </c>
      <c r="M192" s="70">
        <f t="shared" si="195"/>
        <v>2158</v>
      </c>
      <c r="N192" s="70">
        <v>3158</v>
      </c>
      <c r="O192" s="70">
        <f t="shared" si="196"/>
        <v>941</v>
      </c>
      <c r="P192" s="70">
        <f t="shared" si="197"/>
        <v>1695</v>
      </c>
      <c r="Q192" s="70">
        <f t="shared" si="198"/>
        <v>2636</v>
      </c>
      <c r="R192" s="70">
        <v>1941</v>
      </c>
      <c r="S192" s="70">
        <f t="shared" si="199"/>
        <v>3853</v>
      </c>
      <c r="T192" s="70">
        <v>5794</v>
      </c>
      <c r="U192" s="23"/>
      <c r="V192" s="70">
        <v>-621</v>
      </c>
      <c r="W192" s="70">
        <f t="shared" si="200"/>
        <v>-1296</v>
      </c>
      <c r="X192" s="70">
        <v>-1917</v>
      </c>
      <c r="Y192" s="70">
        <f t="shared" si="201"/>
        <v>2211</v>
      </c>
      <c r="Z192" s="70">
        <f t="shared" si="202"/>
        <v>2787</v>
      </c>
      <c r="AA192" s="70">
        <f t="shared" si="203"/>
        <v>4998</v>
      </c>
      <c r="AB192" s="70">
        <v>1590</v>
      </c>
      <c r="AC192" s="70">
        <f t="shared" si="204"/>
        <v>1491</v>
      </c>
      <c r="AD192" s="70">
        <v>3081</v>
      </c>
      <c r="AE192" s="23"/>
      <c r="AF192" s="233">
        <f t="shared" si="244"/>
        <v>-6919</v>
      </c>
      <c r="AG192" s="233">
        <f t="shared" si="205"/>
        <v>-14212</v>
      </c>
      <c r="AH192" s="233">
        <f t="shared" si="245"/>
        <v>-21131</v>
      </c>
      <c r="AI192" s="233">
        <f t="shared" si="206"/>
        <v>13853</v>
      </c>
      <c r="AJ192" s="233">
        <f t="shared" si="207"/>
        <v>15552</v>
      </c>
      <c r="AK192" s="233">
        <f t="shared" si="208"/>
        <v>29405</v>
      </c>
      <c r="AL192" s="233">
        <f t="shared" si="246"/>
        <v>6934</v>
      </c>
      <c r="AM192" s="233">
        <f t="shared" si="209"/>
        <v>1340</v>
      </c>
      <c r="AN192" s="233">
        <f t="shared" si="247"/>
        <v>8274</v>
      </c>
      <c r="AO192" s="23"/>
      <c r="AP192" s="233">
        <f t="shared" si="228"/>
        <v>4036</v>
      </c>
      <c r="AQ192" s="233">
        <f t="shared" si="229"/>
        <v>10955</v>
      </c>
      <c r="AR192" s="233">
        <f t="shared" si="230"/>
        <v>-6919</v>
      </c>
      <c r="AS192" s="233">
        <f t="shared" si="231"/>
        <v>27261</v>
      </c>
      <c r="AT192" s="233">
        <f t="shared" si="232"/>
        <v>13408</v>
      </c>
      <c r="AU192" s="233">
        <f t="shared" si="233"/>
        <v>13853</v>
      </c>
      <c r="AV192" s="409">
        <f t="shared" si="234"/>
        <v>31297</v>
      </c>
      <c r="AW192" s="409">
        <f t="shared" si="235"/>
        <v>24363</v>
      </c>
      <c r="AX192" s="233">
        <f t="shared" si="236"/>
        <v>6934</v>
      </c>
      <c r="AY192" s="75"/>
      <c r="AZ192" s="744">
        <v>319479</v>
      </c>
      <c r="BA192" s="382">
        <f t="shared" si="248"/>
        <v>4.0137590000000003</v>
      </c>
      <c r="BB192" s="69">
        <f t="shared" si="210"/>
        <v>76055</v>
      </c>
      <c r="BC192" s="382">
        <f t="shared" si="248"/>
        <v>1.022834</v>
      </c>
      <c r="BD192" s="744">
        <v>395534</v>
      </c>
      <c r="BE192" s="382">
        <f t="shared" si="237"/>
        <v>5.0365929999999999</v>
      </c>
      <c r="BF192" s="744">
        <v>484468</v>
      </c>
      <c r="BG192" s="382">
        <f t="shared" si="238"/>
        <v>6.0908319999999998</v>
      </c>
      <c r="BH192" s="69">
        <f t="shared" si="186"/>
        <v>1687849</v>
      </c>
      <c r="BI192" s="382">
        <f t="shared" si="239"/>
        <v>20.344014000000001</v>
      </c>
      <c r="BJ192" s="744">
        <v>2172317</v>
      </c>
      <c r="BK192" s="382">
        <f t="shared" si="240"/>
        <v>26.434846</v>
      </c>
      <c r="BL192" s="69">
        <f t="shared" si="272"/>
        <v>803947</v>
      </c>
      <c r="BM192" s="382">
        <f t="shared" si="241"/>
        <v>10.104590999999999</v>
      </c>
      <c r="BN192" s="69">
        <f t="shared" si="211"/>
        <v>1764489</v>
      </c>
      <c r="BO192" s="382">
        <f t="shared" si="242"/>
        <v>21.375581</v>
      </c>
      <c r="BP192" s="744">
        <v>2568436</v>
      </c>
      <c r="BQ192" s="382">
        <f t="shared" si="243"/>
        <v>31.480172</v>
      </c>
      <c r="BR192" s="20"/>
      <c r="BS192" s="744">
        <v>514482</v>
      </c>
      <c r="BT192" s="420">
        <f t="shared" si="249"/>
        <v>7.2396979999999997</v>
      </c>
      <c r="BU192" s="69">
        <f t="shared" si="212"/>
        <v>39060</v>
      </c>
      <c r="BV192" s="420">
        <f t="shared" si="250"/>
        <v>0.60317100000000001</v>
      </c>
      <c r="BW192" s="744">
        <v>553542</v>
      </c>
      <c r="BX192" s="420">
        <f t="shared" si="270"/>
        <v>7.8428690000000003</v>
      </c>
      <c r="BY192" s="744">
        <v>1110744</v>
      </c>
      <c r="BZ192" s="420">
        <f t="shared" si="277"/>
        <v>15.179619000000001</v>
      </c>
      <c r="CA192" s="69">
        <f t="shared" si="213"/>
        <v>1098116</v>
      </c>
      <c r="CB192" s="420">
        <f t="shared" si="278"/>
        <v>13.542847</v>
      </c>
      <c r="CC192" s="744">
        <v>2208860</v>
      </c>
      <c r="CD192" s="420">
        <f t="shared" si="275"/>
        <v>28.722466000000001</v>
      </c>
      <c r="CE192" s="69">
        <f t="shared" si="214"/>
        <v>1625226</v>
      </c>
      <c r="CF192" s="420">
        <f t="shared" si="276"/>
        <v>22.419316999999999</v>
      </c>
      <c r="CG192" s="69">
        <f t="shared" si="215"/>
        <v>1139097</v>
      </c>
      <c r="CH192" s="420">
        <f t="shared" si="273"/>
        <v>14.171306</v>
      </c>
      <c r="CI192" s="744">
        <v>2764323</v>
      </c>
      <c r="CJ192" s="471">
        <f t="shared" si="274"/>
        <v>36.590623000000001</v>
      </c>
      <c r="CK192" s="96"/>
      <c r="CL192" s="514">
        <v>925</v>
      </c>
      <c r="CM192" s="868">
        <f t="shared" si="189"/>
        <v>1.1902702702702703</v>
      </c>
      <c r="CN192" s="613"/>
      <c r="CO192" s="96"/>
      <c r="CP192" s="69">
        <f t="shared" si="216"/>
        <v>380266.35567567567</v>
      </c>
      <c r="CQ192" s="692">
        <f t="shared" si="252"/>
        <v>4.830458836448158</v>
      </c>
      <c r="CR192" s="69">
        <f t="shared" si="216"/>
        <v>90526.005405405405</v>
      </c>
      <c r="CS192" s="692">
        <f t="shared" si="253"/>
        <v>1.2312291868319898</v>
      </c>
      <c r="CT192" s="69">
        <f t="shared" si="216"/>
        <v>470792.36108108109</v>
      </c>
      <c r="CU192" s="692">
        <f t="shared" si="254"/>
        <v>6.0616880232801496</v>
      </c>
      <c r="CV192" s="69">
        <f t="shared" si="216"/>
        <v>576647.85729729733</v>
      </c>
      <c r="CW192" s="692">
        <f t="shared" si="255"/>
        <v>7.3269230070815885</v>
      </c>
      <c r="CX192" s="69">
        <f t="shared" si="217"/>
        <v>2008996.4854054055</v>
      </c>
      <c r="CY192" s="692">
        <f t="shared" si="256"/>
        <v>24.488601980687843</v>
      </c>
      <c r="CZ192" s="69">
        <f t="shared" si="218"/>
        <v>2585644.3427027026</v>
      </c>
      <c r="DA192" s="692">
        <f t="shared" si="257"/>
        <v>31.815524987769429</v>
      </c>
      <c r="DB192" s="69">
        <f t="shared" si="219"/>
        <v>956914.21297297301</v>
      </c>
      <c r="DC192" s="692">
        <f t="shared" si="258"/>
        <v>12.157381843529746</v>
      </c>
      <c r="DD192" s="69">
        <f t="shared" si="220"/>
        <v>2100218.7989189192</v>
      </c>
      <c r="DE192" s="692">
        <f t="shared" si="259"/>
        <v>25.730347548057718</v>
      </c>
      <c r="DF192" s="69">
        <f t="shared" si="220"/>
        <v>3057133.0118918922</v>
      </c>
      <c r="DG192" s="692">
        <f t="shared" si="260"/>
        <v>37.88772939158747</v>
      </c>
      <c r="DH192" s="20"/>
      <c r="DI192" s="69">
        <f t="shared" si="221"/>
        <v>612372.62918918917</v>
      </c>
      <c r="DJ192" s="692">
        <f t="shared" si="261"/>
        <v>8.7111256164023594</v>
      </c>
      <c r="DK192" s="69">
        <f t="shared" si="221"/>
        <v>46491.956756756757</v>
      </c>
      <c r="DL192" s="692">
        <f t="shared" si="262"/>
        <v>0.72619925936832119</v>
      </c>
      <c r="DM192" s="69">
        <f t="shared" si="221"/>
        <v>658864.58594594593</v>
      </c>
      <c r="DN192" s="692">
        <f t="shared" si="263"/>
        <v>9.4373248757706794</v>
      </c>
      <c r="DO192" s="69">
        <f t="shared" si="221"/>
        <v>1322085.5610810812</v>
      </c>
      <c r="DP192" s="692">
        <f t="shared" si="264"/>
        <v>18.259072475212051</v>
      </c>
      <c r="DQ192" s="69">
        <f t="shared" si="222"/>
        <v>1307054.8281081081</v>
      </c>
      <c r="DR192" s="692">
        <f t="shared" si="265"/>
        <v>16.294205476227404</v>
      </c>
      <c r="DS192" s="69">
        <f t="shared" si="223"/>
        <v>2629140.3891891893</v>
      </c>
      <c r="DT192" s="692">
        <f t="shared" si="266"/>
        <v>34.553277951439462</v>
      </c>
      <c r="DU192" s="69">
        <f t="shared" si="224"/>
        <v>1934458.1902702705</v>
      </c>
      <c r="DV192" s="471">
        <f t="shared" si="267"/>
        <v>26.970198091614414</v>
      </c>
      <c r="DW192" s="69">
        <f t="shared" si="225"/>
        <v>1355833.2940540542</v>
      </c>
      <c r="DX192" s="692">
        <f t="shared" si="268"/>
        <v>17.050841496905065</v>
      </c>
      <c r="DY192" s="69">
        <f t="shared" si="226"/>
        <v>3290291.4843243244</v>
      </c>
      <c r="DZ192" s="692">
        <f t="shared" si="269"/>
        <v>44.021039588519479</v>
      </c>
      <c r="EA192" s="91"/>
      <c r="EB192" s="69"/>
      <c r="EC192" s="69"/>
      <c r="ED192" s="69"/>
      <c r="EE192" s="69"/>
      <c r="EF192" s="69"/>
      <c r="EG192" s="69"/>
      <c r="EH192" s="69">
        <v>483000</v>
      </c>
      <c r="EI192" s="69">
        <f t="shared" si="227"/>
        <v>2743000</v>
      </c>
      <c r="EJ192" s="69">
        <v>3226000</v>
      </c>
      <c r="EK192" s="91"/>
      <c r="EL192" s="69"/>
      <c r="EM192" s="69"/>
      <c r="EN192" s="69"/>
      <c r="EO192" s="69"/>
      <c r="EP192" s="69"/>
      <c r="EQ192" s="69"/>
      <c r="ER192" s="69"/>
      <c r="ES192" s="69"/>
      <c r="ET192" s="69"/>
      <c r="EU192" s="91"/>
    </row>
    <row r="193" spans="1:151" s="72" customFormat="1">
      <c r="A193" s="61">
        <v>38777</v>
      </c>
      <c r="B193" s="70">
        <v>352</v>
      </c>
      <c r="C193" s="70">
        <f t="shared" si="190"/>
        <v>774</v>
      </c>
      <c r="D193" s="70">
        <v>1126</v>
      </c>
      <c r="E193" s="70">
        <f t="shared" si="191"/>
        <v>2085</v>
      </c>
      <c r="F193" s="70">
        <f t="shared" si="192"/>
        <v>2829</v>
      </c>
      <c r="G193" s="70">
        <f t="shared" si="193"/>
        <v>4914</v>
      </c>
      <c r="H193" s="70">
        <v>2437</v>
      </c>
      <c r="I193" s="70">
        <f t="shared" si="194"/>
        <v>3603</v>
      </c>
      <c r="J193" s="70">
        <v>6040</v>
      </c>
      <c r="K193" s="23"/>
      <c r="L193" s="70">
        <v>857</v>
      </c>
      <c r="M193" s="70">
        <f t="shared" si="195"/>
        <v>1953</v>
      </c>
      <c r="N193" s="70">
        <v>2810</v>
      </c>
      <c r="O193" s="70">
        <f t="shared" si="196"/>
        <v>1115</v>
      </c>
      <c r="P193" s="70">
        <f t="shared" si="197"/>
        <v>2089</v>
      </c>
      <c r="Q193" s="70">
        <f t="shared" si="198"/>
        <v>3204</v>
      </c>
      <c r="R193" s="70">
        <v>1972</v>
      </c>
      <c r="S193" s="70">
        <f t="shared" si="199"/>
        <v>4042</v>
      </c>
      <c r="T193" s="70">
        <v>6014</v>
      </c>
      <c r="U193" s="23"/>
      <c r="V193" s="70">
        <v>-505</v>
      </c>
      <c r="W193" s="70">
        <f t="shared" si="200"/>
        <v>-1179</v>
      </c>
      <c r="X193" s="70">
        <v>-1684</v>
      </c>
      <c r="Y193" s="70">
        <f t="shared" si="201"/>
        <v>970</v>
      </c>
      <c r="Z193" s="70">
        <f t="shared" si="202"/>
        <v>740</v>
      </c>
      <c r="AA193" s="70">
        <f t="shared" si="203"/>
        <v>1710</v>
      </c>
      <c r="AB193" s="70">
        <v>465</v>
      </c>
      <c r="AC193" s="70">
        <f t="shared" si="204"/>
        <v>-439</v>
      </c>
      <c r="AD193" s="70">
        <v>26</v>
      </c>
      <c r="AE193" s="23"/>
      <c r="AF193" s="233">
        <f t="shared" si="244"/>
        <v>-6767</v>
      </c>
      <c r="AG193" s="233">
        <f t="shared" si="205"/>
        <v>-13946</v>
      </c>
      <c r="AH193" s="233">
        <f t="shared" si="245"/>
        <v>-20713</v>
      </c>
      <c r="AI193" s="233">
        <f t="shared" si="206"/>
        <v>14155</v>
      </c>
      <c r="AJ193" s="233">
        <f t="shared" si="207"/>
        <v>16297</v>
      </c>
      <c r="AK193" s="233">
        <f t="shared" si="208"/>
        <v>30452</v>
      </c>
      <c r="AL193" s="233">
        <f t="shared" si="246"/>
        <v>7388</v>
      </c>
      <c r="AM193" s="233">
        <f t="shared" si="209"/>
        <v>2351</v>
      </c>
      <c r="AN193" s="233">
        <f t="shared" si="247"/>
        <v>9739</v>
      </c>
      <c r="AO193" s="23"/>
      <c r="AP193" s="233">
        <f t="shared" si="228"/>
        <v>4093</v>
      </c>
      <c r="AQ193" s="233">
        <f t="shared" si="229"/>
        <v>10860</v>
      </c>
      <c r="AR193" s="233">
        <f t="shared" si="230"/>
        <v>-6767</v>
      </c>
      <c r="AS193" s="233">
        <f t="shared" si="231"/>
        <v>27435</v>
      </c>
      <c r="AT193" s="233">
        <f t="shared" si="232"/>
        <v>13280</v>
      </c>
      <c r="AU193" s="233">
        <f t="shared" si="233"/>
        <v>14155</v>
      </c>
      <c r="AV193" s="409">
        <f t="shared" si="234"/>
        <v>31528</v>
      </c>
      <c r="AW193" s="409">
        <f t="shared" si="235"/>
        <v>24140</v>
      </c>
      <c r="AX193" s="233">
        <f t="shared" si="236"/>
        <v>7388</v>
      </c>
      <c r="AY193" s="75"/>
      <c r="AZ193" s="744">
        <v>381661</v>
      </c>
      <c r="BA193" s="382">
        <f t="shared" si="248"/>
        <v>4.0443410000000002</v>
      </c>
      <c r="BB193" s="69">
        <f t="shared" si="210"/>
        <v>91766</v>
      </c>
      <c r="BC193" s="382">
        <f t="shared" si="248"/>
        <v>1.0225569999999999</v>
      </c>
      <c r="BD193" s="744">
        <v>473427</v>
      </c>
      <c r="BE193" s="382">
        <f t="shared" si="237"/>
        <v>5.0668980000000001</v>
      </c>
      <c r="BF193" s="744">
        <v>626944</v>
      </c>
      <c r="BG193" s="382">
        <f t="shared" si="238"/>
        <v>6.201854</v>
      </c>
      <c r="BH193" s="69">
        <f t="shared" si="186"/>
        <v>2089995</v>
      </c>
      <c r="BI193" s="382">
        <f t="shared" si="239"/>
        <v>20.541124</v>
      </c>
      <c r="BJ193" s="744">
        <v>2716939</v>
      </c>
      <c r="BK193" s="382">
        <f t="shared" si="240"/>
        <v>26.742978000000001</v>
      </c>
      <c r="BL193" s="69">
        <f t="shared" si="272"/>
        <v>1008605</v>
      </c>
      <c r="BM193" s="382">
        <f t="shared" si="241"/>
        <v>10.246195</v>
      </c>
      <c r="BN193" s="69">
        <f t="shared" si="211"/>
        <v>2182541</v>
      </c>
      <c r="BO193" s="382">
        <f t="shared" si="242"/>
        <v>21.572462999999999</v>
      </c>
      <c r="BP193" s="744">
        <v>3191146</v>
      </c>
      <c r="BQ193" s="382">
        <f t="shared" si="243"/>
        <v>31.818657999999999</v>
      </c>
      <c r="BR193" s="20"/>
      <c r="BS193" s="744">
        <v>662724</v>
      </c>
      <c r="BT193" s="420">
        <f t="shared" si="249"/>
        <v>7.2872500000000002</v>
      </c>
      <c r="BU193" s="69">
        <f t="shared" si="212"/>
        <v>54588</v>
      </c>
      <c r="BV193" s="420">
        <f t="shared" si="250"/>
        <v>0.60599599999999998</v>
      </c>
      <c r="BW193" s="744">
        <v>717312</v>
      </c>
      <c r="BX193" s="420">
        <f t="shared" si="270"/>
        <v>7.8932460000000004</v>
      </c>
      <c r="BY193" s="744">
        <v>1148016</v>
      </c>
      <c r="BZ193" s="420">
        <f t="shared" si="277"/>
        <v>15.166013</v>
      </c>
      <c r="CA193" s="69">
        <f t="shared" si="213"/>
        <v>1239851</v>
      </c>
      <c r="CB193" s="420">
        <f t="shared" si="278"/>
        <v>13.632704</v>
      </c>
      <c r="CC193" s="744">
        <v>2387867</v>
      </c>
      <c r="CD193" s="420">
        <f t="shared" si="275"/>
        <v>28.798717</v>
      </c>
      <c r="CE193" s="69">
        <f t="shared" si="214"/>
        <v>1810740</v>
      </c>
      <c r="CF193" s="420">
        <f t="shared" si="276"/>
        <v>22.453263</v>
      </c>
      <c r="CG193" s="69">
        <f t="shared" si="215"/>
        <v>1296848</v>
      </c>
      <c r="CH193" s="420">
        <f t="shared" si="273"/>
        <v>14.264134</v>
      </c>
      <c r="CI193" s="744">
        <v>3107588</v>
      </c>
      <c r="CJ193" s="471">
        <f t="shared" si="274"/>
        <v>36.717396999999998</v>
      </c>
      <c r="CK193" s="96"/>
      <c r="CL193" s="514">
        <v>924</v>
      </c>
      <c r="CM193" s="868">
        <f t="shared" si="189"/>
        <v>1.1915584415584415</v>
      </c>
      <c r="CN193" s="613"/>
      <c r="CO193" s="96"/>
      <c r="CP193" s="69">
        <f t="shared" si="216"/>
        <v>454771.38636363635</v>
      </c>
      <c r="CQ193" s="692">
        <f t="shared" si="252"/>
        <v>4.8581164338615181</v>
      </c>
      <c r="CR193" s="69">
        <f t="shared" si="216"/>
        <v>109344.55194805194</v>
      </c>
      <c r="CS193" s="692">
        <f t="shared" si="253"/>
        <v>1.2285965641944063</v>
      </c>
      <c r="CT193" s="69">
        <f t="shared" si="216"/>
        <v>564115.93831168825</v>
      </c>
      <c r="CU193" s="692">
        <f>SUM(CT182:CT193)/1000000</f>
        <v>6.0867129980559254</v>
      </c>
      <c r="CV193" s="69">
        <f t="shared" si="216"/>
        <v>747040.41558441555</v>
      </c>
      <c r="CW193" s="692">
        <f>SUM(CV182:CV193)/1000000</f>
        <v>7.446305829295838</v>
      </c>
      <c r="CX193" s="69">
        <f t="shared" si="217"/>
        <v>2490351.1850649351</v>
      </c>
      <c r="CY193" s="692">
        <f t="shared" si="256"/>
        <v>24.676117381222387</v>
      </c>
      <c r="CZ193" s="69">
        <f t="shared" si="218"/>
        <v>3237391.6006493503</v>
      </c>
      <c r="DA193" s="692">
        <f t="shared" si="257"/>
        <v>32.122423210518228</v>
      </c>
      <c r="DB193" s="69">
        <f t="shared" si="219"/>
        <v>1201811.8019480519</v>
      </c>
      <c r="DC193" s="692">
        <f t="shared" si="258"/>
        <v>12.304422263157354</v>
      </c>
      <c r="DD193" s="69">
        <f t="shared" si="220"/>
        <v>2600625.1525974022</v>
      </c>
      <c r="DE193" s="692">
        <f t="shared" si="259"/>
        <v>25.915270425516997</v>
      </c>
      <c r="DF193" s="69">
        <f t="shared" si="220"/>
        <v>3802436.9545454541</v>
      </c>
      <c r="DG193" s="692">
        <f t="shared" si="260"/>
        <v>38.219692688674364</v>
      </c>
      <c r="DH193" s="20"/>
      <c r="DI193" s="69">
        <f t="shared" si="221"/>
        <v>789674.37662337662</v>
      </c>
      <c r="DJ193" s="692">
        <f t="shared" si="261"/>
        <v>8.7523973720312629</v>
      </c>
      <c r="DK193" s="69">
        <f t="shared" si="221"/>
        <v>65044.792207792205</v>
      </c>
      <c r="DL193" s="692">
        <f t="shared" si="262"/>
        <v>0.72827050129987037</v>
      </c>
      <c r="DM193" s="69">
        <f t="shared" si="221"/>
        <v>854719.16883116879</v>
      </c>
      <c r="DN193" s="692">
        <f>SUM(DM182:DM193)/1000000</f>
        <v>9.4806678733311323</v>
      </c>
      <c r="DO193" s="69">
        <f t="shared" si="221"/>
        <v>1367928.1558441557</v>
      </c>
      <c r="DP193" s="692">
        <f>SUM(DO182:DO193)/1000000</f>
        <v>18.213800827741291</v>
      </c>
      <c r="DQ193" s="69">
        <f t="shared" si="222"/>
        <v>1477354.9253246752</v>
      </c>
      <c r="DR193" s="692">
        <f t="shared" si="265"/>
        <v>16.372506927518927</v>
      </c>
      <c r="DS193" s="69">
        <f t="shared" si="223"/>
        <v>2845283.0811688309</v>
      </c>
      <c r="DT193" s="692">
        <f t="shared" si="266"/>
        <v>34.586307755260222</v>
      </c>
      <c r="DU193" s="69">
        <f t="shared" si="224"/>
        <v>2157602.5324675324</v>
      </c>
      <c r="DV193" s="471">
        <f t="shared" si="267"/>
        <v>26.966198199772553</v>
      </c>
      <c r="DW193" s="69">
        <f t="shared" si="225"/>
        <v>1545270.1818181816</v>
      </c>
      <c r="DX193" s="692">
        <f t="shared" si="268"/>
        <v>17.13133154612656</v>
      </c>
      <c r="DY193" s="69">
        <f t="shared" si="226"/>
        <v>3702872.7142857141</v>
      </c>
      <c r="DZ193" s="692">
        <f t="shared" si="269"/>
        <v>44.097529745899109</v>
      </c>
      <c r="EA193" s="91"/>
      <c r="EB193" s="69"/>
      <c r="EC193" s="69"/>
      <c r="ED193" s="69"/>
      <c r="EE193" s="69"/>
      <c r="EF193" s="69"/>
      <c r="EG193" s="69"/>
      <c r="EH193" s="69">
        <v>497000</v>
      </c>
      <c r="EI193" s="69">
        <f t="shared" si="227"/>
        <v>2613000</v>
      </c>
      <c r="EJ193" s="69">
        <v>3110000</v>
      </c>
      <c r="EK193" s="91"/>
      <c r="EL193" s="69"/>
      <c r="EM193" s="69"/>
      <c r="EN193" s="69"/>
      <c r="EO193" s="69"/>
      <c r="EP193" s="69"/>
      <c r="EQ193" s="69"/>
      <c r="ER193" s="69"/>
      <c r="ES193" s="69"/>
      <c r="ET193" s="69"/>
      <c r="EU193" s="91"/>
    </row>
    <row r="194" spans="1:151" s="72" customFormat="1">
      <c r="A194" s="61">
        <v>38808</v>
      </c>
      <c r="B194" s="70">
        <v>344</v>
      </c>
      <c r="C194" s="70">
        <f t="shared" si="190"/>
        <v>696</v>
      </c>
      <c r="D194" s="70">
        <v>1040</v>
      </c>
      <c r="E194" s="70">
        <f t="shared" si="191"/>
        <v>1873</v>
      </c>
      <c r="F194" s="70">
        <f t="shared" si="192"/>
        <v>2587</v>
      </c>
      <c r="G194" s="70">
        <f t="shared" si="193"/>
        <v>4460</v>
      </c>
      <c r="H194" s="70">
        <v>2217</v>
      </c>
      <c r="I194" s="70">
        <f t="shared" si="194"/>
        <v>3283</v>
      </c>
      <c r="J194" s="70">
        <v>5500</v>
      </c>
      <c r="K194" s="23"/>
      <c r="L194" s="70">
        <v>828</v>
      </c>
      <c r="M194" s="70">
        <f t="shared" si="195"/>
        <v>1981</v>
      </c>
      <c r="N194" s="70">
        <v>2809</v>
      </c>
      <c r="O194" s="70">
        <f t="shared" si="196"/>
        <v>1140</v>
      </c>
      <c r="P194" s="70">
        <f t="shared" si="197"/>
        <v>1948</v>
      </c>
      <c r="Q194" s="70">
        <f t="shared" si="198"/>
        <v>3088</v>
      </c>
      <c r="R194" s="70">
        <v>1968</v>
      </c>
      <c r="S194" s="70">
        <f t="shared" si="199"/>
        <v>3929</v>
      </c>
      <c r="T194" s="70">
        <v>5897</v>
      </c>
      <c r="U194" s="23"/>
      <c r="V194" s="70">
        <v>-484</v>
      </c>
      <c r="W194" s="70">
        <f t="shared" si="200"/>
        <v>-1285</v>
      </c>
      <c r="X194" s="70">
        <v>-1769</v>
      </c>
      <c r="Y194" s="70">
        <f t="shared" si="201"/>
        <v>733</v>
      </c>
      <c r="Z194" s="70">
        <f t="shared" si="202"/>
        <v>639</v>
      </c>
      <c r="AA194" s="70">
        <f t="shared" si="203"/>
        <v>1372</v>
      </c>
      <c r="AB194" s="70">
        <v>249</v>
      </c>
      <c r="AC194" s="70">
        <f t="shared" si="204"/>
        <v>-646</v>
      </c>
      <c r="AD194" s="70">
        <v>-397</v>
      </c>
      <c r="AE194" s="23"/>
      <c r="AF194" s="233">
        <f t="shared" si="244"/>
        <v>-6606</v>
      </c>
      <c r="AG194" s="233">
        <f t="shared" si="205"/>
        <v>-13803</v>
      </c>
      <c r="AH194" s="233">
        <f t="shared" si="245"/>
        <v>-20409</v>
      </c>
      <c r="AI194" s="233">
        <f t="shared" si="206"/>
        <v>14096</v>
      </c>
      <c r="AJ194" s="233">
        <f t="shared" si="207"/>
        <v>16388</v>
      </c>
      <c r="AK194" s="233">
        <f t="shared" si="208"/>
        <v>30484</v>
      </c>
      <c r="AL194" s="233">
        <f t="shared" si="246"/>
        <v>7490</v>
      </c>
      <c r="AM194" s="233">
        <f t="shared" si="209"/>
        <v>2585</v>
      </c>
      <c r="AN194" s="233">
        <f t="shared" si="247"/>
        <v>10075</v>
      </c>
      <c r="AO194" s="23"/>
      <c r="AP194" s="233">
        <f t="shared" si="228"/>
        <v>4079</v>
      </c>
      <c r="AQ194" s="233">
        <f t="shared" si="229"/>
        <v>10685</v>
      </c>
      <c r="AR194" s="233">
        <f t="shared" si="230"/>
        <v>-6606</v>
      </c>
      <c r="AS194" s="233">
        <f t="shared" si="231"/>
        <v>27374</v>
      </c>
      <c r="AT194" s="233">
        <f t="shared" si="232"/>
        <v>13278</v>
      </c>
      <c r="AU194" s="233">
        <f t="shared" si="233"/>
        <v>14096</v>
      </c>
      <c r="AV194" s="409">
        <f t="shared" si="234"/>
        <v>31453</v>
      </c>
      <c r="AW194" s="409">
        <f t="shared" si="235"/>
        <v>23963</v>
      </c>
      <c r="AX194" s="233">
        <f t="shared" si="236"/>
        <v>7490</v>
      </c>
      <c r="AY194" s="75"/>
      <c r="AZ194" s="744">
        <v>338878</v>
      </c>
      <c r="BA194" s="382">
        <f t="shared" si="248"/>
        <v>4.0669050000000002</v>
      </c>
      <c r="BB194" s="69">
        <f t="shared" si="210"/>
        <v>80441</v>
      </c>
      <c r="BC194" s="382">
        <f t="shared" si="248"/>
        <v>1.01407</v>
      </c>
      <c r="BD194" s="744">
        <v>419319</v>
      </c>
      <c r="BE194" s="382">
        <f t="shared" si="237"/>
        <v>5.0809749999999996</v>
      </c>
      <c r="BF194" s="744">
        <v>553617</v>
      </c>
      <c r="BG194" s="382">
        <f t="shared" si="238"/>
        <v>6.269018</v>
      </c>
      <c r="BH194" s="69">
        <f t="shared" si="186"/>
        <v>2098633</v>
      </c>
      <c r="BI194" s="382">
        <f t="shared" si="239"/>
        <v>20.681809000000001</v>
      </c>
      <c r="BJ194" s="744">
        <v>2652250</v>
      </c>
      <c r="BK194" s="382">
        <f t="shared" si="240"/>
        <v>26.950827</v>
      </c>
      <c r="BL194" s="69">
        <f t="shared" si="272"/>
        <v>892495</v>
      </c>
      <c r="BM194" s="382">
        <f t="shared" si="241"/>
        <v>10.335922999999999</v>
      </c>
      <c r="BN194" s="69">
        <f t="shared" si="211"/>
        <v>2179548</v>
      </c>
      <c r="BO194" s="382">
        <f t="shared" si="242"/>
        <v>21.704409999999999</v>
      </c>
      <c r="BP194" s="744">
        <v>3072043</v>
      </c>
      <c r="BQ194" s="382">
        <f t="shared" si="243"/>
        <v>32.040332999999997</v>
      </c>
      <c r="BR194" s="20"/>
      <c r="BS194" s="744">
        <v>595794</v>
      </c>
      <c r="BT194" s="420">
        <f t="shared" si="249"/>
        <v>7.3062009999999997</v>
      </c>
      <c r="BU194" s="69">
        <f t="shared" si="212"/>
        <v>40684</v>
      </c>
      <c r="BV194" s="420">
        <f t="shared" si="250"/>
        <v>0.59460800000000003</v>
      </c>
      <c r="BW194" s="744">
        <v>636478</v>
      </c>
      <c r="BX194" s="420">
        <f t="shared" si="270"/>
        <v>7.9008089999999997</v>
      </c>
      <c r="BY194" s="744">
        <v>1237087</v>
      </c>
      <c r="BZ194" s="420">
        <f t="shared" si="277"/>
        <v>15.254814</v>
      </c>
      <c r="CA194" s="69">
        <f t="shared" si="213"/>
        <v>1105052</v>
      </c>
      <c r="CB194" s="420">
        <f t="shared" si="278"/>
        <v>13.572281</v>
      </c>
      <c r="CC194" s="744">
        <v>2342139</v>
      </c>
      <c r="CD194" s="420">
        <f t="shared" si="275"/>
        <v>28.827095</v>
      </c>
      <c r="CE194" s="69">
        <f t="shared" si="214"/>
        <v>1832881</v>
      </c>
      <c r="CF194" s="420">
        <f t="shared" si="276"/>
        <v>22.561015000000001</v>
      </c>
      <c r="CG194" s="69">
        <f t="shared" si="215"/>
        <v>1147433</v>
      </c>
      <c r="CH194" s="420">
        <f t="shared" si="273"/>
        <v>14.191938</v>
      </c>
      <c r="CI194" s="744">
        <v>2980314</v>
      </c>
      <c r="CJ194" s="471">
        <f t="shared" si="274"/>
        <v>36.752952999999998</v>
      </c>
      <c r="CK194" s="96"/>
      <c r="CL194" s="514">
        <v>924</v>
      </c>
      <c r="CM194" s="868">
        <f t="shared" si="189"/>
        <v>1.1915584415584415</v>
      </c>
      <c r="CN194" s="613"/>
      <c r="CO194" s="96"/>
      <c r="CP194" s="69">
        <f t="shared" si="216"/>
        <v>403792.94155844155</v>
      </c>
      <c r="CQ194" s="692">
        <f t="shared" si="252"/>
        <v>4.877089801939297</v>
      </c>
      <c r="CR194" s="69">
        <f t="shared" si="216"/>
        <v>95850.152597402586</v>
      </c>
      <c r="CS194" s="692">
        <f t="shared" si="253"/>
        <v>1.2162591720404281</v>
      </c>
      <c r="CT194" s="69">
        <f t="shared" si="216"/>
        <v>499643.09415584413</v>
      </c>
      <c r="CU194" s="692">
        <f t="shared" ref="CU194:CU201" si="279">SUM(CT183:CT194)/1000000</f>
        <v>6.0933489739797251</v>
      </c>
      <c r="CV194" s="69">
        <f t="shared" si="216"/>
        <v>659667.00974025973</v>
      </c>
      <c r="CW194" s="692">
        <f t="shared" ref="CW194:CW205" si="280">SUM(CV183:CV194)/1000000</f>
        <v>7.5141664821300189</v>
      </c>
      <c r="CX194" s="69">
        <f t="shared" si="217"/>
        <v>2500643.8668831168</v>
      </c>
      <c r="CY194" s="692">
        <f t="shared" si="256"/>
        <v>24.794771471309925</v>
      </c>
      <c r="CZ194" s="69">
        <f t="shared" si="218"/>
        <v>3160310.8766233763</v>
      </c>
      <c r="DA194" s="692">
        <f t="shared" si="257"/>
        <v>32.308937953439944</v>
      </c>
      <c r="DB194" s="69">
        <f t="shared" si="219"/>
        <v>1063459.9512987013</v>
      </c>
      <c r="DC194" s="692">
        <f t="shared" si="258"/>
        <v>12.391256284069314</v>
      </c>
      <c r="DD194" s="69">
        <f t="shared" si="220"/>
        <v>2597058.8181818179</v>
      </c>
      <c r="DE194" s="692">
        <f t="shared" si="259"/>
        <v>26.021269905577263</v>
      </c>
      <c r="DF194" s="69">
        <f t="shared" si="220"/>
        <v>3660518.7694805195</v>
      </c>
      <c r="DG194" s="692">
        <f t="shared" si="260"/>
        <v>38.412526189646591</v>
      </c>
      <c r="DH194" s="20"/>
      <c r="DI194" s="69">
        <f t="shared" si="221"/>
        <v>709923.37012987013</v>
      </c>
      <c r="DJ194" s="692">
        <f t="shared" si="261"/>
        <v>8.7605482084594737</v>
      </c>
      <c r="DK194" s="69">
        <f t="shared" si="221"/>
        <v>48477.363636363632</v>
      </c>
      <c r="DL194" s="692">
        <f t="shared" si="262"/>
        <v>0.71339839311302966</v>
      </c>
      <c r="DM194" s="69">
        <f t="shared" si="221"/>
        <v>758400.73376623366</v>
      </c>
      <c r="DN194" s="692">
        <f t="shared" ref="DN194:DN201" si="281">SUM(DM183:DM194)/1000000</f>
        <v>9.4739466015725018</v>
      </c>
      <c r="DO194" s="69">
        <f t="shared" si="221"/>
        <v>1474061.4577922076</v>
      </c>
      <c r="DP194" s="692">
        <f t="shared" ref="DP194:DP205" si="282">SUM(DO183:DO194)/1000000</f>
        <v>18.290886720892615</v>
      </c>
      <c r="DQ194" s="69">
        <f t="shared" si="222"/>
        <v>1316734.0389610389</v>
      </c>
      <c r="DR194" s="692">
        <f t="shared" si="265"/>
        <v>16.2713537012866</v>
      </c>
      <c r="DS194" s="69">
        <f t="shared" si="223"/>
        <v>2790795.4967532465</v>
      </c>
      <c r="DT194" s="692">
        <f t="shared" si="266"/>
        <v>34.562240422179215</v>
      </c>
      <c r="DU194" s="69">
        <f t="shared" si="224"/>
        <v>2183984.8279220778</v>
      </c>
      <c r="DV194" s="471">
        <f t="shared" si="267"/>
        <v>27.051434929352091</v>
      </c>
      <c r="DW194" s="69">
        <f t="shared" si="225"/>
        <v>1367233.4772727273</v>
      </c>
      <c r="DX194" s="692">
        <f t="shared" si="268"/>
        <v>17.014795378095418</v>
      </c>
      <c r="DY194" s="69">
        <f t="shared" si="226"/>
        <v>3551218.3051948049</v>
      </c>
      <c r="DZ194" s="692">
        <f t="shared" si="269"/>
        <v>44.066230307447505</v>
      </c>
      <c r="EA194" s="91"/>
      <c r="EB194" s="69">
        <v>200000</v>
      </c>
      <c r="EC194" s="69">
        <f>ED194-EB194</f>
        <v>1362000</v>
      </c>
      <c r="ED194" s="69">
        <v>1562000</v>
      </c>
      <c r="EE194" s="69">
        <v>231000</v>
      </c>
      <c r="EF194" s="69">
        <f>EG194-EE194</f>
        <v>918000</v>
      </c>
      <c r="EG194" s="69">
        <v>1149000</v>
      </c>
      <c r="EH194" s="69">
        <v>430000</v>
      </c>
      <c r="EI194" s="69">
        <f t="shared" si="227"/>
        <v>2280000</v>
      </c>
      <c r="EJ194" s="69">
        <v>2710000</v>
      </c>
      <c r="EK194" s="91"/>
      <c r="EL194" s="69"/>
      <c r="EM194" s="69"/>
      <c r="EN194" s="69"/>
      <c r="EO194" s="69"/>
      <c r="EP194" s="69"/>
      <c r="EQ194" s="69"/>
      <c r="ER194" s="69"/>
      <c r="ES194" s="69"/>
      <c r="ET194" s="69"/>
      <c r="EU194" s="91"/>
    </row>
    <row r="195" spans="1:151" s="72" customFormat="1">
      <c r="A195" s="61">
        <v>38838</v>
      </c>
      <c r="B195" s="70">
        <v>261</v>
      </c>
      <c r="C195" s="70">
        <f t="shared" si="190"/>
        <v>697</v>
      </c>
      <c r="D195" s="70">
        <v>958</v>
      </c>
      <c r="E195" s="70">
        <f t="shared" si="191"/>
        <v>1776</v>
      </c>
      <c r="F195" s="70">
        <f t="shared" si="192"/>
        <v>2307</v>
      </c>
      <c r="G195" s="70">
        <f t="shared" si="193"/>
        <v>4083</v>
      </c>
      <c r="H195" s="70">
        <v>2037</v>
      </c>
      <c r="I195" s="70">
        <f t="shared" si="194"/>
        <v>3004</v>
      </c>
      <c r="J195" s="70">
        <v>5041</v>
      </c>
      <c r="K195" s="23"/>
      <c r="L195" s="70">
        <v>749</v>
      </c>
      <c r="M195" s="70">
        <f t="shared" si="195"/>
        <v>1964</v>
      </c>
      <c r="N195" s="70">
        <v>2713</v>
      </c>
      <c r="O195" s="70">
        <f t="shared" si="196"/>
        <v>1275</v>
      </c>
      <c r="P195" s="70">
        <f t="shared" si="197"/>
        <v>2077</v>
      </c>
      <c r="Q195" s="70">
        <f t="shared" si="198"/>
        <v>3352</v>
      </c>
      <c r="R195" s="70">
        <v>2024</v>
      </c>
      <c r="S195" s="70">
        <f t="shared" si="199"/>
        <v>4041</v>
      </c>
      <c r="T195" s="70">
        <v>6065</v>
      </c>
      <c r="U195" s="23"/>
      <c r="V195" s="70">
        <v>-488</v>
      </c>
      <c r="W195" s="70">
        <f t="shared" si="200"/>
        <v>-1267</v>
      </c>
      <c r="X195" s="70">
        <v>-1755</v>
      </c>
      <c r="Y195" s="70">
        <f t="shared" si="201"/>
        <v>501</v>
      </c>
      <c r="Z195" s="70">
        <f t="shared" si="202"/>
        <v>230</v>
      </c>
      <c r="AA195" s="70">
        <f t="shared" si="203"/>
        <v>731</v>
      </c>
      <c r="AB195" s="70">
        <v>13</v>
      </c>
      <c r="AC195" s="70">
        <f t="shared" si="204"/>
        <v>-1037</v>
      </c>
      <c r="AD195" s="70">
        <v>-1024</v>
      </c>
      <c r="AE195" s="23"/>
      <c r="AF195" s="233">
        <f t="shared" si="244"/>
        <v>-6525</v>
      </c>
      <c r="AG195" s="233">
        <f t="shared" si="205"/>
        <v>-13836</v>
      </c>
      <c r="AH195" s="233">
        <f t="shared" si="245"/>
        <v>-20361</v>
      </c>
      <c r="AI195" s="233">
        <f t="shared" si="206"/>
        <v>13920</v>
      </c>
      <c r="AJ195" s="233">
        <f t="shared" si="207"/>
        <v>16633</v>
      </c>
      <c r="AK195" s="233">
        <f t="shared" si="208"/>
        <v>30553</v>
      </c>
      <c r="AL195" s="233">
        <f t="shared" si="246"/>
        <v>7395</v>
      </c>
      <c r="AM195" s="233">
        <f t="shared" si="209"/>
        <v>2797</v>
      </c>
      <c r="AN195" s="233">
        <f t="shared" si="247"/>
        <v>10192</v>
      </c>
      <c r="AO195" s="23"/>
      <c r="AP195" s="233">
        <f t="shared" si="228"/>
        <v>4095</v>
      </c>
      <c r="AQ195" s="233">
        <f t="shared" si="229"/>
        <v>10620</v>
      </c>
      <c r="AR195" s="233">
        <f t="shared" si="230"/>
        <v>-6525</v>
      </c>
      <c r="AS195" s="233">
        <f t="shared" si="231"/>
        <v>27285</v>
      </c>
      <c r="AT195" s="233">
        <f t="shared" si="232"/>
        <v>13365</v>
      </c>
      <c r="AU195" s="233">
        <f t="shared" si="233"/>
        <v>13920</v>
      </c>
      <c r="AV195" s="409">
        <f t="shared" si="234"/>
        <v>31380</v>
      </c>
      <c r="AW195" s="409">
        <f t="shared" si="235"/>
        <v>23985</v>
      </c>
      <c r="AX195" s="233">
        <f t="shared" si="236"/>
        <v>7395</v>
      </c>
      <c r="AY195" s="75"/>
      <c r="AZ195" s="744">
        <v>421583</v>
      </c>
      <c r="BA195" s="382">
        <f t="shared" si="248"/>
        <v>4.152596</v>
      </c>
      <c r="BB195" s="69">
        <f t="shared" si="210"/>
        <v>93862</v>
      </c>
      <c r="BC195" s="382">
        <f t="shared" si="248"/>
        <v>1.004702</v>
      </c>
      <c r="BD195" s="744">
        <v>515445</v>
      </c>
      <c r="BE195" s="382">
        <f t="shared" si="237"/>
        <v>5.1572979999999999</v>
      </c>
      <c r="BF195" s="744">
        <v>687824</v>
      </c>
      <c r="BG195" s="382">
        <f t="shared" si="238"/>
        <v>6.4428200000000002</v>
      </c>
      <c r="BH195" s="69">
        <f t="shared" si="186"/>
        <v>2320226</v>
      </c>
      <c r="BI195" s="382">
        <f t="shared" si="239"/>
        <v>20.934861999999999</v>
      </c>
      <c r="BJ195" s="744">
        <v>3008050</v>
      </c>
      <c r="BK195" s="382">
        <f t="shared" si="240"/>
        <v>27.377682</v>
      </c>
      <c r="BL195" s="69">
        <f t="shared" si="272"/>
        <v>1109407</v>
      </c>
      <c r="BM195" s="382">
        <f t="shared" si="241"/>
        <v>10.595416</v>
      </c>
      <c r="BN195" s="69">
        <f t="shared" si="211"/>
        <v>2414695</v>
      </c>
      <c r="BO195" s="382">
        <f t="shared" si="242"/>
        <v>21.947787000000002</v>
      </c>
      <c r="BP195" s="744">
        <v>3524102</v>
      </c>
      <c r="BQ195" s="382">
        <f t="shared" si="243"/>
        <v>32.543202999999998</v>
      </c>
      <c r="BR195" s="20"/>
      <c r="BS195" s="744">
        <v>686505</v>
      </c>
      <c r="BT195" s="420">
        <f t="shared" si="249"/>
        <v>7.412604</v>
      </c>
      <c r="BU195" s="69">
        <f t="shared" si="212"/>
        <v>53148</v>
      </c>
      <c r="BV195" s="420">
        <f t="shared" si="250"/>
        <v>0.59464099999999998</v>
      </c>
      <c r="BW195" s="744">
        <v>739653</v>
      </c>
      <c r="BX195" s="420">
        <f t="shared" si="270"/>
        <v>8.0072449999999993</v>
      </c>
      <c r="BY195" s="744">
        <v>1286121</v>
      </c>
      <c r="BZ195" s="420">
        <f t="shared" si="277"/>
        <v>15.325516</v>
      </c>
      <c r="CA195" s="69">
        <f t="shared" si="213"/>
        <v>1487291</v>
      </c>
      <c r="CB195" s="420">
        <f t="shared" si="278"/>
        <v>13.937279</v>
      </c>
      <c r="CC195" s="744">
        <v>2773412</v>
      </c>
      <c r="CD195" s="420">
        <f t="shared" si="275"/>
        <v>29.262795000000001</v>
      </c>
      <c r="CE195" s="69">
        <f t="shared" si="214"/>
        <v>1972626</v>
      </c>
      <c r="CF195" s="420">
        <f t="shared" si="276"/>
        <v>22.738119999999999</v>
      </c>
      <c r="CG195" s="69">
        <f t="shared" si="215"/>
        <v>1542962</v>
      </c>
      <c r="CH195" s="420">
        <f t="shared" si="273"/>
        <v>14.557347</v>
      </c>
      <c r="CI195" s="744">
        <v>3515588</v>
      </c>
      <c r="CJ195" s="471">
        <f t="shared" si="274"/>
        <v>37.295467000000002</v>
      </c>
      <c r="CK195" s="96"/>
      <c r="CL195" s="514">
        <v>924</v>
      </c>
      <c r="CM195" s="868">
        <f t="shared" si="189"/>
        <v>1.1915584415584415</v>
      </c>
      <c r="CN195" s="613"/>
      <c r="CO195" s="96"/>
      <c r="CP195" s="69">
        <f t="shared" si="216"/>
        <v>502340.78246753244</v>
      </c>
      <c r="CQ195" s="692">
        <f t="shared" si="252"/>
        <v>4.9707929136885962</v>
      </c>
      <c r="CR195" s="69">
        <f t="shared" si="216"/>
        <v>111842.05844155843</v>
      </c>
      <c r="CS195" s="692">
        <f t="shared" si="253"/>
        <v>1.2025142360068481</v>
      </c>
      <c r="CT195" s="69">
        <f t="shared" si="216"/>
        <v>614182.84090909082</v>
      </c>
      <c r="CU195" s="692">
        <f t="shared" si="279"/>
        <v>6.1733071496954448</v>
      </c>
      <c r="CV195" s="69">
        <f t="shared" si="216"/>
        <v>819582.49350649351</v>
      </c>
      <c r="CW195" s="692">
        <f t="shared" si="280"/>
        <v>7.708402873979054</v>
      </c>
      <c r="CX195" s="69">
        <f t="shared" si="217"/>
        <v>2764684.8766233763</v>
      </c>
      <c r="CY195" s="692">
        <f t="shared" si="256"/>
        <v>25.044586212021702</v>
      </c>
      <c r="CZ195" s="69">
        <f t="shared" si="218"/>
        <v>3584267.3701298698</v>
      </c>
      <c r="DA195" s="692">
        <f t="shared" si="257"/>
        <v>32.752989086000753</v>
      </c>
      <c r="DB195" s="69">
        <f t="shared" si="219"/>
        <v>1321923.2759740259</v>
      </c>
      <c r="DC195" s="692">
        <f t="shared" si="258"/>
        <v>12.67919578766765</v>
      </c>
      <c r="DD195" s="69">
        <f t="shared" si="220"/>
        <v>2877250.2110389611</v>
      </c>
      <c r="DE195" s="692">
        <f t="shared" si="259"/>
        <v>26.256949820483634</v>
      </c>
      <c r="DF195" s="69">
        <f t="shared" si="220"/>
        <v>4199173.487012987</v>
      </c>
      <c r="DG195" s="692">
        <f t="shared" si="260"/>
        <v>38.936145608151293</v>
      </c>
      <c r="DH195" s="20"/>
      <c r="DI195" s="69">
        <f t="shared" si="221"/>
        <v>818010.82792207785</v>
      </c>
      <c r="DJ195" s="692">
        <f t="shared" si="261"/>
        <v>8.8728216861053095</v>
      </c>
      <c r="DK195" s="69">
        <f t="shared" si="221"/>
        <v>63328.948051948049</v>
      </c>
      <c r="DL195" s="692">
        <f t="shared" si="262"/>
        <v>0.71210898204895567</v>
      </c>
      <c r="DM195" s="69">
        <f t="shared" si="221"/>
        <v>881339.77597402595</v>
      </c>
      <c r="DN195" s="692">
        <f t="shared" si="281"/>
        <v>9.5849306681542643</v>
      </c>
      <c r="DO195" s="69">
        <f t="shared" si="221"/>
        <v>1532488.3344155843</v>
      </c>
      <c r="DP195" s="692">
        <f t="shared" si="282"/>
        <v>18.344727189009856</v>
      </c>
      <c r="DQ195" s="69">
        <f t="shared" si="222"/>
        <v>1772194.146103896</v>
      </c>
      <c r="DR195" s="692">
        <f t="shared" si="265"/>
        <v>16.678194705954031</v>
      </c>
      <c r="DS195" s="69">
        <f t="shared" si="223"/>
        <v>3304682.4805194805</v>
      </c>
      <c r="DT195" s="692">
        <f t="shared" si="266"/>
        <v>35.022921894963893</v>
      </c>
      <c r="DU195" s="69">
        <f t="shared" si="224"/>
        <v>2350499.1623376622</v>
      </c>
      <c r="DV195" s="471">
        <f t="shared" si="267"/>
        <v>27.217548875115163</v>
      </c>
      <c r="DW195" s="69">
        <f t="shared" si="225"/>
        <v>1838529.396103896</v>
      </c>
      <c r="DX195" s="692">
        <f t="shared" si="268"/>
        <v>17.42074372116064</v>
      </c>
      <c r="DY195" s="69">
        <f t="shared" si="226"/>
        <v>4189028.5584415584</v>
      </c>
      <c r="DZ195" s="692">
        <f t="shared" si="269"/>
        <v>44.638292596275804</v>
      </c>
      <c r="EA195" s="91"/>
      <c r="EB195" s="69"/>
      <c r="EC195" s="69"/>
      <c r="ED195" s="69"/>
      <c r="EE195" s="69"/>
      <c r="EF195" s="69"/>
      <c r="EG195" s="69"/>
      <c r="EH195" s="69">
        <v>365000</v>
      </c>
      <c r="EI195" s="69">
        <f t="shared" si="227"/>
        <v>1455000</v>
      </c>
      <c r="EJ195" s="69">
        <v>1820000</v>
      </c>
      <c r="EK195" s="91"/>
      <c r="EL195" s="69"/>
      <c r="EM195" s="69"/>
      <c r="EN195" s="69"/>
      <c r="EO195" s="69"/>
      <c r="EP195" s="69"/>
      <c r="EQ195" s="69"/>
      <c r="ER195" s="69"/>
      <c r="ES195" s="69"/>
      <c r="ET195" s="69"/>
      <c r="EU195" s="91"/>
    </row>
    <row r="196" spans="1:151" s="72" customFormat="1">
      <c r="A196" s="61">
        <v>38869</v>
      </c>
      <c r="B196" s="70">
        <v>310</v>
      </c>
      <c r="C196" s="70">
        <f t="shared" si="190"/>
        <v>549</v>
      </c>
      <c r="D196" s="70">
        <v>859</v>
      </c>
      <c r="E196" s="70">
        <f t="shared" si="191"/>
        <v>2065</v>
      </c>
      <c r="F196" s="70">
        <f t="shared" si="192"/>
        <v>2774</v>
      </c>
      <c r="G196" s="70">
        <f t="shared" si="193"/>
        <v>4839</v>
      </c>
      <c r="H196" s="70">
        <v>2375</v>
      </c>
      <c r="I196" s="70">
        <f t="shared" si="194"/>
        <v>3323</v>
      </c>
      <c r="J196" s="70">
        <v>5698</v>
      </c>
      <c r="K196" s="23"/>
      <c r="L196" s="70">
        <v>804</v>
      </c>
      <c r="M196" s="70">
        <f t="shared" si="195"/>
        <v>1771</v>
      </c>
      <c r="N196" s="70">
        <v>2575</v>
      </c>
      <c r="O196" s="70">
        <f t="shared" si="196"/>
        <v>1065</v>
      </c>
      <c r="P196" s="70">
        <f t="shared" si="197"/>
        <v>1838</v>
      </c>
      <c r="Q196" s="70">
        <f t="shared" si="198"/>
        <v>2903</v>
      </c>
      <c r="R196" s="70">
        <v>1869</v>
      </c>
      <c r="S196" s="70">
        <f t="shared" si="199"/>
        <v>3609</v>
      </c>
      <c r="T196" s="70">
        <v>5478</v>
      </c>
      <c r="U196" s="23"/>
      <c r="V196" s="70">
        <v>-494</v>
      </c>
      <c r="W196" s="70">
        <f t="shared" si="200"/>
        <v>-1222</v>
      </c>
      <c r="X196" s="70">
        <v>-1716</v>
      </c>
      <c r="Y196" s="70">
        <f t="shared" si="201"/>
        <v>1000</v>
      </c>
      <c r="Z196" s="70">
        <f t="shared" si="202"/>
        <v>936</v>
      </c>
      <c r="AA196" s="70">
        <f t="shared" si="203"/>
        <v>1936</v>
      </c>
      <c r="AB196" s="70">
        <v>506</v>
      </c>
      <c r="AC196" s="70">
        <f t="shared" si="204"/>
        <v>-286</v>
      </c>
      <c r="AD196" s="70">
        <v>220</v>
      </c>
      <c r="AE196" s="23"/>
      <c r="AF196" s="233">
        <f t="shared" si="244"/>
        <v>-6502</v>
      </c>
      <c r="AG196" s="233">
        <f t="shared" si="205"/>
        <v>-13957</v>
      </c>
      <c r="AH196" s="233">
        <f t="shared" si="245"/>
        <v>-20459</v>
      </c>
      <c r="AI196" s="233">
        <f t="shared" si="206"/>
        <v>14255</v>
      </c>
      <c r="AJ196" s="233">
        <f t="shared" si="207"/>
        <v>16892</v>
      </c>
      <c r="AK196" s="233">
        <f t="shared" si="208"/>
        <v>31147</v>
      </c>
      <c r="AL196" s="233">
        <f t="shared" si="246"/>
        <v>7753</v>
      </c>
      <c r="AM196" s="233">
        <f t="shared" si="209"/>
        <v>2935</v>
      </c>
      <c r="AN196" s="233">
        <f t="shared" si="247"/>
        <v>10688</v>
      </c>
      <c r="AO196" s="23"/>
      <c r="AP196" s="233">
        <f t="shared" si="228"/>
        <v>4127</v>
      </c>
      <c r="AQ196" s="233">
        <f t="shared" si="229"/>
        <v>10629</v>
      </c>
      <c r="AR196" s="233">
        <f t="shared" si="230"/>
        <v>-6502</v>
      </c>
      <c r="AS196" s="233">
        <f t="shared" si="231"/>
        <v>27511</v>
      </c>
      <c r="AT196" s="233">
        <f t="shared" si="232"/>
        <v>13256</v>
      </c>
      <c r="AU196" s="233">
        <f t="shared" si="233"/>
        <v>14255</v>
      </c>
      <c r="AV196" s="409">
        <f t="shared" si="234"/>
        <v>31638</v>
      </c>
      <c r="AW196" s="409">
        <f t="shared" si="235"/>
        <v>23885</v>
      </c>
      <c r="AX196" s="233">
        <f t="shared" si="236"/>
        <v>7753</v>
      </c>
      <c r="AY196" s="75"/>
      <c r="AZ196" s="744">
        <v>337191</v>
      </c>
      <c r="BA196" s="382">
        <f t="shared" si="248"/>
        <v>4.142328</v>
      </c>
      <c r="BB196" s="69">
        <f t="shared" si="210"/>
        <v>89894</v>
      </c>
      <c r="BC196" s="382">
        <f t="shared" si="248"/>
        <v>1.015253</v>
      </c>
      <c r="BD196" s="744">
        <v>427085</v>
      </c>
      <c r="BE196" s="382">
        <f t="shared" si="237"/>
        <v>5.1575810000000004</v>
      </c>
      <c r="BF196" s="744">
        <v>568337</v>
      </c>
      <c r="BG196" s="382">
        <f t="shared" si="238"/>
        <v>6.5264389999999999</v>
      </c>
      <c r="BH196" s="69">
        <f t="shared" si="186"/>
        <v>2011806</v>
      </c>
      <c r="BI196" s="382">
        <f t="shared" si="239"/>
        <v>21.256705</v>
      </c>
      <c r="BJ196" s="744">
        <v>2580143</v>
      </c>
      <c r="BK196" s="382">
        <f t="shared" si="240"/>
        <v>27.783144</v>
      </c>
      <c r="BL196" s="69">
        <f t="shared" si="272"/>
        <v>905528</v>
      </c>
      <c r="BM196" s="382">
        <f t="shared" si="241"/>
        <v>10.668767000000001</v>
      </c>
      <c r="BN196" s="69">
        <f t="shared" si="211"/>
        <v>2102269</v>
      </c>
      <c r="BO196" s="382">
        <f t="shared" si="242"/>
        <v>22.279603999999999</v>
      </c>
      <c r="BP196" s="744">
        <v>3007797</v>
      </c>
      <c r="BQ196" s="382">
        <f t="shared" si="243"/>
        <v>32.948371000000002</v>
      </c>
      <c r="BR196" s="20"/>
      <c r="BS196" s="744">
        <v>670712</v>
      </c>
      <c r="BT196" s="420">
        <f t="shared" si="249"/>
        <v>7.4457789999999999</v>
      </c>
      <c r="BU196" s="69">
        <f t="shared" si="212"/>
        <v>44977</v>
      </c>
      <c r="BV196" s="420">
        <f t="shared" si="250"/>
        <v>0.586677</v>
      </c>
      <c r="BW196" s="744">
        <v>715689</v>
      </c>
      <c r="BX196" s="420">
        <f>SUM(BW185:BW196)/1000000</f>
        <v>8.0324559999999998</v>
      </c>
      <c r="BY196" s="744">
        <v>1247010</v>
      </c>
      <c r="BZ196" s="420">
        <f t="shared" si="277"/>
        <v>15.339054000000001</v>
      </c>
      <c r="CA196" s="69">
        <f t="shared" si="213"/>
        <v>1142453</v>
      </c>
      <c r="CB196" s="420">
        <f t="shared" si="278"/>
        <v>13.995183000000001</v>
      </c>
      <c r="CC196" s="744">
        <v>2389463</v>
      </c>
      <c r="CD196" s="420">
        <f t="shared" si="275"/>
        <v>29.334237000000002</v>
      </c>
      <c r="CE196" s="69">
        <f t="shared" si="214"/>
        <v>1917722</v>
      </c>
      <c r="CF196" s="420">
        <f t="shared" si="276"/>
        <v>22.784832999999999</v>
      </c>
      <c r="CG196" s="69">
        <f t="shared" si="215"/>
        <v>1189417</v>
      </c>
      <c r="CH196" s="420">
        <f t="shared" si="273"/>
        <v>14.607207000000001</v>
      </c>
      <c r="CI196" s="744">
        <v>3107139</v>
      </c>
      <c r="CJ196" s="471">
        <f t="shared" si="274"/>
        <v>37.392040000000001</v>
      </c>
      <c r="CK196" s="96"/>
      <c r="CL196" s="514">
        <v>945</v>
      </c>
      <c r="CM196" s="868">
        <f t="shared" si="189"/>
        <v>1.1650793650793652</v>
      </c>
      <c r="CN196" s="613"/>
      <c r="CO196" s="96"/>
      <c r="CP196" s="69">
        <f t="shared" si="216"/>
        <v>392854.2761904762</v>
      </c>
      <c r="CQ196" s="692">
        <f t="shared" si="252"/>
        <v>4.9432599821867642</v>
      </c>
      <c r="CR196" s="69">
        <f t="shared" si="216"/>
        <v>104733.64444444445</v>
      </c>
      <c r="CS196" s="692">
        <f t="shared" si="253"/>
        <v>1.2112515694622816</v>
      </c>
      <c r="CT196" s="69">
        <f t="shared" si="216"/>
        <v>497587.92063492065</v>
      </c>
      <c r="CU196" s="692">
        <f t="shared" si="279"/>
        <v>6.1545115516490467</v>
      </c>
      <c r="CV196" s="69">
        <f t="shared" si="216"/>
        <v>662157.7111111111</v>
      </c>
      <c r="CW196" s="692">
        <f t="shared" si="280"/>
        <v>7.7841050708044524</v>
      </c>
      <c r="CX196" s="69">
        <f t="shared" si="217"/>
        <v>2343913.6571428571</v>
      </c>
      <c r="CY196" s="692">
        <f t="shared" si="256"/>
        <v>25.343830349384337</v>
      </c>
      <c r="CZ196" s="69">
        <f t="shared" si="218"/>
        <v>3006071.3682539687</v>
      </c>
      <c r="DA196" s="692">
        <f t="shared" si="257"/>
        <v>33.127935420188791</v>
      </c>
      <c r="DB196" s="69">
        <f t="shared" si="219"/>
        <v>1055011.9873015874</v>
      </c>
      <c r="DC196" s="692">
        <f t="shared" si="258"/>
        <v>12.727365052991217</v>
      </c>
      <c r="DD196" s="69">
        <f t="shared" si="220"/>
        <v>2449310.2317460319</v>
      </c>
      <c r="DE196" s="692">
        <f t="shared" si="259"/>
        <v>26.564207687394504</v>
      </c>
      <c r="DF196" s="69">
        <f t="shared" si="220"/>
        <v>3504322.2190476195</v>
      </c>
      <c r="DG196" s="692">
        <f t="shared" si="260"/>
        <v>39.291572740385725</v>
      </c>
      <c r="DH196" s="20"/>
      <c r="DI196" s="69">
        <f t="shared" si="221"/>
        <v>781432.71111111122</v>
      </c>
      <c r="DJ196" s="692">
        <f t="shared" si="261"/>
        <v>8.882904686227409</v>
      </c>
      <c r="DK196" s="69">
        <f t="shared" si="221"/>
        <v>52401.774603174606</v>
      </c>
      <c r="DL196" s="692">
        <f t="shared" si="262"/>
        <v>0.70045796434443797</v>
      </c>
      <c r="DM196" s="69">
        <f t="shared" si="221"/>
        <v>833834.48571428575</v>
      </c>
      <c r="DN196" s="692">
        <f t="shared" si="281"/>
        <v>9.5833626505718481</v>
      </c>
      <c r="DO196" s="69">
        <f t="shared" si="221"/>
        <v>1452865.6190476192</v>
      </c>
      <c r="DP196" s="692">
        <f t="shared" si="282"/>
        <v>18.305227234431104</v>
      </c>
      <c r="DQ196" s="69">
        <f t="shared" si="222"/>
        <v>1331048.415873016</v>
      </c>
      <c r="DR196" s="692">
        <f t="shared" si="265"/>
        <v>16.697058013035839</v>
      </c>
      <c r="DS196" s="69">
        <f t="shared" si="223"/>
        <v>2783914.0349206352</v>
      </c>
      <c r="DT196" s="692">
        <f t="shared" si="266"/>
        <v>35.002285247466936</v>
      </c>
      <c r="DU196" s="69">
        <f t="shared" si="224"/>
        <v>2234298.3301587305</v>
      </c>
      <c r="DV196" s="471">
        <f t="shared" si="267"/>
        <v>27.18813192065851</v>
      </c>
      <c r="DW196" s="69">
        <f t="shared" si="225"/>
        <v>1385765.2031746032</v>
      </c>
      <c r="DX196" s="692">
        <f t="shared" si="268"/>
        <v>17.427770180379202</v>
      </c>
      <c r="DY196" s="69">
        <f t="shared" si="226"/>
        <v>3620063.5333333337</v>
      </c>
      <c r="DZ196" s="692">
        <f t="shared" si="269"/>
        <v>44.615902101037705</v>
      </c>
      <c r="EA196" s="91"/>
      <c r="EB196" s="69"/>
      <c r="EC196" s="69"/>
      <c r="ED196" s="69"/>
      <c r="EE196" s="69"/>
      <c r="EF196" s="69"/>
      <c r="EG196" s="69"/>
      <c r="EH196" s="69">
        <v>346000</v>
      </c>
      <c r="EI196" s="69">
        <f t="shared" si="227"/>
        <v>1341000</v>
      </c>
      <c r="EJ196" s="69">
        <v>1687000</v>
      </c>
      <c r="EK196" s="91"/>
      <c r="EL196" s="69"/>
      <c r="EM196" s="69"/>
      <c r="EN196" s="69"/>
      <c r="EO196" s="69"/>
      <c r="EP196" s="69"/>
      <c r="EQ196" s="69"/>
      <c r="ER196" s="69"/>
      <c r="ES196" s="69"/>
      <c r="ET196" s="69"/>
      <c r="EU196" s="91"/>
    </row>
    <row r="197" spans="1:151" s="72" customFormat="1">
      <c r="A197" s="61">
        <v>38899</v>
      </c>
      <c r="B197" s="70">
        <v>307</v>
      </c>
      <c r="C197" s="70">
        <f t="shared" si="190"/>
        <v>660</v>
      </c>
      <c r="D197" s="70">
        <v>967</v>
      </c>
      <c r="E197" s="70">
        <f t="shared" si="191"/>
        <v>2669</v>
      </c>
      <c r="F197" s="70">
        <f t="shared" si="192"/>
        <v>3743</v>
      </c>
      <c r="G197" s="70">
        <f t="shared" si="193"/>
        <v>6412</v>
      </c>
      <c r="H197" s="70">
        <v>2976</v>
      </c>
      <c r="I197" s="70">
        <f t="shared" si="194"/>
        <v>4403</v>
      </c>
      <c r="J197" s="70">
        <v>7379</v>
      </c>
      <c r="K197" s="23"/>
      <c r="L197" s="70">
        <v>923</v>
      </c>
      <c r="M197" s="70">
        <f t="shared" si="195"/>
        <v>1735</v>
      </c>
      <c r="N197" s="70">
        <v>2658</v>
      </c>
      <c r="O197" s="70">
        <f t="shared" si="196"/>
        <v>1216</v>
      </c>
      <c r="P197" s="70">
        <f t="shared" si="197"/>
        <v>2166</v>
      </c>
      <c r="Q197" s="70">
        <f t="shared" si="198"/>
        <v>3382</v>
      </c>
      <c r="R197" s="70">
        <v>2139</v>
      </c>
      <c r="S197" s="70">
        <f t="shared" si="199"/>
        <v>3901</v>
      </c>
      <c r="T197" s="70">
        <v>6040</v>
      </c>
      <c r="U197" s="23"/>
      <c r="V197" s="70">
        <v>-616</v>
      </c>
      <c r="W197" s="70">
        <f t="shared" si="200"/>
        <v>-1075</v>
      </c>
      <c r="X197" s="70">
        <v>-1691</v>
      </c>
      <c r="Y197" s="70">
        <f t="shared" si="201"/>
        <v>1453</v>
      </c>
      <c r="Z197" s="70">
        <f t="shared" si="202"/>
        <v>1577</v>
      </c>
      <c r="AA197" s="70">
        <f t="shared" si="203"/>
        <v>3030</v>
      </c>
      <c r="AB197" s="70">
        <v>837</v>
      </c>
      <c r="AC197" s="70">
        <f t="shared" si="204"/>
        <v>502</v>
      </c>
      <c r="AD197" s="70">
        <v>1339</v>
      </c>
      <c r="AE197" s="23"/>
      <c r="AF197" s="233">
        <f t="shared" si="244"/>
        <v>-6605</v>
      </c>
      <c r="AG197" s="233">
        <f t="shared" si="205"/>
        <v>-13916</v>
      </c>
      <c r="AH197" s="233">
        <f t="shared" si="245"/>
        <v>-20521</v>
      </c>
      <c r="AI197" s="233">
        <f t="shared" si="206"/>
        <v>14912</v>
      </c>
      <c r="AJ197" s="233">
        <f t="shared" si="207"/>
        <v>17752</v>
      </c>
      <c r="AK197" s="233">
        <f t="shared" si="208"/>
        <v>32664</v>
      </c>
      <c r="AL197" s="233">
        <f t="shared" si="246"/>
        <v>8307</v>
      </c>
      <c r="AM197" s="233">
        <f t="shared" si="209"/>
        <v>3836</v>
      </c>
      <c r="AN197" s="233">
        <f t="shared" si="247"/>
        <v>12143</v>
      </c>
      <c r="AO197" s="23"/>
      <c r="AP197" s="233">
        <f t="shared" si="228"/>
        <v>4092</v>
      </c>
      <c r="AQ197" s="233">
        <f t="shared" si="229"/>
        <v>10697</v>
      </c>
      <c r="AR197" s="233">
        <f t="shared" si="230"/>
        <v>-6605</v>
      </c>
      <c r="AS197" s="233">
        <f t="shared" si="231"/>
        <v>27878</v>
      </c>
      <c r="AT197" s="233">
        <f t="shared" si="232"/>
        <v>12966</v>
      </c>
      <c r="AU197" s="233">
        <f t="shared" si="233"/>
        <v>14912</v>
      </c>
      <c r="AV197" s="409">
        <f t="shared" si="234"/>
        <v>31970</v>
      </c>
      <c r="AW197" s="409">
        <f t="shared" si="235"/>
        <v>23663</v>
      </c>
      <c r="AX197" s="233">
        <f t="shared" si="236"/>
        <v>8307</v>
      </c>
      <c r="AY197" s="75"/>
      <c r="AZ197" s="744">
        <v>389007</v>
      </c>
      <c r="BA197" s="382">
        <f t="shared" si="248"/>
        <v>4.1513790000000004</v>
      </c>
      <c r="BB197" s="69">
        <f t="shared" si="210"/>
        <v>93607</v>
      </c>
      <c r="BC197" s="382">
        <f t="shared" si="248"/>
        <v>1.0178510000000001</v>
      </c>
      <c r="BD197" s="744">
        <v>482614</v>
      </c>
      <c r="BE197" s="382">
        <f t="shared" si="237"/>
        <v>5.1692299999999998</v>
      </c>
      <c r="BF197" s="744">
        <v>561476</v>
      </c>
      <c r="BG197" s="382">
        <f t="shared" si="238"/>
        <v>6.5847170000000004</v>
      </c>
      <c r="BH197" s="69">
        <f t="shared" si="186"/>
        <v>1978669</v>
      </c>
      <c r="BI197" s="382">
        <f t="shared" si="239"/>
        <v>21.680098000000001</v>
      </c>
      <c r="BJ197" s="744">
        <v>2540145</v>
      </c>
      <c r="BK197" s="382">
        <f t="shared" si="240"/>
        <v>28.264814999999999</v>
      </c>
      <c r="BL197" s="69">
        <f t="shared" si="272"/>
        <v>950483</v>
      </c>
      <c r="BM197" s="382">
        <f t="shared" si="241"/>
        <v>10.736096</v>
      </c>
      <c r="BN197" s="69">
        <f t="shared" si="211"/>
        <v>2072915</v>
      </c>
      <c r="BO197" s="382">
        <f t="shared" si="242"/>
        <v>22.705601999999999</v>
      </c>
      <c r="BP197" s="744">
        <v>3023398</v>
      </c>
      <c r="BQ197" s="382">
        <f t="shared" si="243"/>
        <v>33.441698000000002</v>
      </c>
      <c r="BR197" s="20"/>
      <c r="BS197" s="744">
        <v>646051</v>
      </c>
      <c r="BT197" s="420">
        <f t="shared" si="249"/>
        <v>7.499822</v>
      </c>
      <c r="BU197" s="69">
        <f t="shared" si="212"/>
        <v>55745</v>
      </c>
      <c r="BV197" s="420">
        <f t="shared" si="250"/>
        <v>0.584206</v>
      </c>
      <c r="BW197" s="744">
        <v>701796</v>
      </c>
      <c r="BX197" s="420">
        <f t="shared" ref="BX197:BX203" si="283">SUM(BW186:BW197)/1000000</f>
        <v>8.084028</v>
      </c>
      <c r="BY197" s="744">
        <v>1283053</v>
      </c>
      <c r="BZ197" s="420">
        <f t="shared" si="277"/>
        <v>15.358643000000001</v>
      </c>
      <c r="CA197" s="69">
        <f t="shared" si="213"/>
        <v>1438175</v>
      </c>
      <c r="CB197" s="420">
        <f t="shared" si="278"/>
        <v>14.318536999999999</v>
      </c>
      <c r="CC197" s="744">
        <v>2721228</v>
      </c>
      <c r="CD197" s="420">
        <f t="shared" si="275"/>
        <v>29.67718</v>
      </c>
      <c r="CE197" s="69">
        <f t="shared" si="214"/>
        <v>1929104</v>
      </c>
      <c r="CF197" s="420">
        <f t="shared" si="276"/>
        <v>22.858464999999999</v>
      </c>
      <c r="CG197" s="69">
        <f t="shared" si="215"/>
        <v>1495817</v>
      </c>
      <c r="CH197" s="420">
        <f t="shared" si="273"/>
        <v>14.927875</v>
      </c>
      <c r="CI197" s="744">
        <v>3424921</v>
      </c>
      <c r="CJ197" s="471">
        <f t="shared" si="274"/>
        <v>37.786340000000003</v>
      </c>
      <c r="CK197" s="96"/>
      <c r="CL197" s="514">
        <v>945</v>
      </c>
      <c r="CM197" s="868">
        <f t="shared" si="189"/>
        <v>1.1650793650793652</v>
      </c>
      <c r="CN197" s="613"/>
      <c r="CO197" s="96"/>
      <c r="CP197" s="69">
        <f t="shared" si="216"/>
        <v>453224.02857142861</v>
      </c>
      <c r="CQ197" s="692">
        <f t="shared" si="252"/>
        <v>4.9367790041647872</v>
      </c>
      <c r="CR197" s="69">
        <f t="shared" si="216"/>
        <v>109059.58412698413</v>
      </c>
      <c r="CS197" s="692">
        <f t="shared" si="253"/>
        <v>1.2102002645782768</v>
      </c>
      <c r="CT197" s="69">
        <f t="shared" si="216"/>
        <v>562283.61269841273</v>
      </c>
      <c r="CU197" s="692">
        <f t="shared" si="279"/>
        <v>6.1469792687430633</v>
      </c>
      <c r="CV197" s="69">
        <f t="shared" si="216"/>
        <v>654164.10158730159</v>
      </c>
      <c r="CW197" s="692">
        <f t="shared" si="280"/>
        <v>7.8294548888752686</v>
      </c>
      <c r="CX197" s="69">
        <f t="shared" si="217"/>
        <v>2305306.4222222222</v>
      </c>
      <c r="CY197" s="692">
        <f t="shared" si="256"/>
        <v>25.767423721057114</v>
      </c>
      <c r="CZ197" s="69">
        <f t="shared" si="218"/>
        <v>2959470.5238095238</v>
      </c>
      <c r="DA197" s="692">
        <f t="shared" si="257"/>
        <v>33.596878609932375</v>
      </c>
      <c r="DB197" s="69">
        <f t="shared" si="219"/>
        <v>1107388.1301587303</v>
      </c>
      <c r="DC197" s="692">
        <f t="shared" si="258"/>
        <v>12.766233893040058</v>
      </c>
      <c r="DD197" s="69">
        <f t="shared" si="220"/>
        <v>2415110.4920634921</v>
      </c>
      <c r="DE197" s="692">
        <f t="shared" si="259"/>
        <v>26.986729589348109</v>
      </c>
      <c r="DF197" s="69">
        <f t="shared" si="220"/>
        <v>3522498.6222222224</v>
      </c>
      <c r="DG197" s="692">
        <f t="shared" si="260"/>
        <v>39.752963482388154</v>
      </c>
      <c r="DH197" s="20"/>
      <c r="DI197" s="69">
        <f t="shared" si="221"/>
        <v>752700.68888888892</v>
      </c>
      <c r="DJ197" s="692">
        <f t="shared" si="261"/>
        <v>8.9193407509404743</v>
      </c>
      <c r="DK197" s="69">
        <f t="shared" si="221"/>
        <v>64947.349206349209</v>
      </c>
      <c r="DL197" s="692">
        <f t="shared" si="262"/>
        <v>0.69497035091342452</v>
      </c>
      <c r="DM197" s="69">
        <f t="shared" si="221"/>
        <v>817648.03809523815</v>
      </c>
      <c r="DN197" s="692">
        <f t="shared" si="281"/>
        <v>9.6143111018538985</v>
      </c>
      <c r="DO197" s="69">
        <f t="shared" si="221"/>
        <v>1494858.5746031748</v>
      </c>
      <c r="DP197" s="692">
        <f t="shared" si="282"/>
        <v>18.271433211232083</v>
      </c>
      <c r="DQ197" s="69">
        <f t="shared" si="222"/>
        <v>1675588.0158730161</v>
      </c>
      <c r="DR197" s="692">
        <f t="shared" si="265"/>
        <v>17.023835126711052</v>
      </c>
      <c r="DS197" s="69">
        <f t="shared" si="223"/>
        <v>3170446.5904761907</v>
      </c>
      <c r="DT197" s="692">
        <f t="shared" si="266"/>
        <v>35.295268337943128</v>
      </c>
      <c r="DU197" s="69">
        <f t="shared" si="224"/>
        <v>2247559.2634920636</v>
      </c>
      <c r="DV197" s="471">
        <f t="shared" si="267"/>
        <v>27.19077396217255</v>
      </c>
      <c r="DW197" s="69">
        <f t="shared" si="225"/>
        <v>1742745.5206349208</v>
      </c>
      <c r="DX197" s="692">
        <f t="shared" si="268"/>
        <v>17.748714548266864</v>
      </c>
      <c r="DY197" s="69">
        <f t="shared" si="226"/>
        <v>3990304.7841269844</v>
      </c>
      <c r="DZ197" s="692">
        <f t="shared" si="269"/>
        <v>44.939488510439418</v>
      </c>
      <c r="EA197" s="91"/>
      <c r="EB197" s="69">
        <v>186000</v>
      </c>
      <c r="EC197" s="69">
        <f>ED197-EB197</f>
        <v>1105000</v>
      </c>
      <c r="ED197" s="69">
        <v>1291000</v>
      </c>
      <c r="EE197" s="69">
        <v>170000</v>
      </c>
      <c r="EF197" s="69">
        <f>EG197-EE197</f>
        <v>599000</v>
      </c>
      <c r="EG197" s="69">
        <v>769000</v>
      </c>
      <c r="EH197" s="69">
        <v>356000</v>
      </c>
      <c r="EI197" s="69">
        <f t="shared" si="227"/>
        <v>1704000</v>
      </c>
      <c r="EJ197" s="69">
        <v>2060000</v>
      </c>
      <c r="EK197" s="91"/>
      <c r="EL197" s="69"/>
      <c r="EM197" s="69"/>
      <c r="EN197" s="69"/>
      <c r="EO197" s="69"/>
      <c r="EP197" s="69"/>
      <c r="EQ197" s="69"/>
      <c r="ER197" s="69"/>
      <c r="ES197" s="69"/>
      <c r="ET197" s="69"/>
      <c r="EU197" s="91"/>
    </row>
    <row r="198" spans="1:151" s="72" customFormat="1">
      <c r="A198" s="61">
        <v>38930</v>
      </c>
      <c r="B198" s="70">
        <v>266</v>
      </c>
      <c r="C198" s="70">
        <f t="shared" si="190"/>
        <v>620</v>
      </c>
      <c r="D198" s="70">
        <v>886</v>
      </c>
      <c r="E198" s="70">
        <f t="shared" si="191"/>
        <v>2277</v>
      </c>
      <c r="F198" s="70">
        <f t="shared" si="192"/>
        <v>3049</v>
      </c>
      <c r="G198" s="70">
        <f t="shared" si="193"/>
        <v>5326</v>
      </c>
      <c r="H198" s="70">
        <v>2543</v>
      </c>
      <c r="I198" s="70">
        <f t="shared" si="194"/>
        <v>3669</v>
      </c>
      <c r="J198" s="70">
        <v>6212</v>
      </c>
      <c r="K198" s="23"/>
      <c r="L198" s="70">
        <v>747</v>
      </c>
      <c r="M198" s="70">
        <f t="shared" si="195"/>
        <v>1630</v>
      </c>
      <c r="N198" s="70">
        <v>2377</v>
      </c>
      <c r="O198" s="70">
        <f t="shared" si="196"/>
        <v>1039</v>
      </c>
      <c r="P198" s="70">
        <f t="shared" si="197"/>
        <v>1832</v>
      </c>
      <c r="Q198" s="70">
        <f t="shared" si="198"/>
        <v>2871</v>
      </c>
      <c r="R198" s="70">
        <v>1786</v>
      </c>
      <c r="S198" s="70">
        <f t="shared" si="199"/>
        <v>3462</v>
      </c>
      <c r="T198" s="70">
        <v>5248</v>
      </c>
      <c r="U198" s="23"/>
      <c r="V198" s="70">
        <v>-481</v>
      </c>
      <c r="W198" s="70">
        <f t="shared" si="200"/>
        <v>-1010</v>
      </c>
      <c r="X198" s="70">
        <v>-1491</v>
      </c>
      <c r="Y198" s="70">
        <f t="shared" si="201"/>
        <v>1238</v>
      </c>
      <c r="Z198" s="70">
        <f t="shared" si="202"/>
        <v>1217</v>
      </c>
      <c r="AA198" s="70">
        <f t="shared" si="203"/>
        <v>2455</v>
      </c>
      <c r="AB198" s="70">
        <v>757</v>
      </c>
      <c r="AC198" s="70">
        <f t="shared" si="204"/>
        <v>207</v>
      </c>
      <c r="AD198" s="70">
        <v>964</v>
      </c>
      <c r="AE198" s="23"/>
      <c r="AF198" s="233">
        <f t="shared" si="244"/>
        <v>-6543</v>
      </c>
      <c r="AG198" s="233">
        <f t="shared" si="205"/>
        <v>-13904</v>
      </c>
      <c r="AH198" s="233">
        <f t="shared" si="245"/>
        <v>-20447</v>
      </c>
      <c r="AI198" s="233">
        <f t="shared" si="206"/>
        <v>15232</v>
      </c>
      <c r="AJ198" s="233">
        <f t="shared" si="207"/>
        <v>17705</v>
      </c>
      <c r="AK198" s="233">
        <f t="shared" si="208"/>
        <v>32937</v>
      </c>
      <c r="AL198" s="233">
        <f t="shared" si="246"/>
        <v>8689</v>
      </c>
      <c r="AM198" s="233">
        <f t="shared" si="209"/>
        <v>3801</v>
      </c>
      <c r="AN198" s="233">
        <f t="shared" si="247"/>
        <v>12490</v>
      </c>
      <c r="AO198" s="23"/>
      <c r="AP198" s="233">
        <f t="shared" si="228"/>
        <v>4113</v>
      </c>
      <c r="AQ198" s="233">
        <f t="shared" si="229"/>
        <v>10656</v>
      </c>
      <c r="AR198" s="233">
        <f t="shared" si="230"/>
        <v>-6543</v>
      </c>
      <c r="AS198" s="233">
        <f t="shared" si="231"/>
        <v>28133</v>
      </c>
      <c r="AT198" s="233">
        <f t="shared" si="232"/>
        <v>12901</v>
      </c>
      <c r="AU198" s="233">
        <f t="shared" si="233"/>
        <v>15232</v>
      </c>
      <c r="AV198" s="409">
        <f t="shared" si="234"/>
        <v>32246</v>
      </c>
      <c r="AW198" s="409">
        <f t="shared" si="235"/>
        <v>23557</v>
      </c>
      <c r="AX198" s="233">
        <f t="shared" si="236"/>
        <v>8689</v>
      </c>
      <c r="AY198" s="75"/>
      <c r="AZ198" s="744">
        <v>377943</v>
      </c>
      <c r="BA198" s="382">
        <f t="shared" si="248"/>
        <v>4.1675959999999996</v>
      </c>
      <c r="BB198" s="69">
        <f t="shared" si="210"/>
        <v>99803</v>
      </c>
      <c r="BC198" s="382">
        <f t="shared" si="248"/>
        <v>1.031561</v>
      </c>
      <c r="BD198" s="744">
        <v>477746</v>
      </c>
      <c r="BE198" s="382">
        <f t="shared" si="237"/>
        <v>5.1991569999999996</v>
      </c>
      <c r="BF198" s="744">
        <v>538034</v>
      </c>
      <c r="BG198" s="382">
        <f t="shared" si="238"/>
        <v>6.6306630000000002</v>
      </c>
      <c r="BH198" s="69">
        <f t="shared" si="186"/>
        <v>1776617</v>
      </c>
      <c r="BI198" s="382">
        <f t="shared" si="239"/>
        <v>21.942454000000001</v>
      </c>
      <c r="BJ198" s="744">
        <v>2314651</v>
      </c>
      <c r="BK198" s="382">
        <f t="shared" si="240"/>
        <v>28.573117</v>
      </c>
      <c r="BL198" s="69">
        <f t="shared" si="272"/>
        <v>915977</v>
      </c>
      <c r="BM198" s="382">
        <f t="shared" si="241"/>
        <v>10.798259</v>
      </c>
      <c r="BN198" s="69">
        <f t="shared" si="211"/>
        <v>1877166</v>
      </c>
      <c r="BO198" s="382">
        <f t="shared" si="242"/>
        <v>22.981622999999999</v>
      </c>
      <c r="BP198" s="744">
        <v>2793143</v>
      </c>
      <c r="BQ198" s="382">
        <f t="shared" si="243"/>
        <v>33.779882000000001</v>
      </c>
      <c r="BR198" s="20"/>
      <c r="BS198" s="744">
        <v>678202</v>
      </c>
      <c r="BT198" s="420">
        <f t="shared" si="249"/>
        <v>7.5122590000000002</v>
      </c>
      <c r="BU198" s="69">
        <f t="shared" si="212"/>
        <v>51202</v>
      </c>
      <c r="BV198" s="420">
        <f t="shared" si="250"/>
        <v>0.57821599999999995</v>
      </c>
      <c r="BW198" s="744">
        <v>729404</v>
      </c>
      <c r="BX198" s="420">
        <f t="shared" si="283"/>
        <v>8.0904749999999996</v>
      </c>
      <c r="BY198" s="744">
        <v>1491423</v>
      </c>
      <c r="BZ198" s="420">
        <f t="shared" si="277"/>
        <v>15.436503999999999</v>
      </c>
      <c r="CA198" s="69">
        <f t="shared" si="213"/>
        <v>1458074</v>
      </c>
      <c r="CB198" s="420">
        <f t="shared" si="278"/>
        <v>14.602760999999999</v>
      </c>
      <c r="CC198" s="744">
        <v>2949497</v>
      </c>
      <c r="CD198" s="420">
        <f t="shared" si="275"/>
        <v>30.039265</v>
      </c>
      <c r="CE198" s="69">
        <f t="shared" si="214"/>
        <v>2169625</v>
      </c>
      <c r="CF198" s="420">
        <f t="shared" si="276"/>
        <v>22.948763</v>
      </c>
      <c r="CG198" s="69">
        <f t="shared" si="215"/>
        <v>1511401</v>
      </c>
      <c r="CH198" s="420">
        <f t="shared" si="273"/>
        <v>15.205717999999999</v>
      </c>
      <c r="CI198" s="744">
        <v>3681026</v>
      </c>
      <c r="CJ198" s="471">
        <f t="shared" si="274"/>
        <v>38.154480999999997</v>
      </c>
      <c r="CK198" s="96"/>
      <c r="CL198" s="514">
        <v>945</v>
      </c>
      <c r="CM198" s="868">
        <f t="shared" si="189"/>
        <v>1.1650793650793652</v>
      </c>
      <c r="CN198" s="613"/>
      <c r="CO198" s="96"/>
      <c r="CP198" s="69">
        <f t="shared" si="216"/>
        <v>440333.5904761905</v>
      </c>
      <c r="CQ198" s="692">
        <f t="shared" si="252"/>
        <v>4.9394638847508681</v>
      </c>
      <c r="CR198" s="69">
        <f t="shared" si="216"/>
        <v>116278.41587301588</v>
      </c>
      <c r="CS198" s="692">
        <f t="shared" si="253"/>
        <v>1.2223156112205233</v>
      </c>
      <c r="CT198" s="69">
        <f t="shared" si="216"/>
        <v>556612.00634920644</v>
      </c>
      <c r="CU198" s="692">
        <f t="shared" si="279"/>
        <v>6.1617794959713912</v>
      </c>
      <c r="CV198" s="69">
        <f t="shared" si="216"/>
        <v>626852.31111111119</v>
      </c>
      <c r="CW198" s="692">
        <f t="shared" si="280"/>
        <v>7.8609347955907767</v>
      </c>
      <c r="CX198" s="69">
        <f t="shared" si="217"/>
        <v>2069899.8063492065</v>
      </c>
      <c r="CY198" s="692">
        <f t="shared" si="256"/>
        <v>26.005234119714014</v>
      </c>
      <c r="CZ198" s="69">
        <f t="shared" si="218"/>
        <v>2696752.1174603174</v>
      </c>
      <c r="DA198" s="692">
        <f t="shared" si="257"/>
        <v>33.866168915304783</v>
      </c>
      <c r="DB198" s="69">
        <f t="shared" si="219"/>
        <v>1067185.9015873016</v>
      </c>
      <c r="DC198" s="692">
        <f t="shared" si="258"/>
        <v>12.800398680341644</v>
      </c>
      <c r="DD198" s="69">
        <f t="shared" si="220"/>
        <v>2187047.3714285716</v>
      </c>
      <c r="DE198" s="692">
        <f t="shared" si="259"/>
        <v>27.23656746077668</v>
      </c>
      <c r="DF198" s="69">
        <f t="shared" si="220"/>
        <v>3254233.273015873</v>
      </c>
      <c r="DG198" s="692">
        <f t="shared" si="260"/>
        <v>40.03696614111832</v>
      </c>
      <c r="DH198" s="20"/>
      <c r="DI198" s="69">
        <f t="shared" si="221"/>
        <v>790159.1555555556</v>
      </c>
      <c r="DJ198" s="692">
        <f t="shared" si="261"/>
        <v>8.9039974174850389</v>
      </c>
      <c r="DK198" s="69">
        <f t="shared" si="221"/>
        <v>59654.393650793652</v>
      </c>
      <c r="DL198" s="692">
        <f t="shared" si="262"/>
        <v>0.68542870939938305</v>
      </c>
      <c r="DM198" s="69">
        <f t="shared" si="221"/>
        <v>849813.5492063493</v>
      </c>
      <c r="DN198" s="692">
        <f t="shared" si="281"/>
        <v>9.5894261268844225</v>
      </c>
      <c r="DO198" s="69">
        <f t="shared" si="221"/>
        <v>1737626.161904762</v>
      </c>
      <c r="DP198" s="692">
        <f t="shared" si="282"/>
        <v>18.298804689620361</v>
      </c>
      <c r="DQ198" s="69">
        <f t="shared" si="222"/>
        <v>1698771.9301587304</v>
      </c>
      <c r="DR198" s="692">
        <f t="shared" si="265"/>
        <v>17.302377551375276</v>
      </c>
      <c r="DS198" s="69">
        <f t="shared" si="223"/>
        <v>3436398.0920634922</v>
      </c>
      <c r="DT198" s="692">
        <f t="shared" si="266"/>
        <v>35.601182240995641</v>
      </c>
      <c r="DU198" s="69">
        <f t="shared" si="224"/>
        <v>2527785.3174603176</v>
      </c>
      <c r="DV198" s="471">
        <f t="shared" si="267"/>
        <v>27.202802107105395</v>
      </c>
      <c r="DW198" s="69">
        <f t="shared" si="225"/>
        <v>1760902.1174603177</v>
      </c>
      <c r="DX198" s="692">
        <f t="shared" si="268"/>
        <v>18.017147041551357</v>
      </c>
      <c r="DY198" s="69">
        <f t="shared" si="226"/>
        <v>4288687.4349206351</v>
      </c>
      <c r="DZ198" s="692">
        <f t="shared" si="269"/>
        <v>45.219949148656752</v>
      </c>
      <c r="EA198" s="91"/>
      <c r="EB198" s="69"/>
      <c r="EC198" s="69"/>
      <c r="ED198" s="69"/>
      <c r="EE198" s="69"/>
      <c r="EF198" s="69"/>
      <c r="EG198" s="69"/>
      <c r="EH198" s="69">
        <v>373000</v>
      </c>
      <c r="EI198" s="69">
        <f t="shared" si="227"/>
        <v>1608000</v>
      </c>
      <c r="EJ198" s="69">
        <v>1981000</v>
      </c>
      <c r="EK198" s="91"/>
      <c r="EL198" s="69"/>
      <c r="EM198" s="69"/>
      <c r="EN198" s="69"/>
      <c r="EO198" s="69"/>
      <c r="EP198" s="69"/>
      <c r="EQ198" s="69"/>
      <c r="ER198" s="69"/>
      <c r="ES198" s="69"/>
      <c r="ET198" s="69"/>
      <c r="EU198" s="91"/>
    </row>
    <row r="199" spans="1:151" s="72" customFormat="1">
      <c r="A199" s="61">
        <v>38961</v>
      </c>
      <c r="B199" s="70">
        <v>314</v>
      </c>
      <c r="C199" s="70">
        <f t="shared" si="190"/>
        <v>631</v>
      </c>
      <c r="D199" s="70">
        <v>945</v>
      </c>
      <c r="E199" s="70">
        <f t="shared" si="191"/>
        <v>2691</v>
      </c>
      <c r="F199" s="70">
        <f t="shared" si="192"/>
        <v>3806</v>
      </c>
      <c r="G199" s="70">
        <f t="shared" si="193"/>
        <v>6497</v>
      </c>
      <c r="H199" s="70">
        <v>3005</v>
      </c>
      <c r="I199" s="70">
        <f t="shared" si="194"/>
        <v>4437</v>
      </c>
      <c r="J199" s="70">
        <v>7442</v>
      </c>
      <c r="K199" s="23"/>
      <c r="L199" s="70">
        <v>789</v>
      </c>
      <c r="M199" s="70">
        <f t="shared" si="195"/>
        <v>1674</v>
      </c>
      <c r="N199" s="70">
        <v>2463</v>
      </c>
      <c r="O199" s="70">
        <f t="shared" si="196"/>
        <v>898</v>
      </c>
      <c r="P199" s="70">
        <f t="shared" si="197"/>
        <v>1419</v>
      </c>
      <c r="Q199" s="70">
        <f t="shared" si="198"/>
        <v>2317</v>
      </c>
      <c r="R199" s="70">
        <v>1687</v>
      </c>
      <c r="S199" s="70">
        <f t="shared" si="199"/>
        <v>3093</v>
      </c>
      <c r="T199" s="70">
        <v>4780</v>
      </c>
      <c r="U199" s="23"/>
      <c r="V199" s="70">
        <v>-475</v>
      </c>
      <c r="W199" s="70">
        <f t="shared" si="200"/>
        <v>-1043</v>
      </c>
      <c r="X199" s="70">
        <v>-1518</v>
      </c>
      <c r="Y199" s="70">
        <f t="shared" si="201"/>
        <v>1793</v>
      </c>
      <c r="Z199" s="70">
        <f t="shared" si="202"/>
        <v>2387</v>
      </c>
      <c r="AA199" s="70">
        <f t="shared" si="203"/>
        <v>4180</v>
      </c>
      <c r="AB199" s="70">
        <v>1318</v>
      </c>
      <c r="AC199" s="70">
        <f t="shared" si="204"/>
        <v>1344</v>
      </c>
      <c r="AD199" s="70">
        <v>2662</v>
      </c>
      <c r="AE199" s="23"/>
      <c r="AF199" s="233">
        <f t="shared" si="244"/>
        <v>-6549</v>
      </c>
      <c r="AG199" s="233">
        <f t="shared" si="205"/>
        <v>-14049</v>
      </c>
      <c r="AH199" s="233">
        <f t="shared" si="245"/>
        <v>-20598</v>
      </c>
      <c r="AI199" s="233">
        <f t="shared" si="206"/>
        <v>15477</v>
      </c>
      <c r="AJ199" s="233">
        <f t="shared" si="207"/>
        <v>18321</v>
      </c>
      <c r="AK199" s="233">
        <f t="shared" si="208"/>
        <v>33798</v>
      </c>
      <c r="AL199" s="233">
        <f t="shared" si="246"/>
        <v>8928</v>
      </c>
      <c r="AM199" s="233">
        <f t="shared" si="209"/>
        <v>4272</v>
      </c>
      <c r="AN199" s="233">
        <f t="shared" si="247"/>
        <v>13200</v>
      </c>
      <c r="AO199" s="23"/>
      <c r="AP199" s="233">
        <f t="shared" si="228"/>
        <v>4122</v>
      </c>
      <c r="AQ199" s="233">
        <f t="shared" si="229"/>
        <v>10671</v>
      </c>
      <c r="AR199" s="233">
        <f t="shared" si="230"/>
        <v>-6549</v>
      </c>
      <c r="AS199" s="233">
        <f t="shared" si="231"/>
        <v>28325</v>
      </c>
      <c r="AT199" s="233">
        <f t="shared" si="232"/>
        <v>12848</v>
      </c>
      <c r="AU199" s="233">
        <f t="shared" si="233"/>
        <v>15477</v>
      </c>
      <c r="AV199" s="409">
        <f t="shared" si="234"/>
        <v>32447</v>
      </c>
      <c r="AW199" s="409">
        <f t="shared" si="235"/>
        <v>23519</v>
      </c>
      <c r="AX199" s="233">
        <f t="shared" si="236"/>
        <v>8928</v>
      </c>
      <c r="AY199" s="75"/>
      <c r="AZ199" s="744">
        <v>365213</v>
      </c>
      <c r="BA199" s="382">
        <f t="shared" si="248"/>
        <v>4.2138520000000002</v>
      </c>
      <c r="BB199" s="69">
        <f t="shared" si="210"/>
        <v>79253</v>
      </c>
      <c r="BC199" s="382">
        <f t="shared" si="248"/>
        <v>1.028308</v>
      </c>
      <c r="BD199" s="744">
        <v>444466</v>
      </c>
      <c r="BE199" s="382">
        <f t="shared" si="237"/>
        <v>5.2421600000000002</v>
      </c>
      <c r="BF199" s="744">
        <v>576854</v>
      </c>
      <c r="BG199" s="382">
        <f t="shared" si="238"/>
        <v>6.7257689999999997</v>
      </c>
      <c r="BH199" s="69">
        <f t="shared" si="186"/>
        <v>1841572</v>
      </c>
      <c r="BI199" s="382">
        <f t="shared" si="239"/>
        <v>22.251570999999998</v>
      </c>
      <c r="BJ199" s="744">
        <v>2418426</v>
      </c>
      <c r="BK199" s="382">
        <f t="shared" si="240"/>
        <v>28.977340000000002</v>
      </c>
      <c r="BL199" s="69">
        <f t="shared" si="272"/>
        <v>942067</v>
      </c>
      <c r="BM199" s="382">
        <f t="shared" si="241"/>
        <v>10.939621000000001</v>
      </c>
      <c r="BN199" s="69">
        <f t="shared" si="211"/>
        <v>1921557</v>
      </c>
      <c r="BO199" s="382">
        <f t="shared" si="242"/>
        <v>23.287792</v>
      </c>
      <c r="BP199" s="744">
        <v>2863624</v>
      </c>
      <c r="BQ199" s="382">
        <f t="shared" si="243"/>
        <v>34.227412999999999</v>
      </c>
      <c r="BR199" s="20"/>
      <c r="BS199" s="744">
        <v>650618</v>
      </c>
      <c r="BT199" s="420">
        <f t="shared" si="249"/>
        <v>7.5362470000000004</v>
      </c>
      <c r="BU199" s="69">
        <f t="shared" si="212"/>
        <v>51270</v>
      </c>
      <c r="BV199" s="420">
        <f t="shared" si="250"/>
        <v>0.56872699999999998</v>
      </c>
      <c r="BW199" s="744">
        <v>701888</v>
      </c>
      <c r="BX199" s="420">
        <f t="shared" si="283"/>
        <v>8.1049740000000003</v>
      </c>
      <c r="BY199" s="744">
        <v>1327231</v>
      </c>
      <c r="BZ199" s="420">
        <f t="shared" si="277"/>
        <v>15.353037</v>
      </c>
      <c r="CA199" s="69">
        <f t="shared" si="213"/>
        <v>1432764</v>
      </c>
      <c r="CB199" s="420">
        <f t="shared" si="278"/>
        <v>14.877929</v>
      </c>
      <c r="CC199" s="744">
        <v>2759995</v>
      </c>
      <c r="CD199" s="420">
        <f t="shared" si="275"/>
        <v>30.230965999999999</v>
      </c>
      <c r="CE199" s="69">
        <f t="shared" si="214"/>
        <v>1977849</v>
      </c>
      <c r="CF199" s="420">
        <f t="shared" si="276"/>
        <v>22.889284</v>
      </c>
      <c r="CG199" s="69">
        <f t="shared" si="215"/>
        <v>1485941</v>
      </c>
      <c r="CH199" s="420">
        <f t="shared" si="273"/>
        <v>15.470929999999999</v>
      </c>
      <c r="CI199" s="744">
        <v>3463790</v>
      </c>
      <c r="CJ199" s="471">
        <f t="shared" si="274"/>
        <v>38.360213999999999</v>
      </c>
      <c r="CK199" s="96"/>
      <c r="CL199" s="514">
        <v>948</v>
      </c>
      <c r="CM199" s="868">
        <f t="shared" si="189"/>
        <v>1.1613924050632911</v>
      </c>
      <c r="CN199" s="613"/>
      <c r="CO199" s="96"/>
      <c r="CP199" s="69">
        <f t="shared" si="216"/>
        <v>424155.60443037975</v>
      </c>
      <c r="CQ199" s="692">
        <f t="shared" si="252"/>
        <v>4.9823256162170777</v>
      </c>
      <c r="CR199" s="69">
        <f t="shared" si="216"/>
        <v>92043.832278481015</v>
      </c>
      <c r="CS199" s="692">
        <f t="shared" si="253"/>
        <v>1.2157284923589391</v>
      </c>
      <c r="CT199" s="69">
        <f t="shared" si="216"/>
        <v>516199.43670886074</v>
      </c>
      <c r="CU199" s="692">
        <f t="shared" si="279"/>
        <v>6.1980541085760175</v>
      </c>
      <c r="CV199" s="69">
        <f t="shared" si="216"/>
        <v>669953.8544303797</v>
      </c>
      <c r="CW199" s="692">
        <f t="shared" si="280"/>
        <v>7.954987946438095</v>
      </c>
      <c r="CX199" s="69">
        <f t="shared" si="217"/>
        <v>2138787.734177215</v>
      </c>
      <c r="CY199" s="692">
        <f t="shared" si="256"/>
        <v>26.31206424802804</v>
      </c>
      <c r="CZ199" s="69">
        <f t="shared" si="218"/>
        <v>2808741.5886075948</v>
      </c>
      <c r="DA199" s="692">
        <f t="shared" si="257"/>
        <v>34.267052194466125</v>
      </c>
      <c r="DB199" s="69">
        <f t="shared" si="219"/>
        <v>1094109.4588607594</v>
      </c>
      <c r="DC199" s="692">
        <f t="shared" si="258"/>
        <v>12.937313562655172</v>
      </c>
      <c r="DD199" s="69">
        <f t="shared" si="220"/>
        <v>2231681.7056962023</v>
      </c>
      <c r="DE199" s="692">
        <f t="shared" si="259"/>
        <v>27.537150156700889</v>
      </c>
      <c r="DF199" s="69">
        <f t="shared" si="220"/>
        <v>3325791.164556962</v>
      </c>
      <c r="DG199" s="692">
        <f t="shared" si="260"/>
        <v>40.474463719356066</v>
      </c>
      <c r="DH199" s="20"/>
      <c r="DI199" s="69">
        <f t="shared" si="221"/>
        <v>755622.80379746831</v>
      </c>
      <c r="DJ199" s="692">
        <f t="shared" si="261"/>
        <v>8.9105218173737128</v>
      </c>
      <c r="DK199" s="69">
        <f t="shared" si="221"/>
        <v>59544.588607594938</v>
      </c>
      <c r="DL199" s="692">
        <f t="shared" si="262"/>
        <v>0.67233957487994211</v>
      </c>
      <c r="DM199" s="69">
        <f t="shared" si="221"/>
        <v>815167.39240506326</v>
      </c>
      <c r="DN199" s="692">
        <f t="shared" si="281"/>
        <v>9.5828613922536565</v>
      </c>
      <c r="DO199" s="69">
        <f t="shared" si="221"/>
        <v>1541436.0031645568</v>
      </c>
      <c r="DP199" s="692">
        <f t="shared" si="282"/>
        <v>18.153836243273517</v>
      </c>
      <c r="DQ199" s="69">
        <f t="shared" si="222"/>
        <v>1664001.2278481012</v>
      </c>
      <c r="DR199" s="692">
        <f t="shared" si="265"/>
        <v>17.582542518637062</v>
      </c>
      <c r="DS199" s="69">
        <f t="shared" si="223"/>
        <v>3205437.2310126582</v>
      </c>
      <c r="DT199" s="692">
        <f t="shared" si="266"/>
        <v>35.736378761910579</v>
      </c>
      <c r="DU199" s="69">
        <f t="shared" si="224"/>
        <v>2297058.8069620254</v>
      </c>
      <c r="DV199" s="471">
        <f t="shared" si="267"/>
        <v>27.064358060647226</v>
      </c>
      <c r="DW199" s="69">
        <f t="shared" si="225"/>
        <v>1725760.5917721519</v>
      </c>
      <c r="DX199" s="692">
        <f t="shared" si="268"/>
        <v>18.283599675668793</v>
      </c>
      <c r="DY199" s="69">
        <f t="shared" si="226"/>
        <v>4022819.398734177</v>
      </c>
      <c r="DZ199" s="692">
        <f t="shared" si="269"/>
        <v>45.347957736316019</v>
      </c>
      <c r="EA199" s="91"/>
      <c r="EB199" s="69"/>
      <c r="EC199" s="69"/>
      <c r="ED199" s="69"/>
      <c r="EE199" s="69"/>
      <c r="EF199" s="69"/>
      <c r="EG199" s="69"/>
      <c r="EH199" s="69">
        <v>393000</v>
      </c>
      <c r="EI199" s="69">
        <f t="shared" si="227"/>
        <v>1781000</v>
      </c>
      <c r="EJ199" s="69">
        <v>2174000</v>
      </c>
      <c r="EK199" s="91"/>
      <c r="EL199" s="69"/>
      <c r="EM199" s="69"/>
      <c r="EN199" s="69"/>
      <c r="EO199" s="69"/>
      <c r="EP199" s="69"/>
      <c r="EQ199" s="69"/>
      <c r="ER199" s="69"/>
      <c r="ES199" s="69"/>
      <c r="ET199" s="69"/>
      <c r="EU199" s="91"/>
    </row>
    <row r="200" spans="1:151" s="72" customFormat="1">
      <c r="A200" s="61">
        <v>38991</v>
      </c>
      <c r="B200" s="70">
        <v>294</v>
      </c>
      <c r="C200" s="70">
        <f t="shared" si="190"/>
        <v>653</v>
      </c>
      <c r="D200" s="70">
        <v>947</v>
      </c>
      <c r="E200" s="70">
        <f t="shared" si="191"/>
        <v>2556</v>
      </c>
      <c r="F200" s="70">
        <f t="shared" si="192"/>
        <v>3473</v>
      </c>
      <c r="G200" s="70">
        <f t="shared" si="193"/>
        <v>6029</v>
      </c>
      <c r="H200" s="70">
        <v>2850</v>
      </c>
      <c r="I200" s="70">
        <f t="shared" si="194"/>
        <v>4126</v>
      </c>
      <c r="J200" s="70">
        <v>6976</v>
      </c>
      <c r="K200" s="23"/>
      <c r="L200" s="70">
        <v>858</v>
      </c>
      <c r="M200" s="70">
        <f t="shared" si="195"/>
        <v>1757</v>
      </c>
      <c r="N200" s="70">
        <v>2615</v>
      </c>
      <c r="O200" s="70">
        <f t="shared" si="196"/>
        <v>743</v>
      </c>
      <c r="P200" s="70">
        <f t="shared" si="197"/>
        <v>1265</v>
      </c>
      <c r="Q200" s="70">
        <f t="shared" si="198"/>
        <v>2008</v>
      </c>
      <c r="R200" s="70">
        <v>1601</v>
      </c>
      <c r="S200" s="70">
        <f t="shared" si="199"/>
        <v>3022</v>
      </c>
      <c r="T200" s="70">
        <v>4623</v>
      </c>
      <c r="U200" s="23"/>
      <c r="V200" s="70">
        <v>-564</v>
      </c>
      <c r="W200" s="70">
        <f t="shared" si="200"/>
        <v>-1104</v>
      </c>
      <c r="X200" s="70">
        <v>-1668</v>
      </c>
      <c r="Y200" s="70">
        <f t="shared" si="201"/>
        <v>1813</v>
      </c>
      <c r="Z200" s="70">
        <f t="shared" si="202"/>
        <v>2208</v>
      </c>
      <c r="AA200" s="70">
        <f t="shared" si="203"/>
        <v>4021</v>
      </c>
      <c r="AB200" s="70">
        <v>1249</v>
      </c>
      <c r="AC200" s="70">
        <f t="shared" si="204"/>
        <v>1104</v>
      </c>
      <c r="AD200" s="70">
        <v>2353</v>
      </c>
      <c r="AE200" s="23"/>
      <c r="AF200" s="233">
        <f t="shared" si="244"/>
        <v>-6554</v>
      </c>
      <c r="AG200" s="233">
        <f t="shared" si="205"/>
        <v>-14110</v>
      </c>
      <c r="AH200" s="233">
        <f t="shared" si="245"/>
        <v>-20664</v>
      </c>
      <c r="AI200" s="233">
        <f t="shared" si="206"/>
        <v>15867</v>
      </c>
      <c r="AJ200" s="233">
        <f t="shared" si="207"/>
        <v>18554</v>
      </c>
      <c r="AK200" s="233">
        <f t="shared" si="208"/>
        <v>34421</v>
      </c>
      <c r="AL200" s="233">
        <f t="shared" si="246"/>
        <v>9313</v>
      </c>
      <c r="AM200" s="233">
        <f t="shared" si="209"/>
        <v>4444</v>
      </c>
      <c r="AN200" s="233">
        <f t="shared" si="247"/>
        <v>13757</v>
      </c>
      <c r="AO200" s="23"/>
      <c r="AP200" s="233">
        <f t="shared" si="228"/>
        <v>4125</v>
      </c>
      <c r="AQ200" s="233">
        <f t="shared" si="229"/>
        <v>10679</v>
      </c>
      <c r="AR200" s="233">
        <f t="shared" si="230"/>
        <v>-6554</v>
      </c>
      <c r="AS200" s="233">
        <f t="shared" si="231"/>
        <v>28638</v>
      </c>
      <c r="AT200" s="233">
        <f t="shared" si="232"/>
        <v>12771</v>
      </c>
      <c r="AU200" s="233">
        <f t="shared" si="233"/>
        <v>15867</v>
      </c>
      <c r="AV200" s="409">
        <f t="shared" si="234"/>
        <v>32763</v>
      </c>
      <c r="AW200" s="409">
        <f t="shared" si="235"/>
        <v>23450</v>
      </c>
      <c r="AX200" s="233">
        <f t="shared" si="236"/>
        <v>9313</v>
      </c>
      <c r="AY200" s="75"/>
      <c r="AZ200" s="744">
        <v>362430</v>
      </c>
      <c r="BA200" s="382">
        <f t="shared" si="248"/>
        <v>4.2243890000000004</v>
      </c>
      <c r="BB200" s="69">
        <f t="shared" si="210"/>
        <v>81548</v>
      </c>
      <c r="BC200" s="382">
        <f t="shared" si="248"/>
        <v>1.023404</v>
      </c>
      <c r="BD200" s="744">
        <v>443978</v>
      </c>
      <c r="BE200" s="382">
        <f t="shared" si="237"/>
        <v>5.2477929999999997</v>
      </c>
      <c r="BF200" s="744">
        <v>532538</v>
      </c>
      <c r="BG200" s="382">
        <f t="shared" si="238"/>
        <v>6.7450099999999997</v>
      </c>
      <c r="BH200" s="69">
        <f t="shared" si="186"/>
        <v>1841991</v>
      </c>
      <c r="BI200" s="382">
        <f t="shared" si="239"/>
        <v>22.487728000000001</v>
      </c>
      <c r="BJ200" s="744">
        <v>2374529</v>
      </c>
      <c r="BK200" s="382">
        <f t="shared" si="240"/>
        <v>29.232738000000001</v>
      </c>
      <c r="BL200" s="69">
        <f t="shared" si="272"/>
        <v>894968</v>
      </c>
      <c r="BM200" s="382">
        <f t="shared" si="241"/>
        <v>10.969398999999999</v>
      </c>
      <c r="BN200" s="69">
        <f t="shared" si="211"/>
        <v>1924231</v>
      </c>
      <c r="BO200" s="382">
        <f t="shared" si="242"/>
        <v>23.518967</v>
      </c>
      <c r="BP200" s="744">
        <v>2819199</v>
      </c>
      <c r="BQ200" s="382">
        <f t="shared" si="243"/>
        <v>34.488365999999999</v>
      </c>
      <c r="BR200" s="20"/>
      <c r="BS200" s="744">
        <v>719066</v>
      </c>
      <c r="BT200" s="420">
        <f t="shared" si="249"/>
        <v>7.5881980000000002</v>
      </c>
      <c r="BU200" s="69">
        <f t="shared" si="212"/>
        <v>58083</v>
      </c>
      <c r="BV200" s="420">
        <f t="shared" si="250"/>
        <v>0.57405700000000004</v>
      </c>
      <c r="BW200" s="744">
        <v>777149</v>
      </c>
      <c r="BX200" s="420">
        <f t="shared" si="283"/>
        <v>8.162255</v>
      </c>
      <c r="BY200" s="744">
        <v>1404711</v>
      </c>
      <c r="BZ200" s="420">
        <f t="shared" si="277"/>
        <v>15.47842</v>
      </c>
      <c r="CA200" s="69">
        <f t="shared" si="213"/>
        <v>1437713</v>
      </c>
      <c r="CB200" s="420">
        <f t="shared" si="278"/>
        <v>15.271288</v>
      </c>
      <c r="CC200" s="744">
        <v>2842424</v>
      </c>
      <c r="CD200" s="420">
        <f t="shared" si="275"/>
        <v>30.749707999999998</v>
      </c>
      <c r="CE200" s="69">
        <f t="shared" si="214"/>
        <v>2123777</v>
      </c>
      <c r="CF200" s="420">
        <f t="shared" si="276"/>
        <v>23.066617999999998</v>
      </c>
      <c r="CG200" s="69">
        <f t="shared" si="215"/>
        <v>1497625</v>
      </c>
      <c r="CH200" s="420">
        <f t="shared" si="273"/>
        <v>15.869278</v>
      </c>
      <c r="CI200" s="744">
        <v>3621402</v>
      </c>
      <c r="CJ200" s="471">
        <f t="shared" si="274"/>
        <v>38.935896</v>
      </c>
      <c r="CK200" s="96"/>
      <c r="CL200" s="514">
        <v>948</v>
      </c>
      <c r="CM200" s="868">
        <f t="shared" si="189"/>
        <v>1.1613924050632911</v>
      </c>
      <c r="CN200" s="613"/>
      <c r="CO200" s="96"/>
      <c r="CP200" s="69">
        <f t="shared" si="216"/>
        <v>420923.44936708861</v>
      </c>
      <c r="CQ200" s="692">
        <f t="shared" si="252"/>
        <v>4.9825821893626685</v>
      </c>
      <c r="CR200" s="69">
        <f t="shared" si="216"/>
        <v>94709.227848101262</v>
      </c>
      <c r="CS200" s="692">
        <f t="shared" si="253"/>
        <v>1.207089563855249</v>
      </c>
      <c r="CT200" s="69">
        <f t="shared" si="216"/>
        <v>515632.67721518985</v>
      </c>
      <c r="CU200" s="692">
        <f t="shared" si="279"/>
        <v>6.1896717532179171</v>
      </c>
      <c r="CV200" s="69">
        <f t="shared" si="216"/>
        <v>618485.58860759495</v>
      </c>
      <c r="CW200" s="692">
        <f t="shared" si="280"/>
        <v>7.9598579031238659</v>
      </c>
      <c r="CX200" s="69">
        <f t="shared" si="217"/>
        <v>2139274.3575949366</v>
      </c>
      <c r="CY200" s="692">
        <f t="shared" si="256"/>
        <v>26.531660827121346</v>
      </c>
      <c r="CZ200" s="69">
        <f t="shared" si="218"/>
        <v>2757759.9462025315</v>
      </c>
      <c r="DA200" s="692">
        <f t="shared" si="257"/>
        <v>34.491518730245204</v>
      </c>
      <c r="DB200" s="69">
        <f t="shared" si="219"/>
        <v>1039409.0379746836</v>
      </c>
      <c r="DC200" s="692">
        <f t="shared" si="258"/>
        <v>12.942440092486532</v>
      </c>
      <c r="DD200" s="69">
        <f t="shared" si="220"/>
        <v>2234787.2689873418</v>
      </c>
      <c r="DE200" s="692">
        <f t="shared" si="259"/>
        <v>27.747991002235466</v>
      </c>
      <c r="DF200" s="69">
        <f t="shared" si="220"/>
        <v>3274196.3069620254</v>
      </c>
      <c r="DG200" s="692">
        <f t="shared" si="260"/>
        <v>40.690431094722001</v>
      </c>
      <c r="DH200" s="20"/>
      <c r="DI200" s="69">
        <f t="shared" si="221"/>
        <v>835117.79113924049</v>
      </c>
      <c r="DJ200" s="692">
        <f t="shared" si="261"/>
        <v>8.9481438267539986</v>
      </c>
      <c r="DK200" s="69">
        <f t="shared" si="221"/>
        <v>67457.155063291139</v>
      </c>
      <c r="DL200" s="692">
        <f t="shared" si="262"/>
        <v>0.67673369736994315</v>
      </c>
      <c r="DM200" s="69">
        <f t="shared" si="221"/>
        <v>902574.94620253157</v>
      </c>
      <c r="DN200" s="692">
        <f t="shared" si="281"/>
        <v>9.6248775241239386</v>
      </c>
      <c r="DO200" s="69">
        <f t="shared" si="221"/>
        <v>1631420.6867088608</v>
      </c>
      <c r="DP200" s="692">
        <f t="shared" si="282"/>
        <v>18.25589739903775</v>
      </c>
      <c r="DQ200" s="69">
        <f t="shared" si="222"/>
        <v>1669748.9588607594</v>
      </c>
      <c r="DR200" s="692">
        <f t="shared" si="265"/>
        <v>18.003829203882184</v>
      </c>
      <c r="DS200" s="69">
        <f t="shared" si="223"/>
        <v>3301169.6455696202</v>
      </c>
      <c r="DT200" s="692">
        <f t="shared" si="266"/>
        <v>36.259726602919933</v>
      </c>
      <c r="DU200" s="69">
        <f t="shared" si="224"/>
        <v>2466538.4778481014</v>
      </c>
      <c r="DV200" s="471">
        <f t="shared" si="267"/>
        <v>27.204041225791745</v>
      </c>
      <c r="DW200" s="69">
        <f t="shared" si="225"/>
        <v>1739330.3006329113</v>
      </c>
      <c r="DX200" s="692">
        <f t="shared" si="268"/>
        <v>18.708810565878249</v>
      </c>
      <c r="DY200" s="69">
        <f t="shared" si="226"/>
        <v>4205868.7784810122</v>
      </c>
      <c r="DZ200" s="692">
        <f t="shared" si="269"/>
        <v>45.912851791669993</v>
      </c>
      <c r="EA200" s="91"/>
      <c r="EB200" s="69">
        <v>210000</v>
      </c>
      <c r="EC200" s="69">
        <f>ED200-EB200</f>
        <v>1183000</v>
      </c>
      <c r="ED200" s="69">
        <v>1393000</v>
      </c>
      <c r="EE200" s="69">
        <v>245000</v>
      </c>
      <c r="EF200" s="69">
        <f>EG200-EE200</f>
        <v>805000</v>
      </c>
      <c r="EG200" s="69">
        <v>1050000</v>
      </c>
      <c r="EH200" s="69">
        <v>455000</v>
      </c>
      <c r="EI200" s="69">
        <f t="shared" si="227"/>
        <v>1987000</v>
      </c>
      <c r="EJ200" s="69">
        <v>2442000</v>
      </c>
      <c r="EK200" s="91"/>
      <c r="EL200" s="69"/>
      <c r="EM200" s="69"/>
      <c r="EN200" s="69"/>
      <c r="EO200" s="69"/>
      <c r="EP200" s="69"/>
      <c r="EQ200" s="69"/>
      <c r="ER200" s="69"/>
      <c r="ES200" s="69"/>
      <c r="ET200" s="69"/>
      <c r="EU200" s="91"/>
    </row>
    <row r="201" spans="1:151" s="72" customFormat="1">
      <c r="A201" s="61">
        <v>39022</v>
      </c>
      <c r="B201" s="70">
        <v>293</v>
      </c>
      <c r="C201" s="70">
        <f t="shared" si="190"/>
        <v>743</v>
      </c>
      <c r="D201" s="70">
        <v>1036</v>
      </c>
      <c r="E201" s="70">
        <f t="shared" si="191"/>
        <v>2490</v>
      </c>
      <c r="F201" s="70">
        <f t="shared" si="192"/>
        <v>3594</v>
      </c>
      <c r="G201" s="70">
        <f t="shared" si="193"/>
        <v>6084</v>
      </c>
      <c r="H201" s="70">
        <v>2783</v>
      </c>
      <c r="I201" s="70">
        <f t="shared" si="194"/>
        <v>4337</v>
      </c>
      <c r="J201" s="70">
        <v>7120</v>
      </c>
      <c r="K201" s="23"/>
      <c r="L201" s="70">
        <v>665</v>
      </c>
      <c r="M201" s="70">
        <f t="shared" si="195"/>
        <v>1566</v>
      </c>
      <c r="N201" s="70">
        <v>2231</v>
      </c>
      <c r="O201" s="70">
        <f t="shared" si="196"/>
        <v>794</v>
      </c>
      <c r="P201" s="70">
        <f t="shared" si="197"/>
        <v>1366</v>
      </c>
      <c r="Q201" s="70">
        <f t="shared" si="198"/>
        <v>2160</v>
      </c>
      <c r="R201" s="70">
        <v>1459</v>
      </c>
      <c r="S201" s="70">
        <f t="shared" si="199"/>
        <v>2932</v>
      </c>
      <c r="T201" s="70">
        <v>4391</v>
      </c>
      <c r="U201" s="23"/>
      <c r="V201" s="70">
        <v>-372</v>
      </c>
      <c r="W201" s="70">
        <f t="shared" si="200"/>
        <v>-823</v>
      </c>
      <c r="X201" s="70">
        <v>-1195</v>
      </c>
      <c r="Y201" s="70">
        <f t="shared" si="201"/>
        <v>1696</v>
      </c>
      <c r="Z201" s="70">
        <f t="shared" si="202"/>
        <v>2228</v>
      </c>
      <c r="AA201" s="70">
        <f t="shared" si="203"/>
        <v>3924</v>
      </c>
      <c r="AB201" s="70">
        <v>1324</v>
      </c>
      <c r="AC201" s="70">
        <f t="shared" si="204"/>
        <v>1405</v>
      </c>
      <c r="AD201" s="70">
        <v>2729</v>
      </c>
      <c r="AE201" s="23"/>
      <c r="AF201" s="233">
        <f t="shared" si="244"/>
        <v>-6496</v>
      </c>
      <c r="AG201" s="233">
        <f t="shared" si="205"/>
        <v>-14006</v>
      </c>
      <c r="AH201" s="233">
        <f t="shared" si="245"/>
        <v>-20502</v>
      </c>
      <c r="AI201" s="233">
        <f t="shared" si="206"/>
        <v>16323</v>
      </c>
      <c r="AJ201" s="233">
        <f t="shared" si="207"/>
        <v>18936</v>
      </c>
      <c r="AK201" s="233">
        <f t="shared" si="208"/>
        <v>35259</v>
      </c>
      <c r="AL201" s="233">
        <f t="shared" si="246"/>
        <v>9827</v>
      </c>
      <c r="AM201" s="233">
        <f t="shared" si="209"/>
        <v>4930</v>
      </c>
      <c r="AN201" s="233">
        <f t="shared" si="247"/>
        <v>14757</v>
      </c>
      <c r="AO201" s="23"/>
      <c r="AP201" s="233">
        <f t="shared" si="228"/>
        <v>4129</v>
      </c>
      <c r="AQ201" s="233">
        <f t="shared" si="229"/>
        <v>10625</v>
      </c>
      <c r="AR201" s="233">
        <f t="shared" si="230"/>
        <v>-6496</v>
      </c>
      <c r="AS201" s="233">
        <f t="shared" si="231"/>
        <v>28984</v>
      </c>
      <c r="AT201" s="233">
        <f t="shared" si="232"/>
        <v>12661</v>
      </c>
      <c r="AU201" s="233">
        <f t="shared" si="233"/>
        <v>16323</v>
      </c>
      <c r="AV201" s="409">
        <f t="shared" si="234"/>
        <v>33113</v>
      </c>
      <c r="AW201" s="409">
        <f t="shared" si="235"/>
        <v>23286</v>
      </c>
      <c r="AX201" s="233">
        <f t="shared" si="236"/>
        <v>9827</v>
      </c>
      <c r="AY201" s="75"/>
      <c r="AZ201" s="744">
        <v>371163</v>
      </c>
      <c r="BA201" s="382">
        <f t="shared" si="248"/>
        <v>4.2525009999999996</v>
      </c>
      <c r="BB201" s="69">
        <f t="shared" si="210"/>
        <v>81445</v>
      </c>
      <c r="BC201" s="382">
        <f t="shared" si="248"/>
        <v>1.027522</v>
      </c>
      <c r="BD201" s="744">
        <v>452608</v>
      </c>
      <c r="BE201" s="382">
        <f t="shared" si="237"/>
        <v>5.2800229999999999</v>
      </c>
      <c r="BF201" s="744">
        <v>606824</v>
      </c>
      <c r="BG201" s="382">
        <f t="shared" si="238"/>
        <v>6.7487399999999997</v>
      </c>
      <c r="BH201" s="69">
        <f t="shared" si="186"/>
        <v>1819732</v>
      </c>
      <c r="BI201" s="382">
        <f t="shared" si="239"/>
        <v>22.672103</v>
      </c>
      <c r="BJ201" s="744">
        <v>2426556</v>
      </c>
      <c r="BK201" s="382">
        <f t="shared" si="240"/>
        <v>29.420843000000001</v>
      </c>
      <c r="BL201" s="69">
        <f t="shared" si="272"/>
        <v>977987</v>
      </c>
      <c r="BM201" s="382">
        <f t="shared" si="241"/>
        <v>11.001241</v>
      </c>
      <c r="BN201" s="69">
        <f t="shared" si="211"/>
        <v>1902083</v>
      </c>
      <c r="BO201" s="382">
        <f t="shared" si="242"/>
        <v>23.707826000000001</v>
      </c>
      <c r="BP201" s="744">
        <v>2880070</v>
      </c>
      <c r="BQ201" s="382">
        <f t="shared" si="243"/>
        <v>34.709066999999997</v>
      </c>
      <c r="BR201" s="20"/>
      <c r="BS201" s="744">
        <v>756724</v>
      </c>
      <c r="BT201" s="420">
        <f t="shared" si="249"/>
        <v>7.6794099999999998</v>
      </c>
      <c r="BU201" s="69">
        <f t="shared" si="212"/>
        <v>49629</v>
      </c>
      <c r="BV201" s="420">
        <f t="shared" si="250"/>
        <v>0.57638699999999998</v>
      </c>
      <c r="BW201" s="744">
        <v>806353</v>
      </c>
      <c r="BX201" s="420">
        <f t="shared" si="283"/>
        <v>8.2557969999999994</v>
      </c>
      <c r="BY201" s="744">
        <v>1427562</v>
      </c>
      <c r="BZ201" s="420">
        <f t="shared" si="277"/>
        <v>15.385013000000001</v>
      </c>
      <c r="CA201" s="69">
        <f t="shared" si="213"/>
        <v>1372101</v>
      </c>
      <c r="CB201" s="420">
        <f t="shared" si="278"/>
        <v>15.37355</v>
      </c>
      <c r="CC201" s="744">
        <v>2799663</v>
      </c>
      <c r="CD201" s="420">
        <f t="shared" si="275"/>
        <v>30.758562999999999</v>
      </c>
      <c r="CE201" s="69">
        <f t="shared" si="214"/>
        <v>2184286</v>
      </c>
      <c r="CF201" s="420">
        <f t="shared" si="276"/>
        <v>23.064423000000001</v>
      </c>
      <c r="CG201" s="69">
        <f t="shared" si="215"/>
        <v>1423564</v>
      </c>
      <c r="CH201" s="420">
        <f t="shared" si="273"/>
        <v>15.973451000000001</v>
      </c>
      <c r="CI201" s="744">
        <v>3607850</v>
      </c>
      <c r="CJ201" s="471">
        <f t="shared" si="274"/>
        <v>39.037874000000002</v>
      </c>
      <c r="CK201" s="96"/>
      <c r="CL201" s="514">
        <v>948</v>
      </c>
      <c r="CM201" s="868">
        <f t="shared" si="189"/>
        <v>1.1613924050632911</v>
      </c>
      <c r="CN201" s="613"/>
      <c r="CO201" s="96"/>
      <c r="CP201" s="69">
        <f t="shared" si="216"/>
        <v>431065.88924050634</v>
      </c>
      <c r="CQ201" s="692">
        <f t="shared" si="252"/>
        <v>5.0035512805575717</v>
      </c>
      <c r="CR201" s="69">
        <f t="shared" si="216"/>
        <v>94589.604430379739</v>
      </c>
      <c r="CS201" s="692">
        <f t="shared" si="253"/>
        <v>1.2092393995559869</v>
      </c>
      <c r="CT201" s="69">
        <f t="shared" si="216"/>
        <v>525655.49367088603</v>
      </c>
      <c r="CU201" s="692">
        <f t="shared" si="279"/>
        <v>6.2127906801135593</v>
      </c>
      <c r="CV201" s="69">
        <f t="shared" si="216"/>
        <v>704760.78481012653</v>
      </c>
      <c r="CW201" s="692">
        <f t="shared" si="280"/>
        <v>7.9436561537320376</v>
      </c>
      <c r="CX201" s="69">
        <f t="shared" si="217"/>
        <v>2113422.9240506329</v>
      </c>
      <c r="CY201" s="692">
        <f t="shared" si="256"/>
        <v>26.690113005243632</v>
      </c>
      <c r="CZ201" s="69">
        <f t="shared" si="218"/>
        <v>2818183.7088607596</v>
      </c>
      <c r="DA201" s="692">
        <f t="shared" si="257"/>
        <v>34.633769158975667</v>
      </c>
      <c r="DB201" s="69">
        <f t="shared" si="219"/>
        <v>1135826.6740506329</v>
      </c>
      <c r="DC201" s="692">
        <f t="shared" si="258"/>
        <v>12.947207434289608</v>
      </c>
      <c r="DD201" s="69">
        <f t="shared" si="220"/>
        <v>2209064.75</v>
      </c>
      <c r="DE201" s="692">
        <f t="shared" si="259"/>
        <v>27.908999700118201</v>
      </c>
      <c r="DF201" s="69">
        <f t="shared" si="220"/>
        <v>3344891.4240506329</v>
      </c>
      <c r="DG201" s="692">
        <f>SUM(DF190:DF201)/1000000</f>
        <v>40.856207134407818</v>
      </c>
      <c r="DH201" s="20"/>
      <c r="DI201" s="69">
        <f t="shared" si="221"/>
        <v>878853.50632911385</v>
      </c>
      <c r="DJ201" s="692">
        <f t="shared" si="261"/>
        <v>9.0314178412264337</v>
      </c>
      <c r="DK201" s="69">
        <f t="shared" si="221"/>
        <v>57638.743670886077</v>
      </c>
      <c r="DL201" s="692">
        <f t="shared" si="262"/>
        <v>0.67782933680630164</v>
      </c>
      <c r="DM201" s="69">
        <f t="shared" si="221"/>
        <v>936492.25</v>
      </c>
      <c r="DN201" s="692">
        <f t="shared" si="281"/>
        <v>9.7092471780327347</v>
      </c>
      <c r="DO201" s="69">
        <f t="shared" si="221"/>
        <v>1657959.664556962</v>
      </c>
      <c r="DP201" s="692">
        <f t="shared" si="282"/>
        <v>18.095630278578422</v>
      </c>
      <c r="DQ201" s="69">
        <f t="shared" si="222"/>
        <v>1593547.6803797467</v>
      </c>
      <c r="DR201" s="692">
        <f t="shared" si="265"/>
        <v>18.0793608810046</v>
      </c>
      <c r="DS201" s="69">
        <f t="shared" si="223"/>
        <v>3251507.3449367089</v>
      </c>
      <c r="DT201" s="692">
        <f t="shared" si="266"/>
        <v>36.174991159583023</v>
      </c>
      <c r="DU201" s="69">
        <f t="shared" si="224"/>
        <v>2536813.1708860761</v>
      </c>
      <c r="DV201" s="471">
        <f t="shared" si="267"/>
        <v>27.127048119804858</v>
      </c>
      <c r="DW201" s="69">
        <f t="shared" si="225"/>
        <v>1653316.417721519</v>
      </c>
      <c r="DX201" s="692">
        <f t="shared" si="268"/>
        <v>18.784874550375015</v>
      </c>
      <c r="DY201" s="69">
        <f t="shared" si="226"/>
        <v>4190129.5886075948</v>
      </c>
      <c r="DZ201" s="692">
        <f>SUM(DY190:DY201)/1000000</f>
        <v>45.911922670179877</v>
      </c>
      <c r="EA201" s="91"/>
      <c r="EB201" s="69"/>
      <c r="EC201" s="69"/>
      <c r="ED201" s="69"/>
      <c r="EE201" s="69"/>
      <c r="EF201" s="69"/>
      <c r="EG201" s="69"/>
      <c r="EH201" s="69">
        <v>488000</v>
      </c>
      <c r="EI201" s="69">
        <f t="shared" si="227"/>
        <v>2209000</v>
      </c>
      <c r="EJ201" s="69">
        <v>2697000</v>
      </c>
      <c r="EK201" s="91"/>
      <c r="EL201" s="69"/>
      <c r="EM201" s="69"/>
      <c r="EN201" s="69"/>
      <c r="EO201" s="69"/>
      <c r="EP201" s="69"/>
      <c r="EQ201" s="69"/>
      <c r="ER201" s="69"/>
      <c r="ES201" s="69"/>
      <c r="ET201" s="69"/>
      <c r="EU201" s="91"/>
    </row>
    <row r="202" spans="1:151" s="72" customFormat="1">
      <c r="A202" s="61">
        <v>39052</v>
      </c>
      <c r="B202" s="70">
        <v>453</v>
      </c>
      <c r="C202" s="70">
        <f t="shared" si="190"/>
        <v>1197</v>
      </c>
      <c r="D202" s="70">
        <v>1650</v>
      </c>
      <c r="E202" s="70">
        <f t="shared" si="191"/>
        <v>2396</v>
      </c>
      <c r="F202" s="70">
        <f t="shared" si="192"/>
        <v>3424</v>
      </c>
      <c r="G202" s="70">
        <f t="shared" si="193"/>
        <v>5820</v>
      </c>
      <c r="H202" s="70">
        <v>2849</v>
      </c>
      <c r="I202" s="70">
        <f t="shared" si="194"/>
        <v>4621</v>
      </c>
      <c r="J202" s="70">
        <v>7470</v>
      </c>
      <c r="K202" s="23"/>
      <c r="L202" s="70">
        <v>1185</v>
      </c>
      <c r="M202" s="70">
        <f t="shared" si="195"/>
        <v>2145</v>
      </c>
      <c r="N202" s="70">
        <v>3330</v>
      </c>
      <c r="O202" s="70">
        <f t="shared" si="196"/>
        <v>1224</v>
      </c>
      <c r="P202" s="70">
        <f t="shared" si="197"/>
        <v>1925</v>
      </c>
      <c r="Q202" s="70">
        <f t="shared" si="198"/>
        <v>3149</v>
      </c>
      <c r="R202" s="70">
        <v>2409</v>
      </c>
      <c r="S202" s="70">
        <f t="shared" si="199"/>
        <v>4070</v>
      </c>
      <c r="T202" s="70">
        <v>6479</v>
      </c>
      <c r="U202" s="23"/>
      <c r="V202" s="70">
        <v>-732</v>
      </c>
      <c r="W202" s="70">
        <f t="shared" si="200"/>
        <v>-948</v>
      </c>
      <c r="X202" s="70">
        <v>-1680</v>
      </c>
      <c r="Y202" s="70">
        <f t="shared" si="201"/>
        <v>1172</v>
      </c>
      <c r="Z202" s="70">
        <f t="shared" si="202"/>
        <v>1499</v>
      </c>
      <c r="AA202" s="70">
        <f t="shared" si="203"/>
        <v>2671</v>
      </c>
      <c r="AB202" s="70">
        <v>440</v>
      </c>
      <c r="AC202" s="70">
        <f t="shared" si="204"/>
        <v>551</v>
      </c>
      <c r="AD202" s="70">
        <v>991</v>
      </c>
      <c r="AE202" s="23"/>
      <c r="AF202" s="233">
        <f t="shared" si="244"/>
        <v>-6649</v>
      </c>
      <c r="AG202" s="233">
        <f t="shared" si="205"/>
        <v>-14060</v>
      </c>
      <c r="AH202" s="233">
        <f t="shared" si="245"/>
        <v>-20709</v>
      </c>
      <c r="AI202" s="233">
        <f t="shared" si="206"/>
        <v>16455</v>
      </c>
      <c r="AJ202" s="233">
        <f t="shared" si="207"/>
        <v>18863</v>
      </c>
      <c r="AK202" s="233">
        <f t="shared" si="208"/>
        <v>35318</v>
      </c>
      <c r="AL202" s="233">
        <f t="shared" si="246"/>
        <v>9806</v>
      </c>
      <c r="AM202" s="233">
        <f t="shared" si="209"/>
        <v>4803</v>
      </c>
      <c r="AN202" s="233">
        <f t="shared" si="247"/>
        <v>14609</v>
      </c>
      <c r="AO202" s="23"/>
      <c r="AP202" s="233">
        <f t="shared" si="228"/>
        <v>4094</v>
      </c>
      <c r="AQ202" s="233">
        <f t="shared" si="229"/>
        <v>10743</v>
      </c>
      <c r="AR202" s="233">
        <f t="shared" si="230"/>
        <v>-6649</v>
      </c>
      <c r="AS202" s="233">
        <f t="shared" si="231"/>
        <v>29017</v>
      </c>
      <c r="AT202" s="233">
        <f t="shared" si="232"/>
        <v>12562</v>
      </c>
      <c r="AU202" s="233">
        <f t="shared" si="233"/>
        <v>16455</v>
      </c>
      <c r="AV202" s="409">
        <f t="shared" si="234"/>
        <v>33111</v>
      </c>
      <c r="AW202" s="409">
        <f t="shared" si="235"/>
        <v>23305</v>
      </c>
      <c r="AX202" s="233">
        <f t="shared" si="236"/>
        <v>9806</v>
      </c>
      <c r="AY202" s="75"/>
      <c r="AZ202" s="744">
        <v>354248</v>
      </c>
      <c r="BA202" s="382">
        <f t="shared" si="248"/>
        <v>4.2894620000000003</v>
      </c>
      <c r="BB202" s="69">
        <f t="shared" si="210"/>
        <v>81903</v>
      </c>
      <c r="BC202" s="382">
        <f t="shared" si="248"/>
        <v>1.023307</v>
      </c>
      <c r="BD202" s="744">
        <v>436151</v>
      </c>
      <c r="BE202" s="382">
        <f t="shared" si="237"/>
        <v>5.3127690000000003</v>
      </c>
      <c r="BF202" s="744">
        <v>599533</v>
      </c>
      <c r="BG202" s="382">
        <f t="shared" si="238"/>
        <v>6.7920749999999996</v>
      </c>
      <c r="BH202" s="69">
        <f t="shared" si="186"/>
        <v>1957377</v>
      </c>
      <c r="BI202" s="382">
        <f t="shared" si="239"/>
        <v>22.883880000000001</v>
      </c>
      <c r="BJ202" s="744">
        <v>2556910</v>
      </c>
      <c r="BK202" s="382">
        <f t="shared" si="240"/>
        <v>29.675954999999998</v>
      </c>
      <c r="BL202" s="69">
        <f t="shared" si="272"/>
        <v>953781</v>
      </c>
      <c r="BM202" s="382">
        <f t="shared" si="241"/>
        <v>11.081537000000001</v>
      </c>
      <c r="BN202" s="69">
        <f t="shared" si="211"/>
        <v>2039855</v>
      </c>
      <c r="BO202" s="382">
        <f t="shared" si="242"/>
        <v>23.915319</v>
      </c>
      <c r="BP202" s="744">
        <v>2993636</v>
      </c>
      <c r="BQ202" s="382">
        <f t="shared" si="243"/>
        <v>34.996856000000001</v>
      </c>
      <c r="BR202" s="20"/>
      <c r="BS202" s="744">
        <v>629697</v>
      </c>
      <c r="BT202" s="420">
        <f t="shared" si="249"/>
        <v>7.692272</v>
      </c>
      <c r="BU202" s="69">
        <f t="shared" si="212"/>
        <v>44898</v>
      </c>
      <c r="BV202" s="420">
        <f t="shared" si="250"/>
        <v>0.57694299999999998</v>
      </c>
      <c r="BW202" s="744">
        <v>674595</v>
      </c>
      <c r="BX202" s="420">
        <f t="shared" si="283"/>
        <v>8.2692150000000009</v>
      </c>
      <c r="BY202" s="744">
        <v>1251441</v>
      </c>
      <c r="BZ202" s="420">
        <f t="shared" si="277"/>
        <v>15.411324</v>
      </c>
      <c r="CA202" s="69">
        <f t="shared" si="213"/>
        <v>1351136</v>
      </c>
      <c r="CB202" s="420">
        <f t="shared" si="278"/>
        <v>15.648960000000001</v>
      </c>
      <c r="CC202" s="744">
        <v>2602577</v>
      </c>
      <c r="CD202" s="420">
        <f t="shared" si="275"/>
        <v>31.060283999999999</v>
      </c>
      <c r="CE202" s="69">
        <f t="shared" si="214"/>
        <v>1881138</v>
      </c>
      <c r="CF202" s="420">
        <f t="shared" si="276"/>
        <v>23.103596</v>
      </c>
      <c r="CG202" s="69">
        <f t="shared" si="215"/>
        <v>1397421</v>
      </c>
      <c r="CH202" s="420">
        <f t="shared" si="273"/>
        <v>16.248957000000001</v>
      </c>
      <c r="CI202" s="744">
        <v>3278559</v>
      </c>
      <c r="CJ202" s="471">
        <f t="shared" si="274"/>
        <v>39.352553</v>
      </c>
      <c r="CK202" s="96"/>
      <c r="CL202" s="514">
        <v>936</v>
      </c>
      <c r="CM202" s="868">
        <f t="shared" si="189"/>
        <v>1.1762820512820513</v>
      </c>
      <c r="CN202" s="613"/>
      <c r="CO202" s="96"/>
      <c r="CP202" s="69">
        <f t="shared" si="216"/>
        <v>416695.56410256412</v>
      </c>
      <c r="CQ202" s="692">
        <f t="shared" si="252"/>
        <v>5.042589561416893</v>
      </c>
      <c r="CR202" s="69">
        <f t="shared" si="216"/>
        <v>96341.028846153844</v>
      </c>
      <c r="CS202" s="692">
        <f t="shared" si="253"/>
        <v>1.2030767332670056</v>
      </c>
      <c r="CT202" s="69">
        <f t="shared" si="216"/>
        <v>513036.59294871794</v>
      </c>
      <c r="CU202" s="692">
        <f>SUM(CT191:CT202)/1000000</f>
        <v>6.2456662946838986</v>
      </c>
      <c r="CV202" s="69">
        <f t="shared" si="216"/>
        <v>705219.90705128212</v>
      </c>
      <c r="CW202" s="692">
        <f t="shared" si="280"/>
        <v>7.986850116999535</v>
      </c>
      <c r="CX202" s="69">
        <f t="shared" si="217"/>
        <v>2302427.432692308</v>
      </c>
      <c r="CY202" s="692">
        <f t="shared" si="256"/>
        <v>26.914804654152157</v>
      </c>
      <c r="CZ202" s="69">
        <f t="shared" si="218"/>
        <v>3007647.33974359</v>
      </c>
      <c r="DA202" s="692">
        <f t="shared" si="257"/>
        <v>34.901654771151691</v>
      </c>
      <c r="DB202" s="69">
        <f t="shared" si="219"/>
        <v>1121915.4711538462</v>
      </c>
      <c r="DC202" s="692">
        <f t="shared" si="258"/>
        <v>13.029439678416427</v>
      </c>
      <c r="DD202" s="69">
        <f t="shared" si="220"/>
        <v>2399444.823717949</v>
      </c>
      <c r="DE202" s="692">
        <f t="shared" si="259"/>
        <v>28.127438510863179</v>
      </c>
      <c r="DF202" s="69">
        <f t="shared" si="220"/>
        <v>3521360.294871795</v>
      </c>
      <c r="DG202" s="692">
        <f t="shared" ref="DG202:DG265" si="284">SUM(DF191:DF202)/1000000</f>
        <v>41.156878189279603</v>
      </c>
      <c r="DH202" s="20"/>
      <c r="DI202" s="69">
        <f t="shared" si="221"/>
        <v>740701.27884615387</v>
      </c>
      <c r="DJ202" s="692">
        <f t="shared" si="261"/>
        <v>9.0379187579104254</v>
      </c>
      <c r="DK202" s="69">
        <f t="shared" si="221"/>
        <v>52812.711538461539</v>
      </c>
      <c r="DL202" s="692">
        <f t="shared" si="262"/>
        <v>0.67786308402043871</v>
      </c>
      <c r="DM202" s="69">
        <f t="shared" si="221"/>
        <v>793513.99038461538</v>
      </c>
      <c r="DN202" s="692">
        <f>SUM(DM191:DM202)/1000000</f>
        <v>9.7157818419308626</v>
      </c>
      <c r="DO202" s="69">
        <f t="shared" si="221"/>
        <v>1472047.5865384615</v>
      </c>
      <c r="DP202" s="692">
        <f t="shared" si="282"/>
        <v>18.109442048900668</v>
      </c>
      <c r="DQ202" s="69">
        <f t="shared" si="222"/>
        <v>1589317.0256410257</v>
      </c>
      <c r="DR202" s="692">
        <f t="shared" si="265"/>
        <v>18.38827322988887</v>
      </c>
      <c r="DS202" s="69">
        <f t="shared" si="223"/>
        <v>3061364.6121794875</v>
      </c>
      <c r="DT202" s="692">
        <f t="shared" si="266"/>
        <v>36.497715278789542</v>
      </c>
      <c r="DU202" s="69">
        <f t="shared" si="224"/>
        <v>2212748.8653846155</v>
      </c>
      <c r="DV202" s="471">
        <f t="shared" si="267"/>
        <v>27.147360806811093</v>
      </c>
      <c r="DW202" s="69">
        <f t="shared" si="225"/>
        <v>1643761.2403846155</v>
      </c>
      <c r="DX202" s="692">
        <f t="shared" si="268"/>
        <v>19.093253720489361</v>
      </c>
      <c r="DY202" s="69">
        <f t="shared" si="226"/>
        <v>3856510.105769231</v>
      </c>
      <c r="DZ202" s="692">
        <f t="shared" ref="DZ202:DZ265" si="285">SUM(DY191:DY202)/1000000</f>
        <v>46.240614527300451</v>
      </c>
      <c r="EA202" s="91"/>
      <c r="EB202" s="69"/>
      <c r="EC202" s="69"/>
      <c r="ED202" s="69"/>
      <c r="EE202" s="69"/>
      <c r="EF202" s="69"/>
      <c r="EG202" s="69"/>
      <c r="EH202" s="69">
        <v>477000</v>
      </c>
      <c r="EI202" s="69">
        <f t="shared" si="227"/>
        <v>2684000</v>
      </c>
      <c r="EJ202" s="69">
        <v>3161000</v>
      </c>
      <c r="EK202" s="91"/>
      <c r="EL202" s="69"/>
      <c r="EM202" s="69"/>
      <c r="EN202" s="69"/>
      <c r="EO202" s="69"/>
      <c r="EP202" s="69"/>
      <c r="EQ202" s="69"/>
      <c r="ER202" s="69"/>
      <c r="ES202" s="69"/>
      <c r="ET202" s="69"/>
      <c r="EU202" s="91"/>
    </row>
    <row r="203" spans="1:151" s="72" customFormat="1">
      <c r="A203" s="61">
        <v>39083</v>
      </c>
      <c r="B203" s="70">
        <v>465</v>
      </c>
      <c r="C203" s="70">
        <f t="shared" si="190"/>
        <v>1045</v>
      </c>
      <c r="D203" s="70">
        <v>1510</v>
      </c>
      <c r="E203" s="70">
        <f t="shared" si="191"/>
        <v>3217</v>
      </c>
      <c r="F203" s="70">
        <f t="shared" si="192"/>
        <v>4313</v>
      </c>
      <c r="G203" s="70">
        <f t="shared" si="193"/>
        <v>7530</v>
      </c>
      <c r="H203" s="70">
        <v>3682</v>
      </c>
      <c r="I203" s="70">
        <f t="shared" si="194"/>
        <v>5358</v>
      </c>
      <c r="J203" s="70">
        <v>9040</v>
      </c>
      <c r="K203" s="23"/>
      <c r="L203" s="70">
        <v>1594</v>
      </c>
      <c r="M203" s="70">
        <f t="shared" si="195"/>
        <v>3384</v>
      </c>
      <c r="N203" s="70">
        <v>4978</v>
      </c>
      <c r="O203" s="70">
        <f t="shared" si="196"/>
        <v>1035</v>
      </c>
      <c r="P203" s="70">
        <f t="shared" si="197"/>
        <v>1855</v>
      </c>
      <c r="Q203" s="70">
        <f t="shared" si="198"/>
        <v>2890</v>
      </c>
      <c r="R203" s="70">
        <v>2629</v>
      </c>
      <c r="S203" s="70">
        <f t="shared" si="199"/>
        <v>5239</v>
      </c>
      <c r="T203" s="70">
        <v>7868</v>
      </c>
      <c r="U203" s="23"/>
      <c r="V203" s="70">
        <v>-1129</v>
      </c>
      <c r="W203" s="70">
        <f t="shared" si="200"/>
        <v>-2339</v>
      </c>
      <c r="X203" s="70">
        <v>-3468</v>
      </c>
      <c r="Y203" s="70">
        <f t="shared" si="201"/>
        <v>2182</v>
      </c>
      <c r="Z203" s="70">
        <f t="shared" si="202"/>
        <v>2458</v>
      </c>
      <c r="AA203" s="70">
        <f t="shared" si="203"/>
        <v>4640</v>
      </c>
      <c r="AB203" s="70">
        <v>1053</v>
      </c>
      <c r="AC203" s="70">
        <f t="shared" si="204"/>
        <v>119</v>
      </c>
      <c r="AD203" s="70">
        <v>1172</v>
      </c>
      <c r="AE203" s="23"/>
      <c r="AF203" s="233">
        <f t="shared" si="244"/>
        <v>-6961</v>
      </c>
      <c r="AG203" s="233">
        <f t="shared" si="205"/>
        <v>-14591</v>
      </c>
      <c r="AH203" s="233">
        <f t="shared" si="245"/>
        <v>-21552</v>
      </c>
      <c r="AI203" s="233">
        <f t="shared" si="206"/>
        <v>16762</v>
      </c>
      <c r="AJ203" s="233">
        <f t="shared" si="207"/>
        <v>18906</v>
      </c>
      <c r="AK203" s="233">
        <f t="shared" si="208"/>
        <v>35668</v>
      </c>
      <c r="AL203" s="233">
        <f t="shared" si="246"/>
        <v>9801</v>
      </c>
      <c r="AM203" s="233">
        <f t="shared" si="209"/>
        <v>4315</v>
      </c>
      <c r="AN203" s="233">
        <f t="shared" si="247"/>
        <v>14116</v>
      </c>
      <c r="AO203" s="23"/>
      <c r="AP203" s="233">
        <f t="shared" si="228"/>
        <v>4038</v>
      </c>
      <c r="AQ203" s="233">
        <f t="shared" si="229"/>
        <v>10999</v>
      </c>
      <c r="AR203" s="233">
        <f t="shared" si="230"/>
        <v>-6961</v>
      </c>
      <c r="AS203" s="233">
        <f t="shared" si="231"/>
        <v>29247</v>
      </c>
      <c r="AT203" s="233">
        <f t="shared" si="232"/>
        <v>12485</v>
      </c>
      <c r="AU203" s="233">
        <f t="shared" si="233"/>
        <v>16762</v>
      </c>
      <c r="AV203" s="409">
        <f t="shared" si="234"/>
        <v>33285</v>
      </c>
      <c r="AW203" s="409">
        <f t="shared" si="235"/>
        <v>23484</v>
      </c>
      <c r="AX203" s="233">
        <f t="shared" si="236"/>
        <v>9801</v>
      </c>
      <c r="AY203" s="75"/>
      <c r="AZ203" s="744">
        <v>283483</v>
      </c>
      <c r="BA203" s="382">
        <f t="shared" si="248"/>
        <v>4.3022790000000004</v>
      </c>
      <c r="BB203" s="69">
        <f t="shared" si="210"/>
        <v>69834</v>
      </c>
      <c r="BC203" s="382">
        <f t="shared" si="248"/>
        <v>1.0194110000000001</v>
      </c>
      <c r="BD203" s="744">
        <v>353317</v>
      </c>
      <c r="BE203" s="382">
        <f t="shared" si="237"/>
        <v>5.3216900000000003</v>
      </c>
      <c r="BF203" s="744">
        <v>560648</v>
      </c>
      <c r="BG203" s="382">
        <f t="shared" si="238"/>
        <v>6.8970969999999996</v>
      </c>
      <c r="BH203" s="69">
        <f t="shared" ref="BH203:BH266" si="286">BJ203-BF203</f>
        <v>1627701</v>
      </c>
      <c r="BI203" s="382">
        <f t="shared" si="239"/>
        <v>23.052168000000002</v>
      </c>
      <c r="BJ203" s="744">
        <v>2188349</v>
      </c>
      <c r="BK203" s="382">
        <f t="shared" si="240"/>
        <v>29.949265</v>
      </c>
      <c r="BL203" s="69">
        <f t="shared" si="272"/>
        <v>844131</v>
      </c>
      <c r="BM203" s="382">
        <f t="shared" si="241"/>
        <v>11.199376000000001</v>
      </c>
      <c r="BN203" s="69">
        <f t="shared" si="211"/>
        <v>1698125</v>
      </c>
      <c r="BO203" s="382">
        <f t="shared" si="242"/>
        <v>24.079474000000001</v>
      </c>
      <c r="BP203" s="744">
        <v>2542256</v>
      </c>
      <c r="BQ203" s="382">
        <f t="shared" si="243"/>
        <v>35.278849999999998</v>
      </c>
      <c r="BR203" s="20"/>
      <c r="BS203" s="744">
        <v>519144</v>
      </c>
      <c r="BT203" s="420">
        <f t="shared" si="249"/>
        <v>7.7297190000000002</v>
      </c>
      <c r="BU203" s="69">
        <f t="shared" si="212"/>
        <v>37222</v>
      </c>
      <c r="BV203" s="420">
        <f t="shared" si="250"/>
        <v>0.58050599999999997</v>
      </c>
      <c r="BW203" s="744">
        <v>556366</v>
      </c>
      <c r="BX203" s="420">
        <f t="shared" si="283"/>
        <v>8.3102250000000009</v>
      </c>
      <c r="BY203" s="744">
        <v>1254234</v>
      </c>
      <c r="BZ203" s="420">
        <f t="shared" si="277"/>
        <v>15.468633000000001</v>
      </c>
      <c r="CA203" s="69">
        <f t="shared" si="213"/>
        <v>1262675</v>
      </c>
      <c r="CB203" s="420">
        <f t="shared" si="278"/>
        <v>15.825400999999999</v>
      </c>
      <c r="CC203" s="744">
        <v>2516909</v>
      </c>
      <c r="CD203" s="420">
        <f t="shared" si="275"/>
        <v>31.294034</v>
      </c>
      <c r="CE203" s="69">
        <f t="shared" si="214"/>
        <v>1773378</v>
      </c>
      <c r="CF203" s="420">
        <f t="shared" si="276"/>
        <v>23.198352</v>
      </c>
      <c r="CG203" s="69">
        <f t="shared" si="215"/>
        <v>1301411</v>
      </c>
      <c r="CH203" s="420">
        <f t="shared" si="273"/>
        <v>16.428937000000001</v>
      </c>
      <c r="CI203" s="744">
        <v>3074789</v>
      </c>
      <c r="CJ203" s="471">
        <f t="shared" si="274"/>
        <v>39.627288999999998</v>
      </c>
      <c r="CK203" s="96"/>
      <c r="CL203" s="514">
        <v>936</v>
      </c>
      <c r="CM203" s="868">
        <f t="shared" ref="CM203:CM266" si="287">$CL$385/CL203</f>
        <v>1.1762820512820513</v>
      </c>
      <c r="CN203" s="613"/>
      <c r="CO203" s="96"/>
      <c r="CP203" s="69">
        <f t="shared" si="216"/>
        <v>333455.96474358975</v>
      </c>
      <c r="CQ203" s="692">
        <f t="shared" si="252"/>
        <v>5.0538798331875103</v>
      </c>
      <c r="CR203" s="69">
        <f t="shared" si="216"/>
        <v>82144.480769230766</v>
      </c>
      <c r="CS203" s="692">
        <f t="shared" si="253"/>
        <v>1.1974625870092095</v>
      </c>
      <c r="CT203" s="69">
        <f t="shared" si="216"/>
        <v>415600.4455128205</v>
      </c>
      <c r="CU203" s="692">
        <f t="shared" ref="CU203:CU214" si="288">SUM(CT192:CT203)/1000000</f>
        <v>6.2513424201967194</v>
      </c>
      <c r="CV203" s="69">
        <f>BF203*$CM203</f>
        <v>659480.1794871795</v>
      </c>
      <c r="CW203" s="692">
        <f t="shared" si="280"/>
        <v>8.1040122143245519</v>
      </c>
      <c r="CX203" s="69">
        <f t="shared" si="217"/>
        <v>1914635.4711538462</v>
      </c>
      <c r="CY203" s="692">
        <f t="shared" si="256"/>
        <v>27.092344219360061</v>
      </c>
      <c r="CZ203" s="69">
        <f t="shared" si="218"/>
        <v>2574115.6506410255</v>
      </c>
      <c r="DA203" s="692">
        <f t="shared" si="257"/>
        <v>35.196356433684613</v>
      </c>
      <c r="DB203" s="69">
        <f t="shared" si="219"/>
        <v>992936.14423076925</v>
      </c>
      <c r="DC203" s="692">
        <f t="shared" si="258"/>
        <v>13.157892047512062</v>
      </c>
      <c r="DD203" s="69">
        <f t="shared" si="220"/>
        <v>1997473.9583333335</v>
      </c>
      <c r="DE203" s="692">
        <f t="shared" si="259"/>
        <v>28.299073582710022</v>
      </c>
      <c r="DF203" s="69">
        <f t="shared" si="220"/>
        <v>2990410.1025641025</v>
      </c>
      <c r="DG203" s="692">
        <f t="shared" si="284"/>
        <v>41.456965630222079</v>
      </c>
      <c r="DH203" s="20"/>
      <c r="DI203" s="69">
        <f t="shared" si="221"/>
        <v>610659.76923076925</v>
      </c>
      <c r="DJ203" s="692">
        <f t="shared" si="261"/>
        <v>9.0752289087628171</v>
      </c>
      <c r="DK203" s="69">
        <f t="shared" si="221"/>
        <v>43783.570512820515</v>
      </c>
      <c r="DL203" s="692">
        <f t="shared" si="262"/>
        <v>0.68158334750623217</v>
      </c>
      <c r="DM203" s="69">
        <f t="shared" si="221"/>
        <v>654443.33974358975</v>
      </c>
      <c r="DN203" s="692">
        <f t="shared" ref="DN203:DN214" si="289">SUM(DM192:DM203)/1000000</f>
        <v>9.7568122562690469</v>
      </c>
      <c r="DO203" s="69">
        <f>BY203*$CM203</f>
        <v>1475332.9423076923</v>
      </c>
      <c r="DP203" s="692">
        <f t="shared" si="282"/>
        <v>18.16011074796512</v>
      </c>
      <c r="DQ203" s="69">
        <f t="shared" si="222"/>
        <v>1485261.9391025642</v>
      </c>
      <c r="DR203" s="692">
        <f t="shared" si="265"/>
        <v>18.580623132234678</v>
      </c>
      <c r="DS203" s="69">
        <f t="shared" si="223"/>
        <v>2960594.8814102565</v>
      </c>
      <c r="DT203" s="692">
        <f t="shared" si="266"/>
        <v>36.740733880199798</v>
      </c>
      <c r="DU203" s="69">
        <f t="shared" si="224"/>
        <v>2085992.7115384615</v>
      </c>
      <c r="DV203" s="471">
        <f t="shared" si="267"/>
        <v>27.235339656727934</v>
      </c>
      <c r="DW203" s="69">
        <f t="shared" si="225"/>
        <v>1530826.4006410257</v>
      </c>
      <c r="DX203" s="692">
        <f t="shared" si="268"/>
        <v>19.289274141670923</v>
      </c>
      <c r="DY203" s="69">
        <f t="shared" si="226"/>
        <v>3616819.1121794875</v>
      </c>
      <c r="DZ203" s="692">
        <f t="shared" si="285"/>
        <v>46.52461379839886</v>
      </c>
      <c r="EA203" s="91"/>
      <c r="EB203" s="69">
        <v>255000</v>
      </c>
      <c r="EC203" s="69">
        <f t="shared" ref="EC203:EC266" si="290">ED203-EB203</f>
        <v>2269000</v>
      </c>
      <c r="ED203" s="69">
        <v>2524000</v>
      </c>
      <c r="EE203" s="69">
        <v>302000</v>
      </c>
      <c r="EF203" s="69">
        <f t="shared" ref="EF203:EF266" si="291">EG203-EE203</f>
        <v>1473000</v>
      </c>
      <c r="EG203" s="69">
        <v>1775000</v>
      </c>
      <c r="EH203" s="69">
        <v>557000</v>
      </c>
      <c r="EI203" s="69">
        <f t="shared" si="227"/>
        <v>3742000</v>
      </c>
      <c r="EJ203" s="69">
        <v>4299000</v>
      </c>
      <c r="EK203" s="91"/>
      <c r="EL203" s="69"/>
      <c r="EM203" s="69"/>
      <c r="EN203" s="69"/>
      <c r="EO203" s="69"/>
      <c r="EP203" s="69"/>
      <c r="EQ203" s="69"/>
      <c r="ER203" s="69"/>
      <c r="ES203" s="69"/>
      <c r="ET203" s="69"/>
      <c r="EU203" s="91"/>
    </row>
    <row r="204" spans="1:151" s="72" customFormat="1">
      <c r="A204" s="61">
        <v>39114</v>
      </c>
      <c r="B204" s="70">
        <v>407</v>
      </c>
      <c r="C204" s="70">
        <f t="shared" ref="C204:C267" si="292">D204-B204</f>
        <v>906</v>
      </c>
      <c r="D204" s="70">
        <v>1313</v>
      </c>
      <c r="E204" s="70">
        <f t="shared" ref="E204:E267" si="293">H204-B204</f>
        <v>2899</v>
      </c>
      <c r="F204" s="70">
        <f t="shared" ref="F204:F267" si="294">I204-C204</f>
        <v>4326</v>
      </c>
      <c r="G204" s="70">
        <f t="shared" ref="G204:G267" si="295">J204-D204</f>
        <v>7225</v>
      </c>
      <c r="H204" s="70">
        <v>3306</v>
      </c>
      <c r="I204" s="70">
        <f t="shared" ref="I204:I267" si="296">J204-H204</f>
        <v>5232</v>
      </c>
      <c r="J204" s="70">
        <v>8538</v>
      </c>
      <c r="K204" s="23"/>
      <c r="L204" s="70">
        <v>1214</v>
      </c>
      <c r="M204" s="70">
        <f t="shared" ref="M204:M267" si="297">N204-L204</f>
        <v>2639</v>
      </c>
      <c r="N204" s="70">
        <v>3853</v>
      </c>
      <c r="O204" s="70">
        <f t="shared" ref="O204:O267" si="298">R204-L204</f>
        <v>918</v>
      </c>
      <c r="P204" s="70">
        <f t="shared" ref="P204:P267" si="299">S204-M204</f>
        <v>1651</v>
      </c>
      <c r="Q204" s="70">
        <f t="shared" ref="Q204:Q267" si="300">T204-N204</f>
        <v>2569</v>
      </c>
      <c r="R204" s="70">
        <v>2132</v>
      </c>
      <c r="S204" s="70">
        <f t="shared" ref="S204:S267" si="301">T204-R204</f>
        <v>4290</v>
      </c>
      <c r="T204" s="70">
        <v>6422</v>
      </c>
      <c r="U204" s="23"/>
      <c r="V204" s="70">
        <v>-807</v>
      </c>
      <c r="W204" s="70">
        <f t="shared" ref="W204:W267" si="302">X204-V204</f>
        <v>-1733</v>
      </c>
      <c r="X204" s="70">
        <v>-2540</v>
      </c>
      <c r="Y204" s="70">
        <f t="shared" ref="Y204:Y267" si="303">AB204-V204</f>
        <v>1981</v>
      </c>
      <c r="Z204" s="70">
        <f t="shared" ref="Z204:Z267" si="304">AC204-W204</f>
        <v>2675</v>
      </c>
      <c r="AA204" s="70">
        <f t="shared" ref="AA204:AA267" si="305">AD204-X204</f>
        <v>4656</v>
      </c>
      <c r="AB204" s="70">
        <v>1174</v>
      </c>
      <c r="AC204" s="70">
        <f t="shared" ref="AC204:AC267" si="306">AD204-AB204</f>
        <v>942</v>
      </c>
      <c r="AD204" s="70">
        <v>2116</v>
      </c>
      <c r="AE204" s="23"/>
      <c r="AF204" s="233">
        <f t="shared" si="244"/>
        <v>-7147</v>
      </c>
      <c r="AG204" s="233">
        <f t="shared" ref="AG204:AG267" si="307">AH204-AF204</f>
        <v>-15028</v>
      </c>
      <c r="AH204" s="233">
        <f t="shared" si="245"/>
        <v>-22175</v>
      </c>
      <c r="AI204" s="233">
        <f t="shared" ref="AI204:AI267" si="308">AL204-AF204</f>
        <v>16532</v>
      </c>
      <c r="AJ204" s="233">
        <f t="shared" ref="AJ204:AJ267" si="309">AM204-AG204</f>
        <v>18794</v>
      </c>
      <c r="AK204" s="233">
        <f t="shared" ref="AK204:AK267" si="310">AN204-AH204</f>
        <v>35326</v>
      </c>
      <c r="AL204" s="233">
        <f t="shared" si="246"/>
        <v>9385</v>
      </c>
      <c r="AM204" s="233">
        <f t="shared" ref="AM204:AM267" si="311">AN204-AL204</f>
        <v>3766</v>
      </c>
      <c r="AN204" s="233">
        <f t="shared" si="247"/>
        <v>13151</v>
      </c>
      <c r="AO204" s="23"/>
      <c r="AP204" s="233">
        <f t="shared" si="228"/>
        <v>4066</v>
      </c>
      <c r="AQ204" s="233">
        <f t="shared" si="229"/>
        <v>11213</v>
      </c>
      <c r="AR204" s="233">
        <f t="shared" si="230"/>
        <v>-7147</v>
      </c>
      <c r="AS204" s="233">
        <f t="shared" si="231"/>
        <v>28994</v>
      </c>
      <c r="AT204" s="233">
        <f t="shared" si="232"/>
        <v>12462</v>
      </c>
      <c r="AU204" s="233">
        <f t="shared" si="233"/>
        <v>16532</v>
      </c>
      <c r="AV204" s="409">
        <f t="shared" si="234"/>
        <v>33060</v>
      </c>
      <c r="AW204" s="409">
        <f t="shared" si="235"/>
        <v>23675</v>
      </c>
      <c r="AX204" s="233">
        <f t="shared" si="236"/>
        <v>9385</v>
      </c>
      <c r="AY204" s="75"/>
      <c r="AZ204" s="744">
        <v>386164</v>
      </c>
      <c r="BA204" s="382">
        <f t="shared" si="248"/>
        <v>4.3689640000000001</v>
      </c>
      <c r="BB204" s="69">
        <f t="shared" ref="BB204:BB267" si="312">BD204-AZ204</f>
        <v>79523</v>
      </c>
      <c r="BC204" s="382">
        <f t="shared" si="248"/>
        <v>1.0228790000000001</v>
      </c>
      <c r="BD204" s="744">
        <v>465687</v>
      </c>
      <c r="BE204" s="382">
        <f t="shared" si="237"/>
        <v>5.3918429999999997</v>
      </c>
      <c r="BF204" s="744">
        <v>654027</v>
      </c>
      <c r="BG204" s="382">
        <f t="shared" si="238"/>
        <v>7.066656</v>
      </c>
      <c r="BH204" s="69">
        <f t="shared" si="286"/>
        <v>1848947</v>
      </c>
      <c r="BI204" s="382">
        <f t="shared" si="239"/>
        <v>23.213266000000001</v>
      </c>
      <c r="BJ204" s="744">
        <v>2502974</v>
      </c>
      <c r="BK204" s="382">
        <f t="shared" si="240"/>
        <v>30.279921999999999</v>
      </c>
      <c r="BL204" s="69">
        <f t="shared" si="272"/>
        <v>1040191</v>
      </c>
      <c r="BM204" s="382">
        <f t="shared" si="241"/>
        <v>11.43562</v>
      </c>
      <c r="BN204" s="69">
        <f t="shared" ref="BN204:BN267" si="313">BP204-BL204</f>
        <v>1929152</v>
      </c>
      <c r="BO204" s="382">
        <f t="shared" si="242"/>
        <v>24.244136999999998</v>
      </c>
      <c r="BP204" s="744">
        <v>2969343</v>
      </c>
      <c r="BQ204" s="382">
        <f t="shared" si="243"/>
        <v>35.679757000000002</v>
      </c>
      <c r="BR204" s="20"/>
      <c r="BS204" s="744">
        <v>577683</v>
      </c>
      <c r="BT204" s="420">
        <f t="shared" si="249"/>
        <v>7.7929199999999996</v>
      </c>
      <c r="BU204" s="69">
        <f t="shared" ref="BU204:BU267" si="314">BW204-BS204</f>
        <v>42475</v>
      </c>
      <c r="BV204" s="420">
        <f t="shared" si="250"/>
        <v>0.58392100000000002</v>
      </c>
      <c r="BW204" s="744">
        <v>620158</v>
      </c>
      <c r="BX204" s="420">
        <f>SUM(BW193:BW204)/1000000</f>
        <v>8.3768410000000006</v>
      </c>
      <c r="BY204" s="744">
        <v>1220140</v>
      </c>
      <c r="BZ204" s="420">
        <f>SUM(BY193:BY204)/1000000</f>
        <v>15.578029000000001</v>
      </c>
      <c r="CA204" s="69">
        <f t="shared" ref="CA204:CA266" si="315">CC204-BY204</f>
        <v>1137316</v>
      </c>
      <c r="CB204" s="420">
        <f t="shared" si="278"/>
        <v>15.864601</v>
      </c>
      <c r="CC204" s="744">
        <v>2357456</v>
      </c>
      <c r="CD204" s="420">
        <f t="shared" si="275"/>
        <v>31.442630000000001</v>
      </c>
      <c r="CE204" s="69">
        <f t="shared" ref="CE204:CE262" si="316">BS204+BY204</f>
        <v>1797823</v>
      </c>
      <c r="CF204" s="420">
        <f t="shared" si="276"/>
        <v>23.370949</v>
      </c>
      <c r="CG204" s="69">
        <f t="shared" ref="CG204:CG262" si="317">CI204-CE204</f>
        <v>1181604</v>
      </c>
      <c r="CH204" s="420">
        <f t="shared" si="273"/>
        <v>16.471444000000002</v>
      </c>
      <c r="CI204" s="744">
        <v>2979427</v>
      </c>
      <c r="CJ204" s="471">
        <f t="shared" si="274"/>
        <v>39.842393000000001</v>
      </c>
      <c r="CK204" s="96"/>
      <c r="CL204" s="514">
        <v>936</v>
      </c>
      <c r="CM204" s="868">
        <f t="shared" si="287"/>
        <v>1.1762820512820513</v>
      </c>
      <c r="CN204" s="613"/>
      <c r="CO204" s="96"/>
      <c r="CP204" s="69">
        <f t="shared" ref="CP204:CV267" si="318">AZ204*$CM204</f>
        <v>454237.78205128206</v>
      </c>
      <c r="CQ204" s="692">
        <f t="shared" si="252"/>
        <v>5.1278512595631165</v>
      </c>
      <c r="CR204" s="69">
        <f t="shared" si="318"/>
        <v>93541.477564102563</v>
      </c>
      <c r="CS204" s="692">
        <f t="shared" si="253"/>
        <v>1.2004780591679067</v>
      </c>
      <c r="CT204" s="69">
        <f t="shared" si="318"/>
        <v>547779.25961538462</v>
      </c>
      <c r="CU204" s="692">
        <f t="shared" si="288"/>
        <v>6.3283293187310239</v>
      </c>
      <c r="CV204" s="69">
        <f t="shared" si="318"/>
        <v>769320.22115384613</v>
      </c>
      <c r="CW204" s="692">
        <f t="shared" si="280"/>
        <v>8.2966845781811003</v>
      </c>
      <c r="CX204" s="69">
        <f t="shared" ref="CX204:CX267" si="319">BH204*$CM204</f>
        <v>2174883.169871795</v>
      </c>
      <c r="CY204" s="692">
        <f t="shared" si="256"/>
        <v>27.258230903826448</v>
      </c>
      <c r="CZ204" s="69">
        <f t="shared" ref="CZ204:CZ267" si="320">BJ204*$CM204</f>
        <v>2944203.391025641</v>
      </c>
      <c r="DA204" s="692">
        <f t="shared" si="257"/>
        <v>35.554915482007551</v>
      </c>
      <c r="DB204" s="69">
        <f t="shared" ref="DB204:DB267" si="321">BL204*$CM204</f>
        <v>1223558.0032051282</v>
      </c>
      <c r="DC204" s="692">
        <f t="shared" si="258"/>
        <v>13.424535837744218</v>
      </c>
      <c r="DD204" s="69">
        <f t="shared" ref="DD204:DF267" si="322">BN204*$CM204</f>
        <v>2269226.871794872</v>
      </c>
      <c r="DE204" s="692">
        <f t="shared" si="259"/>
        <v>28.468081655585973</v>
      </c>
      <c r="DF204" s="69">
        <f t="shared" si="322"/>
        <v>3492784.875</v>
      </c>
      <c r="DG204" s="692">
        <f t="shared" si="284"/>
        <v>41.892617493330192</v>
      </c>
      <c r="DH204" s="20"/>
      <c r="DI204" s="69">
        <f t="shared" ref="DI204:DO267" si="323">BS204*$CM204</f>
        <v>679518.14423076925</v>
      </c>
      <c r="DJ204" s="692">
        <f t="shared" si="261"/>
        <v>9.1423744238043945</v>
      </c>
      <c r="DK204" s="69">
        <f t="shared" si="323"/>
        <v>49962.580128205132</v>
      </c>
      <c r="DL204" s="692">
        <f t="shared" si="262"/>
        <v>0.68505397087768072</v>
      </c>
      <c r="DM204" s="69">
        <f t="shared" si="323"/>
        <v>729480.72435897437</v>
      </c>
      <c r="DN204" s="692">
        <f t="shared" si="289"/>
        <v>9.8274283946820766</v>
      </c>
      <c r="DO204" s="69">
        <f t="shared" si="323"/>
        <v>1435228.782051282</v>
      </c>
      <c r="DP204" s="692">
        <f t="shared" si="282"/>
        <v>18.273253968935318</v>
      </c>
      <c r="DQ204" s="69">
        <f t="shared" ref="DQ204:DQ267" si="324">CA204*$CM204</f>
        <v>1337804.3974358975</v>
      </c>
      <c r="DR204" s="692">
        <f t="shared" si="265"/>
        <v>18.611372701562463</v>
      </c>
      <c r="DS204" s="69">
        <f t="shared" ref="DS204:DS267" si="325">CC204*$CM204</f>
        <v>2773033.1794871795</v>
      </c>
      <c r="DT204" s="692">
        <f t="shared" si="266"/>
        <v>36.884626670497781</v>
      </c>
      <c r="DU204" s="69">
        <f t="shared" ref="DU204:DU267" si="326">CE204*$CM204</f>
        <v>2114746.9262820515</v>
      </c>
      <c r="DV204" s="471">
        <f t="shared" si="267"/>
        <v>27.415628392739716</v>
      </c>
      <c r="DW204" s="69">
        <f t="shared" ref="DW204:DW267" si="327">CG204*$CM204</f>
        <v>1389899.576923077</v>
      </c>
      <c r="DX204" s="692">
        <f t="shared" si="268"/>
        <v>19.323340424539946</v>
      </c>
      <c r="DY204" s="69">
        <f t="shared" ref="DY204:DY267" si="328">CI204*$CM204</f>
        <v>3504646.5032051285</v>
      </c>
      <c r="DZ204" s="692">
        <f t="shared" si="285"/>
        <v>46.73896881727967</v>
      </c>
      <c r="EA204" s="91"/>
      <c r="EB204" s="69"/>
      <c r="EC204" s="69"/>
      <c r="ED204" s="69"/>
      <c r="EE204" s="69"/>
      <c r="EF204" s="69"/>
      <c r="EG204" s="69"/>
      <c r="EH204" s="69">
        <v>515000</v>
      </c>
      <c r="EI204" s="69">
        <f t="shared" si="227"/>
        <v>2906000</v>
      </c>
      <c r="EJ204" s="69">
        <v>3421000</v>
      </c>
      <c r="EK204" s="91"/>
      <c r="EL204" s="69"/>
      <c r="EM204" s="69"/>
      <c r="EN204" s="69"/>
      <c r="EO204" s="69"/>
      <c r="EP204" s="69"/>
      <c r="EQ204" s="69"/>
      <c r="ER204" s="69"/>
      <c r="ES204" s="69"/>
      <c r="ET204" s="69"/>
      <c r="EU204" s="91"/>
    </row>
    <row r="205" spans="1:151" s="72" customFormat="1">
      <c r="A205" s="61">
        <v>39142</v>
      </c>
      <c r="B205" s="70">
        <v>348</v>
      </c>
      <c r="C205" s="70">
        <f t="shared" si="292"/>
        <v>785</v>
      </c>
      <c r="D205" s="70">
        <v>1133</v>
      </c>
      <c r="E205" s="70">
        <f t="shared" si="293"/>
        <v>2213</v>
      </c>
      <c r="F205" s="70">
        <f t="shared" si="294"/>
        <v>2769</v>
      </c>
      <c r="G205" s="70">
        <f t="shared" si="295"/>
        <v>4982</v>
      </c>
      <c r="H205" s="70">
        <v>2561</v>
      </c>
      <c r="I205" s="70">
        <f t="shared" si="296"/>
        <v>3554</v>
      </c>
      <c r="J205" s="70">
        <v>6115</v>
      </c>
      <c r="K205" s="23"/>
      <c r="L205" s="70">
        <v>1224</v>
      </c>
      <c r="M205" s="70">
        <f t="shared" si="297"/>
        <v>2684</v>
      </c>
      <c r="N205" s="70">
        <v>3908</v>
      </c>
      <c r="O205" s="70">
        <f t="shared" si="298"/>
        <v>1139</v>
      </c>
      <c r="P205" s="70">
        <f t="shared" si="299"/>
        <v>2112</v>
      </c>
      <c r="Q205" s="70">
        <f t="shared" si="300"/>
        <v>3251</v>
      </c>
      <c r="R205" s="70">
        <v>2363</v>
      </c>
      <c r="S205" s="70">
        <f t="shared" si="301"/>
        <v>4796</v>
      </c>
      <c r="T205" s="70">
        <v>7159</v>
      </c>
      <c r="U205" s="23"/>
      <c r="V205" s="70">
        <v>-876</v>
      </c>
      <c r="W205" s="70">
        <f t="shared" si="302"/>
        <v>-1899</v>
      </c>
      <c r="X205" s="70">
        <v>-2775</v>
      </c>
      <c r="Y205" s="70">
        <f t="shared" si="303"/>
        <v>1074</v>
      </c>
      <c r="Z205" s="70">
        <f t="shared" si="304"/>
        <v>657</v>
      </c>
      <c r="AA205" s="70">
        <f t="shared" si="305"/>
        <v>1731</v>
      </c>
      <c r="AB205" s="70">
        <v>198</v>
      </c>
      <c r="AC205" s="70">
        <f t="shared" si="306"/>
        <v>-1242</v>
      </c>
      <c r="AD205" s="70">
        <v>-1044</v>
      </c>
      <c r="AE205" s="23"/>
      <c r="AF205" s="233">
        <f t="shared" si="244"/>
        <v>-7518</v>
      </c>
      <c r="AG205" s="233">
        <f t="shared" si="307"/>
        <v>-15748</v>
      </c>
      <c r="AH205" s="233">
        <f t="shared" si="245"/>
        <v>-23266</v>
      </c>
      <c r="AI205" s="233">
        <f t="shared" si="308"/>
        <v>16636</v>
      </c>
      <c r="AJ205" s="233">
        <f t="shared" si="309"/>
        <v>18711</v>
      </c>
      <c r="AK205" s="233">
        <f t="shared" si="310"/>
        <v>35347</v>
      </c>
      <c r="AL205" s="233">
        <f t="shared" si="246"/>
        <v>9118</v>
      </c>
      <c r="AM205" s="233">
        <f t="shared" si="311"/>
        <v>2963</v>
      </c>
      <c r="AN205" s="233">
        <f t="shared" si="247"/>
        <v>12081</v>
      </c>
      <c r="AO205" s="23"/>
      <c r="AP205" s="233">
        <f t="shared" si="228"/>
        <v>4062</v>
      </c>
      <c r="AQ205" s="233">
        <f t="shared" si="229"/>
        <v>11580</v>
      </c>
      <c r="AR205" s="233">
        <f t="shared" si="230"/>
        <v>-7518</v>
      </c>
      <c r="AS205" s="233">
        <f t="shared" si="231"/>
        <v>29122</v>
      </c>
      <c r="AT205" s="233">
        <f t="shared" si="232"/>
        <v>12486</v>
      </c>
      <c r="AU205" s="233">
        <f t="shared" si="233"/>
        <v>16636</v>
      </c>
      <c r="AV205" s="409">
        <f t="shared" si="234"/>
        <v>33184</v>
      </c>
      <c r="AW205" s="409">
        <f t="shared" si="235"/>
        <v>24066</v>
      </c>
      <c r="AX205" s="233">
        <f t="shared" si="236"/>
        <v>9118</v>
      </c>
      <c r="AY205" s="75"/>
      <c r="AZ205" s="744">
        <v>398320</v>
      </c>
      <c r="BA205" s="382">
        <f t="shared" si="248"/>
        <v>4.3856229999999998</v>
      </c>
      <c r="BB205" s="69">
        <f t="shared" si="312"/>
        <v>78674</v>
      </c>
      <c r="BC205" s="382">
        <f t="shared" si="248"/>
        <v>1.009787</v>
      </c>
      <c r="BD205" s="744">
        <v>476994</v>
      </c>
      <c r="BE205" s="382">
        <f t="shared" si="237"/>
        <v>5.39541</v>
      </c>
      <c r="BF205" s="744">
        <v>794434</v>
      </c>
      <c r="BG205" s="382">
        <f t="shared" si="238"/>
        <v>7.234146</v>
      </c>
      <c r="BH205" s="69">
        <f t="shared" si="286"/>
        <v>2029689</v>
      </c>
      <c r="BI205" s="382">
        <f t="shared" si="239"/>
        <v>23.15296</v>
      </c>
      <c r="BJ205" s="744">
        <v>2824123</v>
      </c>
      <c r="BK205" s="382">
        <f t="shared" si="240"/>
        <v>30.387105999999999</v>
      </c>
      <c r="BL205" s="69">
        <f t="shared" si="272"/>
        <v>1192754</v>
      </c>
      <c r="BM205" s="382">
        <f t="shared" si="241"/>
        <v>11.619769</v>
      </c>
      <c r="BN205" s="69">
        <f t="shared" si="313"/>
        <v>2109092</v>
      </c>
      <c r="BO205" s="382">
        <f t="shared" si="242"/>
        <v>24.170687999999998</v>
      </c>
      <c r="BP205" s="744">
        <v>3301846</v>
      </c>
      <c r="BQ205" s="382">
        <f t="shared" si="243"/>
        <v>35.790457000000004</v>
      </c>
      <c r="BR205" s="20"/>
      <c r="BS205" s="744">
        <v>686428</v>
      </c>
      <c r="BT205" s="420">
        <f t="shared" si="249"/>
        <v>7.816624</v>
      </c>
      <c r="BU205" s="69">
        <f t="shared" si="314"/>
        <v>50572</v>
      </c>
      <c r="BV205" s="420">
        <f t="shared" si="250"/>
        <v>0.579905</v>
      </c>
      <c r="BW205" s="744">
        <v>737000</v>
      </c>
      <c r="BX205" s="420">
        <f t="shared" ref="BX205:BX268" si="329">SUM(BW194:BW205)/1000000</f>
        <v>8.3965289999999992</v>
      </c>
      <c r="BY205" s="744">
        <v>1264577</v>
      </c>
      <c r="BZ205" s="420">
        <f t="shared" ref="BZ205:BZ268" si="330">SUM(BY194:BY205)/1000000</f>
        <v>15.69459</v>
      </c>
      <c r="CA205" s="69">
        <f t="shared" si="315"/>
        <v>1240869</v>
      </c>
      <c r="CB205" s="420">
        <f t="shared" si="278"/>
        <v>15.865619000000001</v>
      </c>
      <c r="CC205" s="744">
        <v>2505446</v>
      </c>
      <c r="CD205" s="420">
        <f t="shared" si="275"/>
        <v>31.560209</v>
      </c>
      <c r="CE205" s="69">
        <f t="shared" si="316"/>
        <v>1951005</v>
      </c>
      <c r="CF205" s="420">
        <f t="shared" si="276"/>
        <v>23.511213999999999</v>
      </c>
      <c r="CG205" s="69">
        <f t="shared" si="317"/>
        <v>1293501</v>
      </c>
      <c r="CH205" s="420">
        <f t="shared" si="273"/>
        <v>16.468097</v>
      </c>
      <c r="CI205" s="744">
        <v>3244506</v>
      </c>
      <c r="CJ205" s="471">
        <f t="shared" si="274"/>
        <v>39.979311000000003</v>
      </c>
      <c r="CK205" s="96"/>
      <c r="CL205" s="514">
        <v>932</v>
      </c>
      <c r="CM205" s="868">
        <f t="shared" si="287"/>
        <v>1.1813304721030042</v>
      </c>
      <c r="CN205" s="613"/>
      <c r="CO205" s="96"/>
      <c r="CP205" s="69">
        <f t="shared" si="318"/>
        <v>470547.55364806863</v>
      </c>
      <c r="CQ205" s="692">
        <f t="shared" si="252"/>
        <v>5.1436274268475488</v>
      </c>
      <c r="CR205" s="69">
        <f t="shared" si="318"/>
        <v>92939.993562231757</v>
      </c>
      <c r="CS205" s="692">
        <f t="shared" si="253"/>
        <v>1.1840735007820866</v>
      </c>
      <c r="CT205" s="69">
        <f t="shared" si="318"/>
        <v>563487.54721030046</v>
      </c>
      <c r="CU205" s="692">
        <f t="shared" si="288"/>
        <v>6.3277009276296354</v>
      </c>
      <c r="CV205" s="69">
        <f t="shared" si="318"/>
        <v>938489.09227467806</v>
      </c>
      <c r="CW205" s="692">
        <f t="shared" si="280"/>
        <v>8.4881332548713644</v>
      </c>
      <c r="CX205" s="69">
        <f t="shared" si="319"/>
        <v>2397733.4645922747</v>
      </c>
      <c r="CY205" s="692">
        <f t="shared" si="256"/>
        <v>27.165613183353791</v>
      </c>
      <c r="CZ205" s="69">
        <f t="shared" si="320"/>
        <v>3336222.5568669527</v>
      </c>
      <c r="DA205" s="692">
        <f t="shared" si="257"/>
        <v>35.653746438225149</v>
      </c>
      <c r="DB205" s="69">
        <f t="shared" si="321"/>
        <v>1409036.6459227467</v>
      </c>
      <c r="DC205" s="692">
        <f t="shared" si="258"/>
        <v>13.631760681718912</v>
      </c>
      <c r="DD205" s="69">
        <f t="shared" si="322"/>
        <v>2491534.6480686693</v>
      </c>
      <c r="DE205" s="692">
        <f t="shared" si="259"/>
        <v>28.358991151057239</v>
      </c>
      <c r="DF205" s="69">
        <f t="shared" si="322"/>
        <v>3900571.2939914162</v>
      </c>
      <c r="DG205" s="692">
        <f t="shared" si="284"/>
        <v>41.990751832776155</v>
      </c>
      <c r="DH205" s="20"/>
      <c r="DI205" s="69">
        <f t="shared" si="323"/>
        <v>810898.31330472103</v>
      </c>
      <c r="DJ205" s="692">
        <f t="shared" si="261"/>
        <v>9.1635983604857376</v>
      </c>
      <c r="DK205" s="69">
        <f t="shared" si="323"/>
        <v>59742.244635193128</v>
      </c>
      <c r="DL205" s="692">
        <f t="shared" si="262"/>
        <v>0.67975142330508165</v>
      </c>
      <c r="DM205" s="69">
        <f t="shared" si="323"/>
        <v>870640.55793991417</v>
      </c>
      <c r="DN205" s="692">
        <f t="shared" si="289"/>
        <v>9.8433497837908206</v>
      </c>
      <c r="DO205" s="69">
        <f t="shared" si="323"/>
        <v>1493883.3444206007</v>
      </c>
      <c r="DP205" s="692">
        <f t="shared" si="282"/>
        <v>18.399209157511763</v>
      </c>
      <c r="DQ205" s="69">
        <f t="shared" si="324"/>
        <v>1465876.3615879829</v>
      </c>
      <c r="DR205" s="692">
        <f t="shared" si="265"/>
        <v>18.599894137825771</v>
      </c>
      <c r="DS205" s="69">
        <f t="shared" si="325"/>
        <v>2959759.7060085838</v>
      </c>
      <c r="DT205" s="692">
        <f t="shared" si="266"/>
        <v>36.999103295337534</v>
      </c>
      <c r="DU205" s="69">
        <f t="shared" si="326"/>
        <v>2304781.6577253216</v>
      </c>
      <c r="DV205" s="471">
        <f t="shared" si="267"/>
        <v>27.562807517997506</v>
      </c>
      <c r="DW205" s="69">
        <f t="shared" si="327"/>
        <v>1528052.1469957081</v>
      </c>
      <c r="DX205" s="692">
        <f t="shared" si="268"/>
        <v>19.306122389717476</v>
      </c>
      <c r="DY205" s="69">
        <f t="shared" si="328"/>
        <v>3832833.8047210299</v>
      </c>
      <c r="DZ205" s="692">
        <f t="shared" si="285"/>
        <v>46.868929907714978</v>
      </c>
      <c r="EA205" s="91"/>
      <c r="EB205" s="69"/>
      <c r="EC205" s="69"/>
      <c r="ED205" s="69"/>
      <c r="EE205" s="69"/>
      <c r="EF205" s="69"/>
      <c r="EG205" s="69"/>
      <c r="EH205" s="69">
        <v>564000</v>
      </c>
      <c r="EI205" s="69">
        <f t="shared" ref="EI205:EI268" si="331">EJ205-EH205</f>
        <v>2777000</v>
      </c>
      <c r="EJ205" s="69">
        <v>3341000</v>
      </c>
      <c r="EK205" s="91"/>
      <c r="EL205" s="69"/>
      <c r="EM205" s="69"/>
      <c r="EN205" s="69"/>
      <c r="EO205" s="69"/>
      <c r="EP205" s="69"/>
      <c r="EQ205" s="69"/>
      <c r="ER205" s="69"/>
      <c r="ES205" s="69"/>
      <c r="ET205" s="69"/>
      <c r="EU205" s="91"/>
    </row>
    <row r="206" spans="1:151" s="72" customFormat="1">
      <c r="A206" s="61">
        <v>39173</v>
      </c>
      <c r="B206" s="70">
        <v>290</v>
      </c>
      <c r="C206" s="70">
        <f t="shared" si="292"/>
        <v>677</v>
      </c>
      <c r="D206" s="70">
        <v>967</v>
      </c>
      <c r="E206" s="70">
        <f t="shared" si="293"/>
        <v>1840</v>
      </c>
      <c r="F206" s="70">
        <f t="shared" si="294"/>
        <v>2578</v>
      </c>
      <c r="G206" s="70">
        <f t="shared" si="295"/>
        <v>4418</v>
      </c>
      <c r="H206" s="70">
        <v>2130</v>
      </c>
      <c r="I206" s="70">
        <f t="shared" si="296"/>
        <v>3255</v>
      </c>
      <c r="J206" s="70">
        <v>5385</v>
      </c>
      <c r="K206" s="23"/>
      <c r="L206" s="70">
        <v>1120</v>
      </c>
      <c r="M206" s="70">
        <f t="shared" si="297"/>
        <v>2356</v>
      </c>
      <c r="N206" s="70">
        <v>3476</v>
      </c>
      <c r="O206" s="70">
        <f t="shared" si="298"/>
        <v>1073</v>
      </c>
      <c r="P206" s="70">
        <f t="shared" si="299"/>
        <v>2092</v>
      </c>
      <c r="Q206" s="70">
        <f t="shared" si="300"/>
        <v>3165</v>
      </c>
      <c r="R206" s="70">
        <v>2193</v>
      </c>
      <c r="S206" s="70">
        <f t="shared" si="301"/>
        <v>4448</v>
      </c>
      <c r="T206" s="70">
        <v>6641</v>
      </c>
      <c r="U206" s="23"/>
      <c r="V206" s="70">
        <v>-830</v>
      </c>
      <c r="W206" s="70">
        <f t="shared" si="302"/>
        <v>-1679</v>
      </c>
      <c r="X206" s="70">
        <v>-2509</v>
      </c>
      <c r="Y206" s="70">
        <f t="shared" si="303"/>
        <v>767</v>
      </c>
      <c r="Z206" s="70">
        <f t="shared" si="304"/>
        <v>486</v>
      </c>
      <c r="AA206" s="70">
        <f t="shared" si="305"/>
        <v>1253</v>
      </c>
      <c r="AB206" s="70">
        <v>-63</v>
      </c>
      <c r="AC206" s="70">
        <f t="shared" si="306"/>
        <v>-1193</v>
      </c>
      <c r="AD206" s="70">
        <v>-1256</v>
      </c>
      <c r="AE206" s="23"/>
      <c r="AF206" s="233">
        <f t="shared" si="244"/>
        <v>-7864</v>
      </c>
      <c r="AG206" s="233">
        <f t="shared" si="307"/>
        <v>-16142</v>
      </c>
      <c r="AH206" s="233">
        <f t="shared" si="245"/>
        <v>-24006</v>
      </c>
      <c r="AI206" s="233">
        <f t="shared" si="308"/>
        <v>16670</v>
      </c>
      <c r="AJ206" s="233">
        <f t="shared" si="309"/>
        <v>18558</v>
      </c>
      <c r="AK206" s="233">
        <f t="shared" si="310"/>
        <v>35228</v>
      </c>
      <c r="AL206" s="233">
        <f t="shared" si="246"/>
        <v>8806</v>
      </c>
      <c r="AM206" s="233">
        <f t="shared" si="311"/>
        <v>2416</v>
      </c>
      <c r="AN206" s="233">
        <f t="shared" si="247"/>
        <v>11222</v>
      </c>
      <c r="AO206" s="23"/>
      <c r="AP206" s="233">
        <f t="shared" si="228"/>
        <v>4008</v>
      </c>
      <c r="AQ206" s="233">
        <f t="shared" si="229"/>
        <v>11872</v>
      </c>
      <c r="AR206" s="233">
        <f t="shared" si="230"/>
        <v>-7864</v>
      </c>
      <c r="AS206" s="233">
        <f t="shared" si="231"/>
        <v>29089</v>
      </c>
      <c r="AT206" s="233">
        <f t="shared" si="232"/>
        <v>12419</v>
      </c>
      <c r="AU206" s="233">
        <f t="shared" si="233"/>
        <v>16670</v>
      </c>
      <c r="AV206" s="409">
        <f t="shared" si="234"/>
        <v>33097</v>
      </c>
      <c r="AW206" s="409">
        <f t="shared" si="235"/>
        <v>24291</v>
      </c>
      <c r="AX206" s="233">
        <f t="shared" si="236"/>
        <v>8806</v>
      </c>
      <c r="AY206" s="75"/>
      <c r="AZ206" s="744">
        <v>375363</v>
      </c>
      <c r="BA206" s="382">
        <f t="shared" si="248"/>
        <v>4.4221079999999997</v>
      </c>
      <c r="BB206" s="69">
        <f t="shared" si="312"/>
        <v>76328</v>
      </c>
      <c r="BC206" s="382">
        <f t="shared" si="248"/>
        <v>1.005674</v>
      </c>
      <c r="BD206" s="744">
        <v>451691</v>
      </c>
      <c r="BE206" s="382">
        <f t="shared" si="237"/>
        <v>5.4277819999999997</v>
      </c>
      <c r="BF206" s="744">
        <v>640628</v>
      </c>
      <c r="BG206" s="382">
        <f t="shared" si="238"/>
        <v>7.3211570000000004</v>
      </c>
      <c r="BH206" s="69">
        <f t="shared" si="286"/>
        <v>2170760</v>
      </c>
      <c r="BI206" s="382">
        <f t="shared" si="239"/>
        <v>23.225086999999998</v>
      </c>
      <c r="BJ206" s="744">
        <v>2811388</v>
      </c>
      <c r="BK206" s="382">
        <f t="shared" si="240"/>
        <v>30.546244000000002</v>
      </c>
      <c r="BL206" s="69">
        <f t="shared" si="272"/>
        <v>1015991</v>
      </c>
      <c r="BM206" s="382">
        <f t="shared" si="241"/>
        <v>11.743264999999999</v>
      </c>
      <c r="BN206" s="69">
        <f t="shared" si="313"/>
        <v>2247541</v>
      </c>
      <c r="BO206" s="382">
        <f t="shared" si="242"/>
        <v>24.238681</v>
      </c>
      <c r="BP206" s="744">
        <v>3263532</v>
      </c>
      <c r="BQ206" s="382">
        <f t="shared" si="243"/>
        <v>35.981946000000001</v>
      </c>
      <c r="BR206" s="20"/>
      <c r="BS206" s="744">
        <v>628973</v>
      </c>
      <c r="BT206" s="420">
        <f t="shared" si="249"/>
        <v>7.8498029999999996</v>
      </c>
      <c r="BU206" s="69">
        <f t="shared" si="314"/>
        <v>41998</v>
      </c>
      <c r="BV206" s="420">
        <f t="shared" si="250"/>
        <v>0.58121900000000004</v>
      </c>
      <c r="BW206" s="744">
        <v>670971</v>
      </c>
      <c r="BX206" s="420">
        <f t="shared" si="329"/>
        <v>8.4310220000000005</v>
      </c>
      <c r="BY206" s="744">
        <v>1229968</v>
      </c>
      <c r="BZ206" s="420">
        <f t="shared" si="330"/>
        <v>15.687471</v>
      </c>
      <c r="CA206" s="69">
        <f t="shared" si="315"/>
        <v>1270046</v>
      </c>
      <c r="CB206" s="420">
        <f t="shared" si="278"/>
        <v>16.030612999999999</v>
      </c>
      <c r="CC206" s="744">
        <v>2500014</v>
      </c>
      <c r="CD206" s="420">
        <f t="shared" si="275"/>
        <v>31.718084000000001</v>
      </c>
      <c r="CE206" s="69">
        <f t="shared" si="316"/>
        <v>1858941</v>
      </c>
      <c r="CF206" s="420">
        <f t="shared" si="276"/>
        <v>23.537274</v>
      </c>
      <c r="CG206" s="69">
        <f t="shared" si="317"/>
        <v>1313567</v>
      </c>
      <c r="CH206" s="420">
        <f t="shared" si="273"/>
        <v>16.634231</v>
      </c>
      <c r="CI206" s="744">
        <v>3172508</v>
      </c>
      <c r="CJ206" s="471">
        <f t="shared" si="274"/>
        <v>40.171505000000003</v>
      </c>
      <c r="CK206" s="96"/>
      <c r="CL206" s="514">
        <v>932</v>
      </c>
      <c r="CM206" s="868">
        <f t="shared" si="287"/>
        <v>1.1813304721030042</v>
      </c>
      <c r="CN206" s="613"/>
      <c r="CO206" s="96"/>
      <c r="CP206" s="69">
        <f t="shared" si="318"/>
        <v>443427.75</v>
      </c>
      <c r="CQ206" s="692">
        <f t="shared" si="252"/>
        <v>5.1832622352891073</v>
      </c>
      <c r="CR206" s="69">
        <f t="shared" si="318"/>
        <v>90168.592274678114</v>
      </c>
      <c r="CS206" s="692">
        <f t="shared" si="253"/>
        <v>1.1783919404593619</v>
      </c>
      <c r="CT206" s="69">
        <f t="shared" si="318"/>
        <v>533596.34227467806</v>
      </c>
      <c r="CU206" s="692">
        <f t="shared" si="288"/>
        <v>6.3616541757484697</v>
      </c>
      <c r="CV206" s="69">
        <f t="shared" si="318"/>
        <v>756793.37768240343</v>
      </c>
      <c r="CW206" s="692">
        <f>SUM(CV195:CV206)/1000000</f>
        <v>8.5852596228135081</v>
      </c>
      <c r="CX206" s="69">
        <f t="shared" si="319"/>
        <v>2564384.9356223173</v>
      </c>
      <c r="CY206" s="692">
        <f>SUM(CX195:CX206)/1000000</f>
        <v>27.229354252092993</v>
      </c>
      <c r="CZ206" s="69">
        <f t="shared" si="320"/>
        <v>3321178.3133047209</v>
      </c>
      <c r="DA206" s="692">
        <f t="shared" si="257"/>
        <v>35.814613874906492</v>
      </c>
      <c r="DB206" s="69">
        <f t="shared" si="321"/>
        <v>1200221.1276824034</v>
      </c>
      <c r="DC206" s="692">
        <f t="shared" si="258"/>
        <v>13.768521858102615</v>
      </c>
      <c r="DD206" s="69">
        <f t="shared" si="322"/>
        <v>2655088.6706008581</v>
      </c>
      <c r="DE206" s="692">
        <f t="shared" si="259"/>
        <v>28.417021003476282</v>
      </c>
      <c r="DF206" s="69">
        <f t="shared" si="322"/>
        <v>3855309.7982832617</v>
      </c>
      <c r="DG206" s="692">
        <f t="shared" si="284"/>
        <v>42.185542861578902</v>
      </c>
      <c r="DH206" s="20"/>
      <c r="DI206" s="69">
        <f t="shared" si="323"/>
        <v>743024.97103004286</v>
      </c>
      <c r="DJ206" s="692">
        <f t="shared" si="261"/>
        <v>9.1966999613859119</v>
      </c>
      <c r="DK206" s="69">
        <f t="shared" si="323"/>
        <v>49613.517167381971</v>
      </c>
      <c r="DL206" s="692">
        <f t="shared" si="262"/>
        <v>0.68088757683610002</v>
      </c>
      <c r="DM206" s="69">
        <f t="shared" si="323"/>
        <v>792638.4881974248</v>
      </c>
      <c r="DN206" s="692">
        <f t="shared" si="289"/>
        <v>9.8775875382220129</v>
      </c>
      <c r="DO206" s="69">
        <f t="shared" si="323"/>
        <v>1452998.6781115879</v>
      </c>
      <c r="DP206" s="692">
        <f>SUM(DO195:DO206)/1000000</f>
        <v>18.378146377831143</v>
      </c>
      <c r="DQ206" s="69">
        <f t="shared" si="324"/>
        <v>1500344.0407725321</v>
      </c>
      <c r="DR206" s="692">
        <f>SUM(DQ195:DQ206)/1000000</f>
        <v>18.78350413963727</v>
      </c>
      <c r="DS206" s="69">
        <f t="shared" si="325"/>
        <v>2953342.7188841202</v>
      </c>
      <c r="DT206" s="692">
        <f t="shared" si="266"/>
        <v>37.161650517468416</v>
      </c>
      <c r="DU206" s="69">
        <f t="shared" si="326"/>
        <v>2196023.6491416306</v>
      </c>
      <c r="DV206" s="471">
        <f t="shared" si="267"/>
        <v>27.574846339217061</v>
      </c>
      <c r="DW206" s="69">
        <f t="shared" si="327"/>
        <v>1551756.7242489269</v>
      </c>
      <c r="DX206" s="692">
        <f t="shared" si="268"/>
        <v>19.490645636693674</v>
      </c>
      <c r="DY206" s="69">
        <f t="shared" si="328"/>
        <v>3747780.3733905577</v>
      </c>
      <c r="DZ206" s="692">
        <f t="shared" si="285"/>
        <v>47.065491975910724</v>
      </c>
      <c r="EA206" s="91"/>
      <c r="EB206" s="69">
        <v>204000</v>
      </c>
      <c r="EC206" s="69">
        <f t="shared" si="290"/>
        <v>1370000</v>
      </c>
      <c r="ED206" s="69">
        <v>1574000</v>
      </c>
      <c r="EE206" s="69">
        <v>253000</v>
      </c>
      <c r="EF206" s="69">
        <f t="shared" si="291"/>
        <v>952000</v>
      </c>
      <c r="EG206" s="69">
        <v>1205000</v>
      </c>
      <c r="EH206" s="69">
        <v>458000</v>
      </c>
      <c r="EI206" s="69">
        <f t="shared" si="331"/>
        <v>2321000</v>
      </c>
      <c r="EJ206" s="69">
        <v>2779000</v>
      </c>
      <c r="EK206" s="91"/>
      <c r="EL206" s="69"/>
      <c r="EM206" s="69"/>
      <c r="EN206" s="69"/>
      <c r="EO206" s="69"/>
      <c r="EP206" s="69"/>
      <c r="EQ206" s="69"/>
      <c r="ER206" s="69"/>
      <c r="ES206" s="69"/>
      <c r="ET206" s="69"/>
      <c r="EU206" s="91"/>
    </row>
    <row r="207" spans="1:151" s="72" customFormat="1">
      <c r="A207" s="61">
        <v>39203</v>
      </c>
      <c r="B207" s="70">
        <v>305</v>
      </c>
      <c r="C207" s="70">
        <f t="shared" si="292"/>
        <v>742</v>
      </c>
      <c r="D207" s="70">
        <v>1047</v>
      </c>
      <c r="E207" s="70">
        <f t="shared" si="293"/>
        <v>1716</v>
      </c>
      <c r="F207" s="70">
        <f t="shared" si="294"/>
        <v>2290</v>
      </c>
      <c r="G207" s="70">
        <f t="shared" si="295"/>
        <v>4006</v>
      </c>
      <c r="H207" s="70">
        <v>2021</v>
      </c>
      <c r="I207" s="70">
        <f t="shared" si="296"/>
        <v>3032</v>
      </c>
      <c r="J207" s="70">
        <v>5053</v>
      </c>
      <c r="K207" s="23"/>
      <c r="L207" s="70">
        <v>954</v>
      </c>
      <c r="M207" s="70">
        <f t="shared" si="297"/>
        <v>2295</v>
      </c>
      <c r="N207" s="70">
        <v>3249</v>
      </c>
      <c r="O207" s="70">
        <f t="shared" si="298"/>
        <v>1209</v>
      </c>
      <c r="P207" s="70">
        <f t="shared" si="299"/>
        <v>2159</v>
      </c>
      <c r="Q207" s="70">
        <f t="shared" si="300"/>
        <v>3368</v>
      </c>
      <c r="R207" s="70">
        <v>2163</v>
      </c>
      <c r="S207" s="70">
        <f t="shared" si="301"/>
        <v>4454</v>
      </c>
      <c r="T207" s="70">
        <v>6617</v>
      </c>
      <c r="U207" s="23"/>
      <c r="V207" s="70">
        <v>-649</v>
      </c>
      <c r="W207" s="70">
        <f t="shared" si="302"/>
        <v>-1553</v>
      </c>
      <c r="X207" s="70">
        <v>-2202</v>
      </c>
      <c r="Y207" s="70">
        <f t="shared" si="303"/>
        <v>507</v>
      </c>
      <c r="Z207" s="70">
        <f t="shared" si="304"/>
        <v>131</v>
      </c>
      <c r="AA207" s="70">
        <f t="shared" si="305"/>
        <v>638</v>
      </c>
      <c r="AB207" s="70">
        <v>-142</v>
      </c>
      <c r="AC207" s="70">
        <f t="shared" si="306"/>
        <v>-1422</v>
      </c>
      <c r="AD207" s="70">
        <v>-1564</v>
      </c>
      <c r="AE207" s="23"/>
      <c r="AF207" s="233">
        <f t="shared" si="244"/>
        <v>-8025</v>
      </c>
      <c r="AG207" s="233">
        <f t="shared" si="307"/>
        <v>-16428</v>
      </c>
      <c r="AH207" s="233">
        <f t="shared" si="245"/>
        <v>-24453</v>
      </c>
      <c r="AI207" s="233">
        <f t="shared" si="308"/>
        <v>16676</v>
      </c>
      <c r="AJ207" s="233">
        <f t="shared" si="309"/>
        <v>18459</v>
      </c>
      <c r="AK207" s="233">
        <f t="shared" si="310"/>
        <v>35135</v>
      </c>
      <c r="AL207" s="233">
        <f t="shared" si="246"/>
        <v>8651</v>
      </c>
      <c r="AM207" s="233">
        <f t="shared" si="311"/>
        <v>2031</v>
      </c>
      <c r="AN207" s="233">
        <f t="shared" si="247"/>
        <v>10682</v>
      </c>
      <c r="AO207" s="23"/>
      <c r="AP207" s="233">
        <f t="shared" si="228"/>
        <v>4052</v>
      </c>
      <c r="AQ207" s="233">
        <f t="shared" si="229"/>
        <v>12077</v>
      </c>
      <c r="AR207" s="233">
        <f t="shared" si="230"/>
        <v>-8025</v>
      </c>
      <c r="AS207" s="233">
        <f t="shared" si="231"/>
        <v>29029</v>
      </c>
      <c r="AT207" s="233">
        <f t="shared" si="232"/>
        <v>12353</v>
      </c>
      <c r="AU207" s="233">
        <f t="shared" si="233"/>
        <v>16676</v>
      </c>
      <c r="AV207" s="409">
        <f t="shared" si="234"/>
        <v>33081</v>
      </c>
      <c r="AW207" s="409">
        <f t="shared" si="235"/>
        <v>24430</v>
      </c>
      <c r="AX207" s="233">
        <f t="shared" si="236"/>
        <v>8651</v>
      </c>
      <c r="AY207" s="75"/>
      <c r="AZ207" s="744">
        <v>363365</v>
      </c>
      <c r="BA207" s="382">
        <f t="shared" si="248"/>
        <v>4.3638899999999996</v>
      </c>
      <c r="BB207" s="69">
        <f t="shared" si="312"/>
        <v>84169</v>
      </c>
      <c r="BC207" s="382">
        <f t="shared" si="248"/>
        <v>0.99598100000000001</v>
      </c>
      <c r="BD207" s="744">
        <v>447534</v>
      </c>
      <c r="BE207" s="382">
        <f t="shared" si="237"/>
        <v>5.3598710000000001</v>
      </c>
      <c r="BF207" s="744">
        <v>688208</v>
      </c>
      <c r="BG207" s="382">
        <f t="shared" si="238"/>
        <v>7.3215409999999999</v>
      </c>
      <c r="BH207" s="69">
        <f t="shared" si="286"/>
        <v>2274792</v>
      </c>
      <c r="BI207" s="382">
        <f t="shared" si="239"/>
        <v>23.179652999999998</v>
      </c>
      <c r="BJ207" s="744">
        <v>2963000</v>
      </c>
      <c r="BK207" s="382">
        <f t="shared" si="240"/>
        <v>30.501194000000002</v>
      </c>
      <c r="BL207" s="69">
        <f t="shared" si="272"/>
        <v>1051573</v>
      </c>
      <c r="BM207" s="382">
        <f t="shared" si="241"/>
        <v>11.685430999999999</v>
      </c>
      <c r="BN207" s="69">
        <f t="shared" si="313"/>
        <v>2359700</v>
      </c>
      <c r="BO207" s="382">
        <f t="shared" si="242"/>
        <v>24.183686000000002</v>
      </c>
      <c r="BP207" s="744">
        <v>3411273</v>
      </c>
      <c r="BQ207" s="382">
        <f t="shared" si="243"/>
        <v>35.869117000000003</v>
      </c>
      <c r="BR207" s="20"/>
      <c r="BS207" s="744">
        <v>677641</v>
      </c>
      <c r="BT207" s="420">
        <f t="shared" si="249"/>
        <v>7.8409389999999997</v>
      </c>
      <c r="BU207" s="69">
        <f t="shared" si="314"/>
        <v>47188</v>
      </c>
      <c r="BV207" s="420">
        <f t="shared" si="250"/>
        <v>0.57525899999999996</v>
      </c>
      <c r="BW207" s="744">
        <v>724829</v>
      </c>
      <c r="BX207" s="420">
        <f t="shared" si="329"/>
        <v>8.4161979999999996</v>
      </c>
      <c r="BY207" s="744">
        <v>1316815</v>
      </c>
      <c r="BZ207" s="420">
        <f t="shared" si="330"/>
        <v>15.718165000000001</v>
      </c>
      <c r="CA207" s="69">
        <f t="shared" si="315"/>
        <v>1248178</v>
      </c>
      <c r="CB207" s="420">
        <f t="shared" si="278"/>
        <v>15.791499999999999</v>
      </c>
      <c r="CC207" s="744">
        <v>2564993</v>
      </c>
      <c r="CD207" s="420">
        <f t="shared" si="275"/>
        <v>31.509664999999998</v>
      </c>
      <c r="CE207" s="69">
        <f t="shared" si="316"/>
        <v>1994456</v>
      </c>
      <c r="CF207" s="420">
        <f t="shared" si="276"/>
        <v>23.559104000000001</v>
      </c>
      <c r="CG207" s="69">
        <f t="shared" si="317"/>
        <v>1296991</v>
      </c>
      <c r="CH207" s="420">
        <f t="shared" si="273"/>
        <v>16.388259999999999</v>
      </c>
      <c r="CI207" s="744">
        <v>3291447</v>
      </c>
      <c r="CJ207" s="471">
        <f t="shared" si="274"/>
        <v>39.947364</v>
      </c>
      <c r="CK207" s="96"/>
      <c r="CL207" s="514">
        <v>932</v>
      </c>
      <c r="CM207" s="868">
        <f t="shared" si="287"/>
        <v>1.1813304721030042</v>
      </c>
      <c r="CN207" s="613"/>
      <c r="CO207" s="96"/>
      <c r="CP207" s="69">
        <f t="shared" si="318"/>
        <v>429254.14699570811</v>
      </c>
      <c r="CQ207" s="692">
        <f t="shared" si="252"/>
        <v>5.1101755998172829</v>
      </c>
      <c r="CR207" s="69">
        <f t="shared" si="318"/>
        <v>99431.404506437757</v>
      </c>
      <c r="CS207" s="692">
        <f t="shared" si="253"/>
        <v>1.1659812865242414</v>
      </c>
      <c r="CT207" s="69">
        <f t="shared" si="318"/>
        <v>528685.55150214594</v>
      </c>
      <c r="CU207" s="692">
        <f t="shared" si="288"/>
        <v>6.2761568863415231</v>
      </c>
      <c r="CV207" s="69">
        <f t="shared" si="318"/>
        <v>813001.08154506434</v>
      </c>
      <c r="CW207" s="692">
        <f t="shared" ref="CW207:CW230" si="332">SUM(CV196:CV207)/1000000</f>
        <v>8.5786782108520789</v>
      </c>
      <c r="CX207" s="69">
        <f t="shared" si="319"/>
        <v>2687281.1072961371</v>
      </c>
      <c r="CY207" s="692">
        <f t="shared" ref="CY207:CY269" si="333">SUM(CX196:CX207)/1000000</f>
        <v>27.151950482765749</v>
      </c>
      <c r="CZ207" s="69">
        <f t="shared" si="320"/>
        <v>3500282.1888412014</v>
      </c>
      <c r="DA207" s="692">
        <f t="shared" si="257"/>
        <v>35.730628693617831</v>
      </c>
      <c r="DB207" s="69">
        <f t="shared" si="321"/>
        <v>1242255.2285407726</v>
      </c>
      <c r="DC207" s="692">
        <f t="shared" si="258"/>
        <v>13.688853810669361</v>
      </c>
      <c r="DD207" s="69">
        <f t="shared" si="322"/>
        <v>2787585.5150214592</v>
      </c>
      <c r="DE207" s="692">
        <f t="shared" si="259"/>
        <v>28.327356307458778</v>
      </c>
      <c r="DF207" s="69">
        <f t="shared" si="322"/>
        <v>4029840.7435622318</v>
      </c>
      <c r="DG207" s="692">
        <f t="shared" si="284"/>
        <v>42.016210118128143</v>
      </c>
      <c r="DH207" s="20"/>
      <c r="DI207" s="69">
        <f t="shared" si="323"/>
        <v>800517.96244635188</v>
      </c>
      <c r="DJ207" s="692">
        <f t="shared" si="261"/>
        <v>9.1792070959101864</v>
      </c>
      <c r="DK207" s="69">
        <f t="shared" si="323"/>
        <v>55744.622317596564</v>
      </c>
      <c r="DL207" s="692">
        <f t="shared" si="262"/>
        <v>0.67330325110174849</v>
      </c>
      <c r="DM207" s="69">
        <f t="shared" si="323"/>
        <v>856262.58476394846</v>
      </c>
      <c r="DN207" s="692">
        <f t="shared" si="289"/>
        <v>9.8525103470119344</v>
      </c>
      <c r="DO207" s="69">
        <f t="shared" si="323"/>
        <v>1555593.6856223175</v>
      </c>
      <c r="DP207" s="692">
        <f t="shared" ref="DP207:DP230" si="334">SUM(DO196:DO207)/1000000</f>
        <v>18.401251729037877</v>
      </c>
      <c r="DQ207" s="69">
        <f t="shared" si="324"/>
        <v>1474510.7060085835</v>
      </c>
      <c r="DR207" s="692">
        <f t="shared" ref="DR207:DR269" si="335">SUM(DQ196:DQ207)/1000000</f>
        <v>18.485820699541957</v>
      </c>
      <c r="DS207" s="69">
        <f t="shared" si="325"/>
        <v>3030104.391630901</v>
      </c>
      <c r="DT207" s="692">
        <f t="shared" si="266"/>
        <v>36.887072428579835</v>
      </c>
      <c r="DU207" s="69">
        <f t="shared" si="326"/>
        <v>2356111.6480686693</v>
      </c>
      <c r="DV207" s="471">
        <f t="shared" si="267"/>
        <v>27.580458824948067</v>
      </c>
      <c r="DW207" s="69">
        <f t="shared" si="327"/>
        <v>1532174.9903433477</v>
      </c>
      <c r="DX207" s="692">
        <f t="shared" si="268"/>
        <v>19.184291230933127</v>
      </c>
      <c r="DY207" s="69">
        <f t="shared" si="328"/>
        <v>3888286.6384120169</v>
      </c>
      <c r="DZ207" s="692">
        <f t="shared" si="285"/>
        <v>46.76475005588118</v>
      </c>
      <c r="EA207" s="91"/>
      <c r="EB207" s="69"/>
      <c r="EC207" s="69"/>
      <c r="ED207" s="69"/>
      <c r="EE207" s="69"/>
      <c r="EF207" s="69"/>
      <c r="EG207" s="69"/>
      <c r="EH207" s="69">
        <v>377000</v>
      </c>
      <c r="EI207" s="69">
        <f t="shared" si="331"/>
        <v>1547000</v>
      </c>
      <c r="EJ207" s="69">
        <v>1924000</v>
      </c>
      <c r="EK207" s="91"/>
      <c r="EL207" s="69"/>
      <c r="EM207" s="69"/>
      <c r="EN207" s="69"/>
      <c r="EO207" s="69"/>
      <c r="EP207" s="69"/>
      <c r="EQ207" s="69"/>
      <c r="ER207" s="69"/>
      <c r="ES207" s="69"/>
      <c r="ET207" s="69"/>
      <c r="EU207" s="91"/>
    </row>
    <row r="208" spans="1:151" s="72" customFormat="1">
      <c r="A208" s="61">
        <v>39234</v>
      </c>
      <c r="B208" s="70">
        <v>290</v>
      </c>
      <c r="C208" s="70">
        <f t="shared" si="292"/>
        <v>692</v>
      </c>
      <c r="D208" s="70">
        <v>982</v>
      </c>
      <c r="E208" s="70">
        <f t="shared" si="293"/>
        <v>2102</v>
      </c>
      <c r="F208" s="70">
        <f t="shared" si="294"/>
        <v>2886</v>
      </c>
      <c r="G208" s="70">
        <f t="shared" si="295"/>
        <v>4988</v>
      </c>
      <c r="H208" s="70">
        <v>2392</v>
      </c>
      <c r="I208" s="70">
        <f t="shared" si="296"/>
        <v>3578</v>
      </c>
      <c r="J208" s="70">
        <v>5970</v>
      </c>
      <c r="K208" s="23"/>
      <c r="L208" s="70">
        <v>1054</v>
      </c>
      <c r="M208" s="70">
        <f t="shared" si="297"/>
        <v>2144</v>
      </c>
      <c r="N208" s="70">
        <v>3198</v>
      </c>
      <c r="O208" s="70">
        <f t="shared" si="298"/>
        <v>1164</v>
      </c>
      <c r="P208" s="70">
        <f t="shared" si="299"/>
        <v>1992</v>
      </c>
      <c r="Q208" s="70">
        <f t="shared" si="300"/>
        <v>3156</v>
      </c>
      <c r="R208" s="70">
        <v>2218</v>
      </c>
      <c r="S208" s="70">
        <f t="shared" si="301"/>
        <v>4136</v>
      </c>
      <c r="T208" s="70">
        <v>6354</v>
      </c>
      <c r="U208" s="23"/>
      <c r="V208" s="70">
        <v>-764</v>
      </c>
      <c r="W208" s="70">
        <f t="shared" si="302"/>
        <v>-1452</v>
      </c>
      <c r="X208" s="70">
        <v>-2216</v>
      </c>
      <c r="Y208" s="70">
        <f t="shared" si="303"/>
        <v>938</v>
      </c>
      <c r="Z208" s="70">
        <f t="shared" si="304"/>
        <v>894</v>
      </c>
      <c r="AA208" s="70">
        <f t="shared" si="305"/>
        <v>1832</v>
      </c>
      <c r="AB208" s="70">
        <v>174</v>
      </c>
      <c r="AC208" s="70">
        <f t="shared" si="306"/>
        <v>-558</v>
      </c>
      <c r="AD208" s="70">
        <v>-384</v>
      </c>
      <c r="AE208" s="23"/>
      <c r="AF208" s="233">
        <f t="shared" si="244"/>
        <v>-8295</v>
      </c>
      <c r="AG208" s="233">
        <f t="shared" si="307"/>
        <v>-16658</v>
      </c>
      <c r="AH208" s="233">
        <f t="shared" si="245"/>
        <v>-24953</v>
      </c>
      <c r="AI208" s="233">
        <f t="shared" si="308"/>
        <v>16614</v>
      </c>
      <c r="AJ208" s="233">
        <f t="shared" si="309"/>
        <v>18417</v>
      </c>
      <c r="AK208" s="233">
        <f t="shared" si="310"/>
        <v>35031</v>
      </c>
      <c r="AL208" s="233">
        <f t="shared" si="246"/>
        <v>8319</v>
      </c>
      <c r="AM208" s="233">
        <f t="shared" si="311"/>
        <v>1759</v>
      </c>
      <c r="AN208" s="233">
        <f t="shared" si="247"/>
        <v>10078</v>
      </c>
      <c r="AO208" s="23"/>
      <c r="AP208" s="233">
        <f t="shared" si="228"/>
        <v>4032</v>
      </c>
      <c r="AQ208" s="233">
        <f t="shared" si="229"/>
        <v>12327</v>
      </c>
      <c r="AR208" s="233">
        <f t="shared" si="230"/>
        <v>-8295</v>
      </c>
      <c r="AS208" s="233">
        <f t="shared" si="231"/>
        <v>29066</v>
      </c>
      <c r="AT208" s="233">
        <f t="shared" si="232"/>
        <v>12452</v>
      </c>
      <c r="AU208" s="233">
        <f t="shared" si="233"/>
        <v>16614</v>
      </c>
      <c r="AV208" s="409">
        <f t="shared" si="234"/>
        <v>33098</v>
      </c>
      <c r="AW208" s="409">
        <f t="shared" si="235"/>
        <v>24779</v>
      </c>
      <c r="AX208" s="233">
        <f t="shared" si="236"/>
        <v>8319</v>
      </c>
      <c r="AY208" s="75"/>
      <c r="AZ208" s="744">
        <v>375933</v>
      </c>
      <c r="BA208" s="382">
        <f t="shared" si="248"/>
        <v>4.4026319999999997</v>
      </c>
      <c r="BB208" s="69">
        <f t="shared" si="312"/>
        <v>92475</v>
      </c>
      <c r="BC208" s="382">
        <f t="shared" si="248"/>
        <v>0.99856199999999995</v>
      </c>
      <c r="BD208" s="744">
        <v>468408</v>
      </c>
      <c r="BE208" s="382">
        <f t="shared" si="237"/>
        <v>5.4011940000000003</v>
      </c>
      <c r="BF208" s="744">
        <v>594752</v>
      </c>
      <c r="BG208" s="382">
        <f t="shared" si="238"/>
        <v>7.3479559999999999</v>
      </c>
      <c r="BH208" s="69">
        <f t="shared" si="286"/>
        <v>1790536</v>
      </c>
      <c r="BI208" s="382">
        <f t="shared" si="239"/>
        <v>22.958383000000001</v>
      </c>
      <c r="BJ208" s="744">
        <v>2385288</v>
      </c>
      <c r="BK208" s="382">
        <f t="shared" si="240"/>
        <v>30.306339000000001</v>
      </c>
      <c r="BL208" s="69">
        <f t="shared" si="272"/>
        <v>970685</v>
      </c>
      <c r="BM208" s="382">
        <f t="shared" si="241"/>
        <v>11.750588</v>
      </c>
      <c r="BN208" s="69">
        <f t="shared" si="313"/>
        <v>1883425</v>
      </c>
      <c r="BO208" s="382">
        <f t="shared" si="242"/>
        <v>23.964842000000001</v>
      </c>
      <c r="BP208" s="744">
        <v>2854110</v>
      </c>
      <c r="BQ208" s="382">
        <f t="shared" si="243"/>
        <v>35.715429999999998</v>
      </c>
      <c r="BR208" s="20"/>
      <c r="BS208" s="744">
        <v>657083</v>
      </c>
      <c r="BT208" s="420">
        <f t="shared" si="249"/>
        <v>7.8273099999999998</v>
      </c>
      <c r="BU208" s="69">
        <f t="shared" si="314"/>
        <v>45383</v>
      </c>
      <c r="BV208" s="420">
        <f t="shared" si="250"/>
        <v>0.57566499999999998</v>
      </c>
      <c r="BW208" s="744">
        <v>702466</v>
      </c>
      <c r="BX208" s="420">
        <f t="shared" si="329"/>
        <v>8.4029749999999996</v>
      </c>
      <c r="BY208" s="744">
        <v>1191703</v>
      </c>
      <c r="BZ208" s="420">
        <f t="shared" si="330"/>
        <v>15.662858</v>
      </c>
      <c r="CA208" s="69">
        <f t="shared" si="315"/>
        <v>1186176</v>
      </c>
      <c r="CB208" s="420">
        <f t="shared" si="278"/>
        <v>15.835222999999999</v>
      </c>
      <c r="CC208" s="744">
        <v>2377879</v>
      </c>
      <c r="CD208" s="420">
        <f t="shared" si="275"/>
        <v>31.498080999999999</v>
      </c>
      <c r="CE208" s="69">
        <f t="shared" si="316"/>
        <v>1848786</v>
      </c>
      <c r="CF208" s="420">
        <f t="shared" si="276"/>
        <v>23.490168000000001</v>
      </c>
      <c r="CG208" s="69">
        <f t="shared" si="317"/>
        <v>1232982</v>
      </c>
      <c r="CH208" s="420">
        <f t="shared" si="273"/>
        <v>16.431825</v>
      </c>
      <c r="CI208" s="744">
        <v>3081768</v>
      </c>
      <c r="CJ208" s="471">
        <f t="shared" si="274"/>
        <v>39.921993000000001</v>
      </c>
      <c r="CK208" s="96"/>
      <c r="CL208" s="514">
        <v>940</v>
      </c>
      <c r="CM208" s="868">
        <f t="shared" si="287"/>
        <v>1.1712765957446809</v>
      </c>
      <c r="CN208" s="613"/>
      <c r="CO208" s="96"/>
      <c r="CP208" s="69">
        <f t="shared" si="318"/>
        <v>440321.52446808515</v>
      </c>
      <c r="CQ208" s="692">
        <f t="shared" si="252"/>
        <v>5.1576428480948922</v>
      </c>
      <c r="CR208" s="69">
        <f t="shared" si="318"/>
        <v>108313.80319148937</v>
      </c>
      <c r="CS208" s="692">
        <f t="shared" si="253"/>
        <v>1.1695614452712861</v>
      </c>
      <c r="CT208" s="69">
        <f t="shared" si="318"/>
        <v>548635.32765957445</v>
      </c>
      <c r="CU208" s="692">
        <f t="shared" si="288"/>
        <v>6.3272042933661767</v>
      </c>
      <c r="CV208" s="69">
        <f t="shared" si="318"/>
        <v>696619.09787234047</v>
      </c>
      <c r="CW208" s="692">
        <f t="shared" si="332"/>
        <v>8.6131395976133085</v>
      </c>
      <c r="CX208" s="69">
        <f t="shared" si="319"/>
        <v>2097212.9106382979</v>
      </c>
      <c r="CY208" s="692">
        <f t="shared" si="333"/>
        <v>26.905249736261187</v>
      </c>
      <c r="CZ208" s="69">
        <f t="shared" si="320"/>
        <v>2793832.0085106385</v>
      </c>
      <c r="DA208" s="692">
        <f t="shared" si="257"/>
        <v>35.518389333874502</v>
      </c>
      <c r="DB208" s="69">
        <f t="shared" si="321"/>
        <v>1136940.6223404256</v>
      </c>
      <c r="DC208" s="692">
        <f t="shared" si="258"/>
        <v>13.770782445708198</v>
      </c>
      <c r="DD208" s="69">
        <f t="shared" si="322"/>
        <v>2206011.6223404258</v>
      </c>
      <c r="DE208" s="692">
        <f t="shared" si="259"/>
        <v>28.084057698053172</v>
      </c>
      <c r="DF208" s="69">
        <f t="shared" si="322"/>
        <v>3342952.2446808512</v>
      </c>
      <c r="DG208" s="692">
        <f t="shared" si="284"/>
        <v>41.854840143761372</v>
      </c>
      <c r="DH208" s="20"/>
      <c r="DI208" s="69">
        <f t="shared" si="323"/>
        <v>769625.93936170219</v>
      </c>
      <c r="DJ208" s="692">
        <f t="shared" si="261"/>
        <v>9.1674003241607771</v>
      </c>
      <c r="DK208" s="69">
        <f t="shared" si="323"/>
        <v>53156.04574468085</v>
      </c>
      <c r="DL208" s="692">
        <f t="shared" si="262"/>
        <v>0.67405752224325466</v>
      </c>
      <c r="DM208" s="69">
        <f t="shared" si="323"/>
        <v>822781.98510638298</v>
      </c>
      <c r="DN208" s="692">
        <f t="shared" si="289"/>
        <v>9.8414578464040314</v>
      </c>
      <c r="DO208" s="69">
        <f t="shared" si="323"/>
        <v>1395813.8329787236</v>
      </c>
      <c r="DP208" s="692">
        <f t="shared" si="334"/>
        <v>18.344199942968981</v>
      </c>
      <c r="DQ208" s="69">
        <f t="shared" si="324"/>
        <v>1389340.1872340427</v>
      </c>
      <c r="DR208" s="692">
        <f t="shared" si="335"/>
        <v>18.544112470902984</v>
      </c>
      <c r="DS208" s="69">
        <f t="shared" si="325"/>
        <v>2785154.0202127662</v>
      </c>
      <c r="DT208" s="692">
        <f t="shared" si="266"/>
        <v>36.888312413871965</v>
      </c>
      <c r="DU208" s="69">
        <f t="shared" si="326"/>
        <v>2165439.7723404258</v>
      </c>
      <c r="DV208" s="471">
        <f t="shared" si="267"/>
        <v>27.511600267129765</v>
      </c>
      <c r="DW208" s="69">
        <f t="shared" si="327"/>
        <v>1444162.9595744682</v>
      </c>
      <c r="DX208" s="692">
        <f t="shared" si="268"/>
        <v>19.242688987332993</v>
      </c>
      <c r="DY208" s="69">
        <f t="shared" si="328"/>
        <v>3609602.7319148937</v>
      </c>
      <c r="DZ208" s="692">
        <f t="shared" si="285"/>
        <v>46.754289254462741</v>
      </c>
      <c r="EA208" s="91"/>
      <c r="EB208" s="69"/>
      <c r="EC208" s="69"/>
      <c r="ED208" s="69"/>
      <c r="EE208" s="69"/>
      <c r="EF208" s="69"/>
      <c r="EG208" s="69"/>
      <c r="EH208" s="69">
        <v>373000</v>
      </c>
      <c r="EI208" s="69">
        <f t="shared" si="331"/>
        <v>1421000</v>
      </c>
      <c r="EJ208" s="69">
        <v>1794000</v>
      </c>
      <c r="EK208" s="91"/>
      <c r="EL208" s="69"/>
      <c r="EM208" s="69"/>
      <c r="EN208" s="69"/>
      <c r="EO208" s="69"/>
      <c r="EP208" s="69"/>
      <c r="EQ208" s="69"/>
      <c r="ER208" s="69"/>
      <c r="ES208" s="69"/>
      <c r="ET208" s="69"/>
      <c r="EU208" s="91"/>
    </row>
    <row r="209" spans="1:151" s="72" customFormat="1">
      <c r="A209" s="61">
        <v>39264</v>
      </c>
      <c r="B209" s="70">
        <v>296</v>
      </c>
      <c r="C209" s="70">
        <f t="shared" si="292"/>
        <v>677</v>
      </c>
      <c r="D209" s="70">
        <v>973</v>
      </c>
      <c r="E209" s="70">
        <f t="shared" si="293"/>
        <v>2632</v>
      </c>
      <c r="F209" s="70">
        <f t="shared" si="294"/>
        <v>3554</v>
      </c>
      <c r="G209" s="70">
        <f t="shared" si="295"/>
        <v>6186</v>
      </c>
      <c r="H209" s="70">
        <v>2928</v>
      </c>
      <c r="I209" s="70">
        <f t="shared" si="296"/>
        <v>4231</v>
      </c>
      <c r="J209" s="70">
        <v>7159</v>
      </c>
      <c r="K209" s="23"/>
      <c r="L209" s="70">
        <v>992</v>
      </c>
      <c r="M209" s="70">
        <f t="shared" si="297"/>
        <v>2219</v>
      </c>
      <c r="N209" s="70">
        <v>3211</v>
      </c>
      <c r="O209" s="70">
        <f t="shared" si="298"/>
        <v>1316</v>
      </c>
      <c r="P209" s="70">
        <f t="shared" si="299"/>
        <v>2405</v>
      </c>
      <c r="Q209" s="70">
        <f t="shared" si="300"/>
        <v>3721</v>
      </c>
      <c r="R209" s="70">
        <v>2308</v>
      </c>
      <c r="S209" s="70">
        <f t="shared" si="301"/>
        <v>4624</v>
      </c>
      <c r="T209" s="70">
        <v>6932</v>
      </c>
      <c r="U209" s="23"/>
      <c r="V209" s="70">
        <v>-696</v>
      </c>
      <c r="W209" s="70">
        <f t="shared" si="302"/>
        <v>-1542</v>
      </c>
      <c r="X209" s="70">
        <v>-2238</v>
      </c>
      <c r="Y209" s="70">
        <f t="shared" si="303"/>
        <v>1316</v>
      </c>
      <c r="Z209" s="70">
        <f t="shared" si="304"/>
        <v>1149</v>
      </c>
      <c r="AA209" s="70">
        <f t="shared" si="305"/>
        <v>2465</v>
      </c>
      <c r="AB209" s="70">
        <v>620</v>
      </c>
      <c r="AC209" s="70">
        <f t="shared" si="306"/>
        <v>-393</v>
      </c>
      <c r="AD209" s="70">
        <v>227</v>
      </c>
      <c r="AE209" s="23"/>
      <c r="AF209" s="233">
        <f t="shared" si="244"/>
        <v>-8375</v>
      </c>
      <c r="AG209" s="233">
        <f t="shared" si="307"/>
        <v>-17125</v>
      </c>
      <c r="AH209" s="233">
        <f t="shared" si="245"/>
        <v>-25500</v>
      </c>
      <c r="AI209" s="233">
        <f t="shared" si="308"/>
        <v>16477</v>
      </c>
      <c r="AJ209" s="233">
        <f t="shared" si="309"/>
        <v>17989</v>
      </c>
      <c r="AK209" s="233">
        <f t="shared" si="310"/>
        <v>34466</v>
      </c>
      <c r="AL209" s="233">
        <f t="shared" si="246"/>
        <v>8102</v>
      </c>
      <c r="AM209" s="233">
        <f t="shared" si="311"/>
        <v>864</v>
      </c>
      <c r="AN209" s="233">
        <f t="shared" si="247"/>
        <v>8966</v>
      </c>
      <c r="AO209" s="23"/>
      <c r="AP209" s="233">
        <f t="shared" si="228"/>
        <v>4021</v>
      </c>
      <c r="AQ209" s="233">
        <f t="shared" si="229"/>
        <v>12396</v>
      </c>
      <c r="AR209" s="233">
        <f t="shared" si="230"/>
        <v>-8375</v>
      </c>
      <c r="AS209" s="233">
        <f t="shared" si="231"/>
        <v>29029</v>
      </c>
      <c r="AT209" s="233">
        <f t="shared" si="232"/>
        <v>12552</v>
      </c>
      <c r="AU209" s="233">
        <f t="shared" si="233"/>
        <v>16477</v>
      </c>
      <c r="AV209" s="409">
        <f t="shared" si="234"/>
        <v>33050</v>
      </c>
      <c r="AW209" s="409">
        <f t="shared" si="235"/>
        <v>24948</v>
      </c>
      <c r="AX209" s="233">
        <f t="shared" si="236"/>
        <v>8102</v>
      </c>
      <c r="AY209" s="75"/>
      <c r="AZ209" s="744">
        <v>385749</v>
      </c>
      <c r="BA209" s="382">
        <f t="shared" si="248"/>
        <v>4.3993739999999999</v>
      </c>
      <c r="BB209" s="69">
        <f t="shared" si="312"/>
        <v>82576</v>
      </c>
      <c r="BC209" s="382">
        <f t="shared" si="248"/>
        <v>0.98753100000000005</v>
      </c>
      <c r="BD209" s="744">
        <v>468325</v>
      </c>
      <c r="BE209" s="382">
        <f t="shared" si="237"/>
        <v>5.3869049999999996</v>
      </c>
      <c r="BF209" s="744">
        <v>568053</v>
      </c>
      <c r="BG209" s="382">
        <f t="shared" si="238"/>
        <v>7.354533</v>
      </c>
      <c r="BH209" s="69">
        <f t="shared" si="286"/>
        <v>1731009</v>
      </c>
      <c r="BI209" s="382">
        <f t="shared" si="239"/>
        <v>22.710723000000002</v>
      </c>
      <c r="BJ209" s="744">
        <v>2299062</v>
      </c>
      <c r="BK209" s="382">
        <f t="shared" si="240"/>
        <v>30.065256000000002</v>
      </c>
      <c r="BL209" s="69">
        <f t="shared" si="272"/>
        <v>953802</v>
      </c>
      <c r="BM209" s="382">
        <f t="shared" si="241"/>
        <v>11.753907</v>
      </c>
      <c r="BN209" s="69">
        <f t="shared" si="313"/>
        <v>1814117</v>
      </c>
      <c r="BO209" s="382">
        <f t="shared" si="242"/>
        <v>23.706043999999999</v>
      </c>
      <c r="BP209" s="744">
        <v>2767919</v>
      </c>
      <c r="BQ209" s="382">
        <f t="shared" si="243"/>
        <v>35.459950999999997</v>
      </c>
      <c r="BR209" s="20"/>
      <c r="BS209" s="744">
        <v>634483</v>
      </c>
      <c r="BT209" s="420">
        <f t="shared" si="249"/>
        <v>7.8157420000000002</v>
      </c>
      <c r="BU209" s="69">
        <f t="shared" si="314"/>
        <v>43359</v>
      </c>
      <c r="BV209" s="420">
        <f t="shared" si="250"/>
        <v>0.56327899999999997</v>
      </c>
      <c r="BW209" s="744">
        <v>677842</v>
      </c>
      <c r="BX209" s="420">
        <f t="shared" si="329"/>
        <v>8.3790209999999998</v>
      </c>
      <c r="BY209" s="744">
        <v>1341923</v>
      </c>
      <c r="BZ209" s="420">
        <f t="shared" si="330"/>
        <v>15.721728000000001</v>
      </c>
      <c r="CA209" s="69">
        <f t="shared" si="315"/>
        <v>1417594</v>
      </c>
      <c r="CB209" s="420">
        <f t="shared" si="278"/>
        <v>15.814641999999999</v>
      </c>
      <c r="CC209" s="744">
        <v>2759517</v>
      </c>
      <c r="CD209" s="420">
        <f t="shared" si="275"/>
        <v>31.536370000000002</v>
      </c>
      <c r="CE209" s="69">
        <f t="shared" si="316"/>
        <v>1976406</v>
      </c>
      <c r="CF209" s="420">
        <f t="shared" si="276"/>
        <v>23.537469999999999</v>
      </c>
      <c r="CG209" s="69">
        <f t="shared" si="317"/>
        <v>1462433</v>
      </c>
      <c r="CH209" s="420">
        <f t="shared" si="273"/>
        <v>16.398440999999998</v>
      </c>
      <c r="CI209" s="744">
        <v>3438839</v>
      </c>
      <c r="CJ209" s="471">
        <f t="shared" si="274"/>
        <v>39.935910999999997</v>
      </c>
      <c r="CK209" s="96"/>
      <c r="CL209" s="514">
        <v>940</v>
      </c>
      <c r="CM209" s="868">
        <f t="shared" si="287"/>
        <v>1.1712765957446809</v>
      </c>
      <c r="CN209" s="613"/>
      <c r="CO209" s="96"/>
      <c r="CP209" s="69">
        <f t="shared" si="318"/>
        <v>451818.7755319149</v>
      </c>
      <c r="CQ209" s="692">
        <f t="shared" si="252"/>
        <v>5.1562375950553783</v>
      </c>
      <c r="CR209" s="69">
        <f t="shared" si="318"/>
        <v>96719.336170212773</v>
      </c>
      <c r="CS209" s="692">
        <f t="shared" si="253"/>
        <v>1.1572211973145148</v>
      </c>
      <c r="CT209" s="69">
        <f t="shared" si="318"/>
        <v>548538.11170212773</v>
      </c>
      <c r="CU209" s="692">
        <f t="shared" si="288"/>
        <v>6.3134587923698922</v>
      </c>
      <c r="CV209" s="69">
        <f t="shared" si="318"/>
        <v>665347.18404255318</v>
      </c>
      <c r="CW209" s="692">
        <f t="shared" si="332"/>
        <v>8.6243226800685591</v>
      </c>
      <c r="CX209" s="69">
        <f t="shared" si="319"/>
        <v>2027490.3287234043</v>
      </c>
      <c r="CY209" s="692">
        <f t="shared" si="333"/>
        <v>26.627433642762369</v>
      </c>
      <c r="CZ209" s="69">
        <f t="shared" si="320"/>
        <v>2692837.5127659575</v>
      </c>
      <c r="DA209" s="692">
        <f t="shared" si="257"/>
        <v>35.251756322830929</v>
      </c>
      <c r="DB209" s="69">
        <f t="shared" si="321"/>
        <v>1117165.9595744682</v>
      </c>
      <c r="DC209" s="692">
        <f t="shared" si="258"/>
        <v>13.780560275123937</v>
      </c>
      <c r="DD209" s="69">
        <f t="shared" si="322"/>
        <v>2124832.7840425535</v>
      </c>
      <c r="DE209" s="692">
        <f t="shared" si="259"/>
        <v>27.793779990032235</v>
      </c>
      <c r="DF209" s="69">
        <f t="shared" si="322"/>
        <v>3241998.7436170215</v>
      </c>
      <c r="DG209" s="692">
        <f t="shared" si="284"/>
        <v>41.574340265156174</v>
      </c>
      <c r="DH209" s="20"/>
      <c r="DI209" s="69">
        <f t="shared" si="323"/>
        <v>743155.08829787234</v>
      </c>
      <c r="DJ209" s="692">
        <f t="shared" si="261"/>
        <v>9.1578547235697609</v>
      </c>
      <c r="DK209" s="69">
        <f t="shared" si="323"/>
        <v>50785.381914893616</v>
      </c>
      <c r="DL209" s="692">
        <f t="shared" si="262"/>
        <v>0.65989555495179908</v>
      </c>
      <c r="DM209" s="69">
        <f t="shared" si="323"/>
        <v>793940.47021276597</v>
      </c>
      <c r="DN209" s="692">
        <f t="shared" si="289"/>
        <v>9.8177502785215598</v>
      </c>
      <c r="DO209" s="69">
        <f t="shared" si="323"/>
        <v>1571763.0031914895</v>
      </c>
      <c r="DP209" s="692">
        <f t="shared" si="334"/>
        <v>18.421104371557298</v>
      </c>
      <c r="DQ209" s="69">
        <f t="shared" si="324"/>
        <v>1660394.6744680852</v>
      </c>
      <c r="DR209" s="692">
        <f t="shared" si="335"/>
        <v>18.528919129498053</v>
      </c>
      <c r="DS209" s="69">
        <f t="shared" si="325"/>
        <v>3232157.6776595744</v>
      </c>
      <c r="DT209" s="692">
        <f t="shared" si="266"/>
        <v>36.950023501055355</v>
      </c>
      <c r="DU209" s="69">
        <f t="shared" si="326"/>
        <v>2314918.0914893616</v>
      </c>
      <c r="DV209" s="471">
        <f t="shared" si="267"/>
        <v>27.578959095127061</v>
      </c>
      <c r="DW209" s="69">
        <f t="shared" si="327"/>
        <v>1712913.545744681</v>
      </c>
      <c r="DX209" s="692">
        <f t="shared" si="268"/>
        <v>19.21285701244275</v>
      </c>
      <c r="DY209" s="69">
        <f t="shared" si="328"/>
        <v>4027831.6372340429</v>
      </c>
      <c r="DZ209" s="692">
        <f t="shared" si="285"/>
        <v>46.791816107569801</v>
      </c>
      <c r="EA209" s="91"/>
      <c r="EB209" s="69">
        <v>207000</v>
      </c>
      <c r="EC209" s="69">
        <f t="shared" si="290"/>
        <v>1110000</v>
      </c>
      <c r="ED209" s="69">
        <v>1317000</v>
      </c>
      <c r="EE209" s="69">
        <v>206000</v>
      </c>
      <c r="EF209" s="69">
        <f t="shared" si="291"/>
        <v>664000</v>
      </c>
      <c r="EG209" s="69">
        <v>870000</v>
      </c>
      <c r="EH209" s="69">
        <v>413000</v>
      </c>
      <c r="EI209" s="69">
        <f t="shared" si="331"/>
        <v>1774000</v>
      </c>
      <c r="EJ209" s="69">
        <v>2187000</v>
      </c>
      <c r="EK209" s="91"/>
      <c r="EL209" s="69"/>
      <c r="EM209" s="69"/>
      <c r="EN209" s="69"/>
      <c r="EO209" s="69"/>
      <c r="EP209" s="69"/>
      <c r="EQ209" s="69"/>
      <c r="ER209" s="69"/>
      <c r="ES209" s="69"/>
      <c r="ET209" s="69"/>
      <c r="EU209" s="91"/>
    </row>
    <row r="210" spans="1:151" s="72" customFormat="1">
      <c r="A210" s="61">
        <v>39295</v>
      </c>
      <c r="B210" s="70">
        <v>269</v>
      </c>
      <c r="C210" s="70">
        <f t="shared" si="292"/>
        <v>678</v>
      </c>
      <c r="D210" s="70">
        <v>947</v>
      </c>
      <c r="E210" s="70">
        <f t="shared" si="293"/>
        <v>2433</v>
      </c>
      <c r="F210" s="70">
        <f t="shared" si="294"/>
        <v>3320</v>
      </c>
      <c r="G210" s="70">
        <f t="shared" si="295"/>
        <v>5753</v>
      </c>
      <c r="H210" s="70">
        <v>2702</v>
      </c>
      <c r="I210" s="70">
        <f t="shared" si="296"/>
        <v>3998</v>
      </c>
      <c r="J210" s="70">
        <v>6700</v>
      </c>
      <c r="K210" s="23"/>
      <c r="L210" s="70">
        <v>919</v>
      </c>
      <c r="M210" s="70">
        <f t="shared" si="297"/>
        <v>1959</v>
      </c>
      <c r="N210" s="70">
        <v>2878</v>
      </c>
      <c r="O210" s="70">
        <f t="shared" si="298"/>
        <v>1239</v>
      </c>
      <c r="P210" s="70">
        <f t="shared" si="299"/>
        <v>1855</v>
      </c>
      <c r="Q210" s="70">
        <f t="shared" si="300"/>
        <v>3094</v>
      </c>
      <c r="R210" s="70">
        <v>2158</v>
      </c>
      <c r="S210" s="70">
        <f t="shared" si="301"/>
        <v>3814</v>
      </c>
      <c r="T210" s="70">
        <v>5972</v>
      </c>
      <c r="U210" s="23"/>
      <c r="V210" s="70">
        <v>-650</v>
      </c>
      <c r="W210" s="70">
        <f t="shared" si="302"/>
        <v>-1281</v>
      </c>
      <c r="X210" s="70">
        <v>-1931</v>
      </c>
      <c r="Y210" s="70">
        <f t="shared" si="303"/>
        <v>1194</v>
      </c>
      <c r="Z210" s="70">
        <f t="shared" si="304"/>
        <v>1465</v>
      </c>
      <c r="AA210" s="70">
        <f t="shared" si="305"/>
        <v>2659</v>
      </c>
      <c r="AB210" s="70">
        <v>544</v>
      </c>
      <c r="AC210" s="70">
        <f t="shared" si="306"/>
        <v>184</v>
      </c>
      <c r="AD210" s="70">
        <v>728</v>
      </c>
      <c r="AE210" s="23"/>
      <c r="AF210" s="233">
        <f t="shared" si="244"/>
        <v>-8544</v>
      </c>
      <c r="AG210" s="233">
        <f t="shared" si="307"/>
        <v>-17396</v>
      </c>
      <c r="AH210" s="233">
        <f t="shared" si="245"/>
        <v>-25940</v>
      </c>
      <c r="AI210" s="233">
        <f t="shared" si="308"/>
        <v>16433</v>
      </c>
      <c r="AJ210" s="233">
        <f t="shared" si="309"/>
        <v>18237</v>
      </c>
      <c r="AK210" s="233">
        <f t="shared" si="310"/>
        <v>34670</v>
      </c>
      <c r="AL210" s="233">
        <f t="shared" si="246"/>
        <v>7889</v>
      </c>
      <c r="AM210" s="233">
        <f t="shared" si="311"/>
        <v>841</v>
      </c>
      <c r="AN210" s="233">
        <f t="shared" si="247"/>
        <v>8730</v>
      </c>
      <c r="AO210" s="23"/>
      <c r="AP210" s="233">
        <f t="shared" si="228"/>
        <v>4024</v>
      </c>
      <c r="AQ210" s="233">
        <f t="shared" si="229"/>
        <v>12568</v>
      </c>
      <c r="AR210" s="233">
        <f t="shared" si="230"/>
        <v>-8544</v>
      </c>
      <c r="AS210" s="233">
        <f t="shared" si="231"/>
        <v>29185</v>
      </c>
      <c r="AT210" s="233">
        <f t="shared" si="232"/>
        <v>12752</v>
      </c>
      <c r="AU210" s="233">
        <f t="shared" si="233"/>
        <v>16433</v>
      </c>
      <c r="AV210" s="409">
        <f t="shared" si="234"/>
        <v>33209</v>
      </c>
      <c r="AW210" s="409">
        <f t="shared" si="235"/>
        <v>25320</v>
      </c>
      <c r="AX210" s="233">
        <f t="shared" si="236"/>
        <v>7889</v>
      </c>
      <c r="AY210" s="75"/>
      <c r="AZ210" s="744">
        <v>409212</v>
      </c>
      <c r="BA210" s="382">
        <f t="shared" si="248"/>
        <v>4.4306429999999999</v>
      </c>
      <c r="BB210" s="69">
        <f t="shared" si="312"/>
        <v>95891</v>
      </c>
      <c r="BC210" s="382">
        <f t="shared" si="248"/>
        <v>0.98361900000000002</v>
      </c>
      <c r="BD210" s="744">
        <v>505103</v>
      </c>
      <c r="BE210" s="382">
        <f t="shared" si="237"/>
        <v>5.4142619999999999</v>
      </c>
      <c r="BF210" s="744">
        <v>571757</v>
      </c>
      <c r="BG210" s="382">
        <f t="shared" si="238"/>
        <v>7.3882560000000002</v>
      </c>
      <c r="BH210" s="69">
        <f t="shared" si="286"/>
        <v>1714149</v>
      </c>
      <c r="BI210" s="382">
        <f t="shared" si="239"/>
        <v>22.648254999999999</v>
      </c>
      <c r="BJ210" s="744">
        <v>2285906</v>
      </c>
      <c r="BK210" s="382">
        <f t="shared" si="240"/>
        <v>30.036511000000001</v>
      </c>
      <c r="BL210" s="69">
        <f t="shared" si="272"/>
        <v>980969</v>
      </c>
      <c r="BM210" s="382">
        <f t="shared" si="241"/>
        <v>11.818899</v>
      </c>
      <c r="BN210" s="69">
        <f t="shared" si="313"/>
        <v>1810585</v>
      </c>
      <c r="BO210" s="382">
        <f t="shared" si="242"/>
        <v>23.639462999999999</v>
      </c>
      <c r="BP210" s="744">
        <v>2791554</v>
      </c>
      <c r="BQ210" s="382">
        <f t="shared" si="243"/>
        <v>35.458362000000001</v>
      </c>
      <c r="BR210" s="20"/>
      <c r="BS210" s="744">
        <v>667845</v>
      </c>
      <c r="BT210" s="420">
        <f t="shared" si="249"/>
        <v>7.8053850000000002</v>
      </c>
      <c r="BU210" s="69">
        <f t="shared" si="314"/>
        <v>45014</v>
      </c>
      <c r="BV210" s="420">
        <f t="shared" si="250"/>
        <v>0.557091</v>
      </c>
      <c r="BW210" s="744">
        <v>712859</v>
      </c>
      <c r="BX210" s="420">
        <f t="shared" si="329"/>
        <v>8.3624759999999991</v>
      </c>
      <c r="BY210" s="744">
        <v>1415815</v>
      </c>
      <c r="BZ210" s="420">
        <f t="shared" si="330"/>
        <v>15.64612</v>
      </c>
      <c r="CA210" s="69">
        <f t="shared" si="315"/>
        <v>1472467</v>
      </c>
      <c r="CB210" s="420">
        <f t="shared" si="278"/>
        <v>15.829034999999999</v>
      </c>
      <c r="CC210" s="744">
        <v>2888282</v>
      </c>
      <c r="CD210" s="420">
        <f t="shared" si="275"/>
        <v>31.475155000000001</v>
      </c>
      <c r="CE210" s="69">
        <f t="shared" si="316"/>
        <v>2083660</v>
      </c>
      <c r="CF210" s="420">
        <f t="shared" si="276"/>
        <v>23.451505000000001</v>
      </c>
      <c r="CG210" s="69">
        <f t="shared" si="317"/>
        <v>1519361</v>
      </c>
      <c r="CH210" s="420">
        <f t="shared" si="273"/>
        <v>16.406400999999999</v>
      </c>
      <c r="CI210" s="744">
        <v>3603021</v>
      </c>
      <c r="CJ210" s="471">
        <f t="shared" si="274"/>
        <v>39.857906</v>
      </c>
      <c r="CK210" s="96"/>
      <c r="CL210" s="514">
        <v>940</v>
      </c>
      <c r="CM210" s="868">
        <f t="shared" si="287"/>
        <v>1.1712765957446809</v>
      </c>
      <c r="CN210" s="613"/>
      <c r="CO210" s="96"/>
      <c r="CP210" s="69">
        <f t="shared" si="318"/>
        <v>479300.43829787237</v>
      </c>
      <c r="CQ210" s="692">
        <f t="shared" si="252"/>
        <v>5.1952044428770598</v>
      </c>
      <c r="CR210" s="69">
        <f t="shared" si="318"/>
        <v>112314.8840425532</v>
      </c>
      <c r="CS210" s="692">
        <f t="shared" si="253"/>
        <v>1.1532576654840521</v>
      </c>
      <c r="CT210" s="69">
        <f t="shared" si="318"/>
        <v>591615.32234042557</v>
      </c>
      <c r="CU210" s="692">
        <f t="shared" si="288"/>
        <v>6.3484621083611117</v>
      </c>
      <c r="CV210" s="69">
        <f t="shared" si="318"/>
        <v>669685.59255319147</v>
      </c>
      <c r="CW210" s="692">
        <f t="shared" si="332"/>
        <v>8.6671559615106393</v>
      </c>
      <c r="CX210" s="69">
        <f t="shared" si="319"/>
        <v>2007742.6053191491</v>
      </c>
      <c r="CY210" s="692">
        <f t="shared" si="333"/>
        <v>26.565276441732316</v>
      </c>
      <c r="CZ210" s="69">
        <f t="shared" si="320"/>
        <v>2677428.1978723407</v>
      </c>
      <c r="DA210" s="692">
        <f t="shared" si="257"/>
        <v>35.23243240324296</v>
      </c>
      <c r="DB210" s="69">
        <f t="shared" si="321"/>
        <v>1148986.0308510638</v>
      </c>
      <c r="DC210" s="692">
        <f t="shared" si="258"/>
        <v>13.862360404387699</v>
      </c>
      <c r="DD210" s="69">
        <f t="shared" si="322"/>
        <v>2120695.8351063831</v>
      </c>
      <c r="DE210" s="692">
        <f t="shared" si="259"/>
        <v>27.727428453710047</v>
      </c>
      <c r="DF210" s="69">
        <f t="shared" si="322"/>
        <v>3269681.8659574469</v>
      </c>
      <c r="DG210" s="692">
        <f t="shared" si="284"/>
        <v>41.589788858097748</v>
      </c>
      <c r="DH210" s="20"/>
      <c r="DI210" s="69">
        <f t="shared" si="323"/>
        <v>782231.21808510646</v>
      </c>
      <c r="DJ210" s="692">
        <f t="shared" si="261"/>
        <v>9.1499267860993108</v>
      </c>
      <c r="DK210" s="69">
        <f t="shared" si="323"/>
        <v>52723.844680851063</v>
      </c>
      <c r="DL210" s="692">
        <f t="shared" si="262"/>
        <v>0.65296500598185647</v>
      </c>
      <c r="DM210" s="69">
        <f t="shared" si="323"/>
        <v>834955.06276595744</v>
      </c>
      <c r="DN210" s="692">
        <f t="shared" si="289"/>
        <v>9.8028917920811676</v>
      </c>
      <c r="DO210" s="69">
        <f t="shared" si="323"/>
        <v>1658310.9734042555</v>
      </c>
      <c r="DP210" s="692">
        <f t="shared" si="334"/>
        <v>18.34178918305679</v>
      </c>
      <c r="DQ210" s="69">
        <f t="shared" si="324"/>
        <v>1724666.1351063831</v>
      </c>
      <c r="DR210" s="692">
        <f t="shared" si="335"/>
        <v>18.554813334445708</v>
      </c>
      <c r="DS210" s="69">
        <f t="shared" si="325"/>
        <v>3382977.1085106386</v>
      </c>
      <c r="DT210" s="692">
        <f t="shared" si="266"/>
        <v>36.896602517502494</v>
      </c>
      <c r="DU210" s="69">
        <f t="shared" si="326"/>
        <v>2440542.1914893617</v>
      </c>
      <c r="DV210" s="471">
        <f t="shared" si="267"/>
        <v>27.4917159691561</v>
      </c>
      <c r="DW210" s="69">
        <f t="shared" si="327"/>
        <v>1779591.9797872342</v>
      </c>
      <c r="DX210" s="692">
        <f t="shared" si="268"/>
        <v>19.231546874769666</v>
      </c>
      <c r="DY210" s="69">
        <f t="shared" si="328"/>
        <v>4220134.1712765964</v>
      </c>
      <c r="DZ210" s="692">
        <f t="shared" si="285"/>
        <v>46.723262843925767</v>
      </c>
      <c r="EA210" s="91"/>
      <c r="EB210" s="69"/>
      <c r="EC210" s="69"/>
      <c r="ED210" s="69"/>
      <c r="EE210" s="69"/>
      <c r="EF210" s="69"/>
      <c r="EG210" s="69"/>
      <c r="EH210" s="69">
        <v>414000</v>
      </c>
      <c r="EI210" s="69">
        <f t="shared" si="331"/>
        <v>1697000</v>
      </c>
      <c r="EJ210" s="69">
        <v>2111000</v>
      </c>
      <c r="EK210" s="91"/>
      <c r="EL210" s="69"/>
      <c r="EM210" s="69"/>
      <c r="EN210" s="69"/>
      <c r="EO210" s="69"/>
      <c r="EP210" s="69"/>
      <c r="EQ210" s="69"/>
      <c r="ER210" s="69"/>
      <c r="ES210" s="69"/>
      <c r="ET210" s="69"/>
      <c r="EU210" s="91"/>
    </row>
    <row r="211" spans="1:151" s="72" customFormat="1">
      <c r="A211" s="61">
        <v>39326</v>
      </c>
      <c r="B211" s="70">
        <v>304</v>
      </c>
      <c r="C211" s="70">
        <f t="shared" si="292"/>
        <v>770</v>
      </c>
      <c r="D211" s="70">
        <v>1074</v>
      </c>
      <c r="E211" s="70">
        <f t="shared" si="293"/>
        <v>2751</v>
      </c>
      <c r="F211" s="70">
        <f t="shared" si="294"/>
        <v>3653</v>
      </c>
      <c r="G211" s="70">
        <f t="shared" si="295"/>
        <v>6404</v>
      </c>
      <c r="H211" s="70">
        <v>3055</v>
      </c>
      <c r="I211" s="70">
        <f t="shared" si="296"/>
        <v>4423</v>
      </c>
      <c r="J211" s="70">
        <v>7478</v>
      </c>
      <c r="K211" s="23"/>
      <c r="L211" s="70">
        <v>959</v>
      </c>
      <c r="M211" s="70">
        <f t="shared" si="297"/>
        <v>1887</v>
      </c>
      <c r="N211" s="70">
        <v>2846</v>
      </c>
      <c r="O211" s="70">
        <f t="shared" si="298"/>
        <v>889</v>
      </c>
      <c r="P211" s="70">
        <f t="shared" si="299"/>
        <v>1502</v>
      </c>
      <c r="Q211" s="70">
        <f t="shared" si="300"/>
        <v>2391</v>
      </c>
      <c r="R211" s="70">
        <v>1848</v>
      </c>
      <c r="S211" s="70">
        <f t="shared" si="301"/>
        <v>3389</v>
      </c>
      <c r="T211" s="70">
        <v>5237</v>
      </c>
      <c r="U211" s="23"/>
      <c r="V211" s="70">
        <v>-655</v>
      </c>
      <c r="W211" s="70">
        <f t="shared" si="302"/>
        <v>-1117</v>
      </c>
      <c r="X211" s="70">
        <v>-1772</v>
      </c>
      <c r="Y211" s="70">
        <f t="shared" si="303"/>
        <v>1862</v>
      </c>
      <c r="Z211" s="70">
        <f t="shared" si="304"/>
        <v>2151</v>
      </c>
      <c r="AA211" s="70">
        <f t="shared" si="305"/>
        <v>4013</v>
      </c>
      <c r="AB211" s="70">
        <v>1207</v>
      </c>
      <c r="AC211" s="70">
        <f t="shared" si="306"/>
        <v>1034</v>
      </c>
      <c r="AD211" s="70">
        <v>2241</v>
      </c>
      <c r="AE211" s="23"/>
      <c r="AF211" s="233">
        <f t="shared" si="244"/>
        <v>-8724</v>
      </c>
      <c r="AG211" s="233">
        <f t="shared" si="307"/>
        <v>-17470</v>
      </c>
      <c r="AH211" s="233">
        <f t="shared" si="245"/>
        <v>-26194</v>
      </c>
      <c r="AI211" s="233">
        <f t="shared" si="308"/>
        <v>16502</v>
      </c>
      <c r="AJ211" s="233">
        <f t="shared" si="309"/>
        <v>18001</v>
      </c>
      <c r="AK211" s="233">
        <f t="shared" si="310"/>
        <v>34503</v>
      </c>
      <c r="AL211" s="233">
        <f t="shared" si="246"/>
        <v>7778</v>
      </c>
      <c r="AM211" s="233">
        <f t="shared" si="311"/>
        <v>531</v>
      </c>
      <c r="AN211" s="233">
        <f t="shared" si="247"/>
        <v>8309</v>
      </c>
      <c r="AO211" s="23"/>
      <c r="AP211" s="233">
        <f t="shared" si="228"/>
        <v>4014</v>
      </c>
      <c r="AQ211" s="233">
        <f t="shared" si="229"/>
        <v>12738</v>
      </c>
      <c r="AR211" s="233">
        <f t="shared" si="230"/>
        <v>-8724</v>
      </c>
      <c r="AS211" s="233">
        <f t="shared" si="231"/>
        <v>29245</v>
      </c>
      <c r="AT211" s="233">
        <f t="shared" si="232"/>
        <v>12743</v>
      </c>
      <c r="AU211" s="233">
        <f t="shared" si="233"/>
        <v>16502</v>
      </c>
      <c r="AV211" s="409">
        <f t="shared" si="234"/>
        <v>33259</v>
      </c>
      <c r="AW211" s="409">
        <f t="shared" si="235"/>
        <v>25481</v>
      </c>
      <c r="AX211" s="233">
        <f t="shared" si="236"/>
        <v>7778</v>
      </c>
      <c r="AY211" s="75"/>
      <c r="AZ211" s="744">
        <v>376159</v>
      </c>
      <c r="BA211" s="382">
        <f t="shared" si="248"/>
        <v>4.4415889999999996</v>
      </c>
      <c r="BB211" s="69">
        <f t="shared" si="312"/>
        <v>88422</v>
      </c>
      <c r="BC211" s="382">
        <f t="shared" si="248"/>
        <v>0.992788</v>
      </c>
      <c r="BD211" s="744">
        <v>464581</v>
      </c>
      <c r="BE211" s="382">
        <f t="shared" si="237"/>
        <v>5.4343769999999996</v>
      </c>
      <c r="BF211" s="744">
        <v>741809</v>
      </c>
      <c r="BG211" s="382">
        <f t="shared" si="238"/>
        <v>7.5532110000000001</v>
      </c>
      <c r="BH211" s="69">
        <f t="shared" si="286"/>
        <v>1784918</v>
      </c>
      <c r="BI211" s="382">
        <f t="shared" si="239"/>
        <v>22.591601000000001</v>
      </c>
      <c r="BJ211" s="744">
        <v>2526727</v>
      </c>
      <c r="BK211" s="382">
        <f t="shared" si="240"/>
        <v>30.144812000000002</v>
      </c>
      <c r="BL211" s="69">
        <f t="shared" si="272"/>
        <v>1117968</v>
      </c>
      <c r="BM211" s="382">
        <f t="shared" si="241"/>
        <v>11.9948</v>
      </c>
      <c r="BN211" s="69">
        <f t="shared" si="313"/>
        <v>1873937</v>
      </c>
      <c r="BO211" s="382">
        <f t="shared" si="242"/>
        <v>23.591843000000001</v>
      </c>
      <c r="BP211" s="744">
        <v>2991905</v>
      </c>
      <c r="BQ211" s="382">
        <f t="shared" si="243"/>
        <v>35.586643000000002</v>
      </c>
      <c r="BR211" s="20"/>
      <c r="BS211" s="744">
        <v>671191</v>
      </c>
      <c r="BT211" s="420">
        <f t="shared" si="249"/>
        <v>7.825958</v>
      </c>
      <c r="BU211" s="69">
        <f t="shared" si="314"/>
        <v>49963</v>
      </c>
      <c r="BV211" s="420">
        <f t="shared" si="250"/>
        <v>0.55578399999999994</v>
      </c>
      <c r="BW211" s="744">
        <v>721154</v>
      </c>
      <c r="BX211" s="420">
        <f t="shared" si="329"/>
        <v>8.3817419999999991</v>
      </c>
      <c r="BY211" s="744">
        <v>1388134</v>
      </c>
      <c r="BZ211" s="420">
        <f t="shared" si="330"/>
        <v>15.707023</v>
      </c>
      <c r="CA211" s="69">
        <f t="shared" si="315"/>
        <v>1382559</v>
      </c>
      <c r="CB211" s="420">
        <f t="shared" si="278"/>
        <v>15.778829999999999</v>
      </c>
      <c r="CC211" s="744">
        <v>2770693</v>
      </c>
      <c r="CD211" s="420">
        <f t="shared" si="275"/>
        <v>31.485852999999999</v>
      </c>
      <c r="CE211" s="69">
        <f t="shared" si="316"/>
        <v>2059325</v>
      </c>
      <c r="CF211" s="420">
        <f t="shared" si="276"/>
        <v>23.532980999999999</v>
      </c>
      <c r="CG211" s="69">
        <f t="shared" si="317"/>
        <v>1435068</v>
      </c>
      <c r="CH211" s="420">
        <f t="shared" si="273"/>
        <v>16.355528</v>
      </c>
      <c r="CI211" s="744">
        <v>3494393</v>
      </c>
      <c r="CJ211" s="471">
        <f t="shared" si="274"/>
        <v>39.888508999999999</v>
      </c>
      <c r="CK211" s="96"/>
      <c r="CL211" s="514">
        <v>945</v>
      </c>
      <c r="CM211" s="868">
        <f t="shared" si="287"/>
        <v>1.1650793650793652</v>
      </c>
      <c r="CN211" s="613"/>
      <c r="CO211" s="96"/>
      <c r="CP211" s="69">
        <f t="shared" si="318"/>
        <v>438255.08888888895</v>
      </c>
      <c r="CQ211" s="692">
        <f t="shared" si="252"/>
        <v>5.2093039273355686</v>
      </c>
      <c r="CR211" s="69">
        <f t="shared" si="318"/>
        <v>103018.64761904762</v>
      </c>
      <c r="CS211" s="692">
        <f t="shared" si="253"/>
        <v>1.1642324808246185</v>
      </c>
      <c r="CT211" s="69">
        <f t="shared" si="318"/>
        <v>541273.7365079365</v>
      </c>
      <c r="CU211" s="692">
        <f t="shared" si="288"/>
        <v>6.3735364081601862</v>
      </c>
      <c r="CV211" s="69">
        <f t="shared" si="318"/>
        <v>864266.35873015877</v>
      </c>
      <c r="CW211" s="692">
        <f t="shared" si="332"/>
        <v>8.8614684658104181</v>
      </c>
      <c r="CX211" s="69">
        <f t="shared" si="319"/>
        <v>2079571.1301587303</v>
      </c>
      <c r="CY211" s="692">
        <f t="shared" si="333"/>
        <v>26.506059837713831</v>
      </c>
      <c r="CZ211" s="69">
        <f t="shared" si="320"/>
        <v>2943837.4888888891</v>
      </c>
      <c r="DA211" s="692">
        <f t="shared" si="257"/>
        <v>35.367528303524246</v>
      </c>
      <c r="DB211" s="69">
        <f t="shared" si="321"/>
        <v>1302521.4476190477</v>
      </c>
      <c r="DC211" s="692">
        <f t="shared" si="258"/>
        <v>14.070772393145988</v>
      </c>
      <c r="DD211" s="69">
        <f t="shared" si="322"/>
        <v>2183285.3301587305</v>
      </c>
      <c r="DE211" s="692">
        <f t="shared" si="259"/>
        <v>27.679032078172572</v>
      </c>
      <c r="DF211" s="69">
        <f t="shared" si="322"/>
        <v>3485806.777777778</v>
      </c>
      <c r="DG211" s="692">
        <f t="shared" si="284"/>
        <v>41.749804471318555</v>
      </c>
      <c r="DH211" s="20"/>
      <c r="DI211" s="69">
        <f t="shared" si="323"/>
        <v>781990.78412698419</v>
      </c>
      <c r="DJ211" s="692">
        <f t="shared" si="261"/>
        <v>9.1762947664288266</v>
      </c>
      <c r="DK211" s="69">
        <f t="shared" si="323"/>
        <v>58210.860317460319</v>
      </c>
      <c r="DL211" s="692">
        <f t="shared" si="262"/>
        <v>0.65163127769172191</v>
      </c>
      <c r="DM211" s="69">
        <f t="shared" si="323"/>
        <v>840201.64444444445</v>
      </c>
      <c r="DN211" s="692">
        <f t="shared" si="289"/>
        <v>9.8279260441205505</v>
      </c>
      <c r="DO211" s="69">
        <f t="shared" si="323"/>
        <v>1617286.2793650795</v>
      </c>
      <c r="DP211" s="692">
        <f t="shared" si="334"/>
        <v>18.417639459257312</v>
      </c>
      <c r="DQ211" s="69">
        <f t="shared" si="324"/>
        <v>1610790.9619047621</v>
      </c>
      <c r="DR211" s="692">
        <f t="shared" si="335"/>
        <v>18.501603068502362</v>
      </c>
      <c r="DS211" s="69">
        <f t="shared" si="325"/>
        <v>3228077.2412698413</v>
      </c>
      <c r="DT211" s="692">
        <f t="shared" si="266"/>
        <v>36.919242527759678</v>
      </c>
      <c r="DU211" s="69">
        <f t="shared" si="326"/>
        <v>2399277.0634920634</v>
      </c>
      <c r="DV211" s="471">
        <f t="shared" si="267"/>
        <v>27.593934225686137</v>
      </c>
      <c r="DW211" s="69">
        <f t="shared" si="327"/>
        <v>1671968.1142857145</v>
      </c>
      <c r="DX211" s="692">
        <f t="shared" si="268"/>
        <v>19.177754397283231</v>
      </c>
      <c r="DY211" s="69">
        <f t="shared" si="328"/>
        <v>4071245.1777777779</v>
      </c>
      <c r="DZ211" s="692">
        <f t="shared" si="285"/>
        <v>46.771688622969364</v>
      </c>
      <c r="EA211" s="91"/>
      <c r="EB211" s="69"/>
      <c r="EC211" s="69"/>
      <c r="ED211" s="69"/>
      <c r="EE211" s="69"/>
      <c r="EF211" s="69"/>
      <c r="EG211" s="69"/>
      <c r="EH211" s="69">
        <v>426000</v>
      </c>
      <c r="EI211" s="69">
        <f t="shared" si="331"/>
        <v>1839000</v>
      </c>
      <c r="EJ211" s="69">
        <v>2265000</v>
      </c>
      <c r="EK211" s="91"/>
      <c r="EL211" s="69"/>
      <c r="EM211" s="69"/>
      <c r="EN211" s="69"/>
      <c r="EO211" s="69"/>
      <c r="EP211" s="69"/>
      <c r="EQ211" s="69"/>
      <c r="ER211" s="69"/>
      <c r="ES211" s="69"/>
      <c r="ET211" s="69"/>
      <c r="EU211" s="91"/>
    </row>
    <row r="212" spans="1:151" s="72" customFormat="1">
      <c r="A212" s="61">
        <v>39356</v>
      </c>
      <c r="B212" s="70">
        <v>270</v>
      </c>
      <c r="C212" s="70">
        <f t="shared" si="292"/>
        <v>744</v>
      </c>
      <c r="D212" s="70">
        <v>1014</v>
      </c>
      <c r="E212" s="70">
        <f t="shared" si="293"/>
        <v>2291</v>
      </c>
      <c r="F212" s="70">
        <f t="shared" si="294"/>
        <v>3327</v>
      </c>
      <c r="G212" s="70">
        <f t="shared" si="295"/>
        <v>5618</v>
      </c>
      <c r="H212" s="70">
        <v>2561</v>
      </c>
      <c r="I212" s="70">
        <f t="shared" si="296"/>
        <v>4071</v>
      </c>
      <c r="J212" s="70">
        <v>6632</v>
      </c>
      <c r="K212" s="23"/>
      <c r="L212" s="70">
        <v>959</v>
      </c>
      <c r="M212" s="70">
        <f t="shared" si="297"/>
        <v>2005</v>
      </c>
      <c r="N212" s="70">
        <v>2964</v>
      </c>
      <c r="O212" s="70">
        <f t="shared" si="298"/>
        <v>795</v>
      </c>
      <c r="P212" s="70">
        <f t="shared" si="299"/>
        <v>1312</v>
      </c>
      <c r="Q212" s="70">
        <f t="shared" si="300"/>
        <v>2107</v>
      </c>
      <c r="R212" s="70">
        <v>1754</v>
      </c>
      <c r="S212" s="70">
        <f t="shared" si="301"/>
        <v>3317</v>
      </c>
      <c r="T212" s="70">
        <v>5071</v>
      </c>
      <c r="U212" s="23"/>
      <c r="V212" s="70">
        <v>-689</v>
      </c>
      <c r="W212" s="70">
        <f t="shared" si="302"/>
        <v>-1261</v>
      </c>
      <c r="X212" s="70">
        <v>-1950</v>
      </c>
      <c r="Y212" s="70">
        <f t="shared" si="303"/>
        <v>1496</v>
      </c>
      <c r="Z212" s="70">
        <f t="shared" si="304"/>
        <v>2015</v>
      </c>
      <c r="AA212" s="70">
        <f t="shared" si="305"/>
        <v>3511</v>
      </c>
      <c r="AB212" s="70">
        <v>807</v>
      </c>
      <c r="AC212" s="70">
        <f t="shared" si="306"/>
        <v>754</v>
      </c>
      <c r="AD212" s="70">
        <v>1561</v>
      </c>
      <c r="AE212" s="23"/>
      <c r="AF212" s="233">
        <f t="shared" si="244"/>
        <v>-8849</v>
      </c>
      <c r="AG212" s="233">
        <f t="shared" si="307"/>
        <v>-17627</v>
      </c>
      <c r="AH212" s="233">
        <f t="shared" si="245"/>
        <v>-26476</v>
      </c>
      <c r="AI212" s="233">
        <f t="shared" si="308"/>
        <v>16185</v>
      </c>
      <c r="AJ212" s="233">
        <f t="shared" si="309"/>
        <v>17808</v>
      </c>
      <c r="AK212" s="233">
        <f t="shared" si="310"/>
        <v>33993</v>
      </c>
      <c r="AL212" s="233">
        <f t="shared" si="246"/>
        <v>7336</v>
      </c>
      <c r="AM212" s="233">
        <f t="shared" si="311"/>
        <v>181</v>
      </c>
      <c r="AN212" s="233">
        <f t="shared" si="247"/>
        <v>7517</v>
      </c>
      <c r="AO212" s="23"/>
      <c r="AP212" s="233">
        <f t="shared" si="228"/>
        <v>3990</v>
      </c>
      <c r="AQ212" s="233">
        <f t="shared" si="229"/>
        <v>12839</v>
      </c>
      <c r="AR212" s="233">
        <f t="shared" si="230"/>
        <v>-8849</v>
      </c>
      <c r="AS212" s="233">
        <f t="shared" si="231"/>
        <v>28980</v>
      </c>
      <c r="AT212" s="233">
        <f t="shared" si="232"/>
        <v>12795</v>
      </c>
      <c r="AU212" s="233">
        <f t="shared" si="233"/>
        <v>16185</v>
      </c>
      <c r="AV212" s="409">
        <f t="shared" si="234"/>
        <v>32970</v>
      </c>
      <c r="AW212" s="409">
        <f t="shared" si="235"/>
        <v>25634</v>
      </c>
      <c r="AX212" s="233">
        <f t="shared" si="236"/>
        <v>7336</v>
      </c>
      <c r="AY212" s="75"/>
      <c r="AZ212" s="744">
        <v>348423</v>
      </c>
      <c r="BA212" s="382">
        <f t="shared" si="248"/>
        <v>4.4275820000000001</v>
      </c>
      <c r="BB212" s="69">
        <f t="shared" si="312"/>
        <v>82347</v>
      </c>
      <c r="BC212" s="382">
        <f t="shared" si="248"/>
        <v>0.993587</v>
      </c>
      <c r="BD212" s="744">
        <v>430770</v>
      </c>
      <c r="BE212" s="382">
        <f t="shared" si="237"/>
        <v>5.4211689999999999</v>
      </c>
      <c r="BF212" s="744">
        <v>806619</v>
      </c>
      <c r="BG212" s="382">
        <f t="shared" si="238"/>
        <v>7.8272919999999999</v>
      </c>
      <c r="BH212" s="69">
        <f t="shared" si="286"/>
        <v>2129305</v>
      </c>
      <c r="BI212" s="382">
        <f t="shared" si="239"/>
        <v>22.878914999999999</v>
      </c>
      <c r="BJ212" s="744">
        <v>2935924</v>
      </c>
      <c r="BK212" s="382">
        <f t="shared" si="240"/>
        <v>30.706206999999999</v>
      </c>
      <c r="BL212" s="69">
        <f t="shared" si="272"/>
        <v>1155042</v>
      </c>
      <c r="BM212" s="382">
        <f t="shared" si="241"/>
        <v>12.254873999999999</v>
      </c>
      <c r="BN212" s="69">
        <f t="shared" si="313"/>
        <v>2212110</v>
      </c>
      <c r="BO212" s="382">
        <f t="shared" si="242"/>
        <v>23.879722000000001</v>
      </c>
      <c r="BP212" s="744">
        <v>3367152</v>
      </c>
      <c r="BQ212" s="382">
        <f t="shared" si="243"/>
        <v>36.134596000000002</v>
      </c>
      <c r="BR212" s="20"/>
      <c r="BS212" s="744">
        <v>753457</v>
      </c>
      <c r="BT212" s="420">
        <f t="shared" si="249"/>
        <v>7.8603490000000003</v>
      </c>
      <c r="BU212" s="69">
        <f t="shared" si="314"/>
        <v>48964</v>
      </c>
      <c r="BV212" s="420">
        <f t="shared" si="250"/>
        <v>0.54666499999999996</v>
      </c>
      <c r="BW212" s="744">
        <v>802421</v>
      </c>
      <c r="BX212" s="420">
        <f t="shared" si="329"/>
        <v>8.4070140000000002</v>
      </c>
      <c r="BY212" s="744">
        <v>1450271</v>
      </c>
      <c r="BZ212" s="420">
        <f t="shared" si="330"/>
        <v>15.752583</v>
      </c>
      <c r="CA212" s="69">
        <f t="shared" si="315"/>
        <v>1581279</v>
      </c>
      <c r="CB212" s="420">
        <f t="shared" si="278"/>
        <v>15.922396000000001</v>
      </c>
      <c r="CC212" s="744">
        <v>3031550</v>
      </c>
      <c r="CD212" s="420">
        <f t="shared" si="275"/>
        <v>31.674979</v>
      </c>
      <c r="CE212" s="69">
        <f t="shared" si="316"/>
        <v>2203728</v>
      </c>
      <c r="CF212" s="420">
        <f t="shared" si="276"/>
        <v>23.612932000000001</v>
      </c>
      <c r="CG212" s="69">
        <f t="shared" si="317"/>
        <v>1632319</v>
      </c>
      <c r="CH212" s="420">
        <f t="shared" si="273"/>
        <v>16.490221999999999</v>
      </c>
      <c r="CI212" s="744">
        <v>3836047</v>
      </c>
      <c r="CJ212" s="471">
        <f t="shared" si="274"/>
        <v>40.103154000000004</v>
      </c>
      <c r="CK212" s="96"/>
      <c r="CL212" s="514">
        <v>945</v>
      </c>
      <c r="CM212" s="868">
        <f t="shared" si="287"/>
        <v>1.1650793650793652</v>
      </c>
      <c r="CN212" s="613"/>
      <c r="CO212" s="96"/>
      <c r="CP212" s="69">
        <f t="shared" si="318"/>
        <v>405940.44761904766</v>
      </c>
      <c r="CQ212" s="692">
        <f t="shared" si="252"/>
        <v>5.1943209255875287</v>
      </c>
      <c r="CR212" s="69">
        <f t="shared" si="318"/>
        <v>95940.790476190479</v>
      </c>
      <c r="CS212" s="692">
        <f t="shared" si="253"/>
        <v>1.1654640434527077</v>
      </c>
      <c r="CT212" s="69">
        <f t="shared" si="318"/>
        <v>501881.23809523811</v>
      </c>
      <c r="CU212" s="692">
        <f t="shared" si="288"/>
        <v>6.3597849690402359</v>
      </c>
      <c r="CV212" s="69">
        <f t="shared" si="318"/>
        <v>939775.1523809525</v>
      </c>
      <c r="CW212" s="692">
        <f t="shared" si="332"/>
        <v>9.182758029583777</v>
      </c>
      <c r="CX212" s="69">
        <f t="shared" si="319"/>
        <v>2480809.3174603176</v>
      </c>
      <c r="CY212" s="692">
        <f t="shared" si="333"/>
        <v>26.847594797579209</v>
      </c>
      <c r="CZ212" s="69">
        <f t="shared" si="320"/>
        <v>3420584.4698412702</v>
      </c>
      <c r="DA212" s="692">
        <f t="shared" si="257"/>
        <v>36.030352827162986</v>
      </c>
      <c r="DB212" s="69">
        <f t="shared" si="321"/>
        <v>1345715.6</v>
      </c>
      <c r="DC212" s="692">
        <f t="shared" si="258"/>
        <v>14.377078955171303</v>
      </c>
      <c r="DD212" s="69">
        <f t="shared" si="322"/>
        <v>2577283.7142857146</v>
      </c>
      <c r="DE212" s="692">
        <f t="shared" si="259"/>
        <v>28.021528523470945</v>
      </c>
      <c r="DF212" s="69">
        <f t="shared" si="322"/>
        <v>3922999.3142857146</v>
      </c>
      <c r="DG212" s="692">
        <f t="shared" si="284"/>
        <v>42.398607478642255</v>
      </c>
      <c r="DH212" s="20"/>
      <c r="DI212" s="69">
        <f t="shared" si="323"/>
        <v>877837.20317460329</v>
      </c>
      <c r="DJ212" s="692">
        <f t="shared" si="261"/>
        <v>9.2190141784641888</v>
      </c>
      <c r="DK212" s="69">
        <f t="shared" si="323"/>
        <v>57046.946031746033</v>
      </c>
      <c r="DL212" s="692">
        <f t="shared" si="262"/>
        <v>0.64122106866017681</v>
      </c>
      <c r="DM212" s="69">
        <f t="shared" si="323"/>
        <v>934884.14920634928</v>
      </c>
      <c r="DN212" s="692">
        <f t="shared" si="289"/>
        <v>9.8602352471243684</v>
      </c>
      <c r="DO212" s="69">
        <f t="shared" si="323"/>
        <v>1689680.8158730159</v>
      </c>
      <c r="DP212" s="692">
        <f t="shared" si="334"/>
        <v>18.475899588421466</v>
      </c>
      <c r="DQ212" s="69">
        <f t="shared" si="324"/>
        <v>1842315.5333333334</v>
      </c>
      <c r="DR212" s="692">
        <f t="shared" si="335"/>
        <v>18.674169642974938</v>
      </c>
      <c r="DS212" s="69">
        <f t="shared" si="325"/>
        <v>3531996.3492063493</v>
      </c>
      <c r="DT212" s="692">
        <f t="shared" si="266"/>
        <v>37.150069231396408</v>
      </c>
      <c r="DU212" s="69">
        <f t="shared" si="326"/>
        <v>2567518.0190476193</v>
      </c>
      <c r="DV212" s="471">
        <f t="shared" si="267"/>
        <v>27.694913766885655</v>
      </c>
      <c r="DW212" s="69">
        <f t="shared" si="327"/>
        <v>1901781.1841269843</v>
      </c>
      <c r="DX212" s="692">
        <f t="shared" si="268"/>
        <v>19.340205280777301</v>
      </c>
      <c r="DY212" s="69">
        <f t="shared" si="328"/>
        <v>4469299.2031746032</v>
      </c>
      <c r="DZ212" s="692">
        <f t="shared" si="285"/>
        <v>47.035119047662967</v>
      </c>
      <c r="EA212" s="91"/>
      <c r="EB212" s="388">
        <v>225000</v>
      </c>
      <c r="EC212" s="69">
        <f t="shared" si="290"/>
        <v>1142000</v>
      </c>
      <c r="ED212" s="388">
        <v>1367000</v>
      </c>
      <c r="EE212" s="388">
        <v>226000</v>
      </c>
      <c r="EF212" s="69">
        <f t="shared" si="291"/>
        <v>818000</v>
      </c>
      <c r="EG212" s="388">
        <v>1044000</v>
      </c>
      <c r="EH212" s="388">
        <v>451000</v>
      </c>
      <c r="EI212" s="69">
        <f t="shared" si="331"/>
        <v>1960000</v>
      </c>
      <c r="EJ212" s="388">
        <v>2411000</v>
      </c>
      <c r="EK212" s="91"/>
      <c r="EL212" s="69"/>
      <c r="EM212" s="69"/>
      <c r="EN212" s="69"/>
      <c r="EO212" s="69"/>
      <c r="EP212" s="69"/>
      <c r="EQ212" s="69"/>
      <c r="ER212" s="69"/>
      <c r="ES212" s="69"/>
      <c r="ET212" s="69"/>
      <c r="EU212" s="91"/>
    </row>
    <row r="213" spans="1:151" s="72" customFormat="1">
      <c r="A213" s="61">
        <v>39387</v>
      </c>
      <c r="B213" s="70">
        <v>318</v>
      </c>
      <c r="C213" s="70">
        <f t="shared" si="292"/>
        <v>693</v>
      </c>
      <c r="D213" s="70">
        <v>1011</v>
      </c>
      <c r="E213" s="70">
        <f t="shared" si="293"/>
        <v>2378</v>
      </c>
      <c r="F213" s="70">
        <f t="shared" si="294"/>
        <v>3659</v>
      </c>
      <c r="G213" s="70">
        <f t="shared" si="295"/>
        <v>6037</v>
      </c>
      <c r="H213" s="70">
        <v>2696</v>
      </c>
      <c r="I213" s="70">
        <f t="shared" si="296"/>
        <v>4352</v>
      </c>
      <c r="J213" s="70">
        <v>7048</v>
      </c>
      <c r="K213" s="23"/>
      <c r="L213" s="70">
        <v>893</v>
      </c>
      <c r="M213" s="70">
        <f t="shared" si="297"/>
        <v>2002</v>
      </c>
      <c r="N213" s="70">
        <v>2895</v>
      </c>
      <c r="O213" s="70">
        <f t="shared" si="298"/>
        <v>937</v>
      </c>
      <c r="P213" s="70">
        <f t="shared" si="299"/>
        <v>1416</v>
      </c>
      <c r="Q213" s="70">
        <f t="shared" si="300"/>
        <v>2353</v>
      </c>
      <c r="R213" s="70">
        <v>1830</v>
      </c>
      <c r="S213" s="70">
        <f t="shared" si="301"/>
        <v>3418</v>
      </c>
      <c r="T213" s="70">
        <v>5248</v>
      </c>
      <c r="U213" s="23"/>
      <c r="V213" s="70">
        <v>-575</v>
      </c>
      <c r="W213" s="70">
        <f t="shared" si="302"/>
        <v>-1309</v>
      </c>
      <c r="X213" s="70">
        <v>-1884</v>
      </c>
      <c r="Y213" s="70">
        <f t="shared" si="303"/>
        <v>1441</v>
      </c>
      <c r="Z213" s="70">
        <f t="shared" si="304"/>
        <v>2243</v>
      </c>
      <c r="AA213" s="70">
        <f t="shared" si="305"/>
        <v>3684</v>
      </c>
      <c r="AB213" s="70">
        <v>866</v>
      </c>
      <c r="AC213" s="70">
        <f t="shared" si="306"/>
        <v>934</v>
      </c>
      <c r="AD213" s="70">
        <v>1800</v>
      </c>
      <c r="AE213" s="23"/>
      <c r="AF213" s="233">
        <f t="shared" si="244"/>
        <v>-9052</v>
      </c>
      <c r="AG213" s="233">
        <f t="shared" si="307"/>
        <v>-18113</v>
      </c>
      <c r="AH213" s="233">
        <f t="shared" si="245"/>
        <v>-27165</v>
      </c>
      <c r="AI213" s="233">
        <f t="shared" si="308"/>
        <v>15930</v>
      </c>
      <c r="AJ213" s="233">
        <f t="shared" si="309"/>
        <v>17823</v>
      </c>
      <c r="AK213" s="233">
        <f t="shared" si="310"/>
        <v>33753</v>
      </c>
      <c r="AL213" s="233">
        <f t="shared" si="246"/>
        <v>6878</v>
      </c>
      <c r="AM213" s="233">
        <f t="shared" si="311"/>
        <v>-290</v>
      </c>
      <c r="AN213" s="233">
        <f t="shared" si="247"/>
        <v>6588</v>
      </c>
      <c r="AO213" s="23"/>
      <c r="AP213" s="233">
        <f t="shared" si="228"/>
        <v>4015</v>
      </c>
      <c r="AQ213" s="233">
        <f t="shared" si="229"/>
        <v>13067</v>
      </c>
      <c r="AR213" s="233">
        <f t="shared" si="230"/>
        <v>-9052</v>
      </c>
      <c r="AS213" s="233">
        <f t="shared" si="231"/>
        <v>28868</v>
      </c>
      <c r="AT213" s="233">
        <f t="shared" si="232"/>
        <v>12938</v>
      </c>
      <c r="AU213" s="233">
        <f t="shared" si="233"/>
        <v>15930</v>
      </c>
      <c r="AV213" s="409">
        <f t="shared" si="234"/>
        <v>32883</v>
      </c>
      <c r="AW213" s="409">
        <f t="shared" si="235"/>
        <v>26005</v>
      </c>
      <c r="AX213" s="233">
        <f t="shared" si="236"/>
        <v>6878</v>
      </c>
      <c r="AY213" s="75"/>
      <c r="AZ213" s="744">
        <v>372059</v>
      </c>
      <c r="BA213" s="382">
        <f t="shared" si="248"/>
        <v>4.4284780000000001</v>
      </c>
      <c r="BB213" s="69">
        <f t="shared" si="312"/>
        <v>90555</v>
      </c>
      <c r="BC213" s="382">
        <f t="shared" si="248"/>
        <v>1.0026969999999999</v>
      </c>
      <c r="BD213" s="744">
        <v>462614</v>
      </c>
      <c r="BE213" s="382">
        <f t="shared" si="237"/>
        <v>5.4311749999999996</v>
      </c>
      <c r="BF213" s="744">
        <v>779643</v>
      </c>
      <c r="BG213" s="382">
        <f t="shared" si="238"/>
        <v>8.0001110000000004</v>
      </c>
      <c r="BH213" s="69">
        <f t="shared" si="286"/>
        <v>2199606</v>
      </c>
      <c r="BI213" s="382">
        <f t="shared" si="239"/>
        <v>23.258789</v>
      </c>
      <c r="BJ213" s="744">
        <v>2979249</v>
      </c>
      <c r="BK213" s="382">
        <f t="shared" si="240"/>
        <v>31.258900000000001</v>
      </c>
      <c r="BL213" s="69">
        <f t="shared" si="272"/>
        <v>1151702</v>
      </c>
      <c r="BM213" s="382">
        <f t="shared" si="241"/>
        <v>12.428589000000001</v>
      </c>
      <c r="BN213" s="69">
        <f t="shared" si="313"/>
        <v>2290746</v>
      </c>
      <c r="BO213" s="382">
        <f t="shared" si="242"/>
        <v>24.268384999999999</v>
      </c>
      <c r="BP213" s="744">
        <v>3442448</v>
      </c>
      <c r="BQ213" s="382">
        <f t="shared" si="243"/>
        <v>36.696973999999997</v>
      </c>
      <c r="BR213" s="20"/>
      <c r="BS213" s="744">
        <v>776896</v>
      </c>
      <c r="BT213" s="420">
        <f t="shared" si="249"/>
        <v>7.8805209999999999</v>
      </c>
      <c r="BU213" s="69">
        <f t="shared" si="314"/>
        <v>45662</v>
      </c>
      <c r="BV213" s="420">
        <f t="shared" si="250"/>
        <v>0.54269800000000001</v>
      </c>
      <c r="BW213" s="744">
        <v>822558</v>
      </c>
      <c r="BX213" s="420">
        <f t="shared" si="329"/>
        <v>8.4232189999999996</v>
      </c>
      <c r="BY213" s="744">
        <v>1478689</v>
      </c>
      <c r="BZ213" s="420">
        <f t="shared" si="330"/>
        <v>15.803710000000001</v>
      </c>
      <c r="CA213" s="69">
        <f t="shared" si="315"/>
        <v>1561384</v>
      </c>
      <c r="CB213" s="420">
        <f t="shared" si="278"/>
        <v>16.111678999999999</v>
      </c>
      <c r="CC213" s="744">
        <v>3040073</v>
      </c>
      <c r="CD213" s="420">
        <f t="shared" si="275"/>
        <v>31.915389000000001</v>
      </c>
      <c r="CE213" s="69">
        <f t="shared" si="316"/>
        <v>2255585</v>
      </c>
      <c r="CF213" s="420">
        <f t="shared" si="276"/>
        <v>23.684231</v>
      </c>
      <c r="CG213" s="69">
        <f t="shared" si="317"/>
        <v>1609320</v>
      </c>
      <c r="CH213" s="420">
        <f t="shared" si="273"/>
        <v>16.675978000000001</v>
      </c>
      <c r="CI213" s="744">
        <v>3864905</v>
      </c>
      <c r="CJ213" s="471">
        <f t="shared" si="274"/>
        <v>40.360208999999998</v>
      </c>
      <c r="CK213" s="96"/>
      <c r="CL213" s="514">
        <v>945</v>
      </c>
      <c r="CM213" s="868">
        <f t="shared" si="287"/>
        <v>1.1650793650793652</v>
      </c>
      <c r="CN213" s="613"/>
      <c r="CO213" s="96"/>
      <c r="CP213" s="69">
        <f t="shared" si="318"/>
        <v>433478.2634920635</v>
      </c>
      <c r="CQ213" s="692">
        <f t="shared" si="252"/>
        <v>5.1967332998390861</v>
      </c>
      <c r="CR213" s="69">
        <f t="shared" si="318"/>
        <v>105503.76190476191</v>
      </c>
      <c r="CS213" s="692">
        <f t="shared" si="253"/>
        <v>1.1763782009270902</v>
      </c>
      <c r="CT213" s="69">
        <f t="shared" si="318"/>
        <v>538982.0253968254</v>
      </c>
      <c r="CU213" s="692">
        <f t="shared" si="288"/>
        <v>6.3731115007661749</v>
      </c>
      <c r="CV213" s="69">
        <f t="shared" si="318"/>
        <v>908345.9714285715</v>
      </c>
      <c r="CW213" s="692">
        <f t="shared" si="332"/>
        <v>9.3863432162022207</v>
      </c>
      <c r="CX213" s="69">
        <f t="shared" si="319"/>
        <v>2562715.5619047619</v>
      </c>
      <c r="CY213" s="692">
        <f t="shared" si="333"/>
        <v>27.296887435433341</v>
      </c>
      <c r="CZ213" s="69">
        <f t="shared" si="320"/>
        <v>3471061.5333333337</v>
      </c>
      <c r="DA213" s="692">
        <f t="shared" si="257"/>
        <v>36.683230651635562</v>
      </c>
      <c r="DB213" s="69">
        <f t="shared" si="321"/>
        <v>1341824.2349206351</v>
      </c>
      <c r="DC213" s="692">
        <f t="shared" si="258"/>
        <v>14.583076516041308</v>
      </c>
      <c r="DD213" s="69">
        <f t="shared" si="322"/>
        <v>2668900.8952380954</v>
      </c>
      <c r="DE213" s="692">
        <f t="shared" si="259"/>
        <v>28.481364668709041</v>
      </c>
      <c r="DF213" s="69">
        <f t="shared" si="322"/>
        <v>4010725.1301587303</v>
      </c>
      <c r="DG213" s="692">
        <f t="shared" si="284"/>
        <v>43.064441184750358</v>
      </c>
      <c r="DH213" s="20"/>
      <c r="DI213" s="69">
        <f t="shared" si="323"/>
        <v>905145.49841269851</v>
      </c>
      <c r="DJ213" s="692">
        <f t="shared" si="261"/>
        <v>9.2453061705477761</v>
      </c>
      <c r="DK213" s="69">
        <f t="shared" si="323"/>
        <v>53199.85396825397</v>
      </c>
      <c r="DL213" s="692">
        <f t="shared" si="262"/>
        <v>0.63678217895754463</v>
      </c>
      <c r="DM213" s="69">
        <f t="shared" si="323"/>
        <v>958345.35238095245</v>
      </c>
      <c r="DN213" s="692">
        <f t="shared" si="289"/>
        <v>9.8820883495053202</v>
      </c>
      <c r="DO213" s="69">
        <f t="shared" si="323"/>
        <v>1722790.0412698414</v>
      </c>
      <c r="DP213" s="692">
        <f t="shared" si="334"/>
        <v>18.54072996513435</v>
      </c>
      <c r="DQ213" s="69">
        <f t="shared" si="324"/>
        <v>1819136.2793650795</v>
      </c>
      <c r="DR213" s="692">
        <f t="shared" si="335"/>
        <v>18.899758241960271</v>
      </c>
      <c r="DS213" s="69">
        <f t="shared" si="325"/>
        <v>3541926.3206349211</v>
      </c>
      <c r="DT213" s="692">
        <f t="shared" si="266"/>
        <v>37.440488207094624</v>
      </c>
      <c r="DU213" s="69">
        <f t="shared" si="326"/>
        <v>2627935.5396825396</v>
      </c>
      <c r="DV213" s="471">
        <f t="shared" si="267"/>
        <v>27.786036135682121</v>
      </c>
      <c r="DW213" s="69">
        <f t="shared" si="327"/>
        <v>1874985.523809524</v>
      </c>
      <c r="DX213" s="692">
        <f t="shared" si="268"/>
        <v>19.561874386865306</v>
      </c>
      <c r="DY213" s="69">
        <f t="shared" si="328"/>
        <v>4502921.0634920634</v>
      </c>
      <c r="DZ213" s="692">
        <f t="shared" si="285"/>
        <v>47.347910522547423</v>
      </c>
      <c r="EA213" s="91"/>
      <c r="EB213" s="388">
        <v>263000</v>
      </c>
      <c r="EC213" s="69">
        <f t="shared" si="290"/>
        <v>1130000</v>
      </c>
      <c r="ED213" s="388">
        <v>1393000</v>
      </c>
      <c r="EE213" s="388">
        <v>274000</v>
      </c>
      <c r="EF213" s="69">
        <f t="shared" si="291"/>
        <v>1084000</v>
      </c>
      <c r="EG213" s="388">
        <v>1358000</v>
      </c>
      <c r="EH213" s="388">
        <v>537000</v>
      </c>
      <c r="EI213" s="69">
        <f t="shared" si="331"/>
        <v>2215000</v>
      </c>
      <c r="EJ213" s="388">
        <v>2752000</v>
      </c>
      <c r="EK213" s="91"/>
      <c r="EL213" s="69"/>
      <c r="EM213" s="69"/>
      <c r="EN213" s="69"/>
      <c r="EO213" s="69"/>
      <c r="EP213" s="69"/>
      <c r="EQ213" s="69"/>
      <c r="ER213" s="69"/>
      <c r="ES213" s="69"/>
      <c r="ET213" s="69"/>
      <c r="EU213" s="91"/>
    </row>
    <row r="214" spans="1:151" s="72" customFormat="1">
      <c r="A214" s="61">
        <v>39417</v>
      </c>
      <c r="B214" s="70">
        <v>463</v>
      </c>
      <c r="C214" s="70">
        <f t="shared" si="292"/>
        <v>1202</v>
      </c>
      <c r="D214" s="70">
        <v>1665</v>
      </c>
      <c r="E214" s="70">
        <f t="shared" si="293"/>
        <v>2308</v>
      </c>
      <c r="F214" s="70">
        <f t="shared" si="294"/>
        <v>3481</v>
      </c>
      <c r="G214" s="70">
        <f t="shared" si="295"/>
        <v>5789</v>
      </c>
      <c r="H214" s="70">
        <v>2771</v>
      </c>
      <c r="I214" s="70">
        <f t="shared" si="296"/>
        <v>4683</v>
      </c>
      <c r="J214" s="70">
        <v>7454</v>
      </c>
      <c r="K214" s="23"/>
      <c r="L214" s="70">
        <v>1414</v>
      </c>
      <c r="M214" s="70">
        <f t="shared" si="297"/>
        <v>2764</v>
      </c>
      <c r="N214" s="70">
        <v>4178</v>
      </c>
      <c r="O214" s="70">
        <f t="shared" si="298"/>
        <v>1390</v>
      </c>
      <c r="P214" s="70">
        <f t="shared" si="299"/>
        <v>1992</v>
      </c>
      <c r="Q214" s="70">
        <f t="shared" si="300"/>
        <v>3382</v>
      </c>
      <c r="R214" s="70">
        <v>2804</v>
      </c>
      <c r="S214" s="70">
        <f t="shared" si="301"/>
        <v>4756</v>
      </c>
      <c r="T214" s="70">
        <v>7560</v>
      </c>
      <c r="U214" s="23"/>
      <c r="V214" s="70">
        <v>-951</v>
      </c>
      <c r="W214" s="70">
        <f t="shared" si="302"/>
        <v>-1562</v>
      </c>
      <c r="X214" s="70">
        <v>-2513</v>
      </c>
      <c r="Y214" s="70">
        <f t="shared" si="303"/>
        <v>918</v>
      </c>
      <c r="Z214" s="70">
        <f t="shared" si="304"/>
        <v>1489</v>
      </c>
      <c r="AA214" s="70">
        <f t="shared" si="305"/>
        <v>2407</v>
      </c>
      <c r="AB214" s="70">
        <v>-33</v>
      </c>
      <c r="AC214" s="70">
        <f t="shared" si="306"/>
        <v>-73</v>
      </c>
      <c r="AD214" s="70">
        <v>-106</v>
      </c>
      <c r="AE214" s="23"/>
      <c r="AF214" s="233">
        <f t="shared" si="244"/>
        <v>-9271</v>
      </c>
      <c r="AG214" s="233">
        <f t="shared" si="307"/>
        <v>-18727</v>
      </c>
      <c r="AH214" s="233">
        <f t="shared" si="245"/>
        <v>-27998</v>
      </c>
      <c r="AI214" s="233">
        <f t="shared" si="308"/>
        <v>15676</v>
      </c>
      <c r="AJ214" s="233">
        <f t="shared" si="309"/>
        <v>17813</v>
      </c>
      <c r="AK214" s="233">
        <f t="shared" si="310"/>
        <v>33489</v>
      </c>
      <c r="AL214" s="233">
        <f t="shared" si="246"/>
        <v>6405</v>
      </c>
      <c r="AM214" s="233">
        <f t="shared" si="311"/>
        <v>-914</v>
      </c>
      <c r="AN214" s="233">
        <f t="shared" si="247"/>
        <v>5491</v>
      </c>
      <c r="AO214" s="23"/>
      <c r="AP214" s="233">
        <f t="shared" ref="AP214:AP277" si="336">SUM(B203:B214)</f>
        <v>4025</v>
      </c>
      <c r="AQ214" s="233">
        <f t="shared" ref="AQ214:AQ277" si="337">SUM(L203:L214)</f>
        <v>13296</v>
      </c>
      <c r="AR214" s="233">
        <f t="shared" ref="AR214:AR277" si="338">SUM(V203:V214)</f>
        <v>-9271</v>
      </c>
      <c r="AS214" s="233">
        <f t="shared" ref="AS214:AS277" si="339">SUM(E203:E214)</f>
        <v>28780</v>
      </c>
      <c r="AT214" s="233">
        <f t="shared" ref="AT214:AT277" si="340">SUM(O203:O214)</f>
        <v>13104</v>
      </c>
      <c r="AU214" s="233">
        <f t="shared" ref="AU214:AU277" si="341">+SUM(Y203:Y214)</f>
        <v>15676</v>
      </c>
      <c r="AV214" s="409">
        <f t="shared" ref="AV214:AV277" si="342">SUM(H203:H214)</f>
        <v>32805</v>
      </c>
      <c r="AW214" s="409">
        <f t="shared" ref="AW214:AW277" si="343">SUM(R203:R214)</f>
        <v>26400</v>
      </c>
      <c r="AX214" s="233">
        <f t="shared" ref="AX214:AX277" si="344">SUM(AB203:AB214)</f>
        <v>6405</v>
      </c>
      <c r="AY214" s="75"/>
      <c r="AZ214" s="744">
        <v>337761</v>
      </c>
      <c r="BA214" s="382">
        <f t="shared" si="248"/>
        <v>4.4119910000000004</v>
      </c>
      <c r="BB214" s="69">
        <f t="shared" si="312"/>
        <v>79937</v>
      </c>
      <c r="BC214" s="382">
        <f t="shared" si="248"/>
        <v>1.000731</v>
      </c>
      <c r="BD214" s="744">
        <v>417698</v>
      </c>
      <c r="BE214" s="382">
        <f t="shared" ref="BE214:BE268" si="345">SUM(BD203:BD214)/1000000</f>
        <v>5.4127219999999996</v>
      </c>
      <c r="BF214" s="744">
        <v>936313</v>
      </c>
      <c r="BG214" s="382">
        <f t="shared" ref="BG214:BG277" si="346">SUM(BF203:BF214)/1000000</f>
        <v>8.3368909999999996</v>
      </c>
      <c r="BH214" s="69">
        <f t="shared" si="286"/>
        <v>2379306</v>
      </c>
      <c r="BI214" s="382">
        <f t="shared" ref="BI214:BI277" si="347">SUM(BH203:BH214)/1000000</f>
        <v>23.680717999999999</v>
      </c>
      <c r="BJ214" s="744">
        <v>3315619</v>
      </c>
      <c r="BK214" s="382">
        <f t="shared" ref="BK214:BK277" si="348">SUM(BJ203:BJ214)/1000000</f>
        <v>32.017609</v>
      </c>
      <c r="BL214" s="69">
        <f t="shared" si="272"/>
        <v>1274074</v>
      </c>
      <c r="BM214" s="382">
        <f t="shared" ref="BM214:BM277" si="349">SUM(BL203:BL214)/1000000</f>
        <v>12.748882</v>
      </c>
      <c r="BN214" s="69">
        <f t="shared" si="313"/>
        <v>2459705</v>
      </c>
      <c r="BO214" s="382">
        <f t="shared" ref="BO214:BO277" si="350">SUM(BN203:BN214)/1000000</f>
        <v>24.688234999999999</v>
      </c>
      <c r="BP214" s="744">
        <v>3733779</v>
      </c>
      <c r="BQ214" s="382">
        <f t="shared" ref="BQ214:BQ268" si="351">SUM(BP203:BP214)/1000000</f>
        <v>37.437117000000001</v>
      </c>
      <c r="BR214" s="20"/>
      <c r="BS214" s="744">
        <v>619300</v>
      </c>
      <c r="BT214" s="420">
        <f t="shared" si="249"/>
        <v>7.8701239999999997</v>
      </c>
      <c r="BU214" s="69">
        <f t="shared" si="314"/>
        <v>40332</v>
      </c>
      <c r="BV214" s="420">
        <f t="shared" si="250"/>
        <v>0.53813200000000005</v>
      </c>
      <c r="BW214" s="744">
        <v>659632</v>
      </c>
      <c r="BX214" s="420">
        <f t="shared" si="329"/>
        <v>8.4082559999999997</v>
      </c>
      <c r="BY214" s="744">
        <v>1301767</v>
      </c>
      <c r="BZ214" s="420">
        <f t="shared" si="330"/>
        <v>15.854036000000001</v>
      </c>
      <c r="CA214" s="69">
        <f t="shared" si="315"/>
        <v>1661981</v>
      </c>
      <c r="CB214" s="420">
        <f t="shared" si="278"/>
        <v>16.422523999999999</v>
      </c>
      <c r="CC214" s="744">
        <v>2963748</v>
      </c>
      <c r="CD214" s="420">
        <f t="shared" si="275"/>
        <v>32.276560000000003</v>
      </c>
      <c r="CE214" s="69">
        <f t="shared" si="316"/>
        <v>1921067</v>
      </c>
      <c r="CF214" s="420">
        <f t="shared" si="276"/>
        <v>23.724160000000001</v>
      </c>
      <c r="CG214" s="69">
        <f t="shared" si="317"/>
        <v>1703902</v>
      </c>
      <c r="CH214" s="420">
        <f t="shared" si="273"/>
        <v>16.982458999999999</v>
      </c>
      <c r="CI214" s="744">
        <v>3624969</v>
      </c>
      <c r="CJ214" s="471">
        <f t="shared" si="274"/>
        <v>40.706619000000003</v>
      </c>
      <c r="CK214" s="96"/>
      <c r="CL214" s="514">
        <v>962</v>
      </c>
      <c r="CM214" s="868">
        <f t="shared" si="287"/>
        <v>1.1444906444906444</v>
      </c>
      <c r="CN214" s="613"/>
      <c r="CO214" s="96"/>
      <c r="CP214" s="69">
        <f t="shared" si="318"/>
        <v>386564.30457380455</v>
      </c>
      <c r="CQ214" s="692">
        <f t="shared" si="252"/>
        <v>5.1666020403103259</v>
      </c>
      <c r="CR214" s="69">
        <f t="shared" si="318"/>
        <v>91487.148648648639</v>
      </c>
      <c r="CS214" s="692">
        <f t="shared" si="253"/>
        <v>1.1715243207295849</v>
      </c>
      <c r="CT214" s="69">
        <f t="shared" si="318"/>
        <v>478051.45322245319</v>
      </c>
      <c r="CU214" s="692">
        <f t="shared" si="288"/>
        <v>6.3381263610399108</v>
      </c>
      <c r="CV214" s="69">
        <f t="shared" si="318"/>
        <v>1071601.4688149688</v>
      </c>
      <c r="CW214" s="692">
        <f t="shared" si="332"/>
        <v>9.7527247779659092</v>
      </c>
      <c r="CX214" s="69">
        <f t="shared" si="319"/>
        <v>2723093.4573804573</v>
      </c>
      <c r="CY214" s="692">
        <f t="shared" si="333"/>
        <v>27.71755346012149</v>
      </c>
      <c r="CZ214" s="69">
        <f t="shared" si="320"/>
        <v>3794694.9261954259</v>
      </c>
      <c r="DA214" s="692">
        <f t="shared" si="257"/>
        <v>37.470278238087403</v>
      </c>
      <c r="DB214" s="69">
        <f t="shared" si="321"/>
        <v>1458165.7733887732</v>
      </c>
      <c r="DC214" s="692">
        <f t="shared" si="258"/>
        <v>14.919326818276234</v>
      </c>
      <c r="DD214" s="69">
        <f t="shared" si="322"/>
        <v>2815109.3607068607</v>
      </c>
      <c r="DE214" s="692">
        <f t="shared" si="259"/>
        <v>28.897029205697958</v>
      </c>
      <c r="DF214" s="69">
        <f t="shared" si="322"/>
        <v>4273275.1340956334</v>
      </c>
      <c r="DG214" s="692">
        <f t="shared" si="284"/>
        <v>43.816356023974187</v>
      </c>
      <c r="DH214" s="20"/>
      <c r="DI214" s="69">
        <f t="shared" si="323"/>
        <v>708783.05613305606</v>
      </c>
      <c r="DJ214" s="692">
        <f t="shared" si="261"/>
        <v>9.2133879478346756</v>
      </c>
      <c r="DK214" s="69">
        <f t="shared" si="323"/>
        <v>46159.596673596672</v>
      </c>
      <c r="DL214" s="692">
        <f t="shared" si="262"/>
        <v>0.63012906409267977</v>
      </c>
      <c r="DM214" s="69">
        <f t="shared" si="323"/>
        <v>754942.65280665271</v>
      </c>
      <c r="DN214" s="692">
        <f t="shared" si="289"/>
        <v>9.8435170119273572</v>
      </c>
      <c r="DO214" s="69">
        <f t="shared" si="323"/>
        <v>1489860.1528066527</v>
      </c>
      <c r="DP214" s="692">
        <f t="shared" si="334"/>
        <v>18.558542531402537</v>
      </c>
      <c r="DQ214" s="69">
        <f t="shared" si="324"/>
        <v>1902121.7058212056</v>
      </c>
      <c r="DR214" s="692">
        <f t="shared" si="335"/>
        <v>19.212562922140453</v>
      </c>
      <c r="DS214" s="69">
        <f t="shared" si="325"/>
        <v>3391981.8586278586</v>
      </c>
      <c r="DT214" s="692">
        <f t="shared" si="266"/>
        <v>37.771105453542994</v>
      </c>
      <c r="DU214" s="69">
        <f t="shared" si="326"/>
        <v>2198643.2089397088</v>
      </c>
      <c r="DV214" s="471">
        <f t="shared" si="267"/>
        <v>27.771930479237213</v>
      </c>
      <c r="DW214" s="69">
        <f t="shared" si="327"/>
        <v>1950099.8981288981</v>
      </c>
      <c r="DX214" s="692">
        <f t="shared" si="268"/>
        <v>19.86821304460959</v>
      </c>
      <c r="DY214" s="69">
        <f t="shared" si="328"/>
        <v>4148743.1070686067</v>
      </c>
      <c r="DZ214" s="692">
        <f t="shared" si="285"/>
        <v>47.640143523846795</v>
      </c>
      <c r="EA214" s="91"/>
      <c r="EB214" s="388">
        <v>238000</v>
      </c>
      <c r="EC214" s="69">
        <f t="shared" si="290"/>
        <v>1522000</v>
      </c>
      <c r="ED214" s="388">
        <v>1760000</v>
      </c>
      <c r="EE214" s="388">
        <v>242000</v>
      </c>
      <c r="EF214" s="69">
        <f t="shared" si="291"/>
        <v>1185000</v>
      </c>
      <c r="EG214" s="388">
        <v>1427000</v>
      </c>
      <c r="EH214" s="388">
        <v>480000</v>
      </c>
      <c r="EI214" s="69">
        <f t="shared" si="331"/>
        <v>2707000</v>
      </c>
      <c r="EJ214" s="388">
        <v>3187000</v>
      </c>
      <c r="EK214" s="91"/>
      <c r="EL214" s="69"/>
      <c r="EM214" s="69"/>
      <c r="EN214" s="69"/>
      <c r="EO214" s="69"/>
      <c r="EP214" s="69"/>
      <c r="EQ214" s="69"/>
      <c r="ER214" s="69"/>
      <c r="ES214" s="69"/>
      <c r="ET214" s="69"/>
      <c r="EU214" s="91"/>
    </row>
    <row r="215" spans="1:151" s="72" customFormat="1">
      <c r="A215" s="61">
        <v>39448</v>
      </c>
      <c r="B215" s="70">
        <v>475</v>
      </c>
      <c r="C215" s="70">
        <f t="shared" si="292"/>
        <v>1065</v>
      </c>
      <c r="D215" s="70">
        <v>1540</v>
      </c>
      <c r="E215" s="70">
        <f t="shared" si="293"/>
        <v>3184</v>
      </c>
      <c r="F215" s="70">
        <f t="shared" si="294"/>
        <v>4212</v>
      </c>
      <c r="G215" s="70">
        <f t="shared" si="295"/>
        <v>7396</v>
      </c>
      <c r="H215" s="70">
        <v>3659</v>
      </c>
      <c r="I215" s="70">
        <f t="shared" si="296"/>
        <v>5277</v>
      </c>
      <c r="J215" s="70">
        <v>8936</v>
      </c>
      <c r="K215" s="23"/>
      <c r="L215" s="70">
        <v>1936</v>
      </c>
      <c r="M215" s="70">
        <f t="shared" si="297"/>
        <v>3689</v>
      </c>
      <c r="N215" s="70">
        <v>5625</v>
      </c>
      <c r="O215" s="70">
        <f t="shared" si="298"/>
        <v>1017</v>
      </c>
      <c r="P215" s="70">
        <f t="shared" si="299"/>
        <v>1814</v>
      </c>
      <c r="Q215" s="70">
        <f t="shared" si="300"/>
        <v>2831</v>
      </c>
      <c r="R215" s="70">
        <v>2953</v>
      </c>
      <c r="S215" s="70">
        <f t="shared" si="301"/>
        <v>5503</v>
      </c>
      <c r="T215" s="70">
        <v>8456</v>
      </c>
      <c r="U215" s="23"/>
      <c r="V215" s="70">
        <v>-1461</v>
      </c>
      <c r="W215" s="70">
        <f t="shared" si="302"/>
        <v>-2624</v>
      </c>
      <c r="X215" s="70">
        <v>-4085</v>
      </c>
      <c r="Y215" s="70">
        <f t="shared" si="303"/>
        <v>2167</v>
      </c>
      <c r="Z215" s="70">
        <f t="shared" si="304"/>
        <v>2398</v>
      </c>
      <c r="AA215" s="70">
        <f t="shared" si="305"/>
        <v>4565</v>
      </c>
      <c r="AB215" s="70">
        <v>706</v>
      </c>
      <c r="AC215" s="70">
        <f t="shared" si="306"/>
        <v>-226</v>
      </c>
      <c r="AD215" s="70">
        <v>480</v>
      </c>
      <c r="AE215" s="23"/>
      <c r="AF215" s="233">
        <f t="shared" ref="AF215:AF269" si="352">SUM(V204:V215)</f>
        <v>-9603</v>
      </c>
      <c r="AG215" s="233">
        <f t="shared" si="307"/>
        <v>-19012</v>
      </c>
      <c r="AH215" s="233">
        <f t="shared" ref="AH215:AH269" si="353">SUM(X204:X215)</f>
        <v>-28615</v>
      </c>
      <c r="AI215" s="233">
        <f t="shared" si="308"/>
        <v>15661</v>
      </c>
      <c r="AJ215" s="233">
        <f t="shared" si="309"/>
        <v>17753</v>
      </c>
      <c r="AK215" s="233">
        <f t="shared" si="310"/>
        <v>33414</v>
      </c>
      <c r="AL215" s="233">
        <f t="shared" ref="AL215:AL269" si="354">SUM(AB204:AB215)</f>
        <v>6058</v>
      </c>
      <c r="AM215" s="233">
        <f t="shared" si="311"/>
        <v>-1259</v>
      </c>
      <c r="AN215" s="233">
        <f t="shared" ref="AN215:AN269" si="355">SUM(AD204:AD215)</f>
        <v>4799</v>
      </c>
      <c r="AO215" s="23"/>
      <c r="AP215" s="233">
        <f t="shared" si="336"/>
        <v>4035</v>
      </c>
      <c r="AQ215" s="233">
        <f t="shared" si="337"/>
        <v>13638</v>
      </c>
      <c r="AR215" s="233">
        <f t="shared" si="338"/>
        <v>-9603</v>
      </c>
      <c r="AS215" s="233">
        <f t="shared" si="339"/>
        <v>28747</v>
      </c>
      <c r="AT215" s="233">
        <f t="shared" si="340"/>
        <v>13086</v>
      </c>
      <c r="AU215" s="233">
        <f t="shared" si="341"/>
        <v>15661</v>
      </c>
      <c r="AV215" s="409">
        <f t="shared" si="342"/>
        <v>32782</v>
      </c>
      <c r="AW215" s="409">
        <f t="shared" si="343"/>
        <v>26724</v>
      </c>
      <c r="AX215" s="233">
        <f t="shared" si="344"/>
        <v>6058</v>
      </c>
      <c r="AY215" s="75"/>
      <c r="AZ215" s="744">
        <v>336531</v>
      </c>
      <c r="BA215" s="382">
        <f t="shared" ref="BA215:BC269" si="356">SUM(AZ204:AZ215)/1000000</f>
        <v>4.465039</v>
      </c>
      <c r="BB215" s="69">
        <f t="shared" si="312"/>
        <v>85767</v>
      </c>
      <c r="BC215" s="382">
        <f t="shared" si="356"/>
        <v>1.016664</v>
      </c>
      <c r="BD215" s="744">
        <v>422298</v>
      </c>
      <c r="BE215" s="382">
        <f t="shared" si="345"/>
        <v>5.4817030000000004</v>
      </c>
      <c r="BF215" s="744">
        <v>653374</v>
      </c>
      <c r="BG215" s="382">
        <f t="shared" si="346"/>
        <v>8.4296170000000004</v>
      </c>
      <c r="BH215" s="69">
        <f t="shared" si="286"/>
        <v>2112411</v>
      </c>
      <c r="BI215" s="382">
        <f t="shared" si="347"/>
        <v>24.165427999999999</v>
      </c>
      <c r="BJ215" s="744">
        <v>2765785</v>
      </c>
      <c r="BK215" s="382">
        <f t="shared" si="348"/>
        <v>32.595044999999999</v>
      </c>
      <c r="BL215" s="69">
        <f t="shared" si="272"/>
        <v>989905</v>
      </c>
      <c r="BM215" s="382">
        <f t="shared" si="349"/>
        <v>12.894655999999999</v>
      </c>
      <c r="BN215" s="69">
        <f t="shared" si="313"/>
        <v>2198731</v>
      </c>
      <c r="BO215" s="382">
        <f t="shared" si="350"/>
        <v>25.188841</v>
      </c>
      <c r="BP215" s="744">
        <v>3188636</v>
      </c>
      <c r="BQ215" s="382">
        <f t="shared" si="351"/>
        <v>38.083497000000001</v>
      </c>
      <c r="BR215" s="20"/>
      <c r="BS215" s="744">
        <v>569990</v>
      </c>
      <c r="BT215" s="420">
        <f t="shared" ref="BT215:BT269" si="357">SUM(BS204:BS215)/1000000</f>
        <v>7.9209699999999996</v>
      </c>
      <c r="BU215" s="69">
        <f t="shared" si="314"/>
        <v>39245</v>
      </c>
      <c r="BV215" s="420">
        <f t="shared" ref="BV215:BV269" si="358">SUM(BU204:BU215)/1000000</f>
        <v>0.54015500000000005</v>
      </c>
      <c r="BW215" s="744">
        <v>609235</v>
      </c>
      <c r="BX215" s="420">
        <f t="shared" si="329"/>
        <v>8.4611249999999991</v>
      </c>
      <c r="BY215" s="744">
        <v>1263013</v>
      </c>
      <c r="BZ215" s="420">
        <f t="shared" si="330"/>
        <v>15.862814999999999</v>
      </c>
      <c r="CA215" s="69">
        <f t="shared" si="315"/>
        <v>1512171</v>
      </c>
      <c r="CB215" s="420">
        <f t="shared" si="278"/>
        <v>16.67202</v>
      </c>
      <c r="CC215" s="744">
        <v>2775184</v>
      </c>
      <c r="CD215" s="420">
        <f t="shared" si="275"/>
        <v>32.534835000000001</v>
      </c>
      <c r="CE215" s="69">
        <f t="shared" si="316"/>
        <v>1833003</v>
      </c>
      <c r="CF215" s="420">
        <f t="shared" si="276"/>
        <v>23.783785000000002</v>
      </c>
      <c r="CG215" s="69">
        <f t="shared" si="317"/>
        <v>1553131</v>
      </c>
      <c r="CH215" s="420">
        <f t="shared" si="273"/>
        <v>17.234179000000001</v>
      </c>
      <c r="CI215" s="744">
        <v>3386134</v>
      </c>
      <c r="CJ215" s="471">
        <f t="shared" si="274"/>
        <v>41.017963999999999</v>
      </c>
      <c r="CK215" s="96"/>
      <c r="CL215" s="514">
        <v>962</v>
      </c>
      <c r="CM215" s="868">
        <f t="shared" si="287"/>
        <v>1.1444906444906444</v>
      </c>
      <c r="CN215" s="613"/>
      <c r="CO215" s="96"/>
      <c r="CP215" s="69">
        <f t="shared" si="318"/>
        <v>385156.58108108107</v>
      </c>
      <c r="CQ215" s="692">
        <f t="shared" ref="CQ215:CQ269" si="359">SUM(CP204:CP215)/1000000</f>
        <v>5.2183026566478166</v>
      </c>
      <c r="CR215" s="69">
        <f t="shared" si="318"/>
        <v>98159.529106029106</v>
      </c>
      <c r="CS215" s="692">
        <f t="shared" ref="CS215:CS269" si="360">SUM(CR204:CR215)/1000000</f>
        <v>1.1875393690663831</v>
      </c>
      <c r="CT215" s="69">
        <f t="shared" si="318"/>
        <v>483316.11018711014</v>
      </c>
      <c r="CU215" s="692">
        <f>SUM(CT204:CT215)/1000000</f>
        <v>6.4058420257142012</v>
      </c>
      <c r="CV215" s="69">
        <f t="shared" si="318"/>
        <v>747780.43035343033</v>
      </c>
      <c r="CW215" s="692">
        <f t="shared" si="332"/>
        <v>9.8410250288321599</v>
      </c>
      <c r="CX215" s="69">
        <f t="shared" si="319"/>
        <v>2417634.6268191268</v>
      </c>
      <c r="CY215" s="692">
        <f t="shared" si="333"/>
        <v>28.220552615786772</v>
      </c>
      <c r="CZ215" s="69">
        <f t="shared" si="320"/>
        <v>3165415.0571725569</v>
      </c>
      <c r="DA215" s="692">
        <f t="shared" ref="DA215:DA222" si="361">SUM(CZ204:CZ215)/1000000</f>
        <v>38.061577644618936</v>
      </c>
      <c r="DB215" s="69">
        <f t="shared" si="321"/>
        <v>1132937.0114345113</v>
      </c>
      <c r="DC215" s="692">
        <f t="shared" ref="DC215:DC222" si="362">SUM(DB204:DB215)/1000000</f>
        <v>15.059327685479976</v>
      </c>
      <c r="DD215" s="69">
        <f t="shared" si="322"/>
        <v>2516427.059251559</v>
      </c>
      <c r="DE215" s="692">
        <f t="shared" ref="DE215:DE269" si="363">SUM(DD204:DD215)/1000000</f>
        <v>29.415982306616179</v>
      </c>
      <c r="DF215" s="69">
        <f t="shared" si="322"/>
        <v>3649364.0706860702</v>
      </c>
      <c r="DG215" s="692">
        <f t="shared" si="284"/>
        <v>44.475309992096157</v>
      </c>
      <c r="DH215" s="20"/>
      <c r="DI215" s="69">
        <f t="shared" si="323"/>
        <v>652348.22245322238</v>
      </c>
      <c r="DJ215" s="692">
        <f t="shared" ref="DJ215:DJ269" si="364">SUM(DI204:DI215)/1000000</f>
        <v>9.2550764010571296</v>
      </c>
      <c r="DK215" s="69">
        <f t="shared" si="323"/>
        <v>44915.535343035343</v>
      </c>
      <c r="DL215" s="692">
        <f t="shared" ref="DL215:DL269" si="365">SUM(DK204:DK215)/1000000</f>
        <v>0.6312610289228946</v>
      </c>
      <c r="DM215" s="69">
        <f t="shared" si="323"/>
        <v>697263.75779625773</v>
      </c>
      <c r="DN215" s="692">
        <f>SUM(DM204:DM215)/1000000</f>
        <v>9.8863374299800242</v>
      </c>
      <c r="DO215" s="69">
        <f t="shared" si="323"/>
        <v>1445506.5623700623</v>
      </c>
      <c r="DP215" s="692">
        <f t="shared" si="334"/>
        <v>18.528716151464906</v>
      </c>
      <c r="DQ215" s="69">
        <f t="shared" si="324"/>
        <v>1730665.5623700623</v>
      </c>
      <c r="DR215" s="692">
        <f t="shared" si="335"/>
        <v>19.457966545407952</v>
      </c>
      <c r="DS215" s="69">
        <f t="shared" si="325"/>
        <v>3176172.1247401247</v>
      </c>
      <c r="DT215" s="692">
        <f t="shared" ref="DT215:DT222" si="366">SUM(DS204:DS215)/1000000</f>
        <v>37.986682696872862</v>
      </c>
      <c r="DU215" s="69">
        <f t="shared" si="326"/>
        <v>2097854.7848232845</v>
      </c>
      <c r="DV215" s="471">
        <f t="shared" ref="DV215:DV222" si="367">SUM(DU204:DU215)/1000000</f>
        <v>27.783792552522037</v>
      </c>
      <c r="DW215" s="69">
        <f t="shared" si="327"/>
        <v>1777543.8991683992</v>
      </c>
      <c r="DX215" s="692">
        <f t="shared" ref="DX215:DX269" si="368">SUM(DW204:DW215)/1000000</f>
        <v>20.114930543136964</v>
      </c>
      <c r="DY215" s="69">
        <f t="shared" si="328"/>
        <v>3875398.6839916836</v>
      </c>
      <c r="DZ215" s="692">
        <f t="shared" si="285"/>
        <v>47.898723095659008</v>
      </c>
      <c r="EA215" s="91"/>
      <c r="EB215" s="388">
        <v>277000</v>
      </c>
      <c r="EC215" s="69">
        <f t="shared" si="290"/>
        <v>2410000</v>
      </c>
      <c r="ED215" s="388">
        <v>2687000</v>
      </c>
      <c r="EE215" s="388">
        <v>312000</v>
      </c>
      <c r="EF215" s="69">
        <f t="shared" si="291"/>
        <v>1400000</v>
      </c>
      <c r="EG215" s="388">
        <v>1712000</v>
      </c>
      <c r="EH215" s="388">
        <v>588000</v>
      </c>
      <c r="EI215" s="69">
        <f t="shared" si="331"/>
        <v>3811000</v>
      </c>
      <c r="EJ215" s="388">
        <v>4399000</v>
      </c>
      <c r="EK215" s="91"/>
      <c r="EL215" s="69"/>
      <c r="EM215" s="69"/>
      <c r="EN215" s="69"/>
      <c r="EO215" s="69"/>
      <c r="EP215" s="69"/>
      <c r="EQ215" s="69"/>
      <c r="ER215" s="69"/>
      <c r="ES215" s="69"/>
      <c r="ET215" s="69"/>
      <c r="EU215" s="91"/>
    </row>
    <row r="216" spans="1:151" s="72" customFormat="1">
      <c r="A216" s="61">
        <v>39479</v>
      </c>
      <c r="B216" s="70">
        <v>367</v>
      </c>
      <c r="C216" s="70">
        <f t="shared" si="292"/>
        <v>869</v>
      </c>
      <c r="D216" s="70">
        <v>1236</v>
      </c>
      <c r="E216" s="70">
        <f t="shared" si="293"/>
        <v>3318</v>
      </c>
      <c r="F216" s="70">
        <f t="shared" si="294"/>
        <v>4812</v>
      </c>
      <c r="G216" s="70">
        <f t="shared" si="295"/>
        <v>8130</v>
      </c>
      <c r="H216" s="70">
        <v>3685</v>
      </c>
      <c r="I216" s="70">
        <f t="shared" si="296"/>
        <v>5681</v>
      </c>
      <c r="J216" s="70">
        <v>9366</v>
      </c>
      <c r="K216" s="23"/>
      <c r="L216" s="70">
        <v>1550</v>
      </c>
      <c r="M216" s="70">
        <f t="shared" si="297"/>
        <v>3197</v>
      </c>
      <c r="N216" s="70">
        <v>4747</v>
      </c>
      <c r="O216" s="70">
        <f t="shared" si="298"/>
        <v>1108</v>
      </c>
      <c r="P216" s="70">
        <f t="shared" si="299"/>
        <v>1551</v>
      </c>
      <c r="Q216" s="70">
        <f t="shared" si="300"/>
        <v>2659</v>
      </c>
      <c r="R216" s="70">
        <v>2658</v>
      </c>
      <c r="S216" s="70">
        <f t="shared" si="301"/>
        <v>4748</v>
      </c>
      <c r="T216" s="70">
        <v>7406</v>
      </c>
      <c r="U216" s="23"/>
      <c r="V216" s="70">
        <v>-1183</v>
      </c>
      <c r="W216" s="70">
        <f t="shared" si="302"/>
        <v>-2328</v>
      </c>
      <c r="X216" s="70">
        <v>-3511</v>
      </c>
      <c r="Y216" s="70">
        <f t="shared" si="303"/>
        <v>2210</v>
      </c>
      <c r="Z216" s="70">
        <f t="shared" si="304"/>
        <v>3261</v>
      </c>
      <c r="AA216" s="70">
        <f t="shared" si="305"/>
        <v>5471</v>
      </c>
      <c r="AB216" s="70">
        <v>1027</v>
      </c>
      <c r="AC216" s="70">
        <f t="shared" si="306"/>
        <v>933</v>
      </c>
      <c r="AD216" s="70">
        <v>1960</v>
      </c>
      <c r="AE216" s="23"/>
      <c r="AF216" s="233">
        <f t="shared" si="352"/>
        <v>-9979</v>
      </c>
      <c r="AG216" s="233">
        <f t="shared" si="307"/>
        <v>-19607</v>
      </c>
      <c r="AH216" s="233">
        <f t="shared" si="353"/>
        <v>-29586</v>
      </c>
      <c r="AI216" s="233">
        <f t="shared" si="308"/>
        <v>15890</v>
      </c>
      <c r="AJ216" s="233">
        <f t="shared" si="309"/>
        <v>18339</v>
      </c>
      <c r="AK216" s="233">
        <f t="shared" si="310"/>
        <v>34229</v>
      </c>
      <c r="AL216" s="233">
        <f t="shared" si="354"/>
        <v>5911</v>
      </c>
      <c r="AM216" s="233">
        <f t="shared" si="311"/>
        <v>-1268</v>
      </c>
      <c r="AN216" s="233">
        <f t="shared" si="355"/>
        <v>4643</v>
      </c>
      <c r="AO216" s="23"/>
      <c r="AP216" s="233">
        <f t="shared" si="336"/>
        <v>3995</v>
      </c>
      <c r="AQ216" s="233">
        <f t="shared" si="337"/>
        <v>13974</v>
      </c>
      <c r="AR216" s="233">
        <f t="shared" si="338"/>
        <v>-9979</v>
      </c>
      <c r="AS216" s="233">
        <f t="shared" si="339"/>
        <v>29166</v>
      </c>
      <c r="AT216" s="233">
        <f t="shared" si="340"/>
        <v>13276</v>
      </c>
      <c r="AU216" s="233">
        <f t="shared" si="341"/>
        <v>15890</v>
      </c>
      <c r="AV216" s="409">
        <f t="shared" si="342"/>
        <v>33161</v>
      </c>
      <c r="AW216" s="409">
        <f t="shared" si="343"/>
        <v>27250</v>
      </c>
      <c r="AX216" s="233">
        <f t="shared" si="344"/>
        <v>5911</v>
      </c>
      <c r="AY216" s="75"/>
      <c r="AZ216" s="744">
        <v>364673</v>
      </c>
      <c r="BA216" s="382">
        <f t="shared" si="356"/>
        <v>4.4435479999999998</v>
      </c>
      <c r="BB216" s="69">
        <f t="shared" si="312"/>
        <v>85353</v>
      </c>
      <c r="BC216" s="382">
        <f t="shared" si="356"/>
        <v>1.022494</v>
      </c>
      <c r="BD216" s="744">
        <v>450026</v>
      </c>
      <c r="BE216" s="382">
        <f t="shared" si="345"/>
        <v>5.4660419999999998</v>
      </c>
      <c r="BF216" s="744">
        <v>787237</v>
      </c>
      <c r="BG216" s="382">
        <f t="shared" si="346"/>
        <v>8.5628270000000004</v>
      </c>
      <c r="BH216" s="69">
        <f t="shared" si="286"/>
        <v>2522121</v>
      </c>
      <c r="BI216" s="382">
        <f t="shared" si="347"/>
        <v>24.838602000000002</v>
      </c>
      <c r="BJ216" s="744">
        <v>3309358</v>
      </c>
      <c r="BK216" s="382">
        <f t="shared" si="348"/>
        <v>33.401429</v>
      </c>
      <c r="BL216" s="69">
        <f t="shared" si="272"/>
        <v>1151910</v>
      </c>
      <c r="BM216" s="382">
        <f t="shared" si="349"/>
        <v>13.006375</v>
      </c>
      <c r="BN216" s="69">
        <f t="shared" si="313"/>
        <v>2607861</v>
      </c>
      <c r="BO216" s="382">
        <f t="shared" si="350"/>
        <v>25.867550000000001</v>
      </c>
      <c r="BP216" s="744">
        <v>3759771</v>
      </c>
      <c r="BQ216" s="382">
        <f t="shared" si="351"/>
        <v>38.873925</v>
      </c>
      <c r="BR216" s="20"/>
      <c r="BS216" s="744">
        <v>591302</v>
      </c>
      <c r="BT216" s="420">
        <f t="shared" si="357"/>
        <v>7.9345889999999999</v>
      </c>
      <c r="BU216" s="69">
        <f t="shared" si="314"/>
        <v>39435</v>
      </c>
      <c r="BV216" s="420">
        <f t="shared" si="358"/>
        <v>0.53711500000000001</v>
      </c>
      <c r="BW216" s="744">
        <v>630737</v>
      </c>
      <c r="BX216" s="420">
        <f t="shared" si="329"/>
        <v>8.4717040000000008</v>
      </c>
      <c r="BY216" s="744">
        <v>1276167</v>
      </c>
      <c r="BZ216" s="420">
        <f t="shared" si="330"/>
        <v>15.918842</v>
      </c>
      <c r="CA216" s="69">
        <f t="shared" si="315"/>
        <v>1535768</v>
      </c>
      <c r="CB216" s="420">
        <f t="shared" si="278"/>
        <v>17.070471999999999</v>
      </c>
      <c r="CC216" s="744">
        <v>2811935</v>
      </c>
      <c r="CD216" s="420">
        <f t="shared" si="275"/>
        <v>32.989314</v>
      </c>
      <c r="CE216" s="69">
        <f t="shared" si="316"/>
        <v>1867469</v>
      </c>
      <c r="CF216" s="420">
        <f t="shared" si="276"/>
        <v>23.853431</v>
      </c>
      <c r="CG216" s="69">
        <f t="shared" si="317"/>
        <v>1577057</v>
      </c>
      <c r="CH216" s="420">
        <f t="shared" si="273"/>
        <v>17.629632000000001</v>
      </c>
      <c r="CI216" s="744">
        <v>3444526</v>
      </c>
      <c r="CJ216" s="471">
        <f t="shared" si="274"/>
        <v>41.483063000000001</v>
      </c>
      <c r="CK216" s="96"/>
      <c r="CL216" s="514">
        <v>962</v>
      </c>
      <c r="CM216" s="868">
        <f t="shared" si="287"/>
        <v>1.1444906444906444</v>
      </c>
      <c r="CN216" s="613"/>
      <c r="CO216" s="96"/>
      <c r="CP216" s="69">
        <f t="shared" si="318"/>
        <v>417364.83679833676</v>
      </c>
      <c r="CQ216" s="692">
        <f t="shared" si="359"/>
        <v>5.1814297113948715</v>
      </c>
      <c r="CR216" s="69">
        <f t="shared" si="318"/>
        <v>97685.709979209976</v>
      </c>
      <c r="CS216" s="692">
        <f t="shared" si="360"/>
        <v>1.1916836014814907</v>
      </c>
      <c r="CT216" s="69">
        <f t="shared" si="318"/>
        <v>515050.54677754676</v>
      </c>
      <c r="CU216" s="692">
        <f t="shared" ref="CU216:CU230" si="369">SUM(CT205:CT216)/1000000</f>
        <v>6.3731133128763631</v>
      </c>
      <c r="CV216" s="69">
        <f t="shared" si="318"/>
        <v>900985.38149688148</v>
      </c>
      <c r="CW216" s="692">
        <f t="shared" si="332"/>
        <v>9.9726901891751965</v>
      </c>
      <c r="CX216" s="69">
        <f t="shared" si="319"/>
        <v>2886543.8887733887</v>
      </c>
      <c r="CY216" s="692">
        <f t="shared" si="333"/>
        <v>28.932213334688367</v>
      </c>
      <c r="CZ216" s="69">
        <f t="shared" si="320"/>
        <v>3787529.2702702698</v>
      </c>
      <c r="DA216" s="692">
        <f t="shared" si="361"/>
        <v>38.90490352386356</v>
      </c>
      <c r="DB216" s="69">
        <f t="shared" si="321"/>
        <v>1318350.2182952182</v>
      </c>
      <c r="DC216" s="692">
        <f t="shared" si="362"/>
        <v>15.154119900570066</v>
      </c>
      <c r="DD216" s="69">
        <f t="shared" si="322"/>
        <v>2984672.5166320163</v>
      </c>
      <c r="DE216" s="692">
        <f t="shared" si="363"/>
        <v>30.131427951453325</v>
      </c>
      <c r="DF216" s="69">
        <f t="shared" si="322"/>
        <v>4303022.7349272342</v>
      </c>
      <c r="DG216" s="692">
        <f t="shared" si="284"/>
        <v>45.285547852023392</v>
      </c>
      <c r="DH216" s="20"/>
      <c r="DI216" s="69">
        <f t="shared" si="323"/>
        <v>676739.607068607</v>
      </c>
      <c r="DJ216" s="692">
        <f t="shared" si="364"/>
        <v>9.2522978638949684</v>
      </c>
      <c r="DK216" s="69">
        <f t="shared" si="323"/>
        <v>45132.988565488566</v>
      </c>
      <c r="DL216" s="692">
        <f t="shared" si="365"/>
        <v>0.62643143736017814</v>
      </c>
      <c r="DM216" s="69">
        <f t="shared" si="323"/>
        <v>721872.5956340956</v>
      </c>
      <c r="DN216" s="692">
        <f t="shared" ref="DN216:DN230" si="370">SUM(DM205:DM216)/1000000</f>
        <v>9.8787293012551469</v>
      </c>
      <c r="DO216" s="69">
        <f t="shared" si="323"/>
        <v>1460561.1923076923</v>
      </c>
      <c r="DP216" s="692">
        <f t="shared" si="334"/>
        <v>18.554048561721316</v>
      </c>
      <c r="DQ216" s="69">
        <f t="shared" si="324"/>
        <v>1757672.1081081079</v>
      </c>
      <c r="DR216" s="692">
        <f t="shared" si="335"/>
        <v>19.87783425608016</v>
      </c>
      <c r="DS216" s="69">
        <f t="shared" si="325"/>
        <v>3218233.3004158004</v>
      </c>
      <c r="DT216" s="692">
        <f t="shared" si="366"/>
        <v>38.43188281780148</v>
      </c>
      <c r="DU216" s="69">
        <f t="shared" si="326"/>
        <v>2137300.7993762991</v>
      </c>
      <c r="DV216" s="471">
        <f t="shared" si="367"/>
        <v>27.806346425616283</v>
      </c>
      <c r="DW216" s="69">
        <f t="shared" si="327"/>
        <v>1804926.9823284822</v>
      </c>
      <c r="DX216" s="692">
        <f t="shared" si="368"/>
        <v>20.529957948542368</v>
      </c>
      <c r="DY216" s="69">
        <f t="shared" si="328"/>
        <v>3942227.7817047816</v>
      </c>
      <c r="DZ216" s="692">
        <f t="shared" si="285"/>
        <v>48.336304374158658</v>
      </c>
      <c r="EA216" s="91"/>
      <c r="EB216" s="388">
        <v>252000</v>
      </c>
      <c r="EC216" s="69">
        <f t="shared" si="290"/>
        <v>1474000</v>
      </c>
      <c r="ED216" s="388">
        <v>1726000</v>
      </c>
      <c r="EE216" s="388">
        <v>304000</v>
      </c>
      <c r="EF216" s="69">
        <f t="shared" si="291"/>
        <v>1510000</v>
      </c>
      <c r="EG216" s="388">
        <v>1814000</v>
      </c>
      <c r="EH216" s="388">
        <v>557000</v>
      </c>
      <c r="EI216" s="69">
        <f t="shared" si="331"/>
        <v>2982000</v>
      </c>
      <c r="EJ216" s="388">
        <v>3539000</v>
      </c>
      <c r="EK216" s="91"/>
      <c r="EL216" s="69"/>
      <c r="EM216" s="69"/>
      <c r="EN216" s="69"/>
      <c r="EO216" s="69"/>
      <c r="EP216" s="69"/>
      <c r="EQ216" s="69"/>
      <c r="ER216" s="69"/>
      <c r="ES216" s="69"/>
      <c r="ET216" s="69"/>
      <c r="EU216" s="91"/>
    </row>
    <row r="217" spans="1:151" s="72" customFormat="1">
      <c r="A217" s="61">
        <v>39508</v>
      </c>
      <c r="B217" s="70">
        <v>285</v>
      </c>
      <c r="C217" s="70">
        <f t="shared" si="292"/>
        <v>786</v>
      </c>
      <c r="D217" s="70">
        <v>1071</v>
      </c>
      <c r="E217" s="70">
        <f t="shared" si="293"/>
        <v>2332</v>
      </c>
      <c r="F217" s="70">
        <f t="shared" si="294"/>
        <v>2935</v>
      </c>
      <c r="G217" s="70">
        <f t="shared" si="295"/>
        <v>5267</v>
      </c>
      <c r="H217" s="70">
        <v>2617</v>
      </c>
      <c r="I217" s="70">
        <f t="shared" si="296"/>
        <v>3721</v>
      </c>
      <c r="J217" s="70">
        <v>6338</v>
      </c>
      <c r="K217" s="23"/>
      <c r="L217" s="70">
        <v>1324</v>
      </c>
      <c r="M217" s="70">
        <f t="shared" si="297"/>
        <v>2828</v>
      </c>
      <c r="N217" s="70">
        <v>4152</v>
      </c>
      <c r="O217" s="70">
        <f t="shared" si="298"/>
        <v>1187</v>
      </c>
      <c r="P217" s="70">
        <f t="shared" si="299"/>
        <v>2008</v>
      </c>
      <c r="Q217" s="70">
        <f t="shared" si="300"/>
        <v>3195</v>
      </c>
      <c r="R217" s="70">
        <v>2511</v>
      </c>
      <c r="S217" s="70">
        <f t="shared" si="301"/>
        <v>4836</v>
      </c>
      <c r="T217" s="70">
        <v>7347</v>
      </c>
      <c r="U217" s="23"/>
      <c r="V217" s="70">
        <v>-1039</v>
      </c>
      <c r="W217" s="70">
        <f t="shared" si="302"/>
        <v>-2042</v>
      </c>
      <c r="X217" s="70">
        <v>-3081</v>
      </c>
      <c r="Y217" s="70">
        <f t="shared" si="303"/>
        <v>1145</v>
      </c>
      <c r="Z217" s="70">
        <f t="shared" si="304"/>
        <v>927</v>
      </c>
      <c r="AA217" s="70">
        <f t="shared" si="305"/>
        <v>2072</v>
      </c>
      <c r="AB217" s="70">
        <v>106</v>
      </c>
      <c r="AC217" s="70">
        <f t="shared" si="306"/>
        <v>-1115</v>
      </c>
      <c r="AD217" s="70">
        <v>-1009</v>
      </c>
      <c r="AE217" s="23"/>
      <c r="AF217" s="233">
        <f t="shared" si="352"/>
        <v>-10142</v>
      </c>
      <c r="AG217" s="233">
        <f t="shared" si="307"/>
        <v>-19750</v>
      </c>
      <c r="AH217" s="233">
        <f t="shared" si="353"/>
        <v>-29892</v>
      </c>
      <c r="AI217" s="233">
        <f t="shared" si="308"/>
        <v>15961</v>
      </c>
      <c r="AJ217" s="233">
        <f t="shared" si="309"/>
        <v>18609</v>
      </c>
      <c r="AK217" s="233">
        <f t="shared" si="310"/>
        <v>34570</v>
      </c>
      <c r="AL217" s="233">
        <f t="shared" si="354"/>
        <v>5819</v>
      </c>
      <c r="AM217" s="233">
        <f t="shared" si="311"/>
        <v>-1141</v>
      </c>
      <c r="AN217" s="233">
        <f t="shared" si="355"/>
        <v>4678</v>
      </c>
      <c r="AO217" s="23"/>
      <c r="AP217" s="233">
        <f t="shared" si="336"/>
        <v>3932</v>
      </c>
      <c r="AQ217" s="233">
        <f t="shared" si="337"/>
        <v>14074</v>
      </c>
      <c r="AR217" s="233">
        <f t="shared" si="338"/>
        <v>-10142</v>
      </c>
      <c r="AS217" s="233">
        <f t="shared" si="339"/>
        <v>29285</v>
      </c>
      <c r="AT217" s="233">
        <f t="shared" si="340"/>
        <v>13324</v>
      </c>
      <c r="AU217" s="233">
        <f t="shared" si="341"/>
        <v>15961</v>
      </c>
      <c r="AV217" s="409">
        <f t="shared" si="342"/>
        <v>33217</v>
      </c>
      <c r="AW217" s="409">
        <f t="shared" si="343"/>
        <v>27398</v>
      </c>
      <c r="AX217" s="233">
        <f t="shared" si="344"/>
        <v>5819</v>
      </c>
      <c r="AY217" s="75"/>
      <c r="AZ217" s="744">
        <v>362189</v>
      </c>
      <c r="BA217" s="382">
        <f t="shared" si="356"/>
        <v>4.4074169999999997</v>
      </c>
      <c r="BB217" s="69">
        <f t="shared" si="312"/>
        <v>94332</v>
      </c>
      <c r="BC217" s="382">
        <f t="shared" si="356"/>
        <v>1.038152</v>
      </c>
      <c r="BD217" s="744">
        <v>456521</v>
      </c>
      <c r="BE217" s="382">
        <f t="shared" si="345"/>
        <v>5.4455689999999999</v>
      </c>
      <c r="BF217" s="744">
        <v>783939</v>
      </c>
      <c r="BG217" s="382">
        <f t="shared" si="346"/>
        <v>8.5523319999999998</v>
      </c>
      <c r="BH217" s="69">
        <f t="shared" si="286"/>
        <v>2214752</v>
      </c>
      <c r="BI217" s="382">
        <f t="shared" si="347"/>
        <v>25.023665000000001</v>
      </c>
      <c r="BJ217" s="744">
        <v>2998691</v>
      </c>
      <c r="BK217" s="382">
        <f t="shared" si="348"/>
        <v>33.575997000000001</v>
      </c>
      <c r="BL217" s="69">
        <f t="shared" si="272"/>
        <v>1146128</v>
      </c>
      <c r="BM217" s="382">
        <f t="shared" si="349"/>
        <v>12.959749</v>
      </c>
      <c r="BN217" s="69">
        <f t="shared" si="313"/>
        <v>2309522</v>
      </c>
      <c r="BO217" s="382">
        <f t="shared" si="350"/>
        <v>26.067979999999999</v>
      </c>
      <c r="BP217" s="744">
        <v>3455650</v>
      </c>
      <c r="BQ217" s="382">
        <f t="shared" si="351"/>
        <v>39.027729000000001</v>
      </c>
      <c r="BR217" s="20"/>
      <c r="BS217" s="744">
        <v>658903</v>
      </c>
      <c r="BT217" s="420">
        <f t="shared" si="357"/>
        <v>7.9070640000000001</v>
      </c>
      <c r="BU217" s="69">
        <f t="shared" si="314"/>
        <v>45434</v>
      </c>
      <c r="BV217" s="420">
        <f t="shared" si="358"/>
        <v>0.53197700000000003</v>
      </c>
      <c r="BW217" s="744">
        <v>704337</v>
      </c>
      <c r="BX217" s="420">
        <f t="shared" si="329"/>
        <v>8.4390409999999996</v>
      </c>
      <c r="BY217" s="744">
        <v>1151159</v>
      </c>
      <c r="BZ217" s="420">
        <f t="shared" si="330"/>
        <v>15.805424</v>
      </c>
      <c r="CA217" s="69">
        <f t="shared" si="315"/>
        <v>1602868</v>
      </c>
      <c r="CB217" s="420">
        <f t="shared" si="278"/>
        <v>17.432471</v>
      </c>
      <c r="CC217" s="744">
        <v>2754027</v>
      </c>
      <c r="CD217" s="420">
        <f t="shared" si="275"/>
        <v>33.237895000000002</v>
      </c>
      <c r="CE217" s="69">
        <f t="shared" si="316"/>
        <v>1810062</v>
      </c>
      <c r="CF217" s="420">
        <f t="shared" si="276"/>
        <v>23.712488</v>
      </c>
      <c r="CG217" s="69">
        <f t="shared" si="317"/>
        <v>1650215</v>
      </c>
      <c r="CH217" s="420">
        <f t="shared" si="273"/>
        <v>17.986346000000001</v>
      </c>
      <c r="CI217" s="744">
        <v>3460277</v>
      </c>
      <c r="CJ217" s="471">
        <f t="shared" si="274"/>
        <v>41.698833999999998</v>
      </c>
      <c r="CK217" s="96"/>
      <c r="CL217" s="514">
        <v>964</v>
      </c>
      <c r="CM217" s="868">
        <f t="shared" si="287"/>
        <v>1.142116182572614</v>
      </c>
      <c r="CN217" s="613"/>
      <c r="CO217" s="96"/>
      <c r="CP217" s="69">
        <f t="shared" si="318"/>
        <v>413661.91804979253</v>
      </c>
      <c r="CQ217" s="692">
        <f t="shared" si="359"/>
        <v>5.1245440757965959</v>
      </c>
      <c r="CR217" s="69">
        <f t="shared" si="318"/>
        <v>107738.10373443984</v>
      </c>
      <c r="CS217" s="692">
        <f t="shared" si="360"/>
        <v>1.206481711653699</v>
      </c>
      <c r="CT217" s="69">
        <f t="shared" si="318"/>
        <v>521400.02178423235</v>
      </c>
      <c r="CU217" s="692">
        <f t="shared" si="369"/>
        <v>6.3310257874502947</v>
      </c>
      <c r="CV217" s="69">
        <f t="shared" si="318"/>
        <v>895349.41804979253</v>
      </c>
      <c r="CW217" s="692">
        <f t="shared" si="332"/>
        <v>9.9295505149503072</v>
      </c>
      <c r="CX217" s="69">
        <f t="shared" si="319"/>
        <v>2529504.0995850619</v>
      </c>
      <c r="CY217" s="692">
        <f t="shared" si="333"/>
        <v>29.06398396968115</v>
      </c>
      <c r="CZ217" s="69">
        <f t="shared" si="320"/>
        <v>3424853.5176348547</v>
      </c>
      <c r="DA217" s="692">
        <f t="shared" si="361"/>
        <v>38.993534484631454</v>
      </c>
      <c r="DB217" s="69">
        <f t="shared" si="321"/>
        <v>1309011.3360995851</v>
      </c>
      <c r="DC217" s="692">
        <f t="shared" si="362"/>
        <v>15.054094590746905</v>
      </c>
      <c r="DD217" s="69">
        <f t="shared" si="322"/>
        <v>2637742.4502074686</v>
      </c>
      <c r="DE217" s="692">
        <f t="shared" si="363"/>
        <v>30.277635753592126</v>
      </c>
      <c r="DF217" s="69">
        <f t="shared" si="322"/>
        <v>3946753.7863070536</v>
      </c>
      <c r="DG217" s="692">
        <f t="shared" si="284"/>
        <v>45.331730344339029</v>
      </c>
      <c r="DH217" s="20"/>
      <c r="DI217" s="69">
        <f t="shared" si="323"/>
        <v>752543.77904564317</v>
      </c>
      <c r="DJ217" s="692">
        <f t="shared" si="364"/>
        <v>9.193943329635891</v>
      </c>
      <c r="DK217" s="69">
        <f t="shared" si="323"/>
        <v>51890.906639004148</v>
      </c>
      <c r="DL217" s="692">
        <f t="shared" si="365"/>
        <v>0.61858009936398917</v>
      </c>
      <c r="DM217" s="69">
        <f t="shared" si="323"/>
        <v>804434.68568464729</v>
      </c>
      <c r="DN217" s="692">
        <f t="shared" si="370"/>
        <v>9.8125234289998797</v>
      </c>
      <c r="DO217" s="69">
        <f t="shared" si="323"/>
        <v>1314757.3226141077</v>
      </c>
      <c r="DP217" s="692">
        <f t="shared" si="334"/>
        <v>18.374922539914824</v>
      </c>
      <c r="DQ217" s="69">
        <f t="shared" si="324"/>
        <v>1830661.4813278008</v>
      </c>
      <c r="DR217" s="692">
        <f t="shared" si="335"/>
        <v>20.242619375819977</v>
      </c>
      <c r="DS217" s="69">
        <f t="shared" si="325"/>
        <v>3145418.8039419088</v>
      </c>
      <c r="DT217" s="692">
        <f t="shared" si="366"/>
        <v>38.617541915734805</v>
      </c>
      <c r="DU217" s="69">
        <f t="shared" si="326"/>
        <v>2067301.101659751</v>
      </c>
      <c r="DV217" s="471">
        <f t="shared" si="367"/>
        <v>27.568865869550716</v>
      </c>
      <c r="DW217" s="69">
        <f t="shared" si="327"/>
        <v>1884737.2562240663</v>
      </c>
      <c r="DX217" s="692">
        <f t="shared" si="368"/>
        <v>20.886643057770726</v>
      </c>
      <c r="DY217" s="69">
        <f t="shared" si="328"/>
        <v>3952038.3578838171</v>
      </c>
      <c r="DZ217" s="692">
        <f t="shared" si="285"/>
        <v>48.455508927321446</v>
      </c>
      <c r="EA217" s="91"/>
      <c r="EB217" s="388">
        <v>259000</v>
      </c>
      <c r="EC217" s="69">
        <f t="shared" si="290"/>
        <v>1596000</v>
      </c>
      <c r="ED217" s="388">
        <v>1855000</v>
      </c>
      <c r="EE217" s="388">
        <v>305000</v>
      </c>
      <c r="EF217" s="69">
        <f t="shared" si="291"/>
        <v>1412000</v>
      </c>
      <c r="EG217" s="388">
        <v>1717000</v>
      </c>
      <c r="EH217" s="388">
        <v>564000</v>
      </c>
      <c r="EI217" s="69">
        <f t="shared" si="331"/>
        <v>3008000</v>
      </c>
      <c r="EJ217" s="388">
        <v>3572000</v>
      </c>
      <c r="EK217" s="91"/>
      <c r="EL217" s="69"/>
      <c r="EM217" s="69"/>
      <c r="EN217" s="69"/>
      <c r="EO217" s="69"/>
      <c r="EP217" s="69"/>
      <c r="EQ217" s="69"/>
      <c r="ER217" s="69"/>
      <c r="ES217" s="69"/>
      <c r="ET217" s="69"/>
      <c r="EU217" s="91"/>
    </row>
    <row r="218" spans="1:151" s="72" customFormat="1">
      <c r="A218" s="61">
        <v>39539</v>
      </c>
      <c r="B218" s="70">
        <v>289</v>
      </c>
      <c r="C218" s="70">
        <f t="shared" si="292"/>
        <v>690</v>
      </c>
      <c r="D218" s="70">
        <v>979</v>
      </c>
      <c r="E218" s="70">
        <f t="shared" si="293"/>
        <v>1982</v>
      </c>
      <c r="F218" s="70">
        <f t="shared" si="294"/>
        <v>2898</v>
      </c>
      <c r="G218" s="70">
        <f t="shared" si="295"/>
        <v>4880</v>
      </c>
      <c r="H218" s="70">
        <v>2271</v>
      </c>
      <c r="I218" s="70">
        <f t="shared" si="296"/>
        <v>3588</v>
      </c>
      <c r="J218" s="70">
        <v>5859</v>
      </c>
      <c r="K218" s="23"/>
      <c r="L218" s="70">
        <v>1274</v>
      </c>
      <c r="M218" s="70">
        <f t="shared" si="297"/>
        <v>2897</v>
      </c>
      <c r="N218" s="70">
        <v>4171</v>
      </c>
      <c r="O218" s="70">
        <f t="shared" si="298"/>
        <v>1060</v>
      </c>
      <c r="P218" s="70">
        <f t="shared" si="299"/>
        <v>1896</v>
      </c>
      <c r="Q218" s="70">
        <f t="shared" si="300"/>
        <v>2956</v>
      </c>
      <c r="R218" s="70">
        <v>2334</v>
      </c>
      <c r="S218" s="70">
        <f t="shared" si="301"/>
        <v>4793</v>
      </c>
      <c r="T218" s="70">
        <v>7127</v>
      </c>
      <c r="U218" s="23"/>
      <c r="V218" s="70">
        <v>-985</v>
      </c>
      <c r="W218" s="70">
        <f t="shared" si="302"/>
        <v>-2207</v>
      </c>
      <c r="X218" s="70">
        <v>-3192</v>
      </c>
      <c r="Y218" s="70">
        <f t="shared" si="303"/>
        <v>922</v>
      </c>
      <c r="Z218" s="70">
        <f t="shared" si="304"/>
        <v>1002</v>
      </c>
      <c r="AA218" s="70">
        <f t="shared" si="305"/>
        <v>1924</v>
      </c>
      <c r="AB218" s="70">
        <v>-63</v>
      </c>
      <c r="AC218" s="70">
        <f t="shared" si="306"/>
        <v>-1205</v>
      </c>
      <c r="AD218" s="70">
        <v>-1268</v>
      </c>
      <c r="AE218" s="23"/>
      <c r="AF218" s="233">
        <f t="shared" si="352"/>
        <v>-10297</v>
      </c>
      <c r="AG218" s="233">
        <f t="shared" si="307"/>
        <v>-20278</v>
      </c>
      <c r="AH218" s="233">
        <f t="shared" si="353"/>
        <v>-30575</v>
      </c>
      <c r="AI218" s="233">
        <f t="shared" si="308"/>
        <v>16116</v>
      </c>
      <c r="AJ218" s="233">
        <f t="shared" si="309"/>
        <v>19125</v>
      </c>
      <c r="AK218" s="233">
        <f t="shared" si="310"/>
        <v>35241</v>
      </c>
      <c r="AL218" s="233">
        <f t="shared" si="354"/>
        <v>5819</v>
      </c>
      <c r="AM218" s="233">
        <f t="shared" si="311"/>
        <v>-1153</v>
      </c>
      <c r="AN218" s="233">
        <f t="shared" si="355"/>
        <v>4666</v>
      </c>
      <c r="AO218" s="23"/>
      <c r="AP218" s="233">
        <f t="shared" si="336"/>
        <v>3931</v>
      </c>
      <c r="AQ218" s="233">
        <f t="shared" si="337"/>
        <v>14228</v>
      </c>
      <c r="AR218" s="233">
        <f t="shared" si="338"/>
        <v>-10297</v>
      </c>
      <c r="AS218" s="233">
        <f t="shared" si="339"/>
        <v>29427</v>
      </c>
      <c r="AT218" s="233">
        <f t="shared" si="340"/>
        <v>13311</v>
      </c>
      <c r="AU218" s="233">
        <f t="shared" si="341"/>
        <v>16116</v>
      </c>
      <c r="AV218" s="409">
        <f t="shared" si="342"/>
        <v>33358</v>
      </c>
      <c r="AW218" s="409">
        <f t="shared" si="343"/>
        <v>27539</v>
      </c>
      <c r="AX218" s="233">
        <f t="shared" si="344"/>
        <v>5819</v>
      </c>
      <c r="AY218" s="75"/>
      <c r="AZ218" s="744">
        <v>388895</v>
      </c>
      <c r="BA218" s="382">
        <f t="shared" si="356"/>
        <v>4.4209490000000002</v>
      </c>
      <c r="BB218" s="69">
        <f t="shared" si="312"/>
        <v>88514</v>
      </c>
      <c r="BC218" s="382">
        <f t="shared" si="356"/>
        <v>1.050338</v>
      </c>
      <c r="BD218" s="744">
        <v>477409</v>
      </c>
      <c r="BE218" s="382">
        <f t="shared" si="345"/>
        <v>5.4712870000000002</v>
      </c>
      <c r="BF218" s="744">
        <v>686454</v>
      </c>
      <c r="BG218" s="382">
        <f t="shared" si="346"/>
        <v>8.5981579999999997</v>
      </c>
      <c r="BH218" s="69">
        <f t="shared" si="286"/>
        <v>2742220</v>
      </c>
      <c r="BI218" s="382">
        <f t="shared" si="347"/>
        <v>25.595124999999999</v>
      </c>
      <c r="BJ218" s="744">
        <v>3428674</v>
      </c>
      <c r="BK218" s="382">
        <f t="shared" si="348"/>
        <v>34.193283000000001</v>
      </c>
      <c r="BL218" s="69">
        <f t="shared" si="272"/>
        <v>1075349</v>
      </c>
      <c r="BM218" s="382">
        <f t="shared" si="349"/>
        <v>13.019107</v>
      </c>
      <c r="BN218" s="69">
        <f t="shared" si="313"/>
        <v>2831143</v>
      </c>
      <c r="BO218" s="382">
        <f t="shared" si="350"/>
        <v>26.651582000000001</v>
      </c>
      <c r="BP218" s="744">
        <v>3906492</v>
      </c>
      <c r="BQ218" s="382">
        <f t="shared" si="351"/>
        <v>39.670689000000003</v>
      </c>
      <c r="BR218" s="20"/>
      <c r="BS218" s="744">
        <v>668301</v>
      </c>
      <c r="BT218" s="420">
        <f t="shared" si="357"/>
        <v>7.9463920000000003</v>
      </c>
      <c r="BU218" s="69">
        <f t="shared" si="314"/>
        <v>44709</v>
      </c>
      <c r="BV218" s="420">
        <f t="shared" si="358"/>
        <v>0.53468800000000005</v>
      </c>
      <c r="BW218" s="744">
        <v>713010</v>
      </c>
      <c r="BX218" s="420">
        <f t="shared" si="329"/>
        <v>8.4810800000000004</v>
      </c>
      <c r="BY218" s="744">
        <v>1246752</v>
      </c>
      <c r="BZ218" s="420">
        <f t="shared" si="330"/>
        <v>15.822208</v>
      </c>
      <c r="CA218" s="69">
        <f t="shared" si="315"/>
        <v>1985591</v>
      </c>
      <c r="CB218" s="420">
        <f t="shared" si="278"/>
        <v>18.148015999999998</v>
      </c>
      <c r="CC218" s="744">
        <v>3232343</v>
      </c>
      <c r="CD218" s="420">
        <f t="shared" si="275"/>
        <v>33.970224000000002</v>
      </c>
      <c r="CE218" s="69">
        <f t="shared" si="316"/>
        <v>1915053</v>
      </c>
      <c r="CF218" s="420">
        <f t="shared" si="276"/>
        <v>23.768599999999999</v>
      </c>
      <c r="CG218" s="69">
        <f t="shared" si="317"/>
        <v>2032367</v>
      </c>
      <c r="CH218" s="420">
        <f t="shared" si="273"/>
        <v>18.705145999999999</v>
      </c>
      <c r="CI218" s="744">
        <v>3947420</v>
      </c>
      <c r="CJ218" s="471">
        <f t="shared" si="274"/>
        <v>42.473745999999998</v>
      </c>
      <c r="CK218" s="96"/>
      <c r="CL218" s="514">
        <v>964</v>
      </c>
      <c r="CM218" s="868">
        <f t="shared" si="287"/>
        <v>1.142116182572614</v>
      </c>
      <c r="CN218" s="613"/>
      <c r="CO218" s="96"/>
      <c r="CP218" s="69">
        <f t="shared" si="318"/>
        <v>444163.27282157674</v>
      </c>
      <c r="CQ218" s="692">
        <f t="shared" si="359"/>
        <v>5.1252795986181718</v>
      </c>
      <c r="CR218" s="69">
        <f t="shared" si="318"/>
        <v>101093.27178423236</v>
      </c>
      <c r="CS218" s="692">
        <f t="shared" si="360"/>
        <v>1.2174063911632529</v>
      </c>
      <c r="CT218" s="69">
        <f t="shared" si="318"/>
        <v>545256.54460580915</v>
      </c>
      <c r="CU218" s="692">
        <f t="shared" si="369"/>
        <v>6.3426859897814243</v>
      </c>
      <c r="CV218" s="69">
        <f t="shared" si="318"/>
        <v>784010.22199170117</v>
      </c>
      <c r="CW218" s="692">
        <f t="shared" si="332"/>
        <v>9.9567673592596062</v>
      </c>
      <c r="CX218" s="69">
        <f t="shared" si="319"/>
        <v>3131933.8381742737</v>
      </c>
      <c r="CY218" s="692">
        <f t="shared" si="333"/>
        <v>29.631532872233105</v>
      </c>
      <c r="CZ218" s="69">
        <f t="shared" si="320"/>
        <v>3915944.0601659748</v>
      </c>
      <c r="DA218" s="692">
        <f t="shared" si="361"/>
        <v>39.588300231492703</v>
      </c>
      <c r="DB218" s="69">
        <f t="shared" si="321"/>
        <v>1228173.4948132779</v>
      </c>
      <c r="DC218" s="692">
        <f t="shared" si="362"/>
        <v>15.082046957877781</v>
      </c>
      <c r="DD218" s="69">
        <f t="shared" si="322"/>
        <v>3233494.2354771784</v>
      </c>
      <c r="DE218" s="692">
        <f t="shared" si="363"/>
        <v>30.856041318468446</v>
      </c>
      <c r="DF218" s="69">
        <f t="shared" si="322"/>
        <v>4461667.7302904557</v>
      </c>
      <c r="DG218" s="692">
        <f t="shared" si="284"/>
        <v>45.938088276346228</v>
      </c>
      <c r="DH218" s="20"/>
      <c r="DI218" s="69">
        <f t="shared" si="323"/>
        <v>763277.38692946057</v>
      </c>
      <c r="DJ218" s="692">
        <f t="shared" si="364"/>
        <v>9.2141957455353065</v>
      </c>
      <c r="DK218" s="69">
        <f t="shared" si="323"/>
        <v>51062.872406638999</v>
      </c>
      <c r="DL218" s="692">
        <f t="shared" si="365"/>
        <v>0.62002945460324621</v>
      </c>
      <c r="DM218" s="69">
        <f t="shared" si="323"/>
        <v>814340.25933609949</v>
      </c>
      <c r="DN218" s="692">
        <f t="shared" si="370"/>
        <v>9.8342252001385546</v>
      </c>
      <c r="DO218" s="69">
        <f t="shared" si="323"/>
        <v>1423935.6348547717</v>
      </c>
      <c r="DP218" s="692">
        <f t="shared" si="334"/>
        <v>18.345859496658008</v>
      </c>
      <c r="DQ218" s="69">
        <f t="shared" si="324"/>
        <v>2267775.6130705392</v>
      </c>
      <c r="DR218" s="692">
        <f t="shared" si="335"/>
        <v>21.010050948117986</v>
      </c>
      <c r="DS218" s="69">
        <f t="shared" si="325"/>
        <v>3691711.2479253109</v>
      </c>
      <c r="DT218" s="692">
        <f t="shared" si="366"/>
        <v>39.355910444775994</v>
      </c>
      <c r="DU218" s="69">
        <f t="shared" si="326"/>
        <v>2187213.0217842325</v>
      </c>
      <c r="DV218" s="471">
        <f t="shared" si="367"/>
        <v>27.560055242193314</v>
      </c>
      <c r="DW218" s="69">
        <f t="shared" si="327"/>
        <v>2321199.2396265557</v>
      </c>
      <c r="DX218" s="692">
        <f t="shared" si="368"/>
        <v>21.656085573148356</v>
      </c>
      <c r="DY218" s="69">
        <f t="shared" si="328"/>
        <v>4508412.2614107877</v>
      </c>
      <c r="DZ218" s="692">
        <f t="shared" si="285"/>
        <v>49.216140815341674</v>
      </c>
      <c r="EA218" s="91"/>
      <c r="EB218" s="388">
        <v>240000</v>
      </c>
      <c r="EC218" s="69">
        <f t="shared" si="290"/>
        <v>1306000</v>
      </c>
      <c r="ED218" s="388">
        <v>1546000</v>
      </c>
      <c r="EE218" s="388">
        <v>232000</v>
      </c>
      <c r="EF218" s="69">
        <f t="shared" si="291"/>
        <v>904000</v>
      </c>
      <c r="EG218" s="388">
        <v>1136000</v>
      </c>
      <c r="EH218" s="388">
        <v>472000</v>
      </c>
      <c r="EI218" s="69">
        <f t="shared" si="331"/>
        <v>2210000</v>
      </c>
      <c r="EJ218" s="388">
        <v>2682000</v>
      </c>
      <c r="EK218" s="91"/>
      <c r="EL218" s="69"/>
      <c r="EM218" s="69"/>
      <c r="EN218" s="69"/>
      <c r="EO218" s="69"/>
      <c r="EP218" s="69"/>
      <c r="EQ218" s="69"/>
      <c r="ER218" s="69"/>
      <c r="ES218" s="69"/>
      <c r="ET218" s="69"/>
      <c r="EU218" s="91"/>
    </row>
    <row r="219" spans="1:151" s="72" customFormat="1">
      <c r="A219" s="61">
        <v>39569</v>
      </c>
      <c r="B219" s="70">
        <v>305</v>
      </c>
      <c r="C219" s="70">
        <f t="shared" si="292"/>
        <v>758</v>
      </c>
      <c r="D219" s="70">
        <v>1063</v>
      </c>
      <c r="E219" s="70">
        <f t="shared" si="293"/>
        <v>2125</v>
      </c>
      <c r="F219" s="70">
        <f t="shared" si="294"/>
        <v>2719</v>
      </c>
      <c r="G219" s="70">
        <f t="shared" si="295"/>
        <v>4844</v>
      </c>
      <c r="H219" s="70">
        <v>2430</v>
      </c>
      <c r="I219" s="70">
        <f t="shared" si="296"/>
        <v>3477</v>
      </c>
      <c r="J219" s="70">
        <v>5907</v>
      </c>
      <c r="K219" s="23"/>
      <c r="L219" s="70">
        <v>1105</v>
      </c>
      <c r="M219" s="70">
        <f t="shared" si="297"/>
        <v>2779</v>
      </c>
      <c r="N219" s="70">
        <v>3884</v>
      </c>
      <c r="O219" s="70">
        <f t="shared" si="298"/>
        <v>1220</v>
      </c>
      <c r="P219" s="70">
        <f t="shared" si="299"/>
        <v>2102</v>
      </c>
      <c r="Q219" s="70">
        <f t="shared" si="300"/>
        <v>3322</v>
      </c>
      <c r="R219" s="70">
        <v>2325</v>
      </c>
      <c r="S219" s="70">
        <f t="shared" si="301"/>
        <v>4881</v>
      </c>
      <c r="T219" s="70">
        <v>7206</v>
      </c>
      <c r="U219" s="23"/>
      <c r="V219" s="70">
        <v>-800</v>
      </c>
      <c r="W219" s="70">
        <f t="shared" si="302"/>
        <v>-2021</v>
      </c>
      <c r="X219" s="70">
        <v>-2821</v>
      </c>
      <c r="Y219" s="70">
        <f t="shared" si="303"/>
        <v>905</v>
      </c>
      <c r="Z219" s="70">
        <f t="shared" si="304"/>
        <v>617</v>
      </c>
      <c r="AA219" s="70">
        <f t="shared" si="305"/>
        <v>1522</v>
      </c>
      <c r="AB219" s="70">
        <v>105</v>
      </c>
      <c r="AC219" s="70">
        <f t="shared" si="306"/>
        <v>-1404</v>
      </c>
      <c r="AD219" s="70">
        <v>-1299</v>
      </c>
      <c r="AE219" s="23"/>
      <c r="AF219" s="233">
        <f t="shared" si="352"/>
        <v>-10448</v>
      </c>
      <c r="AG219" s="233">
        <f t="shared" si="307"/>
        <v>-20746</v>
      </c>
      <c r="AH219" s="233">
        <f t="shared" si="353"/>
        <v>-31194</v>
      </c>
      <c r="AI219" s="233">
        <f t="shared" si="308"/>
        <v>16514</v>
      </c>
      <c r="AJ219" s="233">
        <f t="shared" si="309"/>
        <v>19611</v>
      </c>
      <c r="AK219" s="233">
        <f t="shared" si="310"/>
        <v>36125</v>
      </c>
      <c r="AL219" s="233">
        <f t="shared" si="354"/>
        <v>6066</v>
      </c>
      <c r="AM219" s="233">
        <f t="shared" si="311"/>
        <v>-1135</v>
      </c>
      <c r="AN219" s="233">
        <f t="shared" si="355"/>
        <v>4931</v>
      </c>
      <c r="AO219" s="23"/>
      <c r="AP219" s="233">
        <f t="shared" si="336"/>
        <v>3931</v>
      </c>
      <c r="AQ219" s="233">
        <f t="shared" si="337"/>
        <v>14379</v>
      </c>
      <c r="AR219" s="233">
        <f t="shared" si="338"/>
        <v>-10448</v>
      </c>
      <c r="AS219" s="233">
        <f t="shared" si="339"/>
        <v>29836</v>
      </c>
      <c r="AT219" s="233">
        <f t="shared" si="340"/>
        <v>13322</v>
      </c>
      <c r="AU219" s="233">
        <f t="shared" si="341"/>
        <v>16514</v>
      </c>
      <c r="AV219" s="409">
        <f t="shared" si="342"/>
        <v>33767</v>
      </c>
      <c r="AW219" s="409">
        <f t="shared" si="343"/>
        <v>27701</v>
      </c>
      <c r="AX219" s="233">
        <f t="shared" si="344"/>
        <v>6066</v>
      </c>
      <c r="AY219" s="75"/>
      <c r="AZ219" s="744">
        <v>435939</v>
      </c>
      <c r="BA219" s="382">
        <f t="shared" si="356"/>
        <v>4.4935229999999997</v>
      </c>
      <c r="BB219" s="69">
        <f t="shared" si="312"/>
        <v>97473</v>
      </c>
      <c r="BC219" s="382">
        <f t="shared" si="356"/>
        <v>1.063642</v>
      </c>
      <c r="BD219" s="744">
        <v>533412</v>
      </c>
      <c r="BE219" s="382">
        <f t="shared" si="345"/>
        <v>5.5571650000000004</v>
      </c>
      <c r="BF219" s="744">
        <v>630994</v>
      </c>
      <c r="BG219" s="382">
        <f t="shared" si="346"/>
        <v>8.5409439999999996</v>
      </c>
      <c r="BH219" s="69">
        <f t="shared" si="286"/>
        <v>2624207</v>
      </c>
      <c r="BI219" s="382">
        <f t="shared" si="347"/>
        <v>25.94454</v>
      </c>
      <c r="BJ219" s="744">
        <v>3255201</v>
      </c>
      <c r="BK219" s="382">
        <f t="shared" si="348"/>
        <v>34.485484</v>
      </c>
      <c r="BL219" s="69">
        <f t="shared" si="272"/>
        <v>1066933</v>
      </c>
      <c r="BM219" s="382">
        <f t="shared" si="349"/>
        <v>13.034466999999999</v>
      </c>
      <c r="BN219" s="69">
        <f t="shared" si="313"/>
        <v>2722164</v>
      </c>
      <c r="BO219" s="382">
        <f t="shared" si="350"/>
        <v>27.014046</v>
      </c>
      <c r="BP219" s="744">
        <v>3789097</v>
      </c>
      <c r="BQ219" s="382">
        <f t="shared" si="351"/>
        <v>40.048513</v>
      </c>
      <c r="BR219" s="20"/>
      <c r="BS219" s="744">
        <v>656540</v>
      </c>
      <c r="BT219" s="420">
        <f t="shared" si="357"/>
        <v>7.9252909999999996</v>
      </c>
      <c r="BU219" s="69">
        <f t="shared" si="314"/>
        <v>42965</v>
      </c>
      <c r="BV219" s="420">
        <f t="shared" si="358"/>
        <v>0.53046499999999996</v>
      </c>
      <c r="BW219" s="744">
        <v>699505</v>
      </c>
      <c r="BX219" s="420">
        <f t="shared" si="329"/>
        <v>8.4557559999999992</v>
      </c>
      <c r="BY219" s="744">
        <v>1347620</v>
      </c>
      <c r="BZ219" s="420">
        <f t="shared" si="330"/>
        <v>15.853013000000001</v>
      </c>
      <c r="CA219" s="69">
        <f t="shared" si="315"/>
        <v>1744019</v>
      </c>
      <c r="CB219" s="420">
        <f t="shared" si="278"/>
        <v>18.643857000000001</v>
      </c>
      <c r="CC219" s="744">
        <v>3091639</v>
      </c>
      <c r="CD219" s="420">
        <f t="shared" si="275"/>
        <v>34.496870000000001</v>
      </c>
      <c r="CE219" s="69">
        <f t="shared" si="316"/>
        <v>2004160</v>
      </c>
      <c r="CF219" s="420">
        <f t="shared" si="276"/>
        <v>23.778303999999999</v>
      </c>
      <c r="CG219" s="69">
        <f t="shared" si="317"/>
        <v>1788984</v>
      </c>
      <c r="CH219" s="420">
        <f t="shared" si="273"/>
        <v>19.197139</v>
      </c>
      <c r="CI219" s="744">
        <v>3793144</v>
      </c>
      <c r="CJ219" s="471">
        <f t="shared" si="274"/>
        <v>42.975442999999999</v>
      </c>
      <c r="CK219" s="96"/>
      <c r="CL219" s="514">
        <v>964</v>
      </c>
      <c r="CM219" s="868">
        <f t="shared" si="287"/>
        <v>1.142116182572614</v>
      </c>
      <c r="CN219" s="613"/>
      <c r="CO219" s="96"/>
      <c r="CP219" s="69">
        <f t="shared" si="318"/>
        <v>497892.98651452281</v>
      </c>
      <c r="CQ219" s="692">
        <f t="shared" si="359"/>
        <v>5.1939184381369863</v>
      </c>
      <c r="CR219" s="69">
        <f t="shared" si="318"/>
        <v>111325.4906639004</v>
      </c>
      <c r="CS219" s="692">
        <f t="shared" si="360"/>
        <v>1.2293004773207157</v>
      </c>
      <c r="CT219" s="69">
        <f t="shared" si="318"/>
        <v>609218.4771784232</v>
      </c>
      <c r="CU219" s="692">
        <f t="shared" si="369"/>
        <v>6.4232189154577011</v>
      </c>
      <c r="CV219" s="69">
        <f t="shared" si="318"/>
        <v>720668.45850622398</v>
      </c>
      <c r="CW219" s="692">
        <f t="shared" si="332"/>
        <v>9.8644347362207672</v>
      </c>
      <c r="CX219" s="69">
        <f t="shared" si="319"/>
        <v>2997149.281120332</v>
      </c>
      <c r="CY219" s="692">
        <f t="shared" si="333"/>
        <v>29.941401046057297</v>
      </c>
      <c r="CZ219" s="69">
        <f t="shared" si="320"/>
        <v>3717817.7396265557</v>
      </c>
      <c r="DA219" s="692">
        <f t="shared" si="361"/>
        <v>39.805835782278059</v>
      </c>
      <c r="DB219" s="69">
        <f t="shared" si="321"/>
        <v>1218561.4450207469</v>
      </c>
      <c r="DC219" s="692">
        <f t="shared" si="362"/>
        <v>15.058353174357753</v>
      </c>
      <c r="DD219" s="69">
        <f t="shared" si="322"/>
        <v>3109027.5560165974</v>
      </c>
      <c r="DE219" s="692">
        <f t="shared" si="363"/>
        <v>31.177483359463583</v>
      </c>
      <c r="DF219" s="69">
        <f t="shared" si="322"/>
        <v>4327589.0010373443</v>
      </c>
      <c r="DG219" s="692">
        <f t="shared" si="284"/>
        <v>46.235836533821335</v>
      </c>
      <c r="DH219" s="20"/>
      <c r="DI219" s="69">
        <f t="shared" si="323"/>
        <v>749844.95850622398</v>
      </c>
      <c r="DJ219" s="692">
        <f t="shared" si="364"/>
        <v>9.1635227415951803</v>
      </c>
      <c r="DK219" s="69">
        <f t="shared" si="323"/>
        <v>49071.021784232362</v>
      </c>
      <c r="DL219" s="692">
        <f t="shared" si="365"/>
        <v>0.6133558540698818</v>
      </c>
      <c r="DM219" s="69">
        <f t="shared" si="323"/>
        <v>798915.98029045644</v>
      </c>
      <c r="DN219" s="692">
        <f t="shared" si="370"/>
        <v>9.7768785956650621</v>
      </c>
      <c r="DO219" s="69">
        <f t="shared" si="323"/>
        <v>1539138.6099585062</v>
      </c>
      <c r="DP219" s="692">
        <f t="shared" si="334"/>
        <v>18.329404420994202</v>
      </c>
      <c r="DQ219" s="69">
        <f t="shared" si="324"/>
        <v>1991872.3226141077</v>
      </c>
      <c r="DR219" s="692">
        <f t="shared" si="335"/>
        <v>21.527412564723509</v>
      </c>
      <c r="DS219" s="69">
        <f t="shared" si="325"/>
        <v>3531010.9325726139</v>
      </c>
      <c r="DT219" s="692">
        <f t="shared" si="366"/>
        <v>39.856816985717707</v>
      </c>
      <c r="DU219" s="69">
        <f t="shared" si="326"/>
        <v>2288983.5684647304</v>
      </c>
      <c r="DV219" s="471">
        <f t="shared" si="367"/>
        <v>27.492927162589375</v>
      </c>
      <c r="DW219" s="69">
        <f t="shared" si="327"/>
        <v>2043227.5767634853</v>
      </c>
      <c r="DX219" s="692">
        <f t="shared" si="368"/>
        <v>22.167138159568491</v>
      </c>
      <c r="DY219" s="69">
        <f t="shared" si="328"/>
        <v>4332211.1452282155</v>
      </c>
      <c r="DZ219" s="692">
        <f t="shared" si="285"/>
        <v>49.66006532215787</v>
      </c>
      <c r="EA219" s="91"/>
      <c r="EB219" s="388">
        <v>233000</v>
      </c>
      <c r="EC219" s="69">
        <f t="shared" si="290"/>
        <v>1033000</v>
      </c>
      <c r="ED219" s="388">
        <v>1266000</v>
      </c>
      <c r="EE219" s="388">
        <v>184000</v>
      </c>
      <c r="EF219" s="69">
        <f t="shared" si="291"/>
        <v>566000</v>
      </c>
      <c r="EG219" s="388">
        <v>750000</v>
      </c>
      <c r="EH219" s="388">
        <v>416000</v>
      </c>
      <c r="EI219" s="69">
        <f t="shared" si="331"/>
        <v>1600000</v>
      </c>
      <c r="EJ219" s="388">
        <v>2016000</v>
      </c>
      <c r="EK219" s="91"/>
      <c r="EL219" s="69"/>
      <c r="EM219" s="69"/>
      <c r="EN219" s="69"/>
      <c r="EO219" s="69"/>
      <c r="EP219" s="69"/>
      <c r="EQ219" s="69"/>
      <c r="ER219" s="69"/>
      <c r="ES219" s="69"/>
      <c r="ET219" s="69"/>
      <c r="EU219" s="91"/>
    </row>
    <row r="220" spans="1:151" s="72" customFormat="1">
      <c r="A220" s="61">
        <v>39600</v>
      </c>
      <c r="B220" s="70">
        <v>246</v>
      </c>
      <c r="C220" s="70">
        <f t="shared" si="292"/>
        <v>606</v>
      </c>
      <c r="D220" s="70">
        <v>852</v>
      </c>
      <c r="E220" s="70">
        <f t="shared" si="293"/>
        <v>2263</v>
      </c>
      <c r="F220" s="70">
        <f t="shared" si="294"/>
        <v>3247</v>
      </c>
      <c r="G220" s="70">
        <f t="shared" si="295"/>
        <v>5510</v>
      </c>
      <c r="H220" s="70">
        <v>2509</v>
      </c>
      <c r="I220" s="70">
        <f t="shared" si="296"/>
        <v>3853</v>
      </c>
      <c r="J220" s="70">
        <v>6362</v>
      </c>
      <c r="K220" s="23"/>
      <c r="L220" s="70">
        <v>1132</v>
      </c>
      <c r="M220" s="70">
        <f t="shared" si="297"/>
        <v>2665</v>
      </c>
      <c r="N220" s="70">
        <v>3797</v>
      </c>
      <c r="O220" s="70">
        <f t="shared" si="298"/>
        <v>1135</v>
      </c>
      <c r="P220" s="70">
        <f t="shared" si="299"/>
        <v>2013</v>
      </c>
      <c r="Q220" s="70">
        <f t="shared" si="300"/>
        <v>3148</v>
      </c>
      <c r="R220" s="70">
        <v>2267</v>
      </c>
      <c r="S220" s="70">
        <f t="shared" si="301"/>
        <v>4678</v>
      </c>
      <c r="T220" s="70">
        <v>6945</v>
      </c>
      <c r="U220" s="23"/>
      <c r="V220" s="70">
        <v>-886</v>
      </c>
      <c r="W220" s="70">
        <f t="shared" si="302"/>
        <v>-2059</v>
      </c>
      <c r="X220" s="70">
        <v>-2945</v>
      </c>
      <c r="Y220" s="70">
        <f t="shared" si="303"/>
        <v>1128</v>
      </c>
      <c r="Z220" s="70">
        <f t="shared" si="304"/>
        <v>1234</v>
      </c>
      <c r="AA220" s="70">
        <f t="shared" si="305"/>
        <v>2362</v>
      </c>
      <c r="AB220" s="70">
        <v>242</v>
      </c>
      <c r="AC220" s="70">
        <f t="shared" si="306"/>
        <v>-825</v>
      </c>
      <c r="AD220" s="70">
        <v>-583</v>
      </c>
      <c r="AE220" s="23"/>
      <c r="AF220" s="233">
        <f t="shared" si="352"/>
        <v>-10570</v>
      </c>
      <c r="AG220" s="233">
        <f t="shared" si="307"/>
        <v>-21353</v>
      </c>
      <c r="AH220" s="233">
        <f t="shared" si="353"/>
        <v>-31923</v>
      </c>
      <c r="AI220" s="233">
        <f t="shared" si="308"/>
        <v>16704</v>
      </c>
      <c r="AJ220" s="233">
        <f t="shared" si="309"/>
        <v>19951</v>
      </c>
      <c r="AK220" s="233">
        <f t="shared" si="310"/>
        <v>36655</v>
      </c>
      <c r="AL220" s="233">
        <f t="shared" si="354"/>
        <v>6134</v>
      </c>
      <c r="AM220" s="233">
        <f t="shared" si="311"/>
        <v>-1402</v>
      </c>
      <c r="AN220" s="233">
        <f t="shared" si="355"/>
        <v>4732</v>
      </c>
      <c r="AO220" s="23"/>
      <c r="AP220" s="233">
        <f t="shared" si="336"/>
        <v>3887</v>
      </c>
      <c r="AQ220" s="233">
        <f t="shared" si="337"/>
        <v>14457</v>
      </c>
      <c r="AR220" s="233">
        <f t="shared" si="338"/>
        <v>-10570</v>
      </c>
      <c r="AS220" s="233">
        <f t="shared" si="339"/>
        <v>29997</v>
      </c>
      <c r="AT220" s="233">
        <f t="shared" si="340"/>
        <v>13293</v>
      </c>
      <c r="AU220" s="233">
        <f t="shared" si="341"/>
        <v>16704</v>
      </c>
      <c r="AV220" s="409">
        <f t="shared" si="342"/>
        <v>33884</v>
      </c>
      <c r="AW220" s="409">
        <f t="shared" si="343"/>
        <v>27750</v>
      </c>
      <c r="AX220" s="233">
        <f t="shared" si="344"/>
        <v>6134</v>
      </c>
      <c r="AY220" s="75"/>
      <c r="AZ220" s="744">
        <v>352760</v>
      </c>
      <c r="BA220" s="382">
        <f t="shared" si="356"/>
        <v>4.4703499999999998</v>
      </c>
      <c r="BB220" s="69">
        <f t="shared" si="312"/>
        <v>83410</v>
      </c>
      <c r="BC220" s="382">
        <f t="shared" si="356"/>
        <v>1.0545770000000001</v>
      </c>
      <c r="BD220" s="744">
        <v>436170</v>
      </c>
      <c r="BE220" s="382">
        <f t="shared" si="345"/>
        <v>5.5249269999999999</v>
      </c>
      <c r="BF220" s="744">
        <v>712404</v>
      </c>
      <c r="BG220" s="382">
        <f t="shared" si="346"/>
        <v>8.6585959999999993</v>
      </c>
      <c r="BH220" s="69">
        <f t="shared" si="286"/>
        <v>2483853</v>
      </c>
      <c r="BI220" s="382">
        <f t="shared" si="347"/>
        <v>26.637857</v>
      </c>
      <c r="BJ220" s="744">
        <v>3196257</v>
      </c>
      <c r="BK220" s="382">
        <f t="shared" si="348"/>
        <v>35.296453</v>
      </c>
      <c r="BL220" s="69">
        <f t="shared" si="272"/>
        <v>1065164</v>
      </c>
      <c r="BM220" s="382">
        <f t="shared" si="349"/>
        <v>13.128945999999999</v>
      </c>
      <c r="BN220" s="69">
        <f t="shared" si="313"/>
        <v>2567553</v>
      </c>
      <c r="BO220" s="382">
        <f t="shared" si="350"/>
        <v>27.698174000000002</v>
      </c>
      <c r="BP220" s="744">
        <v>3632717</v>
      </c>
      <c r="BQ220" s="382">
        <f t="shared" si="351"/>
        <v>40.827120000000001</v>
      </c>
      <c r="BR220" s="20"/>
      <c r="BS220" s="744">
        <v>707852</v>
      </c>
      <c r="BT220" s="420">
        <f t="shared" si="357"/>
        <v>7.9760600000000004</v>
      </c>
      <c r="BU220" s="69">
        <f t="shared" si="314"/>
        <v>50098</v>
      </c>
      <c r="BV220" s="420">
        <f t="shared" si="358"/>
        <v>0.53517999999999999</v>
      </c>
      <c r="BW220" s="744">
        <v>757950</v>
      </c>
      <c r="BX220" s="420">
        <f t="shared" si="329"/>
        <v>8.5112400000000008</v>
      </c>
      <c r="BY220" s="744">
        <v>1276865</v>
      </c>
      <c r="BZ220" s="420">
        <f t="shared" si="330"/>
        <v>15.938174999999999</v>
      </c>
      <c r="CA220" s="69">
        <f t="shared" si="315"/>
        <v>1728609</v>
      </c>
      <c r="CB220" s="420">
        <f t="shared" si="278"/>
        <v>19.18629</v>
      </c>
      <c r="CC220" s="744">
        <v>3005474</v>
      </c>
      <c r="CD220" s="420">
        <f t="shared" si="275"/>
        <v>35.124465000000001</v>
      </c>
      <c r="CE220" s="69">
        <f t="shared" si="316"/>
        <v>1984717</v>
      </c>
      <c r="CF220" s="420">
        <f t="shared" si="276"/>
        <v>23.914235000000001</v>
      </c>
      <c r="CG220" s="69">
        <f t="shared" si="317"/>
        <v>1780854</v>
      </c>
      <c r="CH220" s="420">
        <f t="shared" si="273"/>
        <v>19.745011000000002</v>
      </c>
      <c r="CI220" s="744">
        <v>3765571</v>
      </c>
      <c r="CJ220" s="471">
        <f t="shared" si="274"/>
        <v>43.659246000000003</v>
      </c>
      <c r="CK220" s="96"/>
      <c r="CL220" s="514">
        <v>986</v>
      </c>
      <c r="CM220" s="868">
        <f t="shared" si="287"/>
        <v>1.1166328600405679</v>
      </c>
      <c r="CN220" s="613"/>
      <c r="CO220" s="96"/>
      <c r="CP220" s="69">
        <f t="shared" si="318"/>
        <v>393903.40770791075</v>
      </c>
      <c r="CQ220" s="692">
        <f t="shared" si="359"/>
        <v>5.1475003213768122</v>
      </c>
      <c r="CR220" s="69">
        <f t="shared" si="318"/>
        <v>93138.346855983778</v>
      </c>
      <c r="CS220" s="692">
        <f t="shared" si="360"/>
        <v>1.2141250209852101</v>
      </c>
      <c r="CT220" s="69">
        <f t="shared" si="318"/>
        <v>487041.75456389453</v>
      </c>
      <c r="CU220" s="692">
        <f t="shared" si="369"/>
        <v>6.3616253423620224</v>
      </c>
      <c r="CV220" s="69">
        <f t="shared" si="318"/>
        <v>795493.71602434071</v>
      </c>
      <c r="CW220" s="692">
        <f t="shared" si="332"/>
        <v>9.9633093543727682</v>
      </c>
      <c r="CX220" s="69">
        <f t="shared" si="319"/>
        <v>2773551.8793103448</v>
      </c>
      <c r="CY220" s="692">
        <f t="shared" si="333"/>
        <v>30.617740014729346</v>
      </c>
      <c r="CZ220" s="69">
        <f t="shared" si="320"/>
        <v>3569045.5953346854</v>
      </c>
      <c r="DA220" s="692">
        <f t="shared" si="361"/>
        <v>40.581049369102111</v>
      </c>
      <c r="DB220" s="69">
        <f t="shared" si="321"/>
        <v>1189397.1237322516</v>
      </c>
      <c r="DC220" s="692">
        <f t="shared" si="362"/>
        <v>15.110809675749579</v>
      </c>
      <c r="DD220" s="69">
        <f t="shared" si="322"/>
        <v>2867014.0496957405</v>
      </c>
      <c r="DE220" s="692">
        <f t="shared" si="363"/>
        <v>31.8384857868189</v>
      </c>
      <c r="DF220" s="69">
        <f t="shared" si="322"/>
        <v>4056411.173427992</v>
      </c>
      <c r="DG220" s="692">
        <f t="shared" si="284"/>
        <v>46.949295462568479</v>
      </c>
      <c r="DH220" s="20"/>
      <c r="DI220" s="69">
        <f t="shared" si="323"/>
        <v>790410.80324543605</v>
      </c>
      <c r="DJ220" s="692">
        <f t="shared" si="364"/>
        <v>9.1843076054789137</v>
      </c>
      <c r="DK220" s="69">
        <f t="shared" si="323"/>
        <v>55941.073022312376</v>
      </c>
      <c r="DL220" s="692">
        <f t="shared" si="365"/>
        <v>0.61614088134751344</v>
      </c>
      <c r="DM220" s="69">
        <f t="shared" si="323"/>
        <v>846351.87626774842</v>
      </c>
      <c r="DN220" s="692">
        <f t="shared" si="370"/>
        <v>9.8004484868264257</v>
      </c>
      <c r="DO220" s="69">
        <f t="shared" si="323"/>
        <v>1425789.4168356997</v>
      </c>
      <c r="DP220" s="692">
        <f t="shared" si="334"/>
        <v>18.359380004851175</v>
      </c>
      <c r="DQ220" s="69">
        <f t="shared" si="324"/>
        <v>1930221.611561866</v>
      </c>
      <c r="DR220" s="692">
        <f t="shared" si="335"/>
        <v>22.068293989051327</v>
      </c>
      <c r="DS220" s="69">
        <f t="shared" si="325"/>
        <v>3356011.0283975657</v>
      </c>
      <c r="DT220" s="692">
        <f t="shared" si="366"/>
        <v>40.427673993902502</v>
      </c>
      <c r="DU220" s="69">
        <f t="shared" si="326"/>
        <v>2216200.2200811361</v>
      </c>
      <c r="DV220" s="471">
        <f t="shared" si="367"/>
        <v>27.543687610330085</v>
      </c>
      <c r="DW220" s="69">
        <f t="shared" si="327"/>
        <v>1988560.0953346856</v>
      </c>
      <c r="DX220" s="692">
        <f t="shared" si="368"/>
        <v>22.711535295328709</v>
      </c>
      <c r="DY220" s="69">
        <f t="shared" si="328"/>
        <v>4204760.315415821</v>
      </c>
      <c r="DZ220" s="692">
        <f t="shared" si="285"/>
        <v>50.255222905658798</v>
      </c>
      <c r="EA220" s="91"/>
      <c r="EB220" s="388">
        <v>213000</v>
      </c>
      <c r="EC220" s="69">
        <f t="shared" si="290"/>
        <v>851000</v>
      </c>
      <c r="ED220" s="388">
        <v>1064000</v>
      </c>
      <c r="EE220" s="388">
        <v>159000</v>
      </c>
      <c r="EF220" s="69">
        <f t="shared" si="291"/>
        <v>477000</v>
      </c>
      <c r="EG220" s="388">
        <v>636000</v>
      </c>
      <c r="EH220" s="388">
        <v>372000</v>
      </c>
      <c r="EI220" s="69">
        <f t="shared" si="331"/>
        <v>1328000</v>
      </c>
      <c r="EJ220" s="388">
        <v>1700000</v>
      </c>
      <c r="EK220" s="91"/>
      <c r="EL220" s="69"/>
      <c r="EM220" s="69"/>
      <c r="EN220" s="69"/>
      <c r="EO220" s="69"/>
      <c r="EP220" s="69"/>
      <c r="EQ220" s="69"/>
      <c r="ER220" s="69"/>
      <c r="ES220" s="69"/>
      <c r="ET220" s="69"/>
      <c r="EU220" s="91"/>
    </row>
    <row r="221" spans="1:151" s="72" customFormat="1">
      <c r="A221" s="61">
        <v>39630</v>
      </c>
      <c r="B221" s="70">
        <v>260</v>
      </c>
      <c r="C221" s="70">
        <f t="shared" si="292"/>
        <v>675</v>
      </c>
      <c r="D221" s="70">
        <v>935</v>
      </c>
      <c r="E221" s="70">
        <f t="shared" si="293"/>
        <v>2839</v>
      </c>
      <c r="F221" s="70">
        <f t="shared" si="294"/>
        <v>4219</v>
      </c>
      <c r="G221" s="70">
        <f t="shared" si="295"/>
        <v>7058</v>
      </c>
      <c r="H221" s="70">
        <v>3099</v>
      </c>
      <c r="I221" s="70">
        <f t="shared" si="296"/>
        <v>4894</v>
      </c>
      <c r="J221" s="70">
        <v>7993</v>
      </c>
      <c r="K221" s="23"/>
      <c r="L221" s="70">
        <v>1164</v>
      </c>
      <c r="M221" s="70">
        <f t="shared" si="297"/>
        <v>2430</v>
      </c>
      <c r="N221" s="70">
        <v>3594</v>
      </c>
      <c r="O221" s="70">
        <f t="shared" si="298"/>
        <v>1398</v>
      </c>
      <c r="P221" s="70">
        <f t="shared" si="299"/>
        <v>2305</v>
      </c>
      <c r="Q221" s="70">
        <f t="shared" si="300"/>
        <v>3703</v>
      </c>
      <c r="R221" s="70">
        <v>2562</v>
      </c>
      <c r="S221" s="70">
        <f t="shared" si="301"/>
        <v>4735</v>
      </c>
      <c r="T221" s="70">
        <v>7297</v>
      </c>
      <c r="U221" s="23"/>
      <c r="V221" s="70">
        <v>-904</v>
      </c>
      <c r="W221" s="70">
        <f t="shared" si="302"/>
        <v>-1755</v>
      </c>
      <c r="X221" s="70">
        <v>-2659</v>
      </c>
      <c r="Y221" s="70">
        <f t="shared" si="303"/>
        <v>1441</v>
      </c>
      <c r="Z221" s="70">
        <f t="shared" si="304"/>
        <v>1914</v>
      </c>
      <c r="AA221" s="70">
        <f t="shared" si="305"/>
        <v>3355</v>
      </c>
      <c r="AB221" s="70">
        <v>537</v>
      </c>
      <c r="AC221" s="70">
        <f t="shared" si="306"/>
        <v>159</v>
      </c>
      <c r="AD221" s="70">
        <v>696</v>
      </c>
      <c r="AE221" s="23"/>
      <c r="AF221" s="233">
        <f t="shared" si="352"/>
        <v>-10778</v>
      </c>
      <c r="AG221" s="233">
        <f t="shared" si="307"/>
        <v>-21566</v>
      </c>
      <c r="AH221" s="233">
        <f t="shared" si="353"/>
        <v>-32344</v>
      </c>
      <c r="AI221" s="233">
        <f t="shared" si="308"/>
        <v>16829</v>
      </c>
      <c r="AJ221" s="233">
        <f t="shared" si="309"/>
        <v>20716</v>
      </c>
      <c r="AK221" s="233">
        <f t="shared" si="310"/>
        <v>37545</v>
      </c>
      <c r="AL221" s="233">
        <f t="shared" si="354"/>
        <v>6051</v>
      </c>
      <c r="AM221" s="233">
        <f t="shared" si="311"/>
        <v>-850</v>
      </c>
      <c r="AN221" s="233">
        <f t="shared" si="355"/>
        <v>5201</v>
      </c>
      <c r="AO221" s="23"/>
      <c r="AP221" s="233">
        <f t="shared" si="336"/>
        <v>3851</v>
      </c>
      <c r="AQ221" s="233">
        <f t="shared" si="337"/>
        <v>14629</v>
      </c>
      <c r="AR221" s="233">
        <f t="shared" si="338"/>
        <v>-10778</v>
      </c>
      <c r="AS221" s="233">
        <f t="shared" si="339"/>
        <v>30204</v>
      </c>
      <c r="AT221" s="233">
        <f t="shared" si="340"/>
        <v>13375</v>
      </c>
      <c r="AU221" s="233">
        <f t="shared" si="341"/>
        <v>16829</v>
      </c>
      <c r="AV221" s="409">
        <f t="shared" si="342"/>
        <v>34055</v>
      </c>
      <c r="AW221" s="409">
        <f t="shared" si="343"/>
        <v>28004</v>
      </c>
      <c r="AX221" s="233">
        <f t="shared" si="344"/>
        <v>6051</v>
      </c>
      <c r="AY221" s="75"/>
      <c r="AZ221" s="744">
        <v>405721</v>
      </c>
      <c r="BA221" s="382">
        <f t="shared" si="356"/>
        <v>4.4903219999999999</v>
      </c>
      <c r="BB221" s="69">
        <f t="shared" si="312"/>
        <v>96091</v>
      </c>
      <c r="BC221" s="382">
        <f t="shared" si="356"/>
        <v>1.068092</v>
      </c>
      <c r="BD221" s="744">
        <v>501812</v>
      </c>
      <c r="BE221" s="382">
        <f t="shared" si="345"/>
        <v>5.558414</v>
      </c>
      <c r="BF221" s="744">
        <v>623590</v>
      </c>
      <c r="BG221" s="382">
        <f t="shared" si="346"/>
        <v>8.7141330000000004</v>
      </c>
      <c r="BH221" s="69">
        <f t="shared" si="286"/>
        <v>2386343</v>
      </c>
      <c r="BI221" s="382">
        <f t="shared" si="347"/>
        <v>27.293191</v>
      </c>
      <c r="BJ221" s="744">
        <v>3009933</v>
      </c>
      <c r="BK221" s="382">
        <f t="shared" si="348"/>
        <v>36.007323999999997</v>
      </c>
      <c r="BL221" s="69">
        <f t="shared" si="272"/>
        <v>1029311</v>
      </c>
      <c r="BM221" s="382">
        <f t="shared" si="349"/>
        <v>13.204454999999999</v>
      </c>
      <c r="BN221" s="69">
        <f t="shared" si="313"/>
        <v>2482855</v>
      </c>
      <c r="BO221" s="382">
        <f t="shared" si="350"/>
        <v>28.366911999999999</v>
      </c>
      <c r="BP221" s="744">
        <v>3512166</v>
      </c>
      <c r="BQ221" s="382">
        <f t="shared" si="351"/>
        <v>41.571367000000002</v>
      </c>
      <c r="BR221" s="20"/>
      <c r="BS221" s="744">
        <v>728463</v>
      </c>
      <c r="BT221" s="420">
        <f t="shared" si="357"/>
        <v>8.0700400000000005</v>
      </c>
      <c r="BU221" s="69">
        <f t="shared" si="314"/>
        <v>48397</v>
      </c>
      <c r="BV221" s="420">
        <f t="shared" si="358"/>
        <v>0.54021799999999998</v>
      </c>
      <c r="BW221" s="744">
        <v>776860</v>
      </c>
      <c r="BX221" s="420">
        <f t="shared" si="329"/>
        <v>8.610258</v>
      </c>
      <c r="BY221" s="744">
        <v>1577684</v>
      </c>
      <c r="BZ221" s="420">
        <f t="shared" si="330"/>
        <v>16.173936000000001</v>
      </c>
      <c r="CA221" s="69">
        <f t="shared" si="315"/>
        <v>1860122</v>
      </c>
      <c r="CB221" s="420">
        <f t="shared" si="278"/>
        <v>19.628817999999999</v>
      </c>
      <c r="CC221" s="744">
        <v>3437806</v>
      </c>
      <c r="CD221" s="420">
        <f t="shared" si="275"/>
        <v>35.802754</v>
      </c>
      <c r="CE221" s="69">
        <f t="shared" si="316"/>
        <v>2306147</v>
      </c>
      <c r="CF221" s="420">
        <f t="shared" si="276"/>
        <v>24.243976</v>
      </c>
      <c r="CG221" s="69">
        <f t="shared" si="317"/>
        <v>1910785</v>
      </c>
      <c r="CH221" s="420">
        <f t="shared" si="273"/>
        <v>20.193363000000002</v>
      </c>
      <c r="CI221" s="744">
        <v>4216932</v>
      </c>
      <c r="CJ221" s="471">
        <f t="shared" si="274"/>
        <v>44.437339000000001</v>
      </c>
      <c r="CK221" s="96"/>
      <c r="CL221" s="514">
        <v>986</v>
      </c>
      <c r="CM221" s="868">
        <f t="shared" si="287"/>
        <v>1.1166328600405679</v>
      </c>
      <c r="CN221" s="613"/>
      <c r="CO221" s="96"/>
      <c r="CP221" s="69">
        <f t="shared" si="318"/>
        <v>453041.40060851927</v>
      </c>
      <c r="CQ221" s="692">
        <f t="shared" si="359"/>
        <v>5.1487229464534172</v>
      </c>
      <c r="CR221" s="69">
        <f t="shared" si="318"/>
        <v>107298.36815415822</v>
      </c>
      <c r="CS221" s="692">
        <f t="shared" si="360"/>
        <v>1.2247040529691553</v>
      </c>
      <c r="CT221" s="69">
        <f t="shared" si="318"/>
        <v>560339.76876267744</v>
      </c>
      <c r="CU221" s="692">
        <f t="shared" si="369"/>
        <v>6.3734269994225725</v>
      </c>
      <c r="CV221" s="69">
        <f t="shared" si="318"/>
        <v>696321.08519269782</v>
      </c>
      <c r="CW221" s="692">
        <f t="shared" si="332"/>
        <v>9.9942832555229106</v>
      </c>
      <c r="CX221" s="69">
        <f t="shared" si="319"/>
        <v>2664669.0091277892</v>
      </c>
      <c r="CY221" s="692">
        <f t="shared" si="333"/>
        <v>31.254918695133728</v>
      </c>
      <c r="CZ221" s="69">
        <f t="shared" si="320"/>
        <v>3360990.0943204868</v>
      </c>
      <c r="DA221" s="692">
        <f t="shared" si="361"/>
        <v>41.249201950656641</v>
      </c>
      <c r="DB221" s="69">
        <f t="shared" si="321"/>
        <v>1149362.4858012169</v>
      </c>
      <c r="DC221" s="692">
        <f t="shared" si="362"/>
        <v>15.143006201976327</v>
      </c>
      <c r="DD221" s="69">
        <f t="shared" si="322"/>
        <v>2772437.4797160244</v>
      </c>
      <c r="DE221" s="692">
        <f t="shared" si="363"/>
        <v>32.486090482492372</v>
      </c>
      <c r="DF221" s="69">
        <f t="shared" si="322"/>
        <v>3921799.9655172415</v>
      </c>
      <c r="DG221" s="692">
        <f t="shared" si="284"/>
        <v>47.629096684468699</v>
      </c>
      <c r="DH221" s="20"/>
      <c r="DI221" s="69">
        <f t="shared" si="323"/>
        <v>813425.72312373226</v>
      </c>
      <c r="DJ221" s="692">
        <f t="shared" si="364"/>
        <v>9.2545782403047738</v>
      </c>
      <c r="DK221" s="69">
        <f t="shared" si="323"/>
        <v>54041.680527383367</v>
      </c>
      <c r="DL221" s="692">
        <f t="shared" si="365"/>
        <v>0.6193971799600031</v>
      </c>
      <c r="DM221" s="69">
        <f t="shared" si="323"/>
        <v>867467.4036511156</v>
      </c>
      <c r="DN221" s="692">
        <f t="shared" si="370"/>
        <v>9.8739754202647791</v>
      </c>
      <c r="DO221" s="69">
        <f t="shared" si="323"/>
        <v>1761693.7971602434</v>
      </c>
      <c r="DP221" s="692">
        <f t="shared" si="334"/>
        <v>18.549310798819924</v>
      </c>
      <c r="DQ221" s="69">
        <f t="shared" si="324"/>
        <v>2077073.3488843814</v>
      </c>
      <c r="DR221" s="692">
        <f t="shared" si="335"/>
        <v>22.484972663467623</v>
      </c>
      <c r="DS221" s="69">
        <f t="shared" si="325"/>
        <v>3838767.1460446245</v>
      </c>
      <c r="DT221" s="692">
        <f t="shared" si="366"/>
        <v>41.034283462287561</v>
      </c>
      <c r="DU221" s="69">
        <f t="shared" si="326"/>
        <v>2575119.5202839756</v>
      </c>
      <c r="DV221" s="471">
        <f t="shared" si="367"/>
        <v>27.803889039124698</v>
      </c>
      <c r="DW221" s="69">
        <f t="shared" si="327"/>
        <v>2133645.3194726165</v>
      </c>
      <c r="DX221" s="692">
        <f t="shared" si="368"/>
        <v>23.132267069056645</v>
      </c>
      <c r="DY221" s="69">
        <f t="shared" si="328"/>
        <v>4708764.8397565922</v>
      </c>
      <c r="DZ221" s="692">
        <f t="shared" si="285"/>
        <v>50.936156108181351</v>
      </c>
      <c r="EA221" s="91"/>
      <c r="EB221" s="388">
        <v>228000</v>
      </c>
      <c r="EC221" s="69">
        <f t="shared" si="290"/>
        <v>1108000</v>
      </c>
      <c r="ED221" s="388">
        <v>1336000</v>
      </c>
      <c r="EE221" s="388">
        <v>168000</v>
      </c>
      <c r="EF221" s="69">
        <f t="shared" si="291"/>
        <v>636000</v>
      </c>
      <c r="EG221" s="388">
        <v>804000</v>
      </c>
      <c r="EH221" s="388">
        <v>396000</v>
      </c>
      <c r="EI221" s="69">
        <f t="shared" si="331"/>
        <v>1744000</v>
      </c>
      <c r="EJ221" s="388">
        <v>2140000</v>
      </c>
      <c r="EK221" s="91"/>
      <c r="EL221" s="69"/>
      <c r="EM221" s="69"/>
      <c r="EN221" s="69"/>
      <c r="EO221" s="69"/>
      <c r="EP221" s="69"/>
      <c r="EQ221" s="69"/>
      <c r="ER221" s="69"/>
      <c r="ES221" s="69"/>
      <c r="ET221" s="69"/>
      <c r="EU221" s="91"/>
    </row>
    <row r="222" spans="1:151" s="72" customFormat="1">
      <c r="A222" s="61">
        <v>39661</v>
      </c>
      <c r="B222" s="70">
        <v>276</v>
      </c>
      <c r="C222" s="70">
        <f t="shared" si="292"/>
        <v>634</v>
      </c>
      <c r="D222" s="70">
        <v>910</v>
      </c>
      <c r="E222" s="70">
        <f t="shared" si="293"/>
        <v>2595</v>
      </c>
      <c r="F222" s="70">
        <f t="shared" si="294"/>
        <v>3828</v>
      </c>
      <c r="G222" s="70">
        <f t="shared" si="295"/>
        <v>6423</v>
      </c>
      <c r="H222" s="70">
        <v>2871</v>
      </c>
      <c r="I222" s="70">
        <f t="shared" si="296"/>
        <v>4462</v>
      </c>
      <c r="J222" s="70">
        <v>7333</v>
      </c>
      <c r="K222" s="23"/>
      <c r="L222" s="70">
        <v>1195</v>
      </c>
      <c r="M222" s="70">
        <f t="shared" si="297"/>
        <v>2582</v>
      </c>
      <c r="N222" s="70">
        <v>3777</v>
      </c>
      <c r="O222" s="70">
        <f t="shared" si="298"/>
        <v>1171</v>
      </c>
      <c r="P222" s="70">
        <f t="shared" si="299"/>
        <v>1920</v>
      </c>
      <c r="Q222" s="70">
        <f t="shared" si="300"/>
        <v>3091</v>
      </c>
      <c r="R222" s="70">
        <v>2366</v>
      </c>
      <c r="S222" s="70">
        <f t="shared" si="301"/>
        <v>4502</v>
      </c>
      <c r="T222" s="70">
        <v>6868</v>
      </c>
      <c r="U222" s="23"/>
      <c r="V222" s="70">
        <v>-919</v>
      </c>
      <c r="W222" s="70">
        <f t="shared" si="302"/>
        <v>-1948</v>
      </c>
      <c r="X222" s="70">
        <v>-2867</v>
      </c>
      <c r="Y222" s="70">
        <f t="shared" si="303"/>
        <v>1424</v>
      </c>
      <c r="Z222" s="70">
        <f t="shared" si="304"/>
        <v>1908</v>
      </c>
      <c r="AA222" s="70">
        <f t="shared" si="305"/>
        <v>3332</v>
      </c>
      <c r="AB222" s="70">
        <v>505</v>
      </c>
      <c r="AC222" s="70">
        <f t="shared" si="306"/>
        <v>-40</v>
      </c>
      <c r="AD222" s="70">
        <v>465</v>
      </c>
      <c r="AE222" s="23"/>
      <c r="AF222" s="233">
        <f t="shared" si="352"/>
        <v>-11047</v>
      </c>
      <c r="AG222" s="233">
        <f t="shared" si="307"/>
        <v>-22233</v>
      </c>
      <c r="AH222" s="233">
        <f t="shared" si="353"/>
        <v>-33280</v>
      </c>
      <c r="AI222" s="233">
        <f t="shared" si="308"/>
        <v>17059</v>
      </c>
      <c r="AJ222" s="233">
        <f t="shared" si="309"/>
        <v>21159</v>
      </c>
      <c r="AK222" s="233">
        <f t="shared" si="310"/>
        <v>38218</v>
      </c>
      <c r="AL222" s="233">
        <f t="shared" si="354"/>
        <v>6012</v>
      </c>
      <c r="AM222" s="233">
        <f t="shared" si="311"/>
        <v>-1074</v>
      </c>
      <c r="AN222" s="233">
        <f t="shared" si="355"/>
        <v>4938</v>
      </c>
      <c r="AO222" s="23"/>
      <c r="AP222" s="233">
        <f t="shared" si="336"/>
        <v>3858</v>
      </c>
      <c r="AQ222" s="233">
        <f t="shared" si="337"/>
        <v>14905</v>
      </c>
      <c r="AR222" s="233">
        <f t="shared" si="338"/>
        <v>-11047</v>
      </c>
      <c r="AS222" s="233">
        <f t="shared" si="339"/>
        <v>30366</v>
      </c>
      <c r="AT222" s="233">
        <f t="shared" si="340"/>
        <v>13307</v>
      </c>
      <c r="AU222" s="233">
        <f t="shared" si="341"/>
        <v>17059</v>
      </c>
      <c r="AV222" s="409">
        <f t="shared" si="342"/>
        <v>34224</v>
      </c>
      <c r="AW222" s="409">
        <f t="shared" si="343"/>
        <v>28212</v>
      </c>
      <c r="AX222" s="233">
        <f t="shared" si="344"/>
        <v>6012</v>
      </c>
      <c r="AY222" s="75"/>
      <c r="AZ222" s="744">
        <v>382415</v>
      </c>
      <c r="BA222" s="382">
        <f t="shared" si="356"/>
        <v>4.4635249999999997</v>
      </c>
      <c r="BB222" s="69">
        <f t="shared" si="312"/>
        <v>87444</v>
      </c>
      <c r="BC222" s="382">
        <f t="shared" si="356"/>
        <v>1.0596449999999999</v>
      </c>
      <c r="BD222" s="744">
        <v>469859</v>
      </c>
      <c r="BE222" s="382">
        <f t="shared" si="345"/>
        <v>5.5231700000000004</v>
      </c>
      <c r="BF222" s="744">
        <v>724379</v>
      </c>
      <c r="BG222" s="382">
        <f t="shared" si="346"/>
        <v>8.8667549999999995</v>
      </c>
      <c r="BH222" s="69">
        <f t="shared" si="286"/>
        <v>2346846</v>
      </c>
      <c r="BI222" s="382">
        <f t="shared" si="347"/>
        <v>27.925888</v>
      </c>
      <c r="BJ222" s="744">
        <v>3071225</v>
      </c>
      <c r="BK222" s="382">
        <f t="shared" si="348"/>
        <v>36.792642999999998</v>
      </c>
      <c r="BL222" s="69">
        <f t="shared" si="272"/>
        <v>1106794</v>
      </c>
      <c r="BM222" s="382">
        <f t="shared" si="349"/>
        <v>13.33028</v>
      </c>
      <c r="BN222" s="69">
        <f t="shared" si="313"/>
        <v>2434856</v>
      </c>
      <c r="BO222" s="382">
        <f t="shared" si="350"/>
        <v>28.991182999999999</v>
      </c>
      <c r="BP222" s="744">
        <v>3541650</v>
      </c>
      <c r="BQ222" s="382">
        <f t="shared" si="351"/>
        <v>42.321463000000001</v>
      </c>
      <c r="BR222" s="20"/>
      <c r="BS222" s="744">
        <v>690578</v>
      </c>
      <c r="BT222" s="420">
        <f t="shared" si="357"/>
        <v>8.0927729999999993</v>
      </c>
      <c r="BU222" s="69">
        <f t="shared" si="314"/>
        <v>51008</v>
      </c>
      <c r="BV222" s="420">
        <f t="shared" si="358"/>
        <v>0.54621200000000003</v>
      </c>
      <c r="BW222" s="744">
        <v>741586</v>
      </c>
      <c r="BX222" s="420">
        <f t="shared" si="329"/>
        <v>8.6389849999999999</v>
      </c>
      <c r="BY222" s="744">
        <v>1518907</v>
      </c>
      <c r="BZ222" s="420">
        <f t="shared" si="330"/>
        <v>16.277028000000001</v>
      </c>
      <c r="CA222" s="69">
        <f t="shared" si="315"/>
        <v>2012460</v>
      </c>
      <c r="CB222" s="420">
        <f t="shared" si="278"/>
        <v>20.168811000000002</v>
      </c>
      <c r="CC222" s="744">
        <v>3531367</v>
      </c>
      <c r="CD222" s="420">
        <f t="shared" si="275"/>
        <v>36.445838999999999</v>
      </c>
      <c r="CE222" s="69">
        <f t="shared" si="316"/>
        <v>2209485</v>
      </c>
      <c r="CF222" s="420">
        <f t="shared" si="276"/>
        <v>24.369800999999999</v>
      </c>
      <c r="CG222" s="69">
        <f t="shared" si="317"/>
        <v>2065459</v>
      </c>
      <c r="CH222" s="420">
        <f t="shared" si="273"/>
        <v>20.739460999999999</v>
      </c>
      <c r="CI222" s="744">
        <v>4274944</v>
      </c>
      <c r="CJ222" s="471">
        <f t="shared" si="274"/>
        <v>45.109262000000001</v>
      </c>
      <c r="CK222" s="96"/>
      <c r="CL222" s="514">
        <v>986</v>
      </c>
      <c r="CM222" s="868">
        <f t="shared" si="287"/>
        <v>1.1166328600405679</v>
      </c>
      <c r="CN222" s="613"/>
      <c r="CO222" s="96"/>
      <c r="CP222" s="69">
        <f t="shared" si="318"/>
        <v>427017.1551724138</v>
      </c>
      <c r="CQ222" s="692">
        <f t="shared" si="359"/>
        <v>5.0964396633279581</v>
      </c>
      <c r="CR222" s="69">
        <f t="shared" si="318"/>
        <v>97642.84381338743</v>
      </c>
      <c r="CS222" s="692">
        <f t="shared" si="360"/>
        <v>1.2100320127399897</v>
      </c>
      <c r="CT222" s="69">
        <f t="shared" si="318"/>
        <v>524659.99898580124</v>
      </c>
      <c r="CU222" s="692">
        <f t="shared" si="369"/>
        <v>6.3064716760679485</v>
      </c>
      <c r="CV222" s="69">
        <f t="shared" si="318"/>
        <v>808865.39452332654</v>
      </c>
      <c r="CW222" s="692">
        <f t="shared" si="332"/>
        <v>10.133463057493044</v>
      </c>
      <c r="CX222" s="69">
        <f t="shared" si="319"/>
        <v>2620565.3610547669</v>
      </c>
      <c r="CY222" s="692">
        <f t="shared" si="333"/>
        <v>31.867741450869353</v>
      </c>
      <c r="CZ222" s="69">
        <f t="shared" si="320"/>
        <v>3429430.7555780932</v>
      </c>
      <c r="DA222" s="692">
        <f t="shared" si="361"/>
        <v>42.001204508362392</v>
      </c>
      <c r="DB222" s="69">
        <f t="shared" si="321"/>
        <v>1235882.5496957405</v>
      </c>
      <c r="DC222" s="692">
        <f t="shared" si="362"/>
        <v>15.229902720821004</v>
      </c>
      <c r="DD222" s="69">
        <f t="shared" si="322"/>
        <v>2718840.219066937</v>
      </c>
      <c r="DE222" s="692">
        <f t="shared" si="363"/>
        <v>33.084234866452924</v>
      </c>
      <c r="DF222" s="69">
        <f t="shared" si="322"/>
        <v>3954722.7687626774</v>
      </c>
      <c r="DG222" s="692">
        <f t="shared" si="284"/>
        <v>48.314137587273926</v>
      </c>
      <c r="DH222" s="20"/>
      <c r="DI222" s="69">
        <f t="shared" si="323"/>
        <v>771122.08722109534</v>
      </c>
      <c r="DJ222" s="692">
        <f t="shared" si="364"/>
        <v>9.2434691094407633</v>
      </c>
      <c r="DK222" s="69">
        <f t="shared" si="323"/>
        <v>56957.208924949293</v>
      </c>
      <c r="DL222" s="692">
        <f t="shared" si="365"/>
        <v>0.62363054420410136</v>
      </c>
      <c r="DM222" s="69">
        <f t="shared" si="323"/>
        <v>828079.29614604462</v>
      </c>
      <c r="DN222" s="692">
        <f t="shared" si="370"/>
        <v>9.8670996536448659</v>
      </c>
      <c r="DO222" s="69">
        <f t="shared" si="323"/>
        <v>1696061.467545639</v>
      </c>
      <c r="DP222" s="692">
        <f t="shared" si="334"/>
        <v>18.587061292961309</v>
      </c>
      <c r="DQ222" s="69">
        <f t="shared" si="324"/>
        <v>2247178.9655172415</v>
      </c>
      <c r="DR222" s="692">
        <f t="shared" si="335"/>
        <v>23.007485493878484</v>
      </c>
      <c r="DS222" s="69">
        <f t="shared" si="325"/>
        <v>3943240.4330628803</v>
      </c>
      <c r="DT222" s="692">
        <f t="shared" si="366"/>
        <v>41.594546786839807</v>
      </c>
      <c r="DU222" s="69">
        <f t="shared" si="326"/>
        <v>2467183.5547667341</v>
      </c>
      <c r="DV222" s="471">
        <f t="shared" si="367"/>
        <v>27.830530402402069</v>
      </c>
      <c r="DW222" s="69">
        <f t="shared" si="327"/>
        <v>2306359.3904665313</v>
      </c>
      <c r="DX222" s="692">
        <f t="shared" si="368"/>
        <v>23.659034479735944</v>
      </c>
      <c r="DY222" s="69">
        <f t="shared" si="328"/>
        <v>4773542.9452332659</v>
      </c>
      <c r="DZ222" s="692">
        <f t="shared" si="285"/>
        <v>51.489564882138012</v>
      </c>
      <c r="EA222" s="91"/>
      <c r="EB222" s="388">
        <v>246000</v>
      </c>
      <c r="EC222" s="69">
        <f t="shared" si="290"/>
        <v>1006000</v>
      </c>
      <c r="ED222" s="388">
        <v>1252000</v>
      </c>
      <c r="EE222" s="388">
        <v>170000</v>
      </c>
      <c r="EF222" s="69">
        <f t="shared" si="291"/>
        <v>607000</v>
      </c>
      <c r="EG222" s="388">
        <v>777000</v>
      </c>
      <c r="EH222" s="388">
        <v>415000</v>
      </c>
      <c r="EI222" s="69">
        <f t="shared" si="331"/>
        <v>1614000</v>
      </c>
      <c r="EJ222" s="388">
        <v>2029000</v>
      </c>
      <c r="EK222" s="91"/>
      <c r="EL222" s="69"/>
      <c r="EM222" s="69"/>
      <c r="EN222" s="69"/>
      <c r="EO222" s="69"/>
      <c r="EP222" s="69"/>
      <c r="EQ222" s="69"/>
      <c r="ER222" s="69"/>
      <c r="ES222" s="69"/>
      <c r="ET222" s="69"/>
      <c r="EU222" s="91"/>
    </row>
    <row r="223" spans="1:151" s="72" customFormat="1">
      <c r="A223" s="61">
        <v>39692</v>
      </c>
      <c r="B223" s="70">
        <v>279</v>
      </c>
      <c r="C223" s="70">
        <f t="shared" si="292"/>
        <v>682</v>
      </c>
      <c r="D223" s="70">
        <v>961</v>
      </c>
      <c r="E223" s="70">
        <f t="shared" si="293"/>
        <v>2778</v>
      </c>
      <c r="F223" s="70">
        <f t="shared" si="294"/>
        <v>3690</v>
      </c>
      <c r="G223" s="70">
        <f t="shared" si="295"/>
        <v>6468</v>
      </c>
      <c r="H223" s="70">
        <v>3057</v>
      </c>
      <c r="I223" s="70">
        <f t="shared" si="296"/>
        <v>4372</v>
      </c>
      <c r="J223" s="70">
        <v>7429</v>
      </c>
      <c r="K223" s="23"/>
      <c r="L223" s="70">
        <v>1053</v>
      </c>
      <c r="M223" s="70">
        <f t="shared" si="297"/>
        <v>2329</v>
      </c>
      <c r="N223" s="70">
        <v>3382</v>
      </c>
      <c r="O223" s="70">
        <f t="shared" si="298"/>
        <v>912</v>
      </c>
      <c r="P223" s="70">
        <f t="shared" si="299"/>
        <v>1429</v>
      </c>
      <c r="Q223" s="70">
        <f t="shared" si="300"/>
        <v>2341</v>
      </c>
      <c r="R223" s="70">
        <v>1965</v>
      </c>
      <c r="S223" s="70">
        <f t="shared" si="301"/>
        <v>3758</v>
      </c>
      <c r="T223" s="70">
        <v>5723</v>
      </c>
      <c r="U223" s="23"/>
      <c r="V223" s="70">
        <v>-774</v>
      </c>
      <c r="W223" s="70">
        <f t="shared" si="302"/>
        <v>-1647</v>
      </c>
      <c r="X223" s="70">
        <v>-2421</v>
      </c>
      <c r="Y223" s="70">
        <f t="shared" si="303"/>
        <v>1866</v>
      </c>
      <c r="Z223" s="70">
        <f t="shared" si="304"/>
        <v>2261</v>
      </c>
      <c r="AA223" s="70">
        <f t="shared" si="305"/>
        <v>4127</v>
      </c>
      <c r="AB223" s="70">
        <v>1092</v>
      </c>
      <c r="AC223" s="70">
        <f t="shared" si="306"/>
        <v>614</v>
      </c>
      <c r="AD223" s="70">
        <v>1706</v>
      </c>
      <c r="AE223" s="23"/>
      <c r="AF223" s="233">
        <f t="shared" si="352"/>
        <v>-11166</v>
      </c>
      <c r="AG223" s="233">
        <f t="shared" si="307"/>
        <v>-22763</v>
      </c>
      <c r="AH223" s="233">
        <f t="shared" si="353"/>
        <v>-33929</v>
      </c>
      <c r="AI223" s="233">
        <f t="shared" si="308"/>
        <v>17063</v>
      </c>
      <c r="AJ223" s="233">
        <f t="shared" si="309"/>
        <v>21269</v>
      </c>
      <c r="AK223" s="233">
        <f t="shared" si="310"/>
        <v>38332</v>
      </c>
      <c r="AL223" s="233">
        <f t="shared" si="354"/>
        <v>5897</v>
      </c>
      <c r="AM223" s="233">
        <f t="shared" si="311"/>
        <v>-1494</v>
      </c>
      <c r="AN223" s="233">
        <f t="shared" si="355"/>
        <v>4403</v>
      </c>
      <c r="AO223" s="23"/>
      <c r="AP223" s="233">
        <f t="shared" si="336"/>
        <v>3833</v>
      </c>
      <c r="AQ223" s="233">
        <f t="shared" si="337"/>
        <v>14999</v>
      </c>
      <c r="AR223" s="233">
        <f t="shared" si="338"/>
        <v>-11166</v>
      </c>
      <c r="AS223" s="233">
        <f t="shared" si="339"/>
        <v>30393</v>
      </c>
      <c r="AT223" s="233">
        <f t="shared" si="340"/>
        <v>13330</v>
      </c>
      <c r="AU223" s="233">
        <f t="shared" si="341"/>
        <v>17063</v>
      </c>
      <c r="AV223" s="409">
        <f t="shared" si="342"/>
        <v>34226</v>
      </c>
      <c r="AW223" s="409">
        <f t="shared" si="343"/>
        <v>28329</v>
      </c>
      <c r="AX223" s="233">
        <f t="shared" si="344"/>
        <v>5897</v>
      </c>
      <c r="AY223" s="75"/>
      <c r="AZ223" s="744">
        <v>386243</v>
      </c>
      <c r="BA223" s="382">
        <f t="shared" si="356"/>
        <v>4.4736089999999997</v>
      </c>
      <c r="BB223" s="69">
        <f t="shared" si="312"/>
        <v>88269</v>
      </c>
      <c r="BC223" s="382">
        <f t="shared" si="356"/>
        <v>1.0594920000000001</v>
      </c>
      <c r="BD223" s="744">
        <v>474512</v>
      </c>
      <c r="BE223" s="382">
        <f t="shared" si="345"/>
        <v>5.5331010000000003</v>
      </c>
      <c r="BF223" s="744">
        <v>790380</v>
      </c>
      <c r="BG223" s="382">
        <f t="shared" si="346"/>
        <v>8.9153260000000003</v>
      </c>
      <c r="BH223" s="69">
        <f t="shared" si="286"/>
        <v>1977637</v>
      </c>
      <c r="BI223" s="382">
        <f t="shared" si="347"/>
        <v>28.118607000000001</v>
      </c>
      <c r="BJ223" s="744">
        <v>2768017</v>
      </c>
      <c r="BK223" s="382">
        <f t="shared" si="348"/>
        <v>37.033932999999998</v>
      </c>
      <c r="BL223" s="69">
        <f t="shared" si="272"/>
        <v>1176623</v>
      </c>
      <c r="BM223" s="382">
        <f t="shared" si="349"/>
        <v>13.388935</v>
      </c>
      <c r="BN223" s="69">
        <f t="shared" si="313"/>
        <v>2066537</v>
      </c>
      <c r="BO223" s="382">
        <f t="shared" si="350"/>
        <v>29.183782999999998</v>
      </c>
      <c r="BP223" s="744">
        <v>3243160</v>
      </c>
      <c r="BQ223" s="382">
        <f t="shared" si="351"/>
        <v>42.572718000000002</v>
      </c>
      <c r="BR223" s="20"/>
      <c r="BS223" s="744">
        <v>769842</v>
      </c>
      <c r="BT223" s="420">
        <f t="shared" si="357"/>
        <v>8.1914239999999996</v>
      </c>
      <c r="BU223" s="69">
        <f t="shared" si="314"/>
        <v>58657</v>
      </c>
      <c r="BV223" s="420">
        <f t="shared" si="358"/>
        <v>0.55490600000000001</v>
      </c>
      <c r="BW223" s="744">
        <v>828499</v>
      </c>
      <c r="BX223" s="420">
        <f t="shared" si="329"/>
        <v>8.7463300000000004</v>
      </c>
      <c r="BY223" s="744">
        <v>1656152</v>
      </c>
      <c r="BZ223" s="420">
        <f t="shared" si="330"/>
        <v>16.545045999999999</v>
      </c>
      <c r="CA223" s="69">
        <f t="shared" si="315"/>
        <v>1945566</v>
      </c>
      <c r="CB223" s="420">
        <f t="shared" si="278"/>
        <v>20.731818000000001</v>
      </c>
      <c r="CC223" s="744">
        <v>3601718</v>
      </c>
      <c r="CD223" s="420">
        <f t="shared" si="275"/>
        <v>37.276864000000003</v>
      </c>
      <c r="CE223" s="69">
        <f t="shared" si="316"/>
        <v>2425994</v>
      </c>
      <c r="CF223" s="420">
        <f t="shared" si="276"/>
        <v>24.736470000000001</v>
      </c>
      <c r="CG223" s="69">
        <f t="shared" si="317"/>
        <v>2006663</v>
      </c>
      <c r="CH223" s="420">
        <f t="shared" si="273"/>
        <v>21.311056000000001</v>
      </c>
      <c r="CI223" s="744">
        <v>4432657</v>
      </c>
      <c r="CJ223" s="471">
        <f t="shared" si="274"/>
        <v>46.047525999999998</v>
      </c>
      <c r="CK223" s="96"/>
      <c r="CL223" s="514">
        <v>1005</v>
      </c>
      <c r="CM223" s="868">
        <f t="shared" si="287"/>
        <v>1.0955223880597016</v>
      </c>
      <c r="CN223" s="613"/>
      <c r="CO223" s="96"/>
      <c r="CP223" s="69">
        <f t="shared" si="318"/>
        <v>423137.85373134335</v>
      </c>
      <c r="CQ223" s="692">
        <f t="shared" si="359"/>
        <v>5.081322428170413</v>
      </c>
      <c r="CR223" s="69">
        <f t="shared" si="318"/>
        <v>96700.665671641793</v>
      </c>
      <c r="CS223" s="692">
        <f t="shared" si="360"/>
        <v>1.2037140307925838</v>
      </c>
      <c r="CT223" s="69">
        <f t="shared" si="318"/>
        <v>519838.51940298511</v>
      </c>
      <c r="CU223" s="692">
        <f t="shared" si="369"/>
        <v>6.2850364589629963</v>
      </c>
      <c r="CV223" s="69">
        <f t="shared" si="318"/>
        <v>865878.98507462698</v>
      </c>
      <c r="CW223" s="692">
        <f t="shared" si="332"/>
        <v>10.135075683837513</v>
      </c>
      <c r="CX223" s="69">
        <f t="shared" si="319"/>
        <v>2166545.608955224</v>
      </c>
      <c r="CY223" s="692">
        <f t="shared" si="333"/>
        <v>31.954715929665838</v>
      </c>
      <c r="CZ223" s="69">
        <f t="shared" si="320"/>
        <v>3032424.5940298508</v>
      </c>
      <c r="DA223" s="692">
        <f>SUM(CZ212:CZ223)/1000000</f>
        <v>42.089791613503358</v>
      </c>
      <c r="DB223" s="69">
        <f t="shared" si="321"/>
        <v>1289016.8388059703</v>
      </c>
      <c r="DC223" s="692">
        <f>SUM(DB212:DB223)/1000000</f>
        <v>15.216398112007926</v>
      </c>
      <c r="DD223" s="69">
        <f t="shared" si="322"/>
        <v>2263937.5492537315</v>
      </c>
      <c r="DE223" s="692">
        <f t="shared" si="363"/>
        <v>33.164887085547925</v>
      </c>
      <c r="DF223" s="69">
        <f t="shared" si="322"/>
        <v>3552954.3880597018</v>
      </c>
      <c r="DG223" s="692">
        <f t="shared" si="284"/>
        <v>48.381285197555854</v>
      </c>
      <c r="DH223" s="20"/>
      <c r="DI223" s="69">
        <f t="shared" si="323"/>
        <v>843379.14626865683</v>
      </c>
      <c r="DJ223" s="692">
        <f t="shared" si="364"/>
        <v>9.3048574715824355</v>
      </c>
      <c r="DK223" s="69">
        <f t="shared" si="323"/>
        <v>64260.056716417916</v>
      </c>
      <c r="DL223" s="692">
        <f t="shared" si="365"/>
        <v>0.62967974060305898</v>
      </c>
      <c r="DM223" s="69">
        <f t="shared" si="323"/>
        <v>907639.20298507472</v>
      </c>
      <c r="DN223" s="692">
        <f t="shared" si="370"/>
        <v>9.9345372121854947</v>
      </c>
      <c r="DO223" s="69">
        <f t="shared" si="323"/>
        <v>1814351.594029851</v>
      </c>
      <c r="DP223" s="692">
        <f t="shared" si="334"/>
        <v>18.784126607626082</v>
      </c>
      <c r="DQ223" s="69">
        <f t="shared" si="324"/>
        <v>2131411.1104477616</v>
      </c>
      <c r="DR223" s="692">
        <f t="shared" si="335"/>
        <v>23.528105642421483</v>
      </c>
      <c r="DS223" s="69">
        <f t="shared" si="325"/>
        <v>3945762.7044776124</v>
      </c>
      <c r="DT223" s="692">
        <f>SUM(DS212:DS223)/1000000</f>
        <v>42.312232250047579</v>
      </c>
      <c r="DU223" s="69">
        <f t="shared" si="326"/>
        <v>2657730.7402985077</v>
      </c>
      <c r="DV223" s="471">
        <f>SUM(DU212:DU223)/1000000</f>
        <v>28.088984079208515</v>
      </c>
      <c r="DW223" s="69">
        <f t="shared" si="327"/>
        <v>2198344.2417910448</v>
      </c>
      <c r="DX223" s="692">
        <f t="shared" si="368"/>
        <v>24.185410607241273</v>
      </c>
      <c r="DY223" s="69">
        <f t="shared" si="328"/>
        <v>4856074.982089553</v>
      </c>
      <c r="DZ223" s="692">
        <f t="shared" si="285"/>
        <v>52.274394686449796</v>
      </c>
      <c r="EA223" s="91"/>
      <c r="EB223" s="388">
        <v>254000</v>
      </c>
      <c r="EC223" s="69">
        <f t="shared" si="290"/>
        <v>1125000</v>
      </c>
      <c r="ED223" s="388">
        <v>1379000</v>
      </c>
      <c r="EE223" s="388">
        <v>159000</v>
      </c>
      <c r="EF223" s="69">
        <f t="shared" si="291"/>
        <v>609000</v>
      </c>
      <c r="EG223" s="388">
        <v>768000</v>
      </c>
      <c r="EH223" s="388">
        <v>413000</v>
      </c>
      <c r="EI223" s="69">
        <f t="shared" si="331"/>
        <v>1733000</v>
      </c>
      <c r="EJ223" s="388">
        <v>2146000</v>
      </c>
      <c r="EK223" s="91"/>
      <c r="EL223" s="69">
        <f>SUM(EB212:EB223)</f>
        <v>2928000</v>
      </c>
      <c r="EM223" s="69">
        <f t="shared" ref="EM223:ET223" si="371">SUM(EC212:EC223)</f>
        <v>15703000</v>
      </c>
      <c r="EN223" s="69">
        <f t="shared" si="371"/>
        <v>18631000</v>
      </c>
      <c r="EO223" s="69">
        <f t="shared" si="371"/>
        <v>2735000</v>
      </c>
      <c r="EP223" s="69">
        <f t="shared" si="371"/>
        <v>11208000</v>
      </c>
      <c r="EQ223" s="69">
        <f t="shared" si="371"/>
        <v>13943000</v>
      </c>
      <c r="ER223" s="69">
        <f t="shared" si="371"/>
        <v>5661000</v>
      </c>
      <c r="ES223" s="69">
        <f t="shared" si="371"/>
        <v>26912000</v>
      </c>
      <c r="ET223" s="69">
        <f t="shared" si="371"/>
        <v>32573000</v>
      </c>
      <c r="EU223" s="91"/>
    </row>
    <row r="224" spans="1:151" s="72" customFormat="1">
      <c r="A224" s="61">
        <v>39722</v>
      </c>
      <c r="B224" s="70">
        <v>327</v>
      </c>
      <c r="C224" s="70">
        <f t="shared" si="292"/>
        <v>667</v>
      </c>
      <c r="D224" s="70">
        <v>994</v>
      </c>
      <c r="E224" s="70">
        <f t="shared" si="293"/>
        <v>2668</v>
      </c>
      <c r="F224" s="70">
        <f t="shared" si="294"/>
        <v>3666</v>
      </c>
      <c r="G224" s="70">
        <f t="shared" si="295"/>
        <v>6334</v>
      </c>
      <c r="H224" s="70">
        <v>2995</v>
      </c>
      <c r="I224" s="70">
        <f t="shared" si="296"/>
        <v>4333</v>
      </c>
      <c r="J224" s="70">
        <v>7328</v>
      </c>
      <c r="K224" s="23"/>
      <c r="L224" s="70">
        <v>1107</v>
      </c>
      <c r="M224" s="70">
        <f t="shared" si="297"/>
        <v>2540</v>
      </c>
      <c r="N224" s="70">
        <v>3647</v>
      </c>
      <c r="O224" s="70">
        <f t="shared" si="298"/>
        <v>893</v>
      </c>
      <c r="P224" s="70">
        <f t="shared" si="299"/>
        <v>1301</v>
      </c>
      <c r="Q224" s="70">
        <f t="shared" si="300"/>
        <v>2194</v>
      </c>
      <c r="R224" s="70">
        <v>2000</v>
      </c>
      <c r="S224" s="70">
        <f t="shared" si="301"/>
        <v>3841</v>
      </c>
      <c r="T224" s="70">
        <v>5841</v>
      </c>
      <c r="U224" s="23"/>
      <c r="V224" s="70">
        <v>-780</v>
      </c>
      <c r="W224" s="70">
        <f t="shared" si="302"/>
        <v>-1873</v>
      </c>
      <c r="X224" s="70">
        <v>-2653</v>
      </c>
      <c r="Y224" s="70">
        <f t="shared" si="303"/>
        <v>1775</v>
      </c>
      <c r="Z224" s="70">
        <f t="shared" si="304"/>
        <v>2365</v>
      </c>
      <c r="AA224" s="70">
        <f t="shared" si="305"/>
        <v>4140</v>
      </c>
      <c r="AB224" s="70">
        <v>995</v>
      </c>
      <c r="AC224" s="70">
        <f t="shared" si="306"/>
        <v>492</v>
      </c>
      <c r="AD224" s="70">
        <v>1487</v>
      </c>
      <c r="AE224" s="23"/>
      <c r="AF224" s="233">
        <f t="shared" si="352"/>
        <v>-11257</v>
      </c>
      <c r="AG224" s="233">
        <f t="shared" si="307"/>
        <v>-23375</v>
      </c>
      <c r="AH224" s="233">
        <f t="shared" si="353"/>
        <v>-34632</v>
      </c>
      <c r="AI224" s="233">
        <f t="shared" si="308"/>
        <v>17342</v>
      </c>
      <c r="AJ224" s="233">
        <f t="shared" si="309"/>
        <v>21619</v>
      </c>
      <c r="AK224" s="233">
        <f t="shared" si="310"/>
        <v>38961</v>
      </c>
      <c r="AL224" s="233">
        <f t="shared" si="354"/>
        <v>6085</v>
      </c>
      <c r="AM224" s="233">
        <f t="shared" si="311"/>
        <v>-1756</v>
      </c>
      <c r="AN224" s="233">
        <f t="shared" si="355"/>
        <v>4329</v>
      </c>
      <c r="AO224" s="23"/>
      <c r="AP224" s="233">
        <f t="shared" si="336"/>
        <v>3890</v>
      </c>
      <c r="AQ224" s="233">
        <f t="shared" si="337"/>
        <v>15147</v>
      </c>
      <c r="AR224" s="233">
        <f t="shared" si="338"/>
        <v>-11257</v>
      </c>
      <c r="AS224" s="233">
        <f t="shared" si="339"/>
        <v>30770</v>
      </c>
      <c r="AT224" s="233">
        <f t="shared" si="340"/>
        <v>13428</v>
      </c>
      <c r="AU224" s="233">
        <f t="shared" si="341"/>
        <v>17342</v>
      </c>
      <c r="AV224" s="409">
        <f t="shared" si="342"/>
        <v>34660</v>
      </c>
      <c r="AW224" s="409">
        <f t="shared" si="343"/>
        <v>28575</v>
      </c>
      <c r="AX224" s="233">
        <f t="shared" si="344"/>
        <v>6085</v>
      </c>
      <c r="AY224" s="75"/>
      <c r="AZ224" s="744">
        <v>406133</v>
      </c>
      <c r="BA224" s="382">
        <f t="shared" si="356"/>
        <v>4.5313189999999999</v>
      </c>
      <c r="BB224" s="69">
        <f t="shared" si="312"/>
        <v>88222</v>
      </c>
      <c r="BC224" s="382">
        <f t="shared" si="356"/>
        <v>1.065367</v>
      </c>
      <c r="BD224" s="744">
        <v>494355</v>
      </c>
      <c r="BE224" s="382">
        <f t="shared" si="345"/>
        <v>5.596686</v>
      </c>
      <c r="BF224" s="744">
        <v>1037047</v>
      </c>
      <c r="BG224" s="382">
        <f t="shared" si="346"/>
        <v>9.1457540000000002</v>
      </c>
      <c r="BH224" s="69">
        <f t="shared" si="286"/>
        <v>2373855</v>
      </c>
      <c r="BI224" s="382">
        <f t="shared" si="347"/>
        <v>28.363157000000001</v>
      </c>
      <c r="BJ224" s="744">
        <v>3410902</v>
      </c>
      <c r="BK224" s="382">
        <f t="shared" si="348"/>
        <v>37.508910999999998</v>
      </c>
      <c r="BL224" s="69">
        <f t="shared" si="272"/>
        <v>1443180</v>
      </c>
      <c r="BM224" s="382">
        <f t="shared" si="349"/>
        <v>13.677073</v>
      </c>
      <c r="BN224" s="69">
        <f t="shared" si="313"/>
        <v>2462461</v>
      </c>
      <c r="BO224" s="382">
        <f t="shared" si="350"/>
        <v>29.434134</v>
      </c>
      <c r="BP224" s="744">
        <v>3905641</v>
      </c>
      <c r="BQ224" s="382">
        <f t="shared" si="351"/>
        <v>43.111207</v>
      </c>
      <c r="BR224" s="20"/>
      <c r="BS224" s="744">
        <v>847786</v>
      </c>
      <c r="BT224" s="420">
        <f t="shared" si="357"/>
        <v>8.2857529999999997</v>
      </c>
      <c r="BU224" s="69">
        <f t="shared" si="314"/>
        <v>60861</v>
      </c>
      <c r="BV224" s="420">
        <f t="shared" si="358"/>
        <v>0.56680299999999995</v>
      </c>
      <c r="BW224" s="744">
        <v>908647</v>
      </c>
      <c r="BX224" s="420">
        <f t="shared" si="329"/>
        <v>8.8525559999999999</v>
      </c>
      <c r="BY224" s="744">
        <v>1816170</v>
      </c>
      <c r="BZ224" s="420">
        <f t="shared" si="330"/>
        <v>16.910945000000002</v>
      </c>
      <c r="CA224" s="69">
        <f t="shared" si="315"/>
        <v>2043803</v>
      </c>
      <c r="CB224" s="420">
        <f t="shared" si="278"/>
        <v>21.194341999999999</v>
      </c>
      <c r="CC224" s="744">
        <v>3859973</v>
      </c>
      <c r="CD224" s="420">
        <f t="shared" si="275"/>
        <v>38.105286999999997</v>
      </c>
      <c r="CE224" s="69">
        <f t="shared" si="316"/>
        <v>2663956</v>
      </c>
      <c r="CF224" s="420">
        <f t="shared" si="276"/>
        <v>25.196698000000001</v>
      </c>
      <c r="CG224" s="69">
        <f t="shared" si="317"/>
        <v>2107012</v>
      </c>
      <c r="CH224" s="420">
        <f t="shared" si="273"/>
        <v>21.785748999999999</v>
      </c>
      <c r="CI224" s="744">
        <v>4770968</v>
      </c>
      <c r="CJ224" s="471">
        <f t="shared" si="274"/>
        <v>46.982447000000001</v>
      </c>
      <c r="CK224" s="96"/>
      <c r="CL224" s="514">
        <v>1005</v>
      </c>
      <c r="CM224" s="868">
        <f t="shared" si="287"/>
        <v>1.0955223880597016</v>
      </c>
      <c r="CN224" s="613"/>
      <c r="CO224" s="96"/>
      <c r="CP224" s="69">
        <f t="shared" si="318"/>
        <v>444927.7940298508</v>
      </c>
      <c r="CQ224" s="692">
        <f t="shared" si="359"/>
        <v>5.1203097745812149</v>
      </c>
      <c r="CR224" s="69">
        <f t="shared" si="318"/>
        <v>96649.176119402997</v>
      </c>
      <c r="CS224" s="692">
        <f t="shared" si="360"/>
        <v>1.2044224164357966</v>
      </c>
      <c r="CT224" s="69">
        <f t="shared" si="318"/>
        <v>541576.97014925373</v>
      </c>
      <c r="CU224" s="692">
        <f t="shared" si="369"/>
        <v>6.3247321910170129</v>
      </c>
      <c r="CV224" s="69">
        <f t="shared" si="318"/>
        <v>1136108.2059701493</v>
      </c>
      <c r="CW224" s="692">
        <f t="shared" si="332"/>
        <v>10.331408737426711</v>
      </c>
      <c r="CX224" s="69">
        <f t="shared" si="319"/>
        <v>2600611.2985074627</v>
      </c>
      <c r="CY224" s="692">
        <f t="shared" si="333"/>
        <v>32.074517910712984</v>
      </c>
      <c r="CZ224" s="69">
        <f t="shared" si="320"/>
        <v>3736719.5044776122</v>
      </c>
      <c r="DA224" s="692">
        <f t="shared" ref="DA224:DA269" si="372">SUM(CZ213:CZ224)/1000000</f>
        <v>42.405926648139697</v>
      </c>
      <c r="DB224" s="69">
        <f t="shared" si="321"/>
        <v>1581036.0000000002</v>
      </c>
      <c r="DC224" s="692">
        <f t="shared" ref="DC224:DC269" si="373">SUM(DB213:DB224)/1000000</f>
        <v>15.451718512007925</v>
      </c>
      <c r="DD224" s="69">
        <f t="shared" si="322"/>
        <v>2697681.1552238809</v>
      </c>
      <c r="DE224" s="692">
        <f t="shared" si="363"/>
        <v>33.285284526486095</v>
      </c>
      <c r="DF224" s="69">
        <f t="shared" si="322"/>
        <v>4278717.1552238809</v>
      </c>
      <c r="DG224" s="692">
        <f t="shared" si="284"/>
        <v>48.737003038494031</v>
      </c>
      <c r="DH224" s="20"/>
      <c r="DI224" s="69">
        <f t="shared" si="323"/>
        <v>928768.5432835822</v>
      </c>
      <c r="DJ224" s="692">
        <f t="shared" si="364"/>
        <v>9.355788811691415</v>
      </c>
      <c r="DK224" s="69">
        <f t="shared" si="323"/>
        <v>66674.588059701506</v>
      </c>
      <c r="DL224" s="692">
        <f t="shared" si="365"/>
        <v>0.6393073826310145</v>
      </c>
      <c r="DM224" s="69">
        <f t="shared" si="323"/>
        <v>995443.13134328369</v>
      </c>
      <c r="DN224" s="692">
        <f t="shared" si="370"/>
        <v>9.9950961943224303</v>
      </c>
      <c r="DO224" s="69">
        <f t="shared" si="323"/>
        <v>1989654.8955223882</v>
      </c>
      <c r="DP224" s="692">
        <f t="shared" si="334"/>
        <v>19.084100687275455</v>
      </c>
      <c r="DQ224" s="69">
        <f t="shared" si="324"/>
        <v>2239031.9432835821</v>
      </c>
      <c r="DR224" s="692">
        <f t="shared" si="335"/>
        <v>23.924822052371734</v>
      </c>
      <c r="DS224" s="69">
        <f t="shared" si="325"/>
        <v>4228686.8388059707</v>
      </c>
      <c r="DT224" s="692">
        <f t="shared" ref="DT224:DT269" si="374">SUM(DS213:DS224)/1000000</f>
        <v>43.008922739647197</v>
      </c>
      <c r="DU224" s="69">
        <f t="shared" si="326"/>
        <v>2918423.4388059704</v>
      </c>
      <c r="DV224" s="471">
        <f t="shared" ref="DV224:DV269" si="375">SUM(DU213:DU224)/1000000</f>
        <v>28.43988949896687</v>
      </c>
      <c r="DW224" s="69">
        <f t="shared" si="327"/>
        <v>2308278.8179104482</v>
      </c>
      <c r="DX224" s="692">
        <f t="shared" si="368"/>
        <v>24.591908241024733</v>
      </c>
      <c r="DY224" s="69">
        <f t="shared" si="328"/>
        <v>5226702.2567164181</v>
      </c>
      <c r="DZ224" s="692">
        <f t="shared" si="285"/>
        <v>53.031797739991603</v>
      </c>
      <c r="EA224" s="91"/>
      <c r="EB224" s="388">
        <v>282000</v>
      </c>
      <c r="EC224" s="69">
        <f t="shared" si="290"/>
        <v>1302000</v>
      </c>
      <c r="ED224" s="388">
        <v>1584000</v>
      </c>
      <c r="EE224" s="388">
        <v>195000</v>
      </c>
      <c r="EF224" s="69">
        <f t="shared" si="291"/>
        <v>735000</v>
      </c>
      <c r="EG224" s="388">
        <v>930000</v>
      </c>
      <c r="EH224" s="388">
        <v>477000</v>
      </c>
      <c r="EI224" s="69">
        <f t="shared" si="331"/>
        <v>2036000</v>
      </c>
      <c r="EJ224" s="388">
        <v>2513000</v>
      </c>
      <c r="EK224" s="91"/>
      <c r="EL224" s="69">
        <f t="shared" ref="EL224:EL269" si="376">SUM(EB213:EB224)</f>
        <v>2985000</v>
      </c>
      <c r="EM224" s="69">
        <f t="shared" ref="EM224:EM269" si="377">SUM(EC213:EC224)</f>
        <v>15863000</v>
      </c>
      <c r="EN224" s="69">
        <f t="shared" ref="EN224:EN269" si="378">SUM(ED213:ED224)</f>
        <v>18848000</v>
      </c>
      <c r="EO224" s="69">
        <f t="shared" ref="EO224:EO269" si="379">SUM(EE213:EE224)</f>
        <v>2704000</v>
      </c>
      <c r="EP224" s="69">
        <f t="shared" ref="EP224:EP269" si="380">SUM(EF213:EF224)</f>
        <v>11125000</v>
      </c>
      <c r="EQ224" s="69">
        <f t="shared" ref="EQ224:EQ269" si="381">SUM(EG213:EG224)</f>
        <v>13829000</v>
      </c>
      <c r="ER224" s="69">
        <f t="shared" ref="ER224:ER269" si="382">SUM(EH213:EH224)</f>
        <v>5687000</v>
      </c>
      <c r="ES224" s="69">
        <f t="shared" ref="ES224:ES269" si="383">SUM(EI213:EI224)</f>
        <v>26988000</v>
      </c>
      <c r="ET224" s="69">
        <f t="shared" ref="ET224:ET268" si="384">SUM(EJ213:EJ224)</f>
        <v>32675000</v>
      </c>
      <c r="EU224" s="91"/>
    </row>
    <row r="225" spans="1:151" s="72" customFormat="1">
      <c r="A225" s="61">
        <v>39753</v>
      </c>
      <c r="B225" s="70">
        <v>288</v>
      </c>
      <c r="C225" s="70">
        <f t="shared" si="292"/>
        <v>674</v>
      </c>
      <c r="D225" s="70">
        <v>962</v>
      </c>
      <c r="E225" s="70">
        <f t="shared" si="293"/>
        <v>2338</v>
      </c>
      <c r="F225" s="70">
        <f t="shared" si="294"/>
        <v>3746</v>
      </c>
      <c r="G225" s="70">
        <f t="shared" si="295"/>
        <v>6084</v>
      </c>
      <c r="H225" s="70">
        <v>2626</v>
      </c>
      <c r="I225" s="70">
        <f t="shared" si="296"/>
        <v>4420</v>
      </c>
      <c r="J225" s="70">
        <v>7046</v>
      </c>
      <c r="K225" s="23"/>
      <c r="L225" s="70">
        <v>1147</v>
      </c>
      <c r="M225" s="70">
        <f t="shared" si="297"/>
        <v>2373</v>
      </c>
      <c r="N225" s="70">
        <v>3520</v>
      </c>
      <c r="O225" s="70">
        <f t="shared" si="298"/>
        <v>994</v>
      </c>
      <c r="P225" s="70">
        <f t="shared" si="299"/>
        <v>1492</v>
      </c>
      <c r="Q225" s="70">
        <f t="shared" si="300"/>
        <v>2486</v>
      </c>
      <c r="R225" s="70">
        <v>2141</v>
      </c>
      <c r="S225" s="70">
        <f t="shared" si="301"/>
        <v>3865</v>
      </c>
      <c r="T225" s="70">
        <v>6006</v>
      </c>
      <c r="U225" s="23"/>
      <c r="V225" s="70">
        <v>-859</v>
      </c>
      <c r="W225" s="70">
        <f t="shared" si="302"/>
        <v>-1699</v>
      </c>
      <c r="X225" s="70">
        <v>-2558</v>
      </c>
      <c r="Y225" s="70">
        <f t="shared" si="303"/>
        <v>1344</v>
      </c>
      <c r="Z225" s="70">
        <f t="shared" si="304"/>
        <v>2254</v>
      </c>
      <c r="AA225" s="70">
        <f t="shared" si="305"/>
        <v>3598</v>
      </c>
      <c r="AB225" s="70">
        <v>485</v>
      </c>
      <c r="AC225" s="70">
        <f t="shared" si="306"/>
        <v>555</v>
      </c>
      <c r="AD225" s="70">
        <v>1040</v>
      </c>
      <c r="AE225" s="23"/>
      <c r="AF225" s="233">
        <f t="shared" si="352"/>
        <v>-11541</v>
      </c>
      <c r="AG225" s="233">
        <f t="shared" si="307"/>
        <v>-23765</v>
      </c>
      <c r="AH225" s="233">
        <f t="shared" si="353"/>
        <v>-35306</v>
      </c>
      <c r="AI225" s="233">
        <f t="shared" si="308"/>
        <v>17245</v>
      </c>
      <c r="AJ225" s="233">
        <f t="shared" si="309"/>
        <v>21630</v>
      </c>
      <c r="AK225" s="233">
        <f t="shared" si="310"/>
        <v>38875</v>
      </c>
      <c r="AL225" s="233">
        <f t="shared" si="354"/>
        <v>5704</v>
      </c>
      <c r="AM225" s="233">
        <f t="shared" si="311"/>
        <v>-2135</v>
      </c>
      <c r="AN225" s="233">
        <f t="shared" si="355"/>
        <v>3569</v>
      </c>
      <c r="AO225" s="23"/>
      <c r="AP225" s="233">
        <f t="shared" si="336"/>
        <v>3860</v>
      </c>
      <c r="AQ225" s="233">
        <f t="shared" si="337"/>
        <v>15401</v>
      </c>
      <c r="AR225" s="233">
        <f t="shared" si="338"/>
        <v>-11541</v>
      </c>
      <c r="AS225" s="233">
        <f t="shared" si="339"/>
        <v>30730</v>
      </c>
      <c r="AT225" s="233">
        <f t="shared" si="340"/>
        <v>13485</v>
      </c>
      <c r="AU225" s="233">
        <f t="shared" si="341"/>
        <v>17245</v>
      </c>
      <c r="AV225" s="409">
        <f t="shared" si="342"/>
        <v>34590</v>
      </c>
      <c r="AW225" s="409">
        <f t="shared" si="343"/>
        <v>28886</v>
      </c>
      <c r="AX225" s="233">
        <f t="shared" si="344"/>
        <v>5704</v>
      </c>
      <c r="AY225" s="75"/>
      <c r="AZ225" s="744">
        <v>424449</v>
      </c>
      <c r="BA225" s="382">
        <f t="shared" si="356"/>
        <v>4.5837089999999998</v>
      </c>
      <c r="BB225" s="69">
        <f t="shared" si="312"/>
        <v>96087</v>
      </c>
      <c r="BC225" s="382">
        <f t="shared" si="356"/>
        <v>1.070899</v>
      </c>
      <c r="BD225" s="744">
        <v>520536</v>
      </c>
      <c r="BE225" s="382">
        <f t="shared" si="345"/>
        <v>5.6546079999999996</v>
      </c>
      <c r="BF225" s="744">
        <v>1055256</v>
      </c>
      <c r="BG225" s="382">
        <f t="shared" si="346"/>
        <v>9.421367</v>
      </c>
      <c r="BH225" s="69">
        <f t="shared" si="286"/>
        <v>2158286</v>
      </c>
      <c r="BI225" s="382">
        <f t="shared" si="347"/>
        <v>28.321836999999999</v>
      </c>
      <c r="BJ225" s="744">
        <v>3213542</v>
      </c>
      <c r="BK225" s="382">
        <f t="shared" si="348"/>
        <v>37.743203999999999</v>
      </c>
      <c r="BL225" s="69">
        <f t="shared" si="272"/>
        <v>1479705</v>
      </c>
      <c r="BM225" s="382">
        <f t="shared" si="349"/>
        <v>14.005076000000001</v>
      </c>
      <c r="BN225" s="69">
        <f t="shared" si="313"/>
        <v>2254877</v>
      </c>
      <c r="BO225" s="382">
        <f t="shared" si="350"/>
        <v>29.398264999999999</v>
      </c>
      <c r="BP225" s="744">
        <v>3734582</v>
      </c>
      <c r="BQ225" s="382">
        <f t="shared" si="351"/>
        <v>43.403340999999998</v>
      </c>
      <c r="BR225" s="20"/>
      <c r="BS225" s="744">
        <v>791810</v>
      </c>
      <c r="BT225" s="420">
        <f t="shared" si="357"/>
        <v>8.3006670000000007</v>
      </c>
      <c r="BU225" s="69">
        <f t="shared" si="314"/>
        <v>70278</v>
      </c>
      <c r="BV225" s="420">
        <f t="shared" si="358"/>
        <v>0.59141900000000003</v>
      </c>
      <c r="BW225" s="744">
        <v>862088</v>
      </c>
      <c r="BX225" s="420">
        <f t="shared" si="329"/>
        <v>8.8920860000000008</v>
      </c>
      <c r="BY225" s="744">
        <v>1554295</v>
      </c>
      <c r="BZ225" s="420">
        <f t="shared" si="330"/>
        <v>16.986550999999999</v>
      </c>
      <c r="CA225" s="69">
        <f t="shared" si="315"/>
        <v>1837977</v>
      </c>
      <c r="CB225" s="420">
        <f t="shared" si="278"/>
        <v>21.470935000000001</v>
      </c>
      <c r="CC225" s="744">
        <v>3392272</v>
      </c>
      <c r="CD225" s="420">
        <f t="shared" si="275"/>
        <v>38.457486000000003</v>
      </c>
      <c r="CE225" s="69">
        <f t="shared" si="316"/>
        <v>2346105</v>
      </c>
      <c r="CF225" s="420">
        <f t="shared" si="276"/>
        <v>25.287217999999999</v>
      </c>
      <c r="CG225" s="69">
        <f t="shared" si="317"/>
        <v>1910475</v>
      </c>
      <c r="CH225" s="420">
        <f t="shared" si="273"/>
        <v>22.086904000000001</v>
      </c>
      <c r="CI225" s="744">
        <v>4256580</v>
      </c>
      <c r="CJ225" s="471">
        <f t="shared" si="274"/>
        <v>47.374122</v>
      </c>
      <c r="CK225" s="96"/>
      <c r="CL225" s="514">
        <v>1005</v>
      </c>
      <c r="CM225" s="868">
        <f t="shared" si="287"/>
        <v>1.0955223880597016</v>
      </c>
      <c r="CN225" s="613"/>
      <c r="CO225" s="96"/>
      <c r="CP225" s="69">
        <f t="shared" si="318"/>
        <v>464993.38208955229</v>
      </c>
      <c r="CQ225" s="692">
        <f t="shared" si="359"/>
        <v>5.1518248931787038</v>
      </c>
      <c r="CR225" s="69">
        <f t="shared" si="318"/>
        <v>105265.45970149255</v>
      </c>
      <c r="CS225" s="692">
        <f t="shared" si="360"/>
        <v>1.2041841142325271</v>
      </c>
      <c r="CT225" s="69">
        <f t="shared" si="318"/>
        <v>570258.8417910448</v>
      </c>
      <c r="CU225" s="692">
        <f t="shared" si="369"/>
        <v>6.3560090074112319</v>
      </c>
      <c r="CV225" s="69">
        <f t="shared" si="318"/>
        <v>1156056.5731343285</v>
      </c>
      <c r="CW225" s="692">
        <f t="shared" si="332"/>
        <v>10.579119339132468</v>
      </c>
      <c r="CX225" s="69">
        <f t="shared" si="319"/>
        <v>2364450.6328358212</v>
      </c>
      <c r="CY225" s="692">
        <f t="shared" si="333"/>
        <v>31.876252981644047</v>
      </c>
      <c r="CZ225" s="69">
        <f t="shared" si="320"/>
        <v>3520507.2059701495</v>
      </c>
      <c r="DA225" s="692">
        <f t="shared" si="372"/>
        <v>42.455372320776519</v>
      </c>
      <c r="DB225" s="69">
        <f t="shared" si="321"/>
        <v>1621049.9552238807</v>
      </c>
      <c r="DC225" s="692">
        <f t="shared" si="373"/>
        <v>15.73094423231117</v>
      </c>
      <c r="DD225" s="69">
        <f t="shared" si="322"/>
        <v>2470268.2358208955</v>
      </c>
      <c r="DE225" s="692">
        <f t="shared" si="363"/>
        <v>33.086651867068895</v>
      </c>
      <c r="DF225" s="69">
        <f t="shared" si="322"/>
        <v>4091318.1910447767</v>
      </c>
      <c r="DG225" s="692">
        <f t="shared" si="284"/>
        <v>48.817596099380069</v>
      </c>
      <c r="DH225" s="20"/>
      <c r="DI225" s="69">
        <f t="shared" si="323"/>
        <v>867445.58208955231</v>
      </c>
      <c r="DJ225" s="692">
        <f t="shared" si="364"/>
        <v>9.3180888953682679</v>
      </c>
      <c r="DK225" s="69">
        <f t="shared" si="323"/>
        <v>76991.12238805971</v>
      </c>
      <c r="DL225" s="692">
        <f t="shared" si="365"/>
        <v>0.66309865105082022</v>
      </c>
      <c r="DM225" s="69">
        <f t="shared" si="323"/>
        <v>944436.70447761205</v>
      </c>
      <c r="DN225" s="692">
        <f t="shared" si="370"/>
        <v>9.981187546419088</v>
      </c>
      <c r="DO225" s="69">
        <f t="shared" si="323"/>
        <v>1702764.970149254</v>
      </c>
      <c r="DP225" s="692">
        <f t="shared" si="334"/>
        <v>19.064075616154867</v>
      </c>
      <c r="DQ225" s="69">
        <f t="shared" si="324"/>
        <v>2013544.9522388061</v>
      </c>
      <c r="DR225" s="692">
        <f t="shared" si="335"/>
        <v>24.119230725245462</v>
      </c>
      <c r="DS225" s="69">
        <f t="shared" si="325"/>
        <v>3716309.92238806</v>
      </c>
      <c r="DT225" s="692">
        <f t="shared" si="374"/>
        <v>43.183306341400332</v>
      </c>
      <c r="DU225" s="69">
        <f t="shared" si="326"/>
        <v>2570210.5522388062</v>
      </c>
      <c r="DV225" s="471">
        <f t="shared" si="375"/>
        <v>28.38216451152314</v>
      </c>
      <c r="DW225" s="69">
        <f t="shared" si="327"/>
        <v>2092968.1343283583</v>
      </c>
      <c r="DX225" s="692">
        <f t="shared" si="368"/>
        <v>24.809890851543567</v>
      </c>
      <c r="DY225" s="69">
        <f t="shared" si="328"/>
        <v>4663178.686567165</v>
      </c>
      <c r="DZ225" s="692">
        <f t="shared" si="285"/>
        <v>53.192055363066693</v>
      </c>
      <c r="EA225" s="91"/>
      <c r="EB225" s="388">
        <v>261000</v>
      </c>
      <c r="EC225" s="69">
        <f t="shared" si="290"/>
        <v>1124000</v>
      </c>
      <c r="ED225" s="388">
        <v>1385000</v>
      </c>
      <c r="EE225" s="388">
        <v>244000</v>
      </c>
      <c r="EF225" s="69">
        <f t="shared" si="291"/>
        <v>1010000</v>
      </c>
      <c r="EG225" s="388">
        <v>1254000</v>
      </c>
      <c r="EH225" s="388">
        <v>506000</v>
      </c>
      <c r="EI225" s="69">
        <f t="shared" si="331"/>
        <v>2132000</v>
      </c>
      <c r="EJ225" s="388">
        <v>2638000</v>
      </c>
      <c r="EK225" s="91"/>
      <c r="EL225" s="69">
        <f t="shared" si="376"/>
        <v>2983000</v>
      </c>
      <c r="EM225" s="69">
        <f t="shared" si="377"/>
        <v>15857000</v>
      </c>
      <c r="EN225" s="69">
        <f t="shared" si="378"/>
        <v>18840000</v>
      </c>
      <c r="EO225" s="69">
        <f t="shared" si="379"/>
        <v>2674000</v>
      </c>
      <c r="EP225" s="69">
        <f t="shared" si="380"/>
        <v>11051000</v>
      </c>
      <c r="EQ225" s="69">
        <f t="shared" si="381"/>
        <v>13725000</v>
      </c>
      <c r="ER225" s="69">
        <f t="shared" si="382"/>
        <v>5656000</v>
      </c>
      <c r="ES225" s="69">
        <f t="shared" si="383"/>
        <v>26905000</v>
      </c>
      <c r="ET225" s="69">
        <f t="shared" si="384"/>
        <v>32561000</v>
      </c>
      <c r="EU225" s="91"/>
    </row>
    <row r="226" spans="1:151" s="72" customFormat="1">
      <c r="A226" s="61">
        <v>39783</v>
      </c>
      <c r="B226" s="70">
        <v>424</v>
      </c>
      <c r="C226" s="70">
        <f t="shared" si="292"/>
        <v>1130</v>
      </c>
      <c r="D226" s="70">
        <v>1554</v>
      </c>
      <c r="E226" s="70">
        <f t="shared" si="293"/>
        <v>2469</v>
      </c>
      <c r="F226" s="70">
        <f t="shared" si="294"/>
        <v>3543</v>
      </c>
      <c r="G226" s="70">
        <f t="shared" si="295"/>
        <v>6012</v>
      </c>
      <c r="H226" s="70">
        <v>2893</v>
      </c>
      <c r="I226" s="70">
        <f t="shared" si="296"/>
        <v>4673</v>
      </c>
      <c r="J226" s="70">
        <v>7566</v>
      </c>
      <c r="K226" s="23"/>
      <c r="L226" s="70">
        <v>1466</v>
      </c>
      <c r="M226" s="70">
        <f t="shared" si="297"/>
        <v>2690</v>
      </c>
      <c r="N226" s="70">
        <v>4156</v>
      </c>
      <c r="O226" s="70">
        <f t="shared" si="298"/>
        <v>1293</v>
      </c>
      <c r="P226" s="70">
        <f t="shared" si="299"/>
        <v>1978</v>
      </c>
      <c r="Q226" s="70">
        <f t="shared" si="300"/>
        <v>3271</v>
      </c>
      <c r="R226" s="70">
        <v>2759</v>
      </c>
      <c r="S226" s="70">
        <f t="shared" si="301"/>
        <v>4668</v>
      </c>
      <c r="T226" s="70">
        <v>7427</v>
      </c>
      <c r="U226" s="23"/>
      <c r="V226" s="70">
        <v>-1042</v>
      </c>
      <c r="W226" s="70">
        <f t="shared" si="302"/>
        <v>-1560</v>
      </c>
      <c r="X226" s="70">
        <v>-2602</v>
      </c>
      <c r="Y226" s="70">
        <f t="shared" si="303"/>
        <v>1176</v>
      </c>
      <c r="Z226" s="70">
        <f t="shared" si="304"/>
        <v>1565</v>
      </c>
      <c r="AA226" s="70">
        <f t="shared" si="305"/>
        <v>2741</v>
      </c>
      <c r="AB226" s="70">
        <v>134</v>
      </c>
      <c r="AC226" s="70">
        <f t="shared" si="306"/>
        <v>5</v>
      </c>
      <c r="AD226" s="70">
        <v>139</v>
      </c>
      <c r="AE226" s="23"/>
      <c r="AF226" s="233">
        <f t="shared" si="352"/>
        <v>-11632</v>
      </c>
      <c r="AG226" s="233">
        <f t="shared" si="307"/>
        <v>-23763</v>
      </c>
      <c r="AH226" s="233">
        <f t="shared" si="353"/>
        <v>-35395</v>
      </c>
      <c r="AI226" s="233">
        <f t="shared" si="308"/>
        <v>17503</v>
      </c>
      <c r="AJ226" s="233">
        <f t="shared" si="309"/>
        <v>21706</v>
      </c>
      <c r="AK226" s="233">
        <f t="shared" si="310"/>
        <v>39209</v>
      </c>
      <c r="AL226" s="233">
        <f t="shared" si="354"/>
        <v>5871</v>
      </c>
      <c r="AM226" s="233">
        <f t="shared" si="311"/>
        <v>-2057</v>
      </c>
      <c r="AN226" s="233">
        <f t="shared" si="355"/>
        <v>3814</v>
      </c>
      <c r="AO226" s="23"/>
      <c r="AP226" s="233">
        <f t="shared" si="336"/>
        <v>3821</v>
      </c>
      <c r="AQ226" s="233">
        <f t="shared" si="337"/>
        <v>15453</v>
      </c>
      <c r="AR226" s="233">
        <f t="shared" si="338"/>
        <v>-11632</v>
      </c>
      <c r="AS226" s="233">
        <f t="shared" si="339"/>
        <v>30891</v>
      </c>
      <c r="AT226" s="233">
        <f t="shared" si="340"/>
        <v>13388</v>
      </c>
      <c r="AU226" s="233">
        <f t="shared" si="341"/>
        <v>17503</v>
      </c>
      <c r="AV226" s="409">
        <f t="shared" si="342"/>
        <v>34712</v>
      </c>
      <c r="AW226" s="409">
        <f t="shared" si="343"/>
        <v>28841</v>
      </c>
      <c r="AX226" s="233">
        <f t="shared" si="344"/>
        <v>5871</v>
      </c>
      <c r="AY226" s="75"/>
      <c r="AZ226" s="744">
        <v>404811</v>
      </c>
      <c r="BA226" s="382">
        <f t="shared" si="356"/>
        <v>4.6507589999999999</v>
      </c>
      <c r="BB226" s="69">
        <f t="shared" si="312"/>
        <v>106626</v>
      </c>
      <c r="BC226" s="382">
        <f t="shared" si="356"/>
        <v>1.097588</v>
      </c>
      <c r="BD226" s="744">
        <v>511437</v>
      </c>
      <c r="BE226" s="382">
        <f t="shared" si="345"/>
        <v>5.7483469999999999</v>
      </c>
      <c r="BF226" s="744">
        <v>970123</v>
      </c>
      <c r="BG226" s="382">
        <f t="shared" si="346"/>
        <v>9.4551770000000008</v>
      </c>
      <c r="BH226" s="69">
        <f t="shared" si="286"/>
        <v>2313536</v>
      </c>
      <c r="BI226" s="382">
        <f t="shared" si="347"/>
        <v>28.256067000000002</v>
      </c>
      <c r="BJ226" s="744">
        <v>3283659</v>
      </c>
      <c r="BK226" s="382">
        <f t="shared" si="348"/>
        <v>37.711244000000001</v>
      </c>
      <c r="BL226" s="69">
        <f t="shared" ref="BL226:BL269" si="385">AZ226+BF226</f>
        <v>1374934</v>
      </c>
      <c r="BM226" s="382">
        <f t="shared" si="349"/>
        <v>14.105936</v>
      </c>
      <c r="BN226" s="69">
        <f t="shared" si="313"/>
        <v>2420619</v>
      </c>
      <c r="BO226" s="382">
        <f t="shared" si="350"/>
        <v>29.359179000000001</v>
      </c>
      <c r="BP226" s="744">
        <v>3795553</v>
      </c>
      <c r="BQ226" s="382">
        <f t="shared" si="351"/>
        <v>43.465114999999997</v>
      </c>
      <c r="BR226" s="20"/>
      <c r="BS226" s="744">
        <v>751763</v>
      </c>
      <c r="BT226" s="420">
        <f t="shared" si="357"/>
        <v>8.4331300000000002</v>
      </c>
      <c r="BU226" s="69">
        <f t="shared" si="314"/>
        <v>56384</v>
      </c>
      <c r="BV226" s="420">
        <f t="shared" si="358"/>
        <v>0.60747099999999998</v>
      </c>
      <c r="BW226" s="744">
        <v>808147</v>
      </c>
      <c r="BX226" s="420">
        <f t="shared" si="329"/>
        <v>9.0406010000000006</v>
      </c>
      <c r="BY226" s="744">
        <v>1671876</v>
      </c>
      <c r="BZ226" s="420">
        <f t="shared" si="330"/>
        <v>17.356660000000002</v>
      </c>
      <c r="CA226" s="69">
        <f t="shared" si="315"/>
        <v>1706291</v>
      </c>
      <c r="CB226" s="420">
        <f t="shared" si="278"/>
        <v>21.515245</v>
      </c>
      <c r="CC226" s="744">
        <v>3378167</v>
      </c>
      <c r="CD226" s="420">
        <f t="shared" si="275"/>
        <v>38.871904999999998</v>
      </c>
      <c r="CE226" s="69">
        <f t="shared" si="316"/>
        <v>2423639</v>
      </c>
      <c r="CF226" s="420">
        <f t="shared" si="276"/>
        <v>25.78979</v>
      </c>
      <c r="CG226" s="69">
        <f t="shared" si="317"/>
        <v>1764939</v>
      </c>
      <c r="CH226" s="420">
        <f t="shared" si="273"/>
        <v>22.147940999999999</v>
      </c>
      <c r="CI226" s="744">
        <v>4188578</v>
      </c>
      <c r="CJ226" s="471">
        <f t="shared" si="274"/>
        <v>47.937730999999999</v>
      </c>
      <c r="CK226" s="96"/>
      <c r="CL226" s="514">
        <v>984</v>
      </c>
      <c r="CM226" s="868">
        <f t="shared" si="287"/>
        <v>1.1189024390243902</v>
      </c>
      <c r="CN226" s="613"/>
      <c r="CO226" s="96"/>
      <c r="CP226" s="69">
        <f t="shared" si="318"/>
        <v>452944.01524390245</v>
      </c>
      <c r="CQ226" s="692">
        <f t="shared" si="359"/>
        <v>5.218204603848803</v>
      </c>
      <c r="CR226" s="69">
        <f t="shared" si="318"/>
        <v>119304.09146341463</v>
      </c>
      <c r="CS226" s="692">
        <f t="shared" si="360"/>
        <v>1.232001057047293</v>
      </c>
      <c r="CT226" s="69">
        <f t="shared" si="318"/>
        <v>572248.10670731706</v>
      </c>
      <c r="CU226" s="692">
        <f t="shared" si="369"/>
        <v>6.4502056608960956</v>
      </c>
      <c r="CV226" s="69">
        <f t="shared" si="318"/>
        <v>1085472.9908536586</v>
      </c>
      <c r="CW226" s="692">
        <f t="shared" si="332"/>
        <v>10.592990861171158</v>
      </c>
      <c r="CX226" s="69">
        <f t="shared" si="319"/>
        <v>2588621.0731707318</v>
      </c>
      <c r="CY226" s="692">
        <f t="shared" si="333"/>
        <v>31.741780597434325</v>
      </c>
      <c r="CZ226" s="69">
        <f t="shared" si="320"/>
        <v>3674094.0640243902</v>
      </c>
      <c r="DA226" s="692">
        <f t="shared" si="372"/>
        <v>42.334771458605481</v>
      </c>
      <c r="DB226" s="69">
        <f t="shared" si="321"/>
        <v>1538417.006097561</v>
      </c>
      <c r="DC226" s="692">
        <f t="shared" si="373"/>
        <v>15.811195465019958</v>
      </c>
      <c r="DD226" s="69">
        <f t="shared" si="322"/>
        <v>2708436.5030487804</v>
      </c>
      <c r="DE226" s="692">
        <f t="shared" si="363"/>
        <v>32.979979009410812</v>
      </c>
      <c r="DF226" s="69">
        <f t="shared" si="322"/>
        <v>4246853.5091463411</v>
      </c>
      <c r="DG226" s="692">
        <f t="shared" si="284"/>
        <v>48.791174474430768</v>
      </c>
      <c r="DH226" s="20"/>
      <c r="DI226" s="69">
        <f t="shared" si="323"/>
        <v>841149.45426829264</v>
      </c>
      <c r="DJ226" s="692">
        <f t="shared" si="364"/>
        <v>9.4504552935035058</v>
      </c>
      <c r="DK226" s="69">
        <f t="shared" si="323"/>
        <v>63088.195121951219</v>
      </c>
      <c r="DL226" s="692">
        <f t="shared" si="365"/>
        <v>0.68002724949917481</v>
      </c>
      <c r="DM226" s="69">
        <f t="shared" si="323"/>
        <v>904237.64939024393</v>
      </c>
      <c r="DN226" s="692">
        <f t="shared" si="370"/>
        <v>10.13048254300268</v>
      </c>
      <c r="DO226" s="69">
        <f t="shared" si="323"/>
        <v>1870666.1341463414</v>
      </c>
      <c r="DP226" s="692">
        <f t="shared" si="334"/>
        <v>19.444881597494557</v>
      </c>
      <c r="DQ226" s="69">
        <f t="shared" si="324"/>
        <v>1909173.1615853659</v>
      </c>
      <c r="DR226" s="692">
        <f t="shared" si="335"/>
        <v>24.126282181009625</v>
      </c>
      <c r="DS226" s="69">
        <f t="shared" si="325"/>
        <v>3779839.2957317075</v>
      </c>
      <c r="DT226" s="692">
        <f t="shared" si="374"/>
        <v>43.571163778504186</v>
      </c>
      <c r="DU226" s="69">
        <f t="shared" si="326"/>
        <v>2711815.5884146341</v>
      </c>
      <c r="DV226" s="471">
        <f t="shared" si="375"/>
        <v>28.895336890998067</v>
      </c>
      <c r="DW226" s="69">
        <f t="shared" si="327"/>
        <v>1974794.5518292682</v>
      </c>
      <c r="DX226" s="692">
        <f t="shared" si="368"/>
        <v>24.83458550524394</v>
      </c>
      <c r="DY226" s="69">
        <f t="shared" si="328"/>
        <v>4686610.1402439028</v>
      </c>
      <c r="DZ226" s="692">
        <f t="shared" si="285"/>
        <v>53.729922396242003</v>
      </c>
      <c r="EA226" s="91"/>
      <c r="EB226" s="388">
        <v>266000</v>
      </c>
      <c r="EC226" s="69">
        <f t="shared" si="290"/>
        <v>1479000</v>
      </c>
      <c r="ED226" s="388">
        <v>1745000</v>
      </c>
      <c r="EE226" s="388">
        <v>220000</v>
      </c>
      <c r="EF226" s="69">
        <f t="shared" si="291"/>
        <v>1139000</v>
      </c>
      <c r="EG226" s="388">
        <v>1359000</v>
      </c>
      <c r="EH226" s="388">
        <v>486000</v>
      </c>
      <c r="EI226" s="69">
        <f t="shared" si="331"/>
        <v>2619000</v>
      </c>
      <c r="EJ226" s="388">
        <v>3105000</v>
      </c>
      <c r="EK226" s="91"/>
      <c r="EL226" s="69">
        <f t="shared" si="376"/>
        <v>3011000</v>
      </c>
      <c r="EM226" s="69">
        <f t="shared" si="377"/>
        <v>15814000</v>
      </c>
      <c r="EN226" s="69">
        <f t="shared" si="378"/>
        <v>18825000</v>
      </c>
      <c r="EO226" s="69">
        <f t="shared" si="379"/>
        <v>2652000</v>
      </c>
      <c r="EP226" s="69">
        <f t="shared" si="380"/>
        <v>11005000</v>
      </c>
      <c r="EQ226" s="69">
        <f t="shared" si="381"/>
        <v>13657000</v>
      </c>
      <c r="ER226" s="69">
        <f t="shared" si="382"/>
        <v>5662000</v>
      </c>
      <c r="ES226" s="69">
        <f t="shared" si="383"/>
        <v>26817000</v>
      </c>
      <c r="ET226" s="69">
        <f t="shared" si="384"/>
        <v>32479000</v>
      </c>
      <c r="EU226" s="91"/>
    </row>
    <row r="227" spans="1:151" s="72" customFormat="1">
      <c r="A227" s="61">
        <v>39814</v>
      </c>
      <c r="B227" s="70">
        <v>496</v>
      </c>
      <c r="C227" s="70">
        <f t="shared" si="292"/>
        <v>1121</v>
      </c>
      <c r="D227" s="70">
        <v>1617</v>
      </c>
      <c r="E227" s="70">
        <f t="shared" si="293"/>
        <v>3534</v>
      </c>
      <c r="F227" s="70">
        <f t="shared" si="294"/>
        <v>4523</v>
      </c>
      <c r="G227" s="70">
        <f t="shared" si="295"/>
        <v>8057</v>
      </c>
      <c r="H227" s="70">
        <v>4030</v>
      </c>
      <c r="I227" s="70">
        <f t="shared" si="296"/>
        <v>5644</v>
      </c>
      <c r="J227" s="70">
        <v>9674</v>
      </c>
      <c r="K227" s="23"/>
      <c r="L227" s="70">
        <v>1894</v>
      </c>
      <c r="M227" s="70">
        <f t="shared" si="297"/>
        <v>3794</v>
      </c>
      <c r="N227" s="70">
        <v>5688</v>
      </c>
      <c r="O227" s="70">
        <f t="shared" si="298"/>
        <v>1011</v>
      </c>
      <c r="P227" s="70">
        <f t="shared" si="299"/>
        <v>1771</v>
      </c>
      <c r="Q227" s="70">
        <f t="shared" si="300"/>
        <v>2782</v>
      </c>
      <c r="R227" s="70">
        <v>2905</v>
      </c>
      <c r="S227" s="70">
        <f t="shared" si="301"/>
        <v>5565</v>
      </c>
      <c r="T227" s="70">
        <v>8470</v>
      </c>
      <c r="U227" s="23"/>
      <c r="V227" s="70">
        <v>-1398</v>
      </c>
      <c r="W227" s="70">
        <f t="shared" si="302"/>
        <v>-2673</v>
      </c>
      <c r="X227" s="70">
        <v>-4071</v>
      </c>
      <c r="Y227" s="70">
        <f t="shared" si="303"/>
        <v>2523</v>
      </c>
      <c r="Z227" s="70">
        <f t="shared" si="304"/>
        <v>2752</v>
      </c>
      <c r="AA227" s="70">
        <f t="shared" si="305"/>
        <v>5275</v>
      </c>
      <c r="AB227" s="70">
        <v>1125</v>
      </c>
      <c r="AC227" s="70">
        <f t="shared" si="306"/>
        <v>79</v>
      </c>
      <c r="AD227" s="70">
        <v>1204</v>
      </c>
      <c r="AE227" s="23"/>
      <c r="AF227" s="233">
        <f t="shared" si="352"/>
        <v>-11569</v>
      </c>
      <c r="AG227" s="233">
        <f t="shared" si="307"/>
        <v>-23812</v>
      </c>
      <c r="AH227" s="233">
        <f t="shared" si="353"/>
        <v>-35381</v>
      </c>
      <c r="AI227" s="233">
        <f t="shared" si="308"/>
        <v>17859</v>
      </c>
      <c r="AJ227" s="233">
        <f t="shared" si="309"/>
        <v>22060</v>
      </c>
      <c r="AK227" s="233">
        <f t="shared" si="310"/>
        <v>39919</v>
      </c>
      <c r="AL227" s="233">
        <f t="shared" si="354"/>
        <v>6290</v>
      </c>
      <c r="AM227" s="233">
        <f t="shared" si="311"/>
        <v>-1752</v>
      </c>
      <c r="AN227" s="233">
        <f t="shared" si="355"/>
        <v>4538</v>
      </c>
      <c r="AO227" s="23"/>
      <c r="AP227" s="233">
        <f t="shared" si="336"/>
        <v>3842</v>
      </c>
      <c r="AQ227" s="233">
        <f t="shared" si="337"/>
        <v>15411</v>
      </c>
      <c r="AR227" s="233">
        <f t="shared" si="338"/>
        <v>-11569</v>
      </c>
      <c r="AS227" s="233">
        <f t="shared" si="339"/>
        <v>31241</v>
      </c>
      <c r="AT227" s="233">
        <f t="shared" si="340"/>
        <v>13382</v>
      </c>
      <c r="AU227" s="233">
        <f t="shared" si="341"/>
        <v>17859</v>
      </c>
      <c r="AV227" s="409">
        <f t="shared" si="342"/>
        <v>35083</v>
      </c>
      <c r="AW227" s="409">
        <f t="shared" si="343"/>
        <v>28793</v>
      </c>
      <c r="AX227" s="233">
        <f t="shared" si="344"/>
        <v>6290</v>
      </c>
      <c r="AY227" s="75"/>
      <c r="AZ227" s="744">
        <v>349222</v>
      </c>
      <c r="BA227" s="382">
        <f t="shared" si="356"/>
        <v>4.6634500000000001</v>
      </c>
      <c r="BB227" s="69">
        <f t="shared" si="312"/>
        <v>104844</v>
      </c>
      <c r="BC227" s="382">
        <f t="shared" si="356"/>
        <v>1.116665</v>
      </c>
      <c r="BD227" s="744">
        <v>454066</v>
      </c>
      <c r="BE227" s="382">
        <f t="shared" si="345"/>
        <v>5.7801150000000003</v>
      </c>
      <c r="BF227" s="744">
        <v>813000</v>
      </c>
      <c r="BG227" s="382">
        <f t="shared" si="346"/>
        <v>9.6148030000000002</v>
      </c>
      <c r="BH227" s="69">
        <f t="shared" si="286"/>
        <v>1976158</v>
      </c>
      <c r="BI227" s="382">
        <f t="shared" si="347"/>
        <v>28.119814000000002</v>
      </c>
      <c r="BJ227" s="744">
        <v>2789158</v>
      </c>
      <c r="BK227" s="382">
        <f t="shared" si="348"/>
        <v>37.734617</v>
      </c>
      <c r="BL227" s="69">
        <f t="shared" si="385"/>
        <v>1162222</v>
      </c>
      <c r="BM227" s="382">
        <f t="shared" si="349"/>
        <v>14.278252999999999</v>
      </c>
      <c r="BN227" s="69">
        <f t="shared" si="313"/>
        <v>2081396</v>
      </c>
      <c r="BO227" s="382">
        <f t="shared" si="350"/>
        <v>29.241844</v>
      </c>
      <c r="BP227" s="744">
        <v>3243618</v>
      </c>
      <c r="BQ227" s="382">
        <f t="shared" si="351"/>
        <v>43.520097</v>
      </c>
      <c r="BR227" s="20"/>
      <c r="BS227" s="744">
        <v>582281</v>
      </c>
      <c r="BT227" s="420">
        <f t="shared" si="357"/>
        <v>8.4454209999999996</v>
      </c>
      <c r="BU227" s="69">
        <f t="shared" si="314"/>
        <v>40815</v>
      </c>
      <c r="BV227" s="420">
        <f t="shared" si="358"/>
        <v>0.60904100000000005</v>
      </c>
      <c r="BW227" s="744">
        <v>623096</v>
      </c>
      <c r="BX227" s="420">
        <f t="shared" si="329"/>
        <v>9.0544619999999991</v>
      </c>
      <c r="BY227" s="744">
        <v>1330359</v>
      </c>
      <c r="BZ227" s="420">
        <f t="shared" si="330"/>
        <v>17.424005999999999</v>
      </c>
      <c r="CA227" s="69">
        <f t="shared" si="315"/>
        <v>1322503</v>
      </c>
      <c r="CB227" s="420">
        <f t="shared" si="278"/>
        <v>21.325576999999999</v>
      </c>
      <c r="CC227" s="744">
        <v>2652862</v>
      </c>
      <c r="CD227" s="420">
        <f t="shared" si="275"/>
        <v>38.749583000000001</v>
      </c>
      <c r="CE227" s="69">
        <f t="shared" si="316"/>
        <v>1912640</v>
      </c>
      <c r="CF227" s="420">
        <f t="shared" si="276"/>
        <v>25.869427000000002</v>
      </c>
      <c r="CG227" s="69">
        <f t="shared" si="317"/>
        <v>1364995</v>
      </c>
      <c r="CH227" s="420">
        <f t="shared" si="273"/>
        <v>21.959804999999999</v>
      </c>
      <c r="CI227" s="744">
        <v>3277635</v>
      </c>
      <c r="CJ227" s="471">
        <f t="shared" si="274"/>
        <v>47.829231999999998</v>
      </c>
      <c r="CK227" s="96"/>
      <c r="CL227" s="514">
        <v>984</v>
      </c>
      <c r="CM227" s="868">
        <f t="shared" si="287"/>
        <v>1.1189024390243902</v>
      </c>
      <c r="CN227" s="613"/>
      <c r="CO227" s="96"/>
      <c r="CP227" s="69">
        <f t="shared" si="318"/>
        <v>390745.34756097558</v>
      </c>
      <c r="CQ227" s="692">
        <f t="shared" si="359"/>
        <v>5.2237933703286981</v>
      </c>
      <c r="CR227" s="69">
        <f t="shared" si="318"/>
        <v>117310.20731707317</v>
      </c>
      <c r="CS227" s="692">
        <f t="shared" si="360"/>
        <v>1.251151735258337</v>
      </c>
      <c r="CT227" s="69">
        <f t="shared" si="318"/>
        <v>508055.55487804877</v>
      </c>
      <c r="CU227" s="692">
        <f t="shared" si="369"/>
        <v>6.4749451055870333</v>
      </c>
      <c r="CV227" s="69">
        <f t="shared" si="318"/>
        <v>909667.68292682921</v>
      </c>
      <c r="CW227" s="692">
        <f t="shared" si="332"/>
        <v>10.754878113744557</v>
      </c>
      <c r="CX227" s="69">
        <f t="shared" si="319"/>
        <v>2211128.0060975607</v>
      </c>
      <c r="CY227" s="692">
        <f t="shared" si="333"/>
        <v>31.535273976712755</v>
      </c>
      <c r="CZ227" s="69">
        <f t="shared" si="320"/>
        <v>3120795.6890243902</v>
      </c>
      <c r="DA227" s="692">
        <f t="shared" si="372"/>
        <v>42.290152090457312</v>
      </c>
      <c r="DB227" s="69">
        <f t="shared" si="321"/>
        <v>1300413.0304878049</v>
      </c>
      <c r="DC227" s="692">
        <f t="shared" si="373"/>
        <v>15.978671484073253</v>
      </c>
      <c r="DD227" s="69">
        <f t="shared" si="322"/>
        <v>2328879.0609756098</v>
      </c>
      <c r="DE227" s="692">
        <f t="shared" si="363"/>
        <v>32.792431011134866</v>
      </c>
      <c r="DF227" s="69">
        <f t="shared" si="322"/>
        <v>3629292.0914634145</v>
      </c>
      <c r="DG227" s="692">
        <f t="shared" si="284"/>
        <v>48.771102495208112</v>
      </c>
      <c r="DH227" s="20"/>
      <c r="DI227" s="69">
        <f t="shared" si="323"/>
        <v>651515.63109756098</v>
      </c>
      <c r="DJ227" s="692">
        <f t="shared" si="364"/>
        <v>9.4496227021478436</v>
      </c>
      <c r="DK227" s="69">
        <f t="shared" si="323"/>
        <v>45668.003048780491</v>
      </c>
      <c r="DL227" s="692">
        <f t="shared" si="365"/>
        <v>0.68077971720491981</v>
      </c>
      <c r="DM227" s="69">
        <f t="shared" si="323"/>
        <v>697183.63414634147</v>
      </c>
      <c r="DN227" s="692">
        <f t="shared" si="370"/>
        <v>10.130402419352764</v>
      </c>
      <c r="DO227" s="69">
        <f t="shared" si="323"/>
        <v>1488541.9298780488</v>
      </c>
      <c r="DP227" s="692">
        <f t="shared" si="334"/>
        <v>19.487916965002544</v>
      </c>
      <c r="DQ227" s="69">
        <f t="shared" si="324"/>
        <v>1479751.8323170731</v>
      </c>
      <c r="DR227" s="692">
        <f t="shared" si="335"/>
        <v>23.875368450956636</v>
      </c>
      <c r="DS227" s="69">
        <f t="shared" si="325"/>
        <v>2968293.762195122</v>
      </c>
      <c r="DT227" s="692">
        <f t="shared" si="374"/>
        <v>43.363285415959176</v>
      </c>
      <c r="DU227" s="69">
        <f t="shared" si="326"/>
        <v>2140057.5609756098</v>
      </c>
      <c r="DV227" s="471">
        <f t="shared" si="375"/>
        <v>28.937539667150393</v>
      </c>
      <c r="DW227" s="69">
        <f t="shared" si="327"/>
        <v>1527296.2347560977</v>
      </c>
      <c r="DX227" s="692">
        <f t="shared" si="368"/>
        <v>24.58433784083164</v>
      </c>
      <c r="DY227" s="69">
        <f t="shared" si="328"/>
        <v>3667353.7957317075</v>
      </c>
      <c r="DZ227" s="692">
        <f t="shared" si="285"/>
        <v>53.521877507982026</v>
      </c>
      <c r="EA227" s="91"/>
      <c r="EB227" s="388">
        <v>298000</v>
      </c>
      <c r="EC227" s="69">
        <f t="shared" si="290"/>
        <v>2358000</v>
      </c>
      <c r="ED227" s="388">
        <v>2656000</v>
      </c>
      <c r="EE227" s="388">
        <v>256000</v>
      </c>
      <c r="EF227" s="69">
        <f t="shared" si="291"/>
        <v>1339000</v>
      </c>
      <c r="EG227" s="388">
        <v>1595000</v>
      </c>
      <c r="EH227" s="388">
        <v>555000</v>
      </c>
      <c r="EI227" s="69">
        <f t="shared" si="331"/>
        <v>3696000</v>
      </c>
      <c r="EJ227" s="388">
        <v>4251000</v>
      </c>
      <c r="EK227" s="91"/>
      <c r="EL227" s="69">
        <f t="shared" si="376"/>
        <v>3032000</v>
      </c>
      <c r="EM227" s="69">
        <f t="shared" si="377"/>
        <v>15762000</v>
      </c>
      <c r="EN227" s="69">
        <f t="shared" si="378"/>
        <v>18794000</v>
      </c>
      <c r="EO227" s="69">
        <f t="shared" si="379"/>
        <v>2596000</v>
      </c>
      <c r="EP227" s="69">
        <f t="shared" si="380"/>
        <v>10944000</v>
      </c>
      <c r="EQ227" s="69">
        <f t="shared" si="381"/>
        <v>13540000</v>
      </c>
      <c r="ER227" s="69">
        <f t="shared" si="382"/>
        <v>5629000</v>
      </c>
      <c r="ES227" s="69">
        <f t="shared" si="383"/>
        <v>26702000</v>
      </c>
      <c r="ET227" s="69">
        <f t="shared" si="384"/>
        <v>32331000</v>
      </c>
      <c r="EU227" s="91"/>
    </row>
    <row r="228" spans="1:151" s="72" customFormat="1">
      <c r="A228" s="61">
        <v>39845</v>
      </c>
      <c r="B228" s="70">
        <v>347</v>
      </c>
      <c r="C228" s="70">
        <f t="shared" si="292"/>
        <v>831</v>
      </c>
      <c r="D228" s="70">
        <v>1178</v>
      </c>
      <c r="E228" s="70">
        <f t="shared" si="293"/>
        <v>3575</v>
      </c>
      <c r="F228" s="70">
        <f t="shared" si="294"/>
        <v>5006</v>
      </c>
      <c r="G228" s="70">
        <f t="shared" si="295"/>
        <v>8581</v>
      </c>
      <c r="H228" s="70">
        <v>3922</v>
      </c>
      <c r="I228" s="70">
        <f t="shared" si="296"/>
        <v>5837</v>
      </c>
      <c r="J228" s="70">
        <v>9759</v>
      </c>
      <c r="K228" s="23"/>
      <c r="L228" s="70">
        <v>1278</v>
      </c>
      <c r="M228" s="70">
        <f t="shared" si="297"/>
        <v>2435</v>
      </c>
      <c r="N228" s="70">
        <v>3713</v>
      </c>
      <c r="O228" s="70">
        <f t="shared" si="298"/>
        <v>947</v>
      </c>
      <c r="P228" s="70">
        <f t="shared" si="299"/>
        <v>1517</v>
      </c>
      <c r="Q228" s="70">
        <f t="shared" si="300"/>
        <v>2464</v>
      </c>
      <c r="R228" s="70">
        <v>2225</v>
      </c>
      <c r="S228" s="70">
        <f t="shared" si="301"/>
        <v>3952</v>
      </c>
      <c r="T228" s="70">
        <v>6177</v>
      </c>
      <c r="U228" s="23"/>
      <c r="V228" s="70">
        <v>-931</v>
      </c>
      <c r="W228" s="70">
        <f t="shared" si="302"/>
        <v>-1604</v>
      </c>
      <c r="X228" s="70">
        <v>-2535</v>
      </c>
      <c r="Y228" s="70">
        <f t="shared" si="303"/>
        <v>2628</v>
      </c>
      <c r="Z228" s="70">
        <f t="shared" si="304"/>
        <v>3489</v>
      </c>
      <c r="AA228" s="70">
        <f t="shared" si="305"/>
        <v>6117</v>
      </c>
      <c r="AB228" s="70">
        <v>1697</v>
      </c>
      <c r="AC228" s="70">
        <f t="shared" si="306"/>
        <v>1885</v>
      </c>
      <c r="AD228" s="70">
        <v>3582</v>
      </c>
      <c r="AE228" s="23"/>
      <c r="AF228" s="233">
        <f t="shared" si="352"/>
        <v>-11317</v>
      </c>
      <c r="AG228" s="233">
        <f t="shared" si="307"/>
        <v>-23088</v>
      </c>
      <c r="AH228" s="233">
        <f t="shared" si="353"/>
        <v>-34405</v>
      </c>
      <c r="AI228" s="233">
        <f t="shared" si="308"/>
        <v>18277</v>
      </c>
      <c r="AJ228" s="233">
        <f t="shared" si="309"/>
        <v>22288</v>
      </c>
      <c r="AK228" s="233">
        <f t="shared" si="310"/>
        <v>40565</v>
      </c>
      <c r="AL228" s="233">
        <f t="shared" si="354"/>
        <v>6960</v>
      </c>
      <c r="AM228" s="233">
        <f t="shared" si="311"/>
        <v>-800</v>
      </c>
      <c r="AN228" s="233">
        <f t="shared" si="355"/>
        <v>6160</v>
      </c>
      <c r="AO228" s="23"/>
      <c r="AP228" s="233">
        <f t="shared" si="336"/>
        <v>3822</v>
      </c>
      <c r="AQ228" s="233">
        <f t="shared" si="337"/>
        <v>15139</v>
      </c>
      <c r="AR228" s="233">
        <f t="shared" si="338"/>
        <v>-11317</v>
      </c>
      <c r="AS228" s="233">
        <f t="shared" si="339"/>
        <v>31498</v>
      </c>
      <c r="AT228" s="233">
        <f t="shared" si="340"/>
        <v>13221</v>
      </c>
      <c r="AU228" s="233">
        <f t="shared" si="341"/>
        <v>18277</v>
      </c>
      <c r="AV228" s="409">
        <f t="shared" si="342"/>
        <v>35320</v>
      </c>
      <c r="AW228" s="409">
        <f t="shared" si="343"/>
        <v>28360</v>
      </c>
      <c r="AX228" s="233">
        <f t="shared" si="344"/>
        <v>6960</v>
      </c>
      <c r="AY228" s="75"/>
      <c r="AZ228" s="744">
        <v>383970</v>
      </c>
      <c r="BA228" s="382">
        <f t="shared" si="356"/>
        <v>4.682747</v>
      </c>
      <c r="BB228" s="69">
        <f t="shared" si="312"/>
        <v>107489</v>
      </c>
      <c r="BC228" s="382">
        <f t="shared" si="356"/>
        <v>1.138801</v>
      </c>
      <c r="BD228" s="744">
        <v>491459</v>
      </c>
      <c r="BE228" s="382">
        <f t="shared" si="345"/>
        <v>5.8215479999999999</v>
      </c>
      <c r="BF228" s="744">
        <v>834662</v>
      </c>
      <c r="BG228" s="382">
        <f t="shared" si="346"/>
        <v>9.6622280000000007</v>
      </c>
      <c r="BH228" s="69">
        <f t="shared" si="286"/>
        <v>2205433</v>
      </c>
      <c r="BI228" s="382">
        <f t="shared" si="347"/>
        <v>27.803125999999999</v>
      </c>
      <c r="BJ228" s="744">
        <v>3040095</v>
      </c>
      <c r="BK228" s="382">
        <f t="shared" si="348"/>
        <v>37.465353999999998</v>
      </c>
      <c r="BL228" s="69">
        <f t="shared" si="385"/>
        <v>1218632</v>
      </c>
      <c r="BM228" s="382">
        <f t="shared" si="349"/>
        <v>14.344975</v>
      </c>
      <c r="BN228" s="69">
        <f t="shared" si="313"/>
        <v>2313541</v>
      </c>
      <c r="BO228" s="382">
        <f t="shared" si="350"/>
        <v>28.947524000000001</v>
      </c>
      <c r="BP228" s="744">
        <v>3532173</v>
      </c>
      <c r="BQ228" s="382">
        <f t="shared" si="351"/>
        <v>43.292498999999999</v>
      </c>
      <c r="BR228" s="20"/>
      <c r="BS228" s="744">
        <v>638880</v>
      </c>
      <c r="BT228" s="420">
        <f t="shared" si="357"/>
        <v>8.4929989999999993</v>
      </c>
      <c r="BU228" s="69">
        <f t="shared" si="314"/>
        <v>45077</v>
      </c>
      <c r="BV228" s="420">
        <f t="shared" si="358"/>
        <v>0.61468299999999998</v>
      </c>
      <c r="BW228" s="744">
        <v>683957</v>
      </c>
      <c r="BX228" s="420">
        <f t="shared" si="329"/>
        <v>9.1076820000000005</v>
      </c>
      <c r="BY228" s="744">
        <v>1143082</v>
      </c>
      <c r="BZ228" s="420">
        <f t="shared" si="330"/>
        <v>17.290921000000001</v>
      </c>
      <c r="CA228" s="69">
        <f t="shared" si="315"/>
        <v>1084110</v>
      </c>
      <c r="CB228" s="420">
        <f t="shared" si="278"/>
        <v>20.873919000000001</v>
      </c>
      <c r="CC228" s="744">
        <v>2227192</v>
      </c>
      <c r="CD228" s="420">
        <f t="shared" si="275"/>
        <v>38.164839999999998</v>
      </c>
      <c r="CE228" s="69">
        <f t="shared" si="316"/>
        <v>1781962</v>
      </c>
      <c r="CF228" s="420">
        <f t="shared" si="276"/>
        <v>25.783919999999998</v>
      </c>
      <c r="CG228" s="69">
        <f t="shared" si="317"/>
        <v>1131429</v>
      </c>
      <c r="CH228" s="420">
        <f t="shared" si="273"/>
        <v>21.514177</v>
      </c>
      <c r="CI228" s="744">
        <v>2913391</v>
      </c>
      <c r="CJ228" s="471">
        <f t="shared" si="274"/>
        <v>47.298096999999999</v>
      </c>
      <c r="CK228" s="96"/>
      <c r="CL228" s="514">
        <v>984</v>
      </c>
      <c r="CM228" s="868">
        <f t="shared" si="287"/>
        <v>1.1189024390243902</v>
      </c>
      <c r="CN228" s="613"/>
      <c r="CO228" s="96"/>
      <c r="CP228" s="69">
        <f t="shared" si="318"/>
        <v>429624.96951219509</v>
      </c>
      <c r="CQ228" s="692">
        <f t="shared" si="359"/>
        <v>5.2360535030425561</v>
      </c>
      <c r="CR228" s="69">
        <f t="shared" si="318"/>
        <v>120269.70426829268</v>
      </c>
      <c r="CS228" s="692">
        <f t="shared" si="360"/>
        <v>1.2737357295474201</v>
      </c>
      <c r="CT228" s="69">
        <f t="shared" si="318"/>
        <v>549894.67378048785</v>
      </c>
      <c r="CU228" s="692">
        <f t="shared" si="369"/>
        <v>6.5097892325899753</v>
      </c>
      <c r="CV228" s="69">
        <f t="shared" si="318"/>
        <v>933905.34756097558</v>
      </c>
      <c r="CW228" s="692">
        <f t="shared" si="332"/>
        <v>10.787798079808651</v>
      </c>
      <c r="CX228" s="69">
        <f t="shared" si="319"/>
        <v>2467664.362804878</v>
      </c>
      <c r="CY228" s="692">
        <f t="shared" si="333"/>
        <v>31.116394450744245</v>
      </c>
      <c r="CZ228" s="69">
        <f t="shared" si="320"/>
        <v>3401569.7103658537</v>
      </c>
      <c r="DA228" s="692">
        <f t="shared" si="372"/>
        <v>41.904192530552905</v>
      </c>
      <c r="DB228" s="69">
        <f t="shared" si="321"/>
        <v>1363530.3170731708</v>
      </c>
      <c r="DC228" s="692">
        <f t="shared" si="373"/>
        <v>16.023851582851208</v>
      </c>
      <c r="DD228" s="69">
        <f t="shared" si="322"/>
        <v>2588626.6676829266</v>
      </c>
      <c r="DE228" s="692">
        <f t="shared" si="363"/>
        <v>32.39638516218578</v>
      </c>
      <c r="DF228" s="69">
        <f t="shared" si="322"/>
        <v>3952156.9847560977</v>
      </c>
      <c r="DG228" s="692">
        <f t="shared" si="284"/>
        <v>48.420236745036974</v>
      </c>
      <c r="DH228" s="20"/>
      <c r="DI228" s="69">
        <f t="shared" si="323"/>
        <v>714844.39024390245</v>
      </c>
      <c r="DJ228" s="692">
        <f t="shared" si="364"/>
        <v>9.4877274853231413</v>
      </c>
      <c r="DK228" s="69">
        <f t="shared" si="323"/>
        <v>50436.765243902439</v>
      </c>
      <c r="DL228" s="692">
        <f t="shared" si="365"/>
        <v>0.68608349388333378</v>
      </c>
      <c r="DM228" s="69">
        <f t="shared" si="323"/>
        <v>765281.15548780491</v>
      </c>
      <c r="DN228" s="692">
        <f t="shared" si="370"/>
        <v>10.173810979206474</v>
      </c>
      <c r="DO228" s="69">
        <f t="shared" si="323"/>
        <v>1278997.237804878</v>
      </c>
      <c r="DP228" s="692">
        <f t="shared" si="334"/>
        <v>19.306353010499731</v>
      </c>
      <c r="DQ228" s="69">
        <f t="shared" si="324"/>
        <v>1213013.3231707318</v>
      </c>
      <c r="DR228" s="692">
        <f t="shared" si="335"/>
        <v>23.330709666019256</v>
      </c>
      <c r="DS228" s="69">
        <f t="shared" si="325"/>
        <v>2492010.5609756098</v>
      </c>
      <c r="DT228" s="692">
        <f t="shared" si="374"/>
        <v>42.637062676518994</v>
      </c>
      <c r="DU228" s="69">
        <f t="shared" si="326"/>
        <v>1993841.6280487804</v>
      </c>
      <c r="DV228" s="471">
        <f t="shared" si="375"/>
        <v>28.794080495822868</v>
      </c>
      <c r="DW228" s="69">
        <f t="shared" si="327"/>
        <v>1265958.6676829269</v>
      </c>
      <c r="DX228" s="692">
        <f t="shared" si="368"/>
        <v>24.045369526186082</v>
      </c>
      <c r="DY228" s="69">
        <f t="shared" si="328"/>
        <v>3259800.2957317075</v>
      </c>
      <c r="DZ228" s="692">
        <f t="shared" si="285"/>
        <v>52.839450022008954</v>
      </c>
      <c r="EA228" s="91"/>
      <c r="EB228" s="388">
        <v>261000</v>
      </c>
      <c r="EC228" s="69">
        <f t="shared" si="290"/>
        <v>1426000</v>
      </c>
      <c r="ED228" s="388">
        <v>1687000</v>
      </c>
      <c r="EE228" s="388">
        <v>254000</v>
      </c>
      <c r="EF228" s="69">
        <f t="shared" si="291"/>
        <v>1335000</v>
      </c>
      <c r="EG228" s="388">
        <v>1589000</v>
      </c>
      <c r="EH228" s="388">
        <v>515000</v>
      </c>
      <c r="EI228" s="69">
        <f t="shared" si="331"/>
        <v>2762000</v>
      </c>
      <c r="EJ228" s="388">
        <v>3277000</v>
      </c>
      <c r="EK228" s="91"/>
      <c r="EL228" s="69">
        <f t="shared" si="376"/>
        <v>3041000</v>
      </c>
      <c r="EM228" s="69">
        <f t="shared" si="377"/>
        <v>15714000</v>
      </c>
      <c r="EN228" s="69">
        <f t="shared" si="378"/>
        <v>18755000</v>
      </c>
      <c r="EO228" s="69">
        <f t="shared" si="379"/>
        <v>2546000</v>
      </c>
      <c r="EP228" s="69">
        <f t="shared" si="380"/>
        <v>10769000</v>
      </c>
      <c r="EQ228" s="69">
        <f t="shared" si="381"/>
        <v>13315000</v>
      </c>
      <c r="ER228" s="69">
        <f t="shared" si="382"/>
        <v>5587000</v>
      </c>
      <c r="ES228" s="69">
        <f t="shared" si="383"/>
        <v>26482000</v>
      </c>
      <c r="ET228" s="69">
        <f t="shared" si="384"/>
        <v>32069000</v>
      </c>
      <c r="EU228" s="91"/>
    </row>
    <row r="229" spans="1:151" s="72" customFormat="1">
      <c r="A229" s="61">
        <v>39873</v>
      </c>
      <c r="B229" s="70">
        <v>305</v>
      </c>
      <c r="C229" s="70">
        <f t="shared" si="292"/>
        <v>758</v>
      </c>
      <c r="D229" s="70">
        <v>1063</v>
      </c>
      <c r="E229" s="70">
        <f t="shared" si="293"/>
        <v>2352</v>
      </c>
      <c r="F229" s="70">
        <f t="shared" si="294"/>
        <v>3202</v>
      </c>
      <c r="G229" s="70">
        <f t="shared" si="295"/>
        <v>5554</v>
      </c>
      <c r="H229" s="70">
        <v>2657</v>
      </c>
      <c r="I229" s="70">
        <f t="shared" si="296"/>
        <v>3960</v>
      </c>
      <c r="J229" s="70">
        <v>6617</v>
      </c>
      <c r="K229" s="23"/>
      <c r="L229" s="70">
        <v>1022</v>
      </c>
      <c r="M229" s="70">
        <f t="shared" si="297"/>
        <v>2307</v>
      </c>
      <c r="N229" s="70">
        <v>3329</v>
      </c>
      <c r="O229" s="70">
        <f t="shared" si="298"/>
        <v>1078</v>
      </c>
      <c r="P229" s="70">
        <f t="shared" si="299"/>
        <v>1897</v>
      </c>
      <c r="Q229" s="70">
        <f t="shared" si="300"/>
        <v>2975</v>
      </c>
      <c r="R229" s="70">
        <v>2100</v>
      </c>
      <c r="S229" s="70">
        <f t="shared" si="301"/>
        <v>4204</v>
      </c>
      <c r="T229" s="70">
        <v>6304</v>
      </c>
      <c r="U229" s="23"/>
      <c r="V229" s="70">
        <v>-717</v>
      </c>
      <c r="W229" s="70">
        <f t="shared" si="302"/>
        <v>-1549</v>
      </c>
      <c r="X229" s="70">
        <v>-2266</v>
      </c>
      <c r="Y229" s="70">
        <f t="shared" si="303"/>
        <v>1274</v>
      </c>
      <c r="Z229" s="70">
        <f t="shared" si="304"/>
        <v>1305</v>
      </c>
      <c r="AA229" s="70">
        <f t="shared" si="305"/>
        <v>2579</v>
      </c>
      <c r="AB229" s="70">
        <v>557</v>
      </c>
      <c r="AC229" s="70">
        <f t="shared" si="306"/>
        <v>-244</v>
      </c>
      <c r="AD229" s="70">
        <v>313</v>
      </c>
      <c r="AE229" s="23"/>
      <c r="AF229" s="233">
        <f t="shared" si="352"/>
        <v>-10995</v>
      </c>
      <c r="AG229" s="233">
        <f t="shared" si="307"/>
        <v>-22595</v>
      </c>
      <c r="AH229" s="233">
        <f t="shared" si="353"/>
        <v>-33590</v>
      </c>
      <c r="AI229" s="233">
        <f t="shared" si="308"/>
        <v>18406</v>
      </c>
      <c r="AJ229" s="233">
        <f t="shared" si="309"/>
        <v>22666</v>
      </c>
      <c r="AK229" s="233">
        <f t="shared" si="310"/>
        <v>41072</v>
      </c>
      <c r="AL229" s="233">
        <f t="shared" si="354"/>
        <v>7411</v>
      </c>
      <c r="AM229" s="233">
        <f t="shared" si="311"/>
        <v>71</v>
      </c>
      <c r="AN229" s="233">
        <f t="shared" si="355"/>
        <v>7482</v>
      </c>
      <c r="AO229" s="23"/>
      <c r="AP229" s="233">
        <f t="shared" si="336"/>
        <v>3842</v>
      </c>
      <c r="AQ229" s="233">
        <f t="shared" si="337"/>
        <v>14837</v>
      </c>
      <c r="AR229" s="233">
        <f t="shared" si="338"/>
        <v>-10995</v>
      </c>
      <c r="AS229" s="233">
        <f t="shared" si="339"/>
        <v>31518</v>
      </c>
      <c r="AT229" s="233">
        <f t="shared" si="340"/>
        <v>13112</v>
      </c>
      <c r="AU229" s="233">
        <f t="shared" si="341"/>
        <v>18406</v>
      </c>
      <c r="AV229" s="409">
        <f t="shared" si="342"/>
        <v>35360</v>
      </c>
      <c r="AW229" s="409">
        <f t="shared" si="343"/>
        <v>27949</v>
      </c>
      <c r="AX229" s="233">
        <f t="shared" si="344"/>
        <v>7411</v>
      </c>
      <c r="AY229" s="75"/>
      <c r="AZ229" s="744">
        <v>402863</v>
      </c>
      <c r="BA229" s="382">
        <f t="shared" si="356"/>
        <v>4.7234210000000001</v>
      </c>
      <c r="BB229" s="69">
        <f t="shared" si="312"/>
        <v>130910</v>
      </c>
      <c r="BC229" s="382">
        <f t="shared" si="356"/>
        <v>1.175379</v>
      </c>
      <c r="BD229" s="744">
        <v>533773</v>
      </c>
      <c r="BE229" s="382">
        <f t="shared" si="345"/>
        <v>5.8987999999999996</v>
      </c>
      <c r="BF229" s="744">
        <v>879027</v>
      </c>
      <c r="BG229" s="382">
        <f t="shared" si="346"/>
        <v>9.7573159999999994</v>
      </c>
      <c r="BH229" s="69">
        <f t="shared" si="286"/>
        <v>2583890</v>
      </c>
      <c r="BI229" s="382">
        <f t="shared" si="347"/>
        <v>28.172263999999998</v>
      </c>
      <c r="BJ229" s="744">
        <v>3462917</v>
      </c>
      <c r="BK229" s="382">
        <f t="shared" si="348"/>
        <v>37.929580000000001</v>
      </c>
      <c r="BL229" s="69">
        <f t="shared" si="385"/>
        <v>1281890</v>
      </c>
      <c r="BM229" s="382">
        <f t="shared" si="349"/>
        <v>14.480737</v>
      </c>
      <c r="BN229" s="69">
        <f t="shared" si="313"/>
        <v>2715514</v>
      </c>
      <c r="BO229" s="382">
        <f t="shared" si="350"/>
        <v>29.353515999999999</v>
      </c>
      <c r="BP229" s="744">
        <v>3997404</v>
      </c>
      <c r="BQ229" s="382">
        <f t="shared" si="351"/>
        <v>43.834252999999997</v>
      </c>
      <c r="BR229" s="20"/>
      <c r="BS229" s="744">
        <v>796106</v>
      </c>
      <c r="BT229" s="420">
        <f t="shared" si="357"/>
        <v>8.6302020000000006</v>
      </c>
      <c r="BU229" s="69">
        <f t="shared" si="314"/>
        <v>53021</v>
      </c>
      <c r="BV229" s="420">
        <f t="shared" si="358"/>
        <v>0.62226999999999999</v>
      </c>
      <c r="BW229" s="744">
        <v>849127</v>
      </c>
      <c r="BX229" s="420">
        <f t="shared" si="329"/>
        <v>9.2524719999999991</v>
      </c>
      <c r="BY229" s="744">
        <v>1316695</v>
      </c>
      <c r="BZ229" s="420">
        <f t="shared" si="330"/>
        <v>17.456457</v>
      </c>
      <c r="CA229" s="69">
        <f t="shared" si="315"/>
        <v>1458760</v>
      </c>
      <c r="CB229" s="420">
        <f t="shared" si="278"/>
        <v>20.729811000000002</v>
      </c>
      <c r="CC229" s="744">
        <v>2775455</v>
      </c>
      <c r="CD229" s="420">
        <f t="shared" si="275"/>
        <v>38.186267999999998</v>
      </c>
      <c r="CE229" s="69">
        <f t="shared" si="316"/>
        <v>2112801</v>
      </c>
      <c r="CF229" s="420">
        <f t="shared" si="276"/>
        <v>26.086659000000001</v>
      </c>
      <c r="CG229" s="69">
        <f t="shared" si="317"/>
        <v>1514579</v>
      </c>
      <c r="CH229" s="420">
        <f t="shared" si="273"/>
        <v>21.378540999999998</v>
      </c>
      <c r="CI229" s="744">
        <v>3627380</v>
      </c>
      <c r="CJ229" s="471">
        <f t="shared" si="274"/>
        <v>47.465200000000003</v>
      </c>
      <c r="CK229" s="96"/>
      <c r="CL229" s="514">
        <v>980</v>
      </c>
      <c r="CM229" s="868">
        <f t="shared" si="287"/>
        <v>1.1234693877551021</v>
      </c>
      <c r="CN229" s="613"/>
      <c r="CO229" s="96"/>
      <c r="CP229" s="69">
        <f t="shared" si="318"/>
        <v>452604.2479591837</v>
      </c>
      <c r="CQ229" s="692">
        <f t="shared" si="359"/>
        <v>5.2749958329519471</v>
      </c>
      <c r="CR229" s="69">
        <f t="shared" si="318"/>
        <v>147073.37755102041</v>
      </c>
      <c r="CS229" s="692">
        <f t="shared" si="360"/>
        <v>1.3130710033640005</v>
      </c>
      <c r="CT229" s="69">
        <f t="shared" si="318"/>
        <v>599677.62551020412</v>
      </c>
      <c r="CU229" s="692">
        <f t="shared" si="369"/>
        <v>6.5880668363159467</v>
      </c>
      <c r="CV229" s="69">
        <f t="shared" si="318"/>
        <v>987559.92551020416</v>
      </c>
      <c r="CW229" s="692">
        <f t="shared" si="332"/>
        <v>10.880008587269062</v>
      </c>
      <c r="CX229" s="69">
        <f t="shared" si="319"/>
        <v>2902921.3163265307</v>
      </c>
      <c r="CY229" s="692">
        <f t="shared" si="333"/>
        <v>31.489811667485721</v>
      </c>
      <c r="CZ229" s="69">
        <f t="shared" si="320"/>
        <v>3890481.241836735</v>
      </c>
      <c r="DA229" s="692">
        <f t="shared" si="372"/>
        <v>42.369820254754771</v>
      </c>
      <c r="DB229" s="69">
        <f t="shared" si="321"/>
        <v>1440164.1734693877</v>
      </c>
      <c r="DC229" s="692">
        <f t="shared" si="373"/>
        <v>16.155004420221008</v>
      </c>
      <c r="DD229" s="69">
        <f t="shared" si="322"/>
        <v>3050796.8510204083</v>
      </c>
      <c r="DE229" s="692">
        <f t="shared" si="363"/>
        <v>32.809439562998712</v>
      </c>
      <c r="DF229" s="69">
        <f t="shared" si="322"/>
        <v>4490961.0244897958</v>
      </c>
      <c r="DG229" s="692">
        <f t="shared" si="284"/>
        <v>48.964443983219724</v>
      </c>
      <c r="DH229" s="20"/>
      <c r="DI229" s="69">
        <f t="shared" si="323"/>
        <v>894400.72040816327</v>
      </c>
      <c r="DJ229" s="692">
        <f t="shared" si="364"/>
        <v>9.6295844266856587</v>
      </c>
      <c r="DK229" s="69">
        <f t="shared" si="323"/>
        <v>59567.470408163266</v>
      </c>
      <c r="DL229" s="692">
        <f t="shared" si="365"/>
        <v>0.69376005765249293</v>
      </c>
      <c r="DM229" s="69">
        <f t="shared" si="323"/>
        <v>953968.19081632653</v>
      </c>
      <c r="DN229" s="692">
        <f t="shared" si="370"/>
        <v>10.323344484338151</v>
      </c>
      <c r="DO229" s="69">
        <f t="shared" si="323"/>
        <v>1479266.525510204</v>
      </c>
      <c r="DP229" s="692">
        <f t="shared" si="334"/>
        <v>19.470862213395822</v>
      </c>
      <c r="DQ229" s="69">
        <f t="shared" si="324"/>
        <v>1638872.2040816327</v>
      </c>
      <c r="DR229" s="692">
        <f t="shared" si="335"/>
        <v>23.138920388773091</v>
      </c>
      <c r="DS229" s="69">
        <f t="shared" si="325"/>
        <v>3118138.7295918367</v>
      </c>
      <c r="DT229" s="692">
        <f t="shared" si="374"/>
        <v>42.60978260216892</v>
      </c>
      <c r="DU229" s="69">
        <f t="shared" si="326"/>
        <v>2373667.2459183675</v>
      </c>
      <c r="DV229" s="471">
        <f t="shared" si="375"/>
        <v>29.100446640081486</v>
      </c>
      <c r="DW229" s="69">
        <f t="shared" si="327"/>
        <v>1701583.1418367347</v>
      </c>
      <c r="DX229" s="692">
        <f t="shared" si="368"/>
        <v>23.862215411798754</v>
      </c>
      <c r="DY229" s="69">
        <f t="shared" si="328"/>
        <v>4075250.387755102</v>
      </c>
      <c r="DZ229" s="692">
        <f t="shared" si="285"/>
        <v>52.962662051880251</v>
      </c>
      <c r="EA229" s="91"/>
      <c r="EB229" s="388">
        <v>276000</v>
      </c>
      <c r="EC229" s="69">
        <f t="shared" si="290"/>
        <v>1393000</v>
      </c>
      <c r="ED229" s="388">
        <v>1669000</v>
      </c>
      <c r="EE229" s="388">
        <v>259000</v>
      </c>
      <c r="EF229" s="69">
        <f t="shared" si="291"/>
        <v>1271000</v>
      </c>
      <c r="EG229" s="388">
        <v>1530000</v>
      </c>
      <c r="EH229" s="388">
        <v>534000</v>
      </c>
      <c r="EI229" s="69">
        <f t="shared" si="331"/>
        <v>2666000</v>
      </c>
      <c r="EJ229" s="388">
        <v>3200000</v>
      </c>
      <c r="EK229" s="91"/>
      <c r="EL229" s="69">
        <f t="shared" si="376"/>
        <v>3058000</v>
      </c>
      <c r="EM229" s="69">
        <f t="shared" si="377"/>
        <v>15511000</v>
      </c>
      <c r="EN229" s="69">
        <f t="shared" si="378"/>
        <v>18569000</v>
      </c>
      <c r="EO229" s="69">
        <f t="shared" si="379"/>
        <v>2500000</v>
      </c>
      <c r="EP229" s="69">
        <f t="shared" si="380"/>
        <v>10628000</v>
      </c>
      <c r="EQ229" s="69">
        <f t="shared" si="381"/>
        <v>13128000</v>
      </c>
      <c r="ER229" s="69">
        <f t="shared" si="382"/>
        <v>5557000</v>
      </c>
      <c r="ES229" s="69">
        <f t="shared" si="383"/>
        <v>26140000</v>
      </c>
      <c r="ET229" s="69">
        <f t="shared" si="384"/>
        <v>31697000</v>
      </c>
      <c r="EU229" s="91"/>
    </row>
    <row r="230" spans="1:151" s="72" customFormat="1">
      <c r="A230" s="61">
        <v>39904</v>
      </c>
      <c r="B230" s="70">
        <v>357</v>
      </c>
      <c r="C230" s="70">
        <f t="shared" si="292"/>
        <v>832</v>
      </c>
      <c r="D230" s="70">
        <v>1189</v>
      </c>
      <c r="E230" s="70">
        <f t="shared" si="293"/>
        <v>1995</v>
      </c>
      <c r="F230" s="70">
        <f t="shared" si="294"/>
        <v>2791</v>
      </c>
      <c r="G230" s="70">
        <f t="shared" si="295"/>
        <v>4786</v>
      </c>
      <c r="H230" s="70">
        <v>2352</v>
      </c>
      <c r="I230" s="70">
        <f t="shared" si="296"/>
        <v>3623</v>
      </c>
      <c r="J230" s="70">
        <v>5975</v>
      </c>
      <c r="K230" s="23"/>
      <c r="L230" s="70">
        <v>1014</v>
      </c>
      <c r="M230" s="70">
        <f t="shared" si="297"/>
        <v>1813</v>
      </c>
      <c r="N230" s="70">
        <v>2827</v>
      </c>
      <c r="O230" s="70">
        <f t="shared" si="298"/>
        <v>997</v>
      </c>
      <c r="P230" s="70">
        <f t="shared" si="299"/>
        <v>1725</v>
      </c>
      <c r="Q230" s="70">
        <f t="shared" si="300"/>
        <v>2722</v>
      </c>
      <c r="R230" s="70">
        <v>2011</v>
      </c>
      <c r="S230" s="70">
        <f t="shared" si="301"/>
        <v>3538</v>
      </c>
      <c r="T230" s="70">
        <v>5549</v>
      </c>
      <c r="U230" s="23"/>
      <c r="V230" s="70">
        <v>-657</v>
      </c>
      <c r="W230" s="70">
        <f t="shared" si="302"/>
        <v>-981</v>
      </c>
      <c r="X230" s="70">
        <v>-1638</v>
      </c>
      <c r="Y230" s="70">
        <f t="shared" si="303"/>
        <v>998</v>
      </c>
      <c r="Z230" s="70">
        <f t="shared" si="304"/>
        <v>1066</v>
      </c>
      <c r="AA230" s="70">
        <f t="shared" si="305"/>
        <v>2064</v>
      </c>
      <c r="AB230" s="70">
        <v>341</v>
      </c>
      <c r="AC230" s="70">
        <f t="shared" si="306"/>
        <v>85</v>
      </c>
      <c r="AD230" s="70">
        <v>426</v>
      </c>
      <c r="AE230" s="23"/>
      <c r="AF230" s="233">
        <f t="shared" si="352"/>
        <v>-10667</v>
      </c>
      <c r="AG230" s="233">
        <f t="shared" si="307"/>
        <v>-21369</v>
      </c>
      <c r="AH230" s="233">
        <f t="shared" si="353"/>
        <v>-32036</v>
      </c>
      <c r="AI230" s="233">
        <f t="shared" si="308"/>
        <v>18482</v>
      </c>
      <c r="AJ230" s="233">
        <f t="shared" si="309"/>
        <v>22730</v>
      </c>
      <c r="AK230" s="233">
        <f t="shared" si="310"/>
        <v>41212</v>
      </c>
      <c r="AL230" s="233">
        <f t="shared" si="354"/>
        <v>7815</v>
      </c>
      <c r="AM230" s="233">
        <f t="shared" si="311"/>
        <v>1361</v>
      </c>
      <c r="AN230" s="233">
        <f t="shared" si="355"/>
        <v>9176</v>
      </c>
      <c r="AO230" s="23"/>
      <c r="AP230" s="233">
        <f t="shared" si="336"/>
        <v>3910</v>
      </c>
      <c r="AQ230" s="233">
        <f t="shared" si="337"/>
        <v>14577</v>
      </c>
      <c r="AR230" s="233">
        <f t="shared" si="338"/>
        <v>-10667</v>
      </c>
      <c r="AS230" s="233">
        <f t="shared" si="339"/>
        <v>31531</v>
      </c>
      <c r="AT230" s="233">
        <f t="shared" si="340"/>
        <v>13049</v>
      </c>
      <c r="AU230" s="233">
        <f t="shared" si="341"/>
        <v>18482</v>
      </c>
      <c r="AV230" s="409">
        <f t="shared" si="342"/>
        <v>35441</v>
      </c>
      <c r="AW230" s="409">
        <f t="shared" si="343"/>
        <v>27626</v>
      </c>
      <c r="AX230" s="233">
        <f t="shared" si="344"/>
        <v>7815</v>
      </c>
      <c r="AY230" s="75"/>
      <c r="AZ230" s="744">
        <v>375723</v>
      </c>
      <c r="BA230" s="382">
        <f t="shared" si="356"/>
        <v>4.7102490000000001</v>
      </c>
      <c r="BB230" s="69">
        <f t="shared" si="312"/>
        <v>97903</v>
      </c>
      <c r="BC230" s="382">
        <f t="shared" si="356"/>
        <v>1.184768</v>
      </c>
      <c r="BD230" s="744">
        <v>473626</v>
      </c>
      <c r="BE230" s="382">
        <f t="shared" si="345"/>
        <v>5.8950170000000002</v>
      </c>
      <c r="BF230" s="744">
        <v>726836</v>
      </c>
      <c r="BG230" s="382">
        <f t="shared" si="346"/>
        <v>9.7976980000000005</v>
      </c>
      <c r="BH230" s="69">
        <f t="shared" si="286"/>
        <v>2528935</v>
      </c>
      <c r="BI230" s="382">
        <f t="shared" si="347"/>
        <v>27.958978999999999</v>
      </c>
      <c r="BJ230" s="744">
        <v>3255771</v>
      </c>
      <c r="BK230" s="382">
        <f t="shared" si="348"/>
        <v>37.756677000000003</v>
      </c>
      <c r="BL230" s="69">
        <f t="shared" si="385"/>
        <v>1102559</v>
      </c>
      <c r="BM230" s="382">
        <f t="shared" si="349"/>
        <v>14.507947</v>
      </c>
      <c r="BN230" s="69">
        <f t="shared" si="313"/>
        <v>2628207</v>
      </c>
      <c r="BO230" s="382">
        <f t="shared" si="350"/>
        <v>29.150580000000001</v>
      </c>
      <c r="BP230" s="744">
        <v>3730766</v>
      </c>
      <c r="BQ230" s="382">
        <f t="shared" si="351"/>
        <v>43.658526999999999</v>
      </c>
      <c r="BR230" s="20"/>
      <c r="BS230" s="744">
        <v>688079</v>
      </c>
      <c r="BT230" s="420">
        <f t="shared" si="357"/>
        <v>8.6499799999999993</v>
      </c>
      <c r="BU230" s="69">
        <f t="shared" si="314"/>
        <v>40386</v>
      </c>
      <c r="BV230" s="420">
        <f t="shared" si="358"/>
        <v>0.61794700000000002</v>
      </c>
      <c r="BW230" s="744">
        <v>728465</v>
      </c>
      <c r="BX230" s="420">
        <f t="shared" si="329"/>
        <v>9.2679270000000002</v>
      </c>
      <c r="BY230" s="744">
        <v>1227833</v>
      </c>
      <c r="BZ230" s="420">
        <f t="shared" si="330"/>
        <v>17.437538</v>
      </c>
      <c r="CA230" s="69">
        <f t="shared" si="315"/>
        <v>1388619</v>
      </c>
      <c r="CB230" s="420">
        <f t="shared" si="278"/>
        <v>20.132839000000001</v>
      </c>
      <c r="CC230" s="744">
        <v>2616452</v>
      </c>
      <c r="CD230" s="420">
        <f t="shared" si="275"/>
        <v>37.570377000000001</v>
      </c>
      <c r="CE230" s="69">
        <f t="shared" si="316"/>
        <v>1915912</v>
      </c>
      <c r="CF230" s="420">
        <f t="shared" si="276"/>
        <v>26.087517999999999</v>
      </c>
      <c r="CG230" s="69">
        <f t="shared" si="317"/>
        <v>1431700</v>
      </c>
      <c r="CH230" s="420">
        <f t="shared" si="273"/>
        <v>20.777874000000001</v>
      </c>
      <c r="CI230" s="744">
        <v>3347612</v>
      </c>
      <c r="CJ230" s="471">
        <f t="shared" si="274"/>
        <v>46.865392</v>
      </c>
      <c r="CK230" s="96"/>
      <c r="CL230" s="514">
        <v>980</v>
      </c>
      <c r="CM230" s="868">
        <f t="shared" si="287"/>
        <v>1.1234693877551021</v>
      </c>
      <c r="CN230" s="613"/>
      <c r="CO230" s="96"/>
      <c r="CP230" s="69">
        <f t="shared" si="318"/>
        <v>422113.28877551021</v>
      </c>
      <c r="CQ230" s="692">
        <f t="shared" si="359"/>
        <v>5.2529458489058802</v>
      </c>
      <c r="CR230" s="69">
        <f t="shared" si="318"/>
        <v>109991.02346938776</v>
      </c>
      <c r="CS230" s="692">
        <f t="shared" si="360"/>
        <v>1.3219687550491559</v>
      </c>
      <c r="CT230" s="69">
        <f t="shared" si="318"/>
        <v>532104.31224489794</v>
      </c>
      <c r="CU230" s="692">
        <f t="shared" si="369"/>
        <v>6.5749146039550359</v>
      </c>
      <c r="CV230" s="69">
        <f t="shared" si="318"/>
        <v>816577.99591836741</v>
      </c>
      <c r="CW230" s="692">
        <f t="shared" si="332"/>
        <v>10.912576361195729</v>
      </c>
      <c r="CX230" s="69">
        <f t="shared" si="319"/>
        <v>2841181.0561224492</v>
      </c>
      <c r="CY230" s="692">
        <f t="shared" si="333"/>
        <v>31.199058885433892</v>
      </c>
      <c r="CZ230" s="69">
        <f t="shared" si="320"/>
        <v>3657759.0520408163</v>
      </c>
      <c r="DA230" s="692">
        <f t="shared" si="372"/>
        <v>42.111635246629611</v>
      </c>
      <c r="DB230" s="69">
        <f t="shared" si="321"/>
        <v>1238691.2846938777</v>
      </c>
      <c r="DC230" s="692">
        <f t="shared" si="373"/>
        <v>16.165522210101607</v>
      </c>
      <c r="DD230" s="69">
        <f t="shared" si="322"/>
        <v>2952710.1091836737</v>
      </c>
      <c r="DE230" s="692">
        <f t="shared" si="363"/>
        <v>32.528655436705208</v>
      </c>
      <c r="DF230" s="69">
        <f t="shared" si="322"/>
        <v>4191401.393877551</v>
      </c>
      <c r="DG230" s="692">
        <f t="shared" si="284"/>
        <v>48.694177646806814</v>
      </c>
      <c r="DH230" s="20"/>
      <c r="DI230" s="69">
        <f t="shared" si="323"/>
        <v>773035.69285714289</v>
      </c>
      <c r="DJ230" s="692">
        <f t="shared" si="364"/>
        <v>9.6393427326133416</v>
      </c>
      <c r="DK230" s="69">
        <f t="shared" si="323"/>
        <v>45372.434693877556</v>
      </c>
      <c r="DL230" s="692">
        <f t="shared" si="365"/>
        <v>0.68806961993973159</v>
      </c>
      <c r="DM230" s="69">
        <f t="shared" si="323"/>
        <v>818408.12755102047</v>
      </c>
      <c r="DN230" s="692">
        <f t="shared" si="370"/>
        <v>10.327412352553074</v>
      </c>
      <c r="DO230" s="69">
        <f t="shared" si="323"/>
        <v>1379432.7887755102</v>
      </c>
      <c r="DP230" s="692">
        <f t="shared" si="334"/>
        <v>19.426359367316568</v>
      </c>
      <c r="DQ230" s="69">
        <f t="shared" si="324"/>
        <v>1560070.9377551021</v>
      </c>
      <c r="DR230" s="692">
        <f t="shared" si="335"/>
        <v>22.43121571345765</v>
      </c>
      <c r="DS230" s="69">
        <f t="shared" si="325"/>
        <v>2939503.7265306124</v>
      </c>
      <c r="DT230" s="692">
        <f t="shared" si="374"/>
        <v>41.857575080774218</v>
      </c>
      <c r="DU230" s="69">
        <f t="shared" si="326"/>
        <v>2152468.4816326532</v>
      </c>
      <c r="DV230" s="471">
        <f t="shared" si="375"/>
        <v>29.065702099929911</v>
      </c>
      <c r="DW230" s="69">
        <f t="shared" si="327"/>
        <v>1608471.1224489796</v>
      </c>
      <c r="DX230" s="692">
        <f t="shared" si="368"/>
        <v>23.149487294621181</v>
      </c>
      <c r="DY230" s="69">
        <f t="shared" si="328"/>
        <v>3760939.6040816326</v>
      </c>
      <c r="DZ230" s="692">
        <f t="shared" si="285"/>
        <v>52.215189394551089</v>
      </c>
      <c r="EA230" s="91"/>
      <c r="EB230" s="388">
        <v>233000</v>
      </c>
      <c r="EC230" s="69">
        <f t="shared" si="290"/>
        <v>1454000</v>
      </c>
      <c r="ED230" s="388">
        <v>1687000</v>
      </c>
      <c r="EE230" s="388">
        <v>210000</v>
      </c>
      <c r="EF230" s="69">
        <f t="shared" si="291"/>
        <v>903000</v>
      </c>
      <c r="EG230" s="388">
        <v>1113000</v>
      </c>
      <c r="EH230" s="388">
        <v>443000</v>
      </c>
      <c r="EI230" s="69">
        <f t="shared" si="331"/>
        <v>2356000</v>
      </c>
      <c r="EJ230" s="388">
        <v>2799000</v>
      </c>
      <c r="EK230" s="91"/>
      <c r="EL230" s="69">
        <f t="shared" si="376"/>
        <v>3051000</v>
      </c>
      <c r="EM230" s="69">
        <f t="shared" si="377"/>
        <v>15659000</v>
      </c>
      <c r="EN230" s="69">
        <f t="shared" si="378"/>
        <v>18710000</v>
      </c>
      <c r="EO230" s="69">
        <f t="shared" si="379"/>
        <v>2478000</v>
      </c>
      <c r="EP230" s="69">
        <f t="shared" si="380"/>
        <v>10627000</v>
      </c>
      <c r="EQ230" s="69">
        <f t="shared" si="381"/>
        <v>13105000</v>
      </c>
      <c r="ER230" s="69">
        <f t="shared" si="382"/>
        <v>5528000</v>
      </c>
      <c r="ES230" s="69">
        <f t="shared" si="383"/>
        <v>26286000</v>
      </c>
      <c r="ET230" s="69">
        <f t="shared" si="384"/>
        <v>31814000</v>
      </c>
      <c r="EU230" s="91"/>
    </row>
    <row r="231" spans="1:151" s="72" customFormat="1">
      <c r="A231" s="61">
        <v>39934</v>
      </c>
      <c r="B231" s="70">
        <v>310</v>
      </c>
      <c r="C231" s="70">
        <f t="shared" si="292"/>
        <v>846</v>
      </c>
      <c r="D231" s="70">
        <v>1156</v>
      </c>
      <c r="E231" s="70">
        <f t="shared" si="293"/>
        <v>2172</v>
      </c>
      <c r="F231" s="70">
        <f t="shared" si="294"/>
        <v>2457</v>
      </c>
      <c r="G231" s="70">
        <f t="shared" si="295"/>
        <v>4629</v>
      </c>
      <c r="H231" s="70">
        <v>2482</v>
      </c>
      <c r="I231" s="70">
        <f t="shared" si="296"/>
        <v>3303</v>
      </c>
      <c r="J231" s="70">
        <v>5785</v>
      </c>
      <c r="K231" s="23"/>
      <c r="L231" s="70">
        <v>801</v>
      </c>
      <c r="M231" s="70">
        <f t="shared" si="297"/>
        <v>1596</v>
      </c>
      <c r="N231" s="70">
        <v>2397</v>
      </c>
      <c r="O231" s="70">
        <f t="shared" si="298"/>
        <v>1046</v>
      </c>
      <c r="P231" s="70">
        <f t="shared" si="299"/>
        <v>1615</v>
      </c>
      <c r="Q231" s="70">
        <f t="shared" si="300"/>
        <v>2661</v>
      </c>
      <c r="R231" s="70">
        <v>1847</v>
      </c>
      <c r="S231" s="70">
        <f t="shared" si="301"/>
        <v>3211</v>
      </c>
      <c r="T231" s="70">
        <v>5058</v>
      </c>
      <c r="U231" s="23"/>
      <c r="V231" s="70">
        <v>-491</v>
      </c>
      <c r="W231" s="70">
        <f t="shared" si="302"/>
        <v>-750</v>
      </c>
      <c r="X231" s="70">
        <v>-1241</v>
      </c>
      <c r="Y231" s="70">
        <f t="shared" si="303"/>
        <v>1126</v>
      </c>
      <c r="Z231" s="70">
        <f t="shared" si="304"/>
        <v>842</v>
      </c>
      <c r="AA231" s="70">
        <f t="shared" si="305"/>
        <v>1968</v>
      </c>
      <c r="AB231" s="70">
        <v>635</v>
      </c>
      <c r="AC231" s="70">
        <f t="shared" si="306"/>
        <v>92</v>
      </c>
      <c r="AD231" s="70">
        <v>727</v>
      </c>
      <c r="AE231" s="23"/>
      <c r="AF231" s="233">
        <f t="shared" si="352"/>
        <v>-10358</v>
      </c>
      <c r="AG231" s="233">
        <f t="shared" si="307"/>
        <v>-20098</v>
      </c>
      <c r="AH231" s="233">
        <f t="shared" si="353"/>
        <v>-30456</v>
      </c>
      <c r="AI231" s="233">
        <f t="shared" si="308"/>
        <v>18703</v>
      </c>
      <c r="AJ231" s="233">
        <f t="shared" si="309"/>
        <v>22955</v>
      </c>
      <c r="AK231" s="233">
        <f t="shared" si="310"/>
        <v>41658</v>
      </c>
      <c r="AL231" s="233">
        <f t="shared" si="354"/>
        <v>8345</v>
      </c>
      <c r="AM231" s="233">
        <f t="shared" si="311"/>
        <v>2857</v>
      </c>
      <c r="AN231" s="233">
        <f t="shared" si="355"/>
        <v>11202</v>
      </c>
      <c r="AO231" s="23"/>
      <c r="AP231" s="233">
        <f t="shared" si="336"/>
        <v>3915</v>
      </c>
      <c r="AQ231" s="233">
        <f t="shared" si="337"/>
        <v>14273</v>
      </c>
      <c r="AR231" s="233">
        <f t="shared" si="338"/>
        <v>-10358</v>
      </c>
      <c r="AS231" s="233">
        <f t="shared" si="339"/>
        <v>31578</v>
      </c>
      <c r="AT231" s="233">
        <f t="shared" si="340"/>
        <v>12875</v>
      </c>
      <c r="AU231" s="233">
        <f t="shared" si="341"/>
        <v>18703</v>
      </c>
      <c r="AV231" s="409">
        <f t="shared" si="342"/>
        <v>35493</v>
      </c>
      <c r="AW231" s="409">
        <f t="shared" si="343"/>
        <v>27148</v>
      </c>
      <c r="AX231" s="233">
        <f t="shared" si="344"/>
        <v>8345</v>
      </c>
      <c r="AY231" s="75"/>
      <c r="AZ231" s="744">
        <v>379052</v>
      </c>
      <c r="BA231" s="382">
        <f t="shared" si="356"/>
        <v>4.6533620000000004</v>
      </c>
      <c r="BB231" s="69">
        <f t="shared" si="312"/>
        <v>114808</v>
      </c>
      <c r="BC231" s="382">
        <f t="shared" si="356"/>
        <v>1.2021029999999999</v>
      </c>
      <c r="BD231" s="744">
        <v>493860</v>
      </c>
      <c r="BE231" s="382">
        <f t="shared" si="345"/>
        <v>5.8554649999999997</v>
      </c>
      <c r="BF231" s="744">
        <v>776590</v>
      </c>
      <c r="BG231" s="382">
        <f t="shared" si="346"/>
        <v>9.9432939999999999</v>
      </c>
      <c r="BH231" s="69">
        <f t="shared" si="286"/>
        <v>2780469</v>
      </c>
      <c r="BI231" s="382">
        <f t="shared" si="347"/>
        <v>28.115241000000001</v>
      </c>
      <c r="BJ231" s="744">
        <v>3557059</v>
      </c>
      <c r="BK231" s="382">
        <f t="shared" si="348"/>
        <v>38.058534999999999</v>
      </c>
      <c r="BL231" s="69">
        <f t="shared" si="385"/>
        <v>1155642</v>
      </c>
      <c r="BM231" s="382">
        <f t="shared" si="349"/>
        <v>14.596655999999999</v>
      </c>
      <c r="BN231" s="69">
        <f t="shared" si="313"/>
        <v>2895841</v>
      </c>
      <c r="BO231" s="382">
        <f t="shared" si="350"/>
        <v>29.324256999999999</v>
      </c>
      <c r="BP231" s="744">
        <v>4051483</v>
      </c>
      <c r="BQ231" s="382">
        <f t="shared" si="351"/>
        <v>43.920912999999999</v>
      </c>
      <c r="BR231" s="20"/>
      <c r="BS231" s="744">
        <v>711717</v>
      </c>
      <c r="BT231" s="420">
        <f t="shared" si="357"/>
        <v>8.7051569999999998</v>
      </c>
      <c r="BU231" s="69">
        <f t="shared" si="314"/>
        <v>44044</v>
      </c>
      <c r="BV231" s="420">
        <f t="shared" si="358"/>
        <v>0.61902599999999997</v>
      </c>
      <c r="BW231" s="744">
        <v>755761</v>
      </c>
      <c r="BX231" s="420">
        <f t="shared" si="329"/>
        <v>9.3241829999999997</v>
      </c>
      <c r="BY231" s="744">
        <v>1195815</v>
      </c>
      <c r="BZ231" s="420">
        <f t="shared" si="330"/>
        <v>17.285733</v>
      </c>
      <c r="CA231" s="69">
        <f t="shared" si="315"/>
        <v>1081523</v>
      </c>
      <c r="CB231" s="420">
        <f t="shared" si="278"/>
        <v>19.470343</v>
      </c>
      <c r="CC231" s="744">
        <v>2277338</v>
      </c>
      <c r="CD231" s="420">
        <f t="shared" si="275"/>
        <v>36.756076</v>
      </c>
      <c r="CE231" s="69">
        <f t="shared" si="316"/>
        <v>1907532</v>
      </c>
      <c r="CF231" s="420">
        <f t="shared" si="276"/>
        <v>25.99089</v>
      </c>
      <c r="CG231" s="69">
        <f t="shared" si="317"/>
        <v>1128341</v>
      </c>
      <c r="CH231" s="420">
        <f t="shared" ref="CH231:CH262" si="386">SUM(CG220:CG231)/1000000</f>
        <v>20.117231</v>
      </c>
      <c r="CI231" s="744">
        <v>3035873</v>
      </c>
      <c r="CJ231" s="471">
        <f t="shared" ref="CJ231:CJ312" si="387">SUM(CI220:CI231)/1000000</f>
        <v>46.108120999999997</v>
      </c>
      <c r="CK231" s="96"/>
      <c r="CL231" s="514">
        <v>980</v>
      </c>
      <c r="CM231" s="868">
        <f t="shared" si="287"/>
        <v>1.1234693877551021</v>
      </c>
      <c r="CN231" s="613"/>
      <c r="CO231" s="96"/>
      <c r="CP231" s="69">
        <f t="shared" si="318"/>
        <v>425853.31836734695</v>
      </c>
      <c r="CQ231" s="692">
        <f t="shared" si="359"/>
        <v>5.1809061807587042</v>
      </c>
      <c r="CR231" s="69">
        <f t="shared" si="318"/>
        <v>128983.27346938776</v>
      </c>
      <c r="CS231" s="692">
        <f t="shared" si="360"/>
        <v>1.339626537854643</v>
      </c>
      <c r="CT231" s="69">
        <f t="shared" si="318"/>
        <v>554836.59183673467</v>
      </c>
      <c r="CU231" s="692">
        <f>SUM(CT220:CT231)/1000000</f>
        <v>6.5205327186133459</v>
      </c>
      <c r="CV231" s="69">
        <f t="shared" si="318"/>
        <v>872475.09183673467</v>
      </c>
      <c r="CW231" s="692">
        <f>SUM(CV220:CV231)/1000000</f>
        <v>11.064382994526241</v>
      </c>
      <c r="CX231" s="69">
        <f t="shared" si="319"/>
        <v>3123771.805102041</v>
      </c>
      <c r="CY231" s="692">
        <f t="shared" si="333"/>
        <v>31.325681409415601</v>
      </c>
      <c r="CZ231" s="69">
        <f t="shared" si="320"/>
        <v>3996246.8969387757</v>
      </c>
      <c r="DA231" s="692">
        <f t="shared" si="372"/>
        <v>42.390064403941842</v>
      </c>
      <c r="DB231" s="69">
        <f t="shared" si="321"/>
        <v>1298328.4102040816</v>
      </c>
      <c r="DC231" s="692">
        <f t="shared" si="373"/>
        <v>16.245289175284942</v>
      </c>
      <c r="DD231" s="69">
        <f t="shared" si="322"/>
        <v>3253388.7153061228</v>
      </c>
      <c r="DE231" s="692">
        <f t="shared" si="363"/>
        <v>32.673016595994731</v>
      </c>
      <c r="DF231" s="69">
        <f t="shared" si="322"/>
        <v>4551717.1255102046</v>
      </c>
      <c r="DG231" s="692">
        <f t="shared" si="284"/>
        <v>48.918305771279677</v>
      </c>
      <c r="DH231" s="20"/>
      <c r="DI231" s="69">
        <f t="shared" si="323"/>
        <v>799592.26224489801</v>
      </c>
      <c r="DJ231" s="692">
        <f t="shared" si="364"/>
        <v>9.6890900363520167</v>
      </c>
      <c r="DK231" s="69">
        <f t="shared" si="323"/>
        <v>49482.085714285713</v>
      </c>
      <c r="DL231" s="692">
        <f t="shared" si="365"/>
        <v>0.68848068386978478</v>
      </c>
      <c r="DM231" s="69">
        <f t="shared" si="323"/>
        <v>849074.34795918374</v>
      </c>
      <c r="DN231" s="692">
        <f>SUM(DM220:DM231)/1000000</f>
        <v>10.377570720221799</v>
      </c>
      <c r="DO231" s="69">
        <f t="shared" si="323"/>
        <v>1343461.5459183673</v>
      </c>
      <c r="DP231" s="692">
        <f>SUM(DO220:DO231)/1000000</f>
        <v>19.230682303276428</v>
      </c>
      <c r="DQ231" s="69">
        <f t="shared" si="324"/>
        <v>1215057.9826530612</v>
      </c>
      <c r="DR231" s="692">
        <f t="shared" si="335"/>
        <v>21.654401373496604</v>
      </c>
      <c r="DS231" s="69">
        <f t="shared" si="325"/>
        <v>2558519.5285714287</v>
      </c>
      <c r="DT231" s="692">
        <f t="shared" si="374"/>
        <v>40.885083676773029</v>
      </c>
      <c r="DU231" s="69">
        <f t="shared" si="326"/>
        <v>2143053.8081632652</v>
      </c>
      <c r="DV231" s="471">
        <f t="shared" si="375"/>
        <v>28.919772339628448</v>
      </c>
      <c r="DW231" s="69">
        <f t="shared" si="327"/>
        <v>1267656.5724489796</v>
      </c>
      <c r="DX231" s="692">
        <f t="shared" si="368"/>
        <v>22.373916290306674</v>
      </c>
      <c r="DY231" s="69">
        <f t="shared" si="328"/>
        <v>3410710.3806122448</v>
      </c>
      <c r="DZ231" s="692">
        <f t="shared" si="285"/>
        <v>51.293688629935119</v>
      </c>
      <c r="EA231" s="91"/>
      <c r="EB231" s="388">
        <v>225000</v>
      </c>
      <c r="EC231" s="69">
        <f t="shared" si="290"/>
        <v>1035000</v>
      </c>
      <c r="ED231" s="388">
        <v>1260000</v>
      </c>
      <c r="EE231" s="388">
        <v>157000</v>
      </c>
      <c r="EF231" s="69">
        <f t="shared" si="291"/>
        <v>586000</v>
      </c>
      <c r="EG231" s="388">
        <v>743000</v>
      </c>
      <c r="EH231" s="388">
        <v>382000</v>
      </c>
      <c r="EI231" s="69">
        <f t="shared" si="331"/>
        <v>1621000</v>
      </c>
      <c r="EJ231" s="388">
        <v>2003000</v>
      </c>
      <c r="EK231" s="91"/>
      <c r="EL231" s="69">
        <f t="shared" si="376"/>
        <v>3043000</v>
      </c>
      <c r="EM231" s="69">
        <f t="shared" si="377"/>
        <v>15661000</v>
      </c>
      <c r="EN231" s="69">
        <f t="shared" si="378"/>
        <v>18704000</v>
      </c>
      <c r="EO231" s="69">
        <f t="shared" si="379"/>
        <v>2451000</v>
      </c>
      <c r="EP231" s="69">
        <f t="shared" si="380"/>
        <v>10647000</v>
      </c>
      <c r="EQ231" s="69">
        <f t="shared" si="381"/>
        <v>13098000</v>
      </c>
      <c r="ER231" s="69">
        <f t="shared" si="382"/>
        <v>5494000</v>
      </c>
      <c r="ES231" s="69">
        <f t="shared" si="383"/>
        <v>26307000</v>
      </c>
      <c r="ET231" s="69">
        <f t="shared" si="384"/>
        <v>31801000</v>
      </c>
      <c r="EU231" s="91"/>
    </row>
    <row r="232" spans="1:151" s="72" customFormat="1">
      <c r="A232" s="61">
        <v>39965</v>
      </c>
      <c r="B232" s="70">
        <v>274</v>
      </c>
      <c r="C232" s="70">
        <f t="shared" si="292"/>
        <v>762</v>
      </c>
      <c r="D232" s="70">
        <v>1036</v>
      </c>
      <c r="E232" s="70">
        <f t="shared" si="293"/>
        <v>2061</v>
      </c>
      <c r="F232" s="70">
        <f t="shared" si="294"/>
        <v>2649</v>
      </c>
      <c r="G232" s="70">
        <f t="shared" si="295"/>
        <v>4710</v>
      </c>
      <c r="H232" s="70">
        <v>2335</v>
      </c>
      <c r="I232" s="70">
        <f t="shared" si="296"/>
        <v>3411</v>
      </c>
      <c r="J232" s="70">
        <v>5746</v>
      </c>
      <c r="K232" s="23"/>
      <c r="L232" s="70">
        <v>815</v>
      </c>
      <c r="M232" s="70">
        <f t="shared" si="297"/>
        <v>1386</v>
      </c>
      <c r="N232" s="70">
        <v>2201</v>
      </c>
      <c r="O232" s="70">
        <f t="shared" si="298"/>
        <v>1012</v>
      </c>
      <c r="P232" s="70">
        <f t="shared" si="299"/>
        <v>1803</v>
      </c>
      <c r="Q232" s="70">
        <f t="shared" si="300"/>
        <v>2815</v>
      </c>
      <c r="R232" s="70">
        <v>1827</v>
      </c>
      <c r="S232" s="70">
        <f t="shared" si="301"/>
        <v>3189</v>
      </c>
      <c r="T232" s="70">
        <v>5016</v>
      </c>
      <c r="U232" s="23"/>
      <c r="V232" s="70">
        <v>-541</v>
      </c>
      <c r="W232" s="70">
        <f t="shared" si="302"/>
        <v>-624</v>
      </c>
      <c r="X232" s="70">
        <v>-1165</v>
      </c>
      <c r="Y232" s="70">
        <f t="shared" si="303"/>
        <v>1049</v>
      </c>
      <c r="Z232" s="70">
        <f t="shared" si="304"/>
        <v>846</v>
      </c>
      <c r="AA232" s="70">
        <f t="shared" si="305"/>
        <v>1895</v>
      </c>
      <c r="AB232" s="70">
        <v>508</v>
      </c>
      <c r="AC232" s="70">
        <f t="shared" si="306"/>
        <v>222</v>
      </c>
      <c r="AD232" s="70">
        <v>730</v>
      </c>
      <c r="AE232" s="23"/>
      <c r="AF232" s="233">
        <f t="shared" si="352"/>
        <v>-10013</v>
      </c>
      <c r="AG232" s="233">
        <f t="shared" si="307"/>
        <v>-18663</v>
      </c>
      <c r="AH232" s="233">
        <f t="shared" si="353"/>
        <v>-28676</v>
      </c>
      <c r="AI232" s="233">
        <f t="shared" si="308"/>
        <v>18624</v>
      </c>
      <c r="AJ232" s="233">
        <f t="shared" si="309"/>
        <v>22567</v>
      </c>
      <c r="AK232" s="233">
        <f t="shared" si="310"/>
        <v>41191</v>
      </c>
      <c r="AL232" s="233">
        <f t="shared" si="354"/>
        <v>8611</v>
      </c>
      <c r="AM232" s="233">
        <f t="shared" si="311"/>
        <v>3904</v>
      </c>
      <c r="AN232" s="233">
        <f t="shared" si="355"/>
        <v>12515</v>
      </c>
      <c r="AO232" s="23"/>
      <c r="AP232" s="233">
        <f t="shared" si="336"/>
        <v>3943</v>
      </c>
      <c r="AQ232" s="233">
        <f t="shared" si="337"/>
        <v>13956</v>
      </c>
      <c r="AR232" s="233">
        <f t="shared" si="338"/>
        <v>-10013</v>
      </c>
      <c r="AS232" s="233">
        <f t="shared" si="339"/>
        <v>31376</v>
      </c>
      <c r="AT232" s="233">
        <f t="shared" si="340"/>
        <v>12752</v>
      </c>
      <c r="AU232" s="233">
        <f t="shared" si="341"/>
        <v>18624</v>
      </c>
      <c r="AV232" s="409">
        <f t="shared" si="342"/>
        <v>35319</v>
      </c>
      <c r="AW232" s="409">
        <f t="shared" si="343"/>
        <v>26708</v>
      </c>
      <c r="AX232" s="233">
        <f t="shared" si="344"/>
        <v>8611</v>
      </c>
      <c r="AY232" s="75"/>
      <c r="AZ232" s="744">
        <v>320948</v>
      </c>
      <c r="BA232" s="382">
        <f t="shared" si="356"/>
        <v>4.62155</v>
      </c>
      <c r="BB232" s="69">
        <f t="shared" si="312"/>
        <v>110877</v>
      </c>
      <c r="BC232" s="382">
        <f t="shared" si="356"/>
        <v>1.2295700000000001</v>
      </c>
      <c r="BD232" s="744">
        <v>431825</v>
      </c>
      <c r="BE232" s="382">
        <f t="shared" si="345"/>
        <v>5.8511199999999999</v>
      </c>
      <c r="BF232" s="744">
        <v>597425</v>
      </c>
      <c r="BG232" s="382">
        <f t="shared" si="346"/>
        <v>9.8283149999999999</v>
      </c>
      <c r="BH232" s="69">
        <f t="shared" si="286"/>
        <v>2202245</v>
      </c>
      <c r="BI232" s="382">
        <f t="shared" si="347"/>
        <v>27.833632999999999</v>
      </c>
      <c r="BJ232" s="744">
        <v>2799670</v>
      </c>
      <c r="BK232" s="382">
        <f t="shared" si="348"/>
        <v>37.661948000000002</v>
      </c>
      <c r="BL232" s="69">
        <f t="shared" si="385"/>
        <v>918373</v>
      </c>
      <c r="BM232" s="382">
        <f t="shared" si="349"/>
        <v>14.449865000000001</v>
      </c>
      <c r="BN232" s="69">
        <f t="shared" si="313"/>
        <v>2313513</v>
      </c>
      <c r="BO232" s="382">
        <f t="shared" si="350"/>
        <v>29.070217</v>
      </c>
      <c r="BP232" s="744">
        <v>3231886</v>
      </c>
      <c r="BQ232" s="382">
        <f t="shared" si="351"/>
        <v>43.520082000000002</v>
      </c>
      <c r="BR232" s="20"/>
      <c r="BS232" s="744">
        <v>703228</v>
      </c>
      <c r="BT232" s="420">
        <f t="shared" si="357"/>
        <v>8.7005330000000001</v>
      </c>
      <c r="BU232" s="69">
        <f t="shared" si="314"/>
        <v>45953</v>
      </c>
      <c r="BV232" s="420">
        <f t="shared" si="358"/>
        <v>0.61488100000000001</v>
      </c>
      <c r="BW232" s="744">
        <v>749181</v>
      </c>
      <c r="BX232" s="420">
        <f t="shared" si="329"/>
        <v>9.3154140000000005</v>
      </c>
      <c r="BY232" s="744">
        <v>1171568</v>
      </c>
      <c r="BZ232" s="420">
        <f t="shared" si="330"/>
        <v>17.180436</v>
      </c>
      <c r="CA232" s="69">
        <f t="shared" si="315"/>
        <v>1050387</v>
      </c>
      <c r="CB232" s="420">
        <f t="shared" si="278"/>
        <v>18.792121000000002</v>
      </c>
      <c r="CC232" s="744">
        <v>2221955</v>
      </c>
      <c r="CD232" s="420">
        <f t="shared" si="275"/>
        <v>35.972557000000002</v>
      </c>
      <c r="CE232" s="69">
        <f t="shared" si="316"/>
        <v>1874796</v>
      </c>
      <c r="CF232" s="420">
        <f t="shared" si="276"/>
        <v>25.880969</v>
      </c>
      <c r="CG232" s="69">
        <f t="shared" si="317"/>
        <v>1098975</v>
      </c>
      <c r="CH232" s="420">
        <f t="shared" si="386"/>
        <v>19.435352000000002</v>
      </c>
      <c r="CI232" s="744">
        <v>2973771</v>
      </c>
      <c r="CJ232" s="471">
        <f t="shared" si="387"/>
        <v>45.316321000000002</v>
      </c>
      <c r="CK232" s="96"/>
      <c r="CL232" s="514">
        <v>988</v>
      </c>
      <c r="CM232" s="868">
        <f t="shared" si="287"/>
        <v>1.1143724696356276</v>
      </c>
      <c r="CN232" s="613"/>
      <c r="CO232" s="96"/>
      <c r="CP232" s="69">
        <f t="shared" si="318"/>
        <v>357655.61538461543</v>
      </c>
      <c r="CQ232" s="692">
        <f t="shared" si="359"/>
        <v>5.1446583884354089</v>
      </c>
      <c r="CR232" s="69">
        <f t="shared" si="318"/>
        <v>123558.27631578948</v>
      </c>
      <c r="CS232" s="692">
        <f t="shared" si="360"/>
        <v>1.370046467314449</v>
      </c>
      <c r="CT232" s="69">
        <f t="shared" si="318"/>
        <v>481213.89170040493</v>
      </c>
      <c r="CU232" s="692">
        <f t="shared" ref="CU232:CU269" si="388">SUM(CT221:CT232)/1000000</f>
        <v>6.5147048557498568</v>
      </c>
      <c r="CV232" s="69">
        <f t="shared" si="318"/>
        <v>665753.97267206479</v>
      </c>
      <c r="CW232" s="692">
        <f t="shared" ref="CW232:CW269" si="389">SUM(CV221:CV232)/1000000</f>
        <v>10.934643251173961</v>
      </c>
      <c r="CX232" s="69">
        <f t="shared" si="319"/>
        <v>2454121.1993927127</v>
      </c>
      <c r="CY232" s="692">
        <f t="shared" si="333"/>
        <v>31.006250729497967</v>
      </c>
      <c r="CZ232" s="69">
        <f t="shared" si="320"/>
        <v>3119875.1720647775</v>
      </c>
      <c r="DA232" s="692">
        <f t="shared" si="372"/>
        <v>41.94089398067193</v>
      </c>
      <c r="DB232" s="69">
        <f t="shared" si="321"/>
        <v>1023409.5880566803</v>
      </c>
      <c r="DC232" s="692">
        <f t="shared" si="373"/>
        <v>16.079301639609373</v>
      </c>
      <c r="DD232" s="69">
        <f t="shared" si="322"/>
        <v>2578115.1953441296</v>
      </c>
      <c r="DE232" s="692">
        <f t="shared" si="363"/>
        <v>32.384117741643117</v>
      </c>
      <c r="DF232" s="69">
        <f t="shared" si="322"/>
        <v>3601524.7834008099</v>
      </c>
      <c r="DG232" s="692">
        <f t="shared" si="284"/>
        <v>48.463419381252493</v>
      </c>
      <c r="DH232" s="20"/>
      <c r="DI232" s="69">
        <f t="shared" si="323"/>
        <v>783657.92307692312</v>
      </c>
      <c r="DJ232" s="692">
        <f t="shared" si="364"/>
        <v>9.6823371561835039</v>
      </c>
      <c r="DK232" s="69">
        <f t="shared" si="323"/>
        <v>51208.758097165999</v>
      </c>
      <c r="DL232" s="692">
        <f t="shared" si="365"/>
        <v>0.68374836894463842</v>
      </c>
      <c r="DM232" s="69">
        <f t="shared" si="323"/>
        <v>834866.6811740892</v>
      </c>
      <c r="DN232" s="692">
        <f t="shared" ref="DN232:DN269" si="390">SUM(DM221:DM232)/1000000</f>
        <v>10.366085525128142</v>
      </c>
      <c r="DO232" s="69">
        <f t="shared" si="323"/>
        <v>1305563.125506073</v>
      </c>
      <c r="DP232" s="692">
        <f t="shared" ref="DP232:DP269" si="391">SUM(DO221:DO232)/1000000</f>
        <v>19.110456011946802</v>
      </c>
      <c r="DQ232" s="69">
        <f t="shared" si="324"/>
        <v>1170522.355263158</v>
      </c>
      <c r="DR232" s="692">
        <f t="shared" si="335"/>
        <v>20.894702117197898</v>
      </c>
      <c r="DS232" s="69">
        <f t="shared" si="325"/>
        <v>2476085.480769231</v>
      </c>
      <c r="DT232" s="692">
        <f t="shared" si="374"/>
        <v>40.005158129144689</v>
      </c>
      <c r="DU232" s="69">
        <f t="shared" si="326"/>
        <v>2089221.0485829962</v>
      </c>
      <c r="DV232" s="471">
        <f t="shared" si="375"/>
        <v>28.792793168130306</v>
      </c>
      <c r="DW232" s="69">
        <f t="shared" si="327"/>
        <v>1224667.4848178138</v>
      </c>
      <c r="DX232" s="692">
        <f t="shared" si="368"/>
        <v>21.610023679789805</v>
      </c>
      <c r="DY232" s="69">
        <f t="shared" si="328"/>
        <v>3313888.5334008099</v>
      </c>
      <c r="DZ232" s="692">
        <f t="shared" si="285"/>
        <v>50.402816847920107</v>
      </c>
      <c r="EA232" s="91"/>
      <c r="EB232" s="388">
        <v>196000</v>
      </c>
      <c r="EC232" s="69">
        <f t="shared" si="290"/>
        <v>835000</v>
      </c>
      <c r="ED232" s="388">
        <v>1031000</v>
      </c>
      <c r="EE232" s="388">
        <v>137000</v>
      </c>
      <c r="EF232" s="69">
        <f t="shared" si="291"/>
        <v>450000</v>
      </c>
      <c r="EG232" s="388">
        <v>587000</v>
      </c>
      <c r="EH232" s="388">
        <v>333000</v>
      </c>
      <c r="EI232" s="69">
        <f t="shared" si="331"/>
        <v>1285000</v>
      </c>
      <c r="EJ232" s="388">
        <v>1618000</v>
      </c>
      <c r="EK232" s="91"/>
      <c r="EL232" s="69">
        <f t="shared" si="376"/>
        <v>3026000</v>
      </c>
      <c r="EM232" s="69">
        <f t="shared" si="377"/>
        <v>15645000</v>
      </c>
      <c r="EN232" s="69">
        <f t="shared" si="378"/>
        <v>18671000</v>
      </c>
      <c r="EO232" s="69">
        <f t="shared" si="379"/>
        <v>2429000</v>
      </c>
      <c r="EP232" s="69">
        <f t="shared" si="380"/>
        <v>10620000</v>
      </c>
      <c r="EQ232" s="69">
        <f t="shared" si="381"/>
        <v>13049000</v>
      </c>
      <c r="ER232" s="69">
        <f t="shared" si="382"/>
        <v>5455000</v>
      </c>
      <c r="ES232" s="69">
        <f t="shared" si="383"/>
        <v>26264000</v>
      </c>
      <c r="ET232" s="69">
        <f t="shared" si="384"/>
        <v>31719000</v>
      </c>
      <c r="EU232" s="91"/>
    </row>
    <row r="233" spans="1:151" s="72" customFormat="1">
      <c r="A233" s="61">
        <v>39995</v>
      </c>
      <c r="B233" s="70">
        <v>355</v>
      </c>
      <c r="C233" s="70">
        <f t="shared" si="292"/>
        <v>834</v>
      </c>
      <c r="D233" s="70">
        <v>1189</v>
      </c>
      <c r="E233" s="70">
        <f t="shared" si="293"/>
        <v>2929</v>
      </c>
      <c r="F233" s="70">
        <f t="shared" si="294"/>
        <v>3983</v>
      </c>
      <c r="G233" s="70">
        <f t="shared" si="295"/>
        <v>6912</v>
      </c>
      <c r="H233" s="70">
        <v>3284</v>
      </c>
      <c r="I233" s="70">
        <f t="shared" si="296"/>
        <v>4817</v>
      </c>
      <c r="J233" s="70">
        <v>8101</v>
      </c>
      <c r="K233" s="23"/>
      <c r="L233" s="70">
        <v>768</v>
      </c>
      <c r="M233" s="70">
        <f t="shared" si="297"/>
        <v>1310</v>
      </c>
      <c r="N233" s="70">
        <v>2078</v>
      </c>
      <c r="O233" s="70">
        <f t="shared" si="298"/>
        <v>1295</v>
      </c>
      <c r="P233" s="70">
        <f t="shared" si="299"/>
        <v>2059</v>
      </c>
      <c r="Q233" s="70">
        <f t="shared" si="300"/>
        <v>3354</v>
      </c>
      <c r="R233" s="70">
        <v>2063</v>
      </c>
      <c r="S233" s="70">
        <f t="shared" si="301"/>
        <v>3369</v>
      </c>
      <c r="T233" s="70">
        <v>5432</v>
      </c>
      <c r="U233" s="23"/>
      <c r="V233" s="70">
        <v>-413</v>
      </c>
      <c r="W233" s="70">
        <f t="shared" si="302"/>
        <v>-476</v>
      </c>
      <c r="X233" s="70">
        <v>-889</v>
      </c>
      <c r="Y233" s="70">
        <f t="shared" si="303"/>
        <v>1634</v>
      </c>
      <c r="Z233" s="70">
        <f t="shared" si="304"/>
        <v>1924</v>
      </c>
      <c r="AA233" s="70">
        <f t="shared" si="305"/>
        <v>3558</v>
      </c>
      <c r="AB233" s="70">
        <v>1221</v>
      </c>
      <c r="AC233" s="70">
        <f t="shared" si="306"/>
        <v>1448</v>
      </c>
      <c r="AD233" s="70">
        <v>2669</v>
      </c>
      <c r="AE233" s="23"/>
      <c r="AF233" s="233">
        <f t="shared" si="352"/>
        <v>-9522</v>
      </c>
      <c r="AG233" s="233">
        <f t="shared" si="307"/>
        <v>-17384</v>
      </c>
      <c r="AH233" s="233">
        <f t="shared" si="353"/>
        <v>-26906</v>
      </c>
      <c r="AI233" s="233">
        <f t="shared" si="308"/>
        <v>18817</v>
      </c>
      <c r="AJ233" s="233">
        <f t="shared" si="309"/>
        <v>22577</v>
      </c>
      <c r="AK233" s="233">
        <f t="shared" si="310"/>
        <v>41394</v>
      </c>
      <c r="AL233" s="233">
        <f t="shared" si="354"/>
        <v>9295</v>
      </c>
      <c r="AM233" s="233">
        <f t="shared" si="311"/>
        <v>5193</v>
      </c>
      <c r="AN233" s="233">
        <f t="shared" si="355"/>
        <v>14488</v>
      </c>
      <c r="AO233" s="23"/>
      <c r="AP233" s="233">
        <f t="shared" si="336"/>
        <v>4038</v>
      </c>
      <c r="AQ233" s="233">
        <f t="shared" si="337"/>
        <v>13560</v>
      </c>
      <c r="AR233" s="233">
        <f t="shared" si="338"/>
        <v>-9522</v>
      </c>
      <c r="AS233" s="233">
        <f t="shared" si="339"/>
        <v>31466</v>
      </c>
      <c r="AT233" s="233">
        <f t="shared" si="340"/>
        <v>12649</v>
      </c>
      <c r="AU233" s="233">
        <f t="shared" si="341"/>
        <v>18817</v>
      </c>
      <c r="AV233" s="409">
        <f t="shared" si="342"/>
        <v>35504</v>
      </c>
      <c r="AW233" s="409">
        <f t="shared" si="343"/>
        <v>26209</v>
      </c>
      <c r="AX233" s="233">
        <f t="shared" si="344"/>
        <v>9295</v>
      </c>
      <c r="AY233" s="75"/>
      <c r="AZ233" s="744">
        <v>375290</v>
      </c>
      <c r="BA233" s="382">
        <f t="shared" si="356"/>
        <v>4.591119</v>
      </c>
      <c r="BB233" s="69">
        <f t="shared" si="312"/>
        <v>98754</v>
      </c>
      <c r="BC233" s="382">
        <f t="shared" si="356"/>
        <v>1.2322329999999999</v>
      </c>
      <c r="BD233" s="744">
        <v>474044</v>
      </c>
      <c r="BE233" s="382">
        <f t="shared" si="345"/>
        <v>5.8233519999999999</v>
      </c>
      <c r="BF233" s="744">
        <v>636122</v>
      </c>
      <c r="BG233" s="382">
        <f t="shared" si="346"/>
        <v>9.8408470000000001</v>
      </c>
      <c r="BH233" s="69">
        <f t="shared" si="286"/>
        <v>2141893</v>
      </c>
      <c r="BI233" s="382">
        <f t="shared" si="347"/>
        <v>27.589182999999998</v>
      </c>
      <c r="BJ233" s="744">
        <v>2778015</v>
      </c>
      <c r="BK233" s="382">
        <f t="shared" si="348"/>
        <v>37.430030000000002</v>
      </c>
      <c r="BL233" s="69">
        <f t="shared" si="385"/>
        <v>1011412</v>
      </c>
      <c r="BM233" s="382">
        <f t="shared" si="349"/>
        <v>14.431965999999999</v>
      </c>
      <c r="BN233" s="69">
        <f t="shared" si="313"/>
        <v>2241203</v>
      </c>
      <c r="BO233" s="382">
        <f t="shared" si="350"/>
        <v>28.828565000000001</v>
      </c>
      <c r="BP233" s="744">
        <v>3252615</v>
      </c>
      <c r="BQ233" s="382">
        <f t="shared" si="351"/>
        <v>43.260531</v>
      </c>
      <c r="BR233" s="20"/>
      <c r="BS233" s="744">
        <v>696978</v>
      </c>
      <c r="BT233" s="420">
        <f t="shared" si="357"/>
        <v>8.6690480000000001</v>
      </c>
      <c r="BU233" s="69">
        <f t="shared" si="314"/>
        <v>55430</v>
      </c>
      <c r="BV233" s="420">
        <f t="shared" si="358"/>
        <v>0.62191399999999997</v>
      </c>
      <c r="BW233" s="744">
        <v>752408</v>
      </c>
      <c r="BX233" s="420">
        <f t="shared" si="329"/>
        <v>9.2909620000000004</v>
      </c>
      <c r="BY233" s="744">
        <v>1302411</v>
      </c>
      <c r="BZ233" s="420">
        <f t="shared" si="330"/>
        <v>16.905163000000002</v>
      </c>
      <c r="CA233" s="69">
        <f t="shared" si="315"/>
        <v>1230602</v>
      </c>
      <c r="CB233" s="420">
        <f t="shared" si="278"/>
        <v>18.162600999999999</v>
      </c>
      <c r="CC233" s="744">
        <v>2533013</v>
      </c>
      <c r="CD233" s="420">
        <f t="shared" si="275"/>
        <v>35.067763999999997</v>
      </c>
      <c r="CE233" s="69">
        <f t="shared" si="316"/>
        <v>1999389</v>
      </c>
      <c r="CF233" s="420">
        <f t="shared" si="276"/>
        <v>25.574210999999998</v>
      </c>
      <c r="CG233" s="69">
        <f t="shared" si="317"/>
        <v>1289154</v>
      </c>
      <c r="CH233" s="420">
        <f t="shared" si="386"/>
        <v>18.813721000000001</v>
      </c>
      <c r="CI233" s="744">
        <v>3288543</v>
      </c>
      <c r="CJ233" s="471">
        <f t="shared" si="387"/>
        <v>44.387931999999999</v>
      </c>
      <c r="CK233" s="96"/>
      <c r="CL233" s="514">
        <v>988</v>
      </c>
      <c r="CM233" s="868">
        <f t="shared" si="287"/>
        <v>1.1143724696356276</v>
      </c>
      <c r="CN233" s="613"/>
      <c r="CO233" s="96"/>
      <c r="CP233" s="69">
        <f t="shared" si="318"/>
        <v>418212.84412955469</v>
      </c>
      <c r="CQ233" s="692">
        <f t="shared" si="359"/>
        <v>5.1098298319564446</v>
      </c>
      <c r="CR233" s="69">
        <f t="shared" si="318"/>
        <v>110048.73886639677</v>
      </c>
      <c r="CS233" s="692">
        <f t="shared" si="360"/>
        <v>1.3727968380266873</v>
      </c>
      <c r="CT233" s="69">
        <f t="shared" si="318"/>
        <v>528261.58299595152</v>
      </c>
      <c r="CU233" s="692">
        <f t="shared" si="388"/>
        <v>6.4826266699831301</v>
      </c>
      <c r="CV233" s="69">
        <f t="shared" si="318"/>
        <v>708876.84412955469</v>
      </c>
      <c r="CW233" s="692">
        <f t="shared" si="389"/>
        <v>10.947199010110822</v>
      </c>
      <c r="CX233" s="69">
        <f t="shared" si="319"/>
        <v>2386866.5921052634</v>
      </c>
      <c r="CY233" s="692">
        <f t="shared" si="333"/>
        <v>30.728448312475436</v>
      </c>
      <c r="CZ233" s="69">
        <f t="shared" si="320"/>
        <v>3095743.4362348183</v>
      </c>
      <c r="DA233" s="692">
        <f t="shared" si="372"/>
        <v>41.675647322586251</v>
      </c>
      <c r="DB233" s="69">
        <f t="shared" si="321"/>
        <v>1127089.6882591094</v>
      </c>
      <c r="DC233" s="692">
        <f t="shared" si="373"/>
        <v>16.057028842067265</v>
      </c>
      <c r="DD233" s="69">
        <f t="shared" si="322"/>
        <v>2497534.9220647775</v>
      </c>
      <c r="DE233" s="692">
        <f t="shared" si="363"/>
        <v>32.109215183991871</v>
      </c>
      <c r="DF233" s="69">
        <f t="shared" si="322"/>
        <v>3624624.6103238869</v>
      </c>
      <c r="DG233" s="692">
        <f t="shared" si="284"/>
        <v>48.166244026059132</v>
      </c>
      <c r="DH233" s="20"/>
      <c r="DI233" s="69">
        <f t="shared" si="323"/>
        <v>776693.09514170047</v>
      </c>
      <c r="DJ233" s="692">
        <f t="shared" si="364"/>
        <v>9.6456045282014724</v>
      </c>
      <c r="DK233" s="69">
        <f t="shared" si="323"/>
        <v>61769.665991902839</v>
      </c>
      <c r="DL233" s="692">
        <f t="shared" si="365"/>
        <v>0.69147635440915789</v>
      </c>
      <c r="DM233" s="69">
        <f t="shared" si="323"/>
        <v>838462.76113360329</v>
      </c>
      <c r="DN233" s="692">
        <f t="shared" si="390"/>
        <v>10.337080882610627</v>
      </c>
      <c r="DO233" s="69">
        <f t="shared" si="323"/>
        <v>1451370.9625506075</v>
      </c>
      <c r="DP233" s="692">
        <f t="shared" si="391"/>
        <v>18.800133177337166</v>
      </c>
      <c r="DQ233" s="69">
        <f t="shared" si="324"/>
        <v>1371348.9898785427</v>
      </c>
      <c r="DR233" s="692">
        <f t="shared" si="335"/>
        <v>20.18897775819206</v>
      </c>
      <c r="DS233" s="69">
        <f t="shared" si="325"/>
        <v>2822719.9524291502</v>
      </c>
      <c r="DT233" s="692">
        <f t="shared" si="374"/>
        <v>38.989110935529226</v>
      </c>
      <c r="DU233" s="69">
        <f t="shared" si="326"/>
        <v>2228064.057692308</v>
      </c>
      <c r="DV233" s="471">
        <f t="shared" si="375"/>
        <v>28.445737705538633</v>
      </c>
      <c r="DW233" s="69">
        <f t="shared" si="327"/>
        <v>1436597.7267206479</v>
      </c>
      <c r="DX233" s="692">
        <f t="shared" si="368"/>
        <v>20.91297608703783</v>
      </c>
      <c r="DY233" s="69">
        <f t="shared" si="328"/>
        <v>3664661.7844129559</v>
      </c>
      <c r="DZ233" s="692">
        <f t="shared" si="285"/>
        <v>49.358713792576467</v>
      </c>
      <c r="EA233" s="91"/>
      <c r="EB233" s="388">
        <v>255000</v>
      </c>
      <c r="EC233" s="69">
        <f t="shared" si="290"/>
        <v>1139000</v>
      </c>
      <c r="ED233" s="388">
        <v>1394000</v>
      </c>
      <c r="EE233" s="388">
        <v>166000</v>
      </c>
      <c r="EF233" s="69">
        <f t="shared" si="291"/>
        <v>651000</v>
      </c>
      <c r="EG233" s="388">
        <v>817000</v>
      </c>
      <c r="EH233" s="388">
        <v>421000</v>
      </c>
      <c r="EI233" s="69">
        <f t="shared" si="331"/>
        <v>1790000</v>
      </c>
      <c r="EJ233" s="388">
        <v>2211000</v>
      </c>
      <c r="EK233" s="91"/>
      <c r="EL233" s="69">
        <f t="shared" si="376"/>
        <v>3053000</v>
      </c>
      <c r="EM233" s="69">
        <f t="shared" si="377"/>
        <v>15676000</v>
      </c>
      <c r="EN233" s="69">
        <f t="shared" si="378"/>
        <v>18729000</v>
      </c>
      <c r="EO233" s="69">
        <f t="shared" si="379"/>
        <v>2427000</v>
      </c>
      <c r="EP233" s="69">
        <f t="shared" si="380"/>
        <v>10635000</v>
      </c>
      <c r="EQ233" s="69">
        <f t="shared" si="381"/>
        <v>13062000</v>
      </c>
      <c r="ER233" s="69">
        <f t="shared" si="382"/>
        <v>5480000</v>
      </c>
      <c r="ES233" s="69">
        <f t="shared" si="383"/>
        <v>26310000</v>
      </c>
      <c r="ET233" s="69">
        <f t="shared" si="384"/>
        <v>31790000</v>
      </c>
      <c r="EU233" s="91"/>
    </row>
    <row r="234" spans="1:151" s="72" customFormat="1">
      <c r="A234" s="61">
        <v>40026</v>
      </c>
      <c r="B234" s="70">
        <v>337</v>
      </c>
      <c r="C234" s="70">
        <f t="shared" si="292"/>
        <v>870</v>
      </c>
      <c r="D234" s="70">
        <v>1207</v>
      </c>
      <c r="E234" s="70">
        <f t="shared" si="293"/>
        <v>2190</v>
      </c>
      <c r="F234" s="70">
        <f t="shared" si="294"/>
        <v>3073</v>
      </c>
      <c r="G234" s="70">
        <f t="shared" si="295"/>
        <v>5263</v>
      </c>
      <c r="H234" s="70">
        <v>2527</v>
      </c>
      <c r="I234" s="70">
        <f t="shared" si="296"/>
        <v>3943</v>
      </c>
      <c r="J234" s="70">
        <v>6470</v>
      </c>
      <c r="K234" s="23"/>
      <c r="L234" s="70">
        <v>724</v>
      </c>
      <c r="M234" s="70">
        <f t="shared" si="297"/>
        <v>1219</v>
      </c>
      <c r="N234" s="70">
        <v>1943</v>
      </c>
      <c r="O234" s="70">
        <f t="shared" si="298"/>
        <v>1139</v>
      </c>
      <c r="P234" s="70">
        <f t="shared" si="299"/>
        <v>1769</v>
      </c>
      <c r="Q234" s="70">
        <f t="shared" si="300"/>
        <v>2908</v>
      </c>
      <c r="R234" s="70">
        <v>1863</v>
      </c>
      <c r="S234" s="70">
        <f t="shared" si="301"/>
        <v>2988</v>
      </c>
      <c r="T234" s="70">
        <v>4851</v>
      </c>
      <c r="U234" s="23"/>
      <c r="V234" s="70">
        <v>-387</v>
      </c>
      <c r="W234" s="70">
        <f t="shared" si="302"/>
        <v>-349</v>
      </c>
      <c r="X234" s="70">
        <v>-736</v>
      </c>
      <c r="Y234" s="70">
        <f t="shared" si="303"/>
        <v>1051</v>
      </c>
      <c r="Z234" s="70">
        <f t="shared" si="304"/>
        <v>1304</v>
      </c>
      <c r="AA234" s="70">
        <f t="shared" si="305"/>
        <v>2355</v>
      </c>
      <c r="AB234" s="70">
        <v>664</v>
      </c>
      <c r="AC234" s="70">
        <f t="shared" si="306"/>
        <v>955</v>
      </c>
      <c r="AD234" s="70">
        <v>1619</v>
      </c>
      <c r="AE234" s="23"/>
      <c r="AF234" s="233">
        <f t="shared" si="352"/>
        <v>-8990</v>
      </c>
      <c r="AG234" s="233">
        <f t="shared" si="307"/>
        <v>-15785</v>
      </c>
      <c r="AH234" s="233">
        <f t="shared" si="353"/>
        <v>-24775</v>
      </c>
      <c r="AI234" s="233">
        <f t="shared" si="308"/>
        <v>18444</v>
      </c>
      <c r="AJ234" s="233">
        <f t="shared" si="309"/>
        <v>21973</v>
      </c>
      <c r="AK234" s="233">
        <f t="shared" si="310"/>
        <v>40417</v>
      </c>
      <c r="AL234" s="233">
        <f t="shared" si="354"/>
        <v>9454</v>
      </c>
      <c r="AM234" s="233">
        <f t="shared" si="311"/>
        <v>6188</v>
      </c>
      <c r="AN234" s="233">
        <f t="shared" si="355"/>
        <v>15642</v>
      </c>
      <c r="AO234" s="23"/>
      <c r="AP234" s="233">
        <f t="shared" si="336"/>
        <v>4099</v>
      </c>
      <c r="AQ234" s="233">
        <f t="shared" si="337"/>
        <v>13089</v>
      </c>
      <c r="AR234" s="233">
        <f t="shared" si="338"/>
        <v>-8990</v>
      </c>
      <c r="AS234" s="233">
        <f t="shared" si="339"/>
        <v>31061</v>
      </c>
      <c r="AT234" s="233">
        <f t="shared" si="340"/>
        <v>12617</v>
      </c>
      <c r="AU234" s="233">
        <f t="shared" si="341"/>
        <v>18444</v>
      </c>
      <c r="AV234" s="409">
        <f t="shared" si="342"/>
        <v>35160</v>
      </c>
      <c r="AW234" s="409">
        <f t="shared" si="343"/>
        <v>25706</v>
      </c>
      <c r="AX234" s="233">
        <f t="shared" si="344"/>
        <v>9454</v>
      </c>
      <c r="AY234" s="75"/>
      <c r="AZ234" s="744">
        <v>372640</v>
      </c>
      <c r="BA234" s="382">
        <f t="shared" si="356"/>
        <v>4.5813439999999996</v>
      </c>
      <c r="BB234" s="69">
        <f t="shared" si="312"/>
        <v>106924</v>
      </c>
      <c r="BC234" s="382">
        <f t="shared" si="356"/>
        <v>1.2517130000000001</v>
      </c>
      <c r="BD234" s="744">
        <v>479564</v>
      </c>
      <c r="BE234" s="382">
        <f t="shared" si="345"/>
        <v>5.8330570000000002</v>
      </c>
      <c r="BF234" s="744">
        <v>610794</v>
      </c>
      <c r="BG234" s="382">
        <f t="shared" si="346"/>
        <v>9.7272619999999996</v>
      </c>
      <c r="BH234" s="69">
        <f t="shared" si="286"/>
        <v>1749408</v>
      </c>
      <c r="BI234" s="382">
        <f t="shared" si="347"/>
        <v>26.991745000000002</v>
      </c>
      <c r="BJ234" s="744">
        <v>2360202</v>
      </c>
      <c r="BK234" s="382">
        <f t="shared" si="348"/>
        <v>36.719006999999998</v>
      </c>
      <c r="BL234" s="69">
        <f t="shared" si="385"/>
        <v>983434</v>
      </c>
      <c r="BM234" s="382">
        <f t="shared" si="349"/>
        <v>14.308605999999999</v>
      </c>
      <c r="BN234" s="69">
        <f t="shared" si="313"/>
        <v>1856778</v>
      </c>
      <c r="BO234" s="382">
        <f t="shared" si="350"/>
        <v>28.250487</v>
      </c>
      <c r="BP234" s="744">
        <v>2840212</v>
      </c>
      <c r="BQ234" s="382">
        <f t="shared" si="351"/>
        <v>42.559092999999997</v>
      </c>
      <c r="BR234" s="20"/>
      <c r="BS234" s="744">
        <v>834139</v>
      </c>
      <c r="BT234" s="420">
        <f t="shared" si="357"/>
        <v>8.8126090000000001</v>
      </c>
      <c r="BU234" s="69">
        <f t="shared" si="314"/>
        <v>46461</v>
      </c>
      <c r="BV234" s="420">
        <f t="shared" si="358"/>
        <v>0.617367</v>
      </c>
      <c r="BW234" s="744">
        <v>880600</v>
      </c>
      <c r="BX234" s="420">
        <f t="shared" si="329"/>
        <v>9.4299759999999999</v>
      </c>
      <c r="BY234" s="744">
        <v>1368754</v>
      </c>
      <c r="BZ234" s="420">
        <f t="shared" si="330"/>
        <v>16.755009999999999</v>
      </c>
      <c r="CA234" s="69">
        <f t="shared" si="315"/>
        <v>1197015</v>
      </c>
      <c r="CB234" s="420">
        <f t="shared" si="278"/>
        <v>17.347155999999998</v>
      </c>
      <c r="CC234" s="744">
        <v>2565769</v>
      </c>
      <c r="CD234" s="420">
        <f t="shared" si="275"/>
        <v>34.102165999999997</v>
      </c>
      <c r="CE234" s="69">
        <f t="shared" si="316"/>
        <v>2202893</v>
      </c>
      <c r="CF234" s="420">
        <f t="shared" si="276"/>
        <v>25.567619000000001</v>
      </c>
      <c r="CG234" s="69">
        <f t="shared" si="317"/>
        <v>1246468</v>
      </c>
      <c r="CH234" s="420">
        <f t="shared" si="386"/>
        <v>17.994730000000001</v>
      </c>
      <c r="CI234" s="744">
        <v>3449361</v>
      </c>
      <c r="CJ234" s="471">
        <f t="shared" si="387"/>
        <v>43.562348999999998</v>
      </c>
      <c r="CK234" s="96"/>
      <c r="CL234" s="514">
        <v>988</v>
      </c>
      <c r="CM234" s="868">
        <f t="shared" si="287"/>
        <v>1.1143724696356276</v>
      </c>
      <c r="CN234" s="613"/>
      <c r="CO234" s="96"/>
      <c r="CP234" s="69">
        <f t="shared" si="318"/>
        <v>415259.7570850203</v>
      </c>
      <c r="CQ234" s="692">
        <f t="shared" si="359"/>
        <v>5.0980724338690511</v>
      </c>
      <c r="CR234" s="69">
        <f t="shared" si="318"/>
        <v>119153.16194331985</v>
      </c>
      <c r="CS234" s="692">
        <f t="shared" si="360"/>
        <v>1.3943071561566198</v>
      </c>
      <c r="CT234" s="69">
        <f t="shared" si="318"/>
        <v>534412.91902834014</v>
      </c>
      <c r="CU234" s="692">
        <f t="shared" si="388"/>
        <v>6.4923795900256698</v>
      </c>
      <c r="CV234" s="69">
        <f t="shared" si="318"/>
        <v>680652.01821862359</v>
      </c>
      <c r="CW234" s="692">
        <f t="shared" si="389"/>
        <v>10.818985633806118</v>
      </c>
      <c r="CX234" s="69">
        <f t="shared" si="319"/>
        <v>1949492.1133603242</v>
      </c>
      <c r="CY234" s="692">
        <f t="shared" si="333"/>
        <v>30.057375064780995</v>
      </c>
      <c r="CZ234" s="69">
        <f t="shared" si="320"/>
        <v>2630144.1315789474</v>
      </c>
      <c r="DA234" s="692">
        <f t="shared" si="372"/>
        <v>40.876360698587114</v>
      </c>
      <c r="DB234" s="69">
        <f t="shared" si="321"/>
        <v>1095911.7753036439</v>
      </c>
      <c r="DC234" s="692">
        <f t="shared" si="373"/>
        <v>15.917058067675166</v>
      </c>
      <c r="DD234" s="69">
        <f t="shared" si="322"/>
        <v>2069142.2854251014</v>
      </c>
      <c r="DE234" s="692">
        <f t="shared" si="363"/>
        <v>31.459517250350036</v>
      </c>
      <c r="DF234" s="69">
        <f t="shared" si="322"/>
        <v>3165054.0607287451</v>
      </c>
      <c r="DG234" s="692">
        <f t="shared" si="284"/>
        <v>47.376575318025203</v>
      </c>
      <c r="DH234" s="20"/>
      <c r="DI234" s="69">
        <f t="shared" si="323"/>
        <v>929541.53744939284</v>
      </c>
      <c r="DJ234" s="692">
        <f t="shared" si="364"/>
        <v>9.8040239784297682</v>
      </c>
      <c r="DK234" s="69">
        <f t="shared" si="323"/>
        <v>51774.859311740896</v>
      </c>
      <c r="DL234" s="692">
        <f t="shared" si="365"/>
        <v>0.68629400479594949</v>
      </c>
      <c r="DM234" s="69">
        <f t="shared" si="323"/>
        <v>981316.39676113368</v>
      </c>
      <c r="DN234" s="692">
        <f t="shared" si="390"/>
        <v>10.490317983225719</v>
      </c>
      <c r="DO234" s="69">
        <f t="shared" si="323"/>
        <v>1525301.7753036439</v>
      </c>
      <c r="DP234" s="692">
        <f t="shared" si="391"/>
        <v>18.629373485095169</v>
      </c>
      <c r="DQ234" s="69">
        <f t="shared" si="324"/>
        <v>1333920.5617408908</v>
      </c>
      <c r="DR234" s="692">
        <f t="shared" si="335"/>
        <v>19.275719354415706</v>
      </c>
      <c r="DS234" s="69">
        <f t="shared" si="325"/>
        <v>2859222.3370445347</v>
      </c>
      <c r="DT234" s="692">
        <f t="shared" si="374"/>
        <v>37.905092839510878</v>
      </c>
      <c r="DU234" s="69">
        <f t="shared" si="326"/>
        <v>2454843.3127530366</v>
      </c>
      <c r="DV234" s="471">
        <f t="shared" si="375"/>
        <v>28.433397463524937</v>
      </c>
      <c r="DW234" s="69">
        <f t="shared" si="327"/>
        <v>1389029.6234817815</v>
      </c>
      <c r="DX234" s="692">
        <f t="shared" si="368"/>
        <v>19.99564632005308</v>
      </c>
      <c r="DY234" s="69">
        <f t="shared" si="328"/>
        <v>3843872.9362348183</v>
      </c>
      <c r="DZ234" s="692">
        <f t="shared" si="285"/>
        <v>48.429043783578024</v>
      </c>
      <c r="EA234" s="91"/>
      <c r="EB234" s="388">
        <v>231000</v>
      </c>
      <c r="EC234" s="69">
        <f t="shared" si="290"/>
        <v>1019000</v>
      </c>
      <c r="ED234" s="388">
        <v>1250000</v>
      </c>
      <c r="EE234" s="388">
        <v>152000</v>
      </c>
      <c r="EF234" s="69">
        <f t="shared" si="291"/>
        <v>624000</v>
      </c>
      <c r="EG234" s="388">
        <v>776000</v>
      </c>
      <c r="EH234" s="388">
        <v>383000</v>
      </c>
      <c r="EI234" s="69">
        <f t="shared" si="331"/>
        <v>1643000</v>
      </c>
      <c r="EJ234" s="388">
        <v>2026000</v>
      </c>
      <c r="EK234" s="91"/>
      <c r="EL234" s="69">
        <f t="shared" si="376"/>
        <v>3038000</v>
      </c>
      <c r="EM234" s="69">
        <f t="shared" si="377"/>
        <v>15689000</v>
      </c>
      <c r="EN234" s="69">
        <f t="shared" si="378"/>
        <v>18727000</v>
      </c>
      <c r="EO234" s="69">
        <f t="shared" si="379"/>
        <v>2409000</v>
      </c>
      <c r="EP234" s="69">
        <f t="shared" si="380"/>
        <v>10652000</v>
      </c>
      <c r="EQ234" s="69">
        <f t="shared" si="381"/>
        <v>13061000</v>
      </c>
      <c r="ER234" s="69">
        <f t="shared" si="382"/>
        <v>5448000</v>
      </c>
      <c r="ES234" s="69">
        <f t="shared" si="383"/>
        <v>26339000</v>
      </c>
      <c r="ET234" s="69">
        <f t="shared" si="384"/>
        <v>31787000</v>
      </c>
      <c r="EU234" s="91"/>
    </row>
    <row r="235" spans="1:151" s="72" customFormat="1">
      <c r="A235" s="61">
        <v>40057</v>
      </c>
      <c r="B235" s="70">
        <v>294</v>
      </c>
      <c r="C235" s="70">
        <f t="shared" si="292"/>
        <v>821</v>
      </c>
      <c r="D235" s="70">
        <v>1115</v>
      </c>
      <c r="E235" s="70">
        <f t="shared" si="293"/>
        <v>2634</v>
      </c>
      <c r="F235" s="70">
        <f t="shared" si="294"/>
        <v>3393</v>
      </c>
      <c r="G235" s="70">
        <f t="shared" si="295"/>
        <v>6027</v>
      </c>
      <c r="H235" s="70">
        <v>2928</v>
      </c>
      <c r="I235" s="70">
        <f t="shared" si="296"/>
        <v>4214</v>
      </c>
      <c r="J235" s="70">
        <v>7142</v>
      </c>
      <c r="K235" s="23"/>
      <c r="L235" s="70">
        <v>634</v>
      </c>
      <c r="M235" s="70">
        <f t="shared" si="297"/>
        <v>1229</v>
      </c>
      <c r="N235" s="70">
        <v>1863</v>
      </c>
      <c r="O235" s="70">
        <f t="shared" si="298"/>
        <v>860</v>
      </c>
      <c r="P235" s="70">
        <f t="shared" si="299"/>
        <v>1312</v>
      </c>
      <c r="Q235" s="70">
        <f t="shared" si="300"/>
        <v>2172</v>
      </c>
      <c r="R235" s="70">
        <v>1494</v>
      </c>
      <c r="S235" s="70">
        <f t="shared" si="301"/>
        <v>2541</v>
      </c>
      <c r="T235" s="70">
        <v>4035</v>
      </c>
      <c r="U235" s="23"/>
      <c r="V235" s="70">
        <v>-340</v>
      </c>
      <c r="W235" s="70">
        <f t="shared" si="302"/>
        <v>-408</v>
      </c>
      <c r="X235" s="70">
        <v>-748</v>
      </c>
      <c r="Y235" s="70">
        <f t="shared" si="303"/>
        <v>1774</v>
      </c>
      <c r="Z235" s="70">
        <f t="shared" si="304"/>
        <v>2081</v>
      </c>
      <c r="AA235" s="70">
        <f t="shared" si="305"/>
        <v>3855</v>
      </c>
      <c r="AB235" s="70">
        <v>1434</v>
      </c>
      <c r="AC235" s="70">
        <f t="shared" si="306"/>
        <v>1673</v>
      </c>
      <c r="AD235" s="70">
        <v>3107</v>
      </c>
      <c r="AE235" s="23"/>
      <c r="AF235" s="233">
        <f t="shared" si="352"/>
        <v>-8556</v>
      </c>
      <c r="AG235" s="233">
        <f t="shared" si="307"/>
        <v>-14546</v>
      </c>
      <c r="AH235" s="233">
        <f t="shared" si="353"/>
        <v>-23102</v>
      </c>
      <c r="AI235" s="233">
        <f t="shared" si="308"/>
        <v>18352</v>
      </c>
      <c r="AJ235" s="233">
        <f t="shared" si="309"/>
        <v>21793</v>
      </c>
      <c r="AK235" s="233">
        <f t="shared" si="310"/>
        <v>40145</v>
      </c>
      <c r="AL235" s="233">
        <f t="shared" si="354"/>
        <v>9796</v>
      </c>
      <c r="AM235" s="233">
        <f t="shared" si="311"/>
        <v>7247</v>
      </c>
      <c r="AN235" s="233">
        <f t="shared" si="355"/>
        <v>17043</v>
      </c>
      <c r="AO235" s="23"/>
      <c r="AP235" s="233">
        <f t="shared" si="336"/>
        <v>4114</v>
      </c>
      <c r="AQ235" s="233">
        <f t="shared" si="337"/>
        <v>12670</v>
      </c>
      <c r="AR235" s="233">
        <f t="shared" si="338"/>
        <v>-8556</v>
      </c>
      <c r="AS235" s="233">
        <f t="shared" si="339"/>
        <v>30917</v>
      </c>
      <c r="AT235" s="233">
        <f t="shared" si="340"/>
        <v>12565</v>
      </c>
      <c r="AU235" s="233">
        <f t="shared" si="341"/>
        <v>18352</v>
      </c>
      <c r="AV235" s="409">
        <f t="shared" si="342"/>
        <v>35031</v>
      </c>
      <c r="AW235" s="409">
        <f t="shared" si="343"/>
        <v>25235</v>
      </c>
      <c r="AX235" s="233">
        <f t="shared" si="344"/>
        <v>9796</v>
      </c>
      <c r="AY235" s="75"/>
      <c r="AZ235" s="744">
        <v>332521</v>
      </c>
      <c r="BA235" s="382">
        <f t="shared" si="356"/>
        <v>4.527622</v>
      </c>
      <c r="BB235" s="69">
        <f t="shared" si="312"/>
        <v>88889</v>
      </c>
      <c r="BC235" s="382">
        <f t="shared" si="356"/>
        <v>1.2523329999999999</v>
      </c>
      <c r="BD235" s="744">
        <v>421410</v>
      </c>
      <c r="BE235" s="382">
        <f t="shared" si="345"/>
        <v>5.7799550000000002</v>
      </c>
      <c r="BF235" s="744">
        <v>627875</v>
      </c>
      <c r="BG235" s="382">
        <f t="shared" si="346"/>
        <v>9.5647570000000002</v>
      </c>
      <c r="BH235" s="69">
        <f t="shared" si="286"/>
        <v>1814999</v>
      </c>
      <c r="BI235" s="382">
        <f t="shared" si="347"/>
        <v>26.829107</v>
      </c>
      <c r="BJ235" s="744">
        <v>2442874</v>
      </c>
      <c r="BK235" s="382">
        <f t="shared" si="348"/>
        <v>36.393864000000001</v>
      </c>
      <c r="BL235" s="69">
        <f t="shared" si="385"/>
        <v>960396</v>
      </c>
      <c r="BM235" s="382">
        <f t="shared" si="349"/>
        <v>14.092378999999999</v>
      </c>
      <c r="BN235" s="69">
        <f t="shared" si="313"/>
        <v>1904307</v>
      </c>
      <c r="BO235" s="382">
        <f t="shared" si="350"/>
        <v>28.088256999999999</v>
      </c>
      <c r="BP235" s="744">
        <v>2864703</v>
      </c>
      <c r="BQ235" s="382">
        <f t="shared" si="351"/>
        <v>42.180636</v>
      </c>
      <c r="BR235" s="20"/>
      <c r="BS235" s="744">
        <v>739369</v>
      </c>
      <c r="BT235" s="420">
        <f t="shared" si="357"/>
        <v>8.7821359999999995</v>
      </c>
      <c r="BU235" s="69">
        <f t="shared" si="314"/>
        <v>45628</v>
      </c>
      <c r="BV235" s="420">
        <f t="shared" si="358"/>
        <v>0.60433800000000004</v>
      </c>
      <c r="BW235" s="744">
        <v>784997</v>
      </c>
      <c r="BX235" s="420">
        <f t="shared" si="329"/>
        <v>9.3864739999999998</v>
      </c>
      <c r="BY235" s="744">
        <v>1355864</v>
      </c>
      <c r="BZ235" s="420">
        <f t="shared" si="330"/>
        <v>16.454722</v>
      </c>
      <c r="CA235" s="69">
        <f t="shared" si="315"/>
        <v>1178990</v>
      </c>
      <c r="CB235" s="420">
        <f t="shared" si="278"/>
        <v>16.580580000000001</v>
      </c>
      <c r="CC235" s="744">
        <v>2534854</v>
      </c>
      <c r="CD235" s="420">
        <f t="shared" si="275"/>
        <v>33.035302000000001</v>
      </c>
      <c r="CE235" s="69">
        <f t="shared" si="316"/>
        <v>2095233</v>
      </c>
      <c r="CF235" s="420">
        <f t="shared" si="276"/>
        <v>25.236858000000002</v>
      </c>
      <c r="CG235" s="69">
        <f t="shared" si="317"/>
        <v>1228054</v>
      </c>
      <c r="CH235" s="420">
        <f t="shared" si="386"/>
        <v>17.216121000000001</v>
      </c>
      <c r="CI235" s="744">
        <v>3323287</v>
      </c>
      <c r="CJ235" s="471">
        <f t="shared" si="387"/>
        <v>42.452978999999999</v>
      </c>
      <c r="CK235" s="96"/>
      <c r="CL235" s="514">
        <v>1004</v>
      </c>
      <c r="CM235" s="868">
        <f t="shared" si="287"/>
        <v>1.096613545816733</v>
      </c>
      <c r="CN235" s="613"/>
      <c r="CO235" s="96"/>
      <c r="CP235" s="69">
        <f t="shared" si="318"/>
        <v>364647.03286852589</v>
      </c>
      <c r="CQ235" s="692">
        <f t="shared" si="359"/>
        <v>5.0395816130062334</v>
      </c>
      <c r="CR235" s="69">
        <f t="shared" si="318"/>
        <v>97476.881474103575</v>
      </c>
      <c r="CS235" s="692">
        <f t="shared" si="360"/>
        <v>1.3950833719590816</v>
      </c>
      <c r="CT235" s="69">
        <f t="shared" si="318"/>
        <v>462123.91434262943</v>
      </c>
      <c r="CU235" s="692">
        <f t="shared" si="388"/>
        <v>6.4346649849653144</v>
      </c>
      <c r="CV235" s="69">
        <f t="shared" si="318"/>
        <v>688536.23007968126</v>
      </c>
      <c r="CW235" s="692">
        <f t="shared" si="389"/>
        <v>10.641642878811171</v>
      </c>
      <c r="CX235" s="69">
        <f t="shared" si="319"/>
        <v>1990352.4890438246</v>
      </c>
      <c r="CY235" s="692">
        <f t="shared" si="333"/>
        <v>29.881181944869599</v>
      </c>
      <c r="CZ235" s="69">
        <f t="shared" si="320"/>
        <v>2678888.719123506</v>
      </c>
      <c r="DA235" s="692">
        <f t="shared" si="372"/>
        <v>40.522824823680764</v>
      </c>
      <c r="DB235" s="69">
        <f t="shared" si="321"/>
        <v>1053183.2629482071</v>
      </c>
      <c r="DC235" s="692">
        <f t="shared" si="373"/>
        <v>15.681224491817403</v>
      </c>
      <c r="DD235" s="69">
        <f t="shared" si="322"/>
        <v>2088288.8515936253</v>
      </c>
      <c r="DE235" s="692">
        <f t="shared" si="363"/>
        <v>31.283868552689928</v>
      </c>
      <c r="DF235" s="69">
        <f t="shared" si="322"/>
        <v>3141472.1145418324</v>
      </c>
      <c r="DG235" s="692">
        <f t="shared" si="284"/>
        <v>46.965093044507327</v>
      </c>
      <c r="DH235" s="20"/>
      <c r="DI235" s="69">
        <f t="shared" si="323"/>
        <v>810802.06075697206</v>
      </c>
      <c r="DJ235" s="692">
        <f t="shared" si="364"/>
        <v>9.7714468929180818</v>
      </c>
      <c r="DK235" s="69">
        <f t="shared" si="323"/>
        <v>50036.282868525894</v>
      </c>
      <c r="DL235" s="692">
        <f t="shared" si="365"/>
        <v>0.67207023094805762</v>
      </c>
      <c r="DM235" s="69">
        <f t="shared" si="323"/>
        <v>860838.34362549789</v>
      </c>
      <c r="DN235" s="692">
        <f t="shared" si="390"/>
        <v>10.44351712386614</v>
      </c>
      <c r="DO235" s="69">
        <f t="shared" si="323"/>
        <v>1486858.8286852587</v>
      </c>
      <c r="DP235" s="692">
        <f t="shared" si="391"/>
        <v>18.301880719750571</v>
      </c>
      <c r="DQ235" s="69">
        <f t="shared" si="324"/>
        <v>1292896.4043824701</v>
      </c>
      <c r="DR235" s="692">
        <f t="shared" si="335"/>
        <v>18.437204648350416</v>
      </c>
      <c r="DS235" s="69">
        <f t="shared" si="325"/>
        <v>2779755.233067729</v>
      </c>
      <c r="DT235" s="692">
        <f t="shared" si="374"/>
        <v>36.739085368100987</v>
      </c>
      <c r="DU235" s="69">
        <f t="shared" si="326"/>
        <v>2297660.889442231</v>
      </c>
      <c r="DV235" s="471">
        <f t="shared" si="375"/>
        <v>28.07332761266866</v>
      </c>
      <c r="DW235" s="69">
        <f t="shared" si="327"/>
        <v>1346700.6513944222</v>
      </c>
      <c r="DX235" s="692">
        <f t="shared" si="368"/>
        <v>19.144002729656457</v>
      </c>
      <c r="DY235" s="69">
        <f t="shared" si="328"/>
        <v>3644361.5408366532</v>
      </c>
      <c r="DZ235" s="692">
        <f t="shared" si="285"/>
        <v>47.217330342325127</v>
      </c>
      <c r="EA235" s="91"/>
      <c r="EB235" s="388">
        <v>241000</v>
      </c>
      <c r="EC235" s="69">
        <f t="shared" si="290"/>
        <v>1144000</v>
      </c>
      <c r="ED235" s="388">
        <v>1385000</v>
      </c>
      <c r="EE235" s="388">
        <v>172000</v>
      </c>
      <c r="EF235" s="69">
        <f t="shared" si="291"/>
        <v>654000</v>
      </c>
      <c r="EG235" s="388">
        <v>826000</v>
      </c>
      <c r="EH235" s="388">
        <v>413000</v>
      </c>
      <c r="EI235" s="69">
        <f t="shared" si="331"/>
        <v>1798000</v>
      </c>
      <c r="EJ235" s="388">
        <v>2211000</v>
      </c>
      <c r="EK235" s="91"/>
      <c r="EL235" s="69">
        <f t="shared" si="376"/>
        <v>3025000</v>
      </c>
      <c r="EM235" s="69">
        <f t="shared" si="377"/>
        <v>15708000</v>
      </c>
      <c r="EN235" s="69">
        <f t="shared" si="378"/>
        <v>18733000</v>
      </c>
      <c r="EO235" s="69">
        <f t="shared" si="379"/>
        <v>2422000</v>
      </c>
      <c r="EP235" s="69">
        <f t="shared" si="380"/>
        <v>10697000</v>
      </c>
      <c r="EQ235" s="69">
        <f t="shared" si="381"/>
        <v>13119000</v>
      </c>
      <c r="ER235" s="69">
        <f t="shared" si="382"/>
        <v>5448000</v>
      </c>
      <c r="ES235" s="69">
        <f t="shared" si="383"/>
        <v>26404000</v>
      </c>
      <c r="ET235" s="69">
        <f t="shared" si="384"/>
        <v>31852000</v>
      </c>
      <c r="EU235" s="91"/>
    </row>
    <row r="236" spans="1:151" s="72" customFormat="1">
      <c r="A236" s="61">
        <v>40087</v>
      </c>
      <c r="B236" s="70">
        <v>332</v>
      </c>
      <c r="C236" s="70">
        <f t="shared" si="292"/>
        <v>761</v>
      </c>
      <c r="D236" s="70">
        <v>1093</v>
      </c>
      <c r="E236" s="70">
        <f t="shared" si="293"/>
        <v>2361</v>
      </c>
      <c r="F236" s="70">
        <f t="shared" si="294"/>
        <v>3366</v>
      </c>
      <c r="G236" s="70">
        <f t="shared" si="295"/>
        <v>5727</v>
      </c>
      <c r="H236" s="70">
        <v>2693</v>
      </c>
      <c r="I236" s="70">
        <f t="shared" si="296"/>
        <v>4127</v>
      </c>
      <c r="J236" s="70">
        <v>6820</v>
      </c>
      <c r="K236" s="23"/>
      <c r="L236" s="70">
        <v>665</v>
      </c>
      <c r="M236" s="70">
        <f t="shared" si="297"/>
        <v>1186</v>
      </c>
      <c r="N236" s="70">
        <v>1851</v>
      </c>
      <c r="O236" s="70">
        <f t="shared" si="298"/>
        <v>781</v>
      </c>
      <c r="P236" s="70">
        <f t="shared" si="299"/>
        <v>1184</v>
      </c>
      <c r="Q236" s="70">
        <f t="shared" si="300"/>
        <v>1965</v>
      </c>
      <c r="R236" s="70">
        <v>1446</v>
      </c>
      <c r="S236" s="70">
        <f t="shared" si="301"/>
        <v>2370</v>
      </c>
      <c r="T236" s="70">
        <v>3816</v>
      </c>
      <c r="U236" s="23"/>
      <c r="V236" s="70">
        <v>-333</v>
      </c>
      <c r="W236" s="70">
        <f t="shared" si="302"/>
        <v>-425</v>
      </c>
      <c r="X236" s="70">
        <v>-758</v>
      </c>
      <c r="Y236" s="70">
        <f t="shared" si="303"/>
        <v>1580</v>
      </c>
      <c r="Z236" s="70">
        <f t="shared" si="304"/>
        <v>2182</v>
      </c>
      <c r="AA236" s="70">
        <f t="shared" si="305"/>
        <v>3762</v>
      </c>
      <c r="AB236" s="70">
        <v>1247</v>
      </c>
      <c r="AC236" s="70">
        <f t="shared" si="306"/>
        <v>1757</v>
      </c>
      <c r="AD236" s="70">
        <v>3004</v>
      </c>
      <c r="AE236" s="23"/>
      <c r="AF236" s="233">
        <f t="shared" si="352"/>
        <v>-8109</v>
      </c>
      <c r="AG236" s="233">
        <f t="shared" si="307"/>
        <v>-13098</v>
      </c>
      <c r="AH236" s="233">
        <f t="shared" si="353"/>
        <v>-21207</v>
      </c>
      <c r="AI236" s="233">
        <f t="shared" si="308"/>
        <v>18157</v>
      </c>
      <c r="AJ236" s="233">
        <f t="shared" si="309"/>
        <v>21610</v>
      </c>
      <c r="AK236" s="233">
        <f t="shared" si="310"/>
        <v>39767</v>
      </c>
      <c r="AL236" s="233">
        <f t="shared" si="354"/>
        <v>10048</v>
      </c>
      <c r="AM236" s="233">
        <f t="shared" si="311"/>
        <v>8512</v>
      </c>
      <c r="AN236" s="233">
        <f t="shared" si="355"/>
        <v>18560</v>
      </c>
      <c r="AO236" s="23"/>
      <c r="AP236" s="233">
        <f t="shared" si="336"/>
        <v>4119</v>
      </c>
      <c r="AQ236" s="233">
        <f t="shared" si="337"/>
        <v>12228</v>
      </c>
      <c r="AR236" s="233">
        <f t="shared" si="338"/>
        <v>-8109</v>
      </c>
      <c r="AS236" s="233">
        <f t="shared" si="339"/>
        <v>30610</v>
      </c>
      <c r="AT236" s="233">
        <f t="shared" si="340"/>
        <v>12453</v>
      </c>
      <c r="AU236" s="233">
        <f t="shared" si="341"/>
        <v>18157</v>
      </c>
      <c r="AV236" s="409">
        <f t="shared" si="342"/>
        <v>34729</v>
      </c>
      <c r="AW236" s="409">
        <f t="shared" si="343"/>
        <v>24681</v>
      </c>
      <c r="AX236" s="233">
        <f t="shared" si="344"/>
        <v>10048</v>
      </c>
      <c r="AY236" s="75"/>
      <c r="AZ236" s="744">
        <v>386970</v>
      </c>
      <c r="BA236" s="382">
        <f t="shared" si="356"/>
        <v>4.5084590000000002</v>
      </c>
      <c r="BB236" s="69">
        <f t="shared" si="312"/>
        <v>101022</v>
      </c>
      <c r="BC236" s="382">
        <f t="shared" si="356"/>
        <v>1.2651330000000001</v>
      </c>
      <c r="BD236" s="744">
        <v>487992</v>
      </c>
      <c r="BE236" s="382">
        <f t="shared" si="345"/>
        <v>5.7735919999999998</v>
      </c>
      <c r="BF236" s="744">
        <v>670131</v>
      </c>
      <c r="BG236" s="382">
        <f t="shared" si="346"/>
        <v>9.1978410000000004</v>
      </c>
      <c r="BH236" s="69">
        <f t="shared" si="286"/>
        <v>1897865</v>
      </c>
      <c r="BI236" s="382">
        <f t="shared" si="347"/>
        <v>26.353117000000001</v>
      </c>
      <c r="BJ236" s="744">
        <v>2567996</v>
      </c>
      <c r="BK236" s="382">
        <f t="shared" si="348"/>
        <v>35.550958000000001</v>
      </c>
      <c r="BL236" s="69">
        <f t="shared" si="385"/>
        <v>1057101</v>
      </c>
      <c r="BM236" s="382">
        <f t="shared" si="349"/>
        <v>13.706300000000001</v>
      </c>
      <c r="BN236" s="69">
        <f t="shared" si="313"/>
        <v>1999288</v>
      </c>
      <c r="BO236" s="382">
        <f t="shared" si="350"/>
        <v>27.625084000000001</v>
      </c>
      <c r="BP236" s="744">
        <v>3056389</v>
      </c>
      <c r="BQ236" s="382">
        <f t="shared" si="351"/>
        <v>41.331384</v>
      </c>
      <c r="BR236" s="20"/>
      <c r="BS236" s="744">
        <v>770308</v>
      </c>
      <c r="BT236" s="420">
        <f t="shared" si="357"/>
        <v>8.7046580000000002</v>
      </c>
      <c r="BU236" s="69">
        <f t="shared" si="314"/>
        <v>41804</v>
      </c>
      <c r="BV236" s="420">
        <f t="shared" si="358"/>
        <v>0.58528100000000005</v>
      </c>
      <c r="BW236" s="744">
        <v>812112</v>
      </c>
      <c r="BX236" s="420">
        <f t="shared" si="329"/>
        <v>9.2899390000000004</v>
      </c>
      <c r="BY236" s="744">
        <v>1379954</v>
      </c>
      <c r="BZ236" s="420">
        <f t="shared" si="330"/>
        <v>16.018505999999999</v>
      </c>
      <c r="CA236" s="69">
        <f t="shared" si="315"/>
        <v>1170407</v>
      </c>
      <c r="CB236" s="420">
        <f t="shared" si="278"/>
        <v>15.707184</v>
      </c>
      <c r="CC236" s="744">
        <v>2550361</v>
      </c>
      <c r="CD236" s="420">
        <f t="shared" si="275"/>
        <v>31.72569</v>
      </c>
      <c r="CE236" s="69">
        <f t="shared" si="316"/>
        <v>2150262</v>
      </c>
      <c r="CF236" s="420">
        <f t="shared" si="276"/>
        <v>24.723164000000001</v>
      </c>
      <c r="CG236" s="69">
        <f t="shared" si="317"/>
        <v>1215060</v>
      </c>
      <c r="CH236" s="420">
        <f t="shared" si="386"/>
        <v>16.324169000000001</v>
      </c>
      <c r="CI236" s="744">
        <v>3365322</v>
      </c>
      <c r="CJ236" s="471">
        <f t="shared" si="387"/>
        <v>41.047333000000002</v>
      </c>
      <c r="CK236" s="96"/>
      <c r="CL236" s="514">
        <v>1004</v>
      </c>
      <c r="CM236" s="868">
        <f t="shared" si="287"/>
        <v>1.096613545816733</v>
      </c>
      <c r="CN236" s="613"/>
      <c r="CO236" s="96"/>
      <c r="CP236" s="69">
        <f t="shared" si="318"/>
        <v>424356.54382470116</v>
      </c>
      <c r="CQ236" s="692">
        <f t="shared" si="359"/>
        <v>5.0190103628010849</v>
      </c>
      <c r="CR236" s="69">
        <f t="shared" si="318"/>
        <v>110782.093625498</v>
      </c>
      <c r="CS236" s="692">
        <f t="shared" si="360"/>
        <v>1.4092162894651767</v>
      </c>
      <c r="CT236" s="69">
        <f t="shared" si="318"/>
        <v>535138.63745019911</v>
      </c>
      <c r="CU236" s="692">
        <f t="shared" si="388"/>
        <v>6.4282266522662601</v>
      </c>
      <c r="CV236" s="69">
        <f t="shared" si="318"/>
        <v>734874.73207171308</v>
      </c>
      <c r="CW236" s="692">
        <f t="shared" si="389"/>
        <v>10.240409404912734</v>
      </c>
      <c r="CX236" s="69">
        <f t="shared" si="319"/>
        <v>2081224.4671314741</v>
      </c>
      <c r="CY236" s="692">
        <f t="shared" si="333"/>
        <v>29.361795113493606</v>
      </c>
      <c r="CZ236" s="69">
        <f t="shared" si="320"/>
        <v>2816099.1992031871</v>
      </c>
      <c r="DA236" s="692">
        <f t="shared" si="372"/>
        <v>39.602204518406339</v>
      </c>
      <c r="DB236" s="69">
        <f t="shared" si="321"/>
        <v>1159231.2758964142</v>
      </c>
      <c r="DC236" s="692">
        <f t="shared" si="373"/>
        <v>15.259419767713819</v>
      </c>
      <c r="DD236" s="69">
        <f t="shared" si="322"/>
        <v>2192446.3027888443</v>
      </c>
      <c r="DE236" s="692">
        <f t="shared" si="363"/>
        <v>30.778633700254893</v>
      </c>
      <c r="DF236" s="69">
        <f t="shared" si="322"/>
        <v>3351677.5786852585</v>
      </c>
      <c r="DG236" s="692">
        <f t="shared" si="284"/>
        <v>46.038053467968709</v>
      </c>
      <c r="DH236" s="20"/>
      <c r="DI236" s="69">
        <f t="shared" si="323"/>
        <v>844730.18725099589</v>
      </c>
      <c r="DJ236" s="692">
        <f t="shared" si="364"/>
        <v>9.6874085368854956</v>
      </c>
      <c r="DK236" s="69">
        <f t="shared" si="323"/>
        <v>45842.832669322706</v>
      </c>
      <c r="DL236" s="692">
        <f t="shared" si="365"/>
        <v>0.65123847555767889</v>
      </c>
      <c r="DM236" s="69">
        <f t="shared" si="323"/>
        <v>890573.01992031862</v>
      </c>
      <c r="DN236" s="692">
        <f t="shared" si="390"/>
        <v>10.338647012443175</v>
      </c>
      <c r="DO236" s="69">
        <f t="shared" si="323"/>
        <v>1513276.249003984</v>
      </c>
      <c r="DP236" s="692">
        <f t="shared" si="391"/>
        <v>17.825502073232173</v>
      </c>
      <c r="DQ236" s="69">
        <f t="shared" si="324"/>
        <v>1283484.1703187251</v>
      </c>
      <c r="DR236" s="692">
        <f t="shared" si="335"/>
        <v>17.481656875385561</v>
      </c>
      <c r="DS236" s="69">
        <f t="shared" si="325"/>
        <v>2796760.4193227091</v>
      </c>
      <c r="DT236" s="692">
        <f t="shared" si="374"/>
        <v>35.307158948617726</v>
      </c>
      <c r="DU236" s="69">
        <f t="shared" si="326"/>
        <v>2358006.43625498</v>
      </c>
      <c r="DV236" s="471">
        <f t="shared" si="375"/>
        <v>27.512910610117668</v>
      </c>
      <c r="DW236" s="69">
        <f t="shared" si="327"/>
        <v>1332451.2549800796</v>
      </c>
      <c r="DX236" s="692">
        <f t="shared" si="368"/>
        <v>18.16817516672609</v>
      </c>
      <c r="DY236" s="69">
        <f t="shared" si="328"/>
        <v>3690457.6912350594</v>
      </c>
      <c r="DZ236" s="692">
        <f t="shared" si="285"/>
        <v>45.681085776843766</v>
      </c>
      <c r="EA236" s="91"/>
      <c r="EB236" s="388">
        <v>287000</v>
      </c>
      <c r="EC236" s="69">
        <f t="shared" si="290"/>
        <v>1261000</v>
      </c>
      <c r="ED236" s="388">
        <v>1548000</v>
      </c>
      <c r="EE236" s="388">
        <v>195000</v>
      </c>
      <c r="EF236" s="69">
        <f t="shared" si="291"/>
        <v>782000</v>
      </c>
      <c r="EG236" s="388">
        <v>977000</v>
      </c>
      <c r="EH236" s="388">
        <v>482000</v>
      </c>
      <c r="EI236" s="69">
        <f t="shared" si="331"/>
        <v>2043000</v>
      </c>
      <c r="EJ236" s="388">
        <v>2525000</v>
      </c>
      <c r="EK236" s="91"/>
      <c r="EL236" s="69">
        <f t="shared" si="376"/>
        <v>3030000</v>
      </c>
      <c r="EM236" s="69">
        <f t="shared" si="377"/>
        <v>15667000</v>
      </c>
      <c r="EN236" s="69">
        <f t="shared" si="378"/>
        <v>18697000</v>
      </c>
      <c r="EO236" s="69">
        <f t="shared" si="379"/>
        <v>2422000</v>
      </c>
      <c r="EP236" s="69">
        <f t="shared" si="380"/>
        <v>10744000</v>
      </c>
      <c r="EQ236" s="69">
        <f t="shared" si="381"/>
        <v>13166000</v>
      </c>
      <c r="ER236" s="69">
        <f t="shared" si="382"/>
        <v>5453000</v>
      </c>
      <c r="ES236" s="69">
        <f t="shared" si="383"/>
        <v>26411000</v>
      </c>
      <c r="ET236" s="69">
        <f t="shared" si="384"/>
        <v>31864000</v>
      </c>
      <c r="EU236" s="91"/>
    </row>
    <row r="237" spans="1:151" s="72" customFormat="1">
      <c r="A237" s="61">
        <v>40118</v>
      </c>
      <c r="B237" s="70">
        <v>369</v>
      </c>
      <c r="C237" s="70">
        <f t="shared" si="292"/>
        <v>828</v>
      </c>
      <c r="D237" s="70">
        <v>1197</v>
      </c>
      <c r="E237" s="70">
        <f t="shared" si="293"/>
        <v>2331</v>
      </c>
      <c r="F237" s="70">
        <f t="shared" si="294"/>
        <v>3350</v>
      </c>
      <c r="G237" s="70">
        <f t="shared" si="295"/>
        <v>5681</v>
      </c>
      <c r="H237" s="70">
        <v>2700</v>
      </c>
      <c r="I237" s="70">
        <f t="shared" si="296"/>
        <v>4178</v>
      </c>
      <c r="J237" s="70">
        <v>6878</v>
      </c>
      <c r="K237" s="23"/>
      <c r="L237" s="70">
        <v>781</v>
      </c>
      <c r="M237" s="70">
        <f t="shared" si="297"/>
        <v>1253</v>
      </c>
      <c r="N237" s="70">
        <v>2034</v>
      </c>
      <c r="O237" s="70">
        <f t="shared" si="298"/>
        <v>955</v>
      </c>
      <c r="P237" s="70">
        <f t="shared" si="299"/>
        <v>1388</v>
      </c>
      <c r="Q237" s="70">
        <f t="shared" si="300"/>
        <v>2343</v>
      </c>
      <c r="R237" s="70">
        <v>1736</v>
      </c>
      <c r="S237" s="70">
        <f t="shared" si="301"/>
        <v>2641</v>
      </c>
      <c r="T237" s="70">
        <v>4377</v>
      </c>
      <c r="U237" s="23"/>
      <c r="V237" s="70">
        <v>-412</v>
      </c>
      <c r="W237" s="70">
        <f t="shared" si="302"/>
        <v>-425</v>
      </c>
      <c r="X237" s="70">
        <v>-837</v>
      </c>
      <c r="Y237" s="70">
        <f t="shared" si="303"/>
        <v>1376</v>
      </c>
      <c r="Z237" s="70">
        <f t="shared" si="304"/>
        <v>1962</v>
      </c>
      <c r="AA237" s="70">
        <f t="shared" si="305"/>
        <v>3338</v>
      </c>
      <c r="AB237" s="70">
        <v>964</v>
      </c>
      <c r="AC237" s="70">
        <f t="shared" si="306"/>
        <v>1537</v>
      </c>
      <c r="AD237" s="70">
        <v>2501</v>
      </c>
      <c r="AE237" s="23"/>
      <c r="AF237" s="233">
        <f t="shared" si="352"/>
        <v>-7662</v>
      </c>
      <c r="AG237" s="233">
        <f t="shared" si="307"/>
        <v>-11824</v>
      </c>
      <c r="AH237" s="233">
        <f t="shared" si="353"/>
        <v>-19486</v>
      </c>
      <c r="AI237" s="233">
        <f t="shared" si="308"/>
        <v>18189</v>
      </c>
      <c r="AJ237" s="233">
        <f t="shared" si="309"/>
        <v>21318</v>
      </c>
      <c r="AK237" s="233">
        <f t="shared" si="310"/>
        <v>39507</v>
      </c>
      <c r="AL237" s="233">
        <f t="shared" si="354"/>
        <v>10527</v>
      </c>
      <c r="AM237" s="233">
        <f t="shared" si="311"/>
        <v>9494</v>
      </c>
      <c r="AN237" s="233">
        <f t="shared" si="355"/>
        <v>20021</v>
      </c>
      <c r="AO237" s="23"/>
      <c r="AP237" s="233">
        <f t="shared" si="336"/>
        <v>4200</v>
      </c>
      <c r="AQ237" s="233">
        <f t="shared" si="337"/>
        <v>11862</v>
      </c>
      <c r="AR237" s="233">
        <f t="shared" si="338"/>
        <v>-7662</v>
      </c>
      <c r="AS237" s="233">
        <f t="shared" si="339"/>
        <v>30603</v>
      </c>
      <c r="AT237" s="233">
        <f t="shared" si="340"/>
        <v>12414</v>
      </c>
      <c r="AU237" s="233">
        <f t="shared" si="341"/>
        <v>18189</v>
      </c>
      <c r="AV237" s="409">
        <f t="shared" si="342"/>
        <v>34803</v>
      </c>
      <c r="AW237" s="409">
        <f t="shared" si="343"/>
        <v>24276</v>
      </c>
      <c r="AX237" s="233">
        <f t="shared" si="344"/>
        <v>10527</v>
      </c>
      <c r="AY237" s="75"/>
      <c r="AZ237" s="744">
        <v>362640</v>
      </c>
      <c r="BA237" s="382">
        <f t="shared" si="356"/>
        <v>4.44665</v>
      </c>
      <c r="BB237" s="69">
        <f t="shared" si="312"/>
        <v>124475</v>
      </c>
      <c r="BC237" s="382">
        <f t="shared" si="356"/>
        <v>1.2935209999999999</v>
      </c>
      <c r="BD237" s="744">
        <v>487115</v>
      </c>
      <c r="BE237" s="382">
        <f t="shared" si="345"/>
        <v>5.7401710000000001</v>
      </c>
      <c r="BF237" s="744">
        <v>736536</v>
      </c>
      <c r="BG237" s="382">
        <f t="shared" si="346"/>
        <v>8.8791209999999996</v>
      </c>
      <c r="BH237" s="69">
        <f t="shared" si="286"/>
        <v>1914209</v>
      </c>
      <c r="BI237" s="382">
        <f t="shared" si="347"/>
        <v>26.10904</v>
      </c>
      <c r="BJ237" s="744">
        <v>2650745</v>
      </c>
      <c r="BK237" s="382">
        <f t="shared" si="348"/>
        <v>34.988160999999998</v>
      </c>
      <c r="BL237" s="69">
        <f t="shared" si="385"/>
        <v>1099176</v>
      </c>
      <c r="BM237" s="382">
        <f t="shared" si="349"/>
        <v>13.325771</v>
      </c>
      <c r="BN237" s="69">
        <f t="shared" si="313"/>
        <v>2039195</v>
      </c>
      <c r="BO237" s="382">
        <f t="shared" si="350"/>
        <v>27.409402</v>
      </c>
      <c r="BP237" s="744">
        <v>3138371</v>
      </c>
      <c r="BQ237" s="382">
        <f t="shared" si="351"/>
        <v>40.735173000000003</v>
      </c>
      <c r="BR237" s="20"/>
      <c r="BS237" s="744">
        <v>739685</v>
      </c>
      <c r="BT237" s="420">
        <f t="shared" si="357"/>
        <v>8.652533</v>
      </c>
      <c r="BU237" s="69">
        <f t="shared" si="314"/>
        <v>43121</v>
      </c>
      <c r="BV237" s="420">
        <f t="shared" si="358"/>
        <v>0.55812399999999995</v>
      </c>
      <c r="BW237" s="744">
        <v>782806</v>
      </c>
      <c r="BX237" s="420">
        <f t="shared" si="329"/>
        <v>9.2106569999999994</v>
      </c>
      <c r="BY237" s="744">
        <v>1389516</v>
      </c>
      <c r="BZ237" s="420">
        <f t="shared" si="330"/>
        <v>15.853726999999999</v>
      </c>
      <c r="CA237" s="69">
        <f t="shared" si="315"/>
        <v>1178791</v>
      </c>
      <c r="CB237" s="420">
        <f t="shared" si="278"/>
        <v>15.047998</v>
      </c>
      <c r="CC237" s="744">
        <v>2568307</v>
      </c>
      <c r="CD237" s="420">
        <f t="shared" si="275"/>
        <v>30.901724999999999</v>
      </c>
      <c r="CE237" s="69">
        <f t="shared" si="316"/>
        <v>2129201</v>
      </c>
      <c r="CF237" s="420">
        <f t="shared" si="276"/>
        <v>24.506260000000001</v>
      </c>
      <c r="CG237" s="69">
        <f t="shared" si="317"/>
        <v>1224378</v>
      </c>
      <c r="CH237" s="420">
        <f t="shared" si="386"/>
        <v>15.638071999999999</v>
      </c>
      <c r="CI237" s="744">
        <v>3353579</v>
      </c>
      <c r="CJ237" s="471">
        <f t="shared" si="387"/>
        <v>40.144331999999999</v>
      </c>
      <c r="CK237" s="96"/>
      <c r="CL237" s="514">
        <v>1004</v>
      </c>
      <c r="CM237" s="868">
        <f t="shared" si="287"/>
        <v>1.096613545816733</v>
      </c>
      <c r="CN237" s="613"/>
      <c r="CO237" s="96"/>
      <c r="CP237" s="69">
        <f t="shared" si="318"/>
        <v>397675.93625498004</v>
      </c>
      <c r="CQ237" s="692">
        <f t="shared" si="359"/>
        <v>4.951692916966512</v>
      </c>
      <c r="CR237" s="69">
        <f t="shared" si="318"/>
        <v>136500.97111553783</v>
      </c>
      <c r="CS237" s="692">
        <f t="shared" si="360"/>
        <v>1.4404518008792222</v>
      </c>
      <c r="CT237" s="69">
        <f t="shared" si="318"/>
        <v>534176.90737051785</v>
      </c>
      <c r="CU237" s="692">
        <f t="shared" si="388"/>
        <v>6.3921447178457331</v>
      </c>
      <c r="CV237" s="69">
        <f t="shared" si="318"/>
        <v>807695.35458167328</v>
      </c>
      <c r="CW237" s="692">
        <f t="shared" si="389"/>
        <v>9.8920481863600802</v>
      </c>
      <c r="CX237" s="69">
        <f t="shared" si="319"/>
        <v>2099147.5189243024</v>
      </c>
      <c r="CY237" s="692">
        <f t="shared" si="333"/>
        <v>29.096491999582089</v>
      </c>
      <c r="CZ237" s="69">
        <f t="shared" si="320"/>
        <v>2906842.8735059761</v>
      </c>
      <c r="DA237" s="692">
        <f t="shared" si="372"/>
        <v>38.988540185942171</v>
      </c>
      <c r="DB237" s="69">
        <f t="shared" si="321"/>
        <v>1205371.2908366532</v>
      </c>
      <c r="DC237" s="692">
        <f t="shared" si="373"/>
        <v>14.843741103326591</v>
      </c>
      <c r="DD237" s="69">
        <f t="shared" si="322"/>
        <v>2236208.859561753</v>
      </c>
      <c r="DE237" s="692">
        <f t="shared" si="363"/>
        <v>30.54457432399575</v>
      </c>
      <c r="DF237" s="69">
        <f t="shared" si="322"/>
        <v>3441580.1503984062</v>
      </c>
      <c r="DG237" s="692">
        <f t="shared" si="284"/>
        <v>45.388315427322354</v>
      </c>
      <c r="DH237" s="20"/>
      <c r="DI237" s="69">
        <f t="shared" si="323"/>
        <v>811148.59063745011</v>
      </c>
      <c r="DJ237" s="692">
        <f t="shared" si="364"/>
        <v>9.6311115454333951</v>
      </c>
      <c r="DK237" s="69">
        <f t="shared" si="323"/>
        <v>47287.072709163345</v>
      </c>
      <c r="DL237" s="692">
        <f t="shared" si="365"/>
        <v>0.62153442587878238</v>
      </c>
      <c r="DM237" s="69">
        <f t="shared" si="323"/>
        <v>858435.66334661352</v>
      </c>
      <c r="DN237" s="692">
        <f t="shared" si="390"/>
        <v>10.252645971312178</v>
      </c>
      <c r="DO237" s="69">
        <f t="shared" si="323"/>
        <v>1523762.0677290836</v>
      </c>
      <c r="DP237" s="692">
        <f t="shared" si="391"/>
        <v>17.646499170812</v>
      </c>
      <c r="DQ237" s="69">
        <f t="shared" si="324"/>
        <v>1292678.1782868525</v>
      </c>
      <c r="DR237" s="692">
        <f t="shared" si="335"/>
        <v>16.760790101433606</v>
      </c>
      <c r="DS237" s="69">
        <f t="shared" si="325"/>
        <v>2816440.2460159361</v>
      </c>
      <c r="DT237" s="692">
        <f t="shared" si="374"/>
        <v>34.407289272245599</v>
      </c>
      <c r="DU237" s="69">
        <f t="shared" si="326"/>
        <v>2334910.6583665335</v>
      </c>
      <c r="DV237" s="471">
        <f t="shared" si="375"/>
        <v>27.277610716245395</v>
      </c>
      <c r="DW237" s="69">
        <f t="shared" si="327"/>
        <v>1342669.5</v>
      </c>
      <c r="DX237" s="692">
        <f t="shared" si="368"/>
        <v>17.417876532397731</v>
      </c>
      <c r="DY237" s="69">
        <f t="shared" si="328"/>
        <v>3677580.1583665335</v>
      </c>
      <c r="DZ237" s="692">
        <f t="shared" si="285"/>
        <v>44.695487248643133</v>
      </c>
      <c r="EA237" s="91"/>
      <c r="EB237" s="388">
        <v>249000</v>
      </c>
      <c r="EC237" s="69">
        <f t="shared" si="290"/>
        <v>1126000</v>
      </c>
      <c r="ED237" s="388">
        <v>1375000</v>
      </c>
      <c r="EE237" s="388">
        <v>239000</v>
      </c>
      <c r="EF237" s="69">
        <f t="shared" si="291"/>
        <v>1036000</v>
      </c>
      <c r="EG237" s="388">
        <v>1275000</v>
      </c>
      <c r="EH237" s="388">
        <v>488000</v>
      </c>
      <c r="EI237" s="69">
        <f t="shared" si="331"/>
        <v>2162000</v>
      </c>
      <c r="EJ237" s="388">
        <v>2650000</v>
      </c>
      <c r="EK237" s="91"/>
      <c r="EL237" s="69">
        <f t="shared" si="376"/>
        <v>3018000</v>
      </c>
      <c r="EM237" s="69">
        <f t="shared" si="377"/>
        <v>15669000</v>
      </c>
      <c r="EN237" s="69">
        <f t="shared" si="378"/>
        <v>18687000</v>
      </c>
      <c r="EO237" s="69">
        <f t="shared" si="379"/>
        <v>2417000</v>
      </c>
      <c r="EP237" s="69">
        <f t="shared" si="380"/>
        <v>10770000</v>
      </c>
      <c r="EQ237" s="69">
        <f t="shared" si="381"/>
        <v>13187000</v>
      </c>
      <c r="ER237" s="69">
        <f t="shared" si="382"/>
        <v>5435000</v>
      </c>
      <c r="ES237" s="69">
        <f t="shared" si="383"/>
        <v>26441000</v>
      </c>
      <c r="ET237" s="69">
        <f t="shared" si="384"/>
        <v>31876000</v>
      </c>
      <c r="EU237" s="91"/>
    </row>
    <row r="238" spans="1:151" s="72" customFormat="1">
      <c r="A238" s="61">
        <v>40148</v>
      </c>
      <c r="B238" s="70">
        <v>511</v>
      </c>
      <c r="C238" s="70">
        <f t="shared" si="292"/>
        <v>1242</v>
      </c>
      <c r="D238" s="70">
        <v>1753</v>
      </c>
      <c r="E238" s="70">
        <f t="shared" si="293"/>
        <v>2328</v>
      </c>
      <c r="F238" s="70">
        <f t="shared" si="294"/>
        <v>3362</v>
      </c>
      <c r="G238" s="70">
        <f t="shared" si="295"/>
        <v>5690</v>
      </c>
      <c r="H238" s="70">
        <v>2839</v>
      </c>
      <c r="I238" s="70">
        <f t="shared" si="296"/>
        <v>4604</v>
      </c>
      <c r="J238" s="70">
        <v>7443</v>
      </c>
      <c r="K238" s="23"/>
      <c r="L238" s="70">
        <v>1031</v>
      </c>
      <c r="M238" s="70">
        <f t="shared" si="297"/>
        <v>1800</v>
      </c>
      <c r="N238" s="70">
        <v>2831</v>
      </c>
      <c r="O238" s="70">
        <f t="shared" si="298"/>
        <v>1252</v>
      </c>
      <c r="P238" s="70">
        <f t="shared" si="299"/>
        <v>1989</v>
      </c>
      <c r="Q238" s="70">
        <f t="shared" si="300"/>
        <v>3241</v>
      </c>
      <c r="R238" s="70">
        <v>2283</v>
      </c>
      <c r="S238" s="70">
        <f t="shared" si="301"/>
        <v>3789</v>
      </c>
      <c r="T238" s="70">
        <v>6072</v>
      </c>
      <c r="U238" s="23"/>
      <c r="V238" s="70">
        <v>-520</v>
      </c>
      <c r="W238" s="70">
        <f t="shared" si="302"/>
        <v>-558</v>
      </c>
      <c r="X238" s="70">
        <v>-1078</v>
      </c>
      <c r="Y238" s="70">
        <f t="shared" si="303"/>
        <v>1076</v>
      </c>
      <c r="Z238" s="70">
        <f t="shared" si="304"/>
        <v>1373</v>
      </c>
      <c r="AA238" s="70">
        <f t="shared" si="305"/>
        <v>2449</v>
      </c>
      <c r="AB238" s="70">
        <v>556</v>
      </c>
      <c r="AC238" s="70">
        <f t="shared" si="306"/>
        <v>815</v>
      </c>
      <c r="AD238" s="70">
        <v>1371</v>
      </c>
      <c r="AE238" s="23"/>
      <c r="AF238" s="233">
        <f t="shared" si="352"/>
        <v>-7140</v>
      </c>
      <c r="AG238" s="233">
        <f t="shared" si="307"/>
        <v>-10822</v>
      </c>
      <c r="AH238" s="233">
        <f t="shared" si="353"/>
        <v>-17962</v>
      </c>
      <c r="AI238" s="233">
        <f t="shared" si="308"/>
        <v>18089</v>
      </c>
      <c r="AJ238" s="233">
        <f t="shared" si="309"/>
        <v>21126</v>
      </c>
      <c r="AK238" s="233">
        <f t="shared" si="310"/>
        <v>39215</v>
      </c>
      <c r="AL238" s="233">
        <f t="shared" si="354"/>
        <v>10949</v>
      </c>
      <c r="AM238" s="233">
        <f t="shared" si="311"/>
        <v>10304</v>
      </c>
      <c r="AN238" s="233">
        <f t="shared" si="355"/>
        <v>21253</v>
      </c>
      <c r="AO238" s="23"/>
      <c r="AP238" s="233">
        <f t="shared" si="336"/>
        <v>4287</v>
      </c>
      <c r="AQ238" s="233">
        <f t="shared" si="337"/>
        <v>11427</v>
      </c>
      <c r="AR238" s="233">
        <f t="shared" si="338"/>
        <v>-7140</v>
      </c>
      <c r="AS238" s="233">
        <f t="shared" si="339"/>
        <v>30462</v>
      </c>
      <c r="AT238" s="233">
        <f t="shared" si="340"/>
        <v>12373</v>
      </c>
      <c r="AU238" s="233">
        <f t="shared" si="341"/>
        <v>18089</v>
      </c>
      <c r="AV238" s="409">
        <f t="shared" si="342"/>
        <v>34749</v>
      </c>
      <c r="AW238" s="409">
        <f t="shared" si="343"/>
        <v>23800</v>
      </c>
      <c r="AX238" s="233">
        <f t="shared" si="344"/>
        <v>10949</v>
      </c>
      <c r="AY238" s="75"/>
      <c r="AZ238" s="744">
        <v>394031</v>
      </c>
      <c r="BA238" s="382">
        <f t="shared" si="356"/>
        <v>4.4358700000000004</v>
      </c>
      <c r="BB238" s="69">
        <f t="shared" si="312"/>
        <v>101749</v>
      </c>
      <c r="BC238" s="382">
        <f t="shared" si="356"/>
        <v>1.2886439999999999</v>
      </c>
      <c r="BD238" s="744">
        <v>495780</v>
      </c>
      <c r="BE238" s="382">
        <f t="shared" si="345"/>
        <v>5.7245140000000001</v>
      </c>
      <c r="BF238" s="744">
        <v>733894</v>
      </c>
      <c r="BG238" s="382">
        <f t="shared" si="346"/>
        <v>8.6428919999999998</v>
      </c>
      <c r="BH238" s="69">
        <f t="shared" si="286"/>
        <v>2262804</v>
      </c>
      <c r="BI238" s="382">
        <f t="shared" si="347"/>
        <v>26.058308</v>
      </c>
      <c r="BJ238" s="744">
        <v>2996698</v>
      </c>
      <c r="BK238" s="382">
        <f t="shared" si="348"/>
        <v>34.7012</v>
      </c>
      <c r="BL238" s="69">
        <f t="shared" si="385"/>
        <v>1127925</v>
      </c>
      <c r="BM238" s="382">
        <f t="shared" si="349"/>
        <v>13.078761999999999</v>
      </c>
      <c r="BN238" s="69">
        <f t="shared" si="313"/>
        <v>2365082</v>
      </c>
      <c r="BO238" s="382">
        <f t="shared" si="350"/>
        <v>27.353864999999999</v>
      </c>
      <c r="BP238" s="744">
        <v>3493007</v>
      </c>
      <c r="BQ238" s="382">
        <f t="shared" si="351"/>
        <v>40.432626999999997</v>
      </c>
      <c r="BR238" s="20"/>
      <c r="BS238" s="744">
        <v>674434</v>
      </c>
      <c r="BT238" s="420">
        <f t="shared" si="357"/>
        <v>8.5752039999999994</v>
      </c>
      <c r="BU238" s="69">
        <f t="shared" si="314"/>
        <v>44260</v>
      </c>
      <c r="BV238" s="420">
        <f t="shared" si="358"/>
        <v>0.54600000000000004</v>
      </c>
      <c r="BW238" s="744">
        <v>718694</v>
      </c>
      <c r="BX238" s="420">
        <f t="shared" si="329"/>
        <v>9.1212040000000005</v>
      </c>
      <c r="BY238" s="744">
        <v>1389084</v>
      </c>
      <c r="BZ238" s="420">
        <f t="shared" si="330"/>
        <v>15.570935</v>
      </c>
      <c r="CA238" s="69">
        <f t="shared" si="315"/>
        <v>1337291</v>
      </c>
      <c r="CB238" s="420">
        <f t="shared" si="278"/>
        <v>14.678998</v>
      </c>
      <c r="CC238" s="744">
        <v>2726375</v>
      </c>
      <c r="CD238" s="420">
        <f t="shared" si="275"/>
        <v>30.249932999999999</v>
      </c>
      <c r="CE238" s="69">
        <f t="shared" si="316"/>
        <v>2063518</v>
      </c>
      <c r="CF238" s="420">
        <f t="shared" si="276"/>
        <v>24.146139000000002</v>
      </c>
      <c r="CG238" s="69">
        <f t="shared" si="317"/>
        <v>1383964</v>
      </c>
      <c r="CH238" s="420">
        <f t="shared" si="386"/>
        <v>15.257097</v>
      </c>
      <c r="CI238" s="744">
        <v>3447482</v>
      </c>
      <c r="CJ238" s="471">
        <f t="shared" si="387"/>
        <v>39.403236</v>
      </c>
      <c r="CK238" s="96"/>
      <c r="CL238" s="514">
        <v>999</v>
      </c>
      <c r="CM238" s="868">
        <f t="shared" si="287"/>
        <v>1.102102102102102</v>
      </c>
      <c r="CN238" s="613"/>
      <c r="CO238" s="96"/>
      <c r="CP238" s="69">
        <f t="shared" si="318"/>
        <v>434262.39339339337</v>
      </c>
      <c r="CQ238" s="692">
        <f t="shared" si="359"/>
        <v>4.9330112951160023</v>
      </c>
      <c r="CR238" s="69">
        <f t="shared" si="318"/>
        <v>112137.78678678678</v>
      </c>
      <c r="CS238" s="692">
        <f t="shared" si="360"/>
        <v>1.433285496202594</v>
      </c>
      <c r="CT238" s="69">
        <f t="shared" si="318"/>
        <v>546400.18018018012</v>
      </c>
      <c r="CU238" s="692">
        <f t="shared" si="388"/>
        <v>6.3662967913185975</v>
      </c>
      <c r="CV238" s="69">
        <f t="shared" si="318"/>
        <v>808826.12012012012</v>
      </c>
      <c r="CW238" s="692">
        <f t="shared" si="389"/>
        <v>9.6154013156265403</v>
      </c>
      <c r="CX238" s="69">
        <f t="shared" si="319"/>
        <v>2493841.0450450447</v>
      </c>
      <c r="CY238" s="692">
        <f t="shared" si="333"/>
        <v>29.001711971456402</v>
      </c>
      <c r="CZ238" s="69">
        <f t="shared" si="320"/>
        <v>3302667.165165165</v>
      </c>
      <c r="DA238" s="692">
        <f t="shared" si="372"/>
        <v>38.617113287082951</v>
      </c>
      <c r="DB238" s="69">
        <f t="shared" si="321"/>
        <v>1243088.5135135134</v>
      </c>
      <c r="DC238" s="692">
        <f t="shared" si="373"/>
        <v>14.548412610742545</v>
      </c>
      <c r="DD238" s="69">
        <f t="shared" si="322"/>
        <v>2606561.8438438438</v>
      </c>
      <c r="DE238" s="692">
        <f t="shared" si="363"/>
        <v>30.442699664790815</v>
      </c>
      <c r="DF238" s="69">
        <f t="shared" si="322"/>
        <v>3849650.3573573572</v>
      </c>
      <c r="DG238" s="692">
        <f t="shared" si="284"/>
        <v>44.991112275533361</v>
      </c>
      <c r="DH238" s="20"/>
      <c r="DI238" s="69">
        <f t="shared" si="323"/>
        <v>743295.12912912911</v>
      </c>
      <c r="DJ238" s="692">
        <f t="shared" si="364"/>
        <v>9.5332572202942316</v>
      </c>
      <c r="DK238" s="69">
        <f t="shared" si="323"/>
        <v>48779.039039039038</v>
      </c>
      <c r="DL238" s="692">
        <f t="shared" si="365"/>
        <v>0.60722526979587022</v>
      </c>
      <c r="DM238" s="69">
        <f t="shared" si="323"/>
        <v>792074.16816816817</v>
      </c>
      <c r="DN238" s="692">
        <f t="shared" si="390"/>
        <v>10.140482490090102</v>
      </c>
      <c r="DO238" s="69">
        <f t="shared" si="323"/>
        <v>1530912.3963963962</v>
      </c>
      <c r="DP238" s="692">
        <f t="shared" si="391"/>
        <v>17.306745433062055</v>
      </c>
      <c r="DQ238" s="69">
        <f t="shared" si="324"/>
        <v>1473831.222222222</v>
      </c>
      <c r="DR238" s="692">
        <f t="shared" si="335"/>
        <v>16.325448162070462</v>
      </c>
      <c r="DS238" s="69">
        <f t="shared" si="325"/>
        <v>3004743.6186186182</v>
      </c>
      <c r="DT238" s="692">
        <f t="shared" si="374"/>
        <v>33.632193595132513</v>
      </c>
      <c r="DU238" s="69">
        <f t="shared" si="326"/>
        <v>2274207.5255255252</v>
      </c>
      <c r="DV238" s="471">
        <f t="shared" si="375"/>
        <v>26.840002653356287</v>
      </c>
      <c r="DW238" s="69">
        <f t="shared" si="327"/>
        <v>1525269.6336336336</v>
      </c>
      <c r="DX238" s="692">
        <f t="shared" si="368"/>
        <v>16.968351614202096</v>
      </c>
      <c r="DY238" s="69">
        <f t="shared" si="328"/>
        <v>3799477.1591591588</v>
      </c>
      <c r="DZ238" s="692">
        <f t="shared" si="285"/>
        <v>43.808354267558379</v>
      </c>
      <c r="EA238" s="91"/>
      <c r="EB238" s="388">
        <v>253000</v>
      </c>
      <c r="EC238" s="69">
        <f t="shared" si="290"/>
        <v>1539000</v>
      </c>
      <c r="ED238" s="388">
        <v>1792000</v>
      </c>
      <c r="EE238" s="388">
        <v>238000</v>
      </c>
      <c r="EF238" s="69">
        <f t="shared" si="291"/>
        <v>1212000</v>
      </c>
      <c r="EG238" s="388">
        <v>1450000</v>
      </c>
      <c r="EH238" s="388">
        <v>491000</v>
      </c>
      <c r="EI238" s="69">
        <f t="shared" si="331"/>
        <v>2751000</v>
      </c>
      <c r="EJ238" s="388">
        <v>3242000</v>
      </c>
      <c r="EK238" s="91"/>
      <c r="EL238" s="69">
        <f t="shared" si="376"/>
        <v>3005000</v>
      </c>
      <c r="EM238" s="69">
        <f t="shared" si="377"/>
        <v>15729000</v>
      </c>
      <c r="EN238" s="69">
        <f t="shared" si="378"/>
        <v>18734000</v>
      </c>
      <c r="EO238" s="69">
        <f t="shared" si="379"/>
        <v>2435000</v>
      </c>
      <c r="EP238" s="69">
        <f t="shared" si="380"/>
        <v>10843000</v>
      </c>
      <c r="EQ238" s="69">
        <f t="shared" si="381"/>
        <v>13278000</v>
      </c>
      <c r="ER238" s="69">
        <f t="shared" si="382"/>
        <v>5440000</v>
      </c>
      <c r="ES238" s="69">
        <f t="shared" si="383"/>
        <v>26573000</v>
      </c>
      <c r="ET238" s="69">
        <f t="shared" si="384"/>
        <v>32013000</v>
      </c>
      <c r="EU238" s="91"/>
    </row>
    <row r="239" spans="1:151" s="72" customFormat="1">
      <c r="A239" s="61">
        <v>40179</v>
      </c>
      <c r="B239" s="70">
        <v>586</v>
      </c>
      <c r="C239" s="70">
        <f t="shared" si="292"/>
        <v>1289</v>
      </c>
      <c r="D239" s="70">
        <v>1875</v>
      </c>
      <c r="E239" s="70">
        <f t="shared" si="293"/>
        <v>3200</v>
      </c>
      <c r="F239" s="70">
        <f t="shared" si="294"/>
        <v>4199</v>
      </c>
      <c r="G239" s="70">
        <f t="shared" si="295"/>
        <v>7399</v>
      </c>
      <c r="H239" s="70">
        <v>3786</v>
      </c>
      <c r="I239" s="70">
        <f t="shared" si="296"/>
        <v>5488</v>
      </c>
      <c r="J239" s="70">
        <v>9274</v>
      </c>
      <c r="K239" s="23"/>
      <c r="L239" s="70">
        <v>1466</v>
      </c>
      <c r="M239" s="70">
        <f t="shared" si="297"/>
        <v>2537</v>
      </c>
      <c r="N239" s="70">
        <v>4003</v>
      </c>
      <c r="O239" s="70">
        <f t="shared" si="298"/>
        <v>1097</v>
      </c>
      <c r="P239" s="70">
        <f t="shared" si="299"/>
        <v>1635</v>
      </c>
      <c r="Q239" s="70">
        <f t="shared" si="300"/>
        <v>2732</v>
      </c>
      <c r="R239" s="70">
        <v>2563</v>
      </c>
      <c r="S239" s="70">
        <f t="shared" si="301"/>
        <v>4172</v>
      </c>
      <c r="T239" s="70">
        <v>6735</v>
      </c>
      <c r="U239" s="23"/>
      <c r="V239" s="70">
        <v>-880</v>
      </c>
      <c r="W239" s="70">
        <f t="shared" si="302"/>
        <v>-1248</v>
      </c>
      <c r="X239" s="70">
        <v>-2128</v>
      </c>
      <c r="Y239" s="70">
        <f t="shared" si="303"/>
        <v>2103</v>
      </c>
      <c r="Z239" s="70">
        <f t="shared" si="304"/>
        <v>2564</v>
      </c>
      <c r="AA239" s="70">
        <f t="shared" si="305"/>
        <v>4667</v>
      </c>
      <c r="AB239" s="70">
        <v>1223</v>
      </c>
      <c r="AC239" s="70">
        <f t="shared" si="306"/>
        <v>1316</v>
      </c>
      <c r="AD239" s="70">
        <v>2539</v>
      </c>
      <c r="AE239" s="23"/>
      <c r="AF239" s="233">
        <f t="shared" si="352"/>
        <v>-6622</v>
      </c>
      <c r="AG239" s="233">
        <f t="shared" si="307"/>
        <v>-9397</v>
      </c>
      <c r="AH239" s="233">
        <f t="shared" si="353"/>
        <v>-16019</v>
      </c>
      <c r="AI239" s="233">
        <f t="shared" si="308"/>
        <v>17669</v>
      </c>
      <c r="AJ239" s="233">
        <f t="shared" si="309"/>
        <v>20938</v>
      </c>
      <c r="AK239" s="233">
        <f t="shared" si="310"/>
        <v>38607</v>
      </c>
      <c r="AL239" s="233">
        <f t="shared" si="354"/>
        <v>11047</v>
      </c>
      <c r="AM239" s="233">
        <f t="shared" si="311"/>
        <v>11541</v>
      </c>
      <c r="AN239" s="233">
        <f t="shared" si="355"/>
        <v>22588</v>
      </c>
      <c r="AO239" s="23"/>
      <c r="AP239" s="233">
        <f t="shared" si="336"/>
        <v>4377</v>
      </c>
      <c r="AQ239" s="233">
        <f t="shared" si="337"/>
        <v>10999</v>
      </c>
      <c r="AR239" s="233">
        <f t="shared" si="338"/>
        <v>-6622</v>
      </c>
      <c r="AS239" s="233">
        <f t="shared" si="339"/>
        <v>30128</v>
      </c>
      <c r="AT239" s="233">
        <f t="shared" si="340"/>
        <v>12459</v>
      </c>
      <c r="AU239" s="233">
        <f t="shared" si="341"/>
        <v>17669</v>
      </c>
      <c r="AV239" s="409">
        <f t="shared" si="342"/>
        <v>34505</v>
      </c>
      <c r="AW239" s="409">
        <f t="shared" si="343"/>
        <v>23458</v>
      </c>
      <c r="AX239" s="233">
        <f t="shared" si="344"/>
        <v>11047</v>
      </c>
      <c r="AY239" s="75"/>
      <c r="AZ239" s="744">
        <v>311051</v>
      </c>
      <c r="BA239" s="382">
        <f t="shared" si="356"/>
        <v>4.3976990000000002</v>
      </c>
      <c r="BB239" s="69">
        <f t="shared" si="312"/>
        <v>90305</v>
      </c>
      <c r="BC239" s="382">
        <f t="shared" si="356"/>
        <v>1.274105</v>
      </c>
      <c r="BD239" s="744">
        <v>401356</v>
      </c>
      <c r="BE239" s="382">
        <f t="shared" si="345"/>
        <v>5.6718039999999998</v>
      </c>
      <c r="BF239" s="744">
        <v>706341</v>
      </c>
      <c r="BG239" s="382">
        <f t="shared" si="346"/>
        <v>8.5362329999999993</v>
      </c>
      <c r="BH239" s="69">
        <f t="shared" si="286"/>
        <v>2082600</v>
      </c>
      <c r="BI239" s="382">
        <f t="shared" si="347"/>
        <v>26.164750000000002</v>
      </c>
      <c r="BJ239" s="744">
        <v>2788941</v>
      </c>
      <c r="BK239" s="382">
        <f t="shared" si="348"/>
        <v>34.700983000000001</v>
      </c>
      <c r="BL239" s="69">
        <f t="shared" si="385"/>
        <v>1017392</v>
      </c>
      <c r="BM239" s="382">
        <f t="shared" si="349"/>
        <v>12.933932</v>
      </c>
      <c r="BN239" s="69">
        <f t="shared" si="313"/>
        <v>2174042</v>
      </c>
      <c r="BO239" s="382">
        <f t="shared" si="350"/>
        <v>27.446511000000001</v>
      </c>
      <c r="BP239" s="744">
        <v>3191434</v>
      </c>
      <c r="BQ239" s="382">
        <f t="shared" si="351"/>
        <v>40.380443</v>
      </c>
      <c r="BR239" s="20"/>
      <c r="BS239" s="744">
        <v>521978</v>
      </c>
      <c r="BT239" s="420">
        <f t="shared" si="357"/>
        <v>8.5149010000000001</v>
      </c>
      <c r="BU239" s="69">
        <f t="shared" si="314"/>
        <v>31925</v>
      </c>
      <c r="BV239" s="420">
        <f t="shared" si="358"/>
        <v>0.53710999999999998</v>
      </c>
      <c r="BW239" s="744">
        <v>553903</v>
      </c>
      <c r="BX239" s="420">
        <f t="shared" si="329"/>
        <v>9.0520110000000003</v>
      </c>
      <c r="BY239" s="744">
        <v>1211150</v>
      </c>
      <c r="BZ239" s="420">
        <f t="shared" si="330"/>
        <v>15.451726000000001</v>
      </c>
      <c r="CA239" s="69">
        <f t="shared" si="315"/>
        <v>1103709</v>
      </c>
      <c r="CB239" s="420">
        <f t="shared" si="278"/>
        <v>14.460203999999999</v>
      </c>
      <c r="CC239" s="744">
        <v>2314859</v>
      </c>
      <c r="CD239" s="420">
        <f t="shared" si="275"/>
        <v>29.911930000000002</v>
      </c>
      <c r="CE239" s="69">
        <f t="shared" si="316"/>
        <v>1733128</v>
      </c>
      <c r="CF239" s="420">
        <f t="shared" si="276"/>
        <v>23.966626999999999</v>
      </c>
      <c r="CG239" s="69">
        <f t="shared" si="317"/>
        <v>1137113</v>
      </c>
      <c r="CH239" s="420">
        <f t="shared" si="386"/>
        <v>15.029215000000001</v>
      </c>
      <c r="CI239" s="744">
        <v>2870241</v>
      </c>
      <c r="CJ239" s="471">
        <f t="shared" si="387"/>
        <v>38.995842000000003</v>
      </c>
      <c r="CK239" s="96"/>
      <c r="CL239" s="514">
        <v>999</v>
      </c>
      <c r="CM239" s="868">
        <f t="shared" si="287"/>
        <v>1.102102102102102</v>
      </c>
      <c r="CN239" s="613"/>
      <c r="CO239" s="96"/>
      <c r="CP239" s="69">
        <f t="shared" si="318"/>
        <v>342809.96096096095</v>
      </c>
      <c r="CQ239" s="692">
        <f t="shared" si="359"/>
        <v>4.8850759085159883</v>
      </c>
      <c r="CR239" s="69">
        <f t="shared" si="318"/>
        <v>99525.330330330326</v>
      </c>
      <c r="CS239" s="692">
        <f t="shared" si="360"/>
        <v>1.4155006192158512</v>
      </c>
      <c r="CT239" s="69">
        <f t="shared" si="318"/>
        <v>442335.29129129124</v>
      </c>
      <c r="CU239" s="692">
        <f t="shared" si="388"/>
        <v>6.30057652773184</v>
      </c>
      <c r="CV239" s="69">
        <f t="shared" si="318"/>
        <v>778459.90090090083</v>
      </c>
      <c r="CW239" s="692">
        <f t="shared" si="389"/>
        <v>9.4841935336006138</v>
      </c>
      <c r="CX239" s="69">
        <f t="shared" si="319"/>
        <v>2295237.8378378376</v>
      </c>
      <c r="CY239" s="692">
        <f t="shared" si="333"/>
        <v>29.085821803196684</v>
      </c>
      <c r="CZ239" s="69">
        <f t="shared" si="320"/>
        <v>3073697.7387387385</v>
      </c>
      <c r="DA239" s="692">
        <f t="shared" si="372"/>
        <v>38.57001533679729</v>
      </c>
      <c r="DB239" s="69">
        <f t="shared" si="321"/>
        <v>1121269.8618618618</v>
      </c>
      <c r="DC239" s="692">
        <f t="shared" si="373"/>
        <v>14.369269442116602</v>
      </c>
      <c r="DD239" s="69">
        <f t="shared" si="322"/>
        <v>2396016.258258258</v>
      </c>
      <c r="DE239" s="692">
        <f t="shared" si="363"/>
        <v>30.509836862073463</v>
      </c>
      <c r="DF239" s="69">
        <f t="shared" si="322"/>
        <v>3517286.1201201198</v>
      </c>
      <c r="DG239" s="692">
        <f t="shared" si="284"/>
        <v>44.879106304190067</v>
      </c>
      <c r="DH239" s="20"/>
      <c r="DI239" s="69">
        <f t="shared" si="323"/>
        <v>575273.05105105101</v>
      </c>
      <c r="DJ239" s="692">
        <f t="shared" si="364"/>
        <v>9.4570146402477189</v>
      </c>
      <c r="DK239" s="69">
        <f t="shared" si="323"/>
        <v>35184.609609609608</v>
      </c>
      <c r="DL239" s="692">
        <f t="shared" si="365"/>
        <v>0.59674187635669929</v>
      </c>
      <c r="DM239" s="69">
        <f t="shared" si="323"/>
        <v>610457.66066066059</v>
      </c>
      <c r="DN239" s="692">
        <f t="shared" si="390"/>
        <v>10.05375651660442</v>
      </c>
      <c r="DO239" s="69">
        <f t="shared" si="323"/>
        <v>1334810.9609609609</v>
      </c>
      <c r="DP239" s="692">
        <f t="shared" si="391"/>
        <v>17.153014464144967</v>
      </c>
      <c r="DQ239" s="69">
        <f t="shared" si="324"/>
        <v>1216400.009009009</v>
      </c>
      <c r="DR239" s="692">
        <f t="shared" si="335"/>
        <v>16.062096338762395</v>
      </c>
      <c r="DS239" s="69">
        <f t="shared" si="325"/>
        <v>2551210.9699699697</v>
      </c>
      <c r="DT239" s="692">
        <f t="shared" si="374"/>
        <v>33.215110802907361</v>
      </c>
      <c r="DU239" s="69">
        <f t="shared" si="326"/>
        <v>1910084.0120120118</v>
      </c>
      <c r="DV239" s="471">
        <f t="shared" si="375"/>
        <v>26.610029104392687</v>
      </c>
      <c r="DW239" s="69">
        <f t="shared" si="327"/>
        <v>1253214.6276276275</v>
      </c>
      <c r="DX239" s="692">
        <f t="shared" si="368"/>
        <v>16.69427000707363</v>
      </c>
      <c r="DY239" s="69">
        <f t="shared" si="328"/>
        <v>3163298.6396396393</v>
      </c>
      <c r="DZ239" s="692">
        <f t="shared" si="285"/>
        <v>43.304299111466314</v>
      </c>
      <c r="EA239" s="91"/>
      <c r="EB239" s="388">
        <v>297000</v>
      </c>
      <c r="EC239" s="69">
        <f t="shared" si="290"/>
        <v>2420000</v>
      </c>
      <c r="ED239" s="388">
        <v>2717000</v>
      </c>
      <c r="EE239" s="388">
        <v>271000</v>
      </c>
      <c r="EF239" s="69">
        <f t="shared" si="291"/>
        <v>1451000</v>
      </c>
      <c r="EG239" s="388">
        <v>1722000</v>
      </c>
      <c r="EH239" s="388">
        <v>568000</v>
      </c>
      <c r="EI239" s="69">
        <f t="shared" si="331"/>
        <v>3871000</v>
      </c>
      <c r="EJ239" s="388">
        <v>4439000</v>
      </c>
      <c r="EK239" s="91"/>
      <c r="EL239" s="69">
        <f t="shared" si="376"/>
        <v>3004000</v>
      </c>
      <c r="EM239" s="69">
        <f t="shared" si="377"/>
        <v>15791000</v>
      </c>
      <c r="EN239" s="69">
        <f t="shared" si="378"/>
        <v>18795000</v>
      </c>
      <c r="EO239" s="69">
        <f t="shared" si="379"/>
        <v>2450000</v>
      </c>
      <c r="EP239" s="69">
        <f t="shared" si="380"/>
        <v>10955000</v>
      </c>
      <c r="EQ239" s="69">
        <f t="shared" si="381"/>
        <v>13405000</v>
      </c>
      <c r="ER239" s="69">
        <f t="shared" si="382"/>
        <v>5453000</v>
      </c>
      <c r="ES239" s="69">
        <f t="shared" si="383"/>
        <v>26748000</v>
      </c>
      <c r="ET239" s="69">
        <f t="shared" si="384"/>
        <v>32201000</v>
      </c>
      <c r="EU239" s="91"/>
    </row>
    <row r="240" spans="1:151" s="72" customFormat="1">
      <c r="A240" s="61">
        <v>40210</v>
      </c>
      <c r="B240" s="70">
        <v>477</v>
      </c>
      <c r="C240" s="70">
        <f t="shared" si="292"/>
        <v>962</v>
      </c>
      <c r="D240" s="70">
        <v>1439</v>
      </c>
      <c r="E240" s="70">
        <f t="shared" si="293"/>
        <v>3020</v>
      </c>
      <c r="F240" s="70">
        <f t="shared" si="294"/>
        <v>4134</v>
      </c>
      <c r="G240" s="70">
        <f t="shared" si="295"/>
        <v>7154</v>
      </c>
      <c r="H240" s="70">
        <v>3497</v>
      </c>
      <c r="I240" s="70">
        <f t="shared" si="296"/>
        <v>5096</v>
      </c>
      <c r="J240" s="70">
        <v>8593</v>
      </c>
      <c r="K240" s="23"/>
      <c r="L240" s="70">
        <v>1232</v>
      </c>
      <c r="M240" s="70">
        <f t="shared" si="297"/>
        <v>2108</v>
      </c>
      <c r="N240" s="70">
        <v>3340</v>
      </c>
      <c r="O240" s="70">
        <f t="shared" si="298"/>
        <v>986</v>
      </c>
      <c r="P240" s="70">
        <f t="shared" si="299"/>
        <v>1655</v>
      </c>
      <c r="Q240" s="70">
        <f t="shared" si="300"/>
        <v>2641</v>
      </c>
      <c r="R240" s="70">
        <v>2218</v>
      </c>
      <c r="S240" s="70">
        <f t="shared" si="301"/>
        <v>3763</v>
      </c>
      <c r="T240" s="70">
        <v>5981</v>
      </c>
      <c r="U240" s="23"/>
      <c r="V240" s="70">
        <v>-755</v>
      </c>
      <c r="W240" s="70">
        <f t="shared" si="302"/>
        <v>-1146</v>
      </c>
      <c r="X240" s="70">
        <v>-1901</v>
      </c>
      <c r="Y240" s="70">
        <f t="shared" si="303"/>
        <v>2034</v>
      </c>
      <c r="Z240" s="70">
        <f t="shared" si="304"/>
        <v>2479</v>
      </c>
      <c r="AA240" s="70">
        <f t="shared" si="305"/>
        <v>4513</v>
      </c>
      <c r="AB240" s="70">
        <v>1279</v>
      </c>
      <c r="AC240" s="70">
        <f t="shared" si="306"/>
        <v>1333</v>
      </c>
      <c r="AD240" s="70">
        <v>2612</v>
      </c>
      <c r="AE240" s="23"/>
      <c r="AF240" s="233">
        <f t="shared" si="352"/>
        <v>-6446</v>
      </c>
      <c r="AG240" s="233">
        <f t="shared" si="307"/>
        <v>-8939</v>
      </c>
      <c r="AH240" s="233">
        <f t="shared" si="353"/>
        <v>-15385</v>
      </c>
      <c r="AI240" s="233">
        <f t="shared" si="308"/>
        <v>17075</v>
      </c>
      <c r="AJ240" s="233">
        <f t="shared" si="309"/>
        <v>19928</v>
      </c>
      <c r="AK240" s="233">
        <f t="shared" si="310"/>
        <v>37003</v>
      </c>
      <c r="AL240" s="233">
        <f t="shared" si="354"/>
        <v>10629</v>
      </c>
      <c r="AM240" s="233">
        <f t="shared" si="311"/>
        <v>10989</v>
      </c>
      <c r="AN240" s="233">
        <f t="shared" si="355"/>
        <v>21618</v>
      </c>
      <c r="AO240" s="23"/>
      <c r="AP240" s="233">
        <f t="shared" si="336"/>
        <v>4507</v>
      </c>
      <c r="AQ240" s="233">
        <f t="shared" si="337"/>
        <v>10953</v>
      </c>
      <c r="AR240" s="233">
        <f t="shared" si="338"/>
        <v>-6446</v>
      </c>
      <c r="AS240" s="233">
        <f t="shared" si="339"/>
        <v>29573</v>
      </c>
      <c r="AT240" s="233">
        <f t="shared" si="340"/>
        <v>12498</v>
      </c>
      <c r="AU240" s="233">
        <f t="shared" si="341"/>
        <v>17075</v>
      </c>
      <c r="AV240" s="409">
        <f t="shared" si="342"/>
        <v>34080</v>
      </c>
      <c r="AW240" s="409">
        <f t="shared" si="343"/>
        <v>23451</v>
      </c>
      <c r="AX240" s="233">
        <f t="shared" si="344"/>
        <v>10629</v>
      </c>
      <c r="AY240" s="75"/>
      <c r="AZ240" s="744">
        <v>376512</v>
      </c>
      <c r="BA240" s="382">
        <f t="shared" si="356"/>
        <v>4.3902409999999996</v>
      </c>
      <c r="BB240" s="69">
        <f t="shared" si="312"/>
        <v>115722</v>
      </c>
      <c r="BC240" s="382">
        <f t="shared" si="356"/>
        <v>1.282338</v>
      </c>
      <c r="BD240" s="744">
        <v>492234</v>
      </c>
      <c r="BE240" s="382">
        <f t="shared" si="345"/>
        <v>5.6725789999999998</v>
      </c>
      <c r="BF240" s="744">
        <v>717525</v>
      </c>
      <c r="BG240" s="382">
        <f t="shared" si="346"/>
        <v>8.4190959999999997</v>
      </c>
      <c r="BH240" s="69">
        <f t="shared" si="286"/>
        <v>2192283</v>
      </c>
      <c r="BI240" s="382">
        <f t="shared" si="347"/>
        <v>26.151599999999998</v>
      </c>
      <c r="BJ240" s="744">
        <v>2909808</v>
      </c>
      <c r="BK240" s="382">
        <f t="shared" si="348"/>
        <v>34.570695999999998</v>
      </c>
      <c r="BL240" s="69">
        <f t="shared" si="385"/>
        <v>1094037</v>
      </c>
      <c r="BM240" s="382">
        <f t="shared" si="349"/>
        <v>12.809336999999999</v>
      </c>
      <c r="BN240" s="69">
        <f t="shared" si="313"/>
        <v>2308755</v>
      </c>
      <c r="BO240" s="382">
        <f t="shared" si="350"/>
        <v>27.441725000000002</v>
      </c>
      <c r="BP240" s="744">
        <v>3402792</v>
      </c>
      <c r="BQ240" s="382">
        <f t="shared" si="351"/>
        <v>40.251061999999997</v>
      </c>
      <c r="BR240" s="20"/>
      <c r="BS240" s="744">
        <v>597483</v>
      </c>
      <c r="BT240" s="420">
        <f t="shared" si="357"/>
        <v>8.4735040000000001</v>
      </c>
      <c r="BU240" s="69">
        <f t="shared" si="314"/>
        <v>38348</v>
      </c>
      <c r="BV240" s="420">
        <f t="shared" si="358"/>
        <v>0.53038099999999999</v>
      </c>
      <c r="BW240" s="744">
        <v>635831</v>
      </c>
      <c r="BX240" s="420">
        <f t="shared" si="329"/>
        <v>9.0038850000000004</v>
      </c>
      <c r="BY240" s="744">
        <v>1191633</v>
      </c>
      <c r="BZ240" s="420">
        <f t="shared" si="330"/>
        <v>15.500277000000001</v>
      </c>
      <c r="CA240" s="69">
        <f t="shared" si="315"/>
        <v>1175620</v>
      </c>
      <c r="CB240" s="420">
        <f t="shared" si="278"/>
        <v>14.551714</v>
      </c>
      <c r="CC240" s="744">
        <v>2367253</v>
      </c>
      <c r="CD240" s="420">
        <f t="shared" si="275"/>
        <v>30.051991000000001</v>
      </c>
      <c r="CE240" s="69">
        <f t="shared" si="316"/>
        <v>1789116</v>
      </c>
      <c r="CF240" s="420">
        <f t="shared" si="276"/>
        <v>23.973780999999999</v>
      </c>
      <c r="CG240" s="69">
        <f t="shared" si="317"/>
        <v>1215948</v>
      </c>
      <c r="CH240" s="420">
        <f t="shared" si="386"/>
        <v>15.113733999999999</v>
      </c>
      <c r="CI240" s="744">
        <v>3005064</v>
      </c>
      <c r="CJ240" s="471">
        <f t="shared" si="387"/>
        <v>39.087515000000003</v>
      </c>
      <c r="CK240" s="96"/>
      <c r="CL240" s="514">
        <v>999</v>
      </c>
      <c r="CM240" s="868">
        <f t="shared" si="287"/>
        <v>1.102102102102102</v>
      </c>
      <c r="CN240" s="613"/>
      <c r="CO240" s="96"/>
      <c r="CP240" s="69">
        <f t="shared" si="318"/>
        <v>414954.66666666663</v>
      </c>
      <c r="CQ240" s="692">
        <f t="shared" si="359"/>
        <v>4.8704056056704594</v>
      </c>
      <c r="CR240" s="69">
        <f t="shared" si="318"/>
        <v>127537.45945945945</v>
      </c>
      <c r="CS240" s="692">
        <f t="shared" si="360"/>
        <v>1.4227683744070181</v>
      </c>
      <c r="CT240" s="69">
        <f t="shared" si="318"/>
        <v>542492.12612612604</v>
      </c>
      <c r="CU240" s="692">
        <f t="shared" si="388"/>
        <v>6.2931739800774773</v>
      </c>
      <c r="CV240" s="69">
        <f t="shared" si="318"/>
        <v>790785.81081081077</v>
      </c>
      <c r="CW240" s="692">
        <f t="shared" si="389"/>
        <v>9.3410739968504473</v>
      </c>
      <c r="CX240" s="69">
        <f t="shared" si="319"/>
        <v>2416119.7027027025</v>
      </c>
      <c r="CY240" s="692">
        <f t="shared" si="333"/>
        <v>29.034277143094506</v>
      </c>
      <c r="CZ240" s="69">
        <f t="shared" si="320"/>
        <v>3206905.5135135134</v>
      </c>
      <c r="DA240" s="692">
        <f t="shared" si="372"/>
        <v>38.375351139944954</v>
      </c>
      <c r="DB240" s="69">
        <f t="shared" si="321"/>
        <v>1205740.4774774774</v>
      </c>
      <c r="DC240" s="692">
        <f t="shared" si="373"/>
        <v>14.211479602520908</v>
      </c>
      <c r="DD240" s="69">
        <f t="shared" si="322"/>
        <v>2544483.7387387385</v>
      </c>
      <c r="DE240" s="692">
        <f t="shared" si="363"/>
        <v>30.465693933129277</v>
      </c>
      <c r="DF240" s="69">
        <f t="shared" si="322"/>
        <v>3750224.2162162159</v>
      </c>
      <c r="DG240" s="692">
        <f t="shared" si="284"/>
        <v>44.677173535650184</v>
      </c>
      <c r="DH240" s="20"/>
      <c r="DI240" s="69">
        <f t="shared" si="323"/>
        <v>658487.27027027018</v>
      </c>
      <c r="DJ240" s="692">
        <f t="shared" si="364"/>
        <v>9.4006575202740876</v>
      </c>
      <c r="DK240" s="69">
        <f t="shared" si="323"/>
        <v>42263.411411411405</v>
      </c>
      <c r="DL240" s="692">
        <f t="shared" si="365"/>
        <v>0.58856852252420833</v>
      </c>
      <c r="DM240" s="69">
        <f t="shared" si="323"/>
        <v>700750.68168168166</v>
      </c>
      <c r="DN240" s="692">
        <f t="shared" si="390"/>
        <v>9.9892260427982951</v>
      </c>
      <c r="DO240" s="69">
        <f t="shared" si="323"/>
        <v>1313301.2342342341</v>
      </c>
      <c r="DP240" s="692">
        <f t="shared" si="391"/>
        <v>17.187318460574325</v>
      </c>
      <c r="DQ240" s="69">
        <f t="shared" si="324"/>
        <v>1295653.2732732731</v>
      </c>
      <c r="DR240" s="692">
        <f t="shared" si="335"/>
        <v>16.144736288864937</v>
      </c>
      <c r="DS240" s="69">
        <f t="shared" si="325"/>
        <v>2608954.5075075072</v>
      </c>
      <c r="DT240" s="692">
        <f t="shared" si="374"/>
        <v>33.332054749439266</v>
      </c>
      <c r="DU240" s="69">
        <f t="shared" si="326"/>
        <v>1971788.5045045044</v>
      </c>
      <c r="DV240" s="471">
        <f t="shared" si="375"/>
        <v>26.587975980848416</v>
      </c>
      <c r="DW240" s="69">
        <f t="shared" si="327"/>
        <v>1340098.8468468469</v>
      </c>
      <c r="DX240" s="692">
        <f t="shared" si="368"/>
        <v>16.768410186237549</v>
      </c>
      <c r="DY240" s="69">
        <f t="shared" si="328"/>
        <v>3311887.351351351</v>
      </c>
      <c r="DZ240" s="692">
        <f t="shared" si="285"/>
        <v>43.356386167085951</v>
      </c>
      <c r="EA240" s="91"/>
      <c r="EB240" s="388">
        <v>260000</v>
      </c>
      <c r="EC240" s="69">
        <f t="shared" si="290"/>
        <v>1383000</v>
      </c>
      <c r="ED240" s="388">
        <v>1643000</v>
      </c>
      <c r="EE240" s="388">
        <v>264000</v>
      </c>
      <c r="EF240" s="69">
        <f t="shared" si="291"/>
        <v>1419000</v>
      </c>
      <c r="EG240" s="388">
        <v>1683000</v>
      </c>
      <c r="EH240" s="388">
        <v>524000</v>
      </c>
      <c r="EI240" s="69">
        <f t="shared" si="331"/>
        <v>2802000</v>
      </c>
      <c r="EJ240" s="388">
        <v>3326000</v>
      </c>
      <c r="EK240" s="91"/>
      <c r="EL240" s="69">
        <f t="shared" si="376"/>
        <v>3003000</v>
      </c>
      <c r="EM240" s="69">
        <f t="shared" si="377"/>
        <v>15748000</v>
      </c>
      <c r="EN240" s="69">
        <f t="shared" si="378"/>
        <v>18751000</v>
      </c>
      <c r="EO240" s="69">
        <f t="shared" si="379"/>
        <v>2460000</v>
      </c>
      <c r="EP240" s="69">
        <f t="shared" si="380"/>
        <v>11039000</v>
      </c>
      <c r="EQ240" s="69">
        <f t="shared" si="381"/>
        <v>13499000</v>
      </c>
      <c r="ER240" s="69">
        <f t="shared" si="382"/>
        <v>5462000</v>
      </c>
      <c r="ES240" s="69">
        <f t="shared" si="383"/>
        <v>26788000</v>
      </c>
      <c r="ET240" s="69">
        <f t="shared" si="384"/>
        <v>32250000</v>
      </c>
      <c r="EU240" s="91"/>
    </row>
    <row r="241" spans="1:151" s="72" customFormat="1">
      <c r="A241" s="61">
        <v>40238</v>
      </c>
      <c r="B241" s="70">
        <v>370</v>
      </c>
      <c r="C241" s="70">
        <f t="shared" si="292"/>
        <v>1023</v>
      </c>
      <c r="D241" s="70">
        <v>1393</v>
      </c>
      <c r="E241" s="70">
        <f t="shared" si="293"/>
        <v>2107</v>
      </c>
      <c r="F241" s="70">
        <f t="shared" si="294"/>
        <v>2609</v>
      </c>
      <c r="G241" s="70">
        <f t="shared" si="295"/>
        <v>4716</v>
      </c>
      <c r="H241" s="70">
        <v>2477</v>
      </c>
      <c r="I241" s="70">
        <f t="shared" si="296"/>
        <v>3632</v>
      </c>
      <c r="J241" s="70">
        <v>6109</v>
      </c>
      <c r="K241" s="23"/>
      <c r="L241" s="70">
        <v>1071</v>
      </c>
      <c r="M241" s="70">
        <f t="shared" si="297"/>
        <v>2093</v>
      </c>
      <c r="N241" s="70">
        <v>3164</v>
      </c>
      <c r="O241" s="70">
        <f t="shared" si="298"/>
        <v>1190</v>
      </c>
      <c r="P241" s="70">
        <f t="shared" si="299"/>
        <v>2087</v>
      </c>
      <c r="Q241" s="70">
        <f t="shared" si="300"/>
        <v>3277</v>
      </c>
      <c r="R241" s="70">
        <v>2261</v>
      </c>
      <c r="S241" s="70">
        <f t="shared" si="301"/>
        <v>4180</v>
      </c>
      <c r="T241" s="70">
        <v>6441</v>
      </c>
      <c r="U241" s="23"/>
      <c r="V241" s="70">
        <v>-701</v>
      </c>
      <c r="W241" s="70">
        <f t="shared" si="302"/>
        <v>-1070</v>
      </c>
      <c r="X241" s="70">
        <v>-1771</v>
      </c>
      <c r="Y241" s="70">
        <f t="shared" si="303"/>
        <v>917</v>
      </c>
      <c r="Z241" s="70">
        <f t="shared" si="304"/>
        <v>522</v>
      </c>
      <c r="AA241" s="70">
        <f t="shared" si="305"/>
        <v>1439</v>
      </c>
      <c r="AB241" s="70">
        <v>216</v>
      </c>
      <c r="AC241" s="70">
        <f t="shared" si="306"/>
        <v>-548</v>
      </c>
      <c r="AD241" s="70">
        <v>-332</v>
      </c>
      <c r="AE241" s="23"/>
      <c r="AF241" s="233">
        <f t="shared" si="352"/>
        <v>-6430</v>
      </c>
      <c r="AG241" s="233">
        <f t="shared" si="307"/>
        <v>-8460</v>
      </c>
      <c r="AH241" s="233">
        <f t="shared" si="353"/>
        <v>-14890</v>
      </c>
      <c r="AI241" s="233">
        <f t="shared" si="308"/>
        <v>16718</v>
      </c>
      <c r="AJ241" s="233">
        <f t="shared" si="309"/>
        <v>19145</v>
      </c>
      <c r="AK241" s="233">
        <f t="shared" si="310"/>
        <v>35863</v>
      </c>
      <c r="AL241" s="233">
        <f t="shared" si="354"/>
        <v>10288</v>
      </c>
      <c r="AM241" s="233">
        <f t="shared" si="311"/>
        <v>10685</v>
      </c>
      <c r="AN241" s="233">
        <f t="shared" si="355"/>
        <v>20973</v>
      </c>
      <c r="AO241" s="23"/>
      <c r="AP241" s="233">
        <f t="shared" si="336"/>
        <v>4572</v>
      </c>
      <c r="AQ241" s="233">
        <f t="shared" si="337"/>
        <v>11002</v>
      </c>
      <c r="AR241" s="233">
        <f t="shared" si="338"/>
        <v>-6430</v>
      </c>
      <c r="AS241" s="233">
        <f t="shared" si="339"/>
        <v>29328</v>
      </c>
      <c r="AT241" s="233">
        <f t="shared" si="340"/>
        <v>12610</v>
      </c>
      <c r="AU241" s="233">
        <f t="shared" si="341"/>
        <v>16718</v>
      </c>
      <c r="AV241" s="409">
        <f t="shared" si="342"/>
        <v>33900</v>
      </c>
      <c r="AW241" s="409">
        <f t="shared" si="343"/>
        <v>23612</v>
      </c>
      <c r="AX241" s="233">
        <f t="shared" si="344"/>
        <v>10288</v>
      </c>
      <c r="AY241" s="75"/>
      <c r="AZ241" s="744">
        <v>402202</v>
      </c>
      <c r="BA241" s="382">
        <f t="shared" si="356"/>
        <v>4.3895799999999996</v>
      </c>
      <c r="BB241" s="69">
        <f t="shared" si="312"/>
        <v>132606</v>
      </c>
      <c r="BC241" s="382">
        <f t="shared" si="356"/>
        <v>1.2840339999999999</v>
      </c>
      <c r="BD241" s="744">
        <v>534808</v>
      </c>
      <c r="BE241" s="382">
        <f t="shared" si="345"/>
        <v>5.6736139999999997</v>
      </c>
      <c r="BF241" s="744">
        <v>892130</v>
      </c>
      <c r="BG241" s="382">
        <f t="shared" si="346"/>
        <v>8.4321990000000007</v>
      </c>
      <c r="BH241" s="69">
        <f t="shared" si="286"/>
        <v>2739597</v>
      </c>
      <c r="BI241" s="382">
        <f t="shared" si="347"/>
        <v>26.307307000000002</v>
      </c>
      <c r="BJ241" s="744">
        <v>3631727</v>
      </c>
      <c r="BK241" s="382">
        <f t="shared" si="348"/>
        <v>34.739505999999999</v>
      </c>
      <c r="BL241" s="69">
        <f t="shared" si="385"/>
        <v>1294332</v>
      </c>
      <c r="BM241" s="382">
        <f t="shared" si="349"/>
        <v>12.821778999999999</v>
      </c>
      <c r="BN241" s="69">
        <f t="shared" si="313"/>
        <v>2872842</v>
      </c>
      <c r="BO241" s="382">
        <f t="shared" si="350"/>
        <v>27.599053000000001</v>
      </c>
      <c r="BP241" s="744">
        <v>4167174</v>
      </c>
      <c r="BQ241" s="382">
        <f t="shared" si="351"/>
        <v>40.420831999999997</v>
      </c>
      <c r="BR241" s="20"/>
      <c r="BS241" s="744">
        <v>725383</v>
      </c>
      <c r="BT241" s="420">
        <f t="shared" si="357"/>
        <v>8.4027809999999992</v>
      </c>
      <c r="BU241" s="69">
        <f t="shared" si="314"/>
        <v>45645</v>
      </c>
      <c r="BV241" s="420">
        <f t="shared" si="358"/>
        <v>0.52300500000000005</v>
      </c>
      <c r="BW241" s="744">
        <v>771028</v>
      </c>
      <c r="BX241" s="420">
        <f t="shared" si="329"/>
        <v>8.9257860000000004</v>
      </c>
      <c r="BY241" s="744">
        <v>1370322</v>
      </c>
      <c r="BZ241" s="420">
        <f t="shared" si="330"/>
        <v>15.553903999999999</v>
      </c>
      <c r="CA241" s="69">
        <f t="shared" si="315"/>
        <v>1333444</v>
      </c>
      <c r="CB241" s="420">
        <f t="shared" si="278"/>
        <v>14.426398000000001</v>
      </c>
      <c r="CC241" s="744">
        <v>2703766</v>
      </c>
      <c r="CD241" s="420">
        <f t="shared" ref="CD241:CD278" si="392">SUM(CC230:CC241)/1000000</f>
        <v>29.980301999999998</v>
      </c>
      <c r="CE241" s="69">
        <f t="shared" si="316"/>
        <v>2095705</v>
      </c>
      <c r="CF241" s="420">
        <f t="shared" ref="CF241:CF262" si="393">SUM(CE230:CE241)/1000000</f>
        <v>23.956685</v>
      </c>
      <c r="CG241" s="69">
        <f t="shared" si="317"/>
        <v>1381350</v>
      </c>
      <c r="CH241" s="420">
        <f t="shared" si="386"/>
        <v>14.980505000000001</v>
      </c>
      <c r="CI241" s="744">
        <v>3477055</v>
      </c>
      <c r="CJ241" s="471">
        <f t="shared" si="387"/>
        <v>38.937190000000001</v>
      </c>
      <c r="CK241" s="96"/>
      <c r="CL241" s="514">
        <v>1000</v>
      </c>
      <c r="CM241" s="868">
        <f t="shared" si="287"/>
        <v>1.101</v>
      </c>
      <c r="CN241" s="613"/>
      <c r="CO241" s="96"/>
      <c r="CP241" s="69">
        <f t="shared" si="318"/>
        <v>442824.402</v>
      </c>
      <c r="CQ241" s="692">
        <f t="shared" si="359"/>
        <v>4.8606257597112759</v>
      </c>
      <c r="CR241" s="69">
        <f t="shared" si="318"/>
        <v>145999.20600000001</v>
      </c>
      <c r="CS241" s="692">
        <f t="shared" si="360"/>
        <v>1.4216942028559978</v>
      </c>
      <c r="CT241" s="69">
        <f t="shared" si="318"/>
        <v>588823.60800000001</v>
      </c>
      <c r="CU241" s="692">
        <f t="shared" si="388"/>
        <v>6.2823199625672723</v>
      </c>
      <c r="CV241" s="69">
        <f t="shared" si="318"/>
        <v>982235.13</v>
      </c>
      <c r="CW241" s="692">
        <f t="shared" si="389"/>
        <v>9.3357492013402457</v>
      </c>
      <c r="CX241" s="69">
        <f t="shared" si="319"/>
        <v>3016296.2969999998</v>
      </c>
      <c r="CY241" s="692">
        <f t="shared" si="333"/>
        <v>29.147652123767976</v>
      </c>
      <c r="CZ241" s="69">
        <f t="shared" si="320"/>
        <v>3998531.4270000001</v>
      </c>
      <c r="DA241" s="692">
        <f t="shared" si="372"/>
        <v>38.483401325108225</v>
      </c>
      <c r="DB241" s="69">
        <f t="shared" si="321"/>
        <v>1425059.5319999999</v>
      </c>
      <c r="DC241" s="692">
        <f t="shared" si="373"/>
        <v>14.19637496105152</v>
      </c>
      <c r="DD241" s="69">
        <f t="shared" si="322"/>
        <v>3162999.0419999999</v>
      </c>
      <c r="DE241" s="692">
        <f t="shared" si="363"/>
        <v>30.577896124108864</v>
      </c>
      <c r="DF241" s="69">
        <f t="shared" si="322"/>
        <v>4588058.574</v>
      </c>
      <c r="DG241" s="692">
        <f t="shared" si="284"/>
        <v>44.774271085160386</v>
      </c>
      <c r="DH241" s="20"/>
      <c r="DI241" s="69">
        <f t="shared" si="323"/>
        <v>798646.68299999996</v>
      </c>
      <c r="DJ241" s="692">
        <f t="shared" si="364"/>
        <v>9.3049034828659263</v>
      </c>
      <c r="DK241" s="69">
        <f t="shared" si="323"/>
        <v>50255.144999999997</v>
      </c>
      <c r="DL241" s="692">
        <f t="shared" si="365"/>
        <v>0.57925619711604504</v>
      </c>
      <c r="DM241" s="69">
        <f t="shared" si="323"/>
        <v>848901.82799999998</v>
      </c>
      <c r="DN241" s="692">
        <f t="shared" si="390"/>
        <v>9.8841596799819715</v>
      </c>
      <c r="DO241" s="69">
        <f t="shared" si="323"/>
        <v>1508724.5219999999</v>
      </c>
      <c r="DP241" s="692">
        <f t="shared" si="391"/>
        <v>17.216776457064121</v>
      </c>
      <c r="DQ241" s="69">
        <f t="shared" si="324"/>
        <v>1468121.844</v>
      </c>
      <c r="DR241" s="692">
        <f t="shared" si="335"/>
        <v>15.973985928783307</v>
      </c>
      <c r="DS241" s="69">
        <f t="shared" si="325"/>
        <v>2976846.3659999999</v>
      </c>
      <c r="DT241" s="692">
        <f t="shared" si="374"/>
        <v>33.190762385847428</v>
      </c>
      <c r="DU241" s="69">
        <f t="shared" si="326"/>
        <v>2307371.2050000001</v>
      </c>
      <c r="DV241" s="471">
        <f t="shared" si="375"/>
        <v>26.521679939930046</v>
      </c>
      <c r="DW241" s="69">
        <f t="shared" si="327"/>
        <v>1520866.3499999999</v>
      </c>
      <c r="DX241" s="692">
        <f t="shared" si="368"/>
        <v>16.587693394400812</v>
      </c>
      <c r="DY241" s="69">
        <f t="shared" si="328"/>
        <v>3828237.5549999997</v>
      </c>
      <c r="DZ241" s="692">
        <f t="shared" si="285"/>
        <v>43.109373334330854</v>
      </c>
      <c r="EA241" s="91"/>
      <c r="EB241" s="388">
        <v>276000</v>
      </c>
      <c r="EC241" s="69">
        <f t="shared" si="290"/>
        <v>1426000</v>
      </c>
      <c r="ED241" s="388">
        <v>1702000</v>
      </c>
      <c r="EE241" s="388">
        <v>263000</v>
      </c>
      <c r="EF241" s="69">
        <f t="shared" si="291"/>
        <v>1309000</v>
      </c>
      <c r="EG241" s="388">
        <v>1572000</v>
      </c>
      <c r="EH241" s="388">
        <v>539000</v>
      </c>
      <c r="EI241" s="69">
        <f t="shared" si="331"/>
        <v>2735000</v>
      </c>
      <c r="EJ241" s="388">
        <v>3274000</v>
      </c>
      <c r="EK241" s="91"/>
      <c r="EL241" s="69">
        <f t="shared" si="376"/>
        <v>3003000</v>
      </c>
      <c r="EM241" s="69">
        <f t="shared" si="377"/>
        <v>15781000</v>
      </c>
      <c r="EN241" s="69">
        <f t="shared" si="378"/>
        <v>18784000</v>
      </c>
      <c r="EO241" s="69">
        <f t="shared" si="379"/>
        <v>2464000</v>
      </c>
      <c r="EP241" s="69">
        <f t="shared" si="380"/>
        <v>11077000</v>
      </c>
      <c r="EQ241" s="69">
        <f t="shared" si="381"/>
        <v>13541000</v>
      </c>
      <c r="ER241" s="69">
        <f t="shared" si="382"/>
        <v>5467000</v>
      </c>
      <c r="ES241" s="69">
        <f t="shared" si="383"/>
        <v>26857000</v>
      </c>
      <c r="ET241" s="69">
        <f t="shared" si="384"/>
        <v>32324000</v>
      </c>
      <c r="EU241" s="91"/>
    </row>
    <row r="242" spans="1:151" s="72" customFormat="1">
      <c r="A242" s="61">
        <v>40269</v>
      </c>
      <c r="B242" s="70">
        <v>391</v>
      </c>
      <c r="C242" s="70">
        <f t="shared" si="292"/>
        <v>891</v>
      </c>
      <c r="D242" s="70">
        <v>1282</v>
      </c>
      <c r="E242" s="70">
        <f t="shared" si="293"/>
        <v>1809</v>
      </c>
      <c r="F242" s="70">
        <f t="shared" si="294"/>
        <v>2168</v>
      </c>
      <c r="G242" s="70">
        <f t="shared" si="295"/>
        <v>3977</v>
      </c>
      <c r="H242" s="70">
        <v>2200</v>
      </c>
      <c r="I242" s="70">
        <f t="shared" si="296"/>
        <v>3059</v>
      </c>
      <c r="J242" s="70">
        <v>5259</v>
      </c>
      <c r="K242" s="23"/>
      <c r="L242" s="70">
        <v>944</v>
      </c>
      <c r="M242" s="70">
        <f t="shared" si="297"/>
        <v>1877</v>
      </c>
      <c r="N242" s="70">
        <v>2821</v>
      </c>
      <c r="O242" s="70">
        <f t="shared" si="298"/>
        <v>1108</v>
      </c>
      <c r="P242" s="70">
        <f t="shared" si="299"/>
        <v>1923</v>
      </c>
      <c r="Q242" s="70">
        <f t="shared" si="300"/>
        <v>3031</v>
      </c>
      <c r="R242" s="70">
        <v>2052</v>
      </c>
      <c r="S242" s="70">
        <f t="shared" si="301"/>
        <v>3800</v>
      </c>
      <c r="T242" s="70">
        <v>5852</v>
      </c>
      <c r="U242" s="23"/>
      <c r="V242" s="70">
        <v>-553</v>
      </c>
      <c r="W242" s="70">
        <f t="shared" si="302"/>
        <v>-986</v>
      </c>
      <c r="X242" s="70">
        <v>-1539</v>
      </c>
      <c r="Y242" s="70">
        <f t="shared" si="303"/>
        <v>701</v>
      </c>
      <c r="Z242" s="70">
        <f t="shared" si="304"/>
        <v>245</v>
      </c>
      <c r="AA242" s="70">
        <f t="shared" si="305"/>
        <v>946</v>
      </c>
      <c r="AB242" s="70">
        <v>148</v>
      </c>
      <c r="AC242" s="70">
        <f t="shared" si="306"/>
        <v>-741</v>
      </c>
      <c r="AD242" s="70">
        <v>-593</v>
      </c>
      <c r="AE242" s="23"/>
      <c r="AF242" s="233">
        <f t="shared" si="352"/>
        <v>-6326</v>
      </c>
      <c r="AG242" s="233">
        <f t="shared" si="307"/>
        <v>-8465</v>
      </c>
      <c r="AH242" s="233">
        <f t="shared" si="353"/>
        <v>-14791</v>
      </c>
      <c r="AI242" s="233">
        <f t="shared" si="308"/>
        <v>16421</v>
      </c>
      <c r="AJ242" s="233">
        <f t="shared" si="309"/>
        <v>18324</v>
      </c>
      <c r="AK242" s="233">
        <f t="shared" si="310"/>
        <v>34745</v>
      </c>
      <c r="AL242" s="233">
        <f t="shared" si="354"/>
        <v>10095</v>
      </c>
      <c r="AM242" s="233">
        <f t="shared" si="311"/>
        <v>9859</v>
      </c>
      <c r="AN242" s="233">
        <f t="shared" si="355"/>
        <v>19954</v>
      </c>
      <c r="AO242" s="23"/>
      <c r="AP242" s="233">
        <f t="shared" si="336"/>
        <v>4606</v>
      </c>
      <c r="AQ242" s="233">
        <f t="shared" si="337"/>
        <v>10932</v>
      </c>
      <c r="AR242" s="233">
        <f t="shared" si="338"/>
        <v>-6326</v>
      </c>
      <c r="AS242" s="233">
        <f t="shared" si="339"/>
        <v>29142</v>
      </c>
      <c r="AT242" s="233">
        <f t="shared" si="340"/>
        <v>12721</v>
      </c>
      <c r="AU242" s="233">
        <f t="shared" si="341"/>
        <v>16421</v>
      </c>
      <c r="AV242" s="409">
        <f t="shared" si="342"/>
        <v>33748</v>
      </c>
      <c r="AW242" s="409">
        <f t="shared" si="343"/>
        <v>23653</v>
      </c>
      <c r="AX242" s="233">
        <f t="shared" si="344"/>
        <v>10095</v>
      </c>
      <c r="AY242" s="75"/>
      <c r="AZ242" s="744">
        <v>333305</v>
      </c>
      <c r="BA242" s="382">
        <f t="shared" si="356"/>
        <v>4.347162</v>
      </c>
      <c r="BB242" s="69">
        <f t="shared" si="312"/>
        <v>108087</v>
      </c>
      <c r="BC242" s="382">
        <f t="shared" si="356"/>
        <v>1.2942180000000001</v>
      </c>
      <c r="BD242" s="744">
        <v>441392</v>
      </c>
      <c r="BE242" s="382">
        <f t="shared" si="345"/>
        <v>5.6413799999999998</v>
      </c>
      <c r="BF242" s="744">
        <v>763648</v>
      </c>
      <c r="BG242" s="382">
        <f t="shared" si="346"/>
        <v>8.4690110000000001</v>
      </c>
      <c r="BH242" s="69">
        <f t="shared" si="286"/>
        <v>2777231</v>
      </c>
      <c r="BI242" s="382">
        <f t="shared" si="347"/>
        <v>26.555603000000001</v>
      </c>
      <c r="BJ242" s="744">
        <v>3540879</v>
      </c>
      <c r="BK242" s="382">
        <f t="shared" si="348"/>
        <v>35.024614</v>
      </c>
      <c r="BL242" s="69">
        <f t="shared" si="385"/>
        <v>1096953</v>
      </c>
      <c r="BM242" s="382">
        <f t="shared" si="349"/>
        <v>12.816172999999999</v>
      </c>
      <c r="BN242" s="69">
        <f t="shared" si="313"/>
        <v>2885789</v>
      </c>
      <c r="BO242" s="382">
        <f t="shared" si="350"/>
        <v>27.856635000000001</v>
      </c>
      <c r="BP242" s="744">
        <v>3982742</v>
      </c>
      <c r="BQ242" s="382">
        <f t="shared" si="351"/>
        <v>40.672808000000003</v>
      </c>
      <c r="BR242" s="20"/>
      <c r="BS242" s="744">
        <v>639671</v>
      </c>
      <c r="BT242" s="420">
        <f t="shared" si="357"/>
        <v>8.3543730000000007</v>
      </c>
      <c r="BU242" s="69">
        <f t="shared" si="314"/>
        <v>41519</v>
      </c>
      <c r="BV242" s="420">
        <f t="shared" si="358"/>
        <v>0.52413799999999999</v>
      </c>
      <c r="BW242" s="744">
        <v>681190</v>
      </c>
      <c r="BX242" s="420">
        <f t="shared" si="329"/>
        <v>8.8785109999999996</v>
      </c>
      <c r="BY242" s="744">
        <v>1331324</v>
      </c>
      <c r="BZ242" s="420">
        <f t="shared" si="330"/>
        <v>15.657394999999999</v>
      </c>
      <c r="CA242" s="69">
        <f t="shared" si="315"/>
        <v>1204051</v>
      </c>
      <c r="CB242" s="420">
        <f t="shared" si="278"/>
        <v>14.24183</v>
      </c>
      <c r="CC242" s="744">
        <v>2535375</v>
      </c>
      <c r="CD242" s="420">
        <f t="shared" si="392"/>
        <v>29.899225000000001</v>
      </c>
      <c r="CE242" s="69">
        <f t="shared" si="316"/>
        <v>1970995</v>
      </c>
      <c r="CF242" s="420">
        <f t="shared" si="393"/>
        <v>24.011768</v>
      </c>
      <c r="CG242" s="69">
        <f t="shared" si="317"/>
        <v>1247240</v>
      </c>
      <c r="CH242" s="420">
        <f t="shared" si="386"/>
        <v>14.796044999999999</v>
      </c>
      <c r="CI242" s="744">
        <v>3218235</v>
      </c>
      <c r="CJ242" s="471">
        <f t="shared" si="387"/>
        <v>38.807813000000003</v>
      </c>
      <c r="CK242" s="96"/>
      <c r="CL242" s="514">
        <v>1000</v>
      </c>
      <c r="CM242" s="868">
        <f t="shared" si="287"/>
        <v>1.101</v>
      </c>
      <c r="CN242" s="613"/>
      <c r="CO242" s="96"/>
      <c r="CP242" s="69">
        <f t="shared" si="318"/>
        <v>366968.80499999999</v>
      </c>
      <c r="CQ242" s="692">
        <f t="shared" si="359"/>
        <v>4.8054812759357652</v>
      </c>
      <c r="CR242" s="69">
        <f t="shared" si="318"/>
        <v>119003.787</v>
      </c>
      <c r="CS242" s="692">
        <f t="shared" si="360"/>
        <v>1.4307069663866097</v>
      </c>
      <c r="CT242" s="69">
        <f t="shared" si="318"/>
        <v>485972.592</v>
      </c>
      <c r="CU242" s="692">
        <f t="shared" si="388"/>
        <v>6.2361882423223749</v>
      </c>
      <c r="CV242" s="69">
        <f t="shared" si="318"/>
        <v>840776.44799999997</v>
      </c>
      <c r="CW242" s="692">
        <f t="shared" si="389"/>
        <v>9.3599476534218784</v>
      </c>
      <c r="CX242" s="69">
        <f t="shared" si="319"/>
        <v>3057731.3309999998</v>
      </c>
      <c r="CY242" s="692">
        <f t="shared" si="333"/>
        <v>29.364202398645524</v>
      </c>
      <c r="CZ242" s="69">
        <f t="shared" si="320"/>
        <v>3898507.7790000001</v>
      </c>
      <c r="DA242" s="692">
        <f t="shared" si="372"/>
        <v>38.724150052067401</v>
      </c>
      <c r="DB242" s="69">
        <f t="shared" si="321"/>
        <v>1207745.253</v>
      </c>
      <c r="DC242" s="692">
        <f t="shared" si="373"/>
        <v>14.165428929357642</v>
      </c>
      <c r="DD242" s="69">
        <f t="shared" si="322"/>
        <v>3177253.6889999998</v>
      </c>
      <c r="DE242" s="692">
        <f t="shared" si="363"/>
        <v>30.802439703925192</v>
      </c>
      <c r="DF242" s="69">
        <f t="shared" si="322"/>
        <v>4384998.9419999998</v>
      </c>
      <c r="DG242" s="692">
        <f t="shared" si="284"/>
        <v>44.967868633282841</v>
      </c>
      <c r="DH242" s="20"/>
      <c r="DI242" s="69">
        <f t="shared" si="323"/>
        <v>704277.77099999995</v>
      </c>
      <c r="DJ242" s="692">
        <f t="shared" si="364"/>
        <v>9.236145561008783</v>
      </c>
      <c r="DK242" s="69">
        <f t="shared" si="323"/>
        <v>45712.419000000002</v>
      </c>
      <c r="DL242" s="692">
        <f t="shared" si="365"/>
        <v>0.57959618142216751</v>
      </c>
      <c r="DM242" s="69">
        <f t="shared" si="323"/>
        <v>749990.19</v>
      </c>
      <c r="DN242" s="692">
        <f t="shared" si="390"/>
        <v>9.8157417424309497</v>
      </c>
      <c r="DO242" s="69">
        <f t="shared" si="323"/>
        <v>1465787.7239999999</v>
      </c>
      <c r="DP242" s="692">
        <f t="shared" si="391"/>
        <v>17.303131392288609</v>
      </c>
      <c r="DQ242" s="69">
        <f t="shared" si="324"/>
        <v>1325660.1510000001</v>
      </c>
      <c r="DR242" s="692">
        <f t="shared" si="335"/>
        <v>15.739575142028205</v>
      </c>
      <c r="DS242" s="69">
        <f t="shared" si="325"/>
        <v>2791447.875</v>
      </c>
      <c r="DT242" s="692">
        <f t="shared" si="374"/>
        <v>33.042706534316814</v>
      </c>
      <c r="DU242" s="69">
        <f t="shared" si="326"/>
        <v>2170065.4950000001</v>
      </c>
      <c r="DV242" s="471">
        <f t="shared" si="375"/>
        <v>26.539276953297396</v>
      </c>
      <c r="DW242" s="69">
        <f t="shared" si="327"/>
        <v>1373211.24</v>
      </c>
      <c r="DX242" s="692">
        <f t="shared" si="368"/>
        <v>16.352433511951833</v>
      </c>
      <c r="DY242" s="69">
        <f t="shared" si="328"/>
        <v>3543276.7349999999</v>
      </c>
      <c r="DZ242" s="692">
        <f t="shared" si="285"/>
        <v>42.891710465249226</v>
      </c>
      <c r="EA242" s="91"/>
      <c r="EB242" s="388">
        <v>259000</v>
      </c>
      <c r="EC242" s="69">
        <f t="shared" si="290"/>
        <v>1432000</v>
      </c>
      <c r="ED242" s="388">
        <v>1691000</v>
      </c>
      <c r="EE242" s="388">
        <v>209000</v>
      </c>
      <c r="EF242" s="69">
        <f t="shared" si="291"/>
        <v>921000</v>
      </c>
      <c r="EG242" s="388">
        <v>1130000</v>
      </c>
      <c r="EH242" s="388">
        <v>468000</v>
      </c>
      <c r="EI242" s="69">
        <f t="shared" si="331"/>
        <v>2353000</v>
      </c>
      <c r="EJ242" s="388">
        <v>2821000</v>
      </c>
      <c r="EK242" s="91"/>
      <c r="EL242" s="69">
        <f t="shared" si="376"/>
        <v>3029000</v>
      </c>
      <c r="EM242" s="69">
        <f t="shared" si="377"/>
        <v>15759000</v>
      </c>
      <c r="EN242" s="69">
        <f t="shared" si="378"/>
        <v>18788000</v>
      </c>
      <c r="EO242" s="69">
        <f t="shared" si="379"/>
        <v>2463000</v>
      </c>
      <c r="EP242" s="69">
        <f t="shared" si="380"/>
        <v>11095000</v>
      </c>
      <c r="EQ242" s="69">
        <f t="shared" si="381"/>
        <v>13558000</v>
      </c>
      <c r="ER242" s="69">
        <f t="shared" si="382"/>
        <v>5492000</v>
      </c>
      <c r="ES242" s="69">
        <f t="shared" si="383"/>
        <v>26854000</v>
      </c>
      <c r="ET242" s="69">
        <f t="shared" si="384"/>
        <v>32346000</v>
      </c>
      <c r="EU242" s="91"/>
    </row>
    <row r="243" spans="1:151" s="72" customFormat="1">
      <c r="A243" s="61">
        <v>40299</v>
      </c>
      <c r="B243" s="70">
        <v>333</v>
      </c>
      <c r="C243" s="70">
        <f t="shared" si="292"/>
        <v>827</v>
      </c>
      <c r="D243" s="70">
        <v>1160</v>
      </c>
      <c r="E243" s="70">
        <f t="shared" si="293"/>
        <v>1770</v>
      </c>
      <c r="F243" s="70">
        <f t="shared" si="294"/>
        <v>2085</v>
      </c>
      <c r="G243" s="70">
        <f t="shared" si="295"/>
        <v>3855</v>
      </c>
      <c r="H243" s="70">
        <v>2103</v>
      </c>
      <c r="I243" s="70">
        <f t="shared" si="296"/>
        <v>2912</v>
      </c>
      <c r="J243" s="70">
        <v>5015</v>
      </c>
      <c r="K243" s="23"/>
      <c r="L243" s="70">
        <v>964</v>
      </c>
      <c r="M243" s="70">
        <f t="shared" si="297"/>
        <v>1889</v>
      </c>
      <c r="N243" s="70">
        <v>2853</v>
      </c>
      <c r="O243" s="70">
        <f t="shared" si="298"/>
        <v>1254</v>
      </c>
      <c r="P243" s="70">
        <f t="shared" si="299"/>
        <v>2168</v>
      </c>
      <c r="Q243" s="70">
        <f t="shared" si="300"/>
        <v>3422</v>
      </c>
      <c r="R243" s="70">
        <v>2218</v>
      </c>
      <c r="S243" s="70">
        <f t="shared" si="301"/>
        <v>4057</v>
      </c>
      <c r="T243" s="70">
        <v>6275</v>
      </c>
      <c r="U243" s="23"/>
      <c r="V243" s="70">
        <v>-631</v>
      </c>
      <c r="W243" s="70">
        <f t="shared" si="302"/>
        <v>-1062</v>
      </c>
      <c r="X243" s="70">
        <v>-1693</v>
      </c>
      <c r="Y243" s="70">
        <f t="shared" si="303"/>
        <v>516</v>
      </c>
      <c r="Z243" s="70">
        <f t="shared" si="304"/>
        <v>-83</v>
      </c>
      <c r="AA243" s="70">
        <f t="shared" si="305"/>
        <v>433</v>
      </c>
      <c r="AB243" s="70">
        <v>-115</v>
      </c>
      <c r="AC243" s="70">
        <f t="shared" si="306"/>
        <v>-1145</v>
      </c>
      <c r="AD243" s="70">
        <v>-1260</v>
      </c>
      <c r="AE243" s="23"/>
      <c r="AF243" s="233">
        <f t="shared" si="352"/>
        <v>-6466</v>
      </c>
      <c r="AG243" s="233">
        <f t="shared" si="307"/>
        <v>-8777</v>
      </c>
      <c r="AH243" s="233">
        <f t="shared" si="353"/>
        <v>-15243</v>
      </c>
      <c r="AI243" s="233">
        <f t="shared" si="308"/>
        <v>15811</v>
      </c>
      <c r="AJ243" s="233">
        <f t="shared" si="309"/>
        <v>17399</v>
      </c>
      <c r="AK243" s="233">
        <f t="shared" si="310"/>
        <v>33210</v>
      </c>
      <c r="AL243" s="233">
        <f t="shared" si="354"/>
        <v>9345</v>
      </c>
      <c r="AM243" s="233">
        <f t="shared" si="311"/>
        <v>8622</v>
      </c>
      <c r="AN243" s="233">
        <f t="shared" si="355"/>
        <v>17967</v>
      </c>
      <c r="AO243" s="23"/>
      <c r="AP243" s="233">
        <f t="shared" si="336"/>
        <v>4629</v>
      </c>
      <c r="AQ243" s="233">
        <f t="shared" si="337"/>
        <v>11095</v>
      </c>
      <c r="AR243" s="233">
        <f t="shared" si="338"/>
        <v>-6466</v>
      </c>
      <c r="AS243" s="233">
        <f t="shared" si="339"/>
        <v>28740</v>
      </c>
      <c r="AT243" s="233">
        <f t="shared" si="340"/>
        <v>12929</v>
      </c>
      <c r="AU243" s="233">
        <f t="shared" si="341"/>
        <v>15811</v>
      </c>
      <c r="AV243" s="409">
        <f t="shared" si="342"/>
        <v>33369</v>
      </c>
      <c r="AW243" s="409">
        <f t="shared" si="343"/>
        <v>24024</v>
      </c>
      <c r="AX243" s="233">
        <f t="shared" si="344"/>
        <v>9345</v>
      </c>
      <c r="AY243" s="75"/>
      <c r="AZ243" s="744">
        <v>386864</v>
      </c>
      <c r="BA243" s="382">
        <f t="shared" si="356"/>
        <v>4.3549740000000003</v>
      </c>
      <c r="BB243" s="69">
        <f t="shared" si="312"/>
        <v>122600</v>
      </c>
      <c r="BC243" s="382">
        <f t="shared" si="356"/>
        <v>1.3020099999999999</v>
      </c>
      <c r="BD243" s="744">
        <v>509464</v>
      </c>
      <c r="BE243" s="382">
        <f t="shared" si="345"/>
        <v>5.6569839999999996</v>
      </c>
      <c r="BF243" s="744">
        <v>855129</v>
      </c>
      <c r="BG243" s="382">
        <f t="shared" si="346"/>
        <v>8.5475499999999993</v>
      </c>
      <c r="BH243" s="69">
        <f t="shared" si="286"/>
        <v>2911196</v>
      </c>
      <c r="BI243" s="382">
        <f t="shared" si="347"/>
        <v>26.686330000000002</v>
      </c>
      <c r="BJ243" s="744">
        <v>3766325</v>
      </c>
      <c r="BK243" s="382">
        <f t="shared" si="348"/>
        <v>35.233879999999999</v>
      </c>
      <c r="BL243" s="69">
        <f t="shared" si="385"/>
        <v>1241993</v>
      </c>
      <c r="BM243" s="382">
        <f t="shared" si="349"/>
        <v>12.902524</v>
      </c>
      <c r="BN243" s="69">
        <f t="shared" si="313"/>
        <v>3034216</v>
      </c>
      <c r="BO243" s="382">
        <f t="shared" si="350"/>
        <v>27.995010000000001</v>
      </c>
      <c r="BP243" s="744">
        <v>4276209</v>
      </c>
      <c r="BQ243" s="382">
        <f t="shared" si="351"/>
        <v>40.897534</v>
      </c>
      <c r="BR243" s="20"/>
      <c r="BS243" s="744">
        <v>721630</v>
      </c>
      <c r="BT243" s="420">
        <f t="shared" si="357"/>
        <v>8.3642859999999999</v>
      </c>
      <c r="BU243" s="69">
        <f t="shared" si="314"/>
        <v>46122</v>
      </c>
      <c r="BV243" s="420">
        <f t="shared" si="358"/>
        <v>0.52621600000000002</v>
      </c>
      <c r="BW243" s="744">
        <v>767752</v>
      </c>
      <c r="BX243" s="420">
        <f t="shared" si="329"/>
        <v>8.8905019999999997</v>
      </c>
      <c r="BY243" s="744">
        <v>1235395</v>
      </c>
      <c r="BZ243" s="420">
        <f t="shared" si="330"/>
        <v>15.696975</v>
      </c>
      <c r="CA243" s="69">
        <f t="shared" si="315"/>
        <v>1368411</v>
      </c>
      <c r="CB243" s="420">
        <f t="shared" si="278"/>
        <v>14.528718</v>
      </c>
      <c r="CC243" s="744">
        <v>2603806</v>
      </c>
      <c r="CD243" s="420">
        <f t="shared" si="392"/>
        <v>30.225693</v>
      </c>
      <c r="CE243" s="69">
        <f t="shared" si="316"/>
        <v>1957025</v>
      </c>
      <c r="CF243" s="420">
        <f t="shared" si="393"/>
        <v>24.061260999999998</v>
      </c>
      <c r="CG243" s="69">
        <f t="shared" si="317"/>
        <v>1416459</v>
      </c>
      <c r="CH243" s="420">
        <f t="shared" si="386"/>
        <v>15.084163</v>
      </c>
      <c r="CI243" s="744">
        <v>3373484</v>
      </c>
      <c r="CJ243" s="471">
        <f t="shared" si="387"/>
        <v>39.145423999999998</v>
      </c>
      <c r="CK243" s="96"/>
      <c r="CL243" s="514">
        <v>1000</v>
      </c>
      <c r="CM243" s="868">
        <f t="shared" si="287"/>
        <v>1.101</v>
      </c>
      <c r="CN243" s="613"/>
      <c r="CO243" s="96"/>
      <c r="CP243" s="69">
        <f t="shared" si="318"/>
        <v>425937.26399999997</v>
      </c>
      <c r="CQ243" s="692">
        <f t="shared" si="359"/>
        <v>4.8055652215684184</v>
      </c>
      <c r="CR243" s="69">
        <f t="shared" si="318"/>
        <v>134982.6</v>
      </c>
      <c r="CS243" s="692">
        <f t="shared" si="360"/>
        <v>1.4367062929172221</v>
      </c>
      <c r="CT243" s="69">
        <f t="shared" si="318"/>
        <v>560919.86399999994</v>
      </c>
      <c r="CU243" s="692">
        <f t="shared" si="388"/>
        <v>6.2422715144856404</v>
      </c>
      <c r="CV243" s="69">
        <f t="shared" si="318"/>
        <v>941497.02899999998</v>
      </c>
      <c r="CW243" s="692">
        <f t="shared" si="389"/>
        <v>9.4289695905851421</v>
      </c>
      <c r="CX243" s="69">
        <f t="shared" si="319"/>
        <v>3205226.7960000001</v>
      </c>
      <c r="CY243" s="692">
        <f t="shared" si="333"/>
        <v>29.445657389543484</v>
      </c>
      <c r="CZ243" s="69">
        <f t="shared" si="320"/>
        <v>4146723.8249999997</v>
      </c>
      <c r="DA243" s="692">
        <f t="shared" si="372"/>
        <v>38.874626980128632</v>
      </c>
      <c r="DB243" s="69">
        <f t="shared" si="321"/>
        <v>1367434.2930000001</v>
      </c>
      <c r="DC243" s="692">
        <f t="shared" si="373"/>
        <v>14.23453481215356</v>
      </c>
      <c r="DD243" s="69">
        <f t="shared" si="322"/>
        <v>3340671.8160000001</v>
      </c>
      <c r="DE243" s="692">
        <f t="shared" si="363"/>
        <v>30.889722804619069</v>
      </c>
      <c r="DF243" s="69">
        <f t="shared" si="322"/>
        <v>4708106.1090000002</v>
      </c>
      <c r="DG243" s="692">
        <f t="shared" si="284"/>
        <v>45.124257616772631</v>
      </c>
      <c r="DH243" s="20"/>
      <c r="DI243" s="69">
        <f t="shared" si="323"/>
        <v>794514.63</v>
      </c>
      <c r="DJ243" s="692">
        <f t="shared" si="364"/>
        <v>9.2310679287638866</v>
      </c>
      <c r="DK243" s="69">
        <f t="shared" si="323"/>
        <v>50780.322</v>
      </c>
      <c r="DL243" s="692">
        <f t="shared" si="365"/>
        <v>0.58089441770788175</v>
      </c>
      <c r="DM243" s="69">
        <f t="shared" si="323"/>
        <v>845294.95199999993</v>
      </c>
      <c r="DN243" s="692">
        <f t="shared" si="390"/>
        <v>9.8119623464717662</v>
      </c>
      <c r="DO243" s="69">
        <f t="shared" si="323"/>
        <v>1360169.895</v>
      </c>
      <c r="DP243" s="692">
        <f t="shared" si="391"/>
        <v>17.319839741370242</v>
      </c>
      <c r="DQ243" s="69">
        <f t="shared" si="324"/>
        <v>1506620.5109999999</v>
      </c>
      <c r="DR243" s="692">
        <f t="shared" si="335"/>
        <v>16.031137670375145</v>
      </c>
      <c r="DS243" s="69">
        <f t="shared" si="325"/>
        <v>2866790.406</v>
      </c>
      <c r="DT243" s="692">
        <f t="shared" si="374"/>
        <v>33.350977411745383</v>
      </c>
      <c r="DU243" s="69">
        <f t="shared" si="326"/>
        <v>2154684.5249999999</v>
      </c>
      <c r="DV243" s="471">
        <f t="shared" si="375"/>
        <v>26.550907670134123</v>
      </c>
      <c r="DW243" s="69">
        <f t="shared" si="327"/>
        <v>1559521.3589999999</v>
      </c>
      <c r="DX243" s="692">
        <f t="shared" si="368"/>
        <v>16.644298298502854</v>
      </c>
      <c r="DY243" s="69">
        <f t="shared" si="328"/>
        <v>3714205.8840000001</v>
      </c>
      <c r="DZ243" s="692">
        <f t="shared" si="285"/>
        <v>43.195205968636976</v>
      </c>
      <c r="EA243" s="91"/>
      <c r="EB243" s="388">
        <v>226000</v>
      </c>
      <c r="EC243" s="69">
        <f t="shared" si="290"/>
        <v>912000</v>
      </c>
      <c r="ED243" s="388">
        <v>1138000</v>
      </c>
      <c r="EE243" s="388">
        <v>179000</v>
      </c>
      <c r="EF243" s="69">
        <f t="shared" si="291"/>
        <v>564000</v>
      </c>
      <c r="EG243" s="388">
        <v>743000</v>
      </c>
      <c r="EH243" s="388">
        <v>404000</v>
      </c>
      <c r="EI243" s="69">
        <f t="shared" si="331"/>
        <v>1477000</v>
      </c>
      <c r="EJ243" s="388">
        <v>1881000</v>
      </c>
      <c r="EK243" s="91"/>
      <c r="EL243" s="69">
        <f t="shared" si="376"/>
        <v>3030000</v>
      </c>
      <c r="EM243" s="69">
        <f t="shared" si="377"/>
        <v>15636000</v>
      </c>
      <c r="EN243" s="69">
        <f t="shared" si="378"/>
        <v>18666000</v>
      </c>
      <c r="EO243" s="69">
        <f t="shared" si="379"/>
        <v>2485000</v>
      </c>
      <c r="EP243" s="69">
        <f t="shared" si="380"/>
        <v>11073000</v>
      </c>
      <c r="EQ243" s="69">
        <f t="shared" si="381"/>
        <v>13558000</v>
      </c>
      <c r="ER243" s="69">
        <f t="shared" si="382"/>
        <v>5514000</v>
      </c>
      <c r="ES243" s="69">
        <f t="shared" si="383"/>
        <v>26710000</v>
      </c>
      <c r="ET243" s="69">
        <f t="shared" si="384"/>
        <v>32224000</v>
      </c>
      <c r="EU243" s="91"/>
    </row>
    <row r="244" spans="1:151" s="72" customFormat="1">
      <c r="A244" s="61">
        <v>40330</v>
      </c>
      <c r="B244" s="70">
        <v>303</v>
      </c>
      <c r="C244" s="70">
        <f t="shared" si="292"/>
        <v>790</v>
      </c>
      <c r="D244" s="70">
        <v>1093</v>
      </c>
      <c r="E244" s="70">
        <f t="shared" si="293"/>
        <v>1743</v>
      </c>
      <c r="F244" s="70">
        <f t="shared" si="294"/>
        <v>2365</v>
      </c>
      <c r="G244" s="70">
        <f t="shared" si="295"/>
        <v>4108</v>
      </c>
      <c r="H244" s="70">
        <v>2046</v>
      </c>
      <c r="I244" s="70">
        <f t="shared" si="296"/>
        <v>3155</v>
      </c>
      <c r="J244" s="70">
        <v>5201</v>
      </c>
      <c r="K244" s="23"/>
      <c r="L244" s="70">
        <v>943</v>
      </c>
      <c r="M244" s="70">
        <f t="shared" si="297"/>
        <v>1980</v>
      </c>
      <c r="N244" s="70">
        <v>2923</v>
      </c>
      <c r="O244" s="70">
        <f t="shared" si="298"/>
        <v>1135</v>
      </c>
      <c r="P244" s="70">
        <f t="shared" si="299"/>
        <v>1876</v>
      </c>
      <c r="Q244" s="70">
        <f t="shared" si="300"/>
        <v>3011</v>
      </c>
      <c r="R244" s="70">
        <v>2078</v>
      </c>
      <c r="S244" s="70">
        <f t="shared" si="301"/>
        <v>3856</v>
      </c>
      <c r="T244" s="70">
        <v>5934</v>
      </c>
      <c r="U244" s="23"/>
      <c r="V244" s="70">
        <v>-640</v>
      </c>
      <c r="W244" s="70">
        <f t="shared" si="302"/>
        <v>-1190</v>
      </c>
      <c r="X244" s="70">
        <v>-1830</v>
      </c>
      <c r="Y244" s="70">
        <f t="shared" si="303"/>
        <v>608</v>
      </c>
      <c r="Z244" s="70">
        <f t="shared" si="304"/>
        <v>489</v>
      </c>
      <c r="AA244" s="70">
        <f t="shared" si="305"/>
        <v>1097</v>
      </c>
      <c r="AB244" s="70">
        <v>-32</v>
      </c>
      <c r="AC244" s="70">
        <f t="shared" si="306"/>
        <v>-701</v>
      </c>
      <c r="AD244" s="70">
        <v>-733</v>
      </c>
      <c r="AE244" s="23"/>
      <c r="AF244" s="233">
        <f t="shared" si="352"/>
        <v>-6565</v>
      </c>
      <c r="AG244" s="233">
        <f t="shared" si="307"/>
        <v>-9343</v>
      </c>
      <c r="AH244" s="233">
        <f t="shared" si="353"/>
        <v>-15908</v>
      </c>
      <c r="AI244" s="233">
        <f t="shared" si="308"/>
        <v>15370</v>
      </c>
      <c r="AJ244" s="233">
        <f t="shared" si="309"/>
        <v>17042</v>
      </c>
      <c r="AK244" s="233">
        <f t="shared" si="310"/>
        <v>32412</v>
      </c>
      <c r="AL244" s="233">
        <f t="shared" si="354"/>
        <v>8805</v>
      </c>
      <c r="AM244" s="233">
        <f t="shared" si="311"/>
        <v>7699</v>
      </c>
      <c r="AN244" s="233">
        <f t="shared" si="355"/>
        <v>16504</v>
      </c>
      <c r="AO244" s="23"/>
      <c r="AP244" s="233">
        <f t="shared" si="336"/>
        <v>4658</v>
      </c>
      <c r="AQ244" s="233">
        <f t="shared" si="337"/>
        <v>11223</v>
      </c>
      <c r="AR244" s="233">
        <f t="shared" si="338"/>
        <v>-6565</v>
      </c>
      <c r="AS244" s="233">
        <f t="shared" si="339"/>
        <v>28422</v>
      </c>
      <c r="AT244" s="233">
        <f t="shared" si="340"/>
        <v>13052</v>
      </c>
      <c r="AU244" s="233">
        <f t="shared" si="341"/>
        <v>15370</v>
      </c>
      <c r="AV244" s="409">
        <f t="shared" si="342"/>
        <v>33080</v>
      </c>
      <c r="AW244" s="409">
        <f t="shared" si="343"/>
        <v>24275</v>
      </c>
      <c r="AX244" s="233">
        <f t="shared" si="344"/>
        <v>8805</v>
      </c>
      <c r="AY244" s="75"/>
      <c r="AZ244" s="744">
        <v>366132</v>
      </c>
      <c r="BA244" s="382">
        <f t="shared" si="356"/>
        <v>4.4001580000000002</v>
      </c>
      <c r="BB244" s="69">
        <f t="shared" si="312"/>
        <v>133199</v>
      </c>
      <c r="BC244" s="382">
        <f t="shared" si="356"/>
        <v>1.3243320000000001</v>
      </c>
      <c r="BD244" s="744">
        <v>499331</v>
      </c>
      <c r="BE244" s="382">
        <f t="shared" si="345"/>
        <v>5.7244900000000003</v>
      </c>
      <c r="BF244" s="744">
        <v>792650</v>
      </c>
      <c r="BG244" s="382">
        <f t="shared" si="346"/>
        <v>8.742775</v>
      </c>
      <c r="BH244" s="69">
        <f t="shared" si="286"/>
        <v>2481506</v>
      </c>
      <c r="BI244" s="382">
        <f t="shared" si="347"/>
        <v>26.965591</v>
      </c>
      <c r="BJ244" s="744">
        <v>3274156</v>
      </c>
      <c r="BK244" s="382">
        <f t="shared" si="348"/>
        <v>35.708365999999998</v>
      </c>
      <c r="BL244" s="69">
        <f t="shared" si="385"/>
        <v>1158782</v>
      </c>
      <c r="BM244" s="382">
        <f t="shared" si="349"/>
        <v>13.142932999999999</v>
      </c>
      <c r="BN244" s="69">
        <f t="shared" si="313"/>
        <v>2615231</v>
      </c>
      <c r="BO244" s="382">
        <f t="shared" si="350"/>
        <v>28.296728000000002</v>
      </c>
      <c r="BP244" s="744">
        <v>3774013</v>
      </c>
      <c r="BQ244" s="382">
        <f t="shared" si="351"/>
        <v>41.439661000000001</v>
      </c>
      <c r="BR244" s="20"/>
      <c r="BS244" s="744">
        <v>731453</v>
      </c>
      <c r="BT244" s="420">
        <f t="shared" si="357"/>
        <v>8.3925110000000007</v>
      </c>
      <c r="BU244" s="69">
        <f t="shared" si="314"/>
        <v>37644</v>
      </c>
      <c r="BV244" s="420">
        <f t="shared" si="358"/>
        <v>0.51790700000000001</v>
      </c>
      <c r="BW244" s="744">
        <v>769097</v>
      </c>
      <c r="BX244" s="420">
        <f t="shared" si="329"/>
        <v>8.9104179999999999</v>
      </c>
      <c r="BY244" s="744">
        <v>1251474</v>
      </c>
      <c r="BZ244" s="420">
        <f t="shared" si="330"/>
        <v>15.776880999999999</v>
      </c>
      <c r="CA244" s="69">
        <f t="shared" si="315"/>
        <v>1467847</v>
      </c>
      <c r="CB244" s="420">
        <f t="shared" si="278"/>
        <v>14.946178</v>
      </c>
      <c r="CC244" s="744">
        <v>2719321</v>
      </c>
      <c r="CD244" s="420">
        <f t="shared" si="392"/>
        <v>30.723058999999999</v>
      </c>
      <c r="CE244" s="69">
        <f t="shared" si="316"/>
        <v>1982927</v>
      </c>
      <c r="CF244" s="420">
        <f t="shared" si="393"/>
        <v>24.169391999999998</v>
      </c>
      <c r="CG244" s="69">
        <f t="shared" si="317"/>
        <v>1507575</v>
      </c>
      <c r="CH244" s="420">
        <f t="shared" si="386"/>
        <v>15.492763</v>
      </c>
      <c r="CI244" s="744">
        <v>3490502</v>
      </c>
      <c r="CJ244" s="471">
        <f t="shared" si="387"/>
        <v>39.662154999999998</v>
      </c>
      <c r="CK244" s="96"/>
      <c r="CL244" s="514">
        <v>997</v>
      </c>
      <c r="CM244" s="868">
        <f t="shared" si="287"/>
        <v>1.1043129388164494</v>
      </c>
      <c r="CN244" s="613"/>
      <c r="CO244" s="96"/>
      <c r="CP244" s="69">
        <f t="shared" si="318"/>
        <v>404324.30491474428</v>
      </c>
      <c r="CQ244" s="692">
        <f t="shared" si="359"/>
        <v>4.8522339110985468</v>
      </c>
      <c r="CR244" s="69">
        <f t="shared" si="318"/>
        <v>147093.37913741224</v>
      </c>
      <c r="CS244" s="692">
        <f t="shared" si="360"/>
        <v>1.4602413957388447</v>
      </c>
      <c r="CT244" s="69">
        <f t="shared" si="318"/>
        <v>551417.68405215652</v>
      </c>
      <c r="CU244" s="692">
        <f t="shared" si="388"/>
        <v>6.312475306837392</v>
      </c>
      <c r="CV244" s="69">
        <f t="shared" si="318"/>
        <v>875333.65095285862</v>
      </c>
      <c r="CW244" s="692">
        <f t="shared" si="389"/>
        <v>9.6385492688659351</v>
      </c>
      <c r="CX244" s="69">
        <f t="shared" si="319"/>
        <v>2740359.1835506521</v>
      </c>
      <c r="CY244" s="692">
        <f t="shared" si="333"/>
        <v>29.731895373701423</v>
      </c>
      <c r="CZ244" s="69">
        <f t="shared" si="320"/>
        <v>3615692.834503511</v>
      </c>
      <c r="DA244" s="692">
        <f t="shared" si="372"/>
        <v>39.370444642567357</v>
      </c>
      <c r="DB244" s="69">
        <f t="shared" si="321"/>
        <v>1279657.955867603</v>
      </c>
      <c r="DC244" s="692">
        <f t="shared" si="373"/>
        <v>14.490783179964483</v>
      </c>
      <c r="DD244" s="69">
        <f t="shared" si="322"/>
        <v>2888033.431293882</v>
      </c>
      <c r="DE244" s="692">
        <f t="shared" si="363"/>
        <v>31.199641040568821</v>
      </c>
      <c r="DF244" s="69">
        <f t="shared" si="322"/>
        <v>4167691.3871614849</v>
      </c>
      <c r="DG244" s="692">
        <f t="shared" si="284"/>
        <v>45.690424220533302</v>
      </c>
      <c r="DH244" s="20"/>
      <c r="DI244" s="69">
        <f t="shared" si="323"/>
        <v>807753.01203610841</v>
      </c>
      <c r="DJ244" s="692">
        <f t="shared" si="364"/>
        <v>9.2551630177230724</v>
      </c>
      <c r="DK244" s="69">
        <f t="shared" si="323"/>
        <v>41570.756268806421</v>
      </c>
      <c r="DL244" s="692">
        <f t="shared" si="365"/>
        <v>0.57125641587952225</v>
      </c>
      <c r="DM244" s="69">
        <f t="shared" si="323"/>
        <v>849323.76830491482</v>
      </c>
      <c r="DN244" s="692">
        <f t="shared" si="390"/>
        <v>9.8264194336025916</v>
      </c>
      <c r="DO244" s="69">
        <f t="shared" si="323"/>
        <v>1382018.9307923773</v>
      </c>
      <c r="DP244" s="692">
        <f t="shared" si="391"/>
        <v>17.396295546656546</v>
      </c>
      <c r="DQ244" s="69">
        <f t="shared" si="324"/>
        <v>1620962.4343029088</v>
      </c>
      <c r="DR244" s="692">
        <f t="shared" si="335"/>
        <v>16.481577749414896</v>
      </c>
      <c r="DS244" s="69">
        <f t="shared" si="325"/>
        <v>3002981.3650952862</v>
      </c>
      <c r="DT244" s="692">
        <f t="shared" si="374"/>
        <v>33.877873296071442</v>
      </c>
      <c r="DU244" s="69">
        <f t="shared" si="326"/>
        <v>2189771.9428284857</v>
      </c>
      <c r="DV244" s="471">
        <f t="shared" si="375"/>
        <v>26.651458564379617</v>
      </c>
      <c r="DW244" s="69">
        <f t="shared" si="327"/>
        <v>1664834.5787362088</v>
      </c>
      <c r="DX244" s="692">
        <f t="shared" si="368"/>
        <v>17.084465392421251</v>
      </c>
      <c r="DY244" s="69">
        <f t="shared" si="328"/>
        <v>3854606.5215646946</v>
      </c>
      <c r="DZ244" s="692">
        <f t="shared" si="285"/>
        <v>43.73592395680086</v>
      </c>
      <c r="EA244" s="91"/>
      <c r="EB244" s="388">
        <v>215000</v>
      </c>
      <c r="EC244" s="69">
        <f t="shared" si="290"/>
        <v>908000</v>
      </c>
      <c r="ED244" s="388">
        <v>1123000</v>
      </c>
      <c r="EE244" s="388">
        <v>141000</v>
      </c>
      <c r="EF244" s="69">
        <f t="shared" si="291"/>
        <v>467000</v>
      </c>
      <c r="EG244" s="388">
        <v>608000</v>
      </c>
      <c r="EH244" s="388">
        <v>356000</v>
      </c>
      <c r="EI244" s="69">
        <f t="shared" si="331"/>
        <v>1375000</v>
      </c>
      <c r="EJ244" s="388">
        <v>1731000</v>
      </c>
      <c r="EK244" s="91"/>
      <c r="EL244" s="69">
        <f t="shared" si="376"/>
        <v>3049000</v>
      </c>
      <c r="EM244" s="69">
        <f t="shared" si="377"/>
        <v>15709000</v>
      </c>
      <c r="EN244" s="69">
        <f t="shared" si="378"/>
        <v>18758000</v>
      </c>
      <c r="EO244" s="69">
        <f t="shared" si="379"/>
        <v>2489000</v>
      </c>
      <c r="EP244" s="69">
        <f t="shared" si="380"/>
        <v>11090000</v>
      </c>
      <c r="EQ244" s="69">
        <f t="shared" si="381"/>
        <v>13579000</v>
      </c>
      <c r="ER244" s="69">
        <f t="shared" si="382"/>
        <v>5537000</v>
      </c>
      <c r="ES244" s="69">
        <f t="shared" si="383"/>
        <v>26800000</v>
      </c>
      <c r="ET244" s="69">
        <f t="shared" si="384"/>
        <v>32337000</v>
      </c>
      <c r="EU244" s="91"/>
    </row>
    <row r="245" spans="1:151" s="72" customFormat="1">
      <c r="A245" s="61">
        <v>40360</v>
      </c>
      <c r="B245" s="70">
        <v>402</v>
      </c>
      <c r="C245" s="70">
        <f t="shared" si="292"/>
        <v>820</v>
      </c>
      <c r="D245" s="70">
        <v>1222</v>
      </c>
      <c r="E245" s="70">
        <f t="shared" si="293"/>
        <v>2804</v>
      </c>
      <c r="F245" s="70">
        <f t="shared" si="294"/>
        <v>3659</v>
      </c>
      <c r="G245" s="70">
        <f t="shared" si="295"/>
        <v>6463</v>
      </c>
      <c r="H245" s="70">
        <v>3206</v>
      </c>
      <c r="I245" s="70">
        <f t="shared" si="296"/>
        <v>4479</v>
      </c>
      <c r="J245" s="70">
        <v>7685</v>
      </c>
      <c r="K245" s="23"/>
      <c r="L245" s="70">
        <v>890</v>
      </c>
      <c r="M245" s="70">
        <f t="shared" si="297"/>
        <v>1770</v>
      </c>
      <c r="N245" s="70">
        <v>2660</v>
      </c>
      <c r="O245" s="70">
        <f t="shared" si="298"/>
        <v>1388</v>
      </c>
      <c r="P245" s="70">
        <f t="shared" si="299"/>
        <v>2251</v>
      </c>
      <c r="Q245" s="70">
        <f t="shared" si="300"/>
        <v>3639</v>
      </c>
      <c r="R245" s="70">
        <v>2278</v>
      </c>
      <c r="S245" s="70">
        <f t="shared" si="301"/>
        <v>4021</v>
      </c>
      <c r="T245" s="70">
        <v>6299</v>
      </c>
      <c r="U245" s="23"/>
      <c r="V245" s="70">
        <v>-488</v>
      </c>
      <c r="W245" s="70">
        <f t="shared" si="302"/>
        <v>-950</v>
      </c>
      <c r="X245" s="70">
        <v>-1438</v>
      </c>
      <c r="Y245" s="70">
        <f t="shared" si="303"/>
        <v>1416</v>
      </c>
      <c r="Z245" s="70">
        <f t="shared" si="304"/>
        <v>1408</v>
      </c>
      <c r="AA245" s="70">
        <f t="shared" si="305"/>
        <v>2824</v>
      </c>
      <c r="AB245" s="70">
        <v>928</v>
      </c>
      <c r="AC245" s="70">
        <f t="shared" si="306"/>
        <v>458</v>
      </c>
      <c r="AD245" s="70">
        <v>1386</v>
      </c>
      <c r="AE245" s="23"/>
      <c r="AF245" s="233">
        <f t="shared" si="352"/>
        <v>-6640</v>
      </c>
      <c r="AG245" s="233">
        <f t="shared" si="307"/>
        <v>-9817</v>
      </c>
      <c r="AH245" s="233">
        <f t="shared" si="353"/>
        <v>-16457</v>
      </c>
      <c r="AI245" s="233">
        <f t="shared" si="308"/>
        <v>15152</v>
      </c>
      <c r="AJ245" s="233">
        <f t="shared" si="309"/>
        <v>16526</v>
      </c>
      <c r="AK245" s="233">
        <f t="shared" si="310"/>
        <v>31678</v>
      </c>
      <c r="AL245" s="233">
        <f t="shared" si="354"/>
        <v>8512</v>
      </c>
      <c r="AM245" s="233">
        <f t="shared" si="311"/>
        <v>6709</v>
      </c>
      <c r="AN245" s="233">
        <f t="shared" si="355"/>
        <v>15221</v>
      </c>
      <c r="AO245" s="23"/>
      <c r="AP245" s="233">
        <f t="shared" si="336"/>
        <v>4705</v>
      </c>
      <c r="AQ245" s="233">
        <f t="shared" si="337"/>
        <v>11345</v>
      </c>
      <c r="AR245" s="233">
        <f t="shared" si="338"/>
        <v>-6640</v>
      </c>
      <c r="AS245" s="233">
        <f t="shared" si="339"/>
        <v>28297</v>
      </c>
      <c r="AT245" s="233">
        <f t="shared" si="340"/>
        <v>13145</v>
      </c>
      <c r="AU245" s="233">
        <f t="shared" si="341"/>
        <v>15152</v>
      </c>
      <c r="AV245" s="409">
        <f t="shared" si="342"/>
        <v>33002</v>
      </c>
      <c r="AW245" s="409">
        <f t="shared" si="343"/>
        <v>24490</v>
      </c>
      <c r="AX245" s="233">
        <f t="shared" si="344"/>
        <v>8512</v>
      </c>
      <c r="AY245" s="75"/>
      <c r="AZ245" s="744">
        <v>388874</v>
      </c>
      <c r="BA245" s="382">
        <f t="shared" si="356"/>
        <v>4.4137420000000001</v>
      </c>
      <c r="BB245" s="69">
        <f t="shared" si="312"/>
        <v>129453</v>
      </c>
      <c r="BC245" s="382">
        <f t="shared" si="356"/>
        <v>1.3550310000000001</v>
      </c>
      <c r="BD245" s="744">
        <v>518327</v>
      </c>
      <c r="BE245" s="382">
        <f t="shared" si="345"/>
        <v>5.7687730000000004</v>
      </c>
      <c r="BF245" s="744">
        <v>734915</v>
      </c>
      <c r="BG245" s="382">
        <f t="shared" si="346"/>
        <v>8.8415680000000005</v>
      </c>
      <c r="BH245" s="69">
        <f t="shared" si="286"/>
        <v>2340858</v>
      </c>
      <c r="BI245" s="382">
        <f t="shared" si="347"/>
        <v>27.164556000000001</v>
      </c>
      <c r="BJ245" s="744">
        <v>3075773</v>
      </c>
      <c r="BK245" s="382">
        <f t="shared" si="348"/>
        <v>36.006124</v>
      </c>
      <c r="BL245" s="69">
        <f t="shared" si="385"/>
        <v>1123789</v>
      </c>
      <c r="BM245" s="382">
        <f t="shared" si="349"/>
        <v>13.25531</v>
      </c>
      <c r="BN245" s="69">
        <f t="shared" si="313"/>
        <v>2470627</v>
      </c>
      <c r="BO245" s="382">
        <f t="shared" si="350"/>
        <v>28.526152</v>
      </c>
      <c r="BP245" s="744">
        <v>3594416</v>
      </c>
      <c r="BQ245" s="382">
        <f t="shared" si="351"/>
        <v>41.781461999999998</v>
      </c>
      <c r="BR245" s="20"/>
      <c r="BS245" s="744">
        <v>731386</v>
      </c>
      <c r="BT245" s="420">
        <f t="shared" si="357"/>
        <v>8.4269189999999998</v>
      </c>
      <c r="BU245" s="69">
        <f t="shared" si="314"/>
        <v>51513</v>
      </c>
      <c r="BV245" s="420">
        <f t="shared" si="358"/>
        <v>0.51398999999999995</v>
      </c>
      <c r="BW245" s="744">
        <v>782899</v>
      </c>
      <c r="BX245" s="420">
        <f t="shared" si="329"/>
        <v>8.9409089999999996</v>
      </c>
      <c r="BY245" s="744">
        <v>1492582</v>
      </c>
      <c r="BZ245" s="420">
        <f t="shared" si="330"/>
        <v>15.967052000000001</v>
      </c>
      <c r="CA245" s="69">
        <f t="shared" si="315"/>
        <v>1466911</v>
      </c>
      <c r="CB245" s="420">
        <f t="shared" si="278"/>
        <v>15.182487</v>
      </c>
      <c r="CC245" s="744">
        <v>2959493</v>
      </c>
      <c r="CD245" s="420">
        <f t="shared" si="392"/>
        <v>31.149539000000001</v>
      </c>
      <c r="CE245" s="69">
        <f t="shared" si="316"/>
        <v>2223968</v>
      </c>
      <c r="CF245" s="420">
        <f t="shared" si="393"/>
        <v>24.393971000000001</v>
      </c>
      <c r="CG245" s="69">
        <f t="shared" si="317"/>
        <v>1520173</v>
      </c>
      <c r="CH245" s="420">
        <f t="shared" si="386"/>
        <v>15.723782</v>
      </c>
      <c r="CI245" s="744">
        <v>3744141</v>
      </c>
      <c r="CJ245" s="471">
        <f t="shared" si="387"/>
        <v>40.117753</v>
      </c>
      <c r="CK245" s="96"/>
      <c r="CL245" s="514">
        <v>997</v>
      </c>
      <c r="CM245" s="868">
        <f t="shared" si="287"/>
        <v>1.1043129388164494</v>
      </c>
      <c r="CN245" s="613"/>
      <c r="CO245" s="96"/>
      <c r="CP245" s="69">
        <f t="shared" si="318"/>
        <v>429438.58976930793</v>
      </c>
      <c r="CQ245" s="692">
        <f t="shared" si="359"/>
        <v>4.8634596567383008</v>
      </c>
      <c r="CR245" s="69">
        <f t="shared" si="318"/>
        <v>142956.62286860583</v>
      </c>
      <c r="CS245" s="692">
        <f t="shared" si="360"/>
        <v>1.4931492797410539</v>
      </c>
      <c r="CT245" s="69">
        <f t="shared" si="318"/>
        <v>572395.21263791376</v>
      </c>
      <c r="CU245" s="692">
        <f t="shared" si="388"/>
        <v>6.3566089364793541</v>
      </c>
      <c r="CV245" s="69">
        <f t="shared" si="318"/>
        <v>811576.14343029098</v>
      </c>
      <c r="CW245" s="692">
        <f t="shared" si="389"/>
        <v>9.7412485681666716</v>
      </c>
      <c r="CX245" s="69">
        <f t="shared" si="319"/>
        <v>2585039.7773319962</v>
      </c>
      <c r="CY245" s="692">
        <f t="shared" si="333"/>
        <v>29.930068558928159</v>
      </c>
      <c r="CZ245" s="69">
        <f t="shared" si="320"/>
        <v>3396615.920762287</v>
      </c>
      <c r="DA245" s="692">
        <f t="shared" si="372"/>
        <v>39.671317127094831</v>
      </c>
      <c r="DB245" s="69">
        <f t="shared" si="321"/>
        <v>1241014.733199599</v>
      </c>
      <c r="DC245" s="692">
        <f t="shared" si="373"/>
        <v>14.604708224904973</v>
      </c>
      <c r="DD245" s="69">
        <f t="shared" si="322"/>
        <v>2728345.3630892681</v>
      </c>
      <c r="DE245" s="692">
        <f t="shared" si="363"/>
        <v>31.430451481593312</v>
      </c>
      <c r="DF245" s="69">
        <f t="shared" si="322"/>
        <v>3969360.0962888668</v>
      </c>
      <c r="DG245" s="692">
        <f t="shared" si="284"/>
        <v>46.035159706498291</v>
      </c>
      <c r="DH245" s="20"/>
      <c r="DI245" s="69">
        <f t="shared" si="323"/>
        <v>807679.02306920767</v>
      </c>
      <c r="DJ245" s="692">
        <f t="shared" si="364"/>
        <v>9.286148945650579</v>
      </c>
      <c r="DK245" s="69">
        <f t="shared" si="323"/>
        <v>56886.47241725176</v>
      </c>
      <c r="DL245" s="692">
        <f t="shared" si="365"/>
        <v>0.56637322230487108</v>
      </c>
      <c r="DM245" s="69">
        <f t="shared" si="323"/>
        <v>864565.49548645946</v>
      </c>
      <c r="DN245" s="692">
        <f t="shared" si="390"/>
        <v>9.8525221679554473</v>
      </c>
      <c r="DO245" s="69">
        <f t="shared" si="323"/>
        <v>1648277.6148445336</v>
      </c>
      <c r="DP245" s="692">
        <f t="shared" si="391"/>
        <v>17.593202198950472</v>
      </c>
      <c r="DQ245" s="69">
        <f t="shared" si="324"/>
        <v>1619928.7973921767</v>
      </c>
      <c r="DR245" s="692">
        <f t="shared" si="335"/>
        <v>16.730157556928532</v>
      </c>
      <c r="DS245" s="69">
        <f t="shared" si="325"/>
        <v>3268206.4122367105</v>
      </c>
      <c r="DT245" s="692">
        <f t="shared" si="374"/>
        <v>34.323359755878997</v>
      </c>
      <c r="DU245" s="69">
        <f t="shared" si="326"/>
        <v>2455956.6379137416</v>
      </c>
      <c r="DV245" s="471">
        <f t="shared" si="375"/>
        <v>26.879351144601046</v>
      </c>
      <c r="DW245" s="69">
        <f t="shared" si="327"/>
        <v>1678746.7131394183</v>
      </c>
      <c r="DX245" s="692">
        <f t="shared" si="368"/>
        <v>17.326614378840016</v>
      </c>
      <c r="DY245" s="69">
        <f t="shared" si="328"/>
        <v>4134703.3510531597</v>
      </c>
      <c r="DZ245" s="692">
        <f t="shared" si="285"/>
        <v>44.205965523441058</v>
      </c>
      <c r="EA245" s="91"/>
      <c r="EB245" s="388">
        <v>254000</v>
      </c>
      <c r="EC245" s="69">
        <f t="shared" si="290"/>
        <v>1126000</v>
      </c>
      <c r="ED245" s="388">
        <v>1380000</v>
      </c>
      <c r="EE245" s="388">
        <v>162000</v>
      </c>
      <c r="EF245" s="69">
        <f t="shared" si="291"/>
        <v>673000</v>
      </c>
      <c r="EG245" s="388">
        <v>835000</v>
      </c>
      <c r="EH245" s="388">
        <v>416000</v>
      </c>
      <c r="EI245" s="69">
        <f t="shared" si="331"/>
        <v>1799000</v>
      </c>
      <c r="EJ245" s="388">
        <v>2215000</v>
      </c>
      <c r="EK245" s="91"/>
      <c r="EL245" s="69">
        <f t="shared" si="376"/>
        <v>3048000</v>
      </c>
      <c r="EM245" s="69">
        <f t="shared" si="377"/>
        <v>15696000</v>
      </c>
      <c r="EN245" s="69">
        <f t="shared" si="378"/>
        <v>18744000</v>
      </c>
      <c r="EO245" s="69">
        <f t="shared" si="379"/>
        <v>2485000</v>
      </c>
      <c r="EP245" s="69">
        <f t="shared" si="380"/>
        <v>11112000</v>
      </c>
      <c r="EQ245" s="69">
        <f t="shared" si="381"/>
        <v>13597000</v>
      </c>
      <c r="ER245" s="69">
        <f t="shared" si="382"/>
        <v>5532000</v>
      </c>
      <c r="ES245" s="69">
        <f t="shared" si="383"/>
        <v>26809000</v>
      </c>
      <c r="ET245" s="69">
        <f t="shared" si="384"/>
        <v>32341000</v>
      </c>
      <c r="EU245" s="91"/>
    </row>
    <row r="246" spans="1:151" s="72" customFormat="1">
      <c r="A246" s="61">
        <v>40391</v>
      </c>
      <c r="B246" s="70">
        <v>292</v>
      </c>
      <c r="C246" s="70">
        <f t="shared" si="292"/>
        <v>777</v>
      </c>
      <c r="D246" s="70">
        <v>1069</v>
      </c>
      <c r="E246" s="70">
        <f t="shared" si="293"/>
        <v>2351</v>
      </c>
      <c r="F246" s="70">
        <f t="shared" si="294"/>
        <v>3267</v>
      </c>
      <c r="G246" s="70">
        <f t="shared" si="295"/>
        <v>5618</v>
      </c>
      <c r="H246" s="70">
        <v>2643</v>
      </c>
      <c r="I246" s="70">
        <f t="shared" si="296"/>
        <v>4044</v>
      </c>
      <c r="J246" s="70">
        <v>6687</v>
      </c>
      <c r="K246" s="23"/>
      <c r="L246" s="70">
        <v>899</v>
      </c>
      <c r="M246" s="70">
        <f t="shared" si="297"/>
        <v>1785</v>
      </c>
      <c r="N246" s="70">
        <v>2684</v>
      </c>
      <c r="O246" s="70">
        <f t="shared" si="298"/>
        <v>1173</v>
      </c>
      <c r="P246" s="70">
        <f t="shared" si="299"/>
        <v>1925</v>
      </c>
      <c r="Q246" s="70">
        <f t="shared" si="300"/>
        <v>3098</v>
      </c>
      <c r="R246" s="70">
        <v>2072</v>
      </c>
      <c r="S246" s="70">
        <f t="shared" si="301"/>
        <v>3710</v>
      </c>
      <c r="T246" s="70">
        <v>5782</v>
      </c>
      <c r="U246" s="23"/>
      <c r="V246" s="70">
        <v>-607</v>
      </c>
      <c r="W246" s="70">
        <f t="shared" si="302"/>
        <v>-1008</v>
      </c>
      <c r="X246" s="70">
        <v>-1615</v>
      </c>
      <c r="Y246" s="70">
        <f t="shared" si="303"/>
        <v>1178</v>
      </c>
      <c r="Z246" s="70">
        <f t="shared" si="304"/>
        <v>1342</v>
      </c>
      <c r="AA246" s="70">
        <f t="shared" si="305"/>
        <v>2520</v>
      </c>
      <c r="AB246" s="70">
        <v>571</v>
      </c>
      <c r="AC246" s="70">
        <f t="shared" si="306"/>
        <v>334</v>
      </c>
      <c r="AD246" s="70">
        <v>905</v>
      </c>
      <c r="AE246" s="23"/>
      <c r="AF246" s="233">
        <f t="shared" si="352"/>
        <v>-6860</v>
      </c>
      <c r="AG246" s="233">
        <f t="shared" si="307"/>
        <v>-10476</v>
      </c>
      <c r="AH246" s="233">
        <f t="shared" si="353"/>
        <v>-17336</v>
      </c>
      <c r="AI246" s="233">
        <f t="shared" si="308"/>
        <v>15279</v>
      </c>
      <c r="AJ246" s="233">
        <f t="shared" si="309"/>
        <v>16564</v>
      </c>
      <c r="AK246" s="233">
        <f t="shared" si="310"/>
        <v>31843</v>
      </c>
      <c r="AL246" s="233">
        <f t="shared" si="354"/>
        <v>8419</v>
      </c>
      <c r="AM246" s="233">
        <f t="shared" si="311"/>
        <v>6088</v>
      </c>
      <c r="AN246" s="233">
        <f t="shared" si="355"/>
        <v>14507</v>
      </c>
      <c r="AO246" s="23"/>
      <c r="AP246" s="233">
        <f t="shared" si="336"/>
        <v>4660</v>
      </c>
      <c r="AQ246" s="233">
        <f t="shared" si="337"/>
        <v>11520</v>
      </c>
      <c r="AR246" s="233">
        <f t="shared" si="338"/>
        <v>-6860</v>
      </c>
      <c r="AS246" s="233">
        <f t="shared" si="339"/>
        <v>28458</v>
      </c>
      <c r="AT246" s="233">
        <f t="shared" si="340"/>
        <v>13179</v>
      </c>
      <c r="AU246" s="233">
        <f t="shared" si="341"/>
        <v>15279</v>
      </c>
      <c r="AV246" s="409">
        <f t="shared" si="342"/>
        <v>33118</v>
      </c>
      <c r="AW246" s="409">
        <f t="shared" si="343"/>
        <v>24699</v>
      </c>
      <c r="AX246" s="233">
        <f t="shared" si="344"/>
        <v>8419</v>
      </c>
      <c r="AY246" s="75"/>
      <c r="AZ246" s="744">
        <v>377023</v>
      </c>
      <c r="BA246" s="382">
        <f t="shared" si="356"/>
        <v>4.4181249999999999</v>
      </c>
      <c r="BB246" s="69">
        <f t="shared" si="312"/>
        <v>178410</v>
      </c>
      <c r="BC246" s="382">
        <f t="shared" si="356"/>
        <v>1.426517</v>
      </c>
      <c r="BD246" s="744">
        <v>555433</v>
      </c>
      <c r="BE246" s="382">
        <f t="shared" si="345"/>
        <v>5.8446420000000003</v>
      </c>
      <c r="BF246" s="744">
        <v>695881</v>
      </c>
      <c r="BG246" s="382">
        <f t="shared" si="346"/>
        <v>8.9266550000000002</v>
      </c>
      <c r="BH246" s="69">
        <f t="shared" si="286"/>
        <v>1977520</v>
      </c>
      <c r="BI246" s="382">
        <f t="shared" si="347"/>
        <v>27.392668</v>
      </c>
      <c r="BJ246" s="744">
        <v>2673401</v>
      </c>
      <c r="BK246" s="382">
        <f t="shared" si="348"/>
        <v>36.319322999999997</v>
      </c>
      <c r="BL246" s="69">
        <f t="shared" si="385"/>
        <v>1072904</v>
      </c>
      <c r="BM246" s="382">
        <f t="shared" si="349"/>
        <v>13.34478</v>
      </c>
      <c r="BN246" s="69">
        <f t="shared" si="313"/>
        <v>2156446</v>
      </c>
      <c r="BO246" s="382">
        <f t="shared" si="350"/>
        <v>28.82582</v>
      </c>
      <c r="BP246" s="744">
        <v>3229350</v>
      </c>
      <c r="BQ246" s="382">
        <f t="shared" si="351"/>
        <v>42.1706</v>
      </c>
      <c r="BR246" s="20"/>
      <c r="BS246" s="744">
        <v>747260</v>
      </c>
      <c r="BT246" s="420">
        <f t="shared" si="357"/>
        <v>8.3400400000000001</v>
      </c>
      <c r="BU246" s="69">
        <f t="shared" si="314"/>
        <v>50141</v>
      </c>
      <c r="BV246" s="420">
        <f t="shared" si="358"/>
        <v>0.51766999999999996</v>
      </c>
      <c r="BW246" s="744">
        <v>797401</v>
      </c>
      <c r="BX246" s="420">
        <f t="shared" si="329"/>
        <v>8.8577100000000009</v>
      </c>
      <c r="BY246" s="744">
        <v>1528298</v>
      </c>
      <c r="BZ246" s="420">
        <f t="shared" si="330"/>
        <v>16.126595999999999</v>
      </c>
      <c r="CA246" s="69">
        <f t="shared" si="315"/>
        <v>1257725</v>
      </c>
      <c r="CB246" s="420">
        <f t="shared" si="278"/>
        <v>15.243197</v>
      </c>
      <c r="CC246" s="744">
        <v>2786023</v>
      </c>
      <c r="CD246" s="420">
        <f t="shared" si="392"/>
        <v>31.369793000000001</v>
      </c>
      <c r="CE246" s="69">
        <f t="shared" si="316"/>
        <v>2275558</v>
      </c>
      <c r="CF246" s="420">
        <f t="shared" si="393"/>
        <v>24.466636000000001</v>
      </c>
      <c r="CG246" s="69">
        <f t="shared" si="317"/>
        <v>1309523</v>
      </c>
      <c r="CH246" s="420">
        <f t="shared" si="386"/>
        <v>15.786837</v>
      </c>
      <c r="CI246" s="744">
        <v>3585081</v>
      </c>
      <c r="CJ246" s="471">
        <f t="shared" si="387"/>
        <v>40.253473</v>
      </c>
      <c r="CK246" s="96"/>
      <c r="CL246" s="514">
        <v>997</v>
      </c>
      <c r="CM246" s="868">
        <f t="shared" si="287"/>
        <v>1.1043129388164494</v>
      </c>
      <c r="CN246" s="613"/>
      <c r="CO246" s="96"/>
      <c r="CP246" s="69">
        <f t="shared" si="318"/>
        <v>416351.37713139423</v>
      </c>
      <c r="CQ246" s="692">
        <f t="shared" si="359"/>
        <v>4.8645512767846739</v>
      </c>
      <c r="CR246" s="69">
        <f t="shared" si="318"/>
        <v>197020.47141424275</v>
      </c>
      <c r="CS246" s="692">
        <f t="shared" si="360"/>
        <v>1.5710165892119765</v>
      </c>
      <c r="CT246" s="69">
        <f t="shared" si="318"/>
        <v>613371.84854563698</v>
      </c>
      <c r="CU246" s="692">
        <f t="shared" si="388"/>
        <v>6.4355678659966502</v>
      </c>
      <c r="CV246" s="69">
        <f t="shared" si="318"/>
        <v>768470.39217652963</v>
      </c>
      <c r="CW246" s="692">
        <f t="shared" si="389"/>
        <v>9.8290669421245784</v>
      </c>
      <c r="CX246" s="69">
        <f t="shared" si="319"/>
        <v>2183800.9227683051</v>
      </c>
      <c r="CY246" s="692">
        <f t="shared" si="333"/>
        <v>30.16437736833614</v>
      </c>
      <c r="CZ246" s="69">
        <f t="shared" si="320"/>
        <v>2952271.3149448349</v>
      </c>
      <c r="DA246" s="692">
        <f t="shared" si="372"/>
        <v>39.993444310460717</v>
      </c>
      <c r="DB246" s="69">
        <f t="shared" si="321"/>
        <v>1184821.769307924</v>
      </c>
      <c r="DC246" s="692">
        <f t="shared" si="373"/>
        <v>14.693618218909254</v>
      </c>
      <c r="DD246" s="69">
        <f t="shared" si="322"/>
        <v>2381391.2196589769</v>
      </c>
      <c r="DE246" s="692">
        <f t="shared" si="363"/>
        <v>31.742700415827187</v>
      </c>
      <c r="DF246" s="69">
        <f t="shared" si="322"/>
        <v>3566212.9889669009</v>
      </c>
      <c r="DG246" s="692">
        <f t="shared" si="284"/>
        <v>46.436318634736452</v>
      </c>
      <c r="DH246" s="20"/>
      <c r="DI246" s="69">
        <f t="shared" si="323"/>
        <v>825208.88665998005</v>
      </c>
      <c r="DJ246" s="692">
        <f t="shared" si="364"/>
        <v>9.1818162948611644</v>
      </c>
      <c r="DK246" s="69">
        <f t="shared" si="323"/>
        <v>55371.355065195588</v>
      </c>
      <c r="DL246" s="692">
        <f t="shared" si="365"/>
        <v>0.56996971805832575</v>
      </c>
      <c r="DM246" s="69">
        <f t="shared" si="323"/>
        <v>880580.24172517564</v>
      </c>
      <c r="DN246" s="692">
        <f t="shared" si="390"/>
        <v>9.7517860129194887</v>
      </c>
      <c r="DO246" s="69">
        <f t="shared" si="323"/>
        <v>1687719.2557673021</v>
      </c>
      <c r="DP246" s="692">
        <f t="shared" si="391"/>
        <v>17.755619679414128</v>
      </c>
      <c r="DQ246" s="69">
        <f t="shared" si="324"/>
        <v>1388921.9909729189</v>
      </c>
      <c r="DR246" s="692">
        <f t="shared" si="335"/>
        <v>16.785158986160557</v>
      </c>
      <c r="DS246" s="69">
        <f t="shared" si="325"/>
        <v>3076641.246740221</v>
      </c>
      <c r="DT246" s="692">
        <f t="shared" si="374"/>
        <v>34.540778665574685</v>
      </c>
      <c r="DU246" s="69">
        <f t="shared" si="326"/>
        <v>2512928.1424272819</v>
      </c>
      <c r="DV246" s="471">
        <f t="shared" si="375"/>
        <v>26.937435974275292</v>
      </c>
      <c r="DW246" s="69">
        <f t="shared" si="327"/>
        <v>1446123.1925777332</v>
      </c>
      <c r="DX246" s="692">
        <f t="shared" si="368"/>
        <v>17.383707947935967</v>
      </c>
      <c r="DY246" s="69">
        <f t="shared" si="328"/>
        <v>3959051.3350050151</v>
      </c>
      <c r="DZ246" s="692">
        <f t="shared" si="285"/>
        <v>44.321143922211263</v>
      </c>
      <c r="EA246" s="91"/>
      <c r="EB246" s="388">
        <v>256000</v>
      </c>
      <c r="EC246" s="69">
        <f t="shared" si="290"/>
        <v>981000</v>
      </c>
      <c r="ED246" s="388">
        <v>1237000</v>
      </c>
      <c r="EE246" s="388">
        <v>171000</v>
      </c>
      <c r="EF246" s="69">
        <f t="shared" si="291"/>
        <v>618000</v>
      </c>
      <c r="EG246" s="388">
        <v>789000</v>
      </c>
      <c r="EH246" s="388">
        <v>427000</v>
      </c>
      <c r="EI246" s="69">
        <f t="shared" si="331"/>
        <v>1598000</v>
      </c>
      <c r="EJ246" s="388">
        <v>2025000</v>
      </c>
      <c r="EK246" s="91"/>
      <c r="EL246" s="69">
        <f t="shared" si="376"/>
        <v>3073000</v>
      </c>
      <c r="EM246" s="69">
        <f t="shared" si="377"/>
        <v>15658000</v>
      </c>
      <c r="EN246" s="69">
        <f t="shared" si="378"/>
        <v>18731000</v>
      </c>
      <c r="EO246" s="69">
        <f t="shared" si="379"/>
        <v>2504000</v>
      </c>
      <c r="EP246" s="69">
        <f t="shared" si="380"/>
        <v>11106000</v>
      </c>
      <c r="EQ246" s="69">
        <f t="shared" si="381"/>
        <v>13610000</v>
      </c>
      <c r="ER246" s="69">
        <f t="shared" si="382"/>
        <v>5576000</v>
      </c>
      <c r="ES246" s="69">
        <f t="shared" si="383"/>
        <v>26764000</v>
      </c>
      <c r="ET246" s="69">
        <f t="shared" si="384"/>
        <v>32340000</v>
      </c>
      <c r="EU246" s="91"/>
    </row>
    <row r="247" spans="1:151" s="72" customFormat="1">
      <c r="A247" s="61">
        <v>40422</v>
      </c>
      <c r="B247" s="70">
        <v>346</v>
      </c>
      <c r="C247" s="70">
        <f t="shared" si="292"/>
        <v>804</v>
      </c>
      <c r="D247" s="70">
        <v>1150</v>
      </c>
      <c r="E247" s="70">
        <f t="shared" si="293"/>
        <v>2695</v>
      </c>
      <c r="F247" s="70">
        <f t="shared" si="294"/>
        <v>3603</v>
      </c>
      <c r="G247" s="70">
        <f t="shared" si="295"/>
        <v>6298</v>
      </c>
      <c r="H247" s="70">
        <v>3041</v>
      </c>
      <c r="I247" s="70">
        <f t="shared" si="296"/>
        <v>4407</v>
      </c>
      <c r="J247" s="70">
        <v>7448</v>
      </c>
      <c r="K247" s="23"/>
      <c r="L247" s="70">
        <v>855</v>
      </c>
      <c r="M247" s="70">
        <f t="shared" si="297"/>
        <v>1795</v>
      </c>
      <c r="N247" s="70">
        <v>2650</v>
      </c>
      <c r="O247" s="70">
        <f t="shared" si="298"/>
        <v>909</v>
      </c>
      <c r="P247" s="70">
        <f t="shared" si="299"/>
        <v>1375</v>
      </c>
      <c r="Q247" s="70">
        <f t="shared" si="300"/>
        <v>2284</v>
      </c>
      <c r="R247" s="70">
        <v>1764</v>
      </c>
      <c r="S247" s="70">
        <f t="shared" si="301"/>
        <v>3170</v>
      </c>
      <c r="T247" s="70">
        <v>4934</v>
      </c>
      <c r="U247" s="23"/>
      <c r="V247" s="70">
        <v>-509</v>
      </c>
      <c r="W247" s="70">
        <f t="shared" si="302"/>
        <v>-991</v>
      </c>
      <c r="X247" s="70">
        <v>-1500</v>
      </c>
      <c r="Y247" s="70">
        <f t="shared" si="303"/>
        <v>1786</v>
      </c>
      <c r="Z247" s="70">
        <f t="shared" si="304"/>
        <v>2228</v>
      </c>
      <c r="AA247" s="70">
        <f t="shared" si="305"/>
        <v>4014</v>
      </c>
      <c r="AB247" s="70">
        <v>1277</v>
      </c>
      <c r="AC247" s="70">
        <f t="shared" si="306"/>
        <v>1237</v>
      </c>
      <c r="AD247" s="70">
        <v>2514</v>
      </c>
      <c r="AE247" s="23"/>
      <c r="AF247" s="233">
        <f t="shared" si="352"/>
        <v>-7029</v>
      </c>
      <c r="AG247" s="233">
        <f t="shared" si="307"/>
        <v>-11059</v>
      </c>
      <c r="AH247" s="233">
        <f t="shared" si="353"/>
        <v>-18088</v>
      </c>
      <c r="AI247" s="233">
        <f t="shared" si="308"/>
        <v>15291</v>
      </c>
      <c r="AJ247" s="233">
        <f t="shared" si="309"/>
        <v>16711</v>
      </c>
      <c r="AK247" s="233">
        <f t="shared" si="310"/>
        <v>32002</v>
      </c>
      <c r="AL247" s="233">
        <f t="shared" si="354"/>
        <v>8262</v>
      </c>
      <c r="AM247" s="233">
        <f t="shared" si="311"/>
        <v>5652</v>
      </c>
      <c r="AN247" s="233">
        <f t="shared" si="355"/>
        <v>13914</v>
      </c>
      <c r="AO247" s="23"/>
      <c r="AP247" s="233">
        <f t="shared" si="336"/>
        <v>4712</v>
      </c>
      <c r="AQ247" s="233">
        <f t="shared" si="337"/>
        <v>11741</v>
      </c>
      <c r="AR247" s="233">
        <f t="shared" si="338"/>
        <v>-7029</v>
      </c>
      <c r="AS247" s="233">
        <f t="shared" si="339"/>
        <v>28519</v>
      </c>
      <c r="AT247" s="233">
        <f t="shared" si="340"/>
        <v>13228</v>
      </c>
      <c r="AU247" s="233">
        <f t="shared" si="341"/>
        <v>15291</v>
      </c>
      <c r="AV247" s="409">
        <f t="shared" si="342"/>
        <v>33231</v>
      </c>
      <c r="AW247" s="409">
        <f t="shared" si="343"/>
        <v>24969</v>
      </c>
      <c r="AX247" s="233">
        <f t="shared" si="344"/>
        <v>8262</v>
      </c>
      <c r="AY247" s="75"/>
      <c r="AZ247" s="744">
        <v>382253</v>
      </c>
      <c r="BA247" s="382">
        <f t="shared" si="356"/>
        <v>4.4678570000000004</v>
      </c>
      <c r="BB247" s="69">
        <f t="shared" si="312"/>
        <v>128728</v>
      </c>
      <c r="BC247" s="382">
        <f t="shared" si="356"/>
        <v>1.466356</v>
      </c>
      <c r="BD247" s="744">
        <v>510981</v>
      </c>
      <c r="BE247" s="382">
        <f t="shared" si="345"/>
        <v>5.9342129999999997</v>
      </c>
      <c r="BF247" s="744">
        <v>774674</v>
      </c>
      <c r="BG247" s="382">
        <f t="shared" si="346"/>
        <v>9.0734539999999999</v>
      </c>
      <c r="BH247" s="69">
        <f t="shared" si="286"/>
        <v>1935602</v>
      </c>
      <c r="BI247" s="382">
        <f t="shared" si="347"/>
        <v>27.513271</v>
      </c>
      <c r="BJ247" s="744">
        <v>2710276</v>
      </c>
      <c r="BK247" s="382">
        <f t="shared" si="348"/>
        <v>36.586725000000001</v>
      </c>
      <c r="BL247" s="69">
        <f t="shared" si="385"/>
        <v>1156927</v>
      </c>
      <c r="BM247" s="382">
        <f t="shared" si="349"/>
        <v>13.541311</v>
      </c>
      <c r="BN247" s="69">
        <f t="shared" si="313"/>
        <v>2064777</v>
      </c>
      <c r="BO247" s="382">
        <f t="shared" si="350"/>
        <v>28.98629</v>
      </c>
      <c r="BP247" s="744">
        <v>3221704</v>
      </c>
      <c r="BQ247" s="382">
        <f t="shared" si="351"/>
        <v>42.527600999999997</v>
      </c>
      <c r="BR247" s="20"/>
      <c r="BS247" s="744">
        <v>750234</v>
      </c>
      <c r="BT247" s="420">
        <f t="shared" si="357"/>
        <v>8.3509049999999991</v>
      </c>
      <c r="BU247" s="69">
        <f t="shared" si="314"/>
        <v>42083</v>
      </c>
      <c r="BV247" s="420">
        <f t="shared" si="358"/>
        <v>0.51412500000000005</v>
      </c>
      <c r="BW247" s="744">
        <v>792317</v>
      </c>
      <c r="BX247" s="420">
        <f t="shared" si="329"/>
        <v>8.8650300000000009</v>
      </c>
      <c r="BY247" s="744">
        <v>1638728</v>
      </c>
      <c r="BZ247" s="420">
        <f t="shared" si="330"/>
        <v>16.409459999999999</v>
      </c>
      <c r="CA247" s="69">
        <f t="shared" si="315"/>
        <v>1216526</v>
      </c>
      <c r="CB247" s="420">
        <f t="shared" si="278"/>
        <v>15.280733</v>
      </c>
      <c r="CC247" s="744">
        <v>2855254</v>
      </c>
      <c r="CD247" s="420">
        <f t="shared" si="392"/>
        <v>31.690193000000001</v>
      </c>
      <c r="CE247" s="69">
        <f t="shared" si="316"/>
        <v>2388962</v>
      </c>
      <c r="CF247" s="420">
        <f t="shared" si="393"/>
        <v>24.760365</v>
      </c>
      <c r="CG247" s="69">
        <f t="shared" si="317"/>
        <v>1260423</v>
      </c>
      <c r="CH247" s="420">
        <f t="shared" si="386"/>
        <v>15.819205999999999</v>
      </c>
      <c r="CI247" s="744">
        <v>3649385</v>
      </c>
      <c r="CJ247" s="471">
        <f t="shared" si="387"/>
        <v>40.579571000000001</v>
      </c>
      <c r="CK247" s="96"/>
      <c r="CL247" s="514">
        <v>1007</v>
      </c>
      <c r="CM247" s="868">
        <f t="shared" si="287"/>
        <v>1.0933465739821251</v>
      </c>
      <c r="CN247" s="613"/>
      <c r="CO247" s="96"/>
      <c r="CP247" s="69">
        <f t="shared" si="318"/>
        <v>417935.00794438925</v>
      </c>
      <c r="CQ247" s="692">
        <f t="shared" si="359"/>
        <v>4.9178392518605376</v>
      </c>
      <c r="CR247" s="69">
        <f t="shared" si="318"/>
        <v>140744.31777557099</v>
      </c>
      <c r="CS247" s="692">
        <f t="shared" si="360"/>
        <v>1.6142840255134443</v>
      </c>
      <c r="CT247" s="69">
        <f t="shared" si="318"/>
        <v>558679.32571996027</v>
      </c>
      <c r="CU247" s="692">
        <f t="shared" si="388"/>
        <v>6.532123277373981</v>
      </c>
      <c r="CV247" s="69">
        <f t="shared" si="318"/>
        <v>846987.16385302879</v>
      </c>
      <c r="CW247" s="692">
        <f t="shared" si="389"/>
        <v>9.9875178758979271</v>
      </c>
      <c r="CX247" s="69">
        <f t="shared" si="319"/>
        <v>2116283.8152929493</v>
      </c>
      <c r="CY247" s="692">
        <f t="shared" si="333"/>
        <v>30.290308694585267</v>
      </c>
      <c r="CZ247" s="69">
        <f t="shared" si="320"/>
        <v>2963270.9791459781</v>
      </c>
      <c r="DA247" s="692">
        <f t="shared" si="372"/>
        <v>40.277826570483192</v>
      </c>
      <c r="DB247" s="69">
        <f t="shared" si="321"/>
        <v>1264922.171797418</v>
      </c>
      <c r="DC247" s="692">
        <f t="shared" si="373"/>
        <v>14.905357127758466</v>
      </c>
      <c r="DD247" s="69">
        <f t="shared" si="322"/>
        <v>2257516.8589870902</v>
      </c>
      <c r="DE247" s="692">
        <f t="shared" si="363"/>
        <v>31.911928423220655</v>
      </c>
      <c r="DF247" s="69">
        <f t="shared" si="322"/>
        <v>3522439.0307845082</v>
      </c>
      <c r="DG247" s="692">
        <f t="shared" si="284"/>
        <v>46.817285550979115</v>
      </c>
      <c r="DH247" s="20"/>
      <c r="DI247" s="69">
        <f t="shared" si="323"/>
        <v>820265.77358490566</v>
      </c>
      <c r="DJ247" s="692">
        <f t="shared" si="364"/>
        <v>9.1912800076890981</v>
      </c>
      <c r="DK247" s="69">
        <f t="shared" si="323"/>
        <v>46011.303872889774</v>
      </c>
      <c r="DL247" s="692">
        <f t="shared" si="365"/>
        <v>0.56594473906268961</v>
      </c>
      <c r="DM247" s="69">
        <f t="shared" si="323"/>
        <v>866277.07745779539</v>
      </c>
      <c r="DN247" s="692">
        <f t="shared" si="390"/>
        <v>9.7572247467517865</v>
      </c>
      <c r="DO247" s="69">
        <f t="shared" si="323"/>
        <v>1791697.6444885798</v>
      </c>
      <c r="DP247" s="692">
        <f t="shared" si="391"/>
        <v>18.06045849521745</v>
      </c>
      <c r="DQ247" s="69">
        <f t="shared" si="324"/>
        <v>1330084.5342601787</v>
      </c>
      <c r="DR247" s="692">
        <f t="shared" si="335"/>
        <v>16.822347116038266</v>
      </c>
      <c r="DS247" s="69">
        <f t="shared" si="325"/>
        <v>3121782.1787487585</v>
      </c>
      <c r="DT247" s="692">
        <f t="shared" si="374"/>
        <v>34.882805611255712</v>
      </c>
      <c r="DU247" s="69">
        <f t="shared" si="326"/>
        <v>2611963.4180734856</v>
      </c>
      <c r="DV247" s="471">
        <f t="shared" si="375"/>
        <v>27.251738502906548</v>
      </c>
      <c r="DW247" s="69">
        <f t="shared" si="327"/>
        <v>1378079.168818272</v>
      </c>
      <c r="DX247" s="692">
        <f t="shared" si="368"/>
        <v>17.415086465359817</v>
      </c>
      <c r="DY247" s="69">
        <f t="shared" si="328"/>
        <v>3990042.5868917578</v>
      </c>
      <c r="DZ247" s="692">
        <f t="shared" si="285"/>
        <v>44.666824968266369</v>
      </c>
      <c r="EA247" s="91"/>
      <c r="EB247" s="388">
        <v>265000</v>
      </c>
      <c r="EC247" s="69">
        <f t="shared" si="290"/>
        <v>1108000</v>
      </c>
      <c r="ED247" s="388">
        <v>1373000</v>
      </c>
      <c r="EE247" s="388">
        <v>173000</v>
      </c>
      <c r="EF247" s="69">
        <f t="shared" si="291"/>
        <v>638000</v>
      </c>
      <c r="EG247" s="388">
        <v>811000</v>
      </c>
      <c r="EH247" s="388">
        <v>438000</v>
      </c>
      <c r="EI247" s="69">
        <f t="shared" si="331"/>
        <v>1746000</v>
      </c>
      <c r="EJ247" s="388">
        <v>2184000</v>
      </c>
      <c r="EK247" s="91"/>
      <c r="EL247" s="69">
        <f t="shared" si="376"/>
        <v>3097000</v>
      </c>
      <c r="EM247" s="69">
        <f t="shared" si="377"/>
        <v>15622000</v>
      </c>
      <c r="EN247" s="69">
        <f t="shared" si="378"/>
        <v>18719000</v>
      </c>
      <c r="EO247" s="69">
        <f t="shared" si="379"/>
        <v>2505000</v>
      </c>
      <c r="EP247" s="69">
        <f t="shared" si="380"/>
        <v>11090000</v>
      </c>
      <c r="EQ247" s="69">
        <f t="shared" si="381"/>
        <v>13595000</v>
      </c>
      <c r="ER247" s="69">
        <f t="shared" si="382"/>
        <v>5601000</v>
      </c>
      <c r="ES247" s="69">
        <f t="shared" si="383"/>
        <v>26712000</v>
      </c>
      <c r="ET247" s="69">
        <f t="shared" si="384"/>
        <v>32313000</v>
      </c>
      <c r="EU247" s="91"/>
    </row>
    <row r="248" spans="1:151" s="72" customFormat="1">
      <c r="A248" s="61">
        <v>40452</v>
      </c>
      <c r="B248" s="70">
        <v>359</v>
      </c>
      <c r="C248" s="70">
        <f t="shared" si="292"/>
        <v>820</v>
      </c>
      <c r="D248" s="70">
        <v>1179</v>
      </c>
      <c r="E248" s="70">
        <f t="shared" si="293"/>
        <v>2461</v>
      </c>
      <c r="F248" s="70">
        <f t="shared" si="294"/>
        <v>3476</v>
      </c>
      <c r="G248" s="70">
        <f t="shared" si="295"/>
        <v>5937</v>
      </c>
      <c r="H248" s="70">
        <v>2820</v>
      </c>
      <c r="I248" s="70">
        <f t="shared" si="296"/>
        <v>4296</v>
      </c>
      <c r="J248" s="70">
        <v>7116</v>
      </c>
      <c r="K248" s="23"/>
      <c r="L248" s="70">
        <v>1075</v>
      </c>
      <c r="M248" s="70">
        <f t="shared" si="297"/>
        <v>1956</v>
      </c>
      <c r="N248" s="70">
        <v>3031</v>
      </c>
      <c r="O248" s="70">
        <f t="shared" si="298"/>
        <v>984</v>
      </c>
      <c r="P248" s="70">
        <f t="shared" si="299"/>
        <v>1401</v>
      </c>
      <c r="Q248" s="70">
        <f t="shared" si="300"/>
        <v>2385</v>
      </c>
      <c r="R248" s="70">
        <v>2059</v>
      </c>
      <c r="S248" s="70">
        <f t="shared" si="301"/>
        <v>3357</v>
      </c>
      <c r="T248" s="70">
        <v>5416</v>
      </c>
      <c r="U248" s="23"/>
      <c r="V248" s="70">
        <v>-716</v>
      </c>
      <c r="W248" s="70">
        <f t="shared" si="302"/>
        <v>-1136</v>
      </c>
      <c r="X248" s="70">
        <v>-1852</v>
      </c>
      <c r="Y248" s="70">
        <f t="shared" si="303"/>
        <v>1477</v>
      </c>
      <c r="Z248" s="70">
        <f t="shared" si="304"/>
        <v>2075</v>
      </c>
      <c r="AA248" s="70">
        <f t="shared" si="305"/>
        <v>3552</v>
      </c>
      <c r="AB248" s="70">
        <v>761</v>
      </c>
      <c r="AC248" s="70">
        <f t="shared" si="306"/>
        <v>939</v>
      </c>
      <c r="AD248" s="70">
        <v>1700</v>
      </c>
      <c r="AE248" s="23"/>
      <c r="AF248" s="233">
        <f t="shared" si="352"/>
        <v>-7412</v>
      </c>
      <c r="AG248" s="233">
        <f t="shared" si="307"/>
        <v>-11770</v>
      </c>
      <c r="AH248" s="233">
        <f t="shared" si="353"/>
        <v>-19182</v>
      </c>
      <c r="AI248" s="233">
        <f t="shared" si="308"/>
        <v>15188</v>
      </c>
      <c r="AJ248" s="233">
        <f t="shared" si="309"/>
        <v>16604</v>
      </c>
      <c r="AK248" s="233">
        <f t="shared" si="310"/>
        <v>31792</v>
      </c>
      <c r="AL248" s="233">
        <f t="shared" si="354"/>
        <v>7776</v>
      </c>
      <c r="AM248" s="233">
        <f t="shared" si="311"/>
        <v>4834</v>
      </c>
      <c r="AN248" s="233">
        <f t="shared" si="355"/>
        <v>12610</v>
      </c>
      <c r="AO248" s="23"/>
      <c r="AP248" s="233">
        <f t="shared" si="336"/>
        <v>4739</v>
      </c>
      <c r="AQ248" s="233">
        <f t="shared" si="337"/>
        <v>12151</v>
      </c>
      <c r="AR248" s="233">
        <f t="shared" si="338"/>
        <v>-7412</v>
      </c>
      <c r="AS248" s="233">
        <f t="shared" si="339"/>
        <v>28619</v>
      </c>
      <c r="AT248" s="233">
        <f t="shared" si="340"/>
        <v>13431</v>
      </c>
      <c r="AU248" s="233">
        <f t="shared" si="341"/>
        <v>15188</v>
      </c>
      <c r="AV248" s="409">
        <f t="shared" si="342"/>
        <v>33358</v>
      </c>
      <c r="AW248" s="409">
        <f t="shared" si="343"/>
        <v>25582</v>
      </c>
      <c r="AX248" s="233">
        <f t="shared" si="344"/>
        <v>7776</v>
      </c>
      <c r="AY248" s="75"/>
      <c r="AZ248" s="744">
        <v>372134</v>
      </c>
      <c r="BA248" s="382">
        <f t="shared" si="356"/>
        <v>4.4530209999999997</v>
      </c>
      <c r="BB248" s="69">
        <f t="shared" si="312"/>
        <v>156476</v>
      </c>
      <c r="BC248" s="382">
        <f t="shared" si="356"/>
        <v>1.5218100000000001</v>
      </c>
      <c r="BD248" s="744">
        <v>528610</v>
      </c>
      <c r="BE248" s="382">
        <f t="shared" si="345"/>
        <v>5.974831</v>
      </c>
      <c r="BF248" s="744">
        <v>908476</v>
      </c>
      <c r="BG248" s="382">
        <f t="shared" si="346"/>
        <v>9.3117990000000006</v>
      </c>
      <c r="BH248" s="69">
        <f t="shared" si="286"/>
        <v>2368562</v>
      </c>
      <c r="BI248" s="382">
        <f t="shared" si="347"/>
        <v>27.983968000000001</v>
      </c>
      <c r="BJ248" s="744">
        <v>3277038</v>
      </c>
      <c r="BK248" s="382">
        <f t="shared" si="348"/>
        <v>37.295766999999998</v>
      </c>
      <c r="BL248" s="69">
        <f t="shared" si="385"/>
        <v>1280610</v>
      </c>
      <c r="BM248" s="382">
        <f t="shared" si="349"/>
        <v>13.76482</v>
      </c>
      <c r="BN248" s="69">
        <f t="shared" si="313"/>
        <v>2525594</v>
      </c>
      <c r="BO248" s="382">
        <f t="shared" si="350"/>
        <v>29.512595999999998</v>
      </c>
      <c r="BP248" s="744">
        <v>3806204</v>
      </c>
      <c r="BQ248" s="382">
        <f t="shared" si="351"/>
        <v>43.277416000000002</v>
      </c>
      <c r="BR248" s="20"/>
      <c r="BS248" s="744">
        <v>811445</v>
      </c>
      <c r="BT248" s="420">
        <f t="shared" si="357"/>
        <v>8.392042</v>
      </c>
      <c r="BU248" s="69">
        <f t="shared" si="314"/>
        <v>41985</v>
      </c>
      <c r="BV248" s="420">
        <f t="shared" si="358"/>
        <v>0.51430600000000004</v>
      </c>
      <c r="BW248" s="744">
        <v>853430</v>
      </c>
      <c r="BX248" s="420">
        <f t="shared" si="329"/>
        <v>8.9063479999999995</v>
      </c>
      <c r="BY248" s="744">
        <v>1557472</v>
      </c>
      <c r="BZ248" s="420">
        <f t="shared" si="330"/>
        <v>16.586977999999998</v>
      </c>
      <c r="CA248" s="69">
        <f t="shared" si="315"/>
        <v>1415225</v>
      </c>
      <c r="CB248" s="420">
        <f t="shared" si="278"/>
        <v>15.525551</v>
      </c>
      <c r="CC248" s="744">
        <v>2972697</v>
      </c>
      <c r="CD248" s="420">
        <f t="shared" si="392"/>
        <v>32.112529000000002</v>
      </c>
      <c r="CE248" s="69">
        <f t="shared" si="316"/>
        <v>2368917</v>
      </c>
      <c r="CF248" s="420">
        <f t="shared" si="393"/>
        <v>24.979019999999998</v>
      </c>
      <c r="CG248" s="69">
        <f t="shared" si="317"/>
        <v>1458985</v>
      </c>
      <c r="CH248" s="420">
        <f t="shared" si="386"/>
        <v>16.063130999999998</v>
      </c>
      <c r="CI248" s="744">
        <v>3827902</v>
      </c>
      <c r="CJ248" s="471">
        <f t="shared" si="387"/>
        <v>41.042150999999997</v>
      </c>
      <c r="CK248" s="96"/>
      <c r="CL248" s="514">
        <v>1007</v>
      </c>
      <c r="CM248" s="868">
        <f t="shared" si="287"/>
        <v>1.0933465739821251</v>
      </c>
      <c r="CN248" s="613"/>
      <c r="CO248" s="96"/>
      <c r="CP248" s="69">
        <f t="shared" si="318"/>
        <v>406871.43396226416</v>
      </c>
      <c r="CQ248" s="692">
        <f t="shared" si="359"/>
        <v>4.9003541419981005</v>
      </c>
      <c r="CR248" s="69">
        <f t="shared" si="318"/>
        <v>171082.49851042702</v>
      </c>
      <c r="CS248" s="692">
        <f t="shared" si="360"/>
        <v>1.6745844303983735</v>
      </c>
      <c r="CT248" s="69">
        <f t="shared" si="318"/>
        <v>577953.93247269117</v>
      </c>
      <c r="CU248" s="692">
        <f t="shared" si="388"/>
        <v>6.5749385723964728</v>
      </c>
      <c r="CV248" s="69">
        <f t="shared" si="318"/>
        <v>993279.12214498513</v>
      </c>
      <c r="CW248" s="692">
        <f t="shared" si="389"/>
        <v>10.245922265971199</v>
      </c>
      <c r="CX248" s="69">
        <f t="shared" si="319"/>
        <v>2589659.1479642503</v>
      </c>
      <c r="CY248" s="692">
        <f t="shared" si="333"/>
        <v>30.798743375418045</v>
      </c>
      <c r="CZ248" s="69">
        <f t="shared" si="320"/>
        <v>3582938.2701092353</v>
      </c>
      <c r="DA248" s="692">
        <f t="shared" si="372"/>
        <v>41.044665641389237</v>
      </c>
      <c r="DB248" s="69">
        <f t="shared" si="321"/>
        <v>1400150.5561072491</v>
      </c>
      <c r="DC248" s="692">
        <f t="shared" si="373"/>
        <v>15.1462764079693</v>
      </c>
      <c r="DD248" s="69">
        <f t="shared" si="322"/>
        <v>2761349.5471698111</v>
      </c>
      <c r="DE248" s="692">
        <f t="shared" si="363"/>
        <v>32.48083166760162</v>
      </c>
      <c r="DF248" s="69">
        <f t="shared" si="322"/>
        <v>4161500.1032770607</v>
      </c>
      <c r="DG248" s="692">
        <f t="shared" si="284"/>
        <v>47.627108075570916</v>
      </c>
      <c r="DH248" s="20"/>
      <c r="DI248" s="69">
        <f t="shared" si="323"/>
        <v>887190.61072492553</v>
      </c>
      <c r="DJ248" s="692">
        <f t="shared" si="364"/>
        <v>9.233740431163028</v>
      </c>
      <c r="DK248" s="69">
        <f t="shared" si="323"/>
        <v>45904.155908639521</v>
      </c>
      <c r="DL248" s="692">
        <f t="shared" si="365"/>
        <v>0.56600606230200645</v>
      </c>
      <c r="DM248" s="69">
        <f t="shared" si="323"/>
        <v>933094.76663356507</v>
      </c>
      <c r="DN248" s="692">
        <f t="shared" si="390"/>
        <v>9.7997464934650349</v>
      </c>
      <c r="DO248" s="69">
        <f t="shared" si="323"/>
        <v>1702856.6752730883</v>
      </c>
      <c r="DP248" s="692">
        <f t="shared" si="391"/>
        <v>18.250038921486556</v>
      </c>
      <c r="DQ248" s="69">
        <f t="shared" si="324"/>
        <v>1547331.405163853</v>
      </c>
      <c r="DR248" s="692">
        <f t="shared" si="335"/>
        <v>17.086194350883396</v>
      </c>
      <c r="DS248" s="69">
        <f t="shared" si="325"/>
        <v>3250188.0804369412</v>
      </c>
      <c r="DT248" s="692">
        <f t="shared" si="374"/>
        <v>35.336233272369952</v>
      </c>
      <c r="DU248" s="69">
        <f t="shared" si="326"/>
        <v>2590047.2859980138</v>
      </c>
      <c r="DV248" s="471">
        <f t="shared" si="375"/>
        <v>27.483779352649581</v>
      </c>
      <c r="DW248" s="69">
        <f t="shared" si="327"/>
        <v>1595176.2512413107</v>
      </c>
      <c r="DX248" s="692">
        <f t="shared" si="368"/>
        <v>17.677811461621051</v>
      </c>
      <c r="DY248" s="69">
        <f t="shared" si="328"/>
        <v>4185223.5372393248</v>
      </c>
      <c r="DZ248" s="692">
        <f t="shared" si="285"/>
        <v>45.161590814270632</v>
      </c>
      <c r="EA248" s="91"/>
      <c r="EB248" s="388">
        <v>288000</v>
      </c>
      <c r="EC248" s="69">
        <f t="shared" si="290"/>
        <v>1274000</v>
      </c>
      <c r="ED248" s="388">
        <v>1562000</v>
      </c>
      <c r="EE248" s="388">
        <v>203000</v>
      </c>
      <c r="EF248" s="69">
        <f t="shared" si="291"/>
        <v>718000</v>
      </c>
      <c r="EG248" s="388">
        <v>921000</v>
      </c>
      <c r="EH248" s="388">
        <v>491000</v>
      </c>
      <c r="EI248" s="69">
        <f t="shared" si="331"/>
        <v>1991000</v>
      </c>
      <c r="EJ248" s="388">
        <v>2482000</v>
      </c>
      <c r="EK248" s="91"/>
      <c r="EL248" s="69">
        <f t="shared" si="376"/>
        <v>3098000</v>
      </c>
      <c r="EM248" s="69">
        <f t="shared" si="377"/>
        <v>15635000</v>
      </c>
      <c r="EN248" s="69">
        <f t="shared" si="378"/>
        <v>18733000</v>
      </c>
      <c r="EO248" s="69">
        <f t="shared" si="379"/>
        <v>2513000</v>
      </c>
      <c r="EP248" s="69">
        <f t="shared" si="380"/>
        <v>11026000</v>
      </c>
      <c r="EQ248" s="69">
        <f t="shared" si="381"/>
        <v>13539000</v>
      </c>
      <c r="ER248" s="69">
        <f t="shared" si="382"/>
        <v>5610000</v>
      </c>
      <c r="ES248" s="69">
        <f t="shared" si="383"/>
        <v>26660000</v>
      </c>
      <c r="ET248" s="69">
        <f t="shared" si="384"/>
        <v>32270000</v>
      </c>
      <c r="EU248" s="91"/>
    </row>
    <row r="249" spans="1:151" s="72" customFormat="1">
      <c r="A249" s="61">
        <v>40483</v>
      </c>
      <c r="B249" s="70">
        <v>348</v>
      </c>
      <c r="C249" s="70">
        <f t="shared" si="292"/>
        <v>795</v>
      </c>
      <c r="D249" s="70">
        <v>1143</v>
      </c>
      <c r="E249" s="70">
        <f t="shared" si="293"/>
        <v>2371</v>
      </c>
      <c r="F249" s="70">
        <f t="shared" si="294"/>
        <v>3343</v>
      </c>
      <c r="G249" s="70">
        <f t="shared" si="295"/>
        <v>5714</v>
      </c>
      <c r="H249" s="70">
        <v>2719</v>
      </c>
      <c r="I249" s="70">
        <f t="shared" si="296"/>
        <v>4138</v>
      </c>
      <c r="J249" s="70">
        <v>6857</v>
      </c>
      <c r="K249" s="23"/>
      <c r="L249" s="70">
        <v>971</v>
      </c>
      <c r="M249" s="70">
        <f t="shared" si="297"/>
        <v>1902</v>
      </c>
      <c r="N249" s="70">
        <v>2873</v>
      </c>
      <c r="O249" s="70">
        <f t="shared" si="298"/>
        <v>1049</v>
      </c>
      <c r="P249" s="70">
        <f t="shared" si="299"/>
        <v>1525</v>
      </c>
      <c r="Q249" s="70">
        <f t="shared" si="300"/>
        <v>2574</v>
      </c>
      <c r="R249" s="70">
        <v>2020</v>
      </c>
      <c r="S249" s="70">
        <f t="shared" si="301"/>
        <v>3427</v>
      </c>
      <c r="T249" s="70">
        <v>5447</v>
      </c>
      <c r="U249" s="23"/>
      <c r="V249" s="70">
        <v>-623</v>
      </c>
      <c r="W249" s="70">
        <f t="shared" si="302"/>
        <v>-1107</v>
      </c>
      <c r="X249" s="70">
        <v>-1730</v>
      </c>
      <c r="Y249" s="70">
        <f t="shared" si="303"/>
        <v>1322</v>
      </c>
      <c r="Z249" s="70">
        <f t="shared" si="304"/>
        <v>1818</v>
      </c>
      <c r="AA249" s="70">
        <f t="shared" si="305"/>
        <v>3140</v>
      </c>
      <c r="AB249" s="70">
        <v>699</v>
      </c>
      <c r="AC249" s="70">
        <f t="shared" si="306"/>
        <v>711</v>
      </c>
      <c r="AD249" s="70">
        <v>1410</v>
      </c>
      <c r="AE249" s="23"/>
      <c r="AF249" s="233">
        <f t="shared" si="352"/>
        <v>-7623</v>
      </c>
      <c r="AG249" s="233">
        <f t="shared" si="307"/>
        <v>-12452</v>
      </c>
      <c r="AH249" s="233">
        <f t="shared" si="353"/>
        <v>-20075</v>
      </c>
      <c r="AI249" s="233">
        <f t="shared" si="308"/>
        <v>15134</v>
      </c>
      <c r="AJ249" s="233">
        <f t="shared" si="309"/>
        <v>16460</v>
      </c>
      <c r="AK249" s="233">
        <f t="shared" si="310"/>
        <v>31594</v>
      </c>
      <c r="AL249" s="233">
        <f t="shared" si="354"/>
        <v>7511</v>
      </c>
      <c r="AM249" s="233">
        <f t="shared" si="311"/>
        <v>4008</v>
      </c>
      <c r="AN249" s="233">
        <f t="shared" si="355"/>
        <v>11519</v>
      </c>
      <c r="AO249" s="23"/>
      <c r="AP249" s="233">
        <f t="shared" si="336"/>
        <v>4718</v>
      </c>
      <c r="AQ249" s="233">
        <f t="shared" si="337"/>
        <v>12341</v>
      </c>
      <c r="AR249" s="233">
        <f t="shared" si="338"/>
        <v>-7623</v>
      </c>
      <c r="AS249" s="233">
        <f t="shared" si="339"/>
        <v>28659</v>
      </c>
      <c r="AT249" s="233">
        <f t="shared" si="340"/>
        <v>13525</v>
      </c>
      <c r="AU249" s="233">
        <f t="shared" si="341"/>
        <v>15134</v>
      </c>
      <c r="AV249" s="409">
        <f t="shared" si="342"/>
        <v>33377</v>
      </c>
      <c r="AW249" s="409">
        <f t="shared" si="343"/>
        <v>25866</v>
      </c>
      <c r="AX249" s="233">
        <f t="shared" si="344"/>
        <v>7511</v>
      </c>
      <c r="AY249" s="75"/>
      <c r="AZ249" s="744">
        <v>377150</v>
      </c>
      <c r="BA249" s="382">
        <f t="shared" si="356"/>
        <v>4.4675310000000001</v>
      </c>
      <c r="BB249" s="69">
        <f t="shared" si="312"/>
        <v>132499</v>
      </c>
      <c r="BC249" s="382">
        <f t="shared" si="356"/>
        <v>1.5298339999999999</v>
      </c>
      <c r="BD249" s="744">
        <v>509649</v>
      </c>
      <c r="BE249" s="382">
        <f t="shared" si="345"/>
        <v>5.9973650000000003</v>
      </c>
      <c r="BF249" s="744">
        <v>885354</v>
      </c>
      <c r="BG249" s="382">
        <f t="shared" si="346"/>
        <v>9.4606169999999992</v>
      </c>
      <c r="BH249" s="69">
        <f t="shared" si="286"/>
        <v>2341589</v>
      </c>
      <c r="BI249" s="382">
        <f t="shared" si="347"/>
        <v>28.411348</v>
      </c>
      <c r="BJ249" s="744">
        <v>3226943</v>
      </c>
      <c r="BK249" s="382">
        <f t="shared" si="348"/>
        <v>37.871965000000003</v>
      </c>
      <c r="BL249" s="69">
        <f t="shared" si="385"/>
        <v>1262504</v>
      </c>
      <c r="BM249" s="382">
        <f t="shared" si="349"/>
        <v>13.928148</v>
      </c>
      <c r="BN249" s="69">
        <f t="shared" si="313"/>
        <v>2474692</v>
      </c>
      <c r="BO249" s="382">
        <f t="shared" si="350"/>
        <v>29.948093</v>
      </c>
      <c r="BP249" s="744">
        <v>3737196</v>
      </c>
      <c r="BQ249" s="382">
        <f t="shared" si="351"/>
        <v>43.876241</v>
      </c>
      <c r="BR249" s="20"/>
      <c r="BS249" s="744">
        <v>856051</v>
      </c>
      <c r="BT249" s="420">
        <f t="shared" si="357"/>
        <v>8.5084079999999993</v>
      </c>
      <c r="BU249" s="69">
        <f t="shared" si="314"/>
        <v>44655</v>
      </c>
      <c r="BV249" s="420">
        <f t="shared" si="358"/>
        <v>0.51583999999999997</v>
      </c>
      <c r="BW249" s="744">
        <v>900706</v>
      </c>
      <c r="BX249" s="420">
        <f t="shared" si="329"/>
        <v>9.024248</v>
      </c>
      <c r="BY249" s="744">
        <v>1514216</v>
      </c>
      <c r="BZ249" s="420">
        <f t="shared" si="330"/>
        <v>16.711677999999999</v>
      </c>
      <c r="CA249" s="69">
        <f t="shared" si="315"/>
        <v>1444304</v>
      </c>
      <c r="CB249" s="420">
        <f t="shared" si="278"/>
        <v>15.791064</v>
      </c>
      <c r="CC249" s="744">
        <v>2958520</v>
      </c>
      <c r="CD249" s="420">
        <f t="shared" si="392"/>
        <v>32.502741999999998</v>
      </c>
      <c r="CE249" s="69">
        <f t="shared" si="316"/>
        <v>2370267</v>
      </c>
      <c r="CF249" s="420">
        <f t="shared" si="393"/>
        <v>25.220085999999998</v>
      </c>
      <c r="CG249" s="69">
        <f t="shared" si="317"/>
        <v>1490959</v>
      </c>
      <c r="CH249" s="420">
        <f t="shared" si="386"/>
        <v>16.329712000000001</v>
      </c>
      <c r="CI249" s="744">
        <v>3861226</v>
      </c>
      <c r="CJ249" s="471">
        <f t="shared" si="387"/>
        <v>41.549798000000003</v>
      </c>
      <c r="CK249" s="96"/>
      <c r="CL249" s="514">
        <v>1007</v>
      </c>
      <c r="CM249" s="868">
        <f t="shared" si="287"/>
        <v>1.0933465739821251</v>
      </c>
      <c r="CN249" s="613"/>
      <c r="CO249" s="96"/>
      <c r="CP249" s="69">
        <f t="shared" si="318"/>
        <v>412355.66037735849</v>
      </c>
      <c r="CQ249" s="692">
        <f t="shared" si="359"/>
        <v>4.9150338661204787</v>
      </c>
      <c r="CR249" s="69">
        <f t="shared" si="318"/>
        <v>144867.32770605758</v>
      </c>
      <c r="CS249" s="692">
        <f t="shared" si="360"/>
        <v>1.6829507869888931</v>
      </c>
      <c r="CT249" s="69">
        <f t="shared" si="318"/>
        <v>557222.98808341601</v>
      </c>
      <c r="CU249" s="692">
        <f t="shared" si="388"/>
        <v>6.5979846531093704</v>
      </c>
      <c r="CV249" s="69">
        <f t="shared" si="318"/>
        <v>967998.76266137033</v>
      </c>
      <c r="CW249" s="692">
        <f t="shared" si="389"/>
        <v>10.406225674050896</v>
      </c>
      <c r="CX249" s="69">
        <f t="shared" si="319"/>
        <v>2560168.3108242303</v>
      </c>
      <c r="CY249" s="692">
        <f t="shared" si="333"/>
        <v>31.259764167317972</v>
      </c>
      <c r="CZ249" s="69">
        <f t="shared" si="320"/>
        <v>3528167.0734856008</v>
      </c>
      <c r="DA249" s="692">
        <f t="shared" si="372"/>
        <v>41.665989841368862</v>
      </c>
      <c r="DB249" s="69">
        <f t="shared" si="321"/>
        <v>1380354.4230387288</v>
      </c>
      <c r="DC249" s="692">
        <f t="shared" si="373"/>
        <v>15.321259540171374</v>
      </c>
      <c r="DD249" s="69">
        <f t="shared" si="322"/>
        <v>2705696.0198609731</v>
      </c>
      <c r="DE249" s="692">
        <f t="shared" si="363"/>
        <v>32.950318827900844</v>
      </c>
      <c r="DF249" s="69">
        <f t="shared" si="322"/>
        <v>4086050.4428997021</v>
      </c>
      <c r="DG249" s="692">
        <f t="shared" si="284"/>
        <v>48.27157836807222</v>
      </c>
      <c r="DH249" s="20"/>
      <c r="DI249" s="69">
        <f t="shared" si="323"/>
        <v>935960.42800397216</v>
      </c>
      <c r="DJ249" s="692">
        <f t="shared" si="364"/>
        <v>9.3585522685295484</v>
      </c>
      <c r="DK249" s="69">
        <f t="shared" si="323"/>
        <v>48823.391261171797</v>
      </c>
      <c r="DL249" s="692">
        <f t="shared" si="365"/>
        <v>0.56754238085401498</v>
      </c>
      <c r="DM249" s="69">
        <f t="shared" si="323"/>
        <v>984783.81926514395</v>
      </c>
      <c r="DN249" s="692">
        <f t="shared" si="390"/>
        <v>9.9260946493835647</v>
      </c>
      <c r="DO249" s="69">
        <f t="shared" si="323"/>
        <v>1655562.8758689174</v>
      </c>
      <c r="DP249" s="692">
        <f t="shared" si="391"/>
        <v>18.381839729626392</v>
      </c>
      <c r="DQ249" s="69">
        <f t="shared" si="324"/>
        <v>1579124.8301886793</v>
      </c>
      <c r="DR249" s="692">
        <f t="shared" si="335"/>
        <v>17.372641002785222</v>
      </c>
      <c r="DS249" s="69">
        <f t="shared" si="325"/>
        <v>3234687.706057597</v>
      </c>
      <c r="DT249" s="692">
        <f t="shared" si="374"/>
        <v>35.754480732411608</v>
      </c>
      <c r="DU249" s="69">
        <f t="shared" si="326"/>
        <v>2591523.3038728898</v>
      </c>
      <c r="DV249" s="471">
        <f t="shared" si="375"/>
        <v>27.740391998155939</v>
      </c>
      <c r="DW249" s="69">
        <f t="shared" si="327"/>
        <v>1630134.9145978151</v>
      </c>
      <c r="DX249" s="692">
        <f t="shared" si="368"/>
        <v>17.965276876218866</v>
      </c>
      <c r="DY249" s="69">
        <f t="shared" si="328"/>
        <v>4221658.2184707047</v>
      </c>
      <c r="DZ249" s="692">
        <f t="shared" si="285"/>
        <v>45.705668874374815</v>
      </c>
      <c r="EA249" s="91"/>
      <c r="EB249" s="388">
        <v>300000</v>
      </c>
      <c r="EC249" s="69">
        <f t="shared" si="290"/>
        <v>1166000</v>
      </c>
      <c r="ED249" s="388">
        <v>1466000</v>
      </c>
      <c r="EE249" s="388">
        <v>245000</v>
      </c>
      <c r="EF249" s="69">
        <f t="shared" si="291"/>
        <v>991000</v>
      </c>
      <c r="EG249" s="388">
        <v>1236000</v>
      </c>
      <c r="EH249" s="388">
        <v>545000</v>
      </c>
      <c r="EI249" s="69">
        <f t="shared" si="331"/>
        <v>2158000</v>
      </c>
      <c r="EJ249" s="388">
        <v>2703000</v>
      </c>
      <c r="EK249" s="91"/>
      <c r="EL249" s="69">
        <f t="shared" si="376"/>
        <v>3149000</v>
      </c>
      <c r="EM249" s="69">
        <f t="shared" si="377"/>
        <v>15675000</v>
      </c>
      <c r="EN249" s="69">
        <f t="shared" si="378"/>
        <v>18824000</v>
      </c>
      <c r="EO249" s="69">
        <f t="shared" si="379"/>
        <v>2519000</v>
      </c>
      <c r="EP249" s="69">
        <f t="shared" si="380"/>
        <v>10981000</v>
      </c>
      <c r="EQ249" s="69">
        <f t="shared" si="381"/>
        <v>13500000</v>
      </c>
      <c r="ER249" s="69">
        <f t="shared" si="382"/>
        <v>5667000</v>
      </c>
      <c r="ES249" s="69">
        <f t="shared" si="383"/>
        <v>26656000</v>
      </c>
      <c r="ET249" s="69">
        <f t="shared" si="384"/>
        <v>32323000</v>
      </c>
      <c r="EU249" s="91"/>
    </row>
    <row r="250" spans="1:151" s="72" customFormat="1">
      <c r="A250" s="61">
        <v>40513</v>
      </c>
      <c r="B250" s="70">
        <v>523</v>
      </c>
      <c r="C250" s="70">
        <f t="shared" si="292"/>
        <v>1314</v>
      </c>
      <c r="D250" s="70">
        <v>1837</v>
      </c>
      <c r="E250" s="70">
        <f t="shared" si="293"/>
        <v>2235</v>
      </c>
      <c r="F250" s="70">
        <f t="shared" si="294"/>
        <v>3153</v>
      </c>
      <c r="G250" s="70">
        <f t="shared" si="295"/>
        <v>5388</v>
      </c>
      <c r="H250" s="70">
        <v>2758</v>
      </c>
      <c r="I250" s="70">
        <f t="shared" si="296"/>
        <v>4467</v>
      </c>
      <c r="J250" s="70">
        <v>7225</v>
      </c>
      <c r="K250" s="23"/>
      <c r="L250" s="70">
        <v>1281</v>
      </c>
      <c r="M250" s="70">
        <f t="shared" si="297"/>
        <v>2547</v>
      </c>
      <c r="N250" s="70">
        <v>3828</v>
      </c>
      <c r="O250" s="70">
        <f t="shared" si="298"/>
        <v>1190</v>
      </c>
      <c r="P250" s="70">
        <f t="shared" si="299"/>
        <v>1904</v>
      </c>
      <c r="Q250" s="70">
        <f t="shared" si="300"/>
        <v>3094</v>
      </c>
      <c r="R250" s="70">
        <v>2471</v>
      </c>
      <c r="S250" s="70">
        <f t="shared" si="301"/>
        <v>4451</v>
      </c>
      <c r="T250" s="70">
        <v>6922</v>
      </c>
      <c r="U250" s="23"/>
      <c r="V250" s="70">
        <v>-758</v>
      </c>
      <c r="W250" s="70">
        <f t="shared" si="302"/>
        <v>-1233</v>
      </c>
      <c r="X250" s="70">
        <v>-1991</v>
      </c>
      <c r="Y250" s="70">
        <f t="shared" si="303"/>
        <v>1045</v>
      </c>
      <c r="Z250" s="70">
        <f t="shared" si="304"/>
        <v>1249</v>
      </c>
      <c r="AA250" s="70">
        <f t="shared" si="305"/>
        <v>2294</v>
      </c>
      <c r="AB250" s="70">
        <v>287</v>
      </c>
      <c r="AC250" s="70">
        <f t="shared" si="306"/>
        <v>16</v>
      </c>
      <c r="AD250" s="70">
        <v>303</v>
      </c>
      <c r="AE250" s="23"/>
      <c r="AF250" s="233">
        <f t="shared" si="352"/>
        <v>-7861</v>
      </c>
      <c r="AG250" s="233">
        <f t="shared" si="307"/>
        <v>-13127</v>
      </c>
      <c r="AH250" s="233">
        <f t="shared" si="353"/>
        <v>-20988</v>
      </c>
      <c r="AI250" s="233">
        <f t="shared" si="308"/>
        <v>15103</v>
      </c>
      <c r="AJ250" s="233">
        <f t="shared" si="309"/>
        <v>16336</v>
      </c>
      <c r="AK250" s="233">
        <f t="shared" si="310"/>
        <v>31439</v>
      </c>
      <c r="AL250" s="233">
        <f t="shared" si="354"/>
        <v>7242</v>
      </c>
      <c r="AM250" s="233">
        <f t="shared" si="311"/>
        <v>3209</v>
      </c>
      <c r="AN250" s="233">
        <f t="shared" si="355"/>
        <v>10451</v>
      </c>
      <c r="AO250" s="23"/>
      <c r="AP250" s="233">
        <f t="shared" si="336"/>
        <v>4730</v>
      </c>
      <c r="AQ250" s="233">
        <f t="shared" si="337"/>
        <v>12591</v>
      </c>
      <c r="AR250" s="233">
        <f t="shared" si="338"/>
        <v>-7861</v>
      </c>
      <c r="AS250" s="233">
        <f t="shared" si="339"/>
        <v>28566</v>
      </c>
      <c r="AT250" s="233">
        <f t="shared" si="340"/>
        <v>13463</v>
      </c>
      <c r="AU250" s="233">
        <f t="shared" si="341"/>
        <v>15103</v>
      </c>
      <c r="AV250" s="409">
        <f t="shared" si="342"/>
        <v>33296</v>
      </c>
      <c r="AW250" s="409">
        <f t="shared" si="343"/>
        <v>26054</v>
      </c>
      <c r="AX250" s="233">
        <f t="shared" si="344"/>
        <v>7242</v>
      </c>
      <c r="AY250" s="75"/>
      <c r="AZ250" s="744">
        <v>385472</v>
      </c>
      <c r="BA250" s="382">
        <f t="shared" si="356"/>
        <v>4.4589720000000002</v>
      </c>
      <c r="BB250" s="69">
        <f t="shared" si="312"/>
        <v>209554</v>
      </c>
      <c r="BC250" s="382">
        <f t="shared" si="356"/>
        <v>1.6376390000000001</v>
      </c>
      <c r="BD250" s="744">
        <v>595026</v>
      </c>
      <c r="BE250" s="382">
        <f t="shared" si="345"/>
        <v>6.0966110000000002</v>
      </c>
      <c r="BF250" s="744">
        <v>958087</v>
      </c>
      <c r="BG250" s="382">
        <f t="shared" si="346"/>
        <v>9.6848100000000006</v>
      </c>
      <c r="BH250" s="69">
        <f t="shared" si="286"/>
        <v>2399148</v>
      </c>
      <c r="BI250" s="382">
        <f t="shared" si="347"/>
        <v>28.547692000000001</v>
      </c>
      <c r="BJ250" s="744">
        <v>3357235</v>
      </c>
      <c r="BK250" s="382">
        <f t="shared" si="348"/>
        <v>38.232501999999997</v>
      </c>
      <c r="BL250" s="69">
        <f t="shared" si="385"/>
        <v>1343559</v>
      </c>
      <c r="BM250" s="382">
        <f t="shared" si="349"/>
        <v>14.143782</v>
      </c>
      <c r="BN250" s="69">
        <f t="shared" si="313"/>
        <v>2609170</v>
      </c>
      <c r="BO250" s="382">
        <f t="shared" si="350"/>
        <v>30.192181000000001</v>
      </c>
      <c r="BP250" s="744">
        <v>3952729</v>
      </c>
      <c r="BQ250" s="382">
        <f t="shared" si="351"/>
        <v>44.335963</v>
      </c>
      <c r="BR250" s="20"/>
      <c r="BS250" s="744">
        <v>778999</v>
      </c>
      <c r="BT250" s="420">
        <f t="shared" si="357"/>
        <v>8.6129730000000002</v>
      </c>
      <c r="BU250" s="69">
        <f t="shared" si="314"/>
        <v>100190</v>
      </c>
      <c r="BV250" s="420">
        <f t="shared" si="358"/>
        <v>0.57177</v>
      </c>
      <c r="BW250" s="744">
        <v>879189</v>
      </c>
      <c r="BX250" s="420">
        <f t="shared" si="329"/>
        <v>9.1847429999999992</v>
      </c>
      <c r="BY250" s="744">
        <v>1435735</v>
      </c>
      <c r="BZ250" s="420">
        <f t="shared" si="330"/>
        <v>16.758329</v>
      </c>
      <c r="CA250" s="69">
        <f t="shared" si="315"/>
        <v>1480212</v>
      </c>
      <c r="CB250" s="420">
        <f t="shared" si="278"/>
        <v>15.933985</v>
      </c>
      <c r="CC250" s="744">
        <v>2915947</v>
      </c>
      <c r="CD250" s="420">
        <f t="shared" si="392"/>
        <v>32.692314000000003</v>
      </c>
      <c r="CE250" s="69">
        <f t="shared" si="316"/>
        <v>2214734</v>
      </c>
      <c r="CF250" s="420">
        <f t="shared" si="393"/>
        <v>25.371302</v>
      </c>
      <c r="CG250" s="69">
        <f t="shared" si="317"/>
        <v>1582254</v>
      </c>
      <c r="CH250" s="420">
        <f t="shared" si="386"/>
        <v>16.528002000000001</v>
      </c>
      <c r="CI250" s="744">
        <v>3796988</v>
      </c>
      <c r="CJ250" s="471">
        <f t="shared" si="387"/>
        <v>41.899304000000001</v>
      </c>
      <c r="CK250" s="96"/>
      <c r="CL250" s="514">
        <v>1032</v>
      </c>
      <c r="CM250" s="868">
        <f t="shared" si="287"/>
        <v>1.066860465116279</v>
      </c>
      <c r="CN250" s="613"/>
      <c r="CO250" s="96"/>
      <c r="CP250" s="69">
        <f t="shared" si="318"/>
        <v>411244.83720930229</v>
      </c>
      <c r="CQ250" s="692">
        <f t="shared" si="359"/>
        <v>4.8920163099363876</v>
      </c>
      <c r="CR250" s="69">
        <f t="shared" si="318"/>
        <v>223564.87790697673</v>
      </c>
      <c r="CS250" s="692">
        <f t="shared" si="360"/>
        <v>1.7943778781090831</v>
      </c>
      <c r="CT250" s="69">
        <f t="shared" si="318"/>
        <v>634809.71511627897</v>
      </c>
      <c r="CU250" s="692">
        <f t="shared" si="388"/>
        <v>6.6863941880454707</v>
      </c>
      <c r="CV250" s="69">
        <f t="shared" si="318"/>
        <v>1022145.1424418604</v>
      </c>
      <c r="CW250" s="692">
        <f t="shared" si="389"/>
        <v>10.619544696372635</v>
      </c>
      <c r="CX250" s="69">
        <f t="shared" si="319"/>
        <v>2559556.1511627906</v>
      </c>
      <c r="CY250" s="692">
        <f t="shared" si="333"/>
        <v>31.325479273435718</v>
      </c>
      <c r="CZ250" s="69">
        <f t="shared" si="320"/>
        <v>3581701.293604651</v>
      </c>
      <c r="DA250" s="692">
        <f t="shared" si="372"/>
        <v>41.945023969808339</v>
      </c>
      <c r="DB250" s="69">
        <f t="shared" si="321"/>
        <v>1433389.9796511626</v>
      </c>
      <c r="DC250" s="692">
        <f t="shared" si="373"/>
        <v>15.511561006309023</v>
      </c>
      <c r="DD250" s="69">
        <f t="shared" si="322"/>
        <v>2783620.3197674416</v>
      </c>
      <c r="DE250" s="692">
        <f t="shared" si="363"/>
        <v>33.127377303824439</v>
      </c>
      <c r="DF250" s="69">
        <f t="shared" si="322"/>
        <v>4217010.299418604</v>
      </c>
      <c r="DG250" s="692">
        <f t="shared" si="284"/>
        <v>48.638938310133462</v>
      </c>
      <c r="DH250" s="20"/>
      <c r="DI250" s="69">
        <f t="shared" si="323"/>
        <v>831083.23546511622</v>
      </c>
      <c r="DJ250" s="692">
        <f t="shared" si="364"/>
        <v>9.446340374865537</v>
      </c>
      <c r="DK250" s="69">
        <f t="shared" si="323"/>
        <v>106888.74999999999</v>
      </c>
      <c r="DL250" s="692">
        <f t="shared" si="365"/>
        <v>0.62565209181497583</v>
      </c>
      <c r="DM250" s="69">
        <f t="shared" si="323"/>
        <v>937971.98546511622</v>
      </c>
      <c r="DN250" s="692">
        <f t="shared" si="390"/>
        <v>10.071992466680515</v>
      </c>
      <c r="DO250" s="69">
        <f t="shared" si="323"/>
        <v>1531728.9098837208</v>
      </c>
      <c r="DP250" s="692">
        <f t="shared" si="391"/>
        <v>18.382656243113718</v>
      </c>
      <c r="DQ250" s="69">
        <f t="shared" si="324"/>
        <v>1579179.6627906975</v>
      </c>
      <c r="DR250" s="692">
        <f t="shared" si="335"/>
        <v>17.477989443353692</v>
      </c>
      <c r="DS250" s="69">
        <f t="shared" si="325"/>
        <v>3110908.5726744183</v>
      </c>
      <c r="DT250" s="692">
        <f t="shared" si="374"/>
        <v>35.860645686467407</v>
      </c>
      <c r="DU250" s="69">
        <f t="shared" si="326"/>
        <v>2362812.1453488371</v>
      </c>
      <c r="DV250" s="471">
        <f t="shared" si="375"/>
        <v>27.82899661797925</v>
      </c>
      <c r="DW250" s="69">
        <f t="shared" si="327"/>
        <v>1688044.2383720928</v>
      </c>
      <c r="DX250" s="692">
        <f t="shared" si="368"/>
        <v>18.128051480957325</v>
      </c>
      <c r="DY250" s="69">
        <f t="shared" si="328"/>
        <v>4050856.3837209297</v>
      </c>
      <c r="DZ250" s="692">
        <f t="shared" si="285"/>
        <v>45.957048098936582</v>
      </c>
      <c r="EA250" s="91"/>
      <c r="EB250" s="388">
        <v>280000</v>
      </c>
      <c r="EC250" s="69">
        <f t="shared" si="290"/>
        <v>1517000</v>
      </c>
      <c r="ED250" s="388">
        <v>1797000</v>
      </c>
      <c r="EE250" s="388">
        <v>235000</v>
      </c>
      <c r="EF250" s="69">
        <f t="shared" si="291"/>
        <v>1133000</v>
      </c>
      <c r="EG250" s="388">
        <v>1368000</v>
      </c>
      <c r="EH250" s="388">
        <v>515000</v>
      </c>
      <c r="EI250" s="69">
        <f t="shared" si="331"/>
        <v>2650000</v>
      </c>
      <c r="EJ250" s="388">
        <v>3165000</v>
      </c>
      <c r="EK250" s="91"/>
      <c r="EL250" s="69">
        <f t="shared" si="376"/>
        <v>3176000</v>
      </c>
      <c r="EM250" s="69">
        <f t="shared" si="377"/>
        <v>15653000</v>
      </c>
      <c r="EN250" s="69">
        <f t="shared" si="378"/>
        <v>18829000</v>
      </c>
      <c r="EO250" s="69">
        <f t="shared" si="379"/>
        <v>2516000</v>
      </c>
      <c r="EP250" s="69">
        <f t="shared" si="380"/>
        <v>10902000</v>
      </c>
      <c r="EQ250" s="69">
        <f t="shared" si="381"/>
        <v>13418000</v>
      </c>
      <c r="ER250" s="69">
        <f t="shared" si="382"/>
        <v>5691000</v>
      </c>
      <c r="ES250" s="69">
        <f t="shared" si="383"/>
        <v>26555000</v>
      </c>
      <c r="ET250" s="69">
        <f t="shared" si="384"/>
        <v>32246000</v>
      </c>
      <c r="EU250" s="91"/>
    </row>
    <row r="251" spans="1:151" s="72" customFormat="1">
      <c r="A251" s="61">
        <v>40544</v>
      </c>
      <c r="B251" s="70">
        <v>592</v>
      </c>
      <c r="C251" s="70">
        <f t="shared" si="292"/>
        <v>1292</v>
      </c>
      <c r="D251" s="70">
        <v>1884</v>
      </c>
      <c r="E251" s="70">
        <f t="shared" si="293"/>
        <v>3160</v>
      </c>
      <c r="F251" s="70">
        <f t="shared" si="294"/>
        <v>4194</v>
      </c>
      <c r="G251" s="70">
        <f t="shared" si="295"/>
        <v>7354</v>
      </c>
      <c r="H251" s="70">
        <v>3752</v>
      </c>
      <c r="I251" s="70">
        <f t="shared" si="296"/>
        <v>5486</v>
      </c>
      <c r="J251" s="70">
        <v>9238</v>
      </c>
      <c r="K251" s="23"/>
      <c r="L251" s="70">
        <v>1860</v>
      </c>
      <c r="M251" s="70">
        <f t="shared" si="297"/>
        <v>3542</v>
      </c>
      <c r="N251" s="70">
        <v>5402</v>
      </c>
      <c r="O251" s="70">
        <f t="shared" si="298"/>
        <v>1204</v>
      </c>
      <c r="P251" s="70">
        <f t="shared" si="299"/>
        <v>1855</v>
      </c>
      <c r="Q251" s="70">
        <f t="shared" si="300"/>
        <v>3059</v>
      </c>
      <c r="R251" s="70">
        <v>3064</v>
      </c>
      <c r="S251" s="70">
        <f t="shared" si="301"/>
        <v>5397</v>
      </c>
      <c r="T251" s="70">
        <v>8461</v>
      </c>
      <c r="U251" s="23"/>
      <c r="V251" s="70">
        <v>-1268</v>
      </c>
      <c r="W251" s="70">
        <f t="shared" si="302"/>
        <v>-2250</v>
      </c>
      <c r="X251" s="70">
        <v>-3518</v>
      </c>
      <c r="Y251" s="70">
        <f t="shared" si="303"/>
        <v>1956</v>
      </c>
      <c r="Z251" s="70">
        <f t="shared" si="304"/>
        <v>2339</v>
      </c>
      <c r="AA251" s="70">
        <f t="shared" si="305"/>
        <v>4295</v>
      </c>
      <c r="AB251" s="70">
        <v>688</v>
      </c>
      <c r="AC251" s="70">
        <f t="shared" si="306"/>
        <v>89</v>
      </c>
      <c r="AD251" s="70">
        <v>777</v>
      </c>
      <c r="AE251" s="23"/>
      <c r="AF251" s="233">
        <f t="shared" si="352"/>
        <v>-8249</v>
      </c>
      <c r="AG251" s="233">
        <f t="shared" si="307"/>
        <v>-14129</v>
      </c>
      <c r="AH251" s="233">
        <f t="shared" si="353"/>
        <v>-22378</v>
      </c>
      <c r="AI251" s="233">
        <f t="shared" si="308"/>
        <v>14956</v>
      </c>
      <c r="AJ251" s="233">
        <f t="shared" si="309"/>
        <v>16111</v>
      </c>
      <c r="AK251" s="233">
        <f t="shared" si="310"/>
        <v>31067</v>
      </c>
      <c r="AL251" s="233">
        <f t="shared" si="354"/>
        <v>6707</v>
      </c>
      <c r="AM251" s="233">
        <f t="shared" si="311"/>
        <v>1982</v>
      </c>
      <c r="AN251" s="233">
        <f t="shared" si="355"/>
        <v>8689</v>
      </c>
      <c r="AO251" s="23"/>
      <c r="AP251" s="233">
        <f t="shared" si="336"/>
        <v>4736</v>
      </c>
      <c r="AQ251" s="233">
        <f t="shared" si="337"/>
        <v>12985</v>
      </c>
      <c r="AR251" s="233">
        <f t="shared" si="338"/>
        <v>-8249</v>
      </c>
      <c r="AS251" s="233">
        <f t="shared" si="339"/>
        <v>28526</v>
      </c>
      <c r="AT251" s="233">
        <f t="shared" si="340"/>
        <v>13570</v>
      </c>
      <c r="AU251" s="233">
        <f t="shared" si="341"/>
        <v>14956</v>
      </c>
      <c r="AV251" s="409">
        <f t="shared" si="342"/>
        <v>33262</v>
      </c>
      <c r="AW251" s="409">
        <f t="shared" si="343"/>
        <v>26555</v>
      </c>
      <c r="AX251" s="233">
        <f t="shared" si="344"/>
        <v>6707</v>
      </c>
      <c r="AY251" s="75"/>
      <c r="AZ251" s="744">
        <v>278773</v>
      </c>
      <c r="BA251" s="382">
        <f t="shared" si="356"/>
        <v>4.4266940000000004</v>
      </c>
      <c r="BB251" s="69">
        <f t="shared" si="312"/>
        <v>120878</v>
      </c>
      <c r="BC251" s="382">
        <f t="shared" si="356"/>
        <v>1.668212</v>
      </c>
      <c r="BD251" s="744">
        <v>399651</v>
      </c>
      <c r="BE251" s="382">
        <f t="shared" si="345"/>
        <v>6.0949059999999999</v>
      </c>
      <c r="BF251" s="744">
        <v>770492</v>
      </c>
      <c r="BG251" s="382">
        <f t="shared" si="346"/>
        <v>9.7489609999999995</v>
      </c>
      <c r="BH251" s="69">
        <f t="shared" si="286"/>
        <v>2172492</v>
      </c>
      <c r="BI251" s="382">
        <f t="shared" si="347"/>
        <v>28.637584</v>
      </c>
      <c r="BJ251" s="744">
        <v>2942984</v>
      </c>
      <c r="BK251" s="382">
        <f t="shared" si="348"/>
        <v>38.386544999999998</v>
      </c>
      <c r="BL251" s="69">
        <f t="shared" si="385"/>
        <v>1049265</v>
      </c>
      <c r="BM251" s="382">
        <f t="shared" si="349"/>
        <v>14.175655000000001</v>
      </c>
      <c r="BN251" s="69">
        <f t="shared" si="313"/>
        <v>2293768</v>
      </c>
      <c r="BO251" s="382">
        <f t="shared" si="350"/>
        <v>30.311907000000001</v>
      </c>
      <c r="BP251" s="744">
        <v>3343033</v>
      </c>
      <c r="BQ251" s="382">
        <f t="shared" si="351"/>
        <v>44.487561999999997</v>
      </c>
      <c r="BR251" s="20"/>
      <c r="BS251" s="744">
        <v>553201</v>
      </c>
      <c r="BT251" s="420">
        <f t="shared" si="357"/>
        <v>8.6441960000000009</v>
      </c>
      <c r="BU251" s="69">
        <f t="shared" si="314"/>
        <v>30369</v>
      </c>
      <c r="BV251" s="420">
        <f t="shared" si="358"/>
        <v>0.570214</v>
      </c>
      <c r="BW251" s="744">
        <v>583570</v>
      </c>
      <c r="BX251" s="420">
        <f t="shared" si="329"/>
        <v>9.2144100000000009</v>
      </c>
      <c r="BY251" s="744">
        <v>1387058</v>
      </c>
      <c r="BZ251" s="420">
        <f t="shared" si="330"/>
        <v>16.934237</v>
      </c>
      <c r="CA251" s="69">
        <f t="shared" si="315"/>
        <v>1329063</v>
      </c>
      <c r="CB251" s="420">
        <f t="shared" ref="CB251:CB269" si="394">SUM(CA240:CA251)/1000000</f>
        <v>16.159338999999999</v>
      </c>
      <c r="CC251" s="744">
        <v>2716121</v>
      </c>
      <c r="CD251" s="420">
        <f t="shared" si="392"/>
        <v>33.093575999999999</v>
      </c>
      <c r="CE251" s="69">
        <f t="shared" si="316"/>
        <v>1940259</v>
      </c>
      <c r="CF251" s="420">
        <f t="shared" si="393"/>
        <v>25.578433</v>
      </c>
      <c r="CG251" s="69">
        <f t="shared" si="317"/>
        <v>1360863</v>
      </c>
      <c r="CH251" s="420">
        <f t="shared" si="386"/>
        <v>16.751752</v>
      </c>
      <c r="CI251" s="744">
        <v>3301122</v>
      </c>
      <c r="CJ251" s="471">
        <f t="shared" si="387"/>
        <v>42.330185</v>
      </c>
      <c r="CK251" s="96"/>
      <c r="CL251" s="514">
        <v>1032</v>
      </c>
      <c r="CM251" s="868">
        <f t="shared" si="287"/>
        <v>1.066860465116279</v>
      </c>
      <c r="CN251" s="613"/>
      <c r="CO251" s="96"/>
      <c r="CP251" s="69">
        <f t="shared" si="318"/>
        <v>297411.89244186046</v>
      </c>
      <c r="CQ251" s="692">
        <f t="shared" si="359"/>
        <v>4.8466182414172883</v>
      </c>
      <c r="CR251" s="69">
        <f t="shared" si="318"/>
        <v>128959.95930232557</v>
      </c>
      <c r="CS251" s="692">
        <f t="shared" si="360"/>
        <v>1.8238125070810782</v>
      </c>
      <c r="CT251" s="69">
        <f t="shared" si="318"/>
        <v>426371.85174418602</v>
      </c>
      <c r="CU251" s="692">
        <f t="shared" si="388"/>
        <v>6.6704307484983651</v>
      </c>
      <c r="CV251" s="69">
        <f t="shared" si="318"/>
        <v>822007.45348837203</v>
      </c>
      <c r="CW251" s="692">
        <f t="shared" si="389"/>
        <v>10.663092248960108</v>
      </c>
      <c r="CX251" s="69">
        <f t="shared" si="319"/>
        <v>2317745.8255813951</v>
      </c>
      <c r="CY251" s="692">
        <f t="shared" si="333"/>
        <v>31.347987261179274</v>
      </c>
      <c r="CZ251" s="69">
        <f t="shared" si="320"/>
        <v>3139753.2790697673</v>
      </c>
      <c r="DA251" s="692">
        <f t="shared" si="372"/>
        <v>42.011079510139375</v>
      </c>
      <c r="DB251" s="69">
        <f t="shared" si="321"/>
        <v>1119419.3459302324</v>
      </c>
      <c r="DC251" s="692">
        <f t="shared" si="373"/>
        <v>15.509710490377392</v>
      </c>
      <c r="DD251" s="69">
        <f t="shared" si="322"/>
        <v>2447130.3953488371</v>
      </c>
      <c r="DE251" s="692">
        <f t="shared" si="363"/>
        <v>33.178491440915018</v>
      </c>
      <c r="DF251" s="69">
        <f t="shared" si="322"/>
        <v>3566549.7412790693</v>
      </c>
      <c r="DG251" s="692">
        <f t="shared" si="284"/>
        <v>48.688201931292411</v>
      </c>
      <c r="DH251" s="20"/>
      <c r="DI251" s="69">
        <f t="shared" si="323"/>
        <v>590188.2761627906</v>
      </c>
      <c r="DJ251" s="692">
        <f t="shared" si="364"/>
        <v>9.4612555999772781</v>
      </c>
      <c r="DK251" s="69">
        <f t="shared" si="323"/>
        <v>32399.485465116275</v>
      </c>
      <c r="DL251" s="692">
        <f t="shared" si="365"/>
        <v>0.62286696767048255</v>
      </c>
      <c r="DM251" s="69">
        <f t="shared" si="323"/>
        <v>622587.76162790693</v>
      </c>
      <c r="DN251" s="692">
        <f t="shared" si="390"/>
        <v>10.084122567647759</v>
      </c>
      <c r="DO251" s="69">
        <f t="shared" si="323"/>
        <v>1479797.3430232557</v>
      </c>
      <c r="DP251" s="692">
        <f t="shared" si="391"/>
        <v>18.527642625176014</v>
      </c>
      <c r="DQ251" s="69">
        <f t="shared" si="324"/>
        <v>1417924.7703488371</v>
      </c>
      <c r="DR251" s="692">
        <f t="shared" si="335"/>
        <v>17.679514204693522</v>
      </c>
      <c r="DS251" s="69">
        <f t="shared" si="325"/>
        <v>2897722.1133720926</v>
      </c>
      <c r="DT251" s="692">
        <f t="shared" si="374"/>
        <v>36.207156829869533</v>
      </c>
      <c r="DU251" s="69">
        <f t="shared" si="326"/>
        <v>2069985.6191860463</v>
      </c>
      <c r="DV251" s="471">
        <f t="shared" si="375"/>
        <v>27.988898225153285</v>
      </c>
      <c r="DW251" s="69">
        <f t="shared" si="327"/>
        <v>1451850.9331395347</v>
      </c>
      <c r="DX251" s="692">
        <f t="shared" si="368"/>
        <v>18.326687786469236</v>
      </c>
      <c r="DY251" s="69">
        <f t="shared" si="328"/>
        <v>3521836.5523255812</v>
      </c>
      <c r="DZ251" s="692">
        <f t="shared" si="285"/>
        <v>46.315586011622528</v>
      </c>
      <c r="EA251" s="91"/>
      <c r="EB251" s="388">
        <v>329000</v>
      </c>
      <c r="EC251" s="69">
        <f t="shared" si="290"/>
        <v>2318000</v>
      </c>
      <c r="ED251" s="388">
        <v>2647000</v>
      </c>
      <c r="EE251" s="388">
        <v>282000</v>
      </c>
      <c r="EF251" s="69">
        <f t="shared" si="291"/>
        <v>1406000</v>
      </c>
      <c r="EG251" s="388">
        <v>1688000</v>
      </c>
      <c r="EH251" s="388">
        <v>611000</v>
      </c>
      <c r="EI251" s="69">
        <f t="shared" si="331"/>
        <v>3724000</v>
      </c>
      <c r="EJ251" s="388">
        <v>4335000</v>
      </c>
      <c r="EK251" s="91"/>
      <c r="EL251" s="69">
        <f t="shared" si="376"/>
        <v>3208000</v>
      </c>
      <c r="EM251" s="69">
        <f t="shared" si="377"/>
        <v>15551000</v>
      </c>
      <c r="EN251" s="69">
        <f t="shared" si="378"/>
        <v>18759000</v>
      </c>
      <c r="EO251" s="69">
        <f t="shared" si="379"/>
        <v>2527000</v>
      </c>
      <c r="EP251" s="69">
        <f t="shared" si="380"/>
        <v>10857000</v>
      </c>
      <c r="EQ251" s="69">
        <f t="shared" si="381"/>
        <v>13384000</v>
      </c>
      <c r="ER251" s="69">
        <f t="shared" si="382"/>
        <v>5734000</v>
      </c>
      <c r="ES251" s="69">
        <f t="shared" si="383"/>
        <v>26408000</v>
      </c>
      <c r="ET251" s="69">
        <f t="shared" si="384"/>
        <v>32142000</v>
      </c>
      <c r="EU251" s="91"/>
    </row>
    <row r="252" spans="1:151" s="72" customFormat="1">
      <c r="A252" s="61">
        <v>40575</v>
      </c>
      <c r="B252" s="70">
        <v>414</v>
      </c>
      <c r="C252" s="70">
        <f t="shared" si="292"/>
        <v>885</v>
      </c>
      <c r="D252" s="70">
        <v>1299</v>
      </c>
      <c r="E252" s="70">
        <f t="shared" si="293"/>
        <v>3044</v>
      </c>
      <c r="F252" s="70">
        <f t="shared" si="294"/>
        <v>4589</v>
      </c>
      <c r="G252" s="70">
        <f t="shared" si="295"/>
        <v>7633</v>
      </c>
      <c r="H252" s="70">
        <v>3458</v>
      </c>
      <c r="I252" s="70">
        <f t="shared" si="296"/>
        <v>5474</v>
      </c>
      <c r="J252" s="70">
        <v>8932</v>
      </c>
      <c r="K252" s="23"/>
      <c r="L252" s="70">
        <v>1401</v>
      </c>
      <c r="M252" s="70">
        <f t="shared" si="297"/>
        <v>2939</v>
      </c>
      <c r="N252" s="70">
        <v>4340</v>
      </c>
      <c r="O252" s="70">
        <f t="shared" si="298"/>
        <v>1012</v>
      </c>
      <c r="P252" s="70">
        <f t="shared" si="299"/>
        <v>1408</v>
      </c>
      <c r="Q252" s="70">
        <f t="shared" si="300"/>
        <v>2420</v>
      </c>
      <c r="R252" s="70">
        <v>2413</v>
      </c>
      <c r="S252" s="70">
        <f t="shared" si="301"/>
        <v>4347</v>
      </c>
      <c r="T252" s="70">
        <v>6760</v>
      </c>
      <c r="U252" s="23"/>
      <c r="V252" s="70">
        <v>-987</v>
      </c>
      <c r="W252" s="70">
        <f t="shared" si="302"/>
        <v>-2054</v>
      </c>
      <c r="X252" s="70">
        <v>-3041</v>
      </c>
      <c r="Y252" s="70">
        <f t="shared" si="303"/>
        <v>2032</v>
      </c>
      <c r="Z252" s="70">
        <f t="shared" si="304"/>
        <v>3181</v>
      </c>
      <c r="AA252" s="70">
        <f t="shared" si="305"/>
        <v>5213</v>
      </c>
      <c r="AB252" s="70">
        <v>1045</v>
      </c>
      <c r="AC252" s="70">
        <f t="shared" si="306"/>
        <v>1127</v>
      </c>
      <c r="AD252" s="70">
        <v>2172</v>
      </c>
      <c r="AE252" s="23"/>
      <c r="AF252" s="233">
        <f t="shared" si="352"/>
        <v>-8481</v>
      </c>
      <c r="AG252" s="233">
        <f t="shared" si="307"/>
        <v>-15037</v>
      </c>
      <c r="AH252" s="233">
        <f t="shared" si="353"/>
        <v>-23518</v>
      </c>
      <c r="AI252" s="233">
        <f t="shared" si="308"/>
        <v>14954</v>
      </c>
      <c r="AJ252" s="233">
        <f t="shared" si="309"/>
        <v>16813</v>
      </c>
      <c r="AK252" s="233">
        <f t="shared" si="310"/>
        <v>31767</v>
      </c>
      <c r="AL252" s="233">
        <f t="shared" si="354"/>
        <v>6473</v>
      </c>
      <c r="AM252" s="233">
        <f t="shared" si="311"/>
        <v>1776</v>
      </c>
      <c r="AN252" s="233">
        <f t="shared" si="355"/>
        <v>8249</v>
      </c>
      <c r="AO252" s="23"/>
      <c r="AP252" s="233">
        <f t="shared" si="336"/>
        <v>4673</v>
      </c>
      <c r="AQ252" s="233">
        <f t="shared" si="337"/>
        <v>13154</v>
      </c>
      <c r="AR252" s="233">
        <f t="shared" si="338"/>
        <v>-8481</v>
      </c>
      <c r="AS252" s="233">
        <f t="shared" si="339"/>
        <v>28550</v>
      </c>
      <c r="AT252" s="233">
        <f t="shared" si="340"/>
        <v>13596</v>
      </c>
      <c r="AU252" s="233">
        <f t="shared" si="341"/>
        <v>14954</v>
      </c>
      <c r="AV252" s="409">
        <f t="shared" si="342"/>
        <v>33223</v>
      </c>
      <c r="AW252" s="409">
        <f t="shared" si="343"/>
        <v>26750</v>
      </c>
      <c r="AX252" s="233">
        <f t="shared" si="344"/>
        <v>6473</v>
      </c>
      <c r="AY252" s="75"/>
      <c r="AZ252" s="744">
        <v>435206</v>
      </c>
      <c r="BA252" s="382">
        <f t="shared" si="356"/>
        <v>4.4853880000000004</v>
      </c>
      <c r="BB252" s="69">
        <f t="shared" si="312"/>
        <v>129634</v>
      </c>
      <c r="BC252" s="382">
        <f t="shared" si="356"/>
        <v>1.682124</v>
      </c>
      <c r="BD252" s="744">
        <v>564840</v>
      </c>
      <c r="BE252" s="382">
        <f t="shared" si="345"/>
        <v>6.1675120000000003</v>
      </c>
      <c r="BF252" s="744">
        <v>871535</v>
      </c>
      <c r="BG252" s="382">
        <f t="shared" si="346"/>
        <v>9.9029710000000009</v>
      </c>
      <c r="BH252" s="69">
        <f t="shared" si="286"/>
        <v>2586489</v>
      </c>
      <c r="BI252" s="382">
        <f t="shared" si="347"/>
        <v>29.031790000000001</v>
      </c>
      <c r="BJ252" s="744">
        <v>3458024</v>
      </c>
      <c r="BK252" s="382">
        <f t="shared" si="348"/>
        <v>38.934761000000002</v>
      </c>
      <c r="BL252" s="69">
        <f t="shared" si="385"/>
        <v>1306741</v>
      </c>
      <c r="BM252" s="382">
        <f t="shared" si="349"/>
        <v>14.388358999999999</v>
      </c>
      <c r="BN252" s="69">
        <f t="shared" si="313"/>
        <v>2718363</v>
      </c>
      <c r="BO252" s="382">
        <f t="shared" si="350"/>
        <v>30.721515</v>
      </c>
      <c r="BP252" s="744">
        <v>4025104</v>
      </c>
      <c r="BQ252" s="382">
        <f t="shared" si="351"/>
        <v>45.109873999999998</v>
      </c>
      <c r="BR252" s="20"/>
      <c r="BS252" s="744">
        <v>697481</v>
      </c>
      <c r="BT252" s="420">
        <f t="shared" si="357"/>
        <v>8.7441940000000002</v>
      </c>
      <c r="BU252" s="69">
        <f t="shared" si="314"/>
        <v>42814</v>
      </c>
      <c r="BV252" s="420">
        <f t="shared" si="358"/>
        <v>0.57467999999999997</v>
      </c>
      <c r="BW252" s="744">
        <v>740295</v>
      </c>
      <c r="BX252" s="420">
        <f t="shared" si="329"/>
        <v>9.3188739999999992</v>
      </c>
      <c r="BY252" s="744">
        <v>1297923</v>
      </c>
      <c r="BZ252" s="420">
        <f t="shared" si="330"/>
        <v>17.040527000000001</v>
      </c>
      <c r="CA252" s="69">
        <f t="shared" si="315"/>
        <v>1426509</v>
      </c>
      <c r="CB252" s="420">
        <f t="shared" si="394"/>
        <v>16.410228</v>
      </c>
      <c r="CC252" s="744">
        <v>2724432</v>
      </c>
      <c r="CD252" s="420">
        <f t="shared" si="392"/>
        <v>33.450755000000001</v>
      </c>
      <c r="CE252" s="69">
        <f t="shared" si="316"/>
        <v>1995404</v>
      </c>
      <c r="CF252" s="420">
        <f t="shared" si="393"/>
        <v>25.784721000000001</v>
      </c>
      <c r="CG252" s="69">
        <f t="shared" si="317"/>
        <v>1471042</v>
      </c>
      <c r="CH252" s="420">
        <f t="shared" si="386"/>
        <v>17.006845999999999</v>
      </c>
      <c r="CI252" s="744">
        <v>3466446</v>
      </c>
      <c r="CJ252" s="471">
        <f t="shared" si="387"/>
        <v>42.791567000000001</v>
      </c>
      <c r="CK252" s="96"/>
      <c r="CL252" s="514">
        <v>1032</v>
      </c>
      <c r="CM252" s="868">
        <f t="shared" si="287"/>
        <v>1.066860465116279</v>
      </c>
      <c r="CN252" s="613"/>
      <c r="CO252" s="96"/>
      <c r="CP252" s="69">
        <f t="shared" si="318"/>
        <v>464304.0755813953</v>
      </c>
      <c r="CQ252" s="692">
        <f t="shared" si="359"/>
        <v>4.8959676503320173</v>
      </c>
      <c r="CR252" s="69">
        <f t="shared" si="318"/>
        <v>138301.3895348837</v>
      </c>
      <c r="CS252" s="692">
        <f t="shared" si="360"/>
        <v>1.8345764371565023</v>
      </c>
      <c r="CT252" s="69">
        <f t="shared" si="318"/>
        <v>602605.46511627897</v>
      </c>
      <c r="CU252" s="692">
        <f t="shared" si="388"/>
        <v>6.7305440874885187</v>
      </c>
      <c r="CV252" s="69">
        <f t="shared" si="318"/>
        <v>929806.23546511622</v>
      </c>
      <c r="CW252" s="692">
        <f t="shared" si="389"/>
        <v>10.802112673614413</v>
      </c>
      <c r="CX252" s="69">
        <f t="shared" si="319"/>
        <v>2759422.8575581391</v>
      </c>
      <c r="CY252" s="692">
        <f t="shared" si="333"/>
        <v>31.691290416034711</v>
      </c>
      <c r="CZ252" s="69">
        <f t="shared" si="320"/>
        <v>3689229.0930232555</v>
      </c>
      <c r="DA252" s="692">
        <f t="shared" si="372"/>
        <v>42.493403089649121</v>
      </c>
      <c r="DB252" s="69">
        <f t="shared" si="321"/>
        <v>1394110.3110465114</v>
      </c>
      <c r="DC252" s="692">
        <f t="shared" si="373"/>
        <v>15.698080323946428</v>
      </c>
      <c r="DD252" s="69">
        <f t="shared" si="322"/>
        <v>2900114.0145348837</v>
      </c>
      <c r="DE252" s="692">
        <f t="shared" si="363"/>
        <v>33.534121716711162</v>
      </c>
      <c r="DF252" s="69">
        <f t="shared" si="322"/>
        <v>4294224.3255813951</v>
      </c>
      <c r="DG252" s="692">
        <f t="shared" si="284"/>
        <v>49.23220204065759</v>
      </c>
      <c r="DH252" s="20"/>
      <c r="DI252" s="69">
        <f t="shared" si="323"/>
        <v>744114.90406976733</v>
      </c>
      <c r="DJ252" s="692">
        <f t="shared" si="364"/>
        <v>9.5468832337767751</v>
      </c>
      <c r="DK252" s="69">
        <f t="shared" si="323"/>
        <v>45676.563953488367</v>
      </c>
      <c r="DL252" s="692">
        <f t="shared" si="365"/>
        <v>0.62628012021255941</v>
      </c>
      <c r="DM252" s="69">
        <f t="shared" si="323"/>
        <v>789791.4680232557</v>
      </c>
      <c r="DN252" s="692">
        <f t="shared" si="390"/>
        <v>10.173163353989333</v>
      </c>
      <c r="DO252" s="69">
        <f t="shared" si="323"/>
        <v>1384702.7354651161</v>
      </c>
      <c r="DP252" s="692">
        <f t="shared" si="391"/>
        <v>18.599044126406895</v>
      </c>
      <c r="DQ252" s="69">
        <f t="shared" si="324"/>
        <v>1521886.0552325579</v>
      </c>
      <c r="DR252" s="692">
        <f t="shared" si="335"/>
        <v>17.905746986652808</v>
      </c>
      <c r="DS252" s="69">
        <f t="shared" si="325"/>
        <v>2906588.7906976743</v>
      </c>
      <c r="DT252" s="692">
        <f t="shared" si="374"/>
        <v>36.504791113059703</v>
      </c>
      <c r="DU252" s="69">
        <f t="shared" si="326"/>
        <v>2128817.6395348837</v>
      </c>
      <c r="DV252" s="471">
        <f t="shared" si="375"/>
        <v>28.145927360183663</v>
      </c>
      <c r="DW252" s="69">
        <f t="shared" si="327"/>
        <v>1569396.5523255812</v>
      </c>
      <c r="DX252" s="692">
        <f t="shared" si="368"/>
        <v>18.555985491947968</v>
      </c>
      <c r="DY252" s="69">
        <f t="shared" si="328"/>
        <v>3698214.1918604649</v>
      </c>
      <c r="DZ252" s="692">
        <f t="shared" si="285"/>
        <v>46.701912852131635</v>
      </c>
      <c r="EA252" s="91"/>
      <c r="EB252" s="388">
        <v>284000</v>
      </c>
      <c r="EC252" s="69">
        <f t="shared" si="290"/>
        <v>1376000</v>
      </c>
      <c r="ED252" s="388">
        <v>1660000</v>
      </c>
      <c r="EE252" s="388">
        <v>272000</v>
      </c>
      <c r="EF252" s="69">
        <f t="shared" si="291"/>
        <v>1344000</v>
      </c>
      <c r="EG252" s="388">
        <v>1616000</v>
      </c>
      <c r="EH252" s="388">
        <v>556000</v>
      </c>
      <c r="EI252" s="69">
        <f t="shared" si="331"/>
        <v>2719000</v>
      </c>
      <c r="EJ252" s="388">
        <v>3275000</v>
      </c>
      <c r="EK252" s="91"/>
      <c r="EL252" s="69">
        <f t="shared" si="376"/>
        <v>3232000</v>
      </c>
      <c r="EM252" s="69">
        <f t="shared" si="377"/>
        <v>15544000</v>
      </c>
      <c r="EN252" s="69">
        <f t="shared" si="378"/>
        <v>18776000</v>
      </c>
      <c r="EO252" s="69">
        <f t="shared" si="379"/>
        <v>2535000</v>
      </c>
      <c r="EP252" s="69">
        <f t="shared" si="380"/>
        <v>10782000</v>
      </c>
      <c r="EQ252" s="69">
        <f t="shared" si="381"/>
        <v>13317000</v>
      </c>
      <c r="ER252" s="69">
        <f t="shared" si="382"/>
        <v>5766000</v>
      </c>
      <c r="ES252" s="69">
        <f t="shared" si="383"/>
        <v>26325000</v>
      </c>
      <c r="ET252" s="69">
        <f t="shared" si="384"/>
        <v>32091000</v>
      </c>
      <c r="EU252" s="91"/>
    </row>
    <row r="253" spans="1:151" s="72" customFormat="1">
      <c r="A253" s="61">
        <v>40603</v>
      </c>
      <c r="B253" s="70">
        <v>438</v>
      </c>
      <c r="C253" s="70">
        <f t="shared" si="292"/>
        <v>819</v>
      </c>
      <c r="D253" s="70">
        <v>1257</v>
      </c>
      <c r="E253" s="70">
        <f t="shared" si="293"/>
        <v>2325</v>
      </c>
      <c r="F253" s="70">
        <f t="shared" si="294"/>
        <v>2770</v>
      </c>
      <c r="G253" s="70">
        <f t="shared" si="295"/>
        <v>5095</v>
      </c>
      <c r="H253" s="70">
        <v>2763</v>
      </c>
      <c r="I253" s="70">
        <f t="shared" si="296"/>
        <v>3589</v>
      </c>
      <c r="J253" s="70">
        <v>6352</v>
      </c>
      <c r="K253" s="23"/>
      <c r="L253" s="70">
        <v>1359</v>
      </c>
      <c r="M253" s="70">
        <f t="shared" si="297"/>
        <v>3482</v>
      </c>
      <c r="N253" s="70">
        <v>4841</v>
      </c>
      <c r="O253" s="70">
        <f t="shared" si="298"/>
        <v>1275</v>
      </c>
      <c r="P253" s="70">
        <f t="shared" si="299"/>
        <v>2263</v>
      </c>
      <c r="Q253" s="70">
        <f t="shared" si="300"/>
        <v>3538</v>
      </c>
      <c r="R253" s="70">
        <v>2634</v>
      </c>
      <c r="S253" s="70">
        <f t="shared" si="301"/>
        <v>5745</v>
      </c>
      <c r="T253" s="70">
        <v>8379</v>
      </c>
      <c r="U253" s="23"/>
      <c r="V253" s="70">
        <v>-921</v>
      </c>
      <c r="W253" s="70">
        <f t="shared" si="302"/>
        <v>-2663</v>
      </c>
      <c r="X253" s="70">
        <v>-3584</v>
      </c>
      <c r="Y253" s="70">
        <f t="shared" si="303"/>
        <v>1050</v>
      </c>
      <c r="Z253" s="70">
        <f t="shared" si="304"/>
        <v>507</v>
      </c>
      <c r="AA253" s="70">
        <f t="shared" si="305"/>
        <v>1557</v>
      </c>
      <c r="AB253" s="70">
        <v>129</v>
      </c>
      <c r="AC253" s="70">
        <f t="shared" si="306"/>
        <v>-2156</v>
      </c>
      <c r="AD253" s="70">
        <v>-2027</v>
      </c>
      <c r="AE253" s="23"/>
      <c r="AF253" s="233">
        <f t="shared" si="352"/>
        <v>-8701</v>
      </c>
      <c r="AG253" s="233">
        <f t="shared" si="307"/>
        <v>-16630</v>
      </c>
      <c r="AH253" s="233">
        <f t="shared" si="353"/>
        <v>-25331</v>
      </c>
      <c r="AI253" s="233">
        <f t="shared" si="308"/>
        <v>15087</v>
      </c>
      <c r="AJ253" s="233">
        <f t="shared" si="309"/>
        <v>16798</v>
      </c>
      <c r="AK253" s="233">
        <f t="shared" si="310"/>
        <v>31885</v>
      </c>
      <c r="AL253" s="233">
        <f t="shared" si="354"/>
        <v>6386</v>
      </c>
      <c r="AM253" s="233">
        <f t="shared" si="311"/>
        <v>168</v>
      </c>
      <c r="AN253" s="233">
        <f t="shared" si="355"/>
        <v>6554</v>
      </c>
      <c r="AO253" s="23"/>
      <c r="AP253" s="233">
        <f t="shared" si="336"/>
        <v>4741</v>
      </c>
      <c r="AQ253" s="233">
        <f t="shared" si="337"/>
        <v>13442</v>
      </c>
      <c r="AR253" s="233">
        <f t="shared" si="338"/>
        <v>-8701</v>
      </c>
      <c r="AS253" s="233">
        <f t="shared" si="339"/>
        <v>28768</v>
      </c>
      <c r="AT253" s="233">
        <f t="shared" si="340"/>
        <v>13681</v>
      </c>
      <c r="AU253" s="233">
        <f t="shared" si="341"/>
        <v>15087</v>
      </c>
      <c r="AV253" s="409">
        <f t="shared" si="342"/>
        <v>33509</v>
      </c>
      <c r="AW253" s="409">
        <f t="shared" si="343"/>
        <v>27123</v>
      </c>
      <c r="AX253" s="233">
        <f t="shared" si="344"/>
        <v>6386</v>
      </c>
      <c r="AY253" s="75"/>
      <c r="AZ253" s="744">
        <v>430102</v>
      </c>
      <c r="BA253" s="382">
        <f t="shared" si="356"/>
        <v>4.5132880000000002</v>
      </c>
      <c r="BB253" s="69">
        <f t="shared" si="312"/>
        <v>366476</v>
      </c>
      <c r="BC253" s="382">
        <f t="shared" si="356"/>
        <v>1.915994</v>
      </c>
      <c r="BD253" s="744">
        <v>796578</v>
      </c>
      <c r="BE253" s="382">
        <f t="shared" si="345"/>
        <v>6.4292819999999997</v>
      </c>
      <c r="BF253" s="744">
        <v>1068943</v>
      </c>
      <c r="BG253" s="382">
        <f t="shared" si="346"/>
        <v>10.079784</v>
      </c>
      <c r="BH253" s="69">
        <f t="shared" si="286"/>
        <v>3042919</v>
      </c>
      <c r="BI253" s="382">
        <f t="shared" si="347"/>
        <v>29.335111999999999</v>
      </c>
      <c r="BJ253" s="744">
        <v>4111862</v>
      </c>
      <c r="BK253" s="382">
        <f t="shared" si="348"/>
        <v>39.414895999999999</v>
      </c>
      <c r="BL253" s="69">
        <f t="shared" si="385"/>
        <v>1499045</v>
      </c>
      <c r="BM253" s="382">
        <f t="shared" si="349"/>
        <v>14.593071999999999</v>
      </c>
      <c r="BN253" s="69">
        <f t="shared" si="313"/>
        <v>3409964</v>
      </c>
      <c r="BO253" s="382">
        <f t="shared" si="350"/>
        <v>31.258637</v>
      </c>
      <c r="BP253" s="744">
        <v>4909009</v>
      </c>
      <c r="BQ253" s="382">
        <f t="shared" si="351"/>
        <v>45.851709</v>
      </c>
      <c r="BR253" s="20"/>
      <c r="BS253" s="744">
        <v>863085</v>
      </c>
      <c r="BT253" s="420">
        <f t="shared" si="357"/>
        <v>8.8818959999999993</v>
      </c>
      <c r="BU253" s="69">
        <f t="shared" si="314"/>
        <v>53624</v>
      </c>
      <c r="BV253" s="420">
        <f t="shared" si="358"/>
        <v>0.58265900000000004</v>
      </c>
      <c r="BW253" s="744">
        <v>916709</v>
      </c>
      <c r="BX253" s="420">
        <f t="shared" si="329"/>
        <v>9.4645550000000007</v>
      </c>
      <c r="BY253" s="744">
        <v>1466987</v>
      </c>
      <c r="BZ253" s="420">
        <f t="shared" si="330"/>
        <v>17.137191999999999</v>
      </c>
      <c r="CA253" s="69">
        <f t="shared" si="315"/>
        <v>1472157</v>
      </c>
      <c r="CB253" s="420">
        <f t="shared" si="394"/>
        <v>16.548940999999999</v>
      </c>
      <c r="CC253" s="744">
        <v>2939144</v>
      </c>
      <c r="CD253" s="420">
        <f t="shared" si="392"/>
        <v>33.686132999999998</v>
      </c>
      <c r="CE253" s="69">
        <f t="shared" si="316"/>
        <v>2330072</v>
      </c>
      <c r="CF253" s="420">
        <f t="shared" si="393"/>
        <v>26.019088</v>
      </c>
      <c r="CG253" s="69">
        <f t="shared" si="317"/>
        <v>1527862</v>
      </c>
      <c r="CH253" s="420">
        <f t="shared" si="386"/>
        <v>17.153358000000001</v>
      </c>
      <c r="CI253" s="744">
        <v>3857934</v>
      </c>
      <c r="CJ253" s="471">
        <f t="shared" si="387"/>
        <v>43.172446000000001</v>
      </c>
      <c r="CK253" s="96"/>
      <c r="CL253" s="514">
        <v>1037</v>
      </c>
      <c r="CM253" s="868">
        <f t="shared" si="287"/>
        <v>1.0617164898746383</v>
      </c>
      <c r="CN253" s="613"/>
      <c r="CO253" s="96"/>
      <c r="CP253" s="69">
        <f t="shared" si="318"/>
        <v>456646.38572806166</v>
      </c>
      <c r="CQ253" s="692">
        <f t="shared" si="359"/>
        <v>4.9097896340600773</v>
      </c>
      <c r="CR253" s="69">
        <f t="shared" si="318"/>
        <v>389093.61234329792</v>
      </c>
      <c r="CS253" s="692">
        <f t="shared" si="360"/>
        <v>2.0776708434998001</v>
      </c>
      <c r="CT253" s="69">
        <f t="shared" si="318"/>
        <v>845739.99807135959</v>
      </c>
      <c r="CU253" s="692">
        <f t="shared" si="388"/>
        <v>6.9874604775598783</v>
      </c>
      <c r="CV253" s="69">
        <f t="shared" si="318"/>
        <v>1134914.4098360655</v>
      </c>
      <c r="CW253" s="692">
        <f t="shared" si="389"/>
        <v>10.954791953450476</v>
      </c>
      <c r="CX253" s="69">
        <f t="shared" si="319"/>
        <v>3230717.2796528446</v>
      </c>
      <c r="CY253" s="692">
        <f t="shared" si="333"/>
        <v>31.905711398687558</v>
      </c>
      <c r="CZ253" s="69">
        <f t="shared" si="320"/>
        <v>4365631.6894889101</v>
      </c>
      <c r="DA253" s="692">
        <f t="shared" si="372"/>
        <v>42.860503352138032</v>
      </c>
      <c r="DB253" s="69">
        <f t="shared" si="321"/>
        <v>1591560.7955641272</v>
      </c>
      <c r="DC253" s="692">
        <f t="shared" si="373"/>
        <v>15.864581587510552</v>
      </c>
      <c r="DD253" s="69">
        <f t="shared" si="322"/>
        <v>3620415.008678881</v>
      </c>
      <c r="DE253" s="692">
        <f t="shared" si="363"/>
        <v>33.991537683390042</v>
      </c>
      <c r="DF253" s="69">
        <f t="shared" si="322"/>
        <v>5211975.8042430086</v>
      </c>
      <c r="DG253" s="692">
        <f t="shared" si="284"/>
        <v>49.856119270900592</v>
      </c>
      <c r="DH253" s="20"/>
      <c r="DI253" s="69">
        <f t="shared" si="323"/>
        <v>916351.5766634522</v>
      </c>
      <c r="DJ253" s="692">
        <f t="shared" si="364"/>
        <v>9.6645881274402292</v>
      </c>
      <c r="DK253" s="69">
        <f t="shared" si="323"/>
        <v>56933.485053037606</v>
      </c>
      <c r="DL253" s="692">
        <f t="shared" si="365"/>
        <v>0.63295846026559721</v>
      </c>
      <c r="DM253" s="69">
        <f t="shared" si="323"/>
        <v>973285.06171648984</v>
      </c>
      <c r="DN253" s="692">
        <f t="shared" si="390"/>
        <v>10.297546587705821</v>
      </c>
      <c r="DO253" s="69">
        <f t="shared" si="323"/>
        <v>1557524.2883317261</v>
      </c>
      <c r="DP253" s="692">
        <f t="shared" si="391"/>
        <v>18.647843892738614</v>
      </c>
      <c r="DQ253" s="69">
        <f t="shared" si="324"/>
        <v>1563013.3625843779</v>
      </c>
      <c r="DR253" s="692">
        <f t="shared" si="335"/>
        <v>18.000638505237184</v>
      </c>
      <c r="DS253" s="69">
        <f t="shared" si="325"/>
        <v>3120537.6509161037</v>
      </c>
      <c r="DT253" s="692">
        <f t="shared" si="374"/>
        <v>36.648482397975805</v>
      </c>
      <c r="DU253" s="69">
        <f t="shared" si="326"/>
        <v>2473875.8649951783</v>
      </c>
      <c r="DV253" s="471">
        <f t="shared" si="375"/>
        <v>28.312432020178843</v>
      </c>
      <c r="DW253" s="69">
        <f t="shared" si="327"/>
        <v>1622156.2796528446</v>
      </c>
      <c r="DX253" s="692">
        <f t="shared" si="368"/>
        <v>18.657275421600815</v>
      </c>
      <c r="DY253" s="69">
        <f t="shared" si="328"/>
        <v>4096032.1446480229</v>
      </c>
      <c r="DZ253" s="692">
        <f t="shared" si="285"/>
        <v>46.969707441779661</v>
      </c>
      <c r="EA253" s="91"/>
      <c r="EB253" s="388">
        <v>314000</v>
      </c>
      <c r="EC253" s="69">
        <f t="shared" si="290"/>
        <v>1416000</v>
      </c>
      <c r="ED253" s="388">
        <v>1730000</v>
      </c>
      <c r="EE253" s="388">
        <v>268000</v>
      </c>
      <c r="EF253" s="69">
        <f t="shared" si="291"/>
        <v>1098000</v>
      </c>
      <c r="EG253" s="388">
        <v>1366000</v>
      </c>
      <c r="EH253" s="388">
        <v>582000</v>
      </c>
      <c r="EI253" s="69">
        <f t="shared" si="331"/>
        <v>2514000</v>
      </c>
      <c r="EJ253" s="388">
        <v>3096000</v>
      </c>
      <c r="EK253" s="91"/>
      <c r="EL253" s="69">
        <f t="shared" si="376"/>
        <v>3270000</v>
      </c>
      <c r="EM253" s="69">
        <f t="shared" si="377"/>
        <v>15534000</v>
      </c>
      <c r="EN253" s="69">
        <f t="shared" si="378"/>
        <v>18804000</v>
      </c>
      <c r="EO253" s="69">
        <f t="shared" si="379"/>
        <v>2540000</v>
      </c>
      <c r="EP253" s="69">
        <f t="shared" si="380"/>
        <v>10571000</v>
      </c>
      <c r="EQ253" s="69">
        <f t="shared" si="381"/>
        <v>13111000</v>
      </c>
      <c r="ER253" s="69">
        <f t="shared" si="382"/>
        <v>5809000</v>
      </c>
      <c r="ES253" s="69">
        <f t="shared" si="383"/>
        <v>26104000</v>
      </c>
      <c r="ET253" s="69">
        <f t="shared" si="384"/>
        <v>31913000</v>
      </c>
      <c r="EU253" s="91"/>
    </row>
    <row r="254" spans="1:151" s="72" customFormat="1">
      <c r="A254" s="61">
        <v>40634</v>
      </c>
      <c r="B254" s="70">
        <v>384</v>
      </c>
      <c r="C254" s="70">
        <f t="shared" si="292"/>
        <v>753</v>
      </c>
      <c r="D254" s="70">
        <v>1137</v>
      </c>
      <c r="E254" s="70">
        <f t="shared" si="293"/>
        <v>2095</v>
      </c>
      <c r="F254" s="70">
        <f t="shared" si="294"/>
        <v>2468</v>
      </c>
      <c r="G254" s="70">
        <f t="shared" si="295"/>
        <v>4563</v>
      </c>
      <c r="H254" s="70">
        <v>2479</v>
      </c>
      <c r="I254" s="70">
        <f t="shared" si="296"/>
        <v>3221</v>
      </c>
      <c r="J254" s="70">
        <v>5700</v>
      </c>
      <c r="K254" s="23"/>
      <c r="L254" s="70">
        <v>1321</v>
      </c>
      <c r="M254" s="70">
        <f t="shared" si="297"/>
        <v>3003</v>
      </c>
      <c r="N254" s="70">
        <v>4324</v>
      </c>
      <c r="O254" s="70">
        <f t="shared" si="298"/>
        <v>1075</v>
      </c>
      <c r="P254" s="70">
        <f t="shared" si="299"/>
        <v>1940</v>
      </c>
      <c r="Q254" s="70">
        <f t="shared" si="300"/>
        <v>3015</v>
      </c>
      <c r="R254" s="70">
        <v>2396</v>
      </c>
      <c r="S254" s="70">
        <f t="shared" si="301"/>
        <v>4943</v>
      </c>
      <c r="T254" s="70">
        <v>7339</v>
      </c>
      <c r="U254" s="23"/>
      <c r="V254" s="70">
        <v>-937</v>
      </c>
      <c r="W254" s="70">
        <f t="shared" si="302"/>
        <v>-2250</v>
      </c>
      <c r="X254" s="70">
        <v>-3187</v>
      </c>
      <c r="Y254" s="70">
        <f t="shared" si="303"/>
        <v>1020</v>
      </c>
      <c r="Z254" s="70">
        <f t="shared" si="304"/>
        <v>528</v>
      </c>
      <c r="AA254" s="70">
        <f t="shared" si="305"/>
        <v>1548</v>
      </c>
      <c r="AB254" s="70">
        <v>83</v>
      </c>
      <c r="AC254" s="70">
        <f t="shared" si="306"/>
        <v>-1722</v>
      </c>
      <c r="AD254" s="70">
        <v>-1639</v>
      </c>
      <c r="AE254" s="23"/>
      <c r="AF254" s="233">
        <f t="shared" si="352"/>
        <v>-9085</v>
      </c>
      <c r="AG254" s="233">
        <f t="shared" si="307"/>
        <v>-17894</v>
      </c>
      <c r="AH254" s="233">
        <f t="shared" si="353"/>
        <v>-26979</v>
      </c>
      <c r="AI254" s="233">
        <f t="shared" si="308"/>
        <v>15406</v>
      </c>
      <c r="AJ254" s="233">
        <f t="shared" si="309"/>
        <v>17081</v>
      </c>
      <c r="AK254" s="233">
        <f t="shared" si="310"/>
        <v>32487</v>
      </c>
      <c r="AL254" s="233">
        <f t="shared" si="354"/>
        <v>6321</v>
      </c>
      <c r="AM254" s="233">
        <f t="shared" si="311"/>
        <v>-813</v>
      </c>
      <c r="AN254" s="233">
        <f t="shared" si="355"/>
        <v>5508</v>
      </c>
      <c r="AO254" s="23"/>
      <c r="AP254" s="233">
        <f t="shared" si="336"/>
        <v>4734</v>
      </c>
      <c r="AQ254" s="233">
        <f t="shared" si="337"/>
        <v>13819</v>
      </c>
      <c r="AR254" s="233">
        <f t="shared" si="338"/>
        <v>-9085</v>
      </c>
      <c r="AS254" s="233">
        <f t="shared" si="339"/>
        <v>29054</v>
      </c>
      <c r="AT254" s="233">
        <f t="shared" si="340"/>
        <v>13648</v>
      </c>
      <c r="AU254" s="233">
        <f t="shared" si="341"/>
        <v>15406</v>
      </c>
      <c r="AV254" s="409">
        <f t="shared" si="342"/>
        <v>33788</v>
      </c>
      <c r="AW254" s="409">
        <f t="shared" si="343"/>
        <v>27467</v>
      </c>
      <c r="AX254" s="233">
        <f t="shared" si="344"/>
        <v>6321</v>
      </c>
      <c r="AY254" s="75"/>
      <c r="AZ254" s="744">
        <v>357922</v>
      </c>
      <c r="BA254" s="382">
        <f t="shared" si="356"/>
        <v>4.5379050000000003</v>
      </c>
      <c r="BB254" s="69">
        <f t="shared" si="312"/>
        <v>132306</v>
      </c>
      <c r="BC254" s="382">
        <f t="shared" si="356"/>
        <v>1.940213</v>
      </c>
      <c r="BD254" s="744">
        <v>490228</v>
      </c>
      <c r="BE254" s="382">
        <f t="shared" si="345"/>
        <v>6.4781180000000003</v>
      </c>
      <c r="BF254" s="744">
        <v>1013200</v>
      </c>
      <c r="BG254" s="382">
        <f t="shared" si="346"/>
        <v>10.329336</v>
      </c>
      <c r="BH254" s="69">
        <f t="shared" si="286"/>
        <v>3257682</v>
      </c>
      <c r="BI254" s="382">
        <f t="shared" si="347"/>
        <v>29.815563000000001</v>
      </c>
      <c r="BJ254" s="744">
        <v>4270882</v>
      </c>
      <c r="BK254" s="382">
        <f t="shared" si="348"/>
        <v>40.144899000000002</v>
      </c>
      <c r="BL254" s="69">
        <f t="shared" si="385"/>
        <v>1371122</v>
      </c>
      <c r="BM254" s="382">
        <f t="shared" si="349"/>
        <v>14.867241</v>
      </c>
      <c r="BN254" s="69">
        <f t="shared" si="313"/>
        <v>3390457</v>
      </c>
      <c r="BO254" s="382">
        <f t="shared" si="350"/>
        <v>31.763304999999999</v>
      </c>
      <c r="BP254" s="744">
        <v>4761579</v>
      </c>
      <c r="BQ254" s="382">
        <f t="shared" si="351"/>
        <v>46.630546000000002</v>
      </c>
      <c r="BR254" s="20"/>
      <c r="BS254" s="744">
        <v>753878</v>
      </c>
      <c r="BT254" s="420">
        <f t="shared" si="357"/>
        <v>8.9961029999999997</v>
      </c>
      <c r="BU254" s="69">
        <f t="shared" si="314"/>
        <v>51318</v>
      </c>
      <c r="BV254" s="420">
        <f t="shared" si="358"/>
        <v>0.59245800000000004</v>
      </c>
      <c r="BW254" s="744">
        <v>805196</v>
      </c>
      <c r="BX254" s="420">
        <f t="shared" si="329"/>
        <v>9.5885610000000003</v>
      </c>
      <c r="BY254" s="744">
        <v>1319366</v>
      </c>
      <c r="BZ254" s="420">
        <f t="shared" si="330"/>
        <v>17.125233999999999</v>
      </c>
      <c r="CA254" s="69">
        <f t="shared" si="315"/>
        <v>1411324</v>
      </c>
      <c r="CB254" s="420">
        <f t="shared" si="394"/>
        <v>16.756214</v>
      </c>
      <c r="CC254" s="744">
        <v>2730690</v>
      </c>
      <c r="CD254" s="420">
        <f t="shared" si="392"/>
        <v>33.881447999999999</v>
      </c>
      <c r="CE254" s="69">
        <f t="shared" si="316"/>
        <v>2073244</v>
      </c>
      <c r="CF254" s="420">
        <f t="shared" si="393"/>
        <v>26.121337</v>
      </c>
      <c r="CG254" s="69">
        <f t="shared" si="317"/>
        <v>1464541</v>
      </c>
      <c r="CH254" s="420">
        <f t="shared" si="386"/>
        <v>17.370659</v>
      </c>
      <c r="CI254" s="744">
        <v>3537785</v>
      </c>
      <c r="CJ254" s="471">
        <f t="shared" si="387"/>
        <v>43.491996</v>
      </c>
      <c r="CK254" s="96"/>
      <c r="CL254" s="514">
        <v>1037</v>
      </c>
      <c r="CM254" s="868">
        <f t="shared" si="287"/>
        <v>1.0617164898746383</v>
      </c>
      <c r="CN254" s="613"/>
      <c r="CO254" s="96"/>
      <c r="CP254" s="69">
        <f t="shared" si="318"/>
        <v>380011.68948891031</v>
      </c>
      <c r="CQ254" s="692">
        <f t="shared" si="359"/>
        <v>4.9228325185489874</v>
      </c>
      <c r="CR254" s="69">
        <f t="shared" si="318"/>
        <v>140471.46190935391</v>
      </c>
      <c r="CS254" s="692">
        <f t="shared" si="360"/>
        <v>2.0991385184091538</v>
      </c>
      <c r="CT254" s="69">
        <f t="shared" si="318"/>
        <v>520483.15139826416</v>
      </c>
      <c r="CU254" s="692">
        <f t="shared" si="388"/>
        <v>7.0219710369581421</v>
      </c>
      <c r="CV254" s="69">
        <f t="shared" si="318"/>
        <v>1075731.1475409835</v>
      </c>
      <c r="CW254" s="692">
        <f t="shared" si="389"/>
        <v>11.189746652991461</v>
      </c>
      <c r="CX254" s="69">
        <f t="shared" si="319"/>
        <v>3458734.6981677916</v>
      </c>
      <c r="CY254" s="692">
        <f t="shared" si="333"/>
        <v>32.306714765855347</v>
      </c>
      <c r="CZ254" s="69">
        <f t="shared" si="320"/>
        <v>4534465.8457087753</v>
      </c>
      <c r="DA254" s="692">
        <f t="shared" si="372"/>
        <v>43.496461418846806</v>
      </c>
      <c r="DB254" s="69">
        <f t="shared" si="321"/>
        <v>1455742.8370298939</v>
      </c>
      <c r="DC254" s="692">
        <f t="shared" si="373"/>
        <v>16.112579171540446</v>
      </c>
      <c r="DD254" s="69">
        <f t="shared" si="322"/>
        <v>3599704.1051108968</v>
      </c>
      <c r="DE254" s="692">
        <f t="shared" si="363"/>
        <v>34.413988099500941</v>
      </c>
      <c r="DF254" s="69">
        <f t="shared" si="322"/>
        <v>5055446.9421407906</v>
      </c>
      <c r="DG254" s="692">
        <f t="shared" si="284"/>
        <v>50.526567271041394</v>
      </c>
      <c r="DH254" s="20"/>
      <c r="DI254" s="69">
        <f t="shared" si="323"/>
        <v>800404.7039537126</v>
      </c>
      <c r="DJ254" s="692">
        <f t="shared" si="364"/>
        <v>9.7607150603939381</v>
      </c>
      <c r="DK254" s="69">
        <f t="shared" si="323"/>
        <v>54485.166827386689</v>
      </c>
      <c r="DL254" s="692">
        <f t="shared" si="365"/>
        <v>0.6417312080929839</v>
      </c>
      <c r="DM254" s="69">
        <f t="shared" si="323"/>
        <v>854889.87078109931</v>
      </c>
      <c r="DN254" s="692">
        <f t="shared" si="390"/>
        <v>10.402446268486923</v>
      </c>
      <c r="DO254" s="69">
        <f t="shared" si="323"/>
        <v>1400792.6383799419</v>
      </c>
      <c r="DP254" s="692">
        <f t="shared" si="391"/>
        <v>18.582848807118562</v>
      </c>
      <c r="DQ254" s="69">
        <f t="shared" si="324"/>
        <v>1498425.9633558339</v>
      </c>
      <c r="DR254" s="692">
        <f t="shared" si="335"/>
        <v>18.173404317593022</v>
      </c>
      <c r="DS254" s="69">
        <f t="shared" si="325"/>
        <v>2899218.6017357758</v>
      </c>
      <c r="DT254" s="692">
        <f t="shared" si="374"/>
        <v>36.756253124711591</v>
      </c>
      <c r="DU254" s="69">
        <f t="shared" si="326"/>
        <v>2201197.3423336544</v>
      </c>
      <c r="DV254" s="471">
        <f t="shared" si="375"/>
        <v>28.343563867512497</v>
      </c>
      <c r="DW254" s="69">
        <f t="shared" si="327"/>
        <v>1554927.3297974926</v>
      </c>
      <c r="DX254" s="692">
        <f t="shared" si="368"/>
        <v>18.838991511398305</v>
      </c>
      <c r="DY254" s="69">
        <f t="shared" si="328"/>
        <v>3756124.6721311472</v>
      </c>
      <c r="DZ254" s="692">
        <f t="shared" si="285"/>
        <v>47.182555378910813</v>
      </c>
      <c r="EA254" s="91"/>
      <c r="EB254" s="388">
        <v>293000</v>
      </c>
      <c r="EC254" s="69">
        <f t="shared" si="290"/>
        <v>1405000</v>
      </c>
      <c r="ED254" s="388">
        <v>1698000</v>
      </c>
      <c r="EE254" s="388">
        <v>215000</v>
      </c>
      <c r="EF254" s="69">
        <f t="shared" si="291"/>
        <v>803000</v>
      </c>
      <c r="EG254" s="388">
        <v>1018000</v>
      </c>
      <c r="EH254" s="388">
        <v>508000</v>
      </c>
      <c r="EI254" s="69">
        <f t="shared" si="331"/>
        <v>2207000</v>
      </c>
      <c r="EJ254" s="388">
        <v>2715000</v>
      </c>
      <c r="EK254" s="91"/>
      <c r="EL254" s="69">
        <f t="shared" si="376"/>
        <v>3304000</v>
      </c>
      <c r="EM254" s="69">
        <f t="shared" si="377"/>
        <v>15507000</v>
      </c>
      <c r="EN254" s="69">
        <f t="shared" si="378"/>
        <v>18811000</v>
      </c>
      <c r="EO254" s="69">
        <f t="shared" si="379"/>
        <v>2546000</v>
      </c>
      <c r="EP254" s="69">
        <f t="shared" si="380"/>
        <v>10453000</v>
      </c>
      <c r="EQ254" s="69">
        <f t="shared" si="381"/>
        <v>12999000</v>
      </c>
      <c r="ER254" s="69">
        <f t="shared" si="382"/>
        <v>5849000</v>
      </c>
      <c r="ES254" s="69">
        <f t="shared" si="383"/>
        <v>25958000</v>
      </c>
      <c r="ET254" s="69">
        <f t="shared" si="384"/>
        <v>31807000</v>
      </c>
      <c r="EU254" s="91"/>
    </row>
    <row r="255" spans="1:151" s="72" customFormat="1">
      <c r="A255" s="61">
        <v>40664</v>
      </c>
      <c r="B255" s="70">
        <v>287</v>
      </c>
      <c r="C255" s="70">
        <f t="shared" si="292"/>
        <v>658</v>
      </c>
      <c r="D255" s="70">
        <v>945</v>
      </c>
      <c r="E255" s="70">
        <f t="shared" si="293"/>
        <v>2006</v>
      </c>
      <c r="F255" s="70">
        <f t="shared" si="294"/>
        <v>2389</v>
      </c>
      <c r="G255" s="70">
        <f t="shared" si="295"/>
        <v>4395</v>
      </c>
      <c r="H255" s="70">
        <v>2293</v>
      </c>
      <c r="I255" s="70">
        <f t="shared" si="296"/>
        <v>3047</v>
      </c>
      <c r="J255" s="70">
        <v>5340</v>
      </c>
      <c r="K255" s="23"/>
      <c r="L255" s="70">
        <v>1238</v>
      </c>
      <c r="M255" s="70">
        <f t="shared" si="297"/>
        <v>3019</v>
      </c>
      <c r="N255" s="70">
        <v>4257</v>
      </c>
      <c r="O255" s="70">
        <f t="shared" si="298"/>
        <v>1198</v>
      </c>
      <c r="P255" s="70">
        <f t="shared" si="299"/>
        <v>2028</v>
      </c>
      <c r="Q255" s="70">
        <f t="shared" si="300"/>
        <v>3226</v>
      </c>
      <c r="R255" s="70">
        <v>2436</v>
      </c>
      <c r="S255" s="70">
        <f t="shared" si="301"/>
        <v>5047</v>
      </c>
      <c r="T255" s="70">
        <v>7483</v>
      </c>
      <c r="U255" s="23"/>
      <c r="V255" s="70">
        <v>-951</v>
      </c>
      <c r="W255" s="70">
        <f t="shared" si="302"/>
        <v>-2361</v>
      </c>
      <c r="X255" s="70">
        <v>-3312</v>
      </c>
      <c r="Y255" s="70">
        <f t="shared" si="303"/>
        <v>808</v>
      </c>
      <c r="Z255" s="70">
        <f t="shared" si="304"/>
        <v>361</v>
      </c>
      <c r="AA255" s="70">
        <f t="shared" si="305"/>
        <v>1169</v>
      </c>
      <c r="AB255" s="70">
        <v>-143</v>
      </c>
      <c r="AC255" s="70">
        <f t="shared" si="306"/>
        <v>-2000</v>
      </c>
      <c r="AD255" s="70">
        <v>-2143</v>
      </c>
      <c r="AE255" s="23"/>
      <c r="AF255" s="233">
        <f t="shared" si="352"/>
        <v>-9405</v>
      </c>
      <c r="AG255" s="233">
        <f t="shared" si="307"/>
        <v>-19193</v>
      </c>
      <c r="AH255" s="233">
        <f t="shared" si="353"/>
        <v>-28598</v>
      </c>
      <c r="AI255" s="233">
        <f t="shared" si="308"/>
        <v>15698</v>
      </c>
      <c r="AJ255" s="233">
        <f t="shared" si="309"/>
        <v>17525</v>
      </c>
      <c r="AK255" s="233">
        <f t="shared" si="310"/>
        <v>33223</v>
      </c>
      <c r="AL255" s="233">
        <f t="shared" si="354"/>
        <v>6293</v>
      </c>
      <c r="AM255" s="233">
        <f t="shared" si="311"/>
        <v>-1668</v>
      </c>
      <c r="AN255" s="233">
        <f t="shared" si="355"/>
        <v>4625</v>
      </c>
      <c r="AO255" s="23"/>
      <c r="AP255" s="233">
        <f t="shared" si="336"/>
        <v>4688</v>
      </c>
      <c r="AQ255" s="233">
        <f t="shared" si="337"/>
        <v>14093</v>
      </c>
      <c r="AR255" s="233">
        <f t="shared" si="338"/>
        <v>-9405</v>
      </c>
      <c r="AS255" s="233">
        <f t="shared" si="339"/>
        <v>29290</v>
      </c>
      <c r="AT255" s="233">
        <f t="shared" si="340"/>
        <v>13592</v>
      </c>
      <c r="AU255" s="233">
        <f t="shared" si="341"/>
        <v>15698</v>
      </c>
      <c r="AV255" s="409">
        <f t="shared" si="342"/>
        <v>33978</v>
      </c>
      <c r="AW255" s="409">
        <f t="shared" si="343"/>
        <v>27685</v>
      </c>
      <c r="AX255" s="233">
        <f t="shared" si="344"/>
        <v>6293</v>
      </c>
      <c r="AY255" s="75"/>
      <c r="AZ255" s="744">
        <v>351439</v>
      </c>
      <c r="BA255" s="382">
        <f t="shared" si="356"/>
        <v>4.5024800000000003</v>
      </c>
      <c r="BB255" s="69">
        <f t="shared" si="312"/>
        <v>152121</v>
      </c>
      <c r="BC255" s="382">
        <f t="shared" si="356"/>
        <v>1.9697340000000001</v>
      </c>
      <c r="BD255" s="744">
        <v>503560</v>
      </c>
      <c r="BE255" s="382">
        <f t="shared" si="345"/>
        <v>6.4722140000000001</v>
      </c>
      <c r="BF255" s="744">
        <v>910337</v>
      </c>
      <c r="BG255" s="382">
        <f t="shared" si="346"/>
        <v>10.384544</v>
      </c>
      <c r="BH255" s="69">
        <f t="shared" si="286"/>
        <v>3199269</v>
      </c>
      <c r="BI255" s="382">
        <f t="shared" si="347"/>
        <v>30.103636000000002</v>
      </c>
      <c r="BJ255" s="744">
        <v>4109606</v>
      </c>
      <c r="BK255" s="382">
        <f t="shared" si="348"/>
        <v>40.48818</v>
      </c>
      <c r="BL255" s="69">
        <f t="shared" si="385"/>
        <v>1261776</v>
      </c>
      <c r="BM255" s="382">
        <f t="shared" si="349"/>
        <v>14.887024</v>
      </c>
      <c r="BN255" s="69">
        <f t="shared" si="313"/>
        <v>3351885</v>
      </c>
      <c r="BO255" s="382">
        <f t="shared" si="350"/>
        <v>32.080973999999998</v>
      </c>
      <c r="BP255" s="744">
        <v>4613661</v>
      </c>
      <c r="BQ255" s="382">
        <f t="shared" si="351"/>
        <v>46.967998000000001</v>
      </c>
      <c r="BR255" s="20"/>
      <c r="BS255" s="744">
        <v>994202</v>
      </c>
      <c r="BT255" s="420">
        <f t="shared" si="357"/>
        <v>9.268675</v>
      </c>
      <c r="BU255" s="69">
        <f t="shared" si="314"/>
        <v>63184</v>
      </c>
      <c r="BV255" s="420">
        <f t="shared" si="358"/>
        <v>0.60951999999999995</v>
      </c>
      <c r="BW255" s="744">
        <v>1057386</v>
      </c>
      <c r="BX255" s="420">
        <f t="shared" si="329"/>
        <v>9.8781949999999998</v>
      </c>
      <c r="BY255" s="744">
        <v>1416556</v>
      </c>
      <c r="BZ255" s="420">
        <f t="shared" si="330"/>
        <v>17.306394999999998</v>
      </c>
      <c r="CA255" s="69">
        <f t="shared" si="315"/>
        <v>1598076</v>
      </c>
      <c r="CB255" s="420">
        <f t="shared" si="394"/>
        <v>16.985879000000001</v>
      </c>
      <c r="CC255" s="744">
        <v>3014632</v>
      </c>
      <c r="CD255" s="420">
        <f t="shared" si="392"/>
        <v>34.292273999999999</v>
      </c>
      <c r="CE255" s="69">
        <f t="shared" si="316"/>
        <v>2410758</v>
      </c>
      <c r="CF255" s="420">
        <f t="shared" si="393"/>
        <v>26.57507</v>
      </c>
      <c r="CG255" s="69">
        <f t="shared" si="317"/>
        <v>1663322</v>
      </c>
      <c r="CH255" s="420">
        <f t="shared" si="386"/>
        <v>17.617522000000001</v>
      </c>
      <c r="CI255" s="744">
        <v>4074080</v>
      </c>
      <c r="CJ255" s="471">
        <f t="shared" si="387"/>
        <v>44.192591999999998</v>
      </c>
      <c r="CK255" s="96"/>
      <c r="CL255" s="514">
        <v>1037</v>
      </c>
      <c r="CM255" s="868">
        <f t="shared" si="287"/>
        <v>1.0617164898746383</v>
      </c>
      <c r="CN255" s="613"/>
      <c r="CO255" s="96"/>
      <c r="CP255" s="69">
        <f t="shared" si="318"/>
        <v>373128.581485053</v>
      </c>
      <c r="CQ255" s="692">
        <f t="shared" si="359"/>
        <v>4.8700238360340409</v>
      </c>
      <c r="CR255" s="69">
        <f t="shared" si="318"/>
        <v>161509.37415621986</v>
      </c>
      <c r="CS255" s="692">
        <f t="shared" si="360"/>
        <v>2.1256652925653738</v>
      </c>
      <c r="CT255" s="69">
        <f t="shared" si="318"/>
        <v>534637.95564127283</v>
      </c>
      <c r="CU255" s="692">
        <f t="shared" si="388"/>
        <v>6.9956891285994143</v>
      </c>
      <c r="CV255" s="69">
        <f t="shared" si="318"/>
        <v>966519.80424300861</v>
      </c>
      <c r="CW255" s="692">
        <f t="shared" si="389"/>
        <v>11.214769428234469</v>
      </c>
      <c r="CX255" s="69">
        <f t="shared" si="319"/>
        <v>3396716.6528447443</v>
      </c>
      <c r="CY255" s="692">
        <f t="shared" si="333"/>
        <v>32.498204622700094</v>
      </c>
      <c r="CZ255" s="69">
        <f t="shared" si="320"/>
        <v>4363236.4570877524</v>
      </c>
      <c r="DA255" s="692">
        <f t="shared" si="372"/>
        <v>43.712974050934555</v>
      </c>
      <c r="DB255" s="69">
        <f t="shared" si="321"/>
        <v>1339648.3857280617</v>
      </c>
      <c r="DC255" s="692">
        <f t="shared" si="373"/>
        <v>16.084793264268505</v>
      </c>
      <c r="DD255" s="69">
        <f t="shared" si="322"/>
        <v>3558751.5766634522</v>
      </c>
      <c r="DE255" s="692">
        <f t="shared" si="363"/>
        <v>34.632067860164391</v>
      </c>
      <c r="DF255" s="69">
        <f t="shared" si="322"/>
        <v>4898399.9623915134</v>
      </c>
      <c r="DG255" s="692">
        <f t="shared" si="284"/>
        <v>50.716861124432896</v>
      </c>
      <c r="DH255" s="20"/>
      <c r="DI255" s="69">
        <f t="shared" si="323"/>
        <v>1055560.6576663451</v>
      </c>
      <c r="DJ255" s="692">
        <f t="shared" si="364"/>
        <v>10.021761088060282</v>
      </c>
      <c r="DK255" s="69">
        <f t="shared" si="323"/>
        <v>67083.49469623914</v>
      </c>
      <c r="DL255" s="692">
        <f t="shared" si="365"/>
        <v>0.65803438078922305</v>
      </c>
      <c r="DM255" s="69">
        <f t="shared" si="323"/>
        <v>1122644.1523625844</v>
      </c>
      <c r="DN255" s="692">
        <f t="shared" si="390"/>
        <v>10.679795468849509</v>
      </c>
      <c r="DO255" s="69">
        <f t="shared" si="323"/>
        <v>1503980.864030858</v>
      </c>
      <c r="DP255" s="692">
        <f t="shared" si="391"/>
        <v>18.726659776149418</v>
      </c>
      <c r="DQ255" s="69">
        <f t="shared" si="324"/>
        <v>1696703.6412729025</v>
      </c>
      <c r="DR255" s="692">
        <f t="shared" si="335"/>
        <v>18.363487447865925</v>
      </c>
      <c r="DS255" s="69">
        <f t="shared" si="325"/>
        <v>3200684.5053037605</v>
      </c>
      <c r="DT255" s="692">
        <f t="shared" si="374"/>
        <v>37.090147224015347</v>
      </c>
      <c r="DU255" s="69">
        <f t="shared" si="326"/>
        <v>2559541.5216972032</v>
      </c>
      <c r="DV255" s="471">
        <f t="shared" si="375"/>
        <v>28.748420864209702</v>
      </c>
      <c r="DW255" s="69">
        <f t="shared" si="327"/>
        <v>1765976.3953712631</v>
      </c>
      <c r="DX255" s="692">
        <f t="shared" si="368"/>
        <v>19.045446547769565</v>
      </c>
      <c r="DY255" s="69">
        <f t="shared" si="328"/>
        <v>4325517.9170684665</v>
      </c>
      <c r="DZ255" s="692">
        <f t="shared" si="285"/>
        <v>47.793867411979271</v>
      </c>
      <c r="EA255" s="91"/>
      <c r="EB255" s="388">
        <v>273000</v>
      </c>
      <c r="EC255" s="69">
        <f t="shared" si="290"/>
        <v>938000</v>
      </c>
      <c r="ED255" s="388">
        <v>1211000</v>
      </c>
      <c r="EE255" s="388">
        <v>186000</v>
      </c>
      <c r="EF255" s="69">
        <f t="shared" si="291"/>
        <v>501000</v>
      </c>
      <c r="EG255" s="388">
        <v>687000</v>
      </c>
      <c r="EH255" s="388">
        <v>459000</v>
      </c>
      <c r="EI255" s="69">
        <f t="shared" si="331"/>
        <v>1439000</v>
      </c>
      <c r="EJ255" s="388">
        <v>1898000</v>
      </c>
      <c r="EK255" s="91"/>
      <c r="EL255" s="69">
        <f t="shared" si="376"/>
        <v>3351000</v>
      </c>
      <c r="EM255" s="69">
        <f t="shared" si="377"/>
        <v>15533000</v>
      </c>
      <c r="EN255" s="69">
        <f t="shared" si="378"/>
        <v>18884000</v>
      </c>
      <c r="EO255" s="69">
        <f t="shared" si="379"/>
        <v>2553000</v>
      </c>
      <c r="EP255" s="69">
        <f t="shared" si="380"/>
        <v>10390000</v>
      </c>
      <c r="EQ255" s="69">
        <f t="shared" si="381"/>
        <v>12943000</v>
      </c>
      <c r="ER255" s="69">
        <f t="shared" si="382"/>
        <v>5904000</v>
      </c>
      <c r="ES255" s="69">
        <f t="shared" si="383"/>
        <v>25920000</v>
      </c>
      <c r="ET255" s="69">
        <f t="shared" si="384"/>
        <v>31824000</v>
      </c>
      <c r="EU255" s="91"/>
    </row>
    <row r="256" spans="1:151" s="72" customFormat="1">
      <c r="A256" s="61">
        <v>40695</v>
      </c>
      <c r="B256" s="70">
        <v>247</v>
      </c>
      <c r="C256" s="70">
        <f t="shared" si="292"/>
        <v>585</v>
      </c>
      <c r="D256" s="70">
        <v>832</v>
      </c>
      <c r="E256" s="70">
        <f t="shared" si="293"/>
        <v>1980</v>
      </c>
      <c r="F256" s="70">
        <f t="shared" si="294"/>
        <v>2624</v>
      </c>
      <c r="G256" s="70">
        <f t="shared" si="295"/>
        <v>4604</v>
      </c>
      <c r="H256" s="70">
        <v>2227</v>
      </c>
      <c r="I256" s="70">
        <f t="shared" si="296"/>
        <v>3209</v>
      </c>
      <c r="J256" s="70">
        <v>5436</v>
      </c>
      <c r="K256" s="23"/>
      <c r="L256" s="70">
        <v>1235</v>
      </c>
      <c r="M256" s="70">
        <f t="shared" si="297"/>
        <v>2744</v>
      </c>
      <c r="N256" s="70">
        <v>3979</v>
      </c>
      <c r="O256" s="70">
        <f t="shared" si="298"/>
        <v>1097</v>
      </c>
      <c r="P256" s="70">
        <f t="shared" si="299"/>
        <v>1851</v>
      </c>
      <c r="Q256" s="70">
        <f t="shared" si="300"/>
        <v>2948</v>
      </c>
      <c r="R256" s="70">
        <v>2332</v>
      </c>
      <c r="S256" s="70">
        <f t="shared" si="301"/>
        <v>4595</v>
      </c>
      <c r="T256" s="70">
        <v>6927</v>
      </c>
      <c r="U256" s="23"/>
      <c r="V256" s="70">
        <v>-988</v>
      </c>
      <c r="W256" s="70">
        <f t="shared" si="302"/>
        <v>-2159</v>
      </c>
      <c r="X256" s="70">
        <v>-3147</v>
      </c>
      <c r="Y256" s="70">
        <f t="shared" si="303"/>
        <v>883</v>
      </c>
      <c r="Z256" s="70">
        <f t="shared" si="304"/>
        <v>773</v>
      </c>
      <c r="AA256" s="70">
        <f t="shared" si="305"/>
        <v>1656</v>
      </c>
      <c r="AB256" s="70">
        <v>-105</v>
      </c>
      <c r="AC256" s="70">
        <f t="shared" si="306"/>
        <v>-1386</v>
      </c>
      <c r="AD256" s="70">
        <v>-1491</v>
      </c>
      <c r="AE256" s="23"/>
      <c r="AF256" s="233">
        <f t="shared" si="352"/>
        <v>-9753</v>
      </c>
      <c r="AG256" s="233">
        <f t="shared" si="307"/>
        <v>-20162</v>
      </c>
      <c r="AH256" s="233">
        <f t="shared" si="353"/>
        <v>-29915</v>
      </c>
      <c r="AI256" s="233">
        <f t="shared" si="308"/>
        <v>15973</v>
      </c>
      <c r="AJ256" s="233">
        <f t="shared" si="309"/>
        <v>17809</v>
      </c>
      <c r="AK256" s="233">
        <f t="shared" si="310"/>
        <v>33782</v>
      </c>
      <c r="AL256" s="233">
        <f t="shared" si="354"/>
        <v>6220</v>
      </c>
      <c r="AM256" s="233">
        <f t="shared" si="311"/>
        <v>-2353</v>
      </c>
      <c r="AN256" s="233">
        <f t="shared" si="355"/>
        <v>3867</v>
      </c>
      <c r="AO256" s="23"/>
      <c r="AP256" s="233">
        <f t="shared" si="336"/>
        <v>4632</v>
      </c>
      <c r="AQ256" s="233">
        <f t="shared" si="337"/>
        <v>14385</v>
      </c>
      <c r="AR256" s="233">
        <f t="shared" si="338"/>
        <v>-9753</v>
      </c>
      <c r="AS256" s="233">
        <f t="shared" si="339"/>
        <v>29527</v>
      </c>
      <c r="AT256" s="233">
        <f t="shared" si="340"/>
        <v>13554</v>
      </c>
      <c r="AU256" s="233">
        <f t="shared" si="341"/>
        <v>15973</v>
      </c>
      <c r="AV256" s="409">
        <f t="shared" si="342"/>
        <v>34159</v>
      </c>
      <c r="AW256" s="409">
        <f t="shared" si="343"/>
        <v>27939</v>
      </c>
      <c r="AX256" s="233">
        <f t="shared" si="344"/>
        <v>6220</v>
      </c>
      <c r="AY256" s="75"/>
      <c r="AZ256" s="744">
        <v>396353</v>
      </c>
      <c r="BA256" s="382">
        <f t="shared" si="356"/>
        <v>4.5327010000000003</v>
      </c>
      <c r="BB256" s="69">
        <f t="shared" si="312"/>
        <v>146986</v>
      </c>
      <c r="BC256" s="382">
        <f t="shared" si="356"/>
        <v>1.9835210000000001</v>
      </c>
      <c r="BD256" s="744">
        <v>543339</v>
      </c>
      <c r="BE256" s="382">
        <f t="shared" si="345"/>
        <v>6.516222</v>
      </c>
      <c r="BF256" s="744">
        <v>817644</v>
      </c>
      <c r="BG256" s="382">
        <f t="shared" si="346"/>
        <v>10.409538</v>
      </c>
      <c r="BH256" s="69">
        <f t="shared" si="286"/>
        <v>2658994</v>
      </c>
      <c r="BI256" s="382">
        <f t="shared" si="347"/>
        <v>30.281123999999998</v>
      </c>
      <c r="BJ256" s="744">
        <v>3476638</v>
      </c>
      <c r="BK256" s="382">
        <f t="shared" si="348"/>
        <v>40.690662000000003</v>
      </c>
      <c r="BL256" s="69">
        <f t="shared" si="385"/>
        <v>1213997</v>
      </c>
      <c r="BM256" s="382">
        <f t="shared" si="349"/>
        <v>14.942239000000001</v>
      </c>
      <c r="BN256" s="69">
        <f t="shared" si="313"/>
        <v>2806351</v>
      </c>
      <c r="BO256" s="382">
        <f t="shared" si="350"/>
        <v>32.272094000000003</v>
      </c>
      <c r="BP256" s="744">
        <v>4020348</v>
      </c>
      <c r="BQ256" s="382">
        <f t="shared" si="351"/>
        <v>47.214333000000003</v>
      </c>
      <c r="BR256" s="20"/>
      <c r="BS256" s="744">
        <v>724977</v>
      </c>
      <c r="BT256" s="420">
        <f t="shared" si="357"/>
        <v>9.2621990000000007</v>
      </c>
      <c r="BU256" s="69">
        <f t="shared" si="314"/>
        <v>72517</v>
      </c>
      <c r="BV256" s="420">
        <f t="shared" si="358"/>
        <v>0.64439299999999999</v>
      </c>
      <c r="BW256" s="744">
        <v>797494</v>
      </c>
      <c r="BX256" s="420">
        <f t="shared" si="329"/>
        <v>9.9065919999999998</v>
      </c>
      <c r="BY256" s="744">
        <v>1371573</v>
      </c>
      <c r="BZ256" s="420">
        <f t="shared" si="330"/>
        <v>17.426494000000002</v>
      </c>
      <c r="CA256" s="69">
        <f t="shared" si="315"/>
        <v>1575974</v>
      </c>
      <c r="CB256" s="420">
        <f t="shared" si="394"/>
        <v>17.094006</v>
      </c>
      <c r="CC256" s="744">
        <v>2947547</v>
      </c>
      <c r="CD256" s="420">
        <f t="shared" si="392"/>
        <v>34.520499999999998</v>
      </c>
      <c r="CE256" s="69">
        <f t="shared" si="316"/>
        <v>2096550</v>
      </c>
      <c r="CF256" s="420">
        <f t="shared" si="393"/>
        <v>26.688693000000001</v>
      </c>
      <c r="CG256" s="69">
        <f t="shared" si="317"/>
        <v>1650387</v>
      </c>
      <c r="CH256" s="420">
        <f t="shared" si="386"/>
        <v>17.760334</v>
      </c>
      <c r="CI256" s="744">
        <v>3746937</v>
      </c>
      <c r="CJ256" s="471">
        <f t="shared" si="387"/>
        <v>44.449027000000001</v>
      </c>
      <c r="CK256" s="96"/>
      <c r="CL256" s="514">
        <v>1052</v>
      </c>
      <c r="CM256" s="868">
        <f t="shared" si="287"/>
        <v>1.0465779467680609</v>
      </c>
      <c r="CN256" s="613"/>
      <c r="CO256" s="96"/>
      <c r="CP256" s="69">
        <f t="shared" si="318"/>
        <v>414814.30893536127</v>
      </c>
      <c r="CQ256" s="692">
        <f t="shared" si="359"/>
        <v>4.8805138400546584</v>
      </c>
      <c r="CR256" s="69">
        <f t="shared" si="318"/>
        <v>153832.30608365021</v>
      </c>
      <c r="CS256" s="692">
        <f t="shared" si="360"/>
        <v>2.1324042195116117</v>
      </c>
      <c r="CT256" s="69">
        <f t="shared" si="318"/>
        <v>568646.61501901143</v>
      </c>
      <c r="CU256" s="692">
        <f t="shared" si="388"/>
        <v>7.0129180595662692</v>
      </c>
      <c r="CV256" s="69">
        <f t="shared" si="318"/>
        <v>855728.17870722443</v>
      </c>
      <c r="CW256" s="692">
        <f t="shared" si="389"/>
        <v>11.195163955988834</v>
      </c>
      <c r="CX256" s="69">
        <f t="shared" si="319"/>
        <v>2782844.4809885933</v>
      </c>
      <c r="CY256" s="692">
        <f t="shared" si="333"/>
        <v>32.540689920138028</v>
      </c>
      <c r="CZ256" s="69">
        <f t="shared" si="320"/>
        <v>3638572.6596958176</v>
      </c>
      <c r="DA256" s="692">
        <f t="shared" si="372"/>
        <v>43.735853876126868</v>
      </c>
      <c r="DB256" s="69">
        <f t="shared" si="321"/>
        <v>1270542.4876425858</v>
      </c>
      <c r="DC256" s="692">
        <f t="shared" si="373"/>
        <v>16.075677796043493</v>
      </c>
      <c r="DD256" s="69">
        <f t="shared" si="322"/>
        <v>2937065.0674904943</v>
      </c>
      <c r="DE256" s="692">
        <f t="shared" si="363"/>
        <v>34.681099496361</v>
      </c>
      <c r="DF256" s="69">
        <f t="shared" si="322"/>
        <v>4207607.5551330801</v>
      </c>
      <c r="DG256" s="692">
        <f t="shared" si="284"/>
        <v>50.756777292404493</v>
      </c>
      <c r="DH256" s="20"/>
      <c r="DI256" s="69">
        <f t="shared" si="323"/>
        <v>758744.94011406857</v>
      </c>
      <c r="DJ256" s="692">
        <f t="shared" si="364"/>
        <v>9.9727530161382418</v>
      </c>
      <c r="DK256" s="69">
        <f t="shared" si="323"/>
        <v>75894.692965779468</v>
      </c>
      <c r="DL256" s="692">
        <f t="shared" si="365"/>
        <v>0.69235831748619592</v>
      </c>
      <c r="DM256" s="69">
        <f t="shared" si="323"/>
        <v>834639.63307984802</v>
      </c>
      <c r="DN256" s="692">
        <f t="shared" si="390"/>
        <v>10.665111333624438</v>
      </c>
      <c r="DO256" s="69">
        <f t="shared" si="323"/>
        <v>1435458.0541825097</v>
      </c>
      <c r="DP256" s="692">
        <f t="shared" si="391"/>
        <v>18.780098899539553</v>
      </c>
      <c r="DQ256" s="69">
        <f t="shared" si="324"/>
        <v>1649379.633079848</v>
      </c>
      <c r="DR256" s="692">
        <f t="shared" si="335"/>
        <v>18.391904646642864</v>
      </c>
      <c r="DS256" s="69">
        <f t="shared" si="325"/>
        <v>3084837.6872623577</v>
      </c>
      <c r="DT256" s="692">
        <f t="shared" si="374"/>
        <v>37.17200354618241</v>
      </c>
      <c r="DU256" s="69">
        <f t="shared" si="326"/>
        <v>2194202.9942965782</v>
      </c>
      <c r="DV256" s="471">
        <f t="shared" si="375"/>
        <v>28.752851915677795</v>
      </c>
      <c r="DW256" s="69">
        <f t="shared" si="327"/>
        <v>1727258.6378326998</v>
      </c>
      <c r="DX256" s="692">
        <f t="shared" si="368"/>
        <v>19.107870606866062</v>
      </c>
      <c r="DY256" s="69">
        <f t="shared" si="328"/>
        <v>3921461.632129278</v>
      </c>
      <c r="DZ256" s="692">
        <f t="shared" si="285"/>
        <v>47.86072252254386</v>
      </c>
      <c r="EA256" s="91"/>
      <c r="EB256" s="388">
        <v>247000</v>
      </c>
      <c r="EC256" s="69">
        <f t="shared" si="290"/>
        <v>919000</v>
      </c>
      <c r="ED256" s="388">
        <v>1166000</v>
      </c>
      <c r="EE256" s="388">
        <v>155000</v>
      </c>
      <c r="EF256" s="69">
        <f t="shared" si="291"/>
        <v>415000</v>
      </c>
      <c r="EG256" s="388">
        <v>570000</v>
      </c>
      <c r="EH256" s="388">
        <v>401000</v>
      </c>
      <c r="EI256" s="69">
        <f t="shared" si="331"/>
        <v>1335000</v>
      </c>
      <c r="EJ256" s="388">
        <v>1736000</v>
      </c>
      <c r="EK256" s="91"/>
      <c r="EL256" s="69">
        <f t="shared" si="376"/>
        <v>3383000</v>
      </c>
      <c r="EM256" s="69">
        <f t="shared" si="377"/>
        <v>15544000</v>
      </c>
      <c r="EN256" s="69">
        <f t="shared" si="378"/>
        <v>18927000</v>
      </c>
      <c r="EO256" s="69">
        <f t="shared" si="379"/>
        <v>2567000</v>
      </c>
      <c r="EP256" s="69">
        <f t="shared" si="380"/>
        <v>10338000</v>
      </c>
      <c r="EQ256" s="69">
        <f t="shared" si="381"/>
        <v>12905000</v>
      </c>
      <c r="ER256" s="69">
        <f t="shared" si="382"/>
        <v>5949000</v>
      </c>
      <c r="ES256" s="69">
        <f t="shared" si="383"/>
        <v>25880000</v>
      </c>
      <c r="ET256" s="69">
        <f t="shared" si="384"/>
        <v>31829000</v>
      </c>
      <c r="EU256" s="91"/>
    </row>
    <row r="257" spans="1:151" s="72" customFormat="1">
      <c r="A257" s="61">
        <v>40725</v>
      </c>
      <c r="B257" s="70">
        <v>357</v>
      </c>
      <c r="C257" s="70">
        <f t="shared" si="292"/>
        <v>718</v>
      </c>
      <c r="D257" s="70">
        <v>1075</v>
      </c>
      <c r="E257" s="70">
        <f t="shared" si="293"/>
        <v>3099</v>
      </c>
      <c r="F257" s="70">
        <f t="shared" si="294"/>
        <v>4140</v>
      </c>
      <c r="G257" s="70">
        <f t="shared" si="295"/>
        <v>7239</v>
      </c>
      <c r="H257" s="70">
        <v>3456</v>
      </c>
      <c r="I257" s="70">
        <f t="shared" si="296"/>
        <v>4858</v>
      </c>
      <c r="J257" s="70">
        <v>8314</v>
      </c>
      <c r="K257" s="23"/>
      <c r="L257" s="70">
        <v>1317</v>
      </c>
      <c r="M257" s="70">
        <f t="shared" si="297"/>
        <v>2910</v>
      </c>
      <c r="N257" s="70">
        <v>4227</v>
      </c>
      <c r="O257" s="70">
        <f t="shared" si="298"/>
        <v>1354</v>
      </c>
      <c r="P257" s="70">
        <f t="shared" si="299"/>
        <v>2347</v>
      </c>
      <c r="Q257" s="70">
        <f t="shared" si="300"/>
        <v>3701</v>
      </c>
      <c r="R257" s="70">
        <v>2671</v>
      </c>
      <c r="S257" s="70">
        <f t="shared" si="301"/>
        <v>5257</v>
      </c>
      <c r="T257" s="70">
        <v>7928</v>
      </c>
      <c r="U257" s="23"/>
      <c r="V257" s="70">
        <v>-960</v>
      </c>
      <c r="W257" s="70">
        <f t="shared" si="302"/>
        <v>-2192</v>
      </c>
      <c r="X257" s="70">
        <v>-3152</v>
      </c>
      <c r="Y257" s="70">
        <f t="shared" si="303"/>
        <v>1745</v>
      </c>
      <c r="Z257" s="70">
        <f t="shared" si="304"/>
        <v>1793</v>
      </c>
      <c r="AA257" s="70">
        <f t="shared" si="305"/>
        <v>3538</v>
      </c>
      <c r="AB257" s="70">
        <v>785</v>
      </c>
      <c r="AC257" s="70">
        <f t="shared" si="306"/>
        <v>-399</v>
      </c>
      <c r="AD257" s="70">
        <v>386</v>
      </c>
      <c r="AE257" s="23"/>
      <c r="AF257" s="233">
        <f t="shared" si="352"/>
        <v>-10225</v>
      </c>
      <c r="AG257" s="233">
        <f t="shared" si="307"/>
        <v>-21404</v>
      </c>
      <c r="AH257" s="233">
        <f t="shared" si="353"/>
        <v>-31629</v>
      </c>
      <c r="AI257" s="233">
        <f t="shared" si="308"/>
        <v>16302</v>
      </c>
      <c r="AJ257" s="233">
        <f t="shared" si="309"/>
        <v>18194</v>
      </c>
      <c r="AK257" s="233">
        <f t="shared" si="310"/>
        <v>34496</v>
      </c>
      <c r="AL257" s="233">
        <f t="shared" si="354"/>
        <v>6077</v>
      </c>
      <c r="AM257" s="233">
        <f t="shared" si="311"/>
        <v>-3210</v>
      </c>
      <c r="AN257" s="233">
        <f t="shared" si="355"/>
        <v>2867</v>
      </c>
      <c r="AO257" s="23"/>
      <c r="AP257" s="233">
        <f t="shared" si="336"/>
        <v>4587</v>
      </c>
      <c r="AQ257" s="233">
        <f t="shared" si="337"/>
        <v>14812</v>
      </c>
      <c r="AR257" s="233">
        <f t="shared" si="338"/>
        <v>-10225</v>
      </c>
      <c r="AS257" s="233">
        <f t="shared" si="339"/>
        <v>29822</v>
      </c>
      <c r="AT257" s="233">
        <f t="shared" si="340"/>
        <v>13520</v>
      </c>
      <c r="AU257" s="233">
        <f t="shared" si="341"/>
        <v>16302</v>
      </c>
      <c r="AV257" s="409">
        <f t="shared" si="342"/>
        <v>34409</v>
      </c>
      <c r="AW257" s="409">
        <f t="shared" si="343"/>
        <v>28332</v>
      </c>
      <c r="AX257" s="233">
        <f t="shared" si="344"/>
        <v>6077</v>
      </c>
      <c r="AY257" s="75"/>
      <c r="AZ257" s="744">
        <v>350716</v>
      </c>
      <c r="BA257" s="382">
        <f t="shared" si="356"/>
        <v>4.4945430000000002</v>
      </c>
      <c r="BB257" s="69">
        <f t="shared" si="312"/>
        <v>134140</v>
      </c>
      <c r="BC257" s="382">
        <f t="shared" si="356"/>
        <v>1.988208</v>
      </c>
      <c r="BD257" s="744">
        <v>484856</v>
      </c>
      <c r="BE257" s="382">
        <f t="shared" si="345"/>
        <v>6.4827510000000004</v>
      </c>
      <c r="BF257" s="744">
        <v>710736</v>
      </c>
      <c r="BG257" s="382">
        <f t="shared" si="346"/>
        <v>10.385358999999999</v>
      </c>
      <c r="BH257" s="69">
        <f t="shared" si="286"/>
        <v>2597163</v>
      </c>
      <c r="BI257" s="382">
        <f t="shared" si="347"/>
        <v>30.537428999999999</v>
      </c>
      <c r="BJ257" s="744">
        <v>3307899</v>
      </c>
      <c r="BK257" s="382">
        <f t="shared" si="348"/>
        <v>40.922787999999997</v>
      </c>
      <c r="BL257" s="69">
        <f t="shared" si="385"/>
        <v>1061452</v>
      </c>
      <c r="BM257" s="382">
        <f t="shared" si="349"/>
        <v>14.879902</v>
      </c>
      <c r="BN257" s="69">
        <f t="shared" si="313"/>
        <v>2731649</v>
      </c>
      <c r="BO257" s="382">
        <f t="shared" si="350"/>
        <v>32.533116</v>
      </c>
      <c r="BP257" s="744">
        <v>3793101</v>
      </c>
      <c r="BQ257" s="382">
        <f t="shared" si="351"/>
        <v>47.413018000000001</v>
      </c>
      <c r="BR257" s="20"/>
      <c r="BS257" s="744">
        <v>758931</v>
      </c>
      <c r="BT257" s="420">
        <f t="shared" si="357"/>
        <v>9.2897440000000007</v>
      </c>
      <c r="BU257" s="69">
        <f t="shared" si="314"/>
        <v>66570</v>
      </c>
      <c r="BV257" s="420">
        <f t="shared" si="358"/>
        <v>0.65944999999999998</v>
      </c>
      <c r="BW257" s="744">
        <v>825501</v>
      </c>
      <c r="BX257" s="420">
        <f t="shared" si="329"/>
        <v>9.9491940000000003</v>
      </c>
      <c r="BY257" s="744">
        <v>1284078</v>
      </c>
      <c r="BZ257" s="420">
        <f t="shared" si="330"/>
        <v>17.21799</v>
      </c>
      <c r="CA257" s="69">
        <f t="shared" si="315"/>
        <v>1484803</v>
      </c>
      <c r="CB257" s="420">
        <f t="shared" si="394"/>
        <v>17.111898</v>
      </c>
      <c r="CC257" s="744">
        <v>2768881</v>
      </c>
      <c r="CD257" s="420">
        <f t="shared" si="392"/>
        <v>34.329887999999997</v>
      </c>
      <c r="CE257" s="69">
        <f t="shared" si="316"/>
        <v>2043009</v>
      </c>
      <c r="CF257" s="420">
        <f t="shared" si="393"/>
        <v>26.507733999999999</v>
      </c>
      <c r="CG257" s="69">
        <f t="shared" si="317"/>
        <v>1553656</v>
      </c>
      <c r="CH257" s="420">
        <f t="shared" si="386"/>
        <v>17.793817000000001</v>
      </c>
      <c r="CI257" s="744">
        <v>3596665</v>
      </c>
      <c r="CJ257" s="471">
        <f t="shared" si="387"/>
        <v>44.301551000000003</v>
      </c>
      <c r="CK257" s="96"/>
      <c r="CL257" s="514">
        <v>1052</v>
      </c>
      <c r="CM257" s="868">
        <f t="shared" si="287"/>
        <v>1.0465779467680609</v>
      </c>
      <c r="CN257" s="613"/>
      <c r="CO257" s="96"/>
      <c r="CP257" s="69">
        <f t="shared" si="318"/>
        <v>367051.63117870723</v>
      </c>
      <c r="CQ257" s="692">
        <f t="shared" si="359"/>
        <v>4.8181268814640568</v>
      </c>
      <c r="CR257" s="69">
        <f t="shared" si="318"/>
        <v>140387.96577946769</v>
      </c>
      <c r="CS257" s="692">
        <f t="shared" si="360"/>
        <v>2.1298355624224738</v>
      </c>
      <c r="CT257" s="69">
        <f t="shared" si="318"/>
        <v>507439.59695817495</v>
      </c>
      <c r="CU257" s="692">
        <f t="shared" si="388"/>
        <v>6.9479624438865315</v>
      </c>
      <c r="CV257" s="69">
        <f t="shared" si="318"/>
        <v>743840.62357414456</v>
      </c>
      <c r="CW257" s="692">
        <f t="shared" si="389"/>
        <v>11.127428436132689</v>
      </c>
      <c r="CX257" s="69">
        <f t="shared" si="319"/>
        <v>2718133.5199619774</v>
      </c>
      <c r="CY257" s="692">
        <f t="shared" si="333"/>
        <v>32.673783662768017</v>
      </c>
      <c r="CZ257" s="69">
        <f t="shared" si="320"/>
        <v>3461974.1435361221</v>
      </c>
      <c r="DA257" s="692">
        <f t="shared" si="372"/>
        <v>43.801212098900706</v>
      </c>
      <c r="DB257" s="69">
        <f t="shared" si="321"/>
        <v>1110892.2547528518</v>
      </c>
      <c r="DC257" s="692">
        <f t="shared" si="373"/>
        <v>15.945555317596744</v>
      </c>
      <c r="DD257" s="69">
        <f t="shared" si="322"/>
        <v>2858883.6017110269</v>
      </c>
      <c r="DE257" s="692">
        <f t="shared" si="363"/>
        <v>34.811637734982767</v>
      </c>
      <c r="DF257" s="69">
        <f t="shared" si="322"/>
        <v>3969775.8564638789</v>
      </c>
      <c r="DG257" s="692">
        <f t="shared" si="284"/>
        <v>50.75719305257951</v>
      </c>
      <c r="DH257" s="20"/>
      <c r="DI257" s="69">
        <f t="shared" si="323"/>
        <v>794280.44771863124</v>
      </c>
      <c r="DJ257" s="692">
        <f t="shared" si="364"/>
        <v>9.9593544407876653</v>
      </c>
      <c r="DK257" s="69">
        <f t="shared" si="323"/>
        <v>69670.693916349817</v>
      </c>
      <c r="DL257" s="692">
        <f t="shared" si="365"/>
        <v>0.70514253898529411</v>
      </c>
      <c r="DM257" s="69">
        <f t="shared" si="323"/>
        <v>863951.14163498103</v>
      </c>
      <c r="DN257" s="692">
        <f t="shared" si="390"/>
        <v>10.664496979772959</v>
      </c>
      <c r="DO257" s="69">
        <f t="shared" si="323"/>
        <v>1343887.7167300382</v>
      </c>
      <c r="DP257" s="692">
        <f t="shared" si="391"/>
        <v>18.475709001425059</v>
      </c>
      <c r="DQ257" s="69">
        <f t="shared" si="324"/>
        <v>1553962.0750950573</v>
      </c>
      <c r="DR257" s="692">
        <f t="shared" si="335"/>
        <v>18.325937924345745</v>
      </c>
      <c r="DS257" s="69">
        <f t="shared" si="325"/>
        <v>2897849.7918250952</v>
      </c>
      <c r="DT257" s="692">
        <f t="shared" si="374"/>
        <v>36.80164692577079</v>
      </c>
      <c r="DU257" s="69">
        <f t="shared" si="326"/>
        <v>2138168.1644486692</v>
      </c>
      <c r="DV257" s="471">
        <f t="shared" si="375"/>
        <v>28.435063442212723</v>
      </c>
      <c r="DW257" s="69">
        <f t="shared" si="327"/>
        <v>1626022.1064638784</v>
      </c>
      <c r="DX257" s="692">
        <f t="shared" si="368"/>
        <v>19.055146000190522</v>
      </c>
      <c r="DY257" s="69">
        <f t="shared" si="328"/>
        <v>3764190.2709125481</v>
      </c>
      <c r="DZ257" s="692">
        <f t="shared" si="285"/>
        <v>47.490209442403248</v>
      </c>
      <c r="EA257" s="91"/>
      <c r="EB257" s="388">
        <v>309000</v>
      </c>
      <c r="EC257" s="69">
        <f t="shared" si="290"/>
        <v>1189000</v>
      </c>
      <c r="ED257" s="388">
        <v>1498000</v>
      </c>
      <c r="EE257" s="388">
        <v>176000</v>
      </c>
      <c r="EF257" s="69">
        <f t="shared" si="291"/>
        <v>585000</v>
      </c>
      <c r="EG257" s="388">
        <v>761000</v>
      </c>
      <c r="EH257" s="388">
        <v>485000</v>
      </c>
      <c r="EI257" s="69">
        <f t="shared" si="331"/>
        <v>1774000</v>
      </c>
      <c r="EJ257" s="388">
        <v>2259000</v>
      </c>
      <c r="EK257" s="91"/>
      <c r="EL257" s="69">
        <f t="shared" si="376"/>
        <v>3438000</v>
      </c>
      <c r="EM257" s="69">
        <f t="shared" si="377"/>
        <v>15607000</v>
      </c>
      <c r="EN257" s="69">
        <f t="shared" si="378"/>
        <v>19045000</v>
      </c>
      <c r="EO257" s="69">
        <f t="shared" si="379"/>
        <v>2581000</v>
      </c>
      <c r="EP257" s="69">
        <f t="shared" si="380"/>
        <v>10250000</v>
      </c>
      <c r="EQ257" s="69">
        <f t="shared" si="381"/>
        <v>12831000</v>
      </c>
      <c r="ER257" s="69">
        <f t="shared" si="382"/>
        <v>6018000</v>
      </c>
      <c r="ES257" s="69">
        <f t="shared" si="383"/>
        <v>25855000</v>
      </c>
      <c r="ET257" s="69">
        <f t="shared" si="384"/>
        <v>31873000</v>
      </c>
      <c r="EU257" s="91"/>
    </row>
    <row r="258" spans="1:151" s="72" customFormat="1">
      <c r="A258" s="61">
        <v>40756</v>
      </c>
      <c r="B258" s="70">
        <v>317</v>
      </c>
      <c r="C258" s="70">
        <f t="shared" si="292"/>
        <v>808</v>
      </c>
      <c r="D258" s="70">
        <v>1125</v>
      </c>
      <c r="E258" s="70">
        <f t="shared" si="293"/>
        <v>2679</v>
      </c>
      <c r="F258" s="70">
        <f t="shared" si="294"/>
        <v>3325</v>
      </c>
      <c r="G258" s="70">
        <f t="shared" si="295"/>
        <v>6004</v>
      </c>
      <c r="H258" s="70">
        <v>2996</v>
      </c>
      <c r="I258" s="70">
        <f t="shared" si="296"/>
        <v>4133</v>
      </c>
      <c r="J258" s="70">
        <v>7129</v>
      </c>
      <c r="K258" s="23"/>
      <c r="L258" s="70">
        <v>1163</v>
      </c>
      <c r="M258" s="70">
        <f t="shared" si="297"/>
        <v>2675</v>
      </c>
      <c r="N258" s="70">
        <v>3838</v>
      </c>
      <c r="O258" s="70">
        <f t="shared" si="298"/>
        <v>1135</v>
      </c>
      <c r="P258" s="70">
        <f t="shared" si="299"/>
        <v>1861</v>
      </c>
      <c r="Q258" s="70">
        <f t="shared" si="300"/>
        <v>2996</v>
      </c>
      <c r="R258" s="70">
        <v>2298</v>
      </c>
      <c r="S258" s="70">
        <f t="shared" si="301"/>
        <v>4536</v>
      </c>
      <c r="T258" s="70">
        <v>6834</v>
      </c>
      <c r="U258" s="23"/>
      <c r="V258" s="70">
        <v>-846</v>
      </c>
      <c r="W258" s="70">
        <f t="shared" si="302"/>
        <v>-1867</v>
      </c>
      <c r="X258" s="70">
        <v>-2713</v>
      </c>
      <c r="Y258" s="70">
        <f t="shared" si="303"/>
        <v>1544</v>
      </c>
      <c r="Z258" s="70">
        <f t="shared" si="304"/>
        <v>1464</v>
      </c>
      <c r="AA258" s="70">
        <f t="shared" si="305"/>
        <v>3008</v>
      </c>
      <c r="AB258" s="70">
        <v>698</v>
      </c>
      <c r="AC258" s="70">
        <f t="shared" si="306"/>
        <v>-403</v>
      </c>
      <c r="AD258" s="70">
        <v>295</v>
      </c>
      <c r="AE258" s="23"/>
      <c r="AF258" s="233">
        <f t="shared" si="352"/>
        <v>-10464</v>
      </c>
      <c r="AG258" s="233">
        <f t="shared" si="307"/>
        <v>-22263</v>
      </c>
      <c r="AH258" s="233">
        <f t="shared" si="353"/>
        <v>-32727</v>
      </c>
      <c r="AI258" s="233">
        <f t="shared" si="308"/>
        <v>16668</v>
      </c>
      <c r="AJ258" s="233">
        <f t="shared" si="309"/>
        <v>18316</v>
      </c>
      <c r="AK258" s="233">
        <f t="shared" si="310"/>
        <v>34984</v>
      </c>
      <c r="AL258" s="233">
        <f t="shared" si="354"/>
        <v>6204</v>
      </c>
      <c r="AM258" s="233">
        <f t="shared" si="311"/>
        <v>-3947</v>
      </c>
      <c r="AN258" s="233">
        <f t="shared" si="355"/>
        <v>2257</v>
      </c>
      <c r="AO258" s="23"/>
      <c r="AP258" s="233">
        <f t="shared" si="336"/>
        <v>4612</v>
      </c>
      <c r="AQ258" s="233">
        <f t="shared" si="337"/>
        <v>15076</v>
      </c>
      <c r="AR258" s="233">
        <f t="shared" si="338"/>
        <v>-10464</v>
      </c>
      <c r="AS258" s="233">
        <f t="shared" si="339"/>
        <v>30150</v>
      </c>
      <c r="AT258" s="233">
        <f t="shared" si="340"/>
        <v>13482</v>
      </c>
      <c r="AU258" s="233">
        <f t="shared" si="341"/>
        <v>16668</v>
      </c>
      <c r="AV258" s="409">
        <f t="shared" si="342"/>
        <v>34762</v>
      </c>
      <c r="AW258" s="409">
        <f t="shared" si="343"/>
        <v>28558</v>
      </c>
      <c r="AX258" s="233">
        <f t="shared" si="344"/>
        <v>6204</v>
      </c>
      <c r="AY258" s="75"/>
      <c r="AZ258" s="744">
        <v>385260</v>
      </c>
      <c r="BA258" s="382">
        <f t="shared" si="356"/>
        <v>4.5027799999999996</v>
      </c>
      <c r="BB258" s="69">
        <f t="shared" si="312"/>
        <v>138984</v>
      </c>
      <c r="BC258" s="382">
        <f t="shared" si="356"/>
        <v>1.948782</v>
      </c>
      <c r="BD258" s="744">
        <v>524244</v>
      </c>
      <c r="BE258" s="382">
        <f t="shared" si="345"/>
        <v>6.451562</v>
      </c>
      <c r="BF258" s="744">
        <v>632178</v>
      </c>
      <c r="BG258" s="382">
        <f t="shared" si="346"/>
        <v>10.321656000000001</v>
      </c>
      <c r="BH258" s="69">
        <f t="shared" si="286"/>
        <v>2369048</v>
      </c>
      <c r="BI258" s="382">
        <f t="shared" si="347"/>
        <v>30.928957</v>
      </c>
      <c r="BJ258" s="744">
        <v>3001226</v>
      </c>
      <c r="BK258" s="382">
        <f t="shared" si="348"/>
        <v>41.250613000000001</v>
      </c>
      <c r="BL258" s="69">
        <f t="shared" si="385"/>
        <v>1017438</v>
      </c>
      <c r="BM258" s="382">
        <f t="shared" si="349"/>
        <v>14.824436</v>
      </c>
      <c r="BN258" s="69">
        <f t="shared" si="313"/>
        <v>2508397</v>
      </c>
      <c r="BO258" s="382">
        <f t="shared" si="350"/>
        <v>32.885066999999999</v>
      </c>
      <c r="BP258" s="744">
        <v>3525835</v>
      </c>
      <c r="BQ258" s="382">
        <f t="shared" si="351"/>
        <v>47.709502999999998</v>
      </c>
      <c r="BR258" s="20"/>
      <c r="BS258" s="744">
        <v>773698</v>
      </c>
      <c r="BT258" s="420">
        <f t="shared" si="357"/>
        <v>9.3161819999999995</v>
      </c>
      <c r="BU258" s="69">
        <f t="shared" si="314"/>
        <v>65970</v>
      </c>
      <c r="BV258" s="420">
        <f t="shared" si="358"/>
        <v>0.67527899999999996</v>
      </c>
      <c r="BW258" s="744">
        <v>839668</v>
      </c>
      <c r="BX258" s="420">
        <f t="shared" si="329"/>
        <v>9.9914609999999993</v>
      </c>
      <c r="BY258" s="744">
        <v>1666904</v>
      </c>
      <c r="BZ258" s="420">
        <f t="shared" si="330"/>
        <v>17.356596</v>
      </c>
      <c r="CA258" s="69">
        <f t="shared" si="315"/>
        <v>1626059</v>
      </c>
      <c r="CB258" s="420">
        <f t="shared" si="394"/>
        <v>17.480232000000001</v>
      </c>
      <c r="CC258" s="744">
        <v>3292963</v>
      </c>
      <c r="CD258" s="420">
        <f t="shared" si="392"/>
        <v>34.836827999999997</v>
      </c>
      <c r="CE258" s="69">
        <f t="shared" si="316"/>
        <v>2440602</v>
      </c>
      <c r="CF258" s="420">
        <f t="shared" si="393"/>
        <v>26.672778000000001</v>
      </c>
      <c r="CG258" s="69">
        <f t="shared" si="317"/>
        <v>1694103</v>
      </c>
      <c r="CH258" s="420">
        <f t="shared" si="386"/>
        <v>18.178397</v>
      </c>
      <c r="CI258" s="744">
        <v>4134705</v>
      </c>
      <c r="CJ258" s="471">
        <f t="shared" si="387"/>
        <v>44.851174999999998</v>
      </c>
      <c r="CK258" s="96"/>
      <c r="CL258" s="514">
        <v>1052</v>
      </c>
      <c r="CM258" s="868">
        <f t="shared" si="287"/>
        <v>1.0465779467680609</v>
      </c>
      <c r="CN258" s="613"/>
      <c r="CO258" s="96"/>
      <c r="CP258" s="69">
        <f t="shared" si="318"/>
        <v>403204.61977186316</v>
      </c>
      <c r="CQ258" s="692">
        <f t="shared" si="359"/>
        <v>4.8049801241045271</v>
      </c>
      <c r="CR258" s="69">
        <f t="shared" si="318"/>
        <v>145457.58935361219</v>
      </c>
      <c r="CS258" s="692">
        <f t="shared" si="360"/>
        <v>2.0782726803618434</v>
      </c>
      <c r="CT258" s="69">
        <f t="shared" si="318"/>
        <v>548662.20912547538</v>
      </c>
      <c r="CU258" s="692">
        <f t="shared" si="388"/>
        <v>6.8832528044663697</v>
      </c>
      <c r="CV258" s="69">
        <f t="shared" si="318"/>
        <v>661623.55323193921</v>
      </c>
      <c r="CW258" s="692">
        <f t="shared" si="389"/>
        <v>11.0205815971881</v>
      </c>
      <c r="CX258" s="69">
        <f t="shared" si="319"/>
        <v>2479393.3916349811</v>
      </c>
      <c r="CY258" s="692">
        <f t="shared" si="333"/>
        <v>32.969376131634689</v>
      </c>
      <c r="CZ258" s="69">
        <f t="shared" si="320"/>
        <v>3141016.9448669204</v>
      </c>
      <c r="DA258" s="692">
        <f t="shared" si="372"/>
        <v>43.989957728822787</v>
      </c>
      <c r="DB258" s="69">
        <f t="shared" si="321"/>
        <v>1064828.1730038023</v>
      </c>
      <c r="DC258" s="692">
        <f t="shared" si="373"/>
        <v>15.825561721292624</v>
      </c>
      <c r="DD258" s="69">
        <f t="shared" si="322"/>
        <v>2625232.9819391635</v>
      </c>
      <c r="DE258" s="692">
        <f t="shared" si="363"/>
        <v>35.055479497262958</v>
      </c>
      <c r="DF258" s="69">
        <f t="shared" si="322"/>
        <v>3690061.1549429661</v>
      </c>
      <c r="DG258" s="692">
        <f t="shared" si="284"/>
        <v>50.88104121855558</v>
      </c>
      <c r="DH258" s="20"/>
      <c r="DI258" s="69">
        <f t="shared" si="323"/>
        <v>809735.26425855525</v>
      </c>
      <c r="DJ258" s="692">
        <f t="shared" si="364"/>
        <v>9.9438808183862442</v>
      </c>
      <c r="DK258" s="69">
        <f t="shared" si="323"/>
        <v>69042.747148288981</v>
      </c>
      <c r="DL258" s="692">
        <f t="shared" si="365"/>
        <v>0.71881393106838742</v>
      </c>
      <c r="DM258" s="69">
        <f t="shared" si="323"/>
        <v>878778.01140684413</v>
      </c>
      <c r="DN258" s="692">
        <f t="shared" si="390"/>
        <v>10.662694749454628</v>
      </c>
      <c r="DO258" s="69">
        <f t="shared" si="323"/>
        <v>1744544.965779468</v>
      </c>
      <c r="DP258" s="692">
        <f t="shared" si="391"/>
        <v>18.532534711437222</v>
      </c>
      <c r="DQ258" s="69">
        <f t="shared" si="324"/>
        <v>1701797.4895437264</v>
      </c>
      <c r="DR258" s="692">
        <f t="shared" si="335"/>
        <v>18.638813422916545</v>
      </c>
      <c r="DS258" s="69">
        <f t="shared" si="325"/>
        <v>3446342.4553231942</v>
      </c>
      <c r="DT258" s="692">
        <f t="shared" si="374"/>
        <v>37.171348134353764</v>
      </c>
      <c r="DU258" s="69">
        <f t="shared" si="326"/>
        <v>2554280.2300380231</v>
      </c>
      <c r="DV258" s="471">
        <f t="shared" si="375"/>
        <v>28.476415529823466</v>
      </c>
      <c r="DW258" s="69">
        <f t="shared" si="327"/>
        <v>1773010.8393536124</v>
      </c>
      <c r="DX258" s="692">
        <f t="shared" si="368"/>
        <v>19.382033646966402</v>
      </c>
      <c r="DY258" s="69">
        <f t="shared" si="328"/>
        <v>4327291.0693916352</v>
      </c>
      <c r="DZ258" s="692">
        <f t="shared" si="285"/>
        <v>47.858449176789875</v>
      </c>
      <c r="EA258" s="91"/>
      <c r="EB258" s="388">
        <v>295000</v>
      </c>
      <c r="EC258" s="69">
        <f t="shared" si="290"/>
        <v>1120000</v>
      </c>
      <c r="ED258" s="388">
        <v>1415000</v>
      </c>
      <c r="EE258" s="388">
        <v>197000</v>
      </c>
      <c r="EF258" s="69">
        <f t="shared" si="291"/>
        <v>584000</v>
      </c>
      <c r="EG258" s="388">
        <v>781000</v>
      </c>
      <c r="EH258" s="388">
        <v>492000</v>
      </c>
      <c r="EI258" s="69">
        <f t="shared" si="331"/>
        <v>1703000</v>
      </c>
      <c r="EJ258" s="388">
        <v>2195000</v>
      </c>
      <c r="EK258" s="91"/>
      <c r="EL258" s="69">
        <f t="shared" si="376"/>
        <v>3477000</v>
      </c>
      <c r="EM258" s="69">
        <f t="shared" si="377"/>
        <v>15746000</v>
      </c>
      <c r="EN258" s="69">
        <f t="shared" si="378"/>
        <v>19223000</v>
      </c>
      <c r="EO258" s="69">
        <f t="shared" si="379"/>
        <v>2607000</v>
      </c>
      <c r="EP258" s="69">
        <f t="shared" si="380"/>
        <v>10216000</v>
      </c>
      <c r="EQ258" s="69">
        <f t="shared" si="381"/>
        <v>12823000</v>
      </c>
      <c r="ER258" s="69">
        <f t="shared" si="382"/>
        <v>6083000</v>
      </c>
      <c r="ES258" s="69">
        <f t="shared" si="383"/>
        <v>25960000</v>
      </c>
      <c r="ET258" s="69">
        <f t="shared" si="384"/>
        <v>32043000</v>
      </c>
      <c r="EU258" s="91"/>
    </row>
    <row r="259" spans="1:151" s="72" customFormat="1">
      <c r="A259" s="61">
        <v>40787</v>
      </c>
      <c r="B259" s="70">
        <v>308</v>
      </c>
      <c r="C259" s="70">
        <f t="shared" si="292"/>
        <v>657</v>
      </c>
      <c r="D259" s="70">
        <v>965</v>
      </c>
      <c r="E259" s="70">
        <f t="shared" si="293"/>
        <v>2822</v>
      </c>
      <c r="F259" s="70">
        <f t="shared" si="294"/>
        <v>3375</v>
      </c>
      <c r="G259" s="70">
        <f t="shared" si="295"/>
        <v>6197</v>
      </c>
      <c r="H259" s="70">
        <v>3130</v>
      </c>
      <c r="I259" s="70">
        <f t="shared" si="296"/>
        <v>4032</v>
      </c>
      <c r="J259" s="70">
        <v>7162</v>
      </c>
      <c r="K259" s="23"/>
      <c r="L259" s="70">
        <v>1137</v>
      </c>
      <c r="M259" s="70">
        <f t="shared" si="297"/>
        <v>2752</v>
      </c>
      <c r="N259" s="70">
        <v>3889</v>
      </c>
      <c r="O259" s="70">
        <f t="shared" si="298"/>
        <v>952</v>
      </c>
      <c r="P259" s="70">
        <f t="shared" si="299"/>
        <v>1291</v>
      </c>
      <c r="Q259" s="70">
        <f t="shared" si="300"/>
        <v>2243</v>
      </c>
      <c r="R259" s="70">
        <v>2089</v>
      </c>
      <c r="S259" s="70">
        <f t="shared" si="301"/>
        <v>4043</v>
      </c>
      <c r="T259" s="70">
        <v>6132</v>
      </c>
      <c r="U259" s="23"/>
      <c r="V259" s="70">
        <v>-829</v>
      </c>
      <c r="W259" s="70">
        <f t="shared" si="302"/>
        <v>-2095</v>
      </c>
      <c r="X259" s="70">
        <v>-2924</v>
      </c>
      <c r="Y259" s="70">
        <f t="shared" si="303"/>
        <v>1870</v>
      </c>
      <c r="Z259" s="70">
        <f t="shared" si="304"/>
        <v>2084</v>
      </c>
      <c r="AA259" s="70">
        <f t="shared" si="305"/>
        <v>3954</v>
      </c>
      <c r="AB259" s="70">
        <v>1041</v>
      </c>
      <c r="AC259" s="70">
        <f t="shared" si="306"/>
        <v>-11</v>
      </c>
      <c r="AD259" s="70">
        <v>1030</v>
      </c>
      <c r="AE259" s="23"/>
      <c r="AF259" s="233">
        <f t="shared" si="352"/>
        <v>-10784</v>
      </c>
      <c r="AG259" s="233">
        <f t="shared" si="307"/>
        <v>-23367</v>
      </c>
      <c r="AH259" s="233">
        <f t="shared" si="353"/>
        <v>-34151</v>
      </c>
      <c r="AI259" s="233">
        <f t="shared" si="308"/>
        <v>16752</v>
      </c>
      <c r="AJ259" s="233">
        <f t="shared" si="309"/>
        <v>18172</v>
      </c>
      <c r="AK259" s="233">
        <f t="shared" si="310"/>
        <v>34924</v>
      </c>
      <c r="AL259" s="233">
        <f t="shared" si="354"/>
        <v>5968</v>
      </c>
      <c r="AM259" s="233">
        <f t="shared" si="311"/>
        <v>-5195</v>
      </c>
      <c r="AN259" s="233">
        <f t="shared" si="355"/>
        <v>773</v>
      </c>
      <c r="AO259" s="23"/>
      <c r="AP259" s="233">
        <f t="shared" si="336"/>
        <v>4574</v>
      </c>
      <c r="AQ259" s="233">
        <f t="shared" si="337"/>
        <v>15358</v>
      </c>
      <c r="AR259" s="233">
        <f t="shared" si="338"/>
        <v>-10784</v>
      </c>
      <c r="AS259" s="233">
        <f t="shared" si="339"/>
        <v>30277</v>
      </c>
      <c r="AT259" s="233">
        <f t="shared" si="340"/>
        <v>13525</v>
      </c>
      <c r="AU259" s="233">
        <f t="shared" si="341"/>
        <v>16752</v>
      </c>
      <c r="AV259" s="409">
        <f t="shared" si="342"/>
        <v>34851</v>
      </c>
      <c r="AW259" s="409">
        <f t="shared" si="343"/>
        <v>28883</v>
      </c>
      <c r="AX259" s="233">
        <f t="shared" si="344"/>
        <v>5968</v>
      </c>
      <c r="AY259" s="75"/>
      <c r="AZ259" s="744">
        <v>375095</v>
      </c>
      <c r="BA259" s="382">
        <f t="shared" si="356"/>
        <v>4.495622</v>
      </c>
      <c r="BB259" s="69">
        <f t="shared" si="312"/>
        <v>526065</v>
      </c>
      <c r="BC259" s="382">
        <f t="shared" si="356"/>
        <v>2.3461189999999998</v>
      </c>
      <c r="BD259" s="744">
        <v>901160</v>
      </c>
      <c r="BE259" s="382">
        <f t="shared" si="345"/>
        <v>6.8417409999999999</v>
      </c>
      <c r="BF259" s="744">
        <v>675579</v>
      </c>
      <c r="BG259" s="382">
        <f t="shared" si="346"/>
        <v>10.222561000000001</v>
      </c>
      <c r="BH259" s="69">
        <f t="shared" si="286"/>
        <v>2301448</v>
      </c>
      <c r="BI259" s="382">
        <f t="shared" si="347"/>
        <v>31.294803000000002</v>
      </c>
      <c r="BJ259" s="744">
        <v>2977027</v>
      </c>
      <c r="BK259" s="382">
        <f t="shared" si="348"/>
        <v>41.517364000000001</v>
      </c>
      <c r="BL259" s="69">
        <f t="shared" si="385"/>
        <v>1050674</v>
      </c>
      <c r="BM259" s="382">
        <f t="shared" si="349"/>
        <v>14.718183</v>
      </c>
      <c r="BN259" s="69">
        <f t="shared" si="313"/>
        <v>2827945</v>
      </c>
      <c r="BO259" s="382">
        <f t="shared" si="350"/>
        <v>33.648235</v>
      </c>
      <c r="BP259" s="744">
        <v>3878619</v>
      </c>
      <c r="BQ259" s="382">
        <f t="shared" si="351"/>
        <v>48.366418000000003</v>
      </c>
      <c r="BR259" s="20"/>
      <c r="BS259" s="744">
        <v>806930</v>
      </c>
      <c r="BT259" s="420">
        <f t="shared" si="357"/>
        <v>9.372878</v>
      </c>
      <c r="BU259" s="69">
        <f t="shared" si="314"/>
        <v>58649</v>
      </c>
      <c r="BV259" s="420">
        <f t="shared" si="358"/>
        <v>0.69184500000000004</v>
      </c>
      <c r="BW259" s="744">
        <v>865579</v>
      </c>
      <c r="BX259" s="420">
        <f t="shared" si="329"/>
        <v>10.064723000000001</v>
      </c>
      <c r="BY259" s="744">
        <v>1720306</v>
      </c>
      <c r="BZ259" s="420">
        <f t="shared" si="330"/>
        <v>17.438174</v>
      </c>
      <c r="CA259" s="69">
        <f t="shared" si="315"/>
        <v>1700741</v>
      </c>
      <c r="CB259" s="420">
        <f t="shared" si="394"/>
        <v>17.964447</v>
      </c>
      <c r="CC259" s="744">
        <v>3421047</v>
      </c>
      <c r="CD259" s="420">
        <f t="shared" si="392"/>
        <v>35.402621000000003</v>
      </c>
      <c r="CE259" s="69">
        <f t="shared" si="316"/>
        <v>2527236</v>
      </c>
      <c r="CF259" s="420">
        <f t="shared" si="393"/>
        <v>26.811052</v>
      </c>
      <c r="CG259" s="69">
        <f t="shared" si="317"/>
        <v>1761461</v>
      </c>
      <c r="CH259" s="420">
        <f t="shared" si="386"/>
        <v>18.679435000000002</v>
      </c>
      <c r="CI259" s="744">
        <v>4288697</v>
      </c>
      <c r="CJ259" s="471">
        <f t="shared" si="387"/>
        <v>45.490487000000002</v>
      </c>
      <c r="CK259" s="96"/>
      <c r="CL259" s="514">
        <v>1053</v>
      </c>
      <c r="CM259" s="868">
        <f t="shared" si="287"/>
        <v>1.0455840455840455</v>
      </c>
      <c r="CN259" s="613"/>
      <c r="CO259" s="96"/>
      <c r="CP259" s="69">
        <f t="shared" si="318"/>
        <v>392193.34757834754</v>
      </c>
      <c r="CQ259" s="692">
        <f t="shared" si="359"/>
        <v>4.7792384637384853</v>
      </c>
      <c r="CR259" s="69">
        <f t="shared" si="318"/>
        <v>550045.17094017088</v>
      </c>
      <c r="CS259" s="692">
        <f t="shared" si="360"/>
        <v>2.4875735335264433</v>
      </c>
      <c r="CT259" s="69">
        <f t="shared" si="318"/>
        <v>942238.51851851842</v>
      </c>
      <c r="CU259" s="692">
        <f t="shared" si="388"/>
        <v>7.2668119972649281</v>
      </c>
      <c r="CV259" s="69">
        <f t="shared" si="318"/>
        <v>706374.62393162388</v>
      </c>
      <c r="CW259" s="692">
        <f t="shared" si="389"/>
        <v>10.879969057266695</v>
      </c>
      <c r="CX259" s="69">
        <f t="shared" si="319"/>
        <v>2406357.3105413103</v>
      </c>
      <c r="CY259" s="692">
        <f t="shared" si="333"/>
        <v>33.259449626883047</v>
      </c>
      <c r="CZ259" s="69">
        <f t="shared" si="320"/>
        <v>3112731.9344729343</v>
      </c>
      <c r="DA259" s="692">
        <f t="shared" si="372"/>
        <v>44.139418684149732</v>
      </c>
      <c r="DB259" s="69">
        <f t="shared" si="321"/>
        <v>1098567.9715099714</v>
      </c>
      <c r="DC259" s="692">
        <f t="shared" si="373"/>
        <v>15.659207521005177</v>
      </c>
      <c r="DD259" s="69">
        <f t="shared" si="322"/>
        <v>2956854.1737891734</v>
      </c>
      <c r="DE259" s="692">
        <f t="shared" si="363"/>
        <v>35.754816812065037</v>
      </c>
      <c r="DF259" s="69">
        <f t="shared" si="322"/>
        <v>4055422.145299145</v>
      </c>
      <c r="DG259" s="692">
        <f t="shared" si="284"/>
        <v>51.414024333070216</v>
      </c>
      <c r="DH259" s="20"/>
      <c r="DI259" s="69">
        <f t="shared" si="323"/>
        <v>843713.1339031338</v>
      </c>
      <c r="DJ259" s="692">
        <f t="shared" si="364"/>
        <v>9.9673281787044719</v>
      </c>
      <c r="DK259" s="69">
        <f t="shared" si="323"/>
        <v>61322.458689458683</v>
      </c>
      <c r="DL259" s="692">
        <f t="shared" si="365"/>
        <v>0.73412508588495629</v>
      </c>
      <c r="DM259" s="69">
        <f t="shared" si="323"/>
        <v>905035.59259259247</v>
      </c>
      <c r="DN259" s="692">
        <f t="shared" si="390"/>
        <v>10.701453264589427</v>
      </c>
      <c r="DO259" s="69">
        <f t="shared" si="323"/>
        <v>1798724.5071225071</v>
      </c>
      <c r="DP259" s="692">
        <f t="shared" si="391"/>
        <v>18.539561574071147</v>
      </c>
      <c r="DQ259" s="69">
        <f t="shared" si="324"/>
        <v>1778267.6552706552</v>
      </c>
      <c r="DR259" s="692">
        <f t="shared" si="335"/>
        <v>19.086996543927025</v>
      </c>
      <c r="DS259" s="69">
        <f t="shared" si="325"/>
        <v>3576992.162393162</v>
      </c>
      <c r="DT259" s="692">
        <f t="shared" si="374"/>
        <v>37.626558117998165</v>
      </c>
      <c r="DU259" s="69">
        <f t="shared" si="326"/>
        <v>2642437.641025641</v>
      </c>
      <c r="DV259" s="471">
        <f t="shared" si="375"/>
        <v>28.506889752775617</v>
      </c>
      <c r="DW259" s="69">
        <f t="shared" si="327"/>
        <v>1841755.5185185184</v>
      </c>
      <c r="DX259" s="692">
        <f t="shared" si="368"/>
        <v>19.845709996666649</v>
      </c>
      <c r="DY259" s="69">
        <f t="shared" si="328"/>
        <v>4484193.1595441587</v>
      </c>
      <c r="DZ259" s="692">
        <f t="shared" si="285"/>
        <v>48.352599749442263</v>
      </c>
      <c r="EA259" s="91"/>
      <c r="EB259" s="388">
        <v>250000</v>
      </c>
      <c r="EC259" s="69">
        <f t="shared" si="290"/>
        <v>961000</v>
      </c>
      <c r="ED259" s="388">
        <v>1211000</v>
      </c>
      <c r="EE259" s="388">
        <v>238000</v>
      </c>
      <c r="EF259" s="69">
        <f t="shared" si="291"/>
        <v>741000</v>
      </c>
      <c r="EG259" s="388">
        <v>979000</v>
      </c>
      <c r="EH259" s="388">
        <v>488000</v>
      </c>
      <c r="EI259" s="69">
        <f t="shared" si="331"/>
        <v>1701000</v>
      </c>
      <c r="EJ259" s="388">
        <v>2189000</v>
      </c>
      <c r="EK259" s="91"/>
      <c r="EL259" s="69">
        <f t="shared" si="376"/>
        <v>3462000</v>
      </c>
      <c r="EM259" s="69">
        <f t="shared" si="377"/>
        <v>15599000</v>
      </c>
      <c r="EN259" s="69">
        <f t="shared" si="378"/>
        <v>19061000</v>
      </c>
      <c r="EO259" s="69">
        <f t="shared" si="379"/>
        <v>2672000</v>
      </c>
      <c r="EP259" s="69">
        <f t="shared" si="380"/>
        <v>10319000</v>
      </c>
      <c r="EQ259" s="69">
        <f t="shared" si="381"/>
        <v>12991000</v>
      </c>
      <c r="ER259" s="69">
        <f t="shared" si="382"/>
        <v>6133000</v>
      </c>
      <c r="ES259" s="69">
        <f t="shared" si="383"/>
        <v>25915000</v>
      </c>
      <c r="ET259" s="69">
        <f t="shared" si="384"/>
        <v>32048000</v>
      </c>
      <c r="EU259" s="91"/>
    </row>
    <row r="260" spans="1:151" s="72" customFormat="1">
      <c r="A260" s="61">
        <v>40817</v>
      </c>
      <c r="B260" s="70">
        <v>337</v>
      </c>
      <c r="C260" s="70">
        <f t="shared" si="292"/>
        <v>667</v>
      </c>
      <c r="D260" s="70">
        <v>1004</v>
      </c>
      <c r="E260" s="70">
        <f t="shared" si="293"/>
        <v>2449</v>
      </c>
      <c r="F260" s="70">
        <f t="shared" si="294"/>
        <v>3134</v>
      </c>
      <c r="G260" s="70">
        <f t="shared" si="295"/>
        <v>5583</v>
      </c>
      <c r="H260" s="70">
        <v>2786</v>
      </c>
      <c r="I260" s="70">
        <f t="shared" si="296"/>
        <v>3801</v>
      </c>
      <c r="J260" s="70">
        <v>6587</v>
      </c>
      <c r="K260" s="23"/>
      <c r="L260" s="70">
        <v>1115</v>
      </c>
      <c r="M260" s="70">
        <f t="shared" si="297"/>
        <v>2547</v>
      </c>
      <c r="N260" s="70">
        <v>3662</v>
      </c>
      <c r="O260" s="70">
        <f t="shared" si="298"/>
        <v>845</v>
      </c>
      <c r="P260" s="70">
        <f t="shared" si="299"/>
        <v>1256</v>
      </c>
      <c r="Q260" s="70">
        <f t="shared" si="300"/>
        <v>2101</v>
      </c>
      <c r="R260" s="70">
        <v>1960</v>
      </c>
      <c r="S260" s="70">
        <f t="shared" si="301"/>
        <v>3803</v>
      </c>
      <c r="T260" s="70">
        <v>5763</v>
      </c>
      <c r="U260" s="23"/>
      <c r="V260" s="70">
        <v>-778</v>
      </c>
      <c r="W260" s="70">
        <f t="shared" si="302"/>
        <v>-1880</v>
      </c>
      <c r="X260" s="70">
        <v>-2658</v>
      </c>
      <c r="Y260" s="70">
        <f t="shared" si="303"/>
        <v>1604</v>
      </c>
      <c r="Z260" s="70">
        <f t="shared" si="304"/>
        <v>1878</v>
      </c>
      <c r="AA260" s="70">
        <f t="shared" si="305"/>
        <v>3482</v>
      </c>
      <c r="AB260" s="70">
        <v>826</v>
      </c>
      <c r="AC260" s="70">
        <f t="shared" si="306"/>
        <v>-2</v>
      </c>
      <c r="AD260" s="70">
        <v>824</v>
      </c>
      <c r="AE260" s="23"/>
      <c r="AF260" s="233">
        <f t="shared" si="352"/>
        <v>-10846</v>
      </c>
      <c r="AG260" s="233">
        <f t="shared" si="307"/>
        <v>-24111</v>
      </c>
      <c r="AH260" s="233">
        <f t="shared" si="353"/>
        <v>-34957</v>
      </c>
      <c r="AI260" s="233">
        <f t="shared" si="308"/>
        <v>16879</v>
      </c>
      <c r="AJ260" s="233">
        <f t="shared" si="309"/>
        <v>17975</v>
      </c>
      <c r="AK260" s="233">
        <f t="shared" si="310"/>
        <v>34854</v>
      </c>
      <c r="AL260" s="233">
        <f t="shared" si="354"/>
        <v>6033</v>
      </c>
      <c r="AM260" s="233">
        <f t="shared" si="311"/>
        <v>-6136</v>
      </c>
      <c r="AN260" s="233">
        <f t="shared" si="355"/>
        <v>-103</v>
      </c>
      <c r="AO260" s="23"/>
      <c r="AP260" s="233">
        <f t="shared" si="336"/>
        <v>4552</v>
      </c>
      <c r="AQ260" s="233">
        <f t="shared" si="337"/>
        <v>15398</v>
      </c>
      <c r="AR260" s="233">
        <f t="shared" si="338"/>
        <v>-10846</v>
      </c>
      <c r="AS260" s="233">
        <f t="shared" si="339"/>
        <v>30265</v>
      </c>
      <c r="AT260" s="233">
        <f t="shared" si="340"/>
        <v>13386</v>
      </c>
      <c r="AU260" s="233">
        <f t="shared" si="341"/>
        <v>16879</v>
      </c>
      <c r="AV260" s="409">
        <f t="shared" si="342"/>
        <v>34817</v>
      </c>
      <c r="AW260" s="409">
        <f t="shared" si="343"/>
        <v>28784</v>
      </c>
      <c r="AX260" s="233">
        <f t="shared" si="344"/>
        <v>6033</v>
      </c>
      <c r="AY260" s="75"/>
      <c r="AZ260" s="744">
        <v>395291</v>
      </c>
      <c r="BA260" s="382">
        <f t="shared" si="356"/>
        <v>4.5187790000000003</v>
      </c>
      <c r="BB260" s="69">
        <f t="shared" si="312"/>
        <v>214966</v>
      </c>
      <c r="BC260" s="382">
        <f t="shared" si="356"/>
        <v>2.4046090000000002</v>
      </c>
      <c r="BD260" s="744">
        <v>610257</v>
      </c>
      <c r="BE260" s="382">
        <f t="shared" si="345"/>
        <v>6.9233880000000001</v>
      </c>
      <c r="BF260" s="744">
        <v>702742</v>
      </c>
      <c r="BG260" s="382">
        <f t="shared" si="346"/>
        <v>10.016826999999999</v>
      </c>
      <c r="BH260" s="69">
        <f t="shared" si="286"/>
        <v>2711669</v>
      </c>
      <c r="BI260" s="382">
        <f t="shared" si="347"/>
        <v>31.637910000000002</v>
      </c>
      <c r="BJ260" s="744">
        <v>3414411</v>
      </c>
      <c r="BK260" s="382">
        <f t="shared" si="348"/>
        <v>41.654736999999997</v>
      </c>
      <c r="BL260" s="69">
        <f t="shared" si="385"/>
        <v>1098033</v>
      </c>
      <c r="BM260" s="382">
        <f t="shared" si="349"/>
        <v>14.535606</v>
      </c>
      <c r="BN260" s="69">
        <f t="shared" si="313"/>
        <v>2927161</v>
      </c>
      <c r="BO260" s="382">
        <f t="shared" si="350"/>
        <v>34.049802</v>
      </c>
      <c r="BP260" s="744">
        <v>4025194</v>
      </c>
      <c r="BQ260" s="382">
        <f t="shared" si="351"/>
        <v>48.585408000000001</v>
      </c>
      <c r="BR260" s="20"/>
      <c r="BS260" s="744">
        <v>784463</v>
      </c>
      <c r="BT260" s="420">
        <f t="shared" si="357"/>
        <v>9.3458959999999998</v>
      </c>
      <c r="BU260" s="69">
        <f t="shared" si="314"/>
        <v>57983</v>
      </c>
      <c r="BV260" s="420">
        <f t="shared" si="358"/>
        <v>0.707843</v>
      </c>
      <c r="BW260" s="744">
        <v>842446</v>
      </c>
      <c r="BX260" s="420">
        <f t="shared" si="329"/>
        <v>10.053739</v>
      </c>
      <c r="BY260" s="744">
        <v>1647057</v>
      </c>
      <c r="BZ260" s="420">
        <f t="shared" si="330"/>
        <v>17.527759</v>
      </c>
      <c r="CA260" s="69">
        <f t="shared" si="315"/>
        <v>1623952</v>
      </c>
      <c r="CB260" s="420">
        <f t="shared" si="394"/>
        <v>18.173173999999999</v>
      </c>
      <c r="CC260" s="744">
        <v>3271009</v>
      </c>
      <c r="CD260" s="420">
        <f t="shared" si="392"/>
        <v>35.700932999999999</v>
      </c>
      <c r="CE260" s="69">
        <f t="shared" si="316"/>
        <v>2431520</v>
      </c>
      <c r="CF260" s="420">
        <f t="shared" si="393"/>
        <v>26.873654999999999</v>
      </c>
      <c r="CG260" s="69">
        <f t="shared" si="317"/>
        <v>1683912</v>
      </c>
      <c r="CH260" s="420">
        <f t="shared" si="386"/>
        <v>18.904361999999999</v>
      </c>
      <c r="CI260" s="744">
        <v>4115432</v>
      </c>
      <c r="CJ260" s="471">
        <f t="shared" si="387"/>
        <v>45.778016999999998</v>
      </c>
      <c r="CK260" s="96"/>
      <c r="CL260" s="514">
        <v>1053</v>
      </c>
      <c r="CM260" s="868">
        <f t="shared" si="287"/>
        <v>1.0455840455840455</v>
      </c>
      <c r="CN260" s="613"/>
      <c r="CO260" s="96"/>
      <c r="CP260" s="69">
        <f t="shared" si="318"/>
        <v>413309.96296296292</v>
      </c>
      <c r="CQ260" s="692">
        <f t="shared" si="359"/>
        <v>4.7856769927391838</v>
      </c>
      <c r="CR260" s="69">
        <f t="shared" si="318"/>
        <v>224765.01994301993</v>
      </c>
      <c r="CS260" s="692">
        <f t="shared" si="360"/>
        <v>2.5412560549590357</v>
      </c>
      <c r="CT260" s="69">
        <f t="shared" si="318"/>
        <v>638074.98290598288</v>
      </c>
      <c r="CU260" s="692">
        <f t="shared" si="388"/>
        <v>7.32693304769822</v>
      </c>
      <c r="CV260" s="69">
        <f t="shared" si="318"/>
        <v>734775.82336182334</v>
      </c>
      <c r="CW260" s="692">
        <f t="shared" si="389"/>
        <v>10.621465758483533</v>
      </c>
      <c r="CX260" s="69">
        <f t="shared" si="319"/>
        <v>2835277.8433048432</v>
      </c>
      <c r="CY260" s="692">
        <f t="shared" si="333"/>
        <v>33.505068322223643</v>
      </c>
      <c r="CZ260" s="69">
        <f t="shared" si="320"/>
        <v>3570053.6666666665</v>
      </c>
      <c r="DA260" s="692">
        <f t="shared" si="372"/>
        <v>44.126534080707167</v>
      </c>
      <c r="DB260" s="69">
        <f t="shared" si="321"/>
        <v>1148085.7863247863</v>
      </c>
      <c r="DC260" s="692">
        <f t="shared" si="373"/>
        <v>15.407142751222715</v>
      </c>
      <c r="DD260" s="69">
        <f t="shared" si="322"/>
        <v>3060592.8404558403</v>
      </c>
      <c r="DE260" s="692">
        <f t="shared" si="363"/>
        <v>36.05406010535107</v>
      </c>
      <c r="DF260" s="69">
        <f t="shared" si="322"/>
        <v>4208678.6267806264</v>
      </c>
      <c r="DG260" s="692">
        <f t="shared" si="284"/>
        <v>51.461202856573784</v>
      </c>
      <c r="DH260" s="20"/>
      <c r="DI260" s="69">
        <f t="shared" si="323"/>
        <v>820221.99715099705</v>
      </c>
      <c r="DJ260" s="692">
        <f t="shared" si="364"/>
        <v>9.9003595651305432</v>
      </c>
      <c r="DK260" s="69">
        <f t="shared" si="323"/>
        <v>60626.099715099706</v>
      </c>
      <c r="DL260" s="692">
        <f t="shared" si="365"/>
        <v>0.74884702969141637</v>
      </c>
      <c r="DM260" s="69">
        <f t="shared" si="323"/>
        <v>880848.09686609684</v>
      </c>
      <c r="DN260" s="692">
        <f t="shared" si="390"/>
        <v>10.64920659482196</v>
      </c>
      <c r="DO260" s="69">
        <f t="shared" si="323"/>
        <v>1722136.5213675213</v>
      </c>
      <c r="DP260" s="692">
        <f t="shared" si="391"/>
        <v>18.558841420165578</v>
      </c>
      <c r="DQ260" s="69">
        <f t="shared" si="324"/>
        <v>1697978.3019943018</v>
      </c>
      <c r="DR260" s="692">
        <f t="shared" si="335"/>
        <v>19.237643440757477</v>
      </c>
      <c r="DS260" s="69">
        <f t="shared" si="325"/>
        <v>3420114.8233618229</v>
      </c>
      <c r="DT260" s="692">
        <f t="shared" si="374"/>
        <v>37.796484860923051</v>
      </c>
      <c r="DU260" s="69">
        <f t="shared" si="326"/>
        <v>2542358.5185185182</v>
      </c>
      <c r="DV260" s="471">
        <f t="shared" si="375"/>
        <v>28.459200985296118</v>
      </c>
      <c r="DW260" s="69">
        <f t="shared" si="327"/>
        <v>1760671.5213675213</v>
      </c>
      <c r="DX260" s="692">
        <f t="shared" si="368"/>
        <v>20.011205266792853</v>
      </c>
      <c r="DY260" s="69">
        <f t="shared" si="328"/>
        <v>4303030.0398860397</v>
      </c>
      <c r="DZ260" s="692">
        <f t="shared" si="285"/>
        <v>48.470406252088978</v>
      </c>
      <c r="EA260" s="91"/>
      <c r="EB260" s="388">
        <v>287000</v>
      </c>
      <c r="EC260" s="69">
        <f t="shared" si="290"/>
        <v>1172000</v>
      </c>
      <c r="ED260" s="388">
        <v>1459000</v>
      </c>
      <c r="EE260" s="388">
        <v>270000</v>
      </c>
      <c r="EF260" s="69">
        <f t="shared" si="291"/>
        <v>716000</v>
      </c>
      <c r="EG260" s="388">
        <v>986000</v>
      </c>
      <c r="EH260" s="388">
        <v>557000</v>
      </c>
      <c r="EI260" s="69">
        <f t="shared" si="331"/>
        <v>1888000</v>
      </c>
      <c r="EJ260" s="388">
        <v>2445000</v>
      </c>
      <c r="EK260" s="91"/>
      <c r="EL260" s="69">
        <f t="shared" si="376"/>
        <v>3461000</v>
      </c>
      <c r="EM260" s="69">
        <f t="shared" si="377"/>
        <v>15497000</v>
      </c>
      <c r="EN260" s="69">
        <f t="shared" si="378"/>
        <v>18958000</v>
      </c>
      <c r="EO260" s="69">
        <f t="shared" si="379"/>
        <v>2739000</v>
      </c>
      <c r="EP260" s="69">
        <f t="shared" si="380"/>
        <v>10317000</v>
      </c>
      <c r="EQ260" s="69">
        <f t="shared" si="381"/>
        <v>13056000</v>
      </c>
      <c r="ER260" s="69">
        <f t="shared" si="382"/>
        <v>6199000</v>
      </c>
      <c r="ES260" s="69">
        <f t="shared" si="383"/>
        <v>25812000</v>
      </c>
      <c r="ET260" s="69">
        <f t="shared" si="384"/>
        <v>32011000</v>
      </c>
      <c r="EU260" s="91"/>
    </row>
    <row r="261" spans="1:151" s="72" customFormat="1">
      <c r="A261" s="61">
        <v>40848</v>
      </c>
      <c r="B261" s="70">
        <v>291</v>
      </c>
      <c r="C261" s="70">
        <f t="shared" si="292"/>
        <v>706</v>
      </c>
      <c r="D261" s="70">
        <v>997</v>
      </c>
      <c r="E261" s="70">
        <f t="shared" si="293"/>
        <v>2507</v>
      </c>
      <c r="F261" s="70">
        <f t="shared" si="294"/>
        <v>3523</v>
      </c>
      <c r="G261" s="70">
        <f t="shared" si="295"/>
        <v>6030</v>
      </c>
      <c r="H261" s="70">
        <v>2798</v>
      </c>
      <c r="I261" s="70">
        <f t="shared" si="296"/>
        <v>4229</v>
      </c>
      <c r="J261" s="70">
        <v>7027</v>
      </c>
      <c r="K261" s="23"/>
      <c r="L261" s="70">
        <v>1108</v>
      </c>
      <c r="M261" s="70">
        <f t="shared" si="297"/>
        <v>2420</v>
      </c>
      <c r="N261" s="70">
        <v>3528</v>
      </c>
      <c r="O261" s="70">
        <f t="shared" si="298"/>
        <v>1025</v>
      </c>
      <c r="P261" s="70">
        <f t="shared" si="299"/>
        <v>1529</v>
      </c>
      <c r="Q261" s="70">
        <f t="shared" si="300"/>
        <v>2554</v>
      </c>
      <c r="R261" s="70">
        <v>2133</v>
      </c>
      <c r="S261" s="70">
        <f t="shared" si="301"/>
        <v>3949</v>
      </c>
      <c r="T261" s="70">
        <v>6082</v>
      </c>
      <c r="U261" s="23"/>
      <c r="V261" s="70">
        <v>-817</v>
      </c>
      <c r="W261" s="70">
        <f t="shared" si="302"/>
        <v>-1714</v>
      </c>
      <c r="X261" s="70">
        <v>-2531</v>
      </c>
      <c r="Y261" s="70">
        <f t="shared" si="303"/>
        <v>1482</v>
      </c>
      <c r="Z261" s="70">
        <f t="shared" si="304"/>
        <v>1994</v>
      </c>
      <c r="AA261" s="70">
        <f t="shared" si="305"/>
        <v>3476</v>
      </c>
      <c r="AB261" s="70">
        <v>665</v>
      </c>
      <c r="AC261" s="70">
        <f t="shared" si="306"/>
        <v>280</v>
      </c>
      <c r="AD261" s="70">
        <v>945</v>
      </c>
      <c r="AE261" s="23"/>
      <c r="AF261" s="233">
        <f t="shared" si="352"/>
        <v>-11040</v>
      </c>
      <c r="AG261" s="233">
        <f t="shared" si="307"/>
        <v>-24718</v>
      </c>
      <c r="AH261" s="233">
        <f t="shared" si="353"/>
        <v>-35758</v>
      </c>
      <c r="AI261" s="233">
        <f t="shared" si="308"/>
        <v>17039</v>
      </c>
      <c r="AJ261" s="233">
        <f t="shared" si="309"/>
        <v>18151</v>
      </c>
      <c r="AK261" s="233">
        <f t="shared" si="310"/>
        <v>35190</v>
      </c>
      <c r="AL261" s="233">
        <f t="shared" si="354"/>
        <v>5999</v>
      </c>
      <c r="AM261" s="233">
        <f t="shared" si="311"/>
        <v>-6567</v>
      </c>
      <c r="AN261" s="233">
        <f t="shared" si="355"/>
        <v>-568</v>
      </c>
      <c r="AO261" s="23"/>
      <c r="AP261" s="233">
        <f t="shared" si="336"/>
        <v>4495</v>
      </c>
      <c r="AQ261" s="233">
        <f t="shared" si="337"/>
        <v>15535</v>
      </c>
      <c r="AR261" s="233">
        <f t="shared" si="338"/>
        <v>-11040</v>
      </c>
      <c r="AS261" s="233">
        <f t="shared" si="339"/>
        <v>30401</v>
      </c>
      <c r="AT261" s="233">
        <f t="shared" si="340"/>
        <v>13362</v>
      </c>
      <c r="AU261" s="233">
        <f t="shared" si="341"/>
        <v>17039</v>
      </c>
      <c r="AV261" s="409">
        <f t="shared" si="342"/>
        <v>34896</v>
      </c>
      <c r="AW261" s="409">
        <f t="shared" si="343"/>
        <v>28897</v>
      </c>
      <c r="AX261" s="233">
        <f t="shared" si="344"/>
        <v>5999</v>
      </c>
      <c r="AY261" s="75"/>
      <c r="AZ261" s="744">
        <v>447377</v>
      </c>
      <c r="BA261" s="382">
        <f t="shared" si="356"/>
        <v>4.5890060000000004</v>
      </c>
      <c r="BB261" s="69">
        <f t="shared" si="312"/>
        <v>662037</v>
      </c>
      <c r="BC261" s="382">
        <f t="shared" si="356"/>
        <v>2.9341469999999998</v>
      </c>
      <c r="BD261" s="744">
        <v>1109414</v>
      </c>
      <c r="BE261" s="382">
        <f t="shared" si="345"/>
        <v>7.5231529999999998</v>
      </c>
      <c r="BF261" s="744">
        <v>687932</v>
      </c>
      <c r="BG261" s="382">
        <f t="shared" si="346"/>
        <v>9.8194049999999997</v>
      </c>
      <c r="BH261" s="69">
        <f t="shared" si="286"/>
        <v>2764474</v>
      </c>
      <c r="BI261" s="382">
        <f t="shared" si="347"/>
        <v>32.060794999999999</v>
      </c>
      <c r="BJ261" s="744">
        <v>3452406</v>
      </c>
      <c r="BK261" s="382">
        <f t="shared" si="348"/>
        <v>41.880200000000002</v>
      </c>
      <c r="BL261" s="69">
        <f t="shared" si="385"/>
        <v>1135309</v>
      </c>
      <c r="BM261" s="382">
        <f t="shared" si="349"/>
        <v>14.408410999999999</v>
      </c>
      <c r="BN261" s="69">
        <f t="shared" si="313"/>
        <v>3427128</v>
      </c>
      <c r="BO261" s="382">
        <f t="shared" si="350"/>
        <v>35.002237999999998</v>
      </c>
      <c r="BP261" s="744">
        <v>4562437</v>
      </c>
      <c r="BQ261" s="382">
        <f t="shared" si="351"/>
        <v>49.410648999999999</v>
      </c>
      <c r="BR261" s="20"/>
      <c r="BS261" s="744">
        <v>847378</v>
      </c>
      <c r="BT261" s="420">
        <f t="shared" si="357"/>
        <v>9.3372229999999998</v>
      </c>
      <c r="BU261" s="69">
        <f t="shared" si="314"/>
        <v>66656</v>
      </c>
      <c r="BV261" s="420">
        <f t="shared" si="358"/>
        <v>0.72984400000000005</v>
      </c>
      <c r="BW261" s="744">
        <v>914034</v>
      </c>
      <c r="BX261" s="420">
        <f t="shared" si="329"/>
        <v>10.067067</v>
      </c>
      <c r="BY261" s="744">
        <v>1605474</v>
      </c>
      <c r="BZ261" s="420">
        <f t="shared" si="330"/>
        <v>17.619016999999999</v>
      </c>
      <c r="CA261" s="69">
        <f t="shared" si="315"/>
        <v>1706292</v>
      </c>
      <c r="CB261" s="420">
        <f t="shared" si="394"/>
        <v>18.435161999999998</v>
      </c>
      <c r="CC261" s="744">
        <v>3311766</v>
      </c>
      <c r="CD261" s="420">
        <f t="shared" si="392"/>
        <v>36.054178999999998</v>
      </c>
      <c r="CE261" s="69">
        <f t="shared" si="316"/>
        <v>2452852</v>
      </c>
      <c r="CF261" s="420">
        <f t="shared" si="393"/>
        <v>26.956240000000001</v>
      </c>
      <c r="CG261" s="69">
        <f t="shared" si="317"/>
        <v>1775387</v>
      </c>
      <c r="CH261" s="420">
        <f t="shared" si="386"/>
        <v>19.188790000000001</v>
      </c>
      <c r="CI261" s="744">
        <v>4228239</v>
      </c>
      <c r="CJ261" s="471">
        <f t="shared" si="387"/>
        <v>46.145029999999998</v>
      </c>
      <c r="CK261" s="96"/>
      <c r="CL261" s="514">
        <v>1053</v>
      </c>
      <c r="CM261" s="868">
        <f t="shared" si="287"/>
        <v>1.0455840455840455</v>
      </c>
      <c r="CN261" s="613"/>
      <c r="CO261" s="96"/>
      <c r="CP261" s="69">
        <f t="shared" si="318"/>
        <v>467770.25356125354</v>
      </c>
      <c r="CQ261" s="692">
        <f t="shared" si="359"/>
        <v>4.8410915859230794</v>
      </c>
      <c r="CR261" s="69">
        <f t="shared" si="318"/>
        <v>692215.32478632475</v>
      </c>
      <c r="CS261" s="692">
        <f t="shared" si="360"/>
        <v>3.0886040520393028</v>
      </c>
      <c r="CT261" s="69">
        <f t="shared" si="318"/>
        <v>1159985.5783475782</v>
      </c>
      <c r="CU261" s="692">
        <f t="shared" si="388"/>
        <v>7.9296956379623822</v>
      </c>
      <c r="CV261" s="69">
        <f t="shared" si="318"/>
        <v>719290.72364672355</v>
      </c>
      <c r="CW261" s="692">
        <f t="shared" si="389"/>
        <v>10.372757719468884</v>
      </c>
      <c r="CX261" s="69">
        <f t="shared" si="319"/>
        <v>2890489.9088319084</v>
      </c>
      <c r="CY261" s="692">
        <f t="shared" si="333"/>
        <v>33.835389920231314</v>
      </c>
      <c r="CZ261" s="69">
        <f t="shared" si="320"/>
        <v>3609780.632478632</v>
      </c>
      <c r="DA261" s="692">
        <f t="shared" si="372"/>
        <v>44.208147639700194</v>
      </c>
      <c r="DB261" s="69">
        <f t="shared" si="321"/>
        <v>1187060.9772079771</v>
      </c>
      <c r="DC261" s="692">
        <f t="shared" si="373"/>
        <v>15.213849305391964</v>
      </c>
      <c r="DD261" s="69">
        <f t="shared" si="322"/>
        <v>3583350.3589743585</v>
      </c>
      <c r="DE261" s="692">
        <f t="shared" si="363"/>
        <v>36.931714444464454</v>
      </c>
      <c r="DF261" s="69">
        <f t="shared" si="322"/>
        <v>4770411.3361823354</v>
      </c>
      <c r="DG261" s="692">
        <f t="shared" si="284"/>
        <v>52.145563749856422</v>
      </c>
      <c r="DH261" s="20"/>
      <c r="DI261" s="69">
        <f t="shared" si="323"/>
        <v>886004.91737891734</v>
      </c>
      <c r="DJ261" s="692">
        <f t="shared" si="364"/>
        <v>9.8504040545054874</v>
      </c>
      <c r="DK261" s="69">
        <f t="shared" si="323"/>
        <v>69694.450142450136</v>
      </c>
      <c r="DL261" s="692">
        <f t="shared" si="365"/>
        <v>0.76971808857269486</v>
      </c>
      <c r="DM261" s="69">
        <f t="shared" si="323"/>
        <v>955699.36752136739</v>
      </c>
      <c r="DN261" s="692">
        <f t="shared" si="390"/>
        <v>10.620122143078186</v>
      </c>
      <c r="DO261" s="69">
        <f t="shared" si="323"/>
        <v>1678657.9999999998</v>
      </c>
      <c r="DP261" s="692">
        <f t="shared" si="391"/>
        <v>18.58193654429666</v>
      </c>
      <c r="DQ261" s="69">
        <f t="shared" si="324"/>
        <v>1784071.6923076923</v>
      </c>
      <c r="DR261" s="692">
        <f t="shared" si="335"/>
        <v>19.442590302876486</v>
      </c>
      <c r="DS261" s="69">
        <f t="shared" si="325"/>
        <v>3462729.692307692</v>
      </c>
      <c r="DT261" s="692">
        <f t="shared" si="374"/>
        <v>38.024526847173156</v>
      </c>
      <c r="DU261" s="69">
        <f t="shared" si="326"/>
        <v>2564662.9173789173</v>
      </c>
      <c r="DV261" s="471">
        <f t="shared" si="375"/>
        <v>28.432340598802149</v>
      </c>
      <c r="DW261" s="69">
        <f t="shared" si="327"/>
        <v>1856316.3219373217</v>
      </c>
      <c r="DX261" s="692">
        <f t="shared" si="368"/>
        <v>20.237386674132363</v>
      </c>
      <c r="DY261" s="69">
        <f t="shared" si="328"/>
        <v>4420979.239316239</v>
      </c>
      <c r="DZ261" s="692">
        <f t="shared" si="285"/>
        <v>48.669727272934509</v>
      </c>
      <c r="EA261" s="91"/>
      <c r="EB261" s="388">
        <v>264000</v>
      </c>
      <c r="EC261" s="69">
        <f t="shared" si="290"/>
        <v>1203000</v>
      </c>
      <c r="ED261" s="388">
        <v>1467000</v>
      </c>
      <c r="EE261" s="388">
        <v>271000</v>
      </c>
      <c r="EF261" s="69">
        <f t="shared" si="291"/>
        <v>925000</v>
      </c>
      <c r="EG261" s="388">
        <v>1196000</v>
      </c>
      <c r="EH261" s="388">
        <v>536000</v>
      </c>
      <c r="EI261" s="69">
        <f t="shared" si="331"/>
        <v>2127000</v>
      </c>
      <c r="EJ261" s="388">
        <v>2663000</v>
      </c>
      <c r="EK261" s="91"/>
      <c r="EL261" s="69">
        <f t="shared" si="376"/>
        <v>3425000</v>
      </c>
      <c r="EM261" s="69">
        <f t="shared" si="377"/>
        <v>15534000</v>
      </c>
      <c r="EN261" s="69">
        <f t="shared" si="378"/>
        <v>18959000</v>
      </c>
      <c r="EO261" s="69">
        <f t="shared" si="379"/>
        <v>2765000</v>
      </c>
      <c r="EP261" s="69">
        <f t="shared" si="380"/>
        <v>10251000</v>
      </c>
      <c r="EQ261" s="69">
        <f t="shared" si="381"/>
        <v>13016000</v>
      </c>
      <c r="ER261" s="69">
        <f t="shared" si="382"/>
        <v>6190000</v>
      </c>
      <c r="ES261" s="69">
        <f t="shared" si="383"/>
        <v>25781000</v>
      </c>
      <c r="ET261" s="69">
        <f t="shared" si="384"/>
        <v>31971000</v>
      </c>
      <c r="EU261" s="91"/>
    </row>
    <row r="262" spans="1:151" s="72" customFormat="1">
      <c r="A262" s="61">
        <v>40878</v>
      </c>
      <c r="B262" s="70">
        <v>507</v>
      </c>
      <c r="C262" s="70">
        <f t="shared" si="292"/>
        <v>1159</v>
      </c>
      <c r="D262" s="70">
        <v>1666</v>
      </c>
      <c r="E262" s="70">
        <f t="shared" si="293"/>
        <v>2280</v>
      </c>
      <c r="F262" s="70">
        <f t="shared" si="294"/>
        <v>3024</v>
      </c>
      <c r="G262" s="70">
        <f t="shared" si="295"/>
        <v>5304</v>
      </c>
      <c r="H262" s="70">
        <v>2787</v>
      </c>
      <c r="I262" s="70">
        <f t="shared" si="296"/>
        <v>4183</v>
      </c>
      <c r="J262" s="70">
        <v>6970</v>
      </c>
      <c r="K262" s="23"/>
      <c r="L262" s="70">
        <v>1610</v>
      </c>
      <c r="M262" s="70">
        <f t="shared" si="297"/>
        <v>3157</v>
      </c>
      <c r="N262" s="70">
        <v>4767</v>
      </c>
      <c r="O262" s="70">
        <f t="shared" si="298"/>
        <v>1241</v>
      </c>
      <c r="P262" s="70">
        <f t="shared" si="299"/>
        <v>1946</v>
      </c>
      <c r="Q262" s="70">
        <f t="shared" si="300"/>
        <v>3187</v>
      </c>
      <c r="R262" s="70">
        <v>2851</v>
      </c>
      <c r="S262" s="70">
        <f t="shared" si="301"/>
        <v>5103</v>
      </c>
      <c r="T262" s="70">
        <v>7954</v>
      </c>
      <c r="U262" s="23"/>
      <c r="V262" s="70">
        <v>-1103</v>
      </c>
      <c r="W262" s="70">
        <f t="shared" si="302"/>
        <v>-1998</v>
      </c>
      <c r="X262" s="70">
        <v>-3101</v>
      </c>
      <c r="Y262" s="70">
        <f t="shared" si="303"/>
        <v>1039</v>
      </c>
      <c r="Z262" s="70">
        <f t="shared" si="304"/>
        <v>1078</v>
      </c>
      <c r="AA262" s="70">
        <f t="shared" si="305"/>
        <v>2117</v>
      </c>
      <c r="AB262" s="70">
        <v>-64</v>
      </c>
      <c r="AC262" s="70">
        <f t="shared" si="306"/>
        <v>-920</v>
      </c>
      <c r="AD262" s="70">
        <v>-984</v>
      </c>
      <c r="AE262" s="23"/>
      <c r="AF262" s="233">
        <f t="shared" si="352"/>
        <v>-11385</v>
      </c>
      <c r="AG262" s="233">
        <f t="shared" si="307"/>
        <v>-25483</v>
      </c>
      <c r="AH262" s="233">
        <f t="shared" si="353"/>
        <v>-36868</v>
      </c>
      <c r="AI262" s="233">
        <f t="shared" si="308"/>
        <v>17033</v>
      </c>
      <c r="AJ262" s="233">
        <f t="shared" si="309"/>
        <v>17980</v>
      </c>
      <c r="AK262" s="233">
        <f t="shared" si="310"/>
        <v>35013</v>
      </c>
      <c r="AL262" s="233">
        <f t="shared" si="354"/>
        <v>5648</v>
      </c>
      <c r="AM262" s="233">
        <f t="shared" si="311"/>
        <v>-7503</v>
      </c>
      <c r="AN262" s="233">
        <f t="shared" si="355"/>
        <v>-1855</v>
      </c>
      <c r="AO262" s="23"/>
      <c r="AP262" s="233">
        <f t="shared" si="336"/>
        <v>4479</v>
      </c>
      <c r="AQ262" s="233">
        <f t="shared" si="337"/>
        <v>15864</v>
      </c>
      <c r="AR262" s="233">
        <f t="shared" si="338"/>
        <v>-11385</v>
      </c>
      <c r="AS262" s="233">
        <f t="shared" si="339"/>
        <v>30446</v>
      </c>
      <c r="AT262" s="233">
        <f t="shared" si="340"/>
        <v>13413</v>
      </c>
      <c r="AU262" s="233">
        <f t="shared" si="341"/>
        <v>17033</v>
      </c>
      <c r="AV262" s="409">
        <f t="shared" si="342"/>
        <v>34925</v>
      </c>
      <c r="AW262" s="409">
        <f t="shared" si="343"/>
        <v>29277</v>
      </c>
      <c r="AX262" s="233">
        <f t="shared" si="344"/>
        <v>5648</v>
      </c>
      <c r="AY262" s="75"/>
      <c r="AZ262" s="744">
        <v>468464</v>
      </c>
      <c r="BA262" s="382">
        <f t="shared" si="356"/>
        <v>4.6719980000000003</v>
      </c>
      <c r="BB262" s="69">
        <f t="shared" si="312"/>
        <v>683636</v>
      </c>
      <c r="BC262" s="382">
        <f t="shared" si="356"/>
        <v>3.408229</v>
      </c>
      <c r="BD262" s="744">
        <v>1152100</v>
      </c>
      <c r="BE262" s="382">
        <f t="shared" si="345"/>
        <v>8.0802270000000007</v>
      </c>
      <c r="BF262" s="744">
        <v>588484</v>
      </c>
      <c r="BG262" s="382">
        <f t="shared" si="346"/>
        <v>9.449802</v>
      </c>
      <c r="BH262" s="69">
        <f t="shared" si="286"/>
        <v>3235430</v>
      </c>
      <c r="BI262" s="382">
        <f t="shared" si="347"/>
        <v>32.897077000000003</v>
      </c>
      <c r="BJ262" s="744">
        <v>3823914</v>
      </c>
      <c r="BK262" s="382">
        <f t="shared" si="348"/>
        <v>42.346879000000001</v>
      </c>
      <c r="BL262" s="69">
        <f t="shared" si="385"/>
        <v>1056948</v>
      </c>
      <c r="BM262" s="382">
        <f t="shared" si="349"/>
        <v>14.1218</v>
      </c>
      <c r="BN262" s="69">
        <f t="shared" si="313"/>
        <v>3919573</v>
      </c>
      <c r="BO262" s="382">
        <f t="shared" si="350"/>
        <v>36.312640999999999</v>
      </c>
      <c r="BP262" s="744">
        <v>4976521</v>
      </c>
      <c r="BQ262" s="382">
        <f t="shared" si="351"/>
        <v>50.434441</v>
      </c>
      <c r="BR262" s="20"/>
      <c r="BS262" s="744">
        <v>948589</v>
      </c>
      <c r="BT262" s="420">
        <f t="shared" si="357"/>
        <v>9.5068129999999993</v>
      </c>
      <c r="BU262" s="69">
        <f t="shared" si="314"/>
        <v>74888</v>
      </c>
      <c r="BV262" s="420">
        <f t="shared" si="358"/>
        <v>0.704542</v>
      </c>
      <c r="BW262" s="744">
        <v>1023477</v>
      </c>
      <c r="BX262" s="420">
        <f t="shared" si="329"/>
        <v>10.211354999999999</v>
      </c>
      <c r="BY262" s="744">
        <v>1244096</v>
      </c>
      <c r="BZ262" s="420">
        <f t="shared" si="330"/>
        <v>17.427378000000001</v>
      </c>
      <c r="CA262" s="69">
        <f t="shared" si="315"/>
        <v>1722007</v>
      </c>
      <c r="CB262" s="420">
        <f t="shared" si="394"/>
        <v>18.676957000000002</v>
      </c>
      <c r="CC262" s="744">
        <v>2966103</v>
      </c>
      <c r="CD262" s="420">
        <f t="shared" si="392"/>
        <v>36.104334999999999</v>
      </c>
      <c r="CE262" s="69">
        <f t="shared" si="316"/>
        <v>2192685</v>
      </c>
      <c r="CF262" s="420">
        <f t="shared" si="393"/>
        <v>26.934190999999998</v>
      </c>
      <c r="CG262" s="69">
        <f t="shared" si="317"/>
        <v>1798747</v>
      </c>
      <c r="CH262" s="420">
        <f t="shared" si="386"/>
        <v>19.405283000000001</v>
      </c>
      <c r="CI262" s="744">
        <v>3991432</v>
      </c>
      <c r="CJ262" s="471">
        <f t="shared" si="387"/>
        <v>46.339474000000003</v>
      </c>
      <c r="CK262" s="96"/>
      <c r="CL262" s="514">
        <v>1043</v>
      </c>
      <c r="CM262" s="868">
        <f t="shared" si="287"/>
        <v>1.0556088207094918</v>
      </c>
      <c r="CN262" s="613"/>
      <c r="CO262" s="96"/>
      <c r="CP262" s="69">
        <f t="shared" si="318"/>
        <v>494514.73058485135</v>
      </c>
      <c r="CQ262" s="692">
        <f t="shared" si="359"/>
        <v>4.9243614792986286</v>
      </c>
      <c r="CR262" s="69">
        <f t="shared" si="318"/>
        <v>721652.19175455417</v>
      </c>
      <c r="CS262" s="692">
        <f t="shared" si="360"/>
        <v>3.5866913658868809</v>
      </c>
      <c r="CT262" s="69">
        <f t="shared" si="318"/>
        <v>1216166.9223394054</v>
      </c>
      <c r="CU262" s="692">
        <f t="shared" si="388"/>
        <v>8.5110528451855085</v>
      </c>
      <c r="CV262" s="69">
        <f t="shared" si="318"/>
        <v>621208.90124640462</v>
      </c>
      <c r="CW262" s="692">
        <f t="shared" si="389"/>
        <v>9.9718214782734265</v>
      </c>
      <c r="CX262" s="69">
        <f t="shared" si="319"/>
        <v>3415348.4467881112</v>
      </c>
      <c r="CY262" s="692">
        <f t="shared" si="333"/>
        <v>34.691182215856642</v>
      </c>
      <c r="CZ262" s="69">
        <f t="shared" si="320"/>
        <v>4036557.3480345155</v>
      </c>
      <c r="DA262" s="692">
        <f t="shared" si="372"/>
        <v>44.663003694130069</v>
      </c>
      <c r="DB262" s="69">
        <f t="shared" si="321"/>
        <v>1115723.631831256</v>
      </c>
      <c r="DC262" s="692">
        <f t="shared" si="373"/>
        <v>14.896182957572059</v>
      </c>
      <c r="DD262" s="69">
        <f t="shared" si="322"/>
        <v>4137535.8322147648</v>
      </c>
      <c r="DE262" s="692">
        <f t="shared" si="363"/>
        <v>38.28562995691177</v>
      </c>
      <c r="DF262" s="69">
        <f t="shared" si="322"/>
        <v>5253259.464046021</v>
      </c>
      <c r="DG262" s="692">
        <f t="shared" si="284"/>
        <v>53.181812914483835</v>
      </c>
      <c r="DH262" s="20"/>
      <c r="DI262" s="69">
        <f t="shared" si="323"/>
        <v>1001338.9156279961</v>
      </c>
      <c r="DJ262" s="692">
        <f t="shared" si="364"/>
        <v>10.020659734668367</v>
      </c>
      <c r="DK262" s="69">
        <f t="shared" si="323"/>
        <v>79052.433365292425</v>
      </c>
      <c r="DL262" s="692">
        <f t="shared" si="365"/>
        <v>0.74188177193798721</v>
      </c>
      <c r="DM262" s="69">
        <f t="shared" si="323"/>
        <v>1080391.3489932886</v>
      </c>
      <c r="DN262" s="692">
        <f t="shared" si="390"/>
        <v>10.762541506606356</v>
      </c>
      <c r="DO262" s="69">
        <f t="shared" si="323"/>
        <v>1313278.711409396</v>
      </c>
      <c r="DP262" s="692">
        <f t="shared" si="391"/>
        <v>18.363486345822338</v>
      </c>
      <c r="DQ262" s="69">
        <f t="shared" si="324"/>
        <v>1817765.7785234898</v>
      </c>
      <c r="DR262" s="692">
        <f t="shared" si="335"/>
        <v>19.681176418609279</v>
      </c>
      <c r="DS262" s="69">
        <f t="shared" si="325"/>
        <v>3131044.4899328859</v>
      </c>
      <c r="DT262" s="692">
        <f t="shared" si="374"/>
        <v>38.044662764431621</v>
      </c>
      <c r="DU262" s="69">
        <f t="shared" si="326"/>
        <v>2314617.627037392</v>
      </c>
      <c r="DV262" s="471">
        <f t="shared" si="375"/>
        <v>28.384146080490705</v>
      </c>
      <c r="DW262" s="69">
        <f t="shared" si="327"/>
        <v>1898773.1994247362</v>
      </c>
      <c r="DX262" s="692">
        <f t="shared" si="368"/>
        <v>20.448115635185005</v>
      </c>
      <c r="DY262" s="69">
        <f t="shared" si="328"/>
        <v>4213390.8264621282</v>
      </c>
      <c r="DZ262" s="692">
        <f t="shared" si="285"/>
        <v>48.832261715675713</v>
      </c>
      <c r="EA262" s="91"/>
      <c r="EB262" s="388">
        <v>313000</v>
      </c>
      <c r="EC262" s="69">
        <f t="shared" si="290"/>
        <v>1558000</v>
      </c>
      <c r="ED262" s="388">
        <v>1871000</v>
      </c>
      <c r="EE262" s="388">
        <v>266000</v>
      </c>
      <c r="EF262" s="69">
        <f t="shared" si="291"/>
        <v>1071000</v>
      </c>
      <c r="EG262" s="388">
        <v>1337000</v>
      </c>
      <c r="EH262" s="388">
        <v>578000</v>
      </c>
      <c r="EI262" s="69">
        <f t="shared" si="331"/>
        <v>2630000</v>
      </c>
      <c r="EJ262" s="388">
        <v>3208000</v>
      </c>
      <c r="EK262" s="91"/>
      <c r="EL262" s="69">
        <f t="shared" si="376"/>
        <v>3458000</v>
      </c>
      <c r="EM262" s="69">
        <f t="shared" si="377"/>
        <v>15575000</v>
      </c>
      <c r="EN262" s="69">
        <f t="shared" si="378"/>
        <v>19033000</v>
      </c>
      <c r="EO262" s="69">
        <f t="shared" si="379"/>
        <v>2796000</v>
      </c>
      <c r="EP262" s="69">
        <f t="shared" si="380"/>
        <v>10189000</v>
      </c>
      <c r="EQ262" s="69">
        <f t="shared" si="381"/>
        <v>12985000</v>
      </c>
      <c r="ER262" s="69">
        <f t="shared" si="382"/>
        <v>6253000</v>
      </c>
      <c r="ES262" s="69">
        <f t="shared" si="383"/>
        <v>25761000</v>
      </c>
      <c r="ET262" s="69">
        <f t="shared" si="384"/>
        <v>32014000</v>
      </c>
      <c r="EU262" s="91"/>
    </row>
    <row r="263" spans="1:151" s="72" customFormat="1">
      <c r="A263" s="61">
        <v>40909</v>
      </c>
      <c r="B263" s="343">
        <v>510</v>
      </c>
      <c r="C263" s="70">
        <f t="shared" si="292"/>
        <v>1034</v>
      </c>
      <c r="D263" s="203">
        <v>1544</v>
      </c>
      <c r="E263" s="70">
        <f t="shared" si="293"/>
        <v>3167</v>
      </c>
      <c r="F263" s="70">
        <f t="shared" si="294"/>
        <v>3930</v>
      </c>
      <c r="G263" s="70">
        <f t="shared" si="295"/>
        <v>7097</v>
      </c>
      <c r="H263" s="203">
        <v>3677</v>
      </c>
      <c r="I263" s="70">
        <f t="shared" si="296"/>
        <v>4964</v>
      </c>
      <c r="J263" s="203">
        <v>8641</v>
      </c>
      <c r="K263" s="23"/>
      <c r="L263" s="203">
        <v>1982</v>
      </c>
      <c r="M263" s="70">
        <f t="shared" si="297"/>
        <v>4305</v>
      </c>
      <c r="N263" s="203">
        <v>6287</v>
      </c>
      <c r="O263" s="70">
        <f t="shared" si="298"/>
        <v>1092</v>
      </c>
      <c r="P263" s="70">
        <f t="shared" si="299"/>
        <v>1764</v>
      </c>
      <c r="Q263" s="70">
        <f t="shared" si="300"/>
        <v>2856</v>
      </c>
      <c r="R263" s="203">
        <v>3074</v>
      </c>
      <c r="S263" s="70">
        <f t="shared" si="301"/>
        <v>6069</v>
      </c>
      <c r="T263" s="203">
        <v>9143</v>
      </c>
      <c r="U263" s="23"/>
      <c r="V263" s="203">
        <v>-1472</v>
      </c>
      <c r="W263" s="70">
        <f t="shared" si="302"/>
        <v>-3271</v>
      </c>
      <c r="X263" s="203">
        <v>-4743</v>
      </c>
      <c r="Y263" s="70">
        <f t="shared" si="303"/>
        <v>2075</v>
      </c>
      <c r="Z263" s="70">
        <f t="shared" si="304"/>
        <v>2166</v>
      </c>
      <c r="AA263" s="70">
        <f t="shared" si="305"/>
        <v>4241</v>
      </c>
      <c r="AB263" s="343">
        <v>603</v>
      </c>
      <c r="AC263" s="70">
        <f t="shared" si="306"/>
        <v>-1105</v>
      </c>
      <c r="AD263" s="343">
        <v>-502</v>
      </c>
      <c r="AE263" s="23"/>
      <c r="AF263" s="233">
        <f t="shared" si="352"/>
        <v>-11589</v>
      </c>
      <c r="AG263" s="233">
        <f t="shared" si="307"/>
        <v>-26504</v>
      </c>
      <c r="AH263" s="233">
        <f t="shared" si="353"/>
        <v>-38093</v>
      </c>
      <c r="AI263" s="233">
        <f t="shared" si="308"/>
        <v>17152</v>
      </c>
      <c r="AJ263" s="233">
        <f t="shared" si="309"/>
        <v>17807</v>
      </c>
      <c r="AK263" s="233">
        <f t="shared" si="310"/>
        <v>34959</v>
      </c>
      <c r="AL263" s="233">
        <f t="shared" si="354"/>
        <v>5563</v>
      </c>
      <c r="AM263" s="233">
        <f t="shared" si="311"/>
        <v>-8697</v>
      </c>
      <c r="AN263" s="233">
        <f t="shared" si="355"/>
        <v>-3134</v>
      </c>
      <c r="AO263" s="23"/>
      <c r="AP263" s="233">
        <f t="shared" si="336"/>
        <v>4397</v>
      </c>
      <c r="AQ263" s="233">
        <f t="shared" si="337"/>
        <v>15986</v>
      </c>
      <c r="AR263" s="233">
        <f t="shared" si="338"/>
        <v>-11589</v>
      </c>
      <c r="AS263" s="233">
        <f t="shared" si="339"/>
        <v>30453</v>
      </c>
      <c r="AT263" s="233">
        <f t="shared" si="340"/>
        <v>13301</v>
      </c>
      <c r="AU263" s="233">
        <f t="shared" si="341"/>
        <v>17152</v>
      </c>
      <c r="AV263" s="409">
        <f t="shared" si="342"/>
        <v>34850</v>
      </c>
      <c r="AW263" s="409">
        <f t="shared" si="343"/>
        <v>29287</v>
      </c>
      <c r="AX263" s="233">
        <f t="shared" si="344"/>
        <v>5563</v>
      </c>
      <c r="AY263" s="75"/>
      <c r="AZ263" s="744">
        <v>303365</v>
      </c>
      <c r="BA263" s="382">
        <f t="shared" si="356"/>
        <v>4.6965899999999996</v>
      </c>
      <c r="BB263" s="69">
        <f t="shared" si="312"/>
        <v>519711</v>
      </c>
      <c r="BC263" s="382">
        <f t="shared" si="356"/>
        <v>3.8070620000000002</v>
      </c>
      <c r="BD263" s="744">
        <v>823076</v>
      </c>
      <c r="BE263" s="382">
        <f t="shared" si="345"/>
        <v>8.5036520000000007</v>
      </c>
      <c r="BF263" s="744">
        <v>501529</v>
      </c>
      <c r="BG263" s="382">
        <f t="shared" si="346"/>
        <v>9.1808390000000006</v>
      </c>
      <c r="BH263" s="69">
        <f t="shared" si="286"/>
        <v>2849463</v>
      </c>
      <c r="BI263" s="382">
        <f t="shared" si="347"/>
        <v>33.574047999999998</v>
      </c>
      <c r="BJ263" s="744">
        <v>3350992</v>
      </c>
      <c r="BK263" s="382">
        <f t="shared" si="348"/>
        <v>42.754886999999997</v>
      </c>
      <c r="BL263" s="69">
        <f t="shared" si="385"/>
        <v>804894</v>
      </c>
      <c r="BM263" s="382">
        <f t="shared" si="349"/>
        <v>13.877428999999999</v>
      </c>
      <c r="BN263" s="69">
        <f t="shared" si="313"/>
        <v>3369502</v>
      </c>
      <c r="BO263" s="382">
        <f t="shared" si="350"/>
        <v>37.388375000000003</v>
      </c>
      <c r="BP263" s="744">
        <v>4174396</v>
      </c>
      <c r="BQ263" s="382">
        <f t="shared" si="351"/>
        <v>51.265804000000003</v>
      </c>
      <c r="BR263" s="20"/>
      <c r="BS263" s="744">
        <v>597326</v>
      </c>
      <c r="BT263" s="420">
        <f t="shared" si="357"/>
        <v>9.5509380000000004</v>
      </c>
      <c r="BU263" s="69">
        <f t="shared" si="314"/>
        <v>53895</v>
      </c>
      <c r="BV263" s="420">
        <f t="shared" si="358"/>
        <v>0.72806800000000005</v>
      </c>
      <c r="BW263" s="744">
        <v>651221</v>
      </c>
      <c r="BX263" s="420">
        <f t="shared" si="329"/>
        <v>10.279006000000001</v>
      </c>
      <c r="BY263" s="744">
        <v>1339392</v>
      </c>
      <c r="BZ263" s="420">
        <f t="shared" si="330"/>
        <v>17.379712000000001</v>
      </c>
      <c r="CA263" s="69">
        <f t="shared" si="315"/>
        <v>1684089</v>
      </c>
      <c r="CB263" s="420">
        <f t="shared" si="394"/>
        <v>19.031983</v>
      </c>
      <c r="CC263" s="744">
        <v>3023481</v>
      </c>
      <c r="CD263" s="420">
        <f t="shared" si="392"/>
        <v>36.411695000000002</v>
      </c>
      <c r="CE263" s="69">
        <f t="shared" ref="CE263:CE278" si="395">BS263+BY263</f>
        <v>1936718</v>
      </c>
      <c r="CF263" s="420">
        <f t="shared" ref="CF263:CF278" si="396">SUM(CE252:CE263)/1000000</f>
        <v>26.93065</v>
      </c>
      <c r="CG263" s="69">
        <f t="shared" ref="CG263:CG278" si="397">CI263-CE263</f>
        <v>1739628</v>
      </c>
      <c r="CH263" s="420">
        <f t="shared" ref="CH263:CH278" si="398">SUM(CG252:CG263)/1000000</f>
        <v>19.784047999999999</v>
      </c>
      <c r="CI263" s="744">
        <v>3676346</v>
      </c>
      <c r="CJ263" s="471">
        <f t="shared" si="387"/>
        <v>46.714697999999999</v>
      </c>
      <c r="CK263" s="96"/>
      <c r="CL263" s="514">
        <v>1043</v>
      </c>
      <c r="CM263" s="868">
        <f t="shared" si="287"/>
        <v>1.0556088207094918</v>
      </c>
      <c r="CN263" s="613"/>
      <c r="CO263" s="96"/>
      <c r="CP263" s="69">
        <f t="shared" si="318"/>
        <v>320234.76989453495</v>
      </c>
      <c r="CQ263" s="692">
        <f t="shared" si="359"/>
        <v>4.9471843567513023</v>
      </c>
      <c r="CR263" s="69">
        <f t="shared" si="318"/>
        <v>548611.51581975073</v>
      </c>
      <c r="CS263" s="692">
        <f t="shared" si="360"/>
        <v>4.0063429224043059</v>
      </c>
      <c r="CT263" s="69">
        <f t="shared" si="318"/>
        <v>868846.28571428568</v>
      </c>
      <c r="CU263" s="692">
        <f t="shared" si="388"/>
        <v>8.9535272791556082</v>
      </c>
      <c r="CV263" s="69">
        <f t="shared" si="318"/>
        <v>529418.43624161067</v>
      </c>
      <c r="CW263" s="692">
        <f t="shared" si="389"/>
        <v>9.6792324610266665</v>
      </c>
      <c r="CX263" s="69">
        <f t="shared" si="319"/>
        <v>3007918.2770853308</v>
      </c>
      <c r="CY263" s="692">
        <f t="shared" si="333"/>
        <v>35.381354667360576</v>
      </c>
      <c r="CZ263" s="69">
        <f t="shared" si="320"/>
        <v>3537336.7133269412</v>
      </c>
      <c r="DA263" s="692">
        <f t="shared" si="372"/>
        <v>45.06058712838724</v>
      </c>
      <c r="DB263" s="69">
        <f t="shared" si="321"/>
        <v>849653.20613614575</v>
      </c>
      <c r="DC263" s="692">
        <f t="shared" si="373"/>
        <v>14.626416817777971</v>
      </c>
      <c r="DD263" s="69">
        <f t="shared" si="322"/>
        <v>3556876.0325982738</v>
      </c>
      <c r="DE263" s="692">
        <f t="shared" si="363"/>
        <v>39.395375594161202</v>
      </c>
      <c r="DF263" s="69">
        <f t="shared" si="322"/>
        <v>4406529.2387344195</v>
      </c>
      <c r="DG263" s="692">
        <f t="shared" si="284"/>
        <v>54.021792411939181</v>
      </c>
      <c r="DH263" s="20"/>
      <c r="DI263" s="69">
        <f t="shared" si="323"/>
        <v>630542.59443911794</v>
      </c>
      <c r="DJ263" s="692">
        <f t="shared" si="364"/>
        <v>10.061014052944694</v>
      </c>
      <c r="DK263" s="69">
        <f t="shared" si="323"/>
        <v>56892.03739213806</v>
      </c>
      <c r="DL263" s="692">
        <f t="shared" si="365"/>
        <v>0.76637432386500903</v>
      </c>
      <c r="DM263" s="69">
        <f t="shared" si="323"/>
        <v>687434.63183125597</v>
      </c>
      <c r="DN263" s="692">
        <f t="shared" si="390"/>
        <v>10.827388376809704</v>
      </c>
      <c r="DO263" s="69">
        <f t="shared" si="323"/>
        <v>1413874.0095877277</v>
      </c>
      <c r="DP263" s="692">
        <f t="shared" si="391"/>
        <v>18.297563012386814</v>
      </c>
      <c r="DQ263" s="69">
        <f t="shared" si="324"/>
        <v>1777739.2032598273</v>
      </c>
      <c r="DR263" s="692">
        <f t="shared" si="335"/>
        <v>20.04099085152027</v>
      </c>
      <c r="DS263" s="69">
        <f t="shared" si="325"/>
        <v>3191613.2128475551</v>
      </c>
      <c r="DT263" s="692">
        <f t="shared" si="374"/>
        <v>38.338553863907073</v>
      </c>
      <c r="DU263" s="69">
        <f t="shared" si="326"/>
        <v>2044416.6040268457</v>
      </c>
      <c r="DV263" s="471">
        <f t="shared" si="375"/>
        <v>28.358577065331502</v>
      </c>
      <c r="DW263" s="69">
        <f t="shared" si="327"/>
        <v>1836366.6615532117</v>
      </c>
      <c r="DX263" s="692">
        <f t="shared" si="368"/>
        <v>20.832631363598683</v>
      </c>
      <c r="DY263" s="69">
        <f t="shared" si="328"/>
        <v>3880783.2655800572</v>
      </c>
      <c r="DZ263" s="692">
        <f t="shared" si="285"/>
        <v>49.191208428930189</v>
      </c>
      <c r="EA263" s="91"/>
      <c r="EB263" s="388">
        <v>321000</v>
      </c>
      <c r="EC263" s="69">
        <f t="shared" si="290"/>
        <v>2262000</v>
      </c>
      <c r="ED263" s="388">
        <v>2583000</v>
      </c>
      <c r="EE263" s="388">
        <v>291000</v>
      </c>
      <c r="EF263" s="69">
        <f t="shared" si="291"/>
        <v>1277000</v>
      </c>
      <c r="EG263" s="388">
        <v>1568000</v>
      </c>
      <c r="EH263" s="388">
        <v>612000</v>
      </c>
      <c r="EI263" s="69">
        <f t="shared" si="331"/>
        <v>3540000</v>
      </c>
      <c r="EJ263" s="388">
        <v>4152000</v>
      </c>
      <c r="EK263" s="91"/>
      <c r="EL263" s="69">
        <f t="shared" si="376"/>
        <v>3450000</v>
      </c>
      <c r="EM263" s="69">
        <f t="shared" si="377"/>
        <v>15519000</v>
      </c>
      <c r="EN263" s="69">
        <f t="shared" si="378"/>
        <v>18969000</v>
      </c>
      <c r="EO263" s="69">
        <f t="shared" si="379"/>
        <v>2805000</v>
      </c>
      <c r="EP263" s="69">
        <f t="shared" si="380"/>
        <v>10060000</v>
      </c>
      <c r="EQ263" s="69">
        <f t="shared" si="381"/>
        <v>12865000</v>
      </c>
      <c r="ER263" s="69">
        <f t="shared" si="382"/>
        <v>6254000</v>
      </c>
      <c r="ES263" s="69">
        <f t="shared" si="383"/>
        <v>25577000</v>
      </c>
      <c r="ET263" s="69">
        <f t="shared" si="384"/>
        <v>31831000</v>
      </c>
      <c r="EU263" s="91"/>
    </row>
    <row r="264" spans="1:151" s="72" customFormat="1">
      <c r="A264" s="61">
        <v>40940</v>
      </c>
      <c r="B264" s="343">
        <v>383</v>
      </c>
      <c r="C264" s="70">
        <f t="shared" si="292"/>
        <v>961</v>
      </c>
      <c r="D264" s="203">
        <v>1344</v>
      </c>
      <c r="E264" s="70">
        <f t="shared" si="293"/>
        <v>3347</v>
      </c>
      <c r="F264" s="70">
        <f t="shared" si="294"/>
        <v>4597</v>
      </c>
      <c r="G264" s="70">
        <f t="shared" si="295"/>
        <v>7944</v>
      </c>
      <c r="H264" s="203">
        <v>3730</v>
      </c>
      <c r="I264" s="70">
        <f t="shared" si="296"/>
        <v>5558</v>
      </c>
      <c r="J264" s="203">
        <v>9288</v>
      </c>
      <c r="K264" s="23"/>
      <c r="L264" s="203">
        <v>1805</v>
      </c>
      <c r="M264" s="70">
        <f t="shared" si="297"/>
        <v>3599</v>
      </c>
      <c r="N264" s="203">
        <v>5404</v>
      </c>
      <c r="O264" s="70">
        <f t="shared" si="298"/>
        <v>1007</v>
      </c>
      <c r="P264" s="70">
        <f t="shared" si="299"/>
        <v>1639</v>
      </c>
      <c r="Q264" s="70">
        <f t="shared" si="300"/>
        <v>2646</v>
      </c>
      <c r="R264" s="203">
        <v>2812</v>
      </c>
      <c r="S264" s="70">
        <f t="shared" si="301"/>
        <v>5238</v>
      </c>
      <c r="T264" s="203">
        <v>8050</v>
      </c>
      <c r="U264" s="23"/>
      <c r="V264" s="203">
        <v>-1422</v>
      </c>
      <c r="W264" s="70">
        <f t="shared" si="302"/>
        <v>-2638</v>
      </c>
      <c r="X264" s="203">
        <v>-4060</v>
      </c>
      <c r="Y264" s="70">
        <f t="shared" si="303"/>
        <v>2340</v>
      </c>
      <c r="Z264" s="70">
        <f t="shared" si="304"/>
        <v>2958</v>
      </c>
      <c r="AA264" s="70">
        <f t="shared" si="305"/>
        <v>5298</v>
      </c>
      <c r="AB264" s="343">
        <v>918</v>
      </c>
      <c r="AC264" s="70">
        <f t="shared" si="306"/>
        <v>320</v>
      </c>
      <c r="AD264" s="203">
        <v>1238</v>
      </c>
      <c r="AE264" s="23"/>
      <c r="AF264" s="233">
        <f t="shared" si="352"/>
        <v>-12024</v>
      </c>
      <c r="AG264" s="233">
        <f t="shared" si="307"/>
        <v>-27088</v>
      </c>
      <c r="AH264" s="233">
        <f t="shared" si="353"/>
        <v>-39112</v>
      </c>
      <c r="AI264" s="233">
        <f t="shared" si="308"/>
        <v>17460</v>
      </c>
      <c r="AJ264" s="233">
        <f t="shared" si="309"/>
        <v>17584</v>
      </c>
      <c r="AK264" s="233">
        <f t="shared" si="310"/>
        <v>35044</v>
      </c>
      <c r="AL264" s="233">
        <f t="shared" si="354"/>
        <v>5436</v>
      </c>
      <c r="AM264" s="233">
        <f t="shared" si="311"/>
        <v>-9504</v>
      </c>
      <c r="AN264" s="233">
        <f t="shared" si="355"/>
        <v>-4068</v>
      </c>
      <c r="AO264" s="23"/>
      <c r="AP264" s="233">
        <f t="shared" si="336"/>
        <v>4366</v>
      </c>
      <c r="AQ264" s="233">
        <f t="shared" si="337"/>
        <v>16390</v>
      </c>
      <c r="AR264" s="233">
        <f t="shared" si="338"/>
        <v>-12024</v>
      </c>
      <c r="AS264" s="233">
        <f t="shared" si="339"/>
        <v>30756</v>
      </c>
      <c r="AT264" s="233">
        <f t="shared" si="340"/>
        <v>13296</v>
      </c>
      <c r="AU264" s="233">
        <f t="shared" si="341"/>
        <v>17460</v>
      </c>
      <c r="AV264" s="409">
        <f t="shared" si="342"/>
        <v>35122</v>
      </c>
      <c r="AW264" s="409">
        <f t="shared" si="343"/>
        <v>29686</v>
      </c>
      <c r="AX264" s="233">
        <f t="shared" si="344"/>
        <v>5436</v>
      </c>
      <c r="AY264" s="75"/>
      <c r="AZ264" s="744">
        <v>481223</v>
      </c>
      <c r="BA264" s="382">
        <f t="shared" si="356"/>
        <v>4.7426069999999996</v>
      </c>
      <c r="BB264" s="69">
        <f t="shared" si="312"/>
        <v>216263</v>
      </c>
      <c r="BC264" s="382">
        <f t="shared" si="356"/>
        <v>3.893691</v>
      </c>
      <c r="BD264" s="744">
        <v>697486</v>
      </c>
      <c r="BE264" s="382">
        <f t="shared" si="345"/>
        <v>8.636298</v>
      </c>
      <c r="BF264" s="744">
        <v>419363</v>
      </c>
      <c r="BG264" s="382">
        <f t="shared" si="346"/>
        <v>8.7286669999999997</v>
      </c>
      <c r="BH264" s="69">
        <f t="shared" si="286"/>
        <v>2780106</v>
      </c>
      <c r="BI264" s="382">
        <f t="shared" si="347"/>
        <v>33.767665000000001</v>
      </c>
      <c r="BJ264" s="744">
        <v>3199469</v>
      </c>
      <c r="BK264" s="382">
        <f t="shared" si="348"/>
        <v>42.496332000000002</v>
      </c>
      <c r="BL264" s="69">
        <f t="shared" si="385"/>
        <v>900586</v>
      </c>
      <c r="BM264" s="382">
        <f t="shared" si="349"/>
        <v>13.471273999999999</v>
      </c>
      <c r="BN264" s="69">
        <f t="shared" si="313"/>
        <v>2996856</v>
      </c>
      <c r="BO264" s="382">
        <f t="shared" si="350"/>
        <v>37.666868000000001</v>
      </c>
      <c r="BP264" s="744">
        <v>3897442</v>
      </c>
      <c r="BQ264" s="382">
        <f t="shared" si="351"/>
        <v>51.138142000000002</v>
      </c>
      <c r="BR264" s="20"/>
      <c r="BS264" s="744">
        <v>649361</v>
      </c>
      <c r="BT264" s="420">
        <f t="shared" si="357"/>
        <v>9.5028179999999995</v>
      </c>
      <c r="BU264" s="69">
        <f t="shared" si="314"/>
        <v>49590</v>
      </c>
      <c r="BV264" s="420">
        <f t="shared" si="358"/>
        <v>0.73484400000000005</v>
      </c>
      <c r="BW264" s="744">
        <v>698951</v>
      </c>
      <c r="BX264" s="420">
        <f t="shared" si="329"/>
        <v>10.237662</v>
      </c>
      <c r="BY264" s="744">
        <v>1189706</v>
      </c>
      <c r="BZ264" s="420">
        <f t="shared" si="330"/>
        <v>17.271495000000002</v>
      </c>
      <c r="CA264" s="69">
        <f t="shared" si="315"/>
        <v>1524662</v>
      </c>
      <c r="CB264" s="420">
        <f t="shared" si="394"/>
        <v>19.130136</v>
      </c>
      <c r="CC264" s="744">
        <v>2714368</v>
      </c>
      <c r="CD264" s="420">
        <f t="shared" si="392"/>
        <v>36.401631000000002</v>
      </c>
      <c r="CE264" s="69">
        <f t="shared" si="395"/>
        <v>1839067</v>
      </c>
      <c r="CF264" s="420">
        <f t="shared" si="396"/>
        <v>26.774312999999999</v>
      </c>
      <c r="CG264" s="69">
        <f t="shared" si="397"/>
        <v>1576062</v>
      </c>
      <c r="CH264" s="420">
        <f t="shared" si="398"/>
        <v>19.889068000000002</v>
      </c>
      <c r="CI264" s="744">
        <v>3415129</v>
      </c>
      <c r="CJ264" s="471">
        <f t="shared" si="387"/>
        <v>46.663381000000001</v>
      </c>
      <c r="CK264" s="96"/>
      <c r="CL264" s="514">
        <v>1043</v>
      </c>
      <c r="CM264" s="868">
        <f t="shared" si="287"/>
        <v>1.0556088207094918</v>
      </c>
      <c r="CN264" s="613"/>
      <c r="CO264" s="96"/>
      <c r="CP264" s="69">
        <f t="shared" si="318"/>
        <v>507983.24352828378</v>
      </c>
      <c r="CQ264" s="692">
        <f t="shared" si="359"/>
        <v>4.9908635246981916</v>
      </c>
      <c r="CR264" s="69">
        <f t="shared" si="318"/>
        <v>228289.13039309683</v>
      </c>
      <c r="CS264" s="692">
        <f t="shared" si="360"/>
        <v>4.0963306632625196</v>
      </c>
      <c r="CT264" s="69">
        <f t="shared" si="318"/>
        <v>736272.37392138061</v>
      </c>
      <c r="CU264" s="692">
        <f t="shared" si="388"/>
        <v>9.0871941879607103</v>
      </c>
      <c r="CV264" s="69">
        <f t="shared" si="318"/>
        <v>442683.2818791946</v>
      </c>
      <c r="CW264" s="692">
        <f t="shared" si="389"/>
        <v>9.1921095074407457</v>
      </c>
      <c r="CX264" s="69">
        <f t="shared" si="319"/>
        <v>2934704.4161073826</v>
      </c>
      <c r="CY264" s="692">
        <f t="shared" si="333"/>
        <v>35.556636225909813</v>
      </c>
      <c r="CZ264" s="69">
        <f t="shared" si="320"/>
        <v>3377387.6979865772</v>
      </c>
      <c r="DA264" s="692">
        <f t="shared" si="372"/>
        <v>44.748745733350567</v>
      </c>
      <c r="DB264" s="69">
        <f t="shared" si="321"/>
        <v>950666.52540747833</v>
      </c>
      <c r="DC264" s="692">
        <f t="shared" si="373"/>
        <v>14.182973032138937</v>
      </c>
      <c r="DD264" s="69">
        <f t="shared" si="322"/>
        <v>3163507.6279961648</v>
      </c>
      <c r="DE264" s="692">
        <f t="shared" si="363"/>
        <v>39.658769207622491</v>
      </c>
      <c r="DF264" s="69">
        <f t="shared" si="322"/>
        <v>4114174.1534036431</v>
      </c>
      <c r="DG264" s="692">
        <f t="shared" si="284"/>
        <v>53.84174223976143</v>
      </c>
      <c r="DH264" s="20"/>
      <c r="DI264" s="69">
        <f t="shared" si="323"/>
        <v>685471.19942473632</v>
      </c>
      <c r="DJ264" s="692">
        <f t="shared" si="364"/>
        <v>10.002370348299662</v>
      </c>
      <c r="DK264" s="69">
        <f t="shared" si="323"/>
        <v>52347.641418983701</v>
      </c>
      <c r="DL264" s="692">
        <f t="shared" si="365"/>
        <v>0.77304540133050437</v>
      </c>
      <c r="DM264" s="69">
        <f t="shared" si="323"/>
        <v>737818.84084372001</v>
      </c>
      <c r="DN264" s="692">
        <f t="shared" si="390"/>
        <v>10.77541574963017</v>
      </c>
      <c r="DO264" s="69">
        <f t="shared" si="323"/>
        <v>1255864.1476510067</v>
      </c>
      <c r="DP264" s="692">
        <f t="shared" si="391"/>
        <v>18.168724424572702</v>
      </c>
      <c r="DQ264" s="69">
        <f t="shared" si="324"/>
        <v>1609446.6558005752</v>
      </c>
      <c r="DR264" s="692">
        <f t="shared" si="335"/>
        <v>20.128551452088285</v>
      </c>
      <c r="DS264" s="69">
        <f t="shared" si="325"/>
        <v>2865310.8034515819</v>
      </c>
      <c r="DT264" s="692">
        <f t="shared" si="374"/>
        <v>38.29727587666099</v>
      </c>
      <c r="DU264" s="69">
        <f t="shared" si="326"/>
        <v>1941335.3470757429</v>
      </c>
      <c r="DV264" s="471">
        <f t="shared" si="375"/>
        <v>28.171094772872362</v>
      </c>
      <c r="DW264" s="69">
        <f t="shared" si="327"/>
        <v>1663704.9491850431</v>
      </c>
      <c r="DX264" s="692">
        <f t="shared" si="368"/>
        <v>20.926939760458144</v>
      </c>
      <c r="DY264" s="69">
        <f t="shared" si="328"/>
        <v>3605040.2962607862</v>
      </c>
      <c r="DZ264" s="692">
        <f t="shared" si="285"/>
        <v>49.098034533330505</v>
      </c>
      <c r="EA264" s="91"/>
      <c r="EB264" s="388">
        <v>315000</v>
      </c>
      <c r="EC264" s="69">
        <f t="shared" si="290"/>
        <v>1461000</v>
      </c>
      <c r="ED264" s="388">
        <v>1776000</v>
      </c>
      <c r="EE264" s="388">
        <v>267000</v>
      </c>
      <c r="EF264" s="69">
        <f t="shared" si="291"/>
        <v>1166000</v>
      </c>
      <c r="EG264" s="388">
        <v>1433000</v>
      </c>
      <c r="EH264" s="388">
        <v>582000</v>
      </c>
      <c r="EI264" s="69">
        <f t="shared" si="331"/>
        <v>2627000</v>
      </c>
      <c r="EJ264" s="388">
        <v>3209000</v>
      </c>
      <c r="EK264" s="91"/>
      <c r="EL264" s="69">
        <f t="shared" si="376"/>
        <v>3481000</v>
      </c>
      <c r="EM264" s="69">
        <f t="shared" si="377"/>
        <v>15604000</v>
      </c>
      <c r="EN264" s="69">
        <f t="shared" si="378"/>
        <v>19085000</v>
      </c>
      <c r="EO264" s="69">
        <f t="shared" si="379"/>
        <v>2800000</v>
      </c>
      <c r="EP264" s="69">
        <f t="shared" si="380"/>
        <v>9882000</v>
      </c>
      <c r="EQ264" s="69">
        <f t="shared" si="381"/>
        <v>12682000</v>
      </c>
      <c r="ER264" s="69">
        <f t="shared" si="382"/>
        <v>6280000</v>
      </c>
      <c r="ES264" s="69">
        <f t="shared" si="383"/>
        <v>25485000</v>
      </c>
      <c r="ET264" s="69">
        <f t="shared" si="384"/>
        <v>31765000</v>
      </c>
      <c r="EU264" s="91"/>
    </row>
    <row r="265" spans="1:151" s="72" customFormat="1">
      <c r="A265" s="61">
        <v>40969</v>
      </c>
      <c r="B265" s="343">
        <v>340</v>
      </c>
      <c r="C265" s="70">
        <f t="shared" si="292"/>
        <v>807</v>
      </c>
      <c r="D265" s="203">
        <v>1147</v>
      </c>
      <c r="E265" s="70">
        <f t="shared" si="293"/>
        <v>2651</v>
      </c>
      <c r="F265" s="70">
        <f t="shared" si="294"/>
        <v>2992</v>
      </c>
      <c r="G265" s="70">
        <f t="shared" si="295"/>
        <v>5643</v>
      </c>
      <c r="H265" s="203">
        <v>2991</v>
      </c>
      <c r="I265" s="70">
        <f t="shared" si="296"/>
        <v>3799</v>
      </c>
      <c r="J265" s="203">
        <v>6790</v>
      </c>
      <c r="K265" s="23"/>
      <c r="L265" s="203">
        <v>1642</v>
      </c>
      <c r="M265" s="70">
        <f t="shared" si="297"/>
        <v>3433</v>
      </c>
      <c r="N265" s="203">
        <v>5075</v>
      </c>
      <c r="O265" s="70">
        <f t="shared" si="298"/>
        <v>1204</v>
      </c>
      <c r="P265" s="70">
        <f t="shared" si="299"/>
        <v>1853</v>
      </c>
      <c r="Q265" s="70">
        <f t="shared" si="300"/>
        <v>3057</v>
      </c>
      <c r="R265" s="203">
        <v>2846</v>
      </c>
      <c r="S265" s="70">
        <f t="shared" si="301"/>
        <v>5286</v>
      </c>
      <c r="T265" s="203">
        <v>8132</v>
      </c>
      <c r="U265" s="23"/>
      <c r="V265" s="203">
        <v>-1302</v>
      </c>
      <c r="W265" s="70">
        <f t="shared" si="302"/>
        <v>-2626</v>
      </c>
      <c r="X265" s="203">
        <v>-3928</v>
      </c>
      <c r="Y265" s="70">
        <f t="shared" si="303"/>
        <v>1447</v>
      </c>
      <c r="Z265" s="70">
        <f t="shared" si="304"/>
        <v>1139</v>
      </c>
      <c r="AA265" s="70">
        <f t="shared" si="305"/>
        <v>2586</v>
      </c>
      <c r="AB265" s="343">
        <v>145</v>
      </c>
      <c r="AC265" s="70">
        <f t="shared" si="306"/>
        <v>-1487</v>
      </c>
      <c r="AD265" s="203">
        <v>-1342</v>
      </c>
      <c r="AE265" s="23"/>
      <c r="AF265" s="233">
        <f t="shared" si="352"/>
        <v>-12405</v>
      </c>
      <c r="AG265" s="233">
        <f t="shared" si="307"/>
        <v>-27051</v>
      </c>
      <c r="AH265" s="233">
        <f t="shared" si="353"/>
        <v>-39456</v>
      </c>
      <c r="AI265" s="233">
        <f t="shared" si="308"/>
        <v>17857</v>
      </c>
      <c r="AJ265" s="233">
        <f t="shared" si="309"/>
        <v>18216</v>
      </c>
      <c r="AK265" s="233">
        <f t="shared" si="310"/>
        <v>36073</v>
      </c>
      <c r="AL265" s="233">
        <f t="shared" si="354"/>
        <v>5452</v>
      </c>
      <c r="AM265" s="233">
        <f t="shared" si="311"/>
        <v>-8835</v>
      </c>
      <c r="AN265" s="233">
        <f t="shared" si="355"/>
        <v>-3383</v>
      </c>
      <c r="AO265" s="23"/>
      <c r="AP265" s="233">
        <f t="shared" si="336"/>
        <v>4268</v>
      </c>
      <c r="AQ265" s="233">
        <f t="shared" si="337"/>
        <v>16673</v>
      </c>
      <c r="AR265" s="233">
        <f t="shared" si="338"/>
        <v>-12405</v>
      </c>
      <c r="AS265" s="233">
        <f t="shared" si="339"/>
        <v>31082</v>
      </c>
      <c r="AT265" s="233">
        <f t="shared" si="340"/>
        <v>13225</v>
      </c>
      <c r="AU265" s="233">
        <f t="shared" si="341"/>
        <v>17857</v>
      </c>
      <c r="AV265" s="409">
        <f t="shared" si="342"/>
        <v>35350</v>
      </c>
      <c r="AW265" s="409">
        <f t="shared" si="343"/>
        <v>29898</v>
      </c>
      <c r="AX265" s="233">
        <f t="shared" si="344"/>
        <v>5452</v>
      </c>
      <c r="AY265" s="75"/>
      <c r="AZ265" s="744">
        <v>437158</v>
      </c>
      <c r="BA265" s="382">
        <f t="shared" si="356"/>
        <v>4.749663</v>
      </c>
      <c r="BB265" s="69">
        <f t="shared" si="312"/>
        <v>390830</v>
      </c>
      <c r="BC265" s="382">
        <f t="shared" si="356"/>
        <v>3.9180450000000002</v>
      </c>
      <c r="BD265" s="744">
        <v>827988</v>
      </c>
      <c r="BE265" s="382">
        <f t="shared" si="345"/>
        <v>8.6677079999999993</v>
      </c>
      <c r="BF265" s="744">
        <v>145049</v>
      </c>
      <c r="BG265" s="382">
        <f t="shared" si="346"/>
        <v>7.804773</v>
      </c>
      <c r="BH265" s="69">
        <f t="shared" si="286"/>
        <v>3625912</v>
      </c>
      <c r="BI265" s="382">
        <f t="shared" si="347"/>
        <v>34.350658000000003</v>
      </c>
      <c r="BJ265" s="744">
        <v>3770961</v>
      </c>
      <c r="BK265" s="382">
        <f t="shared" si="348"/>
        <v>42.155431</v>
      </c>
      <c r="BL265" s="69">
        <f t="shared" si="385"/>
        <v>582207</v>
      </c>
      <c r="BM265" s="382">
        <f t="shared" si="349"/>
        <v>12.554436000000001</v>
      </c>
      <c r="BN265" s="69">
        <f t="shared" si="313"/>
        <v>4017265</v>
      </c>
      <c r="BO265" s="382">
        <f t="shared" si="350"/>
        <v>38.274169000000001</v>
      </c>
      <c r="BP265" s="744">
        <v>4599472</v>
      </c>
      <c r="BQ265" s="382">
        <f t="shared" si="351"/>
        <v>50.828605000000003</v>
      </c>
      <c r="BR265" s="20"/>
      <c r="BS265" s="744">
        <v>762261</v>
      </c>
      <c r="BT265" s="420">
        <f t="shared" si="357"/>
        <v>9.4019940000000002</v>
      </c>
      <c r="BU265" s="69">
        <f t="shared" si="314"/>
        <v>56243</v>
      </c>
      <c r="BV265" s="420">
        <f t="shared" si="358"/>
        <v>0.73746299999999998</v>
      </c>
      <c r="BW265" s="744">
        <v>818504</v>
      </c>
      <c r="BX265" s="420">
        <f t="shared" si="329"/>
        <v>10.139457</v>
      </c>
      <c r="BY265" s="744">
        <v>1011075</v>
      </c>
      <c r="BZ265" s="420">
        <f t="shared" si="330"/>
        <v>16.815583</v>
      </c>
      <c r="CA265" s="69">
        <f t="shared" si="315"/>
        <v>2197009</v>
      </c>
      <c r="CB265" s="420">
        <f t="shared" si="394"/>
        <v>19.854987999999999</v>
      </c>
      <c r="CC265" s="744">
        <v>3208084</v>
      </c>
      <c r="CD265" s="420">
        <f t="shared" si="392"/>
        <v>36.670571000000002</v>
      </c>
      <c r="CE265" s="69">
        <f t="shared" si="395"/>
        <v>1773336</v>
      </c>
      <c r="CF265" s="420">
        <f t="shared" si="396"/>
        <v>26.217576999999999</v>
      </c>
      <c r="CG265" s="69">
        <f t="shared" si="397"/>
        <v>2255692</v>
      </c>
      <c r="CH265" s="420">
        <f t="shared" si="398"/>
        <v>20.616897999999999</v>
      </c>
      <c r="CI265" s="744">
        <v>4029028</v>
      </c>
      <c r="CJ265" s="471">
        <f t="shared" si="387"/>
        <v>46.834474999999998</v>
      </c>
      <c r="CK265" s="96"/>
      <c r="CL265" s="514">
        <v>1040</v>
      </c>
      <c r="CM265" s="868">
        <f t="shared" si="287"/>
        <v>1.0586538461538462</v>
      </c>
      <c r="CN265" s="613"/>
      <c r="CO265" s="96"/>
      <c r="CP265" s="69">
        <f t="shared" si="318"/>
        <v>462798.99807692308</v>
      </c>
      <c r="CQ265" s="692">
        <f t="shared" si="359"/>
        <v>4.9970161370470523</v>
      </c>
      <c r="CR265" s="69">
        <f t="shared" si="318"/>
        <v>413753.68269230769</v>
      </c>
      <c r="CS265" s="692">
        <f t="shared" si="360"/>
        <v>4.1209907336115288</v>
      </c>
      <c r="CT265" s="69">
        <f t="shared" si="318"/>
        <v>876552.68076923082</v>
      </c>
      <c r="CU265" s="692">
        <f t="shared" si="388"/>
        <v>9.1180068706585811</v>
      </c>
      <c r="CV265" s="69">
        <f t="shared" si="318"/>
        <v>153556.68173076923</v>
      </c>
      <c r="CW265" s="692">
        <f t="shared" si="389"/>
        <v>8.2107517793354514</v>
      </c>
      <c r="CX265" s="69">
        <f t="shared" si="319"/>
        <v>3838585.6846153848</v>
      </c>
      <c r="CY265" s="692">
        <f t="shared" si="333"/>
        <v>36.164504630872351</v>
      </c>
      <c r="CZ265" s="69">
        <f t="shared" si="320"/>
        <v>3992142.3663461539</v>
      </c>
      <c r="DA265" s="692">
        <f t="shared" si="372"/>
        <v>44.375256410207811</v>
      </c>
      <c r="DB265" s="69">
        <f t="shared" si="321"/>
        <v>616355.6798076923</v>
      </c>
      <c r="DC265" s="692">
        <f t="shared" si="373"/>
        <v>13.207767916382505</v>
      </c>
      <c r="DD265" s="69">
        <f t="shared" si="322"/>
        <v>4252893.043269231</v>
      </c>
      <c r="DE265" s="692">
        <f t="shared" si="363"/>
        <v>40.29124724221284</v>
      </c>
      <c r="DF265" s="69">
        <f t="shared" si="322"/>
        <v>4869248.7230769228</v>
      </c>
      <c r="DG265" s="692">
        <f t="shared" si="284"/>
        <v>53.499015158595341</v>
      </c>
      <c r="DH265" s="20"/>
      <c r="DI265" s="69">
        <f t="shared" si="323"/>
        <v>806970.5394230769</v>
      </c>
      <c r="DJ265" s="692">
        <f t="shared" si="364"/>
        <v>9.8929893110592868</v>
      </c>
      <c r="DK265" s="69">
        <f t="shared" si="323"/>
        <v>59541.86826923077</v>
      </c>
      <c r="DL265" s="692">
        <f t="shared" si="365"/>
        <v>0.77565378454669753</v>
      </c>
      <c r="DM265" s="69">
        <f t="shared" si="323"/>
        <v>866512.40769230772</v>
      </c>
      <c r="DN265" s="692">
        <f t="shared" si="390"/>
        <v>10.668643095605987</v>
      </c>
      <c r="DO265" s="69">
        <f t="shared" si="323"/>
        <v>1070378.4375</v>
      </c>
      <c r="DP265" s="692">
        <f t="shared" si="391"/>
        <v>17.681578573740975</v>
      </c>
      <c r="DQ265" s="69">
        <f t="shared" si="324"/>
        <v>2325872.0278846156</v>
      </c>
      <c r="DR265" s="692">
        <f t="shared" si="335"/>
        <v>20.891410117388524</v>
      </c>
      <c r="DS265" s="69">
        <f t="shared" si="325"/>
        <v>3396250.4653846156</v>
      </c>
      <c r="DT265" s="692">
        <f t="shared" si="374"/>
        <v>38.572988691129503</v>
      </c>
      <c r="DU265" s="69">
        <f t="shared" si="326"/>
        <v>1877348.9769230769</v>
      </c>
      <c r="DV265" s="471">
        <f t="shared" si="375"/>
        <v>27.574567884800263</v>
      </c>
      <c r="DW265" s="69">
        <f t="shared" si="327"/>
        <v>2387997.0115384618</v>
      </c>
      <c r="DX265" s="692">
        <f t="shared" si="368"/>
        <v>21.692780492343761</v>
      </c>
      <c r="DY265" s="69">
        <f t="shared" si="328"/>
        <v>4265345.9884615382</v>
      </c>
      <c r="DZ265" s="692">
        <f t="shared" si="285"/>
        <v>49.267348377144032</v>
      </c>
      <c r="EA265" s="91"/>
      <c r="EB265" s="388">
        <v>336000</v>
      </c>
      <c r="EC265" s="69">
        <f t="shared" si="290"/>
        <v>1418000</v>
      </c>
      <c r="ED265" s="388">
        <v>1754000</v>
      </c>
      <c r="EE265" s="388">
        <v>284000</v>
      </c>
      <c r="EF265" s="69">
        <f t="shared" si="291"/>
        <v>1033000</v>
      </c>
      <c r="EG265" s="388">
        <v>1317000</v>
      </c>
      <c r="EH265" s="388">
        <v>620000</v>
      </c>
      <c r="EI265" s="69">
        <f t="shared" si="331"/>
        <v>2451000</v>
      </c>
      <c r="EJ265" s="388">
        <v>3071000</v>
      </c>
      <c r="EK265" s="91"/>
      <c r="EL265" s="69">
        <f t="shared" si="376"/>
        <v>3503000</v>
      </c>
      <c r="EM265" s="69">
        <f t="shared" si="377"/>
        <v>15606000</v>
      </c>
      <c r="EN265" s="69">
        <f t="shared" si="378"/>
        <v>19109000</v>
      </c>
      <c r="EO265" s="69">
        <f t="shared" si="379"/>
        <v>2816000</v>
      </c>
      <c r="EP265" s="69">
        <f t="shared" si="380"/>
        <v>9817000</v>
      </c>
      <c r="EQ265" s="69">
        <f t="shared" si="381"/>
        <v>12633000</v>
      </c>
      <c r="ER265" s="69">
        <f t="shared" si="382"/>
        <v>6318000</v>
      </c>
      <c r="ES265" s="69">
        <f t="shared" si="383"/>
        <v>25422000</v>
      </c>
      <c r="ET265" s="69">
        <f t="shared" si="384"/>
        <v>31740000</v>
      </c>
      <c r="EU265" s="91"/>
    </row>
    <row r="266" spans="1:151" s="72" customFormat="1">
      <c r="A266" s="61">
        <v>41000</v>
      </c>
      <c r="B266" s="343">
        <v>333</v>
      </c>
      <c r="C266" s="70">
        <f t="shared" si="292"/>
        <v>707</v>
      </c>
      <c r="D266" s="203">
        <v>1040</v>
      </c>
      <c r="E266" s="70">
        <f t="shared" si="293"/>
        <v>1894</v>
      </c>
      <c r="F266" s="70">
        <f t="shared" si="294"/>
        <v>2189</v>
      </c>
      <c r="G266" s="70">
        <f t="shared" si="295"/>
        <v>4083</v>
      </c>
      <c r="H266" s="203">
        <v>2227</v>
      </c>
      <c r="I266" s="70">
        <f t="shared" si="296"/>
        <v>2896</v>
      </c>
      <c r="J266" s="203">
        <v>5123</v>
      </c>
      <c r="K266" s="23"/>
      <c r="L266" s="203">
        <v>1324</v>
      </c>
      <c r="M266" s="70">
        <f t="shared" si="297"/>
        <v>3225</v>
      </c>
      <c r="N266" s="203">
        <v>4549</v>
      </c>
      <c r="O266" s="70">
        <f t="shared" si="298"/>
        <v>1121</v>
      </c>
      <c r="P266" s="70">
        <f t="shared" si="299"/>
        <v>1715</v>
      </c>
      <c r="Q266" s="70">
        <f t="shared" si="300"/>
        <v>2836</v>
      </c>
      <c r="R266" s="203">
        <v>2445</v>
      </c>
      <c r="S266" s="70">
        <f t="shared" si="301"/>
        <v>4940</v>
      </c>
      <c r="T266" s="203">
        <v>7385</v>
      </c>
      <c r="U266" s="23"/>
      <c r="V266" s="343">
        <v>-991</v>
      </c>
      <c r="W266" s="70">
        <f t="shared" si="302"/>
        <v>-2518</v>
      </c>
      <c r="X266" s="203">
        <v>-3509</v>
      </c>
      <c r="Y266" s="70">
        <f t="shared" si="303"/>
        <v>773</v>
      </c>
      <c r="Z266" s="70">
        <f t="shared" si="304"/>
        <v>474</v>
      </c>
      <c r="AA266" s="70">
        <f t="shared" si="305"/>
        <v>1247</v>
      </c>
      <c r="AB266" s="343">
        <v>-218</v>
      </c>
      <c r="AC266" s="70">
        <f t="shared" si="306"/>
        <v>-2044</v>
      </c>
      <c r="AD266" s="203">
        <v>-2262</v>
      </c>
      <c r="AE266" s="23"/>
      <c r="AF266" s="233">
        <f t="shared" si="352"/>
        <v>-12459</v>
      </c>
      <c r="AG266" s="233">
        <f t="shared" si="307"/>
        <v>-27319</v>
      </c>
      <c r="AH266" s="233">
        <f t="shared" si="353"/>
        <v>-39778</v>
      </c>
      <c r="AI266" s="233">
        <f t="shared" si="308"/>
        <v>17610</v>
      </c>
      <c r="AJ266" s="233">
        <f t="shared" si="309"/>
        <v>18162</v>
      </c>
      <c r="AK266" s="233">
        <f t="shared" si="310"/>
        <v>35772</v>
      </c>
      <c r="AL266" s="233">
        <f t="shared" si="354"/>
        <v>5151</v>
      </c>
      <c r="AM266" s="233">
        <f t="shared" si="311"/>
        <v>-9157</v>
      </c>
      <c r="AN266" s="233">
        <f t="shared" si="355"/>
        <v>-4006</v>
      </c>
      <c r="AO266" s="23"/>
      <c r="AP266" s="233">
        <f t="shared" si="336"/>
        <v>4217</v>
      </c>
      <c r="AQ266" s="233">
        <f t="shared" si="337"/>
        <v>16676</v>
      </c>
      <c r="AR266" s="233">
        <f t="shared" si="338"/>
        <v>-12459</v>
      </c>
      <c r="AS266" s="233">
        <f t="shared" si="339"/>
        <v>30881</v>
      </c>
      <c r="AT266" s="233">
        <f t="shared" si="340"/>
        <v>13271</v>
      </c>
      <c r="AU266" s="233">
        <f t="shared" si="341"/>
        <v>17610</v>
      </c>
      <c r="AV266" s="409">
        <f t="shared" si="342"/>
        <v>35098</v>
      </c>
      <c r="AW266" s="409">
        <f t="shared" si="343"/>
        <v>29947</v>
      </c>
      <c r="AX266" s="233">
        <f t="shared" si="344"/>
        <v>5151</v>
      </c>
      <c r="AY266" s="75"/>
      <c r="AZ266" s="744">
        <v>380329</v>
      </c>
      <c r="BA266" s="382">
        <f t="shared" si="356"/>
        <v>4.7720700000000003</v>
      </c>
      <c r="BB266" s="69">
        <f t="shared" si="312"/>
        <v>233934</v>
      </c>
      <c r="BC266" s="382">
        <f t="shared" si="356"/>
        <v>4.0196730000000001</v>
      </c>
      <c r="BD266" s="744">
        <v>614263</v>
      </c>
      <c r="BE266" s="382">
        <f t="shared" si="345"/>
        <v>8.7917430000000003</v>
      </c>
      <c r="BF266" s="744">
        <v>279117</v>
      </c>
      <c r="BG266" s="382">
        <f t="shared" si="346"/>
        <v>7.0706899999999999</v>
      </c>
      <c r="BH266" s="69">
        <f t="shared" si="286"/>
        <v>3223670</v>
      </c>
      <c r="BI266" s="382">
        <f t="shared" si="347"/>
        <v>34.316645999999999</v>
      </c>
      <c r="BJ266" s="744">
        <v>3502787</v>
      </c>
      <c r="BK266" s="382">
        <f t="shared" si="348"/>
        <v>41.387335999999998</v>
      </c>
      <c r="BL266" s="69">
        <f t="shared" si="385"/>
        <v>659446</v>
      </c>
      <c r="BM266" s="382">
        <f t="shared" si="349"/>
        <v>11.84276</v>
      </c>
      <c r="BN266" s="69">
        <f t="shared" si="313"/>
        <v>3458072</v>
      </c>
      <c r="BO266" s="382">
        <f t="shared" si="350"/>
        <v>38.341783999999997</v>
      </c>
      <c r="BP266" s="744">
        <v>4117518</v>
      </c>
      <c r="BQ266" s="382">
        <f t="shared" si="351"/>
        <v>50.184544000000002</v>
      </c>
      <c r="BR266" s="20"/>
      <c r="BS266" s="744">
        <v>713306</v>
      </c>
      <c r="BT266" s="420">
        <f t="shared" si="357"/>
        <v>9.3614219999999992</v>
      </c>
      <c r="BU266" s="69">
        <f t="shared" si="314"/>
        <v>48993</v>
      </c>
      <c r="BV266" s="420">
        <f t="shared" si="358"/>
        <v>0.73513799999999996</v>
      </c>
      <c r="BW266" s="744">
        <v>762299</v>
      </c>
      <c r="BX266" s="420">
        <f t="shared" si="329"/>
        <v>10.09656</v>
      </c>
      <c r="BY266" s="744">
        <v>1328949</v>
      </c>
      <c r="BZ266" s="420">
        <f t="shared" si="330"/>
        <v>16.825165999999999</v>
      </c>
      <c r="CA266" s="69">
        <f t="shared" si="315"/>
        <v>1454316</v>
      </c>
      <c r="CB266" s="420">
        <f t="shared" si="394"/>
        <v>19.89798</v>
      </c>
      <c r="CC266" s="744">
        <v>2783265</v>
      </c>
      <c r="CD266" s="420">
        <f t="shared" si="392"/>
        <v>36.723146</v>
      </c>
      <c r="CE266" s="69">
        <f t="shared" si="395"/>
        <v>2042255</v>
      </c>
      <c r="CF266" s="420">
        <f t="shared" si="396"/>
        <v>26.186588</v>
      </c>
      <c r="CG266" s="69">
        <f t="shared" si="397"/>
        <v>1505093</v>
      </c>
      <c r="CH266" s="420">
        <f t="shared" si="398"/>
        <v>20.657450000000001</v>
      </c>
      <c r="CI266" s="744">
        <v>3547348</v>
      </c>
      <c r="CJ266" s="471">
        <f t="shared" si="387"/>
        <v>46.844037999999998</v>
      </c>
      <c r="CK266" s="96"/>
      <c r="CL266" s="514">
        <v>1040</v>
      </c>
      <c r="CM266" s="868">
        <f t="shared" si="287"/>
        <v>1.0586538461538462</v>
      </c>
      <c r="CN266" s="613"/>
      <c r="CO266" s="96"/>
      <c r="CP266" s="69">
        <f t="shared" si="318"/>
        <v>402636.75865384616</v>
      </c>
      <c r="CQ266" s="692">
        <f t="shared" si="359"/>
        <v>5.0196412062119879</v>
      </c>
      <c r="CR266" s="69">
        <f t="shared" si="318"/>
        <v>247655.12884615385</v>
      </c>
      <c r="CS266" s="692">
        <f t="shared" si="360"/>
        <v>4.2281744005483288</v>
      </c>
      <c r="CT266" s="69">
        <f t="shared" si="318"/>
        <v>650291.88749999995</v>
      </c>
      <c r="CU266" s="692">
        <f t="shared" si="388"/>
        <v>9.2478156067603159</v>
      </c>
      <c r="CV266" s="69">
        <f t="shared" si="318"/>
        <v>295488.28557692305</v>
      </c>
      <c r="CW266" s="692">
        <f t="shared" si="389"/>
        <v>7.4305089173713901</v>
      </c>
      <c r="CX266" s="69">
        <f t="shared" si="319"/>
        <v>3412750.6442307695</v>
      </c>
      <c r="CY266" s="692">
        <f t="shared" si="333"/>
        <v>36.118520576935339</v>
      </c>
      <c r="CZ266" s="69">
        <f t="shared" si="320"/>
        <v>3708238.9298076923</v>
      </c>
      <c r="DA266" s="692">
        <f t="shared" si="372"/>
        <v>43.54902949430673</v>
      </c>
      <c r="DB266" s="69">
        <f t="shared" si="321"/>
        <v>698125.04423076927</v>
      </c>
      <c r="DC266" s="692">
        <f t="shared" si="373"/>
        <v>12.450150123583379</v>
      </c>
      <c r="DD266" s="69">
        <f t="shared" si="322"/>
        <v>3660901.2230769233</v>
      </c>
      <c r="DE266" s="692">
        <f t="shared" si="363"/>
        <v>40.352444360178865</v>
      </c>
      <c r="DF266" s="69">
        <f t="shared" si="322"/>
        <v>4359026.2673076922</v>
      </c>
      <c r="DG266" s="692">
        <f t="shared" ref="DG266:DG281" si="399">SUM(DF255:DF266)/1000000</f>
        <v>52.802594483762242</v>
      </c>
      <c r="DH266" s="20"/>
      <c r="DI266" s="69">
        <f t="shared" si="323"/>
        <v>755144.1403846154</v>
      </c>
      <c r="DJ266" s="692">
        <f t="shared" si="364"/>
        <v>9.8477287474901907</v>
      </c>
      <c r="DK266" s="69">
        <f t="shared" si="323"/>
        <v>51866.627884615387</v>
      </c>
      <c r="DL266" s="692">
        <f t="shared" si="365"/>
        <v>0.77303524560392622</v>
      </c>
      <c r="DM266" s="69">
        <f t="shared" si="323"/>
        <v>807010.76826923073</v>
      </c>
      <c r="DN266" s="692">
        <f t="shared" si="390"/>
        <v>10.620763993094119</v>
      </c>
      <c r="DO266" s="69">
        <f t="shared" si="323"/>
        <v>1406896.9701923076</v>
      </c>
      <c r="DP266" s="692">
        <f t="shared" si="391"/>
        <v>17.687682905553341</v>
      </c>
      <c r="DQ266" s="69">
        <f t="shared" si="324"/>
        <v>1539617.2269230769</v>
      </c>
      <c r="DR266" s="692">
        <f t="shared" si="335"/>
        <v>20.93260138095577</v>
      </c>
      <c r="DS266" s="69">
        <f t="shared" si="325"/>
        <v>2946514.1971153845</v>
      </c>
      <c r="DT266" s="692">
        <f t="shared" si="374"/>
        <v>38.620284286509111</v>
      </c>
      <c r="DU266" s="69">
        <f t="shared" si="326"/>
        <v>2162041.110576923</v>
      </c>
      <c r="DV266" s="471">
        <f t="shared" si="375"/>
        <v>27.535411653043532</v>
      </c>
      <c r="DW266" s="69">
        <f t="shared" si="327"/>
        <v>1593372.4932692307</v>
      </c>
      <c r="DX266" s="692">
        <f t="shared" si="368"/>
        <v>21.7312256558155</v>
      </c>
      <c r="DY266" s="69">
        <f t="shared" si="328"/>
        <v>3755413.6038461537</v>
      </c>
      <c r="DZ266" s="692">
        <f t="shared" ref="DZ266:DZ281" si="400">SUM(DY255:DY266)/1000000</f>
        <v>49.266637308859032</v>
      </c>
      <c r="EA266" s="91"/>
      <c r="EB266" s="388">
        <v>304000</v>
      </c>
      <c r="EC266" s="69">
        <f t="shared" si="290"/>
        <v>1352000</v>
      </c>
      <c r="ED266" s="388">
        <v>1656000</v>
      </c>
      <c r="EE266" s="388">
        <v>232000</v>
      </c>
      <c r="EF266" s="69">
        <f t="shared" si="291"/>
        <v>771000</v>
      </c>
      <c r="EG266" s="388">
        <v>1003000</v>
      </c>
      <c r="EH266" s="388">
        <v>537000</v>
      </c>
      <c r="EI266" s="69">
        <f t="shared" si="331"/>
        <v>2122000</v>
      </c>
      <c r="EJ266" s="388">
        <v>2659000</v>
      </c>
      <c r="EK266" s="91"/>
      <c r="EL266" s="69">
        <f t="shared" si="376"/>
        <v>3514000</v>
      </c>
      <c r="EM266" s="69">
        <f t="shared" si="377"/>
        <v>15553000</v>
      </c>
      <c r="EN266" s="69">
        <f t="shared" si="378"/>
        <v>19067000</v>
      </c>
      <c r="EO266" s="69">
        <f t="shared" si="379"/>
        <v>2833000</v>
      </c>
      <c r="EP266" s="69">
        <f t="shared" si="380"/>
        <v>9785000</v>
      </c>
      <c r="EQ266" s="69">
        <f t="shared" si="381"/>
        <v>12618000</v>
      </c>
      <c r="ER266" s="69">
        <f t="shared" si="382"/>
        <v>6347000</v>
      </c>
      <c r="ES266" s="69">
        <f t="shared" si="383"/>
        <v>25337000</v>
      </c>
      <c r="ET266" s="69">
        <f t="shared" si="384"/>
        <v>31684000</v>
      </c>
      <c r="EU266" s="91"/>
    </row>
    <row r="267" spans="1:151" s="72" customFormat="1">
      <c r="A267" s="61">
        <v>41030</v>
      </c>
      <c r="B267" s="343">
        <v>327</v>
      </c>
      <c r="C267" s="70">
        <f t="shared" si="292"/>
        <v>693</v>
      </c>
      <c r="D267" s="203">
        <v>1020</v>
      </c>
      <c r="E267" s="70">
        <f t="shared" si="293"/>
        <v>1955</v>
      </c>
      <c r="F267" s="70">
        <f t="shared" si="294"/>
        <v>2347</v>
      </c>
      <c r="G267" s="70">
        <f t="shared" si="295"/>
        <v>4302</v>
      </c>
      <c r="H267" s="203">
        <v>2282</v>
      </c>
      <c r="I267" s="70">
        <f t="shared" si="296"/>
        <v>3040</v>
      </c>
      <c r="J267" s="203">
        <v>5322</v>
      </c>
      <c r="K267" s="23"/>
      <c r="L267" s="203">
        <v>1371</v>
      </c>
      <c r="M267" s="70">
        <f t="shared" si="297"/>
        <v>2805</v>
      </c>
      <c r="N267" s="203">
        <v>4176</v>
      </c>
      <c r="O267" s="70">
        <f t="shared" si="298"/>
        <v>1120</v>
      </c>
      <c r="P267" s="70">
        <f t="shared" si="299"/>
        <v>1816</v>
      </c>
      <c r="Q267" s="70">
        <f t="shared" si="300"/>
        <v>2936</v>
      </c>
      <c r="R267" s="203">
        <v>2491</v>
      </c>
      <c r="S267" s="70">
        <f t="shared" si="301"/>
        <v>4621</v>
      </c>
      <c r="T267" s="203">
        <v>7112</v>
      </c>
      <c r="U267" s="23"/>
      <c r="V267" s="203">
        <v>-1044</v>
      </c>
      <c r="W267" s="70">
        <f t="shared" si="302"/>
        <v>-2112</v>
      </c>
      <c r="X267" s="203">
        <v>-3156</v>
      </c>
      <c r="Y267" s="70">
        <f t="shared" si="303"/>
        <v>835</v>
      </c>
      <c r="Z267" s="70">
        <f t="shared" si="304"/>
        <v>531</v>
      </c>
      <c r="AA267" s="70">
        <f t="shared" si="305"/>
        <v>1366</v>
      </c>
      <c r="AB267" s="343">
        <v>-209</v>
      </c>
      <c r="AC267" s="70">
        <f t="shared" si="306"/>
        <v>-1581</v>
      </c>
      <c r="AD267" s="203">
        <v>-1790</v>
      </c>
      <c r="AE267" s="23"/>
      <c r="AF267" s="233">
        <f t="shared" si="352"/>
        <v>-12552</v>
      </c>
      <c r="AG267" s="233">
        <f t="shared" si="307"/>
        <v>-27070</v>
      </c>
      <c r="AH267" s="233">
        <f t="shared" si="353"/>
        <v>-39622</v>
      </c>
      <c r="AI267" s="233">
        <f t="shared" si="308"/>
        <v>17637</v>
      </c>
      <c r="AJ267" s="233">
        <f t="shared" si="309"/>
        <v>18332</v>
      </c>
      <c r="AK267" s="233">
        <f t="shared" si="310"/>
        <v>35969</v>
      </c>
      <c r="AL267" s="233">
        <f t="shared" si="354"/>
        <v>5085</v>
      </c>
      <c r="AM267" s="233">
        <f t="shared" si="311"/>
        <v>-8738</v>
      </c>
      <c r="AN267" s="233">
        <f t="shared" si="355"/>
        <v>-3653</v>
      </c>
      <c r="AO267" s="23"/>
      <c r="AP267" s="233">
        <f t="shared" si="336"/>
        <v>4257</v>
      </c>
      <c r="AQ267" s="233">
        <f t="shared" si="337"/>
        <v>16809</v>
      </c>
      <c r="AR267" s="233">
        <f t="shared" si="338"/>
        <v>-12552</v>
      </c>
      <c r="AS267" s="233">
        <f t="shared" si="339"/>
        <v>30830</v>
      </c>
      <c r="AT267" s="233">
        <f t="shared" si="340"/>
        <v>13193</v>
      </c>
      <c r="AU267" s="233">
        <f t="shared" si="341"/>
        <v>17637</v>
      </c>
      <c r="AV267" s="409">
        <f t="shared" si="342"/>
        <v>35087</v>
      </c>
      <c r="AW267" s="409">
        <f t="shared" si="343"/>
        <v>30002</v>
      </c>
      <c r="AX267" s="233">
        <f t="shared" si="344"/>
        <v>5085</v>
      </c>
      <c r="AY267" s="75"/>
      <c r="AZ267" s="744">
        <v>363561</v>
      </c>
      <c r="BA267" s="382">
        <f t="shared" si="356"/>
        <v>4.784192</v>
      </c>
      <c r="BB267" s="69">
        <f t="shared" si="312"/>
        <v>143597</v>
      </c>
      <c r="BC267" s="382">
        <f t="shared" si="356"/>
        <v>4.0111489999999996</v>
      </c>
      <c r="BD267" s="744">
        <v>507158</v>
      </c>
      <c r="BE267" s="382">
        <f t="shared" si="345"/>
        <v>8.7953410000000005</v>
      </c>
      <c r="BF267" s="744">
        <v>468438</v>
      </c>
      <c r="BG267" s="382">
        <f t="shared" si="346"/>
        <v>6.6287909999999997</v>
      </c>
      <c r="BH267" s="69">
        <f t="shared" ref="BH267:BH272" si="401">BJ267-BF267</f>
        <v>3454494</v>
      </c>
      <c r="BI267" s="382">
        <f t="shared" si="347"/>
        <v>34.571871000000002</v>
      </c>
      <c r="BJ267" s="744">
        <v>3922932</v>
      </c>
      <c r="BK267" s="382">
        <f t="shared" si="348"/>
        <v>41.200662000000001</v>
      </c>
      <c r="BL267" s="69">
        <f t="shared" si="385"/>
        <v>831999</v>
      </c>
      <c r="BM267" s="382">
        <f t="shared" si="349"/>
        <v>11.412983000000001</v>
      </c>
      <c r="BN267" s="69">
        <f t="shared" si="313"/>
        <v>3598895</v>
      </c>
      <c r="BO267" s="382">
        <f t="shared" si="350"/>
        <v>38.588794</v>
      </c>
      <c r="BP267" s="744">
        <v>4430894</v>
      </c>
      <c r="BQ267" s="382">
        <f t="shared" si="351"/>
        <v>50.001776999999997</v>
      </c>
      <c r="BR267" s="20"/>
      <c r="BS267" s="744">
        <v>764252</v>
      </c>
      <c r="BT267" s="420">
        <f t="shared" si="357"/>
        <v>9.1314720000000005</v>
      </c>
      <c r="BU267" s="69">
        <f t="shared" si="314"/>
        <v>50231</v>
      </c>
      <c r="BV267" s="420">
        <f t="shared" si="358"/>
        <v>0.72218499999999997</v>
      </c>
      <c r="BW267" s="744">
        <v>814483</v>
      </c>
      <c r="BX267" s="420">
        <f t="shared" si="329"/>
        <v>9.8536570000000001</v>
      </c>
      <c r="BY267" s="744">
        <v>1509609</v>
      </c>
      <c r="BZ267" s="420">
        <f t="shared" si="330"/>
        <v>16.918219000000001</v>
      </c>
      <c r="CA267" s="69">
        <f t="shared" ref="CA267:CA272" si="402">CC267-BY267</f>
        <v>1860382</v>
      </c>
      <c r="CB267" s="420">
        <f t="shared" si="394"/>
        <v>20.160285999999999</v>
      </c>
      <c r="CC267" s="744">
        <v>3369991</v>
      </c>
      <c r="CD267" s="420">
        <f t="shared" si="392"/>
        <v>37.078505</v>
      </c>
      <c r="CE267" s="69">
        <f t="shared" si="395"/>
        <v>2273861</v>
      </c>
      <c r="CF267" s="420">
        <f t="shared" si="396"/>
        <v>26.049690999999999</v>
      </c>
      <c r="CG267" s="69">
        <f t="shared" si="397"/>
        <v>1913007</v>
      </c>
      <c r="CH267" s="420">
        <f t="shared" si="398"/>
        <v>20.907135</v>
      </c>
      <c r="CI267" s="744">
        <v>4186868</v>
      </c>
      <c r="CJ267" s="471">
        <f t="shared" si="387"/>
        <v>46.956826</v>
      </c>
      <c r="CK267" s="96"/>
      <c r="CL267" s="514">
        <v>1040</v>
      </c>
      <c r="CM267" s="868">
        <f t="shared" ref="CM267:CM330" si="403">$CL$385/CL267</f>
        <v>1.0586538461538462</v>
      </c>
      <c r="CN267" s="613"/>
      <c r="CO267" s="96"/>
      <c r="CP267" s="69">
        <f t="shared" si="318"/>
        <v>384885.25096153846</v>
      </c>
      <c r="CQ267" s="692">
        <f t="shared" si="359"/>
        <v>5.0313978756884739</v>
      </c>
      <c r="CR267" s="69">
        <f t="shared" si="318"/>
        <v>152019.51634615386</v>
      </c>
      <c r="CS267" s="692">
        <f t="shared" si="360"/>
        <v>4.2186845427382629</v>
      </c>
      <c r="CT267" s="69">
        <f t="shared" si="318"/>
        <v>536904.76730769232</v>
      </c>
      <c r="CU267" s="692">
        <f t="shared" si="388"/>
        <v>9.2500824184267376</v>
      </c>
      <c r="CV267" s="69">
        <f>BF267*$CM267</f>
        <v>495913.69038461539</v>
      </c>
      <c r="CW267" s="692">
        <f t="shared" si="389"/>
        <v>6.9599028035129971</v>
      </c>
      <c r="CX267" s="69">
        <f t="shared" si="319"/>
        <v>3657113.3596153846</v>
      </c>
      <c r="CY267" s="692">
        <f t="shared" si="333"/>
        <v>36.378917283705974</v>
      </c>
      <c r="CZ267" s="69">
        <f t="shared" si="320"/>
        <v>4153027.0500000003</v>
      </c>
      <c r="DA267" s="692">
        <f t="shared" si="372"/>
        <v>43.33882008721897</v>
      </c>
      <c r="DB267" s="69">
        <f t="shared" si="321"/>
        <v>880798.94134615385</v>
      </c>
      <c r="DC267" s="692">
        <f t="shared" si="373"/>
        <v>11.991300679201469</v>
      </c>
      <c r="DD267" s="69">
        <f t="shared" si="322"/>
        <v>3809984.033653846</v>
      </c>
      <c r="DE267" s="692">
        <f t="shared" si="363"/>
        <v>40.603676817169266</v>
      </c>
      <c r="DF267" s="69">
        <f t="shared" si="322"/>
        <v>4690782.9749999996</v>
      </c>
      <c r="DG267" s="692">
        <f t="shared" si="399"/>
        <v>52.594977496370724</v>
      </c>
      <c r="DH267" s="20"/>
      <c r="DI267" s="69">
        <f t="shared" si="323"/>
        <v>809078.3192307693</v>
      </c>
      <c r="DJ267" s="692">
        <f t="shared" si="364"/>
        <v>9.6012464090546139</v>
      </c>
      <c r="DK267" s="69">
        <f t="shared" si="323"/>
        <v>53177.241346153845</v>
      </c>
      <c r="DL267" s="692">
        <f t="shared" si="365"/>
        <v>0.75912899225384112</v>
      </c>
      <c r="DM267" s="69">
        <f t="shared" si="323"/>
        <v>862255.56057692308</v>
      </c>
      <c r="DN267" s="692">
        <f t="shared" si="390"/>
        <v>10.360375401308456</v>
      </c>
      <c r="DO267" s="69">
        <f t="shared" ref="DO267:DO281" si="404">BY267*$CM267</f>
        <v>1598153.3740384616</v>
      </c>
      <c r="DP267" s="692">
        <f t="shared" si="391"/>
        <v>17.781855415560941</v>
      </c>
      <c r="DQ267" s="69">
        <f t="shared" si="324"/>
        <v>1969500.5596153846</v>
      </c>
      <c r="DR267" s="692">
        <f t="shared" si="335"/>
        <v>21.205398299298253</v>
      </c>
      <c r="DS267" s="69">
        <f t="shared" si="325"/>
        <v>3567653.9336538464</v>
      </c>
      <c r="DT267" s="692">
        <f t="shared" si="374"/>
        <v>38.987253714859193</v>
      </c>
      <c r="DU267" s="69">
        <f t="shared" si="326"/>
        <v>2407231.6932692309</v>
      </c>
      <c r="DV267" s="471">
        <f t="shared" si="375"/>
        <v>27.383101824615562</v>
      </c>
      <c r="DW267" s="69">
        <f t="shared" si="327"/>
        <v>2025212.2182692308</v>
      </c>
      <c r="DX267" s="692">
        <f t="shared" si="368"/>
        <v>21.990461478713467</v>
      </c>
      <c r="DY267" s="69">
        <f t="shared" si="328"/>
        <v>4432443.9115384612</v>
      </c>
      <c r="DZ267" s="692">
        <f t="shared" si="400"/>
        <v>49.373563303329028</v>
      </c>
      <c r="EA267" s="91"/>
      <c r="EB267" s="388">
        <v>267000</v>
      </c>
      <c r="EC267" s="69">
        <f t="shared" ref="EC267:EC355" si="405">ED267-EB267</f>
        <v>957000</v>
      </c>
      <c r="ED267" s="388">
        <v>1224000</v>
      </c>
      <c r="EE267" s="388">
        <v>191000</v>
      </c>
      <c r="EF267" s="69">
        <f t="shared" ref="EF267:EF355" si="406">EG267-EE267</f>
        <v>478000</v>
      </c>
      <c r="EG267" s="388">
        <v>669000</v>
      </c>
      <c r="EH267" s="388">
        <v>458000</v>
      </c>
      <c r="EI267" s="69">
        <f t="shared" si="331"/>
        <v>1435000</v>
      </c>
      <c r="EJ267" s="388">
        <v>1893000</v>
      </c>
      <c r="EK267" s="91"/>
      <c r="EL267" s="69">
        <f t="shared" si="376"/>
        <v>3508000</v>
      </c>
      <c r="EM267" s="69">
        <f t="shared" si="377"/>
        <v>15572000</v>
      </c>
      <c r="EN267" s="69">
        <f t="shared" si="378"/>
        <v>19080000</v>
      </c>
      <c r="EO267" s="69">
        <f t="shared" si="379"/>
        <v>2838000</v>
      </c>
      <c r="EP267" s="69">
        <f t="shared" si="380"/>
        <v>9762000</v>
      </c>
      <c r="EQ267" s="69">
        <f t="shared" si="381"/>
        <v>12600000</v>
      </c>
      <c r="ER267" s="69">
        <f t="shared" si="382"/>
        <v>6346000</v>
      </c>
      <c r="ES267" s="69">
        <f t="shared" si="383"/>
        <v>25333000</v>
      </c>
      <c r="ET267" s="69">
        <f t="shared" si="384"/>
        <v>31679000</v>
      </c>
      <c r="EU267" s="91"/>
    </row>
    <row r="268" spans="1:151" s="72" customFormat="1">
      <c r="A268" s="61">
        <v>41061</v>
      </c>
      <c r="B268" s="343">
        <v>310</v>
      </c>
      <c r="C268" s="70">
        <f>D268-B268</f>
        <v>717</v>
      </c>
      <c r="D268" s="203">
        <v>1027</v>
      </c>
      <c r="E268" s="70">
        <f t="shared" ref="E268:G269" si="407">H268-B268</f>
        <v>2178</v>
      </c>
      <c r="F268" s="70">
        <f t="shared" si="407"/>
        <v>2844</v>
      </c>
      <c r="G268" s="70">
        <f t="shared" si="407"/>
        <v>5022</v>
      </c>
      <c r="H268" s="203">
        <v>2488</v>
      </c>
      <c r="I268" s="70">
        <f>J268-H268</f>
        <v>3561</v>
      </c>
      <c r="J268" s="203">
        <v>6049</v>
      </c>
      <c r="K268" s="23"/>
      <c r="L268" s="203">
        <v>1511</v>
      </c>
      <c r="M268" s="70">
        <f>N268-L268</f>
        <v>2850</v>
      </c>
      <c r="N268" s="203">
        <v>4361</v>
      </c>
      <c r="O268" s="70">
        <f t="shared" ref="O268:Q274" si="408">R268-L268</f>
        <v>1088</v>
      </c>
      <c r="P268" s="70">
        <f t="shared" si="408"/>
        <v>1629</v>
      </c>
      <c r="Q268" s="70">
        <f t="shared" si="408"/>
        <v>2717</v>
      </c>
      <c r="R268" s="203">
        <v>2599</v>
      </c>
      <c r="S268" s="70">
        <f>T268-R268</f>
        <v>4479</v>
      </c>
      <c r="T268" s="203">
        <v>7078</v>
      </c>
      <c r="U268" s="23"/>
      <c r="V268" s="203">
        <v>-1201</v>
      </c>
      <c r="W268" s="70">
        <f t="shared" ref="W268:W274" si="409">X268-V268</f>
        <v>-2133</v>
      </c>
      <c r="X268" s="203">
        <v>-3334</v>
      </c>
      <c r="Y268" s="70">
        <f t="shared" ref="Y268:AA274" si="410">AB268-V268</f>
        <v>1090</v>
      </c>
      <c r="Z268" s="70">
        <f t="shared" si="410"/>
        <v>1215</v>
      </c>
      <c r="AA268" s="70">
        <f t="shared" si="410"/>
        <v>2305</v>
      </c>
      <c r="AB268" s="343">
        <v>-111</v>
      </c>
      <c r="AC268" s="70">
        <f t="shared" ref="AC268:AC274" si="411">AD268-AB268</f>
        <v>-918</v>
      </c>
      <c r="AD268" s="203">
        <v>-1029</v>
      </c>
      <c r="AE268" s="23"/>
      <c r="AF268" s="233">
        <f t="shared" si="352"/>
        <v>-12765</v>
      </c>
      <c r="AG268" s="233">
        <f t="shared" ref="AG268:AG281" si="412">AH268-AF268</f>
        <v>-27044</v>
      </c>
      <c r="AH268" s="233">
        <f t="shared" si="353"/>
        <v>-39809</v>
      </c>
      <c r="AI268" s="233">
        <f t="shared" ref="AI268:AI281" si="413">AL268-AF268</f>
        <v>17844</v>
      </c>
      <c r="AJ268" s="233">
        <f t="shared" ref="AJ268:AJ281" si="414">AM268-AG268</f>
        <v>18774</v>
      </c>
      <c r="AK268" s="233">
        <f t="shared" ref="AK268:AK281" si="415">AN268-AH268</f>
        <v>36618</v>
      </c>
      <c r="AL268" s="233">
        <f t="shared" si="354"/>
        <v>5079</v>
      </c>
      <c r="AM268" s="233">
        <f t="shared" ref="AM268:AM281" si="416">AN268-AL268</f>
        <v>-8270</v>
      </c>
      <c r="AN268" s="233">
        <f t="shared" si="355"/>
        <v>-3191</v>
      </c>
      <c r="AO268" s="23"/>
      <c r="AP268" s="233">
        <f t="shared" si="336"/>
        <v>4320</v>
      </c>
      <c r="AQ268" s="233">
        <f t="shared" si="337"/>
        <v>17085</v>
      </c>
      <c r="AR268" s="233">
        <f t="shared" si="338"/>
        <v>-12765</v>
      </c>
      <c r="AS268" s="233">
        <f t="shared" si="339"/>
        <v>31028</v>
      </c>
      <c r="AT268" s="233">
        <f t="shared" si="340"/>
        <v>13184</v>
      </c>
      <c r="AU268" s="233">
        <f t="shared" si="341"/>
        <v>17844</v>
      </c>
      <c r="AV268" s="409">
        <f t="shared" si="342"/>
        <v>35348</v>
      </c>
      <c r="AW268" s="409">
        <f t="shared" si="343"/>
        <v>30269</v>
      </c>
      <c r="AX268" s="233">
        <f t="shared" si="344"/>
        <v>5079</v>
      </c>
      <c r="AY268" s="75"/>
      <c r="AZ268" s="744">
        <v>374463</v>
      </c>
      <c r="BA268" s="382">
        <f t="shared" si="356"/>
        <v>4.762302</v>
      </c>
      <c r="BB268" s="69">
        <f t="shared" ref="BB268:BB281" si="417">BD268-AZ268</f>
        <v>139385</v>
      </c>
      <c r="BC268" s="382">
        <f t="shared" si="356"/>
        <v>4.0035480000000003</v>
      </c>
      <c r="BD268" s="744">
        <v>513848</v>
      </c>
      <c r="BE268" s="382">
        <f t="shared" si="345"/>
        <v>8.7658500000000004</v>
      </c>
      <c r="BF268" s="744">
        <v>460911</v>
      </c>
      <c r="BG268" s="382">
        <f t="shared" si="346"/>
        <v>6.2720580000000004</v>
      </c>
      <c r="BH268" s="69">
        <f t="shared" si="401"/>
        <v>3277006</v>
      </c>
      <c r="BI268" s="382">
        <f t="shared" si="347"/>
        <v>35.189883000000002</v>
      </c>
      <c r="BJ268" s="744">
        <v>3737917</v>
      </c>
      <c r="BK268" s="382">
        <f t="shared" si="348"/>
        <v>41.461941000000003</v>
      </c>
      <c r="BL268" s="69">
        <f t="shared" si="385"/>
        <v>835374</v>
      </c>
      <c r="BM268" s="382">
        <f t="shared" si="349"/>
        <v>11.03436</v>
      </c>
      <c r="BN268" s="69">
        <f t="shared" ref="BN268:BN281" si="418">BP268-BL268</f>
        <v>3416920</v>
      </c>
      <c r="BO268" s="382">
        <f t="shared" si="350"/>
        <v>39.199362999999998</v>
      </c>
      <c r="BP268" s="744">
        <v>4252294</v>
      </c>
      <c r="BQ268" s="382">
        <f t="shared" si="351"/>
        <v>50.233722999999998</v>
      </c>
      <c r="BR268" s="20"/>
      <c r="BS268" s="744">
        <v>810674</v>
      </c>
      <c r="BT268" s="420">
        <f t="shared" si="357"/>
        <v>9.2171690000000002</v>
      </c>
      <c r="BU268" s="69">
        <f t="shared" ref="BU268:BU281" si="419">BW268-BS268</f>
        <v>51300</v>
      </c>
      <c r="BV268" s="420">
        <f t="shared" si="358"/>
        <v>0.70096800000000004</v>
      </c>
      <c r="BW268" s="744">
        <v>861974</v>
      </c>
      <c r="BX268" s="420">
        <f t="shared" si="329"/>
        <v>9.9181369999999998</v>
      </c>
      <c r="BY268" s="744">
        <v>1450471</v>
      </c>
      <c r="BZ268" s="420">
        <f t="shared" si="330"/>
        <v>16.997116999999999</v>
      </c>
      <c r="CA268" s="69">
        <f t="shared" si="402"/>
        <v>1592121</v>
      </c>
      <c r="CB268" s="420">
        <f t="shared" si="394"/>
        <v>20.176432999999999</v>
      </c>
      <c r="CC268" s="744">
        <v>3042592</v>
      </c>
      <c r="CD268" s="420">
        <f t="shared" si="392"/>
        <v>37.173549999999999</v>
      </c>
      <c r="CE268" s="69">
        <f t="shared" si="395"/>
        <v>2261145</v>
      </c>
      <c r="CF268" s="420">
        <f t="shared" si="396"/>
        <v>26.214286000000001</v>
      </c>
      <c r="CG268" s="69">
        <f t="shared" si="397"/>
        <v>1645638</v>
      </c>
      <c r="CH268" s="420">
        <f t="shared" si="398"/>
        <v>20.902386</v>
      </c>
      <c r="CI268" s="744">
        <v>3906783</v>
      </c>
      <c r="CJ268" s="471">
        <f t="shared" si="387"/>
        <v>47.116672000000001</v>
      </c>
      <c r="CK268" s="96"/>
      <c r="CL268" s="514">
        <v>1041</v>
      </c>
      <c r="CM268" s="868">
        <f t="shared" si="403"/>
        <v>1.0576368876080691</v>
      </c>
      <c r="CN268" s="613"/>
      <c r="CO268" s="96"/>
      <c r="CP268" s="69">
        <f t="shared" ref="CP268:DB269" si="420">AZ268*$CM268</f>
        <v>396045.88184438035</v>
      </c>
      <c r="CQ268" s="692">
        <f t="shared" si="359"/>
        <v>5.012629448597492</v>
      </c>
      <c r="CR268" s="69">
        <f t="shared" si="420"/>
        <v>147418.71757925072</v>
      </c>
      <c r="CS268" s="692">
        <f t="shared" si="360"/>
        <v>4.2122709542338637</v>
      </c>
      <c r="CT268" s="69">
        <f t="shared" si="420"/>
        <v>543464.59942363109</v>
      </c>
      <c r="CU268" s="692">
        <f t="shared" si="388"/>
        <v>9.2249004028313575</v>
      </c>
      <c r="CV268" s="69">
        <f t="shared" si="420"/>
        <v>487476.47550432273</v>
      </c>
      <c r="CW268" s="692">
        <f t="shared" si="389"/>
        <v>6.5916511003100959</v>
      </c>
      <c r="CX268" s="69">
        <f t="shared" si="420"/>
        <v>3465882.4265129678</v>
      </c>
      <c r="CY268" s="692">
        <f t="shared" si="333"/>
        <v>37.061955229230342</v>
      </c>
      <c r="CZ268" s="69">
        <f t="shared" si="420"/>
        <v>3953358.9020172907</v>
      </c>
      <c r="DA268" s="692">
        <f t="shared" si="372"/>
        <v>43.653606329540438</v>
      </c>
      <c r="DB268" s="69">
        <f t="shared" si="420"/>
        <v>883522.35734870308</v>
      </c>
      <c r="DC268" s="692">
        <f t="shared" si="373"/>
        <v>11.604280548907587</v>
      </c>
      <c r="DD268" s="69">
        <f t="shared" ref="DD268:DF269" si="421">BN268*$CM268</f>
        <v>3613860.6340057636</v>
      </c>
      <c r="DE268" s="692">
        <f t="shared" si="363"/>
        <v>41.280472383684533</v>
      </c>
      <c r="DF268" s="69">
        <f t="shared" si="421"/>
        <v>4497382.9913544664</v>
      </c>
      <c r="DG268" s="692">
        <f t="shared" si="399"/>
        <v>52.884752932592114</v>
      </c>
      <c r="DH268" s="20"/>
      <c r="DI268" s="69">
        <f t="shared" ref="DI268:DI281" si="422">BS268*$CM268</f>
        <v>857398.72622478381</v>
      </c>
      <c r="DJ268" s="692">
        <f t="shared" si="364"/>
        <v>9.6999001951653305</v>
      </c>
      <c r="DK268" s="69">
        <f t="shared" ref="DK268:DK281" si="423">BU268*$CM268</f>
        <v>54256.772334293943</v>
      </c>
      <c r="DL268" s="692">
        <f t="shared" si="365"/>
        <v>0.73749107162235539</v>
      </c>
      <c r="DM268" s="69">
        <f t="shared" ref="DM268:DM281" si="424">BW268*$CM268</f>
        <v>911655.49855907774</v>
      </c>
      <c r="DN268" s="692">
        <f t="shared" si="390"/>
        <v>10.437391266787685</v>
      </c>
      <c r="DO268" s="69">
        <f t="shared" si="404"/>
        <v>1534071.6340057636</v>
      </c>
      <c r="DP268" s="692">
        <f t="shared" si="391"/>
        <v>17.880468995384199</v>
      </c>
      <c r="DQ268" s="69">
        <f t="shared" ref="DQ268:DQ281" si="425">CA268*$CM268</f>
        <v>1683885.8991354466</v>
      </c>
      <c r="DR268" s="692">
        <f t="shared" si="335"/>
        <v>21.23990456535385</v>
      </c>
      <c r="DS268" s="69">
        <f t="shared" ref="DS268:DS281" si="426">CC268*$CM268</f>
        <v>3217957.5331412102</v>
      </c>
      <c r="DT268" s="692">
        <f t="shared" si="374"/>
        <v>39.120373560738052</v>
      </c>
      <c r="DU268" s="69">
        <f t="shared" ref="DU268:DU281" si="427">CE268*$CM268</f>
        <v>2391470.3602305474</v>
      </c>
      <c r="DV268" s="471">
        <f t="shared" si="375"/>
        <v>27.580369190549526</v>
      </c>
      <c r="DW268" s="69">
        <f t="shared" ref="DW268:DW281" si="428">CG268*$CM268</f>
        <v>1740487.4524495676</v>
      </c>
      <c r="DX268" s="692">
        <f t="shared" si="368"/>
        <v>22.003690293330333</v>
      </c>
      <c r="DY268" s="69">
        <f t="shared" ref="DY268:DY281" si="429">CI268*$CM268</f>
        <v>4131957.812680115</v>
      </c>
      <c r="DZ268" s="692">
        <f t="shared" si="400"/>
        <v>49.584059483879862</v>
      </c>
      <c r="EA268" s="91"/>
      <c r="EB268" s="388">
        <v>273000</v>
      </c>
      <c r="EC268" s="69">
        <f t="shared" si="405"/>
        <v>959000</v>
      </c>
      <c r="ED268" s="388">
        <v>1232000</v>
      </c>
      <c r="EE268" s="388">
        <v>180000</v>
      </c>
      <c r="EF268" s="69">
        <f t="shared" si="406"/>
        <v>397000</v>
      </c>
      <c r="EG268" s="388">
        <v>577000</v>
      </c>
      <c r="EH268" s="388">
        <v>453000</v>
      </c>
      <c r="EI268" s="69">
        <f t="shared" si="331"/>
        <v>1356000</v>
      </c>
      <c r="EJ268" s="388">
        <v>1809000</v>
      </c>
      <c r="EK268" s="91"/>
      <c r="EL268" s="69">
        <f t="shared" si="376"/>
        <v>3534000</v>
      </c>
      <c r="EM268" s="69">
        <f t="shared" si="377"/>
        <v>15612000</v>
      </c>
      <c r="EN268" s="69">
        <f t="shared" si="378"/>
        <v>19146000</v>
      </c>
      <c r="EO268" s="69">
        <f t="shared" si="379"/>
        <v>2863000</v>
      </c>
      <c r="EP268" s="69">
        <f t="shared" si="380"/>
        <v>9744000</v>
      </c>
      <c r="EQ268" s="69">
        <f t="shared" si="381"/>
        <v>12607000</v>
      </c>
      <c r="ER268" s="69">
        <f t="shared" si="382"/>
        <v>6398000</v>
      </c>
      <c r="ES268" s="69">
        <f t="shared" si="383"/>
        <v>25354000</v>
      </c>
      <c r="ET268" s="69">
        <f t="shared" si="384"/>
        <v>31752000</v>
      </c>
      <c r="EU268" s="91"/>
    </row>
    <row r="269" spans="1:151" s="72" customFormat="1">
      <c r="A269" s="61">
        <v>41091</v>
      </c>
      <c r="B269" s="343">
        <v>389</v>
      </c>
      <c r="C269" s="70">
        <f>D269-B269</f>
        <v>756</v>
      </c>
      <c r="D269" s="203">
        <v>1145</v>
      </c>
      <c r="E269" s="70">
        <f t="shared" si="407"/>
        <v>2650</v>
      </c>
      <c r="F269" s="70">
        <f t="shared" si="407"/>
        <v>3793</v>
      </c>
      <c r="G269" s="70">
        <f t="shared" si="407"/>
        <v>6443</v>
      </c>
      <c r="H269" s="203">
        <v>3039</v>
      </c>
      <c r="I269" s="70">
        <f>J269-H269</f>
        <v>4549</v>
      </c>
      <c r="J269" s="203">
        <v>7588</v>
      </c>
      <c r="K269" s="23"/>
      <c r="L269" s="203">
        <v>1588</v>
      </c>
      <c r="M269" s="70">
        <f>N269-L269</f>
        <v>2749</v>
      </c>
      <c r="N269" s="203">
        <v>4337</v>
      </c>
      <c r="O269" s="70">
        <f t="shared" si="408"/>
        <v>1310</v>
      </c>
      <c r="P269" s="70">
        <f t="shared" si="408"/>
        <v>2163</v>
      </c>
      <c r="Q269" s="70">
        <f t="shared" si="408"/>
        <v>3473</v>
      </c>
      <c r="R269" s="203">
        <v>2898</v>
      </c>
      <c r="S269" s="70">
        <f>T269-R269</f>
        <v>4912</v>
      </c>
      <c r="T269" s="203">
        <v>7810</v>
      </c>
      <c r="U269" s="23"/>
      <c r="V269" s="203">
        <v>-1199</v>
      </c>
      <c r="W269" s="70">
        <f t="shared" si="409"/>
        <v>-1993</v>
      </c>
      <c r="X269" s="203">
        <v>-3192</v>
      </c>
      <c r="Y269" s="70">
        <f t="shared" si="410"/>
        <v>1340</v>
      </c>
      <c r="Z269" s="70">
        <f t="shared" si="410"/>
        <v>1630</v>
      </c>
      <c r="AA269" s="70">
        <f t="shared" si="410"/>
        <v>2970</v>
      </c>
      <c r="AB269" s="343">
        <v>141</v>
      </c>
      <c r="AC269" s="70">
        <f t="shared" si="411"/>
        <v>-363</v>
      </c>
      <c r="AD269" s="343">
        <v>-222</v>
      </c>
      <c r="AE269" s="23"/>
      <c r="AF269" s="233">
        <f t="shared" si="352"/>
        <v>-13004</v>
      </c>
      <c r="AG269" s="233">
        <f t="shared" si="412"/>
        <v>-26845</v>
      </c>
      <c r="AH269" s="233">
        <f t="shared" si="353"/>
        <v>-39849</v>
      </c>
      <c r="AI269" s="233">
        <f t="shared" si="413"/>
        <v>17439</v>
      </c>
      <c r="AJ269" s="233">
        <f t="shared" si="414"/>
        <v>18611</v>
      </c>
      <c r="AK269" s="233">
        <f t="shared" si="415"/>
        <v>36050</v>
      </c>
      <c r="AL269" s="233">
        <f t="shared" si="354"/>
        <v>4435</v>
      </c>
      <c r="AM269" s="233">
        <f t="shared" si="416"/>
        <v>-8234</v>
      </c>
      <c r="AN269" s="233">
        <f t="shared" si="355"/>
        <v>-3799</v>
      </c>
      <c r="AO269" s="23"/>
      <c r="AP269" s="233">
        <f t="shared" si="336"/>
        <v>4352</v>
      </c>
      <c r="AQ269" s="233">
        <f t="shared" si="337"/>
        <v>17356</v>
      </c>
      <c r="AR269" s="233">
        <f t="shared" si="338"/>
        <v>-13004</v>
      </c>
      <c r="AS269" s="233">
        <f t="shared" si="339"/>
        <v>30579</v>
      </c>
      <c r="AT269" s="233">
        <f t="shared" si="340"/>
        <v>13140</v>
      </c>
      <c r="AU269" s="233">
        <f t="shared" si="341"/>
        <v>17439</v>
      </c>
      <c r="AV269" s="409">
        <f t="shared" si="342"/>
        <v>34931</v>
      </c>
      <c r="AW269" s="409">
        <f t="shared" si="343"/>
        <v>30496</v>
      </c>
      <c r="AX269" s="233">
        <f t="shared" si="344"/>
        <v>4435</v>
      </c>
      <c r="AY269" s="75"/>
      <c r="AZ269" s="744">
        <v>389254</v>
      </c>
      <c r="BA269" s="382">
        <f t="shared" si="356"/>
        <v>4.80084</v>
      </c>
      <c r="BB269" s="69">
        <f t="shared" si="417"/>
        <v>147813</v>
      </c>
      <c r="BC269" s="382">
        <f t="shared" si="356"/>
        <v>4.0172210000000002</v>
      </c>
      <c r="BD269" s="744">
        <v>537067</v>
      </c>
      <c r="BE269" s="382">
        <f t="shared" ref="BE269:BE336" si="430">SUM(BD258:BD269)/1000000</f>
        <v>8.8180610000000001</v>
      </c>
      <c r="BF269" s="744">
        <v>498785</v>
      </c>
      <c r="BG269" s="382">
        <f t="shared" si="346"/>
        <v>6.0601070000000004</v>
      </c>
      <c r="BH269" s="69">
        <f t="shared" si="401"/>
        <v>3117179</v>
      </c>
      <c r="BI269" s="382">
        <f t="shared" si="347"/>
        <v>35.709899</v>
      </c>
      <c r="BJ269" s="744">
        <v>3615964</v>
      </c>
      <c r="BK269" s="382">
        <f t="shared" si="348"/>
        <v>41.770006000000002</v>
      </c>
      <c r="BL269" s="69">
        <f t="shared" si="385"/>
        <v>888039</v>
      </c>
      <c r="BM269" s="382">
        <f t="shared" si="349"/>
        <v>10.860946999999999</v>
      </c>
      <c r="BN269" s="69">
        <f t="shared" si="418"/>
        <v>3265408</v>
      </c>
      <c r="BO269" s="382">
        <f t="shared" si="350"/>
        <v>39.733122000000002</v>
      </c>
      <c r="BP269" s="744">
        <v>4153447</v>
      </c>
      <c r="BQ269" s="382">
        <f t="shared" ref="BQ269:BQ274" si="431">SUM(BP258:BP269)/1000000</f>
        <v>50.594068999999998</v>
      </c>
      <c r="BR269" s="20"/>
      <c r="BS269" s="744">
        <v>737579</v>
      </c>
      <c r="BT269" s="420">
        <f t="shared" si="357"/>
        <v>9.1958169999999999</v>
      </c>
      <c r="BU269" s="69">
        <f t="shared" si="419"/>
        <v>52771</v>
      </c>
      <c r="BV269" s="420">
        <f t="shared" si="358"/>
        <v>0.68716900000000003</v>
      </c>
      <c r="BW269" s="744">
        <v>790350</v>
      </c>
      <c r="BX269" s="420">
        <f t="shared" ref="BX269:BX336" si="432">SUM(BW258:BW269)/1000000</f>
        <v>9.8829860000000007</v>
      </c>
      <c r="BY269" s="744">
        <v>1563290</v>
      </c>
      <c r="BZ269" s="420">
        <f t="shared" ref="BZ269:BZ278" si="433">SUM(BY258:BY269)/1000000</f>
        <v>17.276329</v>
      </c>
      <c r="CA269" s="69">
        <f t="shared" si="402"/>
        <v>1597332</v>
      </c>
      <c r="CB269" s="420">
        <f t="shared" si="394"/>
        <v>20.288962000000001</v>
      </c>
      <c r="CC269" s="744">
        <v>3160622</v>
      </c>
      <c r="CD269" s="420">
        <f t="shared" si="392"/>
        <v>37.565291000000002</v>
      </c>
      <c r="CE269" s="69">
        <f t="shared" si="395"/>
        <v>2300869</v>
      </c>
      <c r="CF269" s="420">
        <f t="shared" si="396"/>
        <v>26.472145999999999</v>
      </c>
      <c r="CG269" s="69">
        <f t="shared" si="397"/>
        <v>1652074</v>
      </c>
      <c r="CH269" s="420">
        <f t="shared" si="398"/>
        <v>21.000803999999999</v>
      </c>
      <c r="CI269" s="744">
        <v>3952943</v>
      </c>
      <c r="CJ269" s="471">
        <f t="shared" si="387"/>
        <v>47.472949999999997</v>
      </c>
      <c r="CK269" s="96"/>
      <c r="CL269" s="514">
        <v>1041</v>
      </c>
      <c r="CM269" s="868">
        <f t="shared" si="403"/>
        <v>1.0576368876080691</v>
      </c>
      <c r="CN269" s="613"/>
      <c r="CO269" s="96"/>
      <c r="CP269" s="69">
        <f t="shared" ref="CP269:CP281" si="434">AZ269*$CM269</f>
        <v>411689.38904899132</v>
      </c>
      <c r="CQ269" s="692">
        <f t="shared" si="359"/>
        <v>5.0572672064677766</v>
      </c>
      <c r="CR269" s="69">
        <f t="shared" si="420"/>
        <v>156332.4812680115</v>
      </c>
      <c r="CS269" s="692">
        <f t="shared" si="360"/>
        <v>4.2282154697224072</v>
      </c>
      <c r="CT269" s="69">
        <f t="shared" si="420"/>
        <v>568021.87031700287</v>
      </c>
      <c r="CU269" s="692">
        <f t="shared" si="388"/>
        <v>9.2854826761901847</v>
      </c>
      <c r="CV269" s="69">
        <f t="shared" si="420"/>
        <v>527533.41498559073</v>
      </c>
      <c r="CW269" s="692">
        <f t="shared" si="389"/>
        <v>6.3753438917215419</v>
      </c>
      <c r="CX269" s="69">
        <f t="shared" si="420"/>
        <v>3296843.4956772332</v>
      </c>
      <c r="CY269" s="692">
        <f t="shared" si="333"/>
        <v>37.640665204945606</v>
      </c>
      <c r="CZ269" s="69">
        <f t="shared" si="420"/>
        <v>3824376.9106628238</v>
      </c>
      <c r="DA269" s="692">
        <f t="shared" si="372"/>
        <v>44.01600909666714</v>
      </c>
      <c r="DB269" s="69">
        <f t="shared" si="420"/>
        <v>939222.80403458199</v>
      </c>
      <c r="DC269" s="692">
        <f t="shared" si="373"/>
        <v>11.432611098189314</v>
      </c>
      <c r="DD269" s="69">
        <f t="shared" si="421"/>
        <v>3453615.9538904894</v>
      </c>
      <c r="DE269" s="692">
        <f t="shared" si="363"/>
        <v>41.875204735863989</v>
      </c>
      <c r="DF269" s="69">
        <f t="shared" si="421"/>
        <v>4392838.7579250718</v>
      </c>
      <c r="DG269" s="692">
        <f t="shared" si="399"/>
        <v>53.307815834053308</v>
      </c>
      <c r="DH269" s="20"/>
      <c r="DI269" s="69">
        <f t="shared" si="422"/>
        <v>780090.75792507199</v>
      </c>
      <c r="DJ269" s="692">
        <f t="shared" si="364"/>
        <v>9.6857105053717714</v>
      </c>
      <c r="DK269" s="69">
        <f t="shared" si="423"/>
        <v>55812.556195965415</v>
      </c>
      <c r="DL269" s="692">
        <f t="shared" si="365"/>
        <v>0.72363293390197114</v>
      </c>
      <c r="DM269" s="69">
        <f t="shared" si="424"/>
        <v>835903.31412103737</v>
      </c>
      <c r="DN269" s="692">
        <f t="shared" si="390"/>
        <v>10.409343439273743</v>
      </c>
      <c r="DO269" s="69">
        <f t="shared" si="404"/>
        <v>1653393.1700288183</v>
      </c>
      <c r="DP269" s="692">
        <f t="shared" si="391"/>
        <v>18.189974448682975</v>
      </c>
      <c r="DQ269" s="69">
        <f t="shared" si="425"/>
        <v>1689397.2449567721</v>
      </c>
      <c r="DR269" s="692">
        <f t="shared" si="335"/>
        <v>21.375339735215562</v>
      </c>
      <c r="DS269" s="69">
        <f t="shared" si="426"/>
        <v>3342790.4149855906</v>
      </c>
      <c r="DT269" s="692">
        <f t="shared" si="374"/>
        <v>39.565314183898543</v>
      </c>
      <c r="DU269" s="69">
        <f t="shared" si="427"/>
        <v>2433483.9279538901</v>
      </c>
      <c r="DV269" s="471">
        <f t="shared" si="375"/>
        <v>27.875684954054751</v>
      </c>
      <c r="DW269" s="69">
        <f t="shared" si="428"/>
        <v>1747294.4034582132</v>
      </c>
      <c r="DX269" s="692">
        <f t="shared" si="368"/>
        <v>22.124962590324667</v>
      </c>
      <c r="DY269" s="69">
        <f t="shared" si="429"/>
        <v>4180778.3314121035</v>
      </c>
      <c r="DZ269" s="692">
        <f t="shared" si="400"/>
        <v>50.000647544379419</v>
      </c>
      <c r="EA269" s="91"/>
      <c r="EB269" s="388">
        <v>261000</v>
      </c>
      <c r="EC269" s="69">
        <f t="shared" si="405"/>
        <v>1109000</v>
      </c>
      <c r="ED269" s="388">
        <v>1370000</v>
      </c>
      <c r="EE269" s="388">
        <v>186000</v>
      </c>
      <c r="EF269" s="69">
        <f t="shared" si="406"/>
        <v>552000</v>
      </c>
      <c r="EG269" s="388">
        <v>738000</v>
      </c>
      <c r="EH269" s="388">
        <v>448000</v>
      </c>
      <c r="EI269" s="69">
        <f t="shared" ref="EI269:EI355" si="435">EJ269-EH269</f>
        <v>1660000</v>
      </c>
      <c r="EJ269" s="388">
        <v>2108000</v>
      </c>
      <c r="EK269" s="91"/>
      <c r="EL269" s="69">
        <f t="shared" si="376"/>
        <v>3486000</v>
      </c>
      <c r="EM269" s="69">
        <f t="shared" si="377"/>
        <v>15532000</v>
      </c>
      <c r="EN269" s="69">
        <f t="shared" si="378"/>
        <v>19018000</v>
      </c>
      <c r="EO269" s="69">
        <f t="shared" si="379"/>
        <v>2873000</v>
      </c>
      <c r="EP269" s="69">
        <f t="shared" si="380"/>
        <v>9711000</v>
      </c>
      <c r="EQ269" s="69">
        <f t="shared" si="381"/>
        <v>12584000</v>
      </c>
      <c r="ER269" s="69">
        <f t="shared" si="382"/>
        <v>6361000</v>
      </c>
      <c r="ES269" s="69">
        <f t="shared" si="383"/>
        <v>25240000</v>
      </c>
      <c r="ET269" s="69">
        <f t="shared" ref="ET269:ET281" si="436">SUM(EJ258:EJ269)</f>
        <v>31601000</v>
      </c>
      <c r="EU269" s="91"/>
    </row>
    <row r="270" spans="1:151" s="72" customFormat="1">
      <c r="A270" s="61">
        <v>41122</v>
      </c>
      <c r="B270" s="343">
        <v>277</v>
      </c>
      <c r="C270" s="70">
        <f t="shared" ref="C270:C344" si="437">D270-B270</f>
        <v>772</v>
      </c>
      <c r="D270" s="203">
        <v>1049</v>
      </c>
      <c r="E270" s="70">
        <f t="shared" ref="E270:E282" si="438">H270-B270</f>
        <v>2421</v>
      </c>
      <c r="F270" s="70">
        <f t="shared" ref="F270:F275" si="439">I270-C270</f>
        <v>3204</v>
      </c>
      <c r="G270" s="70">
        <f t="shared" ref="G270:G282" si="440">J270-D270</f>
        <v>5625</v>
      </c>
      <c r="H270" s="203">
        <v>2698</v>
      </c>
      <c r="I270" s="70">
        <f t="shared" ref="I270:I344" si="441">J270-H270</f>
        <v>3976</v>
      </c>
      <c r="J270" s="203">
        <v>6674</v>
      </c>
      <c r="K270" s="23"/>
      <c r="L270" s="203">
        <v>1291</v>
      </c>
      <c r="M270" s="70">
        <f t="shared" ref="M270:M340" si="442">N270-L270</f>
        <v>2578</v>
      </c>
      <c r="N270" s="203">
        <v>3869</v>
      </c>
      <c r="O270" s="70">
        <f t="shared" si="408"/>
        <v>1092</v>
      </c>
      <c r="P270" s="70">
        <f t="shared" si="408"/>
        <v>1737</v>
      </c>
      <c r="Q270" s="70">
        <f t="shared" si="408"/>
        <v>2829</v>
      </c>
      <c r="R270" s="203">
        <v>2383</v>
      </c>
      <c r="S270" s="70">
        <f t="shared" ref="S270:S275" si="443">T270-R270</f>
        <v>4315</v>
      </c>
      <c r="T270" s="203">
        <v>6698</v>
      </c>
      <c r="U270" s="23"/>
      <c r="V270" s="203">
        <v>-1014</v>
      </c>
      <c r="W270" s="70">
        <f t="shared" si="409"/>
        <v>-1806</v>
      </c>
      <c r="X270" s="203">
        <v>-2820</v>
      </c>
      <c r="Y270" s="70">
        <f t="shared" si="410"/>
        <v>1329</v>
      </c>
      <c r="Z270" s="70">
        <f t="shared" si="410"/>
        <v>1467</v>
      </c>
      <c r="AA270" s="70">
        <f t="shared" si="410"/>
        <v>2796</v>
      </c>
      <c r="AB270" s="343">
        <v>315</v>
      </c>
      <c r="AC270" s="70">
        <f t="shared" si="411"/>
        <v>-339</v>
      </c>
      <c r="AD270" s="343">
        <v>-24</v>
      </c>
      <c r="AE270" s="23"/>
      <c r="AF270" s="233">
        <f t="shared" ref="AF270:AF281" si="444">SUM(V259:V270)</f>
        <v>-13172</v>
      </c>
      <c r="AG270" s="233">
        <f t="shared" si="412"/>
        <v>-26784</v>
      </c>
      <c r="AH270" s="233">
        <f t="shared" ref="AH270:AH281" si="445">SUM(X259:X270)</f>
        <v>-39956</v>
      </c>
      <c r="AI270" s="233">
        <f t="shared" si="413"/>
        <v>17224</v>
      </c>
      <c r="AJ270" s="233">
        <f t="shared" si="414"/>
        <v>18614</v>
      </c>
      <c r="AK270" s="233">
        <f t="shared" si="415"/>
        <v>35838</v>
      </c>
      <c r="AL270" s="233">
        <f t="shared" ref="AL270:AL281" si="446">SUM(AB259:AB270)</f>
        <v>4052</v>
      </c>
      <c r="AM270" s="233">
        <f t="shared" si="416"/>
        <v>-8170</v>
      </c>
      <c r="AN270" s="233">
        <f t="shared" ref="AN270:AN281" si="447">SUM(AD259:AD270)</f>
        <v>-4118</v>
      </c>
      <c r="AO270" s="23"/>
      <c r="AP270" s="233">
        <f t="shared" si="336"/>
        <v>4312</v>
      </c>
      <c r="AQ270" s="233">
        <f t="shared" si="337"/>
        <v>17484</v>
      </c>
      <c r="AR270" s="233">
        <f t="shared" si="338"/>
        <v>-13172</v>
      </c>
      <c r="AS270" s="233">
        <f t="shared" si="339"/>
        <v>30321</v>
      </c>
      <c r="AT270" s="233">
        <f t="shared" si="340"/>
        <v>13097</v>
      </c>
      <c r="AU270" s="233">
        <f t="shared" si="341"/>
        <v>17224</v>
      </c>
      <c r="AV270" s="409">
        <f t="shared" si="342"/>
        <v>34633</v>
      </c>
      <c r="AW270" s="409">
        <f t="shared" si="343"/>
        <v>30581</v>
      </c>
      <c r="AX270" s="233">
        <f t="shared" si="344"/>
        <v>4052</v>
      </c>
      <c r="AY270" s="75"/>
      <c r="AZ270" s="744">
        <v>371964</v>
      </c>
      <c r="BA270" s="382">
        <f t="shared" ref="BA270:BA281" si="448">SUM(AZ259:AZ270)/1000000</f>
        <v>4.7875439999999996</v>
      </c>
      <c r="BB270" s="69">
        <f t="shared" si="417"/>
        <v>131169</v>
      </c>
      <c r="BC270" s="382">
        <f t="shared" ref="BC270:BC281" si="449">SUM(BB259:BB270)/1000000</f>
        <v>4.0094060000000002</v>
      </c>
      <c r="BD270" s="744">
        <v>503133</v>
      </c>
      <c r="BE270" s="382">
        <f t="shared" si="430"/>
        <v>8.7969500000000007</v>
      </c>
      <c r="BF270" s="744">
        <v>435985</v>
      </c>
      <c r="BG270" s="382">
        <f t="shared" si="346"/>
        <v>5.8639140000000003</v>
      </c>
      <c r="BH270" s="69">
        <f t="shared" si="401"/>
        <v>2445893</v>
      </c>
      <c r="BI270" s="382">
        <f t="shared" si="347"/>
        <v>35.786743999999999</v>
      </c>
      <c r="BJ270" s="744">
        <v>2881878</v>
      </c>
      <c r="BK270" s="382">
        <f t="shared" si="348"/>
        <v>41.650658</v>
      </c>
      <c r="BL270" s="69">
        <f t="shared" ref="BL270:BL281" si="450">AZ270+BF270</f>
        <v>807949</v>
      </c>
      <c r="BM270" s="382">
        <f t="shared" si="349"/>
        <v>10.651458</v>
      </c>
      <c r="BN270" s="69">
        <f t="shared" si="418"/>
        <v>2577517</v>
      </c>
      <c r="BO270" s="382">
        <f t="shared" si="350"/>
        <v>39.802242</v>
      </c>
      <c r="BP270" s="744">
        <v>3385466</v>
      </c>
      <c r="BQ270" s="382">
        <f t="shared" si="431"/>
        <v>50.453699999999998</v>
      </c>
      <c r="BR270" s="20"/>
      <c r="BS270" s="744">
        <v>722538</v>
      </c>
      <c r="BT270" s="420">
        <f t="shared" ref="BT270:BT281" si="451">SUM(BS259:BS270)/1000000</f>
        <v>9.1446570000000005</v>
      </c>
      <c r="BU270" s="69">
        <f t="shared" si="419"/>
        <v>60615</v>
      </c>
      <c r="BV270" s="420">
        <f t="shared" ref="BV270:BV281" si="452">SUM(BU259:BU270)/1000000</f>
        <v>0.68181400000000003</v>
      </c>
      <c r="BW270" s="744">
        <v>783153</v>
      </c>
      <c r="BX270" s="420">
        <f t="shared" si="432"/>
        <v>9.8264709999999997</v>
      </c>
      <c r="BY270" s="744">
        <v>1659053</v>
      </c>
      <c r="BZ270" s="420">
        <f t="shared" si="433"/>
        <v>17.268478000000002</v>
      </c>
      <c r="CA270" s="69">
        <f t="shared" si="402"/>
        <v>1682197</v>
      </c>
      <c r="CB270" s="420">
        <f t="shared" ref="CB270:CB281" si="453">SUM(CA259:CA270)/1000000</f>
        <v>20.345099999999999</v>
      </c>
      <c r="CC270" s="744">
        <v>3341250</v>
      </c>
      <c r="CD270" s="420">
        <f t="shared" si="392"/>
        <v>37.613577999999997</v>
      </c>
      <c r="CE270" s="69">
        <f t="shared" si="395"/>
        <v>2381591</v>
      </c>
      <c r="CF270" s="420">
        <f t="shared" si="396"/>
        <v>26.413135</v>
      </c>
      <c r="CG270" s="69">
        <f t="shared" si="397"/>
        <v>1745250</v>
      </c>
      <c r="CH270" s="420">
        <f t="shared" si="398"/>
        <v>21.051950999999999</v>
      </c>
      <c r="CI270" s="744">
        <v>4126841</v>
      </c>
      <c r="CJ270" s="471">
        <f t="shared" si="387"/>
        <v>47.465085999999999</v>
      </c>
      <c r="CK270" s="96"/>
      <c r="CL270" s="514">
        <v>1041</v>
      </c>
      <c r="CM270" s="868">
        <f t="shared" si="403"/>
        <v>1.0576368876080691</v>
      </c>
      <c r="CN270" s="613"/>
      <c r="CO270" s="96"/>
      <c r="CP270" s="69">
        <f t="shared" si="434"/>
        <v>393402.84726224781</v>
      </c>
      <c r="CQ270" s="692">
        <f t="shared" ref="CQ270:CQ281" si="454">SUM(CP259:CP270)/1000000</f>
        <v>5.0474654339581617</v>
      </c>
      <c r="CR270" s="69">
        <f t="shared" ref="CR270:CR281" si="455">BB270*$CM270</f>
        <v>138729.1729106628</v>
      </c>
      <c r="CS270" s="692">
        <f t="shared" ref="CS270:CS281" si="456">SUM(CR259:CR270)/1000000</f>
        <v>4.2214870532794571</v>
      </c>
      <c r="CT270" s="69">
        <f t="shared" ref="CT270:CT281" si="457">BD270*$CM270</f>
        <v>532132.02017291065</v>
      </c>
      <c r="CU270" s="692">
        <f t="shared" ref="CU270:CU281" si="458">SUM(CT259:CT270)/1000000</f>
        <v>9.2689524872376197</v>
      </c>
      <c r="CV270" s="69">
        <f t="shared" ref="CV270:CV281" si="459">BF270*$CM270</f>
        <v>461113.81844380399</v>
      </c>
      <c r="CW270" s="692">
        <f t="shared" ref="CW270:CW281" si="460">SUM(CV259:CV270)/1000000</f>
        <v>6.1748341569334055</v>
      </c>
      <c r="CX270" s="69">
        <f t="shared" ref="CX270:CX281" si="461">BH270*$CM270</f>
        <v>2586866.6599423629</v>
      </c>
      <c r="CY270" s="692">
        <f t="shared" ref="CY270:CY281" si="462">SUM(CX259:CX270)/1000000</f>
        <v>37.748138473252986</v>
      </c>
      <c r="CZ270" s="69">
        <f t="shared" ref="CZ270:CZ281" si="463">BJ270*$CM270</f>
        <v>3047980.478386167</v>
      </c>
      <c r="DA270" s="692">
        <f t="shared" ref="DA270:DA281" si="464">SUM(CZ259:CZ270)/1000000</f>
        <v>43.922972630186393</v>
      </c>
      <c r="DB270" s="69">
        <f t="shared" ref="DB270:DB281" si="465">BL270*$CM270</f>
        <v>854516.66570605175</v>
      </c>
      <c r="DC270" s="692">
        <f t="shared" ref="DC270:DC281" si="466">SUM(DB259:DB270)/1000000</f>
        <v>11.222299590891566</v>
      </c>
      <c r="DD270" s="69">
        <f t="shared" ref="DD270:DD281" si="467">BN270*$CM270</f>
        <v>2726077.0576368873</v>
      </c>
      <c r="DE270" s="692">
        <f t="shared" ref="DE270:DE281" si="468">SUM(DD259:DD270)/1000000</f>
        <v>41.976048811561718</v>
      </c>
      <c r="DF270" s="69">
        <f t="shared" ref="DF270:DF281" si="469">BP270*$CM270</f>
        <v>3580593.7233429393</v>
      </c>
      <c r="DG270" s="692">
        <f t="shared" si="399"/>
        <v>53.198348402453284</v>
      </c>
      <c r="DH270" s="20"/>
      <c r="DI270" s="69">
        <f t="shared" si="422"/>
        <v>764182.84149855899</v>
      </c>
      <c r="DJ270" s="692">
        <f t="shared" ref="DJ270:DJ281" si="470">SUM(DI259:DI270)/1000000</f>
        <v>9.6401580826117765</v>
      </c>
      <c r="DK270" s="69">
        <f t="shared" si="423"/>
        <v>64108.659942363105</v>
      </c>
      <c r="DL270" s="692">
        <f t="shared" ref="DL270:DL281" si="471">SUM(DK259:DK270)/1000000</f>
        <v>0.71869884669604511</v>
      </c>
      <c r="DM270" s="69">
        <f t="shared" si="424"/>
        <v>828291.50144092215</v>
      </c>
      <c r="DN270" s="692">
        <f t="shared" ref="DN270:DN281" si="472">SUM(DM259:DM270)/1000000</f>
        <v>10.358856929307819</v>
      </c>
      <c r="DO270" s="69">
        <f t="shared" si="404"/>
        <v>1754675.6512968298</v>
      </c>
      <c r="DP270" s="692">
        <f t="shared" ref="DP270:DP281" si="473">SUM(DO259:DO270)/1000000</f>
        <v>18.200105134200342</v>
      </c>
      <c r="DQ270" s="69">
        <f t="shared" si="425"/>
        <v>1779153.5994236309</v>
      </c>
      <c r="DR270" s="692">
        <f t="shared" ref="DR270:DR281" si="474">SUM(DQ259:DQ270)/1000000</f>
        <v>21.452695845095469</v>
      </c>
      <c r="DS270" s="69">
        <f t="shared" si="426"/>
        <v>3533829.2507204609</v>
      </c>
      <c r="DT270" s="692">
        <f t="shared" ref="DT270:DT281" si="475">SUM(DS259:DS270)/1000000</f>
        <v>39.652800979295812</v>
      </c>
      <c r="DU270" s="69">
        <f t="shared" si="427"/>
        <v>2518858.4927953887</v>
      </c>
      <c r="DV270" s="471">
        <f t="shared" ref="DV270:DV281" si="476">SUM(DU259:DU270)/1000000</f>
        <v>27.840263216812115</v>
      </c>
      <c r="DW270" s="69">
        <f t="shared" si="428"/>
        <v>1845840.7780979825</v>
      </c>
      <c r="DX270" s="692">
        <f t="shared" ref="DX270:DX281" si="477">SUM(DW259:DW270)/1000000</f>
        <v>22.197792529069037</v>
      </c>
      <c r="DY270" s="69">
        <f t="shared" si="429"/>
        <v>4364699.2708933717</v>
      </c>
      <c r="DZ270" s="692">
        <f t="shared" si="400"/>
        <v>50.038055745881159</v>
      </c>
      <c r="EA270" s="91"/>
      <c r="EB270" s="388">
        <v>298000</v>
      </c>
      <c r="EC270" s="69">
        <f t="shared" si="405"/>
        <v>978000</v>
      </c>
      <c r="ED270" s="388">
        <v>1276000</v>
      </c>
      <c r="EE270" s="388">
        <v>177000</v>
      </c>
      <c r="EF270" s="69">
        <f t="shared" si="406"/>
        <v>540000</v>
      </c>
      <c r="EG270" s="388">
        <v>717000</v>
      </c>
      <c r="EH270" s="388">
        <v>476000</v>
      </c>
      <c r="EI270" s="69">
        <f t="shared" si="435"/>
        <v>1517000</v>
      </c>
      <c r="EJ270" s="388">
        <v>1993000</v>
      </c>
      <c r="EK270" s="91"/>
      <c r="EL270" s="69">
        <f t="shared" ref="EL270:EL281" si="478">SUM(EB259:EB270)</f>
        <v>3489000</v>
      </c>
      <c r="EM270" s="69">
        <f t="shared" ref="EM270:EM281" si="479">SUM(EC259:EC270)</f>
        <v>15390000</v>
      </c>
      <c r="EN270" s="69">
        <f t="shared" ref="EN270:EN281" si="480">SUM(ED259:ED270)</f>
        <v>18879000</v>
      </c>
      <c r="EO270" s="69">
        <f t="shared" ref="EO270:EO281" si="481">SUM(EE259:EE270)</f>
        <v>2853000</v>
      </c>
      <c r="EP270" s="69">
        <f t="shared" ref="EP270:EP280" si="482">SUM(EF259:EF270)</f>
        <v>9667000</v>
      </c>
      <c r="EQ270" s="69">
        <f t="shared" ref="EQ270:EQ281" si="483">SUM(EG259:EG270)</f>
        <v>12520000</v>
      </c>
      <c r="ER270" s="69">
        <f t="shared" ref="ER270:ER281" si="484">SUM(EH259:EH270)</f>
        <v>6345000</v>
      </c>
      <c r="ES270" s="69">
        <f t="shared" ref="ES270:ES281" si="485">SUM(EI259:EI270)</f>
        <v>25054000</v>
      </c>
      <c r="ET270" s="69">
        <f t="shared" si="436"/>
        <v>31399000</v>
      </c>
      <c r="EU270" s="91"/>
    </row>
    <row r="271" spans="1:151" s="72" customFormat="1">
      <c r="A271" s="61">
        <v>41153</v>
      </c>
      <c r="B271" s="343">
        <v>379</v>
      </c>
      <c r="C271" s="70">
        <f t="shared" si="437"/>
        <v>847</v>
      </c>
      <c r="D271" s="203">
        <v>1226</v>
      </c>
      <c r="E271" s="70">
        <f t="shared" si="438"/>
        <v>2819</v>
      </c>
      <c r="F271" s="70">
        <f t="shared" si="439"/>
        <v>3525</v>
      </c>
      <c r="G271" s="70">
        <f t="shared" si="440"/>
        <v>6344</v>
      </c>
      <c r="H271" s="203">
        <v>3198</v>
      </c>
      <c r="I271" s="70">
        <f t="shared" si="441"/>
        <v>4372</v>
      </c>
      <c r="J271" s="203">
        <v>7570</v>
      </c>
      <c r="K271" s="23"/>
      <c r="L271" s="203">
        <v>1291</v>
      </c>
      <c r="M271" s="70">
        <f t="shared" si="442"/>
        <v>2423</v>
      </c>
      <c r="N271" s="203">
        <v>3714</v>
      </c>
      <c r="O271" s="70">
        <f t="shared" si="408"/>
        <v>867</v>
      </c>
      <c r="P271" s="70">
        <f t="shared" si="408"/>
        <v>1121</v>
      </c>
      <c r="Q271" s="70">
        <f t="shared" si="408"/>
        <v>1988</v>
      </c>
      <c r="R271" s="203">
        <v>2158</v>
      </c>
      <c r="S271" s="70">
        <f t="shared" si="443"/>
        <v>3544</v>
      </c>
      <c r="T271" s="203">
        <v>5702</v>
      </c>
      <c r="U271" s="23"/>
      <c r="V271" s="343">
        <v>-912</v>
      </c>
      <c r="W271" s="70">
        <f t="shared" si="409"/>
        <v>-1576</v>
      </c>
      <c r="X271" s="203">
        <v>-2488</v>
      </c>
      <c r="Y271" s="70">
        <f t="shared" si="410"/>
        <v>1952</v>
      </c>
      <c r="Z271" s="70">
        <f t="shared" si="410"/>
        <v>2404</v>
      </c>
      <c r="AA271" s="70">
        <f t="shared" si="410"/>
        <v>4356</v>
      </c>
      <c r="AB271" s="203">
        <v>1040</v>
      </c>
      <c r="AC271" s="70">
        <f t="shared" si="411"/>
        <v>828</v>
      </c>
      <c r="AD271" s="203">
        <v>1868</v>
      </c>
      <c r="AE271" s="23"/>
      <c r="AF271" s="233">
        <f t="shared" si="444"/>
        <v>-13255</v>
      </c>
      <c r="AG271" s="233">
        <f t="shared" si="412"/>
        <v>-26265</v>
      </c>
      <c r="AH271" s="233">
        <f t="shared" si="445"/>
        <v>-39520</v>
      </c>
      <c r="AI271" s="233">
        <f t="shared" si="413"/>
        <v>17306</v>
      </c>
      <c r="AJ271" s="233">
        <f t="shared" si="414"/>
        <v>18934</v>
      </c>
      <c r="AK271" s="233">
        <f t="shared" si="415"/>
        <v>36240</v>
      </c>
      <c r="AL271" s="233">
        <f t="shared" si="446"/>
        <v>4051</v>
      </c>
      <c r="AM271" s="233">
        <f t="shared" si="416"/>
        <v>-7331</v>
      </c>
      <c r="AN271" s="233">
        <f t="shared" si="447"/>
        <v>-3280</v>
      </c>
      <c r="AO271" s="23"/>
      <c r="AP271" s="233">
        <f t="shared" si="336"/>
        <v>4383</v>
      </c>
      <c r="AQ271" s="233">
        <f t="shared" si="337"/>
        <v>17638</v>
      </c>
      <c r="AR271" s="233">
        <f t="shared" si="338"/>
        <v>-13255</v>
      </c>
      <c r="AS271" s="233">
        <f t="shared" si="339"/>
        <v>30318</v>
      </c>
      <c r="AT271" s="233">
        <f t="shared" si="340"/>
        <v>13012</v>
      </c>
      <c r="AU271" s="233">
        <f t="shared" si="341"/>
        <v>17306</v>
      </c>
      <c r="AV271" s="409">
        <f t="shared" si="342"/>
        <v>34701</v>
      </c>
      <c r="AW271" s="409">
        <f t="shared" si="343"/>
        <v>30650</v>
      </c>
      <c r="AX271" s="233">
        <f t="shared" si="344"/>
        <v>4051</v>
      </c>
      <c r="AY271" s="75"/>
      <c r="AZ271" s="744">
        <v>387106</v>
      </c>
      <c r="BA271" s="382">
        <f t="shared" si="448"/>
        <v>4.7995549999999998</v>
      </c>
      <c r="BB271" s="69">
        <f t="shared" si="417"/>
        <v>131173</v>
      </c>
      <c r="BC271" s="382">
        <f t="shared" si="449"/>
        <v>3.6145139999999998</v>
      </c>
      <c r="BD271" s="744">
        <v>518279</v>
      </c>
      <c r="BE271" s="382">
        <f t="shared" si="430"/>
        <v>8.4140689999999996</v>
      </c>
      <c r="BF271" s="744">
        <v>426055</v>
      </c>
      <c r="BG271" s="382">
        <f t="shared" si="346"/>
        <v>5.6143900000000002</v>
      </c>
      <c r="BH271" s="69">
        <f t="shared" si="401"/>
        <v>2443161</v>
      </c>
      <c r="BI271" s="382">
        <f t="shared" si="347"/>
        <v>35.928457000000002</v>
      </c>
      <c r="BJ271" s="744">
        <v>2869216</v>
      </c>
      <c r="BK271" s="382">
        <f t="shared" si="348"/>
        <v>41.542847000000002</v>
      </c>
      <c r="BL271" s="69">
        <f t="shared" si="450"/>
        <v>813161</v>
      </c>
      <c r="BM271" s="382">
        <f t="shared" si="349"/>
        <v>10.413945</v>
      </c>
      <c r="BN271" s="69">
        <f t="shared" si="418"/>
        <v>2574819</v>
      </c>
      <c r="BO271" s="382">
        <f t="shared" si="350"/>
        <v>39.549115999999998</v>
      </c>
      <c r="BP271" s="744">
        <v>3387980</v>
      </c>
      <c r="BQ271" s="382">
        <f t="shared" si="431"/>
        <v>49.963061000000003</v>
      </c>
      <c r="BR271" s="20"/>
      <c r="BS271" s="744">
        <v>875517</v>
      </c>
      <c r="BT271" s="420">
        <f t="shared" si="451"/>
        <v>9.2132439999999995</v>
      </c>
      <c r="BU271" s="69">
        <f t="shared" si="419"/>
        <v>39050</v>
      </c>
      <c r="BV271" s="420">
        <f t="shared" si="452"/>
        <v>0.662215</v>
      </c>
      <c r="BW271" s="744">
        <v>914567</v>
      </c>
      <c r="BX271" s="420">
        <f t="shared" si="432"/>
        <v>9.8754589999999993</v>
      </c>
      <c r="BY271" s="744">
        <v>1437524</v>
      </c>
      <c r="BZ271" s="420">
        <f t="shared" si="433"/>
        <v>16.985696000000001</v>
      </c>
      <c r="CA271" s="69">
        <f t="shared" si="402"/>
        <v>1734853</v>
      </c>
      <c r="CB271" s="420">
        <f t="shared" si="453"/>
        <v>20.379211999999999</v>
      </c>
      <c r="CC271" s="744">
        <v>3172377</v>
      </c>
      <c r="CD271" s="420">
        <f t="shared" si="392"/>
        <v>37.364908</v>
      </c>
      <c r="CE271" s="69">
        <f t="shared" si="395"/>
        <v>2313041</v>
      </c>
      <c r="CF271" s="420">
        <f t="shared" si="396"/>
        <v>26.19894</v>
      </c>
      <c r="CG271" s="69">
        <f t="shared" si="397"/>
        <v>1776036</v>
      </c>
      <c r="CH271" s="420">
        <f t="shared" si="398"/>
        <v>21.066526</v>
      </c>
      <c r="CI271" s="744">
        <v>4089077</v>
      </c>
      <c r="CJ271" s="471">
        <f t="shared" si="387"/>
        <v>47.265466000000004</v>
      </c>
      <c r="CK271" s="96"/>
      <c r="CL271" s="514">
        <v>1041</v>
      </c>
      <c r="CM271" s="868">
        <f t="shared" si="403"/>
        <v>1.0576368876080691</v>
      </c>
      <c r="CN271" s="613"/>
      <c r="CO271" s="96"/>
      <c r="CP271" s="69">
        <f t="shared" si="434"/>
        <v>409417.58501440921</v>
      </c>
      <c r="CQ271" s="692">
        <f t="shared" si="454"/>
        <v>5.0646896713942233</v>
      </c>
      <c r="CR271" s="69">
        <f t="shared" si="455"/>
        <v>138733.40345821323</v>
      </c>
      <c r="CS271" s="692">
        <f t="shared" si="456"/>
        <v>3.8101752857974995</v>
      </c>
      <c r="CT271" s="69">
        <f t="shared" si="457"/>
        <v>548150.98847262247</v>
      </c>
      <c r="CU271" s="692">
        <f t="shared" si="458"/>
        <v>8.874864957191722</v>
      </c>
      <c r="CV271" s="69">
        <f t="shared" si="459"/>
        <v>450611.48414985585</v>
      </c>
      <c r="CW271" s="692">
        <f t="shared" si="460"/>
        <v>5.9190710171516372</v>
      </c>
      <c r="CX271" s="69">
        <f t="shared" si="461"/>
        <v>2583977.1959654177</v>
      </c>
      <c r="CY271" s="692">
        <f t="shared" si="462"/>
        <v>37.925758358677093</v>
      </c>
      <c r="CZ271" s="69">
        <f t="shared" si="463"/>
        <v>3034588.6801152737</v>
      </c>
      <c r="DA271" s="692">
        <f t="shared" si="464"/>
        <v>43.844829375828731</v>
      </c>
      <c r="DB271" s="69">
        <f t="shared" si="465"/>
        <v>860029.06916426506</v>
      </c>
      <c r="DC271" s="692">
        <f t="shared" si="466"/>
        <v>10.983760688545861</v>
      </c>
      <c r="DD271" s="69">
        <f t="shared" si="467"/>
        <v>2723223.553314121</v>
      </c>
      <c r="DE271" s="692">
        <f t="shared" si="468"/>
        <v>41.742418191086664</v>
      </c>
      <c r="DF271" s="69">
        <f t="shared" si="469"/>
        <v>3583252.6224783859</v>
      </c>
      <c r="DG271" s="692">
        <f t="shared" si="399"/>
        <v>52.726178879632528</v>
      </c>
      <c r="DH271" s="20"/>
      <c r="DI271" s="69">
        <f t="shared" si="422"/>
        <v>925979.07492795377</v>
      </c>
      <c r="DJ271" s="692">
        <f t="shared" si="470"/>
        <v>9.7224240236365951</v>
      </c>
      <c r="DK271" s="69">
        <f t="shared" si="423"/>
        <v>41300.720461095094</v>
      </c>
      <c r="DL271" s="692">
        <f t="shared" si="471"/>
        <v>0.69867710846768161</v>
      </c>
      <c r="DM271" s="69">
        <f t="shared" si="424"/>
        <v>967279.79538904887</v>
      </c>
      <c r="DN271" s="692">
        <f t="shared" si="472"/>
        <v>10.421101132104276</v>
      </c>
      <c r="DO271" s="69">
        <f t="shared" si="404"/>
        <v>1520378.4092219018</v>
      </c>
      <c r="DP271" s="692">
        <f t="shared" si="473"/>
        <v>17.921759036299736</v>
      </c>
      <c r="DQ271" s="69">
        <f t="shared" si="425"/>
        <v>1834844.5273775214</v>
      </c>
      <c r="DR271" s="692">
        <f t="shared" si="474"/>
        <v>21.509272717202332</v>
      </c>
      <c r="DS271" s="69">
        <f t="shared" si="426"/>
        <v>3355222.9365994232</v>
      </c>
      <c r="DT271" s="692">
        <f t="shared" si="475"/>
        <v>39.431031753502069</v>
      </c>
      <c r="DU271" s="69">
        <f t="shared" si="427"/>
        <v>2446357.4841498556</v>
      </c>
      <c r="DV271" s="471">
        <f t="shared" si="476"/>
        <v>27.644183059936331</v>
      </c>
      <c r="DW271" s="69">
        <f t="shared" si="428"/>
        <v>1878401.1873198845</v>
      </c>
      <c r="DX271" s="692">
        <f t="shared" si="477"/>
        <v>22.234438197870407</v>
      </c>
      <c r="DY271" s="69">
        <f t="shared" si="429"/>
        <v>4324758.6714697406</v>
      </c>
      <c r="DZ271" s="692">
        <f t="shared" si="400"/>
        <v>49.878621257806742</v>
      </c>
      <c r="EA271" s="91"/>
      <c r="EB271" s="388">
        <v>279000</v>
      </c>
      <c r="EC271" s="69">
        <f t="shared" si="405"/>
        <v>1123000</v>
      </c>
      <c r="ED271" s="388">
        <v>1402000</v>
      </c>
      <c r="EE271" s="388">
        <v>190000</v>
      </c>
      <c r="EF271" s="69">
        <f t="shared" si="406"/>
        <v>519000</v>
      </c>
      <c r="EG271" s="388">
        <v>709000</v>
      </c>
      <c r="EH271" s="388">
        <v>470000</v>
      </c>
      <c r="EI271" s="69">
        <f t="shared" si="435"/>
        <v>1641000</v>
      </c>
      <c r="EJ271" s="388">
        <v>2111000</v>
      </c>
      <c r="EK271" s="91"/>
      <c r="EL271" s="69">
        <f t="shared" si="478"/>
        <v>3518000</v>
      </c>
      <c r="EM271" s="69">
        <f t="shared" si="479"/>
        <v>15552000</v>
      </c>
      <c r="EN271" s="69">
        <f t="shared" si="480"/>
        <v>19070000</v>
      </c>
      <c r="EO271" s="69">
        <f t="shared" si="481"/>
        <v>2805000</v>
      </c>
      <c r="EP271" s="69">
        <f t="shared" si="482"/>
        <v>9445000</v>
      </c>
      <c r="EQ271" s="69">
        <f t="shared" si="483"/>
        <v>12250000</v>
      </c>
      <c r="ER271" s="69">
        <f t="shared" si="484"/>
        <v>6327000</v>
      </c>
      <c r="ES271" s="69">
        <f t="shared" si="485"/>
        <v>24994000</v>
      </c>
      <c r="ET271" s="69">
        <f t="shared" si="436"/>
        <v>31321000</v>
      </c>
      <c r="EU271" s="91"/>
    </row>
    <row r="272" spans="1:151" s="72" customFormat="1">
      <c r="A272" s="61">
        <v>41183</v>
      </c>
      <c r="B272" s="343">
        <v>314</v>
      </c>
      <c r="C272" s="70">
        <f t="shared" si="437"/>
        <v>846</v>
      </c>
      <c r="D272" s="203">
        <v>1160</v>
      </c>
      <c r="E272" s="70">
        <f t="shared" si="438"/>
        <v>2532</v>
      </c>
      <c r="F272" s="70">
        <f t="shared" si="439"/>
        <v>3601</v>
      </c>
      <c r="G272" s="70">
        <f t="shared" si="440"/>
        <v>6133</v>
      </c>
      <c r="H272" s="203">
        <v>2846</v>
      </c>
      <c r="I272" s="70">
        <f t="shared" si="441"/>
        <v>4447</v>
      </c>
      <c r="J272" s="203">
        <v>7293</v>
      </c>
      <c r="K272" s="23"/>
      <c r="L272" s="203">
        <v>1221</v>
      </c>
      <c r="M272" s="70">
        <f t="shared" si="442"/>
        <v>2407</v>
      </c>
      <c r="N272" s="203">
        <v>3628</v>
      </c>
      <c r="O272" s="70">
        <f t="shared" si="408"/>
        <v>780</v>
      </c>
      <c r="P272" s="70">
        <f t="shared" si="408"/>
        <v>1100</v>
      </c>
      <c r="Q272" s="70">
        <f t="shared" si="408"/>
        <v>1880</v>
      </c>
      <c r="R272" s="203">
        <v>2001</v>
      </c>
      <c r="S272" s="70">
        <f t="shared" si="443"/>
        <v>3507</v>
      </c>
      <c r="T272" s="203">
        <v>5508</v>
      </c>
      <c r="U272" s="23"/>
      <c r="V272" s="343">
        <v>-907</v>
      </c>
      <c r="W272" s="70">
        <f t="shared" si="409"/>
        <v>-1561</v>
      </c>
      <c r="X272" s="203">
        <v>-2468</v>
      </c>
      <c r="Y272" s="70">
        <f t="shared" si="410"/>
        <v>1752</v>
      </c>
      <c r="Z272" s="70">
        <f t="shared" si="410"/>
        <v>2501</v>
      </c>
      <c r="AA272" s="70">
        <f t="shared" si="410"/>
        <v>4253</v>
      </c>
      <c r="AB272" s="343">
        <v>845</v>
      </c>
      <c r="AC272" s="70">
        <f t="shared" si="411"/>
        <v>940</v>
      </c>
      <c r="AD272" s="203">
        <v>1785</v>
      </c>
      <c r="AE272" s="23"/>
      <c r="AF272" s="233">
        <f t="shared" si="444"/>
        <v>-13384</v>
      </c>
      <c r="AG272" s="233">
        <f t="shared" si="412"/>
        <v>-25946</v>
      </c>
      <c r="AH272" s="233">
        <f t="shared" si="445"/>
        <v>-39330</v>
      </c>
      <c r="AI272" s="233">
        <f t="shared" si="413"/>
        <v>17454</v>
      </c>
      <c r="AJ272" s="233">
        <f t="shared" si="414"/>
        <v>19557</v>
      </c>
      <c r="AK272" s="233">
        <f t="shared" si="415"/>
        <v>37011</v>
      </c>
      <c r="AL272" s="233">
        <f t="shared" si="446"/>
        <v>4070</v>
      </c>
      <c r="AM272" s="233">
        <f t="shared" si="416"/>
        <v>-6389</v>
      </c>
      <c r="AN272" s="233">
        <f t="shared" si="447"/>
        <v>-2319</v>
      </c>
      <c r="AO272" s="23"/>
      <c r="AP272" s="233">
        <f t="shared" si="336"/>
        <v>4360</v>
      </c>
      <c r="AQ272" s="233">
        <f t="shared" si="337"/>
        <v>17744</v>
      </c>
      <c r="AR272" s="233">
        <f t="shared" si="338"/>
        <v>-13384</v>
      </c>
      <c r="AS272" s="233">
        <f t="shared" si="339"/>
        <v>30401</v>
      </c>
      <c r="AT272" s="233">
        <f t="shared" si="340"/>
        <v>12947</v>
      </c>
      <c r="AU272" s="233">
        <f t="shared" si="341"/>
        <v>17454</v>
      </c>
      <c r="AV272" s="409">
        <f t="shared" si="342"/>
        <v>34761</v>
      </c>
      <c r="AW272" s="409">
        <f t="shared" si="343"/>
        <v>30691</v>
      </c>
      <c r="AX272" s="233">
        <f t="shared" si="344"/>
        <v>4070</v>
      </c>
      <c r="AY272" s="75"/>
      <c r="AZ272" s="744">
        <v>341186</v>
      </c>
      <c r="BA272" s="382">
        <f t="shared" si="448"/>
        <v>4.7454499999999999</v>
      </c>
      <c r="BB272" s="69">
        <f t="shared" si="417"/>
        <v>125973</v>
      </c>
      <c r="BC272" s="382">
        <f t="shared" si="449"/>
        <v>3.5255209999999999</v>
      </c>
      <c r="BD272" s="744">
        <v>467159</v>
      </c>
      <c r="BE272" s="382">
        <f t="shared" si="430"/>
        <v>8.2709709999999994</v>
      </c>
      <c r="BF272" s="744">
        <v>520629</v>
      </c>
      <c r="BG272" s="382">
        <f t="shared" si="346"/>
        <v>5.432277</v>
      </c>
      <c r="BH272" s="69">
        <f t="shared" si="401"/>
        <v>2569357</v>
      </c>
      <c r="BI272" s="382">
        <f t="shared" si="347"/>
        <v>35.786144999999998</v>
      </c>
      <c r="BJ272" s="744">
        <v>3089986</v>
      </c>
      <c r="BK272" s="382">
        <f t="shared" si="348"/>
        <v>41.218421999999997</v>
      </c>
      <c r="BL272" s="69">
        <f t="shared" si="450"/>
        <v>861815</v>
      </c>
      <c r="BM272" s="382">
        <f t="shared" si="349"/>
        <v>10.177727000000001</v>
      </c>
      <c r="BN272" s="69">
        <f t="shared" si="418"/>
        <v>2695904</v>
      </c>
      <c r="BO272" s="382">
        <f t="shared" si="350"/>
        <v>39.317858999999999</v>
      </c>
      <c r="BP272" s="744">
        <v>3557719</v>
      </c>
      <c r="BQ272" s="382">
        <f t="shared" si="431"/>
        <v>49.495586000000003</v>
      </c>
      <c r="BR272" s="20"/>
      <c r="BS272" s="744">
        <v>825268</v>
      </c>
      <c r="BT272" s="420">
        <f t="shared" si="451"/>
        <v>9.2540490000000002</v>
      </c>
      <c r="BU272" s="69">
        <f t="shared" si="419"/>
        <v>60035</v>
      </c>
      <c r="BV272" s="420">
        <f t="shared" si="452"/>
        <v>0.66426700000000005</v>
      </c>
      <c r="BW272" s="744">
        <v>885303</v>
      </c>
      <c r="BX272" s="420">
        <f t="shared" si="432"/>
        <v>9.9183160000000008</v>
      </c>
      <c r="BY272" s="744">
        <v>1547394</v>
      </c>
      <c r="BZ272" s="420">
        <f t="shared" si="433"/>
        <v>16.886033000000001</v>
      </c>
      <c r="CA272" s="69">
        <f t="shared" si="402"/>
        <v>1742915</v>
      </c>
      <c r="CB272" s="420">
        <f t="shared" si="453"/>
        <v>20.498175</v>
      </c>
      <c r="CC272" s="744">
        <v>3290309</v>
      </c>
      <c r="CD272" s="420">
        <f t="shared" si="392"/>
        <v>37.384208000000001</v>
      </c>
      <c r="CE272" s="69">
        <f t="shared" si="395"/>
        <v>2372662</v>
      </c>
      <c r="CF272" s="420">
        <f t="shared" si="396"/>
        <v>26.140082</v>
      </c>
      <c r="CG272" s="69">
        <f t="shared" si="397"/>
        <v>1805231</v>
      </c>
      <c r="CH272" s="420">
        <f t="shared" si="398"/>
        <v>21.187844999999999</v>
      </c>
      <c r="CI272" s="744">
        <v>4177893</v>
      </c>
      <c r="CJ272" s="471">
        <f t="shared" si="387"/>
        <v>47.327927000000003</v>
      </c>
      <c r="CK272" s="96"/>
      <c r="CL272" s="514">
        <v>1041</v>
      </c>
      <c r="CM272" s="868">
        <f t="shared" si="403"/>
        <v>1.0576368876080691</v>
      </c>
      <c r="CN272" s="613"/>
      <c r="CO272" s="96"/>
      <c r="CP272" s="69">
        <f t="shared" si="434"/>
        <v>360850.89913544664</v>
      </c>
      <c r="CQ272" s="692">
        <f t="shared" si="454"/>
        <v>5.0122306075667069</v>
      </c>
      <c r="CR272" s="69">
        <f t="shared" si="455"/>
        <v>133233.69164265128</v>
      </c>
      <c r="CS272" s="692">
        <f t="shared" si="456"/>
        <v>3.7186439574971315</v>
      </c>
      <c r="CT272" s="69">
        <f t="shared" si="457"/>
        <v>494084.59077809792</v>
      </c>
      <c r="CU272" s="692">
        <f t="shared" si="458"/>
        <v>8.7308745650638375</v>
      </c>
      <c r="CV272" s="69">
        <f t="shared" si="459"/>
        <v>550636.43515850138</v>
      </c>
      <c r="CW272" s="692">
        <f t="shared" si="460"/>
        <v>5.7349316289483152</v>
      </c>
      <c r="CX272" s="69">
        <f t="shared" si="461"/>
        <v>2717446.7406340055</v>
      </c>
      <c r="CY272" s="692">
        <f t="shared" si="462"/>
        <v>37.807927256006259</v>
      </c>
      <c r="CZ272" s="69">
        <f t="shared" si="463"/>
        <v>3268083.1757925069</v>
      </c>
      <c r="DA272" s="692">
        <f t="shared" si="464"/>
        <v>43.542858884954576</v>
      </c>
      <c r="DB272" s="69">
        <f t="shared" si="465"/>
        <v>911487.33429394802</v>
      </c>
      <c r="DC272" s="692">
        <f t="shared" si="466"/>
        <v>10.747162236515022</v>
      </c>
      <c r="DD272" s="69">
        <f t="shared" si="467"/>
        <v>2851287.515850144</v>
      </c>
      <c r="DE272" s="692">
        <f t="shared" si="468"/>
        <v>41.533112866480963</v>
      </c>
      <c r="DF272" s="69">
        <f t="shared" si="469"/>
        <v>3762774.850144092</v>
      </c>
      <c r="DG272" s="692">
        <f t="shared" si="399"/>
        <v>52.280275102995994</v>
      </c>
      <c r="DH272" s="20"/>
      <c r="DI272" s="69">
        <f t="shared" si="422"/>
        <v>872833.87896253599</v>
      </c>
      <c r="DJ272" s="692">
        <f t="shared" si="470"/>
        <v>9.7750359054481315</v>
      </c>
      <c r="DK272" s="69">
        <f t="shared" si="423"/>
        <v>63495.230547550425</v>
      </c>
      <c r="DL272" s="692">
        <f t="shared" si="471"/>
        <v>0.70154623930013227</v>
      </c>
      <c r="DM272" s="69">
        <f t="shared" si="424"/>
        <v>936329.10951008636</v>
      </c>
      <c r="DN272" s="692">
        <f t="shared" si="472"/>
        <v>10.476582144748267</v>
      </c>
      <c r="DO272" s="69">
        <f t="shared" si="404"/>
        <v>1636580.9740634004</v>
      </c>
      <c r="DP272" s="692">
        <f t="shared" si="473"/>
        <v>17.836203488995611</v>
      </c>
      <c r="DQ272" s="69">
        <f t="shared" si="425"/>
        <v>1843371.1959654177</v>
      </c>
      <c r="DR272" s="692">
        <f t="shared" si="474"/>
        <v>21.654665611173446</v>
      </c>
      <c r="DS272" s="69">
        <f t="shared" si="426"/>
        <v>3479952.1700288183</v>
      </c>
      <c r="DT272" s="692">
        <f t="shared" si="475"/>
        <v>39.490869100169071</v>
      </c>
      <c r="DU272" s="69">
        <f t="shared" si="427"/>
        <v>2509414.8530259365</v>
      </c>
      <c r="DV272" s="471">
        <f t="shared" si="476"/>
        <v>27.611239394443746</v>
      </c>
      <c r="DW272" s="69">
        <f t="shared" si="428"/>
        <v>1909278.8962536021</v>
      </c>
      <c r="DX272" s="692">
        <f t="shared" si="477"/>
        <v>22.383045572756487</v>
      </c>
      <c r="DY272" s="69">
        <f t="shared" si="429"/>
        <v>4418693.7492795382</v>
      </c>
      <c r="DZ272" s="692">
        <f t="shared" si="400"/>
        <v>49.994284967200237</v>
      </c>
      <c r="EA272" s="91"/>
      <c r="EB272" s="388">
        <v>315000</v>
      </c>
      <c r="EC272" s="69">
        <f t="shared" si="405"/>
        <v>1290000</v>
      </c>
      <c r="ED272" s="388">
        <v>1605000</v>
      </c>
      <c r="EE272" s="388">
        <v>258000</v>
      </c>
      <c r="EF272" s="69">
        <f t="shared" si="406"/>
        <v>665000</v>
      </c>
      <c r="EG272" s="388">
        <v>923000</v>
      </c>
      <c r="EH272" s="388">
        <v>574000</v>
      </c>
      <c r="EI272" s="69">
        <f t="shared" si="435"/>
        <v>1953000</v>
      </c>
      <c r="EJ272" s="388">
        <v>2527000</v>
      </c>
      <c r="EK272" s="91"/>
      <c r="EL272" s="69">
        <f t="shared" si="478"/>
        <v>3546000</v>
      </c>
      <c r="EM272" s="69">
        <f t="shared" si="479"/>
        <v>15670000</v>
      </c>
      <c r="EN272" s="69">
        <f t="shared" si="480"/>
        <v>19216000</v>
      </c>
      <c r="EO272" s="69">
        <f t="shared" si="481"/>
        <v>2793000</v>
      </c>
      <c r="EP272" s="69">
        <f t="shared" si="482"/>
        <v>9394000</v>
      </c>
      <c r="EQ272" s="69">
        <f t="shared" si="483"/>
        <v>12187000</v>
      </c>
      <c r="ER272" s="69">
        <f t="shared" si="484"/>
        <v>6344000</v>
      </c>
      <c r="ES272" s="69">
        <f t="shared" si="485"/>
        <v>25059000</v>
      </c>
      <c r="ET272" s="69">
        <f t="shared" si="436"/>
        <v>31403000</v>
      </c>
      <c r="EU272" s="91"/>
    </row>
    <row r="273" spans="1:151" s="72" customFormat="1">
      <c r="A273" s="61">
        <v>41214</v>
      </c>
      <c r="B273" s="343">
        <v>354</v>
      </c>
      <c r="C273" s="70">
        <f t="shared" si="437"/>
        <v>915</v>
      </c>
      <c r="D273" s="203">
        <v>1269</v>
      </c>
      <c r="E273" s="70">
        <f t="shared" si="438"/>
        <v>2463</v>
      </c>
      <c r="F273" s="70">
        <f t="shared" si="439"/>
        <v>3609</v>
      </c>
      <c r="G273" s="70">
        <f t="shared" si="440"/>
        <v>6072</v>
      </c>
      <c r="H273" s="203">
        <v>2817</v>
      </c>
      <c r="I273" s="70">
        <f t="shared" si="441"/>
        <v>4524</v>
      </c>
      <c r="J273" s="203">
        <v>7341</v>
      </c>
      <c r="K273" s="23"/>
      <c r="L273" s="203">
        <v>1207</v>
      </c>
      <c r="M273" s="70">
        <f t="shared" si="442"/>
        <v>2109</v>
      </c>
      <c r="N273" s="203">
        <v>3316</v>
      </c>
      <c r="O273" s="70">
        <f t="shared" si="408"/>
        <v>890</v>
      </c>
      <c r="P273" s="70">
        <f t="shared" si="408"/>
        <v>1438</v>
      </c>
      <c r="Q273" s="70">
        <f t="shared" si="408"/>
        <v>2328</v>
      </c>
      <c r="R273" s="203">
        <v>2097</v>
      </c>
      <c r="S273" s="70">
        <f t="shared" si="443"/>
        <v>3547</v>
      </c>
      <c r="T273" s="203">
        <v>5644</v>
      </c>
      <c r="U273" s="23"/>
      <c r="V273" s="343">
        <v>-853</v>
      </c>
      <c r="W273" s="70">
        <f t="shared" si="409"/>
        <v>-1194</v>
      </c>
      <c r="X273" s="203">
        <v>-2047</v>
      </c>
      <c r="Y273" s="70">
        <f t="shared" si="410"/>
        <v>1573</v>
      </c>
      <c r="Z273" s="70">
        <f t="shared" si="410"/>
        <v>2171</v>
      </c>
      <c r="AA273" s="70">
        <f t="shared" si="410"/>
        <v>3744</v>
      </c>
      <c r="AB273" s="343">
        <v>720</v>
      </c>
      <c r="AC273" s="70">
        <f t="shared" si="411"/>
        <v>977</v>
      </c>
      <c r="AD273" s="203">
        <v>1697</v>
      </c>
      <c r="AE273" s="23"/>
      <c r="AF273" s="233">
        <f t="shared" si="444"/>
        <v>-13420</v>
      </c>
      <c r="AG273" s="233">
        <f t="shared" si="412"/>
        <v>-25426</v>
      </c>
      <c r="AH273" s="233">
        <f t="shared" si="445"/>
        <v>-38846</v>
      </c>
      <c r="AI273" s="233">
        <f t="shared" si="413"/>
        <v>17545</v>
      </c>
      <c r="AJ273" s="233">
        <f t="shared" si="414"/>
        <v>19734</v>
      </c>
      <c r="AK273" s="233">
        <f t="shared" si="415"/>
        <v>37279</v>
      </c>
      <c r="AL273" s="233">
        <f t="shared" si="446"/>
        <v>4125</v>
      </c>
      <c r="AM273" s="233">
        <f t="shared" si="416"/>
        <v>-5692</v>
      </c>
      <c r="AN273" s="233">
        <f t="shared" si="447"/>
        <v>-1567</v>
      </c>
      <c r="AO273" s="23"/>
      <c r="AP273" s="233">
        <f t="shared" si="336"/>
        <v>4423</v>
      </c>
      <c r="AQ273" s="233">
        <f t="shared" si="337"/>
        <v>17843</v>
      </c>
      <c r="AR273" s="233">
        <f t="shared" si="338"/>
        <v>-13420</v>
      </c>
      <c r="AS273" s="233">
        <f t="shared" si="339"/>
        <v>30357</v>
      </c>
      <c r="AT273" s="233">
        <f t="shared" si="340"/>
        <v>12812</v>
      </c>
      <c r="AU273" s="233">
        <f t="shared" si="341"/>
        <v>17545</v>
      </c>
      <c r="AV273" s="409">
        <f t="shared" si="342"/>
        <v>34780</v>
      </c>
      <c r="AW273" s="409">
        <f t="shared" si="343"/>
        <v>30655</v>
      </c>
      <c r="AX273" s="233">
        <f t="shared" si="344"/>
        <v>4125</v>
      </c>
      <c r="AY273" s="75"/>
      <c r="AZ273" s="744">
        <v>421506</v>
      </c>
      <c r="BA273" s="382">
        <f t="shared" si="448"/>
        <v>4.7195790000000004</v>
      </c>
      <c r="BB273" s="69">
        <f t="shared" si="417"/>
        <v>140064</v>
      </c>
      <c r="BC273" s="382">
        <f t="shared" si="449"/>
        <v>3.0035479999999999</v>
      </c>
      <c r="BD273" s="744">
        <v>561570</v>
      </c>
      <c r="BE273" s="382">
        <f t="shared" si="430"/>
        <v>7.7231269999999999</v>
      </c>
      <c r="BF273" s="744">
        <v>469512</v>
      </c>
      <c r="BG273" s="382">
        <f t="shared" si="346"/>
        <v>5.213857</v>
      </c>
      <c r="BH273" s="69">
        <f t="shared" ref="BH273:BH281" si="486">BJ273-BF273</f>
        <v>2888997</v>
      </c>
      <c r="BI273" s="382">
        <f t="shared" si="347"/>
        <v>35.910668000000001</v>
      </c>
      <c r="BJ273" s="744">
        <v>3358509</v>
      </c>
      <c r="BK273" s="382">
        <f t="shared" si="348"/>
        <v>41.124524999999998</v>
      </c>
      <c r="BL273" s="69">
        <f t="shared" si="450"/>
        <v>891018</v>
      </c>
      <c r="BM273" s="382">
        <f t="shared" si="349"/>
        <v>9.9334360000000004</v>
      </c>
      <c r="BN273" s="69">
        <f t="shared" si="418"/>
        <v>3029818</v>
      </c>
      <c r="BO273" s="382">
        <f t="shared" si="350"/>
        <v>38.920549000000001</v>
      </c>
      <c r="BP273" s="744">
        <v>3920836</v>
      </c>
      <c r="BQ273" s="382">
        <f t="shared" si="431"/>
        <v>48.853985000000002</v>
      </c>
      <c r="BR273" s="20"/>
      <c r="BS273" s="744">
        <v>877718</v>
      </c>
      <c r="BT273" s="420">
        <f t="shared" si="451"/>
        <v>9.2843889999999991</v>
      </c>
      <c r="BU273" s="69">
        <f t="shared" si="419"/>
        <v>49345</v>
      </c>
      <c r="BV273" s="420">
        <f t="shared" si="452"/>
        <v>0.64695599999999998</v>
      </c>
      <c r="BW273" s="744">
        <v>927063</v>
      </c>
      <c r="BX273" s="420">
        <f t="shared" si="432"/>
        <v>9.9313450000000003</v>
      </c>
      <c r="BY273" s="744">
        <v>1552885</v>
      </c>
      <c r="BZ273" s="420">
        <f t="shared" si="433"/>
        <v>16.833444</v>
      </c>
      <c r="CA273" s="69">
        <f t="shared" ref="CA273:CA281" si="487">CC273-BY273</f>
        <v>1911635</v>
      </c>
      <c r="CB273" s="420">
        <f t="shared" si="453"/>
        <v>20.703517999999999</v>
      </c>
      <c r="CC273" s="744">
        <v>3464520</v>
      </c>
      <c r="CD273" s="420">
        <f t="shared" si="392"/>
        <v>37.536962000000003</v>
      </c>
      <c r="CE273" s="69">
        <f t="shared" si="395"/>
        <v>2430603</v>
      </c>
      <c r="CF273" s="420">
        <f t="shared" si="396"/>
        <v>26.117833000000001</v>
      </c>
      <c r="CG273" s="69">
        <f t="shared" si="397"/>
        <v>1963405</v>
      </c>
      <c r="CH273" s="420">
        <f t="shared" si="398"/>
        <v>21.375862999999999</v>
      </c>
      <c r="CI273" s="744">
        <v>4394008</v>
      </c>
      <c r="CJ273" s="471">
        <f t="shared" si="387"/>
        <v>47.493696</v>
      </c>
      <c r="CK273" s="96"/>
      <c r="CL273" s="514">
        <v>1041</v>
      </c>
      <c r="CM273" s="868">
        <f t="shared" si="403"/>
        <v>1.0576368876080691</v>
      </c>
      <c r="CN273" s="613"/>
      <c r="CO273" s="96"/>
      <c r="CP273" s="69">
        <f t="shared" si="434"/>
        <v>445800.29394812678</v>
      </c>
      <c r="CQ273" s="692">
        <f t="shared" si="454"/>
        <v>4.9902606479535798</v>
      </c>
      <c r="CR273" s="69">
        <f t="shared" si="455"/>
        <v>148136.85302593658</v>
      </c>
      <c r="CS273" s="692">
        <f t="shared" si="456"/>
        <v>3.1745654857367436</v>
      </c>
      <c r="CT273" s="69">
        <f t="shared" si="457"/>
        <v>593937.14697406336</v>
      </c>
      <c r="CU273" s="692">
        <f t="shared" si="458"/>
        <v>8.1648261336903225</v>
      </c>
      <c r="CV273" s="69">
        <f t="shared" si="459"/>
        <v>496573.21037463972</v>
      </c>
      <c r="CW273" s="692">
        <f t="shared" si="460"/>
        <v>5.5122141156762314</v>
      </c>
      <c r="CX273" s="69">
        <f t="shared" si="461"/>
        <v>3055509.7953890488</v>
      </c>
      <c r="CY273" s="692">
        <f t="shared" si="462"/>
        <v>37.972947142563392</v>
      </c>
      <c r="CZ273" s="69">
        <f t="shared" si="463"/>
        <v>3552083.0057636886</v>
      </c>
      <c r="DA273" s="692">
        <f t="shared" si="464"/>
        <v>43.485161258239629</v>
      </c>
      <c r="DB273" s="69">
        <f t="shared" si="465"/>
        <v>942373.50432276644</v>
      </c>
      <c r="DC273" s="692">
        <f t="shared" si="466"/>
        <v>10.502474763629813</v>
      </c>
      <c r="DD273" s="69">
        <f t="shared" si="467"/>
        <v>3204447.2795389048</v>
      </c>
      <c r="DE273" s="692">
        <f t="shared" si="468"/>
        <v>41.154209787045509</v>
      </c>
      <c r="DF273" s="69">
        <f t="shared" si="469"/>
        <v>4146820.7838616711</v>
      </c>
      <c r="DG273" s="692">
        <f t="shared" si="399"/>
        <v>51.656684550675322</v>
      </c>
      <c r="DH273" s="20"/>
      <c r="DI273" s="69">
        <f t="shared" si="422"/>
        <v>928306.93371757912</v>
      </c>
      <c r="DJ273" s="692">
        <f t="shared" si="470"/>
        <v>9.8173379217867964</v>
      </c>
      <c r="DK273" s="69">
        <f t="shared" si="423"/>
        <v>52189.092219020167</v>
      </c>
      <c r="DL273" s="692">
        <f t="shared" si="471"/>
        <v>0.68404088137670227</v>
      </c>
      <c r="DM273" s="69">
        <f t="shared" si="424"/>
        <v>980496.02593659936</v>
      </c>
      <c r="DN273" s="692">
        <f t="shared" si="472"/>
        <v>10.501378803163499</v>
      </c>
      <c r="DO273" s="69">
        <f t="shared" si="404"/>
        <v>1642388.4582132564</v>
      </c>
      <c r="DP273" s="692">
        <f t="shared" si="473"/>
        <v>17.799933947208871</v>
      </c>
      <c r="DQ273" s="69">
        <f t="shared" si="425"/>
        <v>2021815.6916426511</v>
      </c>
      <c r="DR273" s="692">
        <f t="shared" si="474"/>
        <v>21.892409610508405</v>
      </c>
      <c r="DS273" s="69">
        <f t="shared" si="426"/>
        <v>3664204.1498559075</v>
      </c>
      <c r="DT273" s="692">
        <f t="shared" si="475"/>
        <v>39.69234355771728</v>
      </c>
      <c r="DU273" s="69">
        <f t="shared" si="427"/>
        <v>2570695.3919308353</v>
      </c>
      <c r="DV273" s="471">
        <f t="shared" si="476"/>
        <v>27.617271868995665</v>
      </c>
      <c r="DW273" s="69">
        <f t="shared" si="428"/>
        <v>2076569.5533141207</v>
      </c>
      <c r="DX273" s="692">
        <f t="shared" si="477"/>
        <v>22.603298804133285</v>
      </c>
      <c r="DY273" s="69">
        <f t="shared" si="429"/>
        <v>4647264.9452449568</v>
      </c>
      <c r="DZ273" s="692">
        <f t="shared" si="400"/>
        <v>50.220570673128947</v>
      </c>
      <c r="EA273" s="91"/>
      <c r="EB273" s="388">
        <v>332000</v>
      </c>
      <c r="EC273" s="69">
        <f t="shared" si="405"/>
        <v>1155000</v>
      </c>
      <c r="ED273" s="388">
        <v>1487000</v>
      </c>
      <c r="EE273" s="388">
        <v>263000</v>
      </c>
      <c r="EF273" s="69">
        <f t="shared" si="406"/>
        <v>879000</v>
      </c>
      <c r="EG273" s="388">
        <v>1142000</v>
      </c>
      <c r="EH273" s="388">
        <v>595000</v>
      </c>
      <c r="EI273" s="69">
        <f t="shared" si="435"/>
        <v>2034000</v>
      </c>
      <c r="EJ273" s="388">
        <v>2629000</v>
      </c>
      <c r="EK273" s="91"/>
      <c r="EL273" s="69">
        <f t="shared" si="478"/>
        <v>3614000</v>
      </c>
      <c r="EM273" s="69">
        <f t="shared" si="479"/>
        <v>15622000</v>
      </c>
      <c r="EN273" s="69">
        <f t="shared" si="480"/>
        <v>19236000</v>
      </c>
      <c r="EO273" s="69">
        <f t="shared" si="481"/>
        <v>2785000</v>
      </c>
      <c r="EP273" s="69">
        <f t="shared" si="482"/>
        <v>9348000</v>
      </c>
      <c r="EQ273" s="69">
        <f t="shared" si="483"/>
        <v>12133000</v>
      </c>
      <c r="ER273" s="69">
        <f t="shared" si="484"/>
        <v>6403000</v>
      </c>
      <c r="ES273" s="69">
        <f t="shared" si="485"/>
        <v>24966000</v>
      </c>
      <c r="ET273" s="69">
        <f t="shared" si="436"/>
        <v>31369000</v>
      </c>
      <c r="EU273" s="91"/>
    </row>
    <row r="274" spans="1:151" s="343" customFormat="1">
      <c r="A274" s="61">
        <v>41244</v>
      </c>
      <c r="B274" s="343">
        <v>555</v>
      </c>
      <c r="C274" s="70">
        <f t="shared" si="437"/>
        <v>1354</v>
      </c>
      <c r="D274" s="203">
        <v>1909</v>
      </c>
      <c r="E274" s="70">
        <f t="shared" si="438"/>
        <v>2347</v>
      </c>
      <c r="F274" s="70">
        <f t="shared" si="439"/>
        <v>3320</v>
      </c>
      <c r="G274" s="70">
        <f t="shared" si="440"/>
        <v>5667</v>
      </c>
      <c r="H274" s="203">
        <v>2902</v>
      </c>
      <c r="I274" s="70">
        <f t="shared" si="441"/>
        <v>4674</v>
      </c>
      <c r="J274" s="203">
        <v>7576</v>
      </c>
      <c r="K274" s="23"/>
      <c r="L274" s="203">
        <v>1927</v>
      </c>
      <c r="M274" s="70">
        <f t="shared" si="442"/>
        <v>3033</v>
      </c>
      <c r="N274" s="203">
        <v>4960</v>
      </c>
      <c r="O274" s="70">
        <f t="shared" si="408"/>
        <v>1289</v>
      </c>
      <c r="P274" s="70">
        <f t="shared" si="408"/>
        <v>1909</v>
      </c>
      <c r="Q274" s="70">
        <f t="shared" si="408"/>
        <v>3198</v>
      </c>
      <c r="R274" s="203">
        <v>3216</v>
      </c>
      <c r="S274" s="70">
        <f t="shared" si="443"/>
        <v>4942</v>
      </c>
      <c r="T274" s="203">
        <v>8158</v>
      </c>
      <c r="U274" s="23"/>
      <c r="V274" s="203">
        <v>-1372</v>
      </c>
      <c r="W274" s="70">
        <f t="shared" si="409"/>
        <v>-1679</v>
      </c>
      <c r="X274" s="203">
        <v>-3051</v>
      </c>
      <c r="Y274" s="70">
        <f t="shared" si="410"/>
        <v>1058</v>
      </c>
      <c r="Z274" s="70">
        <f t="shared" si="410"/>
        <v>1411</v>
      </c>
      <c r="AA274" s="70">
        <f t="shared" si="410"/>
        <v>2469</v>
      </c>
      <c r="AB274" s="343">
        <v>-314</v>
      </c>
      <c r="AC274" s="70">
        <f t="shared" si="411"/>
        <v>-268</v>
      </c>
      <c r="AD274" s="343">
        <v>-582</v>
      </c>
      <c r="AE274" s="23"/>
      <c r="AF274" s="233">
        <f t="shared" si="444"/>
        <v>-13689</v>
      </c>
      <c r="AG274" s="233">
        <f t="shared" si="412"/>
        <v>-25107</v>
      </c>
      <c r="AH274" s="233">
        <f t="shared" si="445"/>
        <v>-38796</v>
      </c>
      <c r="AI274" s="233">
        <f t="shared" si="413"/>
        <v>17564</v>
      </c>
      <c r="AJ274" s="233">
        <f t="shared" si="414"/>
        <v>20067</v>
      </c>
      <c r="AK274" s="233">
        <f t="shared" si="415"/>
        <v>37631</v>
      </c>
      <c r="AL274" s="233">
        <f t="shared" si="446"/>
        <v>3875</v>
      </c>
      <c r="AM274" s="233">
        <f t="shared" si="416"/>
        <v>-5040</v>
      </c>
      <c r="AN274" s="233">
        <f t="shared" si="447"/>
        <v>-1165</v>
      </c>
      <c r="AO274" s="23"/>
      <c r="AP274" s="233">
        <f t="shared" si="336"/>
        <v>4471</v>
      </c>
      <c r="AQ274" s="233">
        <f t="shared" si="337"/>
        <v>18160</v>
      </c>
      <c r="AR274" s="233">
        <f t="shared" si="338"/>
        <v>-13689</v>
      </c>
      <c r="AS274" s="233">
        <f t="shared" si="339"/>
        <v>30424</v>
      </c>
      <c r="AT274" s="233">
        <f t="shared" si="340"/>
        <v>12860</v>
      </c>
      <c r="AU274" s="233">
        <f t="shared" si="341"/>
        <v>17564</v>
      </c>
      <c r="AV274" s="409">
        <f t="shared" si="342"/>
        <v>34895</v>
      </c>
      <c r="AW274" s="409">
        <f t="shared" si="343"/>
        <v>31020</v>
      </c>
      <c r="AX274" s="233">
        <f t="shared" si="344"/>
        <v>3875</v>
      </c>
      <c r="AY274" s="75"/>
      <c r="AZ274" s="744">
        <v>400090</v>
      </c>
      <c r="BA274" s="382">
        <f t="shared" si="448"/>
        <v>4.651205</v>
      </c>
      <c r="BB274" s="69">
        <f t="shared" si="417"/>
        <v>159202</v>
      </c>
      <c r="BC274" s="382">
        <f t="shared" si="449"/>
        <v>2.479114</v>
      </c>
      <c r="BD274" s="744">
        <v>559292</v>
      </c>
      <c r="BE274" s="382">
        <f t="shared" si="430"/>
        <v>7.1303190000000001</v>
      </c>
      <c r="BF274" s="744">
        <v>456719</v>
      </c>
      <c r="BG274" s="382">
        <f t="shared" si="346"/>
        <v>5.0820920000000003</v>
      </c>
      <c r="BH274" s="69">
        <f t="shared" si="486"/>
        <v>3181494</v>
      </c>
      <c r="BI274" s="382">
        <f t="shared" si="347"/>
        <v>35.856732000000001</v>
      </c>
      <c r="BJ274" s="744">
        <v>3638213</v>
      </c>
      <c r="BK274" s="382">
        <f t="shared" si="348"/>
        <v>40.938823999999997</v>
      </c>
      <c r="BL274" s="69">
        <f t="shared" si="450"/>
        <v>856809</v>
      </c>
      <c r="BM274" s="382">
        <f t="shared" si="349"/>
        <v>9.7332970000000003</v>
      </c>
      <c r="BN274" s="69">
        <f t="shared" si="418"/>
        <v>3341520</v>
      </c>
      <c r="BO274" s="382">
        <f t="shared" si="350"/>
        <v>38.342495999999997</v>
      </c>
      <c r="BP274" s="744">
        <v>4198329</v>
      </c>
      <c r="BQ274" s="382">
        <f t="shared" si="431"/>
        <v>48.075792999999997</v>
      </c>
      <c r="BR274" s="20"/>
      <c r="BS274" s="744">
        <v>756069</v>
      </c>
      <c r="BT274" s="420">
        <f t="shared" si="451"/>
        <v>9.0918690000000009</v>
      </c>
      <c r="BU274" s="69">
        <f t="shared" si="419"/>
        <v>47167</v>
      </c>
      <c r="BV274" s="420">
        <f t="shared" si="452"/>
        <v>0.61923499999999998</v>
      </c>
      <c r="BW274" s="744">
        <v>803236</v>
      </c>
      <c r="BX274" s="420">
        <f t="shared" si="432"/>
        <v>9.7111040000000006</v>
      </c>
      <c r="BY274" s="744">
        <v>1287469</v>
      </c>
      <c r="BZ274" s="420">
        <f t="shared" si="433"/>
        <v>16.876816999999999</v>
      </c>
      <c r="CA274" s="69">
        <f t="shared" si="487"/>
        <v>1441188</v>
      </c>
      <c r="CB274" s="420">
        <f t="shared" si="453"/>
        <v>20.422699000000001</v>
      </c>
      <c r="CC274" s="744">
        <v>2728657</v>
      </c>
      <c r="CD274" s="420">
        <f t="shared" si="392"/>
        <v>37.299515999999997</v>
      </c>
      <c r="CE274" s="69">
        <f t="shared" si="395"/>
        <v>2043538</v>
      </c>
      <c r="CF274" s="420">
        <f t="shared" si="396"/>
        <v>25.968686000000002</v>
      </c>
      <c r="CG274" s="69">
        <f t="shared" si="397"/>
        <v>1490250</v>
      </c>
      <c r="CH274" s="420">
        <f t="shared" si="398"/>
        <v>21.067366</v>
      </c>
      <c r="CI274" s="744">
        <v>3533788</v>
      </c>
      <c r="CJ274" s="471">
        <f t="shared" si="387"/>
        <v>47.036051999999998</v>
      </c>
      <c r="CK274" s="96"/>
      <c r="CL274" s="514">
        <v>1033</v>
      </c>
      <c r="CM274" s="868">
        <f t="shared" si="403"/>
        <v>1.0658276863504357</v>
      </c>
      <c r="CN274" s="613"/>
      <c r="CO274" s="96"/>
      <c r="CP274" s="69">
        <f t="shared" si="434"/>
        <v>426426.99903194583</v>
      </c>
      <c r="CQ274" s="692">
        <f t="shared" si="454"/>
        <v>4.9221729164006751</v>
      </c>
      <c r="CR274" s="69">
        <f t="shared" si="455"/>
        <v>169681.89932236206</v>
      </c>
      <c r="CS274" s="692">
        <f t="shared" si="456"/>
        <v>2.6225951933045515</v>
      </c>
      <c r="CT274" s="69">
        <f t="shared" si="457"/>
        <v>596108.89835430786</v>
      </c>
      <c r="CU274" s="692">
        <f t="shared" si="458"/>
        <v>7.5447681097052257</v>
      </c>
      <c r="CV274" s="69">
        <f t="shared" si="459"/>
        <v>486783.75508228462</v>
      </c>
      <c r="CW274" s="692">
        <f t="shared" si="460"/>
        <v>5.3777889695121122</v>
      </c>
      <c r="CX274" s="69">
        <f t="shared" si="461"/>
        <v>3390924.389157793</v>
      </c>
      <c r="CY274" s="692">
        <f t="shared" si="462"/>
        <v>37.948523084933079</v>
      </c>
      <c r="CZ274" s="69">
        <f t="shared" si="463"/>
        <v>3877708.1442400776</v>
      </c>
      <c r="DA274" s="692">
        <f t="shared" si="464"/>
        <v>43.326312054445189</v>
      </c>
      <c r="DB274" s="69">
        <f t="shared" si="465"/>
        <v>913210.7541142304</v>
      </c>
      <c r="DC274" s="692">
        <f t="shared" si="466"/>
        <v>10.299961885912786</v>
      </c>
      <c r="DD274" s="69">
        <f t="shared" si="467"/>
        <v>3561484.5304937079</v>
      </c>
      <c r="DE274" s="692">
        <f t="shared" si="468"/>
        <v>40.578158485324451</v>
      </c>
      <c r="DF274" s="69">
        <f t="shared" si="469"/>
        <v>4474695.2846079385</v>
      </c>
      <c r="DG274" s="692">
        <f t="shared" si="399"/>
        <v>50.878120371237252</v>
      </c>
      <c r="DH274" s="20"/>
      <c r="DI274" s="69">
        <f t="shared" si="422"/>
        <v>805839.27299128752</v>
      </c>
      <c r="DJ274" s="692">
        <f t="shared" si="470"/>
        <v>9.6218382791500883</v>
      </c>
      <c r="DK274" s="69">
        <f t="shared" si="423"/>
        <v>50271.894482090996</v>
      </c>
      <c r="DL274" s="692">
        <f t="shared" si="471"/>
        <v>0.65526034249350085</v>
      </c>
      <c r="DM274" s="69">
        <f t="shared" si="424"/>
        <v>856111.16747337859</v>
      </c>
      <c r="DN274" s="692">
        <f t="shared" si="472"/>
        <v>10.277098621643589</v>
      </c>
      <c r="DO274" s="69">
        <f t="shared" si="404"/>
        <v>1372220.1055179092</v>
      </c>
      <c r="DP274" s="692">
        <f t="shared" si="473"/>
        <v>17.858875341317386</v>
      </c>
      <c r="DQ274" s="69">
        <f t="shared" si="425"/>
        <v>1536058.0716360116</v>
      </c>
      <c r="DR274" s="692">
        <f t="shared" si="474"/>
        <v>21.610701903620928</v>
      </c>
      <c r="DS274" s="69">
        <f t="shared" si="426"/>
        <v>2908278.1771539208</v>
      </c>
      <c r="DT274" s="692">
        <f t="shared" si="475"/>
        <v>39.469577244938314</v>
      </c>
      <c r="DU274" s="69">
        <f t="shared" si="427"/>
        <v>2178059.3785091965</v>
      </c>
      <c r="DV274" s="471">
        <f t="shared" si="476"/>
        <v>27.480713620467466</v>
      </c>
      <c r="DW274" s="69">
        <f t="shared" si="428"/>
        <v>1588349.7095837367</v>
      </c>
      <c r="DX274" s="692">
        <f t="shared" si="477"/>
        <v>22.292875314292285</v>
      </c>
      <c r="DY274" s="69">
        <f t="shared" si="429"/>
        <v>3766409.0880929334</v>
      </c>
      <c r="DZ274" s="692">
        <f t="shared" si="400"/>
        <v>49.773588934759758</v>
      </c>
      <c r="EA274" s="91"/>
      <c r="EB274" s="388">
        <v>317000</v>
      </c>
      <c r="EC274" s="69">
        <f t="shared" si="405"/>
        <v>1568000</v>
      </c>
      <c r="ED274" s="388">
        <v>1885000</v>
      </c>
      <c r="EE274" s="388">
        <v>284000</v>
      </c>
      <c r="EF274" s="69">
        <f t="shared" si="406"/>
        <v>1108000</v>
      </c>
      <c r="EG274" s="388">
        <v>1392000</v>
      </c>
      <c r="EH274" s="388">
        <v>602000</v>
      </c>
      <c r="EI274" s="69">
        <f t="shared" si="435"/>
        <v>2675000</v>
      </c>
      <c r="EJ274" s="388">
        <v>3277000</v>
      </c>
      <c r="EK274" s="91"/>
      <c r="EL274" s="69">
        <f t="shared" si="478"/>
        <v>3618000</v>
      </c>
      <c r="EM274" s="69">
        <f t="shared" si="479"/>
        <v>15632000</v>
      </c>
      <c r="EN274" s="69">
        <f t="shared" si="480"/>
        <v>19250000</v>
      </c>
      <c r="EO274" s="69">
        <f t="shared" si="481"/>
        <v>2803000</v>
      </c>
      <c r="EP274" s="69">
        <f t="shared" si="482"/>
        <v>9385000</v>
      </c>
      <c r="EQ274" s="69">
        <f t="shared" si="483"/>
        <v>12188000</v>
      </c>
      <c r="ER274" s="69">
        <f t="shared" si="484"/>
        <v>6427000</v>
      </c>
      <c r="ES274" s="69">
        <f t="shared" si="485"/>
        <v>25011000</v>
      </c>
      <c r="ET274" s="69">
        <f t="shared" si="436"/>
        <v>31438000</v>
      </c>
      <c r="EU274" s="91"/>
    </row>
    <row r="275" spans="1:151" s="72" customFormat="1" ht="15.75" customHeight="1">
      <c r="A275" s="61">
        <v>41275</v>
      </c>
      <c r="B275" s="343">
        <v>546</v>
      </c>
      <c r="C275" s="203">
        <f t="shared" si="437"/>
        <v>1249</v>
      </c>
      <c r="D275" s="203">
        <v>1795</v>
      </c>
      <c r="E275" s="203">
        <f t="shared" si="438"/>
        <v>3073</v>
      </c>
      <c r="F275" s="203">
        <f t="shared" si="439"/>
        <v>4177</v>
      </c>
      <c r="G275" s="203">
        <f t="shared" si="440"/>
        <v>7250</v>
      </c>
      <c r="H275" s="203">
        <v>3619</v>
      </c>
      <c r="I275" s="203">
        <f t="shared" si="441"/>
        <v>5426</v>
      </c>
      <c r="J275" s="203">
        <v>9045</v>
      </c>
      <c r="K275" s="23"/>
      <c r="L275" s="203">
        <v>2135</v>
      </c>
      <c r="M275" s="70">
        <f t="shared" si="442"/>
        <v>3543</v>
      </c>
      <c r="N275" s="203">
        <v>5678</v>
      </c>
      <c r="O275" s="70">
        <f t="shared" ref="O275:O280" si="488">R275-L275</f>
        <v>986</v>
      </c>
      <c r="P275" s="70">
        <f t="shared" ref="P275:Q281" si="489">S275-M275</f>
        <v>1706</v>
      </c>
      <c r="Q275" s="70">
        <f t="shared" si="489"/>
        <v>2692</v>
      </c>
      <c r="R275" s="203">
        <v>3121</v>
      </c>
      <c r="S275" s="70">
        <f t="shared" si="443"/>
        <v>5249</v>
      </c>
      <c r="T275" s="203">
        <v>8370</v>
      </c>
      <c r="U275" s="23"/>
      <c r="V275" s="203">
        <v>-1589</v>
      </c>
      <c r="W275" s="70">
        <f t="shared" ref="W275:AC275" si="490">+C275-M275</f>
        <v>-2294</v>
      </c>
      <c r="X275" s="203">
        <v>-3883</v>
      </c>
      <c r="Y275" s="70">
        <f t="shared" ref="Y275:Y280" si="491">+E275-O275</f>
        <v>2087</v>
      </c>
      <c r="Z275" s="70">
        <f t="shared" si="490"/>
        <v>2471</v>
      </c>
      <c r="AA275" s="70">
        <f t="shared" si="490"/>
        <v>4558</v>
      </c>
      <c r="AB275" s="343">
        <v>498</v>
      </c>
      <c r="AC275" s="70">
        <f t="shared" si="490"/>
        <v>177</v>
      </c>
      <c r="AD275" s="343">
        <v>675</v>
      </c>
      <c r="AE275" s="23"/>
      <c r="AF275" s="233">
        <f t="shared" si="444"/>
        <v>-13806</v>
      </c>
      <c r="AG275" s="233">
        <f t="shared" si="412"/>
        <v>-24130</v>
      </c>
      <c r="AH275" s="233">
        <f t="shared" si="445"/>
        <v>-37936</v>
      </c>
      <c r="AI275" s="233">
        <f t="shared" si="413"/>
        <v>17576</v>
      </c>
      <c r="AJ275" s="233">
        <f t="shared" si="414"/>
        <v>20372</v>
      </c>
      <c r="AK275" s="233">
        <f t="shared" si="415"/>
        <v>37948</v>
      </c>
      <c r="AL275" s="233">
        <f t="shared" si="446"/>
        <v>3770</v>
      </c>
      <c r="AM275" s="233">
        <f t="shared" si="416"/>
        <v>-3758</v>
      </c>
      <c r="AN275" s="233">
        <f t="shared" si="447"/>
        <v>12</v>
      </c>
      <c r="AO275" s="23"/>
      <c r="AP275" s="233">
        <f t="shared" si="336"/>
        <v>4507</v>
      </c>
      <c r="AQ275" s="233">
        <f t="shared" si="337"/>
        <v>18313</v>
      </c>
      <c r="AR275" s="233">
        <f t="shared" si="338"/>
        <v>-13806</v>
      </c>
      <c r="AS275" s="233">
        <f t="shared" si="339"/>
        <v>30330</v>
      </c>
      <c r="AT275" s="233">
        <f t="shared" si="340"/>
        <v>12754</v>
      </c>
      <c r="AU275" s="233">
        <f t="shared" si="341"/>
        <v>17576</v>
      </c>
      <c r="AV275" s="409">
        <f t="shared" si="342"/>
        <v>34837</v>
      </c>
      <c r="AW275" s="409">
        <f t="shared" si="343"/>
        <v>31067</v>
      </c>
      <c r="AX275" s="233">
        <f t="shared" si="344"/>
        <v>3770</v>
      </c>
      <c r="AY275" s="75"/>
      <c r="AZ275" s="744">
        <v>340351</v>
      </c>
      <c r="BA275" s="382">
        <f t="shared" si="448"/>
        <v>4.6881909999999998</v>
      </c>
      <c r="BB275" s="69">
        <f t="shared" si="417"/>
        <v>159396</v>
      </c>
      <c r="BC275" s="382">
        <f t="shared" si="449"/>
        <v>2.1187990000000001</v>
      </c>
      <c r="BD275" s="744">
        <v>499747</v>
      </c>
      <c r="BE275" s="382">
        <f t="shared" si="430"/>
        <v>6.8069899999999999</v>
      </c>
      <c r="BF275" s="744">
        <v>348529</v>
      </c>
      <c r="BG275" s="382">
        <f t="shared" si="346"/>
        <v>4.9290919999999998</v>
      </c>
      <c r="BH275" s="69">
        <f t="shared" si="486"/>
        <v>2585270</v>
      </c>
      <c r="BI275" s="382">
        <f t="shared" si="347"/>
        <v>35.592539000000002</v>
      </c>
      <c r="BJ275" s="744">
        <v>2933799</v>
      </c>
      <c r="BK275" s="382">
        <f t="shared" si="348"/>
        <v>40.521630999999999</v>
      </c>
      <c r="BL275" s="69">
        <f t="shared" si="450"/>
        <v>688880</v>
      </c>
      <c r="BM275" s="382">
        <f t="shared" si="349"/>
        <v>9.6172830000000005</v>
      </c>
      <c r="BN275" s="69">
        <f t="shared" si="418"/>
        <v>2745089</v>
      </c>
      <c r="BO275" s="382">
        <f t="shared" si="350"/>
        <v>37.718083</v>
      </c>
      <c r="BP275" s="744">
        <v>3433969</v>
      </c>
      <c r="BQ275" s="382">
        <f t="shared" ref="BQ275:BQ345" si="492">SUM(BP264:BP275)/1000000</f>
        <v>47.335366</v>
      </c>
      <c r="BR275" s="20"/>
      <c r="BS275" s="744">
        <v>642921</v>
      </c>
      <c r="BT275" s="420">
        <f t="shared" si="451"/>
        <v>9.1374639999999996</v>
      </c>
      <c r="BU275" s="69">
        <f t="shared" si="419"/>
        <v>62803</v>
      </c>
      <c r="BV275" s="420">
        <f t="shared" si="452"/>
        <v>0.62814300000000001</v>
      </c>
      <c r="BW275" s="744">
        <v>705724</v>
      </c>
      <c r="BX275" s="420">
        <f t="shared" si="432"/>
        <v>9.7656069999999993</v>
      </c>
      <c r="BY275" s="744">
        <v>1363833</v>
      </c>
      <c r="BZ275" s="420">
        <f t="shared" si="433"/>
        <v>16.901257999999999</v>
      </c>
      <c r="CA275" s="69">
        <f t="shared" si="487"/>
        <v>1570802</v>
      </c>
      <c r="CB275" s="420">
        <f t="shared" si="453"/>
        <v>20.309411999999998</v>
      </c>
      <c r="CC275" s="744">
        <v>2934635</v>
      </c>
      <c r="CD275" s="420">
        <f t="shared" si="392"/>
        <v>37.21067</v>
      </c>
      <c r="CE275" s="69">
        <f t="shared" si="395"/>
        <v>2006754</v>
      </c>
      <c r="CF275" s="420">
        <f t="shared" si="396"/>
        <v>26.038722</v>
      </c>
      <c r="CG275" s="69">
        <f t="shared" si="397"/>
        <v>1635137</v>
      </c>
      <c r="CH275" s="420">
        <f t="shared" si="398"/>
        <v>20.962875</v>
      </c>
      <c r="CI275" s="744">
        <v>3641891</v>
      </c>
      <c r="CJ275" s="471">
        <f t="shared" si="387"/>
        <v>47.001596999999997</v>
      </c>
      <c r="CK275" s="96"/>
      <c r="CL275" s="514">
        <v>1033</v>
      </c>
      <c r="CM275" s="868">
        <f t="shared" si="403"/>
        <v>1.0658276863504357</v>
      </c>
      <c r="CN275" s="613"/>
      <c r="CO275" s="96"/>
      <c r="CP275" s="69">
        <f t="shared" si="434"/>
        <v>362755.51887705713</v>
      </c>
      <c r="CQ275" s="692">
        <f t="shared" si="454"/>
        <v>4.964693665383197</v>
      </c>
      <c r="CR275" s="69">
        <f t="shared" si="455"/>
        <v>169888.66989351404</v>
      </c>
      <c r="CS275" s="692">
        <f t="shared" si="456"/>
        <v>2.2438723473783146</v>
      </c>
      <c r="CT275" s="69">
        <f t="shared" si="457"/>
        <v>532644.18877057114</v>
      </c>
      <c r="CU275" s="692">
        <f t="shared" si="458"/>
        <v>7.2085660127615112</v>
      </c>
      <c r="CV275" s="69">
        <f t="shared" si="459"/>
        <v>371471.85769603099</v>
      </c>
      <c r="CW275" s="692">
        <f t="shared" si="460"/>
        <v>5.2198423909665328</v>
      </c>
      <c r="CX275" s="69">
        <f t="shared" si="461"/>
        <v>2755452.342691191</v>
      </c>
      <c r="CY275" s="692">
        <f t="shared" si="462"/>
        <v>37.696057150538934</v>
      </c>
      <c r="CZ275" s="69">
        <f t="shared" si="463"/>
        <v>3126924.2003872218</v>
      </c>
      <c r="DA275" s="692">
        <f t="shared" si="464"/>
        <v>42.915899541505489</v>
      </c>
      <c r="DB275" s="69">
        <f t="shared" si="465"/>
        <v>734227.37657308811</v>
      </c>
      <c r="DC275" s="692">
        <f t="shared" si="466"/>
        <v>10.18453605634973</v>
      </c>
      <c r="DD275" s="69">
        <f t="shared" si="467"/>
        <v>2925791.8576960312</v>
      </c>
      <c r="DE275" s="692">
        <f t="shared" si="468"/>
        <v>39.947074310422209</v>
      </c>
      <c r="DF275" s="69">
        <f t="shared" si="469"/>
        <v>3660019.2342691193</v>
      </c>
      <c r="DG275" s="692">
        <f t="shared" si="399"/>
        <v>50.131610366771945</v>
      </c>
      <c r="DH275" s="20"/>
      <c r="DI275" s="69">
        <f t="shared" si="422"/>
        <v>685243.00193610846</v>
      </c>
      <c r="DJ275" s="692">
        <f t="shared" si="470"/>
        <v>9.6765386866470759</v>
      </c>
      <c r="DK275" s="69">
        <f t="shared" si="423"/>
        <v>66937.17618586641</v>
      </c>
      <c r="DL275" s="692">
        <f t="shared" si="471"/>
        <v>0.66530548128722911</v>
      </c>
      <c r="DM275" s="69">
        <f t="shared" si="424"/>
        <v>752180.17812197492</v>
      </c>
      <c r="DN275" s="692">
        <f t="shared" si="472"/>
        <v>10.341844167934308</v>
      </c>
      <c r="DO275" s="69">
        <f t="shared" si="404"/>
        <v>1453610.9709583737</v>
      </c>
      <c r="DP275" s="692">
        <f t="shared" si="473"/>
        <v>17.898612302688029</v>
      </c>
      <c r="DQ275" s="69">
        <f t="shared" si="425"/>
        <v>1674204.261374637</v>
      </c>
      <c r="DR275" s="692">
        <f t="shared" si="474"/>
        <v>21.507166961735738</v>
      </c>
      <c r="DS275" s="69">
        <f t="shared" si="426"/>
        <v>3127815.232333011</v>
      </c>
      <c r="DT275" s="692">
        <f t="shared" si="475"/>
        <v>39.405779264423771</v>
      </c>
      <c r="DU275" s="69">
        <f t="shared" si="427"/>
        <v>2138853.9728944823</v>
      </c>
      <c r="DV275" s="471">
        <f t="shared" si="476"/>
        <v>27.575150989335107</v>
      </c>
      <c r="DW275" s="69">
        <f t="shared" si="428"/>
        <v>1742774.2855759924</v>
      </c>
      <c r="DX275" s="692">
        <f t="shared" si="477"/>
        <v>22.199282938315068</v>
      </c>
      <c r="DY275" s="69">
        <f t="shared" si="429"/>
        <v>3881628.2584704747</v>
      </c>
      <c r="DZ275" s="692">
        <f t="shared" si="400"/>
        <v>49.774433927650179</v>
      </c>
      <c r="EA275" s="91"/>
      <c r="EB275" s="388">
        <v>337000</v>
      </c>
      <c r="EC275" s="69">
        <f t="shared" si="405"/>
        <v>2238000</v>
      </c>
      <c r="ED275" s="388">
        <v>2575000</v>
      </c>
      <c r="EE275" s="388">
        <v>299000</v>
      </c>
      <c r="EF275" s="69">
        <f t="shared" si="406"/>
        <v>1269000</v>
      </c>
      <c r="EG275" s="388">
        <v>1568000</v>
      </c>
      <c r="EH275" s="388">
        <v>636000</v>
      </c>
      <c r="EI275" s="69">
        <f t="shared" si="435"/>
        <v>3507000</v>
      </c>
      <c r="EJ275" s="388">
        <v>4143000</v>
      </c>
      <c r="EK275" s="91"/>
      <c r="EL275" s="69">
        <f t="shared" si="478"/>
        <v>3634000</v>
      </c>
      <c r="EM275" s="69">
        <f t="shared" si="479"/>
        <v>15608000</v>
      </c>
      <c r="EN275" s="69">
        <f t="shared" si="480"/>
        <v>19242000</v>
      </c>
      <c r="EO275" s="69">
        <f t="shared" si="481"/>
        <v>2811000</v>
      </c>
      <c r="EP275" s="69">
        <f t="shared" si="482"/>
        <v>9377000</v>
      </c>
      <c r="EQ275" s="69">
        <f t="shared" si="483"/>
        <v>12188000</v>
      </c>
      <c r="ER275" s="69">
        <f t="shared" si="484"/>
        <v>6451000</v>
      </c>
      <c r="ES275" s="69">
        <f t="shared" si="485"/>
        <v>24978000</v>
      </c>
      <c r="ET275" s="69">
        <f t="shared" si="436"/>
        <v>31429000</v>
      </c>
      <c r="EU275" s="91"/>
    </row>
    <row r="276" spans="1:151" s="72" customFormat="1" ht="15.75" customHeight="1">
      <c r="A276" s="61">
        <v>41306</v>
      </c>
      <c r="B276" s="343">
        <v>429</v>
      </c>
      <c r="C276" s="203">
        <f t="shared" si="437"/>
        <v>1139</v>
      </c>
      <c r="D276" s="203">
        <v>1568</v>
      </c>
      <c r="E276" s="203">
        <f t="shared" si="438"/>
        <v>3252</v>
      </c>
      <c r="F276" s="203">
        <f t="shared" ref="F276:F282" si="493">I276-C276</f>
        <v>4382</v>
      </c>
      <c r="G276" s="203">
        <f t="shared" si="440"/>
        <v>7634</v>
      </c>
      <c r="H276" s="203">
        <v>3681</v>
      </c>
      <c r="I276" s="203">
        <f t="shared" si="441"/>
        <v>5521</v>
      </c>
      <c r="J276" s="203">
        <v>9202</v>
      </c>
      <c r="K276" s="23"/>
      <c r="L276" s="203">
        <v>1719</v>
      </c>
      <c r="M276" s="70">
        <f t="shared" si="442"/>
        <v>2691</v>
      </c>
      <c r="N276" s="203">
        <v>4410</v>
      </c>
      <c r="O276" s="70">
        <f t="shared" si="488"/>
        <v>890</v>
      </c>
      <c r="P276" s="70">
        <f t="shared" si="489"/>
        <v>1481</v>
      </c>
      <c r="Q276" s="70">
        <f t="shared" si="489"/>
        <v>2371</v>
      </c>
      <c r="R276" s="203">
        <v>2609</v>
      </c>
      <c r="S276" s="70">
        <f t="shared" ref="S276:S340" si="494">T276-R276</f>
        <v>4172</v>
      </c>
      <c r="T276" s="203">
        <v>6781</v>
      </c>
      <c r="U276" s="23"/>
      <c r="V276" s="203">
        <v>-1290</v>
      </c>
      <c r="W276" s="70">
        <f t="shared" ref="W276:W340" si="495">+C276-M276</f>
        <v>-1552</v>
      </c>
      <c r="X276" s="203">
        <v>-2842</v>
      </c>
      <c r="Y276" s="70">
        <f t="shared" si="491"/>
        <v>2362</v>
      </c>
      <c r="Z276" s="70">
        <f t="shared" ref="Z276:AA281" si="496">+F276-P276</f>
        <v>2901</v>
      </c>
      <c r="AA276" s="70">
        <f t="shared" si="496"/>
        <v>5263</v>
      </c>
      <c r="AB276" s="203">
        <v>1072</v>
      </c>
      <c r="AC276" s="70">
        <f t="shared" ref="AC276:AC340" si="497">+I276-S276</f>
        <v>1349</v>
      </c>
      <c r="AD276" s="203">
        <v>2421</v>
      </c>
      <c r="AE276" s="23"/>
      <c r="AF276" s="233">
        <f t="shared" si="444"/>
        <v>-13674</v>
      </c>
      <c r="AG276" s="233">
        <f t="shared" si="412"/>
        <v>-23044</v>
      </c>
      <c r="AH276" s="233">
        <f t="shared" si="445"/>
        <v>-36718</v>
      </c>
      <c r="AI276" s="233">
        <f t="shared" si="413"/>
        <v>17598</v>
      </c>
      <c r="AJ276" s="233">
        <f t="shared" si="414"/>
        <v>20315</v>
      </c>
      <c r="AK276" s="233">
        <f t="shared" si="415"/>
        <v>37913</v>
      </c>
      <c r="AL276" s="233">
        <f t="shared" si="446"/>
        <v>3924</v>
      </c>
      <c r="AM276" s="233">
        <f t="shared" si="416"/>
        <v>-2729</v>
      </c>
      <c r="AN276" s="233">
        <f t="shared" si="447"/>
        <v>1195</v>
      </c>
      <c r="AO276" s="23"/>
      <c r="AP276" s="233">
        <f t="shared" si="336"/>
        <v>4553</v>
      </c>
      <c r="AQ276" s="233">
        <f t="shared" si="337"/>
        <v>18227</v>
      </c>
      <c r="AR276" s="233">
        <f t="shared" si="338"/>
        <v>-13674</v>
      </c>
      <c r="AS276" s="233">
        <f t="shared" si="339"/>
        <v>30235</v>
      </c>
      <c r="AT276" s="233">
        <f t="shared" si="340"/>
        <v>12637</v>
      </c>
      <c r="AU276" s="233">
        <f t="shared" si="341"/>
        <v>17598</v>
      </c>
      <c r="AV276" s="409">
        <f t="shared" si="342"/>
        <v>34788</v>
      </c>
      <c r="AW276" s="409">
        <f t="shared" si="343"/>
        <v>30864</v>
      </c>
      <c r="AX276" s="233">
        <f t="shared" si="344"/>
        <v>3924</v>
      </c>
      <c r="AY276" s="75"/>
      <c r="AZ276" s="744">
        <v>395522</v>
      </c>
      <c r="BA276" s="382">
        <f t="shared" si="448"/>
        <v>4.6024900000000004</v>
      </c>
      <c r="BB276" s="69">
        <f t="shared" si="417"/>
        <v>107648</v>
      </c>
      <c r="BC276" s="382">
        <f t="shared" si="449"/>
        <v>2.0101840000000002</v>
      </c>
      <c r="BD276" s="744">
        <v>503170</v>
      </c>
      <c r="BE276" s="382">
        <f t="shared" si="430"/>
        <v>6.6126740000000002</v>
      </c>
      <c r="BF276" s="744">
        <v>457719</v>
      </c>
      <c r="BG276" s="382">
        <f t="shared" si="346"/>
        <v>4.9674480000000001</v>
      </c>
      <c r="BH276" s="69">
        <f t="shared" si="486"/>
        <v>3011815</v>
      </c>
      <c r="BI276" s="382">
        <f t="shared" si="347"/>
        <v>35.824247999999997</v>
      </c>
      <c r="BJ276" s="744">
        <v>3469534</v>
      </c>
      <c r="BK276" s="382">
        <f t="shared" si="348"/>
        <v>40.791696000000002</v>
      </c>
      <c r="BL276" s="69">
        <f t="shared" si="450"/>
        <v>853241</v>
      </c>
      <c r="BM276" s="382">
        <f t="shared" si="349"/>
        <v>9.5699380000000005</v>
      </c>
      <c r="BN276" s="69">
        <f t="shared" si="418"/>
        <v>3119968</v>
      </c>
      <c r="BO276" s="382">
        <f t="shared" si="350"/>
        <v>37.841194999999999</v>
      </c>
      <c r="BP276" s="744">
        <v>3973209</v>
      </c>
      <c r="BQ276" s="382">
        <f t="shared" si="492"/>
        <v>47.411133</v>
      </c>
      <c r="BR276" s="20"/>
      <c r="BS276" s="744">
        <v>616104</v>
      </c>
      <c r="BT276" s="420">
        <f t="shared" si="451"/>
        <v>9.1042070000000006</v>
      </c>
      <c r="BU276" s="69">
        <f t="shared" si="419"/>
        <v>41424</v>
      </c>
      <c r="BV276" s="420">
        <f t="shared" si="452"/>
        <v>0.619977</v>
      </c>
      <c r="BW276" s="744">
        <v>657528</v>
      </c>
      <c r="BX276" s="420">
        <f t="shared" si="432"/>
        <v>9.7241839999999993</v>
      </c>
      <c r="BY276" s="744">
        <v>1371132</v>
      </c>
      <c r="BZ276" s="420">
        <f t="shared" si="433"/>
        <v>17.082684</v>
      </c>
      <c r="CA276" s="69">
        <f t="shared" si="487"/>
        <v>1429828</v>
      </c>
      <c r="CB276" s="420">
        <f t="shared" si="453"/>
        <v>20.214577999999999</v>
      </c>
      <c r="CC276" s="744">
        <v>2800960</v>
      </c>
      <c r="CD276" s="420">
        <f t="shared" si="392"/>
        <v>37.297262000000003</v>
      </c>
      <c r="CE276" s="69">
        <f t="shared" si="395"/>
        <v>1987236</v>
      </c>
      <c r="CF276" s="420">
        <f t="shared" si="396"/>
        <v>26.186890999999999</v>
      </c>
      <c r="CG276" s="69">
        <f t="shared" si="397"/>
        <v>1473137</v>
      </c>
      <c r="CH276" s="420">
        <f t="shared" si="398"/>
        <v>20.859950000000001</v>
      </c>
      <c r="CI276" s="744">
        <v>3460373</v>
      </c>
      <c r="CJ276" s="471">
        <f t="shared" si="387"/>
        <v>47.046841000000001</v>
      </c>
      <c r="CK276" s="96"/>
      <c r="CL276" s="514">
        <v>1033</v>
      </c>
      <c r="CM276" s="868">
        <f t="shared" si="403"/>
        <v>1.0658276863504357</v>
      </c>
      <c r="CN276" s="613"/>
      <c r="CO276" s="96"/>
      <c r="CP276" s="69">
        <f t="shared" si="434"/>
        <v>421558.29816069704</v>
      </c>
      <c r="CQ276" s="692">
        <f t="shared" si="454"/>
        <v>4.878268720015611</v>
      </c>
      <c r="CR276" s="69">
        <f t="shared" si="455"/>
        <v>114734.2187802517</v>
      </c>
      <c r="CS276" s="692">
        <f t="shared" si="456"/>
        <v>2.1303174357654693</v>
      </c>
      <c r="CT276" s="69">
        <f t="shared" si="457"/>
        <v>536292.51694094867</v>
      </c>
      <c r="CU276" s="692">
        <f t="shared" si="458"/>
        <v>7.008586155781078</v>
      </c>
      <c r="CV276" s="69">
        <f t="shared" si="459"/>
        <v>487849.58276863507</v>
      </c>
      <c r="CW276" s="692">
        <f t="shared" si="460"/>
        <v>5.2650086918559733</v>
      </c>
      <c r="CX276" s="69">
        <f t="shared" si="461"/>
        <v>3210075.8131655375</v>
      </c>
      <c r="CY276" s="692">
        <f t="shared" si="462"/>
        <v>37.971428547597093</v>
      </c>
      <c r="CZ276" s="69">
        <f t="shared" si="463"/>
        <v>3697925.3959341724</v>
      </c>
      <c r="DA276" s="692">
        <f t="shared" si="464"/>
        <v>43.236437239453068</v>
      </c>
      <c r="DB276" s="69">
        <f t="shared" si="465"/>
        <v>909407.88092933211</v>
      </c>
      <c r="DC276" s="692">
        <f t="shared" si="466"/>
        <v>10.143277411871582</v>
      </c>
      <c r="DD276" s="69">
        <f t="shared" si="467"/>
        <v>3325348.2749273963</v>
      </c>
      <c r="DE276" s="692">
        <f t="shared" si="468"/>
        <v>40.108914957353441</v>
      </c>
      <c r="DF276" s="69">
        <f t="shared" si="469"/>
        <v>4234756.1558567286</v>
      </c>
      <c r="DG276" s="692">
        <f t="shared" si="399"/>
        <v>50.252192369225035</v>
      </c>
      <c r="DH276" s="20"/>
      <c r="DI276" s="69">
        <f t="shared" si="422"/>
        <v>656660.70087124885</v>
      </c>
      <c r="DJ276" s="692">
        <f t="shared" si="470"/>
        <v>9.6477281880935912</v>
      </c>
      <c r="DK276" s="69">
        <f t="shared" si="423"/>
        <v>44150.846079380448</v>
      </c>
      <c r="DL276" s="692">
        <f t="shared" si="471"/>
        <v>0.65710868594762617</v>
      </c>
      <c r="DM276" s="69">
        <f t="shared" si="424"/>
        <v>700811.54695062921</v>
      </c>
      <c r="DN276" s="692">
        <f t="shared" si="472"/>
        <v>10.304836874041214</v>
      </c>
      <c r="DO276" s="69">
        <f t="shared" si="404"/>
        <v>1461390.4472410455</v>
      </c>
      <c r="DP276" s="692">
        <f t="shared" si="473"/>
        <v>18.10413860227807</v>
      </c>
      <c r="DQ276" s="69">
        <f t="shared" si="425"/>
        <v>1523950.2691190708</v>
      </c>
      <c r="DR276" s="692">
        <f t="shared" si="474"/>
        <v>21.421670575054236</v>
      </c>
      <c r="DS276" s="69">
        <f t="shared" si="426"/>
        <v>2985340.7163601164</v>
      </c>
      <c r="DT276" s="692">
        <f t="shared" si="475"/>
        <v>39.525809177332306</v>
      </c>
      <c r="DU276" s="69">
        <f t="shared" si="427"/>
        <v>2118051.1481122943</v>
      </c>
      <c r="DV276" s="471">
        <f t="shared" si="476"/>
        <v>27.751866790371658</v>
      </c>
      <c r="DW276" s="69">
        <f t="shared" si="428"/>
        <v>1570110.2003872218</v>
      </c>
      <c r="DX276" s="692">
        <f t="shared" si="477"/>
        <v>22.105688189517245</v>
      </c>
      <c r="DY276" s="69">
        <f t="shared" si="429"/>
        <v>3688161.348499516</v>
      </c>
      <c r="DZ276" s="692">
        <f t="shared" si="400"/>
        <v>49.857554979888903</v>
      </c>
      <c r="EA276" s="91"/>
      <c r="EB276" s="388">
        <v>311000</v>
      </c>
      <c r="EC276" s="69">
        <f t="shared" si="405"/>
        <v>1395000</v>
      </c>
      <c r="ED276" s="388">
        <v>1706000</v>
      </c>
      <c r="EE276" s="388">
        <v>293000</v>
      </c>
      <c r="EF276" s="69">
        <f t="shared" si="406"/>
        <v>1259000</v>
      </c>
      <c r="EG276" s="388">
        <v>1552000</v>
      </c>
      <c r="EH276" s="388">
        <v>604000</v>
      </c>
      <c r="EI276" s="69">
        <f t="shared" si="435"/>
        <v>2654000</v>
      </c>
      <c r="EJ276" s="388">
        <v>3258000</v>
      </c>
      <c r="EK276" s="91"/>
      <c r="EL276" s="69">
        <f t="shared" si="478"/>
        <v>3630000</v>
      </c>
      <c r="EM276" s="69">
        <f t="shared" si="479"/>
        <v>15542000</v>
      </c>
      <c r="EN276" s="69">
        <f t="shared" si="480"/>
        <v>19172000</v>
      </c>
      <c r="EO276" s="69">
        <f t="shared" si="481"/>
        <v>2837000</v>
      </c>
      <c r="EP276" s="69">
        <f t="shared" si="482"/>
        <v>9470000</v>
      </c>
      <c r="EQ276" s="69">
        <f t="shared" si="483"/>
        <v>12307000</v>
      </c>
      <c r="ER276" s="69">
        <f t="shared" si="484"/>
        <v>6473000</v>
      </c>
      <c r="ES276" s="69">
        <f t="shared" si="485"/>
        <v>25005000</v>
      </c>
      <c r="ET276" s="69">
        <f t="shared" si="436"/>
        <v>31478000</v>
      </c>
      <c r="EU276" s="91"/>
    </row>
    <row r="277" spans="1:151" s="72" customFormat="1" ht="15" customHeight="1">
      <c r="A277" s="61">
        <v>41334</v>
      </c>
      <c r="B277" s="343">
        <v>474</v>
      </c>
      <c r="C277" s="203">
        <f t="shared" si="437"/>
        <v>1073</v>
      </c>
      <c r="D277" s="203">
        <v>1547</v>
      </c>
      <c r="E277" s="203">
        <f t="shared" si="438"/>
        <v>2553</v>
      </c>
      <c r="F277" s="203">
        <f t="shared" si="493"/>
        <v>3143</v>
      </c>
      <c r="G277" s="203">
        <f t="shared" si="440"/>
        <v>5696</v>
      </c>
      <c r="H277" s="203">
        <v>3027</v>
      </c>
      <c r="I277" s="203">
        <f t="shared" si="441"/>
        <v>4216</v>
      </c>
      <c r="J277" s="203">
        <v>7243</v>
      </c>
      <c r="K277" s="23"/>
      <c r="L277" s="203">
        <v>1605</v>
      </c>
      <c r="M277" s="70">
        <f t="shared" si="442"/>
        <v>2670</v>
      </c>
      <c r="N277" s="203">
        <v>4275</v>
      </c>
      <c r="O277" s="70">
        <f t="shared" si="488"/>
        <v>1121</v>
      </c>
      <c r="P277" s="70">
        <f t="shared" si="489"/>
        <v>1842</v>
      </c>
      <c r="Q277" s="70">
        <f t="shared" si="489"/>
        <v>2963</v>
      </c>
      <c r="R277" s="203">
        <v>2726</v>
      </c>
      <c r="S277" s="70">
        <f t="shared" si="494"/>
        <v>4512</v>
      </c>
      <c r="T277" s="203">
        <v>7238</v>
      </c>
      <c r="U277" s="23"/>
      <c r="V277" s="203">
        <v>-1131</v>
      </c>
      <c r="W277" s="70">
        <f t="shared" si="495"/>
        <v>-1597</v>
      </c>
      <c r="X277" s="203">
        <v>-2728</v>
      </c>
      <c r="Y277" s="70">
        <f t="shared" si="491"/>
        <v>1432</v>
      </c>
      <c r="Z277" s="70">
        <f t="shared" si="496"/>
        <v>1301</v>
      </c>
      <c r="AA277" s="70">
        <f t="shared" si="496"/>
        <v>2733</v>
      </c>
      <c r="AB277" s="343">
        <v>301</v>
      </c>
      <c r="AC277" s="70">
        <f t="shared" si="497"/>
        <v>-296</v>
      </c>
      <c r="AD277" s="343">
        <v>5</v>
      </c>
      <c r="AE277" s="23"/>
      <c r="AF277" s="233">
        <f t="shared" si="444"/>
        <v>-13503</v>
      </c>
      <c r="AG277" s="233">
        <f t="shared" si="412"/>
        <v>-22015</v>
      </c>
      <c r="AH277" s="233">
        <f t="shared" si="445"/>
        <v>-35518</v>
      </c>
      <c r="AI277" s="233">
        <f t="shared" si="413"/>
        <v>17583</v>
      </c>
      <c r="AJ277" s="233">
        <f t="shared" si="414"/>
        <v>20477</v>
      </c>
      <c r="AK277" s="233">
        <f t="shared" si="415"/>
        <v>38060</v>
      </c>
      <c r="AL277" s="233">
        <f t="shared" si="446"/>
        <v>4080</v>
      </c>
      <c r="AM277" s="233">
        <f t="shared" si="416"/>
        <v>-1538</v>
      </c>
      <c r="AN277" s="233">
        <f t="shared" si="447"/>
        <v>2542</v>
      </c>
      <c r="AO277" s="23"/>
      <c r="AP277" s="233">
        <f t="shared" si="336"/>
        <v>4687</v>
      </c>
      <c r="AQ277" s="233">
        <f t="shared" si="337"/>
        <v>18190</v>
      </c>
      <c r="AR277" s="233">
        <f t="shared" si="338"/>
        <v>-13503</v>
      </c>
      <c r="AS277" s="233">
        <f t="shared" si="339"/>
        <v>30137</v>
      </c>
      <c r="AT277" s="233">
        <f t="shared" si="340"/>
        <v>12554</v>
      </c>
      <c r="AU277" s="233">
        <f t="shared" si="341"/>
        <v>17583</v>
      </c>
      <c r="AV277" s="409">
        <f t="shared" si="342"/>
        <v>34824</v>
      </c>
      <c r="AW277" s="409">
        <f t="shared" si="343"/>
        <v>30744</v>
      </c>
      <c r="AX277" s="233">
        <f t="shared" si="344"/>
        <v>4080</v>
      </c>
      <c r="AY277" s="75"/>
      <c r="AZ277" s="744">
        <v>425337</v>
      </c>
      <c r="BA277" s="382">
        <f t="shared" si="448"/>
        <v>4.5906690000000001</v>
      </c>
      <c r="BB277" s="69">
        <f t="shared" si="417"/>
        <v>225510</v>
      </c>
      <c r="BC277" s="382">
        <f t="shared" si="449"/>
        <v>1.8448640000000001</v>
      </c>
      <c r="BD277" s="744">
        <v>650847</v>
      </c>
      <c r="BE277" s="382">
        <f t="shared" si="430"/>
        <v>6.4355330000000004</v>
      </c>
      <c r="BF277" s="744">
        <v>622004</v>
      </c>
      <c r="BG277" s="382">
        <f t="shared" si="346"/>
        <v>5.4444030000000003</v>
      </c>
      <c r="BH277" s="69">
        <f t="shared" si="486"/>
        <v>3330266</v>
      </c>
      <c r="BI277" s="382">
        <f t="shared" si="347"/>
        <v>35.528601999999999</v>
      </c>
      <c r="BJ277" s="744">
        <v>3952270</v>
      </c>
      <c r="BK277" s="382">
        <f t="shared" si="348"/>
        <v>40.973005000000001</v>
      </c>
      <c r="BL277" s="69">
        <f t="shared" si="450"/>
        <v>1047341</v>
      </c>
      <c r="BM277" s="382">
        <f t="shared" si="349"/>
        <v>10.035072</v>
      </c>
      <c r="BN277" s="69">
        <f t="shared" si="418"/>
        <v>3556298</v>
      </c>
      <c r="BO277" s="382">
        <f t="shared" si="350"/>
        <v>37.380228000000002</v>
      </c>
      <c r="BP277" s="744">
        <v>4603639</v>
      </c>
      <c r="BQ277" s="382">
        <f t="shared" si="492"/>
        <v>47.415300000000002</v>
      </c>
      <c r="BR277" s="20"/>
      <c r="BS277" s="744">
        <v>709986</v>
      </c>
      <c r="BT277" s="420">
        <f t="shared" si="451"/>
        <v>9.0519320000000008</v>
      </c>
      <c r="BU277" s="69">
        <f t="shared" si="419"/>
        <v>42993</v>
      </c>
      <c r="BV277" s="420">
        <f t="shared" si="452"/>
        <v>0.60672700000000002</v>
      </c>
      <c r="BW277" s="744">
        <v>752979</v>
      </c>
      <c r="BX277" s="420">
        <f t="shared" si="432"/>
        <v>9.6586590000000001</v>
      </c>
      <c r="BY277" s="744">
        <v>1242507</v>
      </c>
      <c r="BZ277" s="420">
        <f t="shared" si="433"/>
        <v>17.314115999999999</v>
      </c>
      <c r="CA277" s="69">
        <f t="shared" si="487"/>
        <v>1685201</v>
      </c>
      <c r="CB277" s="420">
        <f t="shared" si="453"/>
        <v>19.702770000000001</v>
      </c>
      <c r="CC277" s="744">
        <v>2927708</v>
      </c>
      <c r="CD277" s="420">
        <f t="shared" si="392"/>
        <v>37.016886</v>
      </c>
      <c r="CE277" s="69">
        <f t="shared" si="395"/>
        <v>1952493</v>
      </c>
      <c r="CF277" s="420">
        <f t="shared" si="396"/>
        <v>26.366047999999999</v>
      </c>
      <c r="CG277" s="69">
        <f t="shared" si="397"/>
        <v>1729932</v>
      </c>
      <c r="CH277" s="420">
        <f t="shared" si="398"/>
        <v>20.33419</v>
      </c>
      <c r="CI277" s="744">
        <v>3682425</v>
      </c>
      <c r="CJ277" s="471">
        <f t="shared" si="387"/>
        <v>46.700237999999999</v>
      </c>
      <c r="CK277" s="96"/>
      <c r="CL277" s="514">
        <v>1028</v>
      </c>
      <c r="CM277" s="868">
        <f t="shared" si="403"/>
        <v>1.0710116731517509</v>
      </c>
      <c r="CN277" s="613"/>
      <c r="CO277" s="96"/>
      <c r="CP277" s="69">
        <f t="shared" si="434"/>
        <v>455540.89202334627</v>
      </c>
      <c r="CQ277" s="692">
        <f t="shared" si="454"/>
        <v>4.8710106139620342</v>
      </c>
      <c r="CR277" s="69">
        <f t="shared" si="455"/>
        <v>241523.84241245137</v>
      </c>
      <c r="CS277" s="692">
        <f t="shared" si="456"/>
        <v>1.958087595485613</v>
      </c>
      <c r="CT277" s="69">
        <f t="shared" si="457"/>
        <v>697064.73443579767</v>
      </c>
      <c r="CU277" s="692">
        <f t="shared" si="458"/>
        <v>6.829098209447646</v>
      </c>
      <c r="CV277" s="69">
        <f t="shared" si="459"/>
        <v>666173.5447470817</v>
      </c>
      <c r="CW277" s="692">
        <f t="shared" si="460"/>
        <v>5.7776255548722855</v>
      </c>
      <c r="CX277" s="69">
        <f t="shared" si="461"/>
        <v>3566753.7607003888</v>
      </c>
      <c r="CY277" s="692">
        <f t="shared" si="462"/>
        <v>37.699596623682098</v>
      </c>
      <c r="CZ277" s="69">
        <f t="shared" si="463"/>
        <v>4232927.3054474704</v>
      </c>
      <c r="DA277" s="692">
        <f t="shared" si="464"/>
        <v>43.477222178554385</v>
      </c>
      <c r="DB277" s="69">
        <f t="shared" si="465"/>
        <v>1121714.436770428</v>
      </c>
      <c r="DC277" s="692">
        <f t="shared" si="466"/>
        <v>10.648636168834317</v>
      </c>
      <c r="DD277" s="69">
        <f t="shared" si="467"/>
        <v>3808836.6712062256</v>
      </c>
      <c r="DE277" s="692">
        <f t="shared" si="468"/>
        <v>39.664858585290439</v>
      </c>
      <c r="DF277" s="69">
        <f t="shared" si="469"/>
        <v>4930551.1079766536</v>
      </c>
      <c r="DG277" s="692">
        <f t="shared" si="399"/>
        <v>50.313494754124754</v>
      </c>
      <c r="DH277" s="20"/>
      <c r="DI277" s="69">
        <f t="shared" si="422"/>
        <v>760403.293774319</v>
      </c>
      <c r="DJ277" s="692">
        <f t="shared" si="470"/>
        <v>9.6011609424448352</v>
      </c>
      <c r="DK277" s="69">
        <f t="shared" si="423"/>
        <v>46046.004863813228</v>
      </c>
      <c r="DL277" s="692">
        <f t="shared" si="471"/>
        <v>0.64361282254220853</v>
      </c>
      <c r="DM277" s="69">
        <f t="shared" si="424"/>
        <v>806449.29863813228</v>
      </c>
      <c r="DN277" s="692">
        <f t="shared" si="472"/>
        <v>10.244773764987041</v>
      </c>
      <c r="DO277" s="69">
        <f t="shared" si="404"/>
        <v>1330739.5009727627</v>
      </c>
      <c r="DP277" s="692">
        <f t="shared" si="473"/>
        <v>18.364499665750831</v>
      </c>
      <c r="DQ277" s="69">
        <f t="shared" si="425"/>
        <v>1804869.9426070037</v>
      </c>
      <c r="DR277" s="692">
        <f t="shared" si="474"/>
        <v>20.900668489776624</v>
      </c>
      <c r="DS277" s="69">
        <f t="shared" si="426"/>
        <v>3135609.4435797664</v>
      </c>
      <c r="DT277" s="692">
        <f t="shared" si="475"/>
        <v>39.265168155527448</v>
      </c>
      <c r="DU277" s="69">
        <f t="shared" si="427"/>
        <v>2091142.7947470816</v>
      </c>
      <c r="DV277" s="471">
        <f t="shared" si="476"/>
        <v>27.965660608195659</v>
      </c>
      <c r="DW277" s="69">
        <f t="shared" si="428"/>
        <v>1852777.3657587548</v>
      </c>
      <c r="DX277" s="692">
        <f t="shared" si="477"/>
        <v>21.570468543737537</v>
      </c>
      <c r="DY277" s="69">
        <f t="shared" si="429"/>
        <v>3943920.1605058364</v>
      </c>
      <c r="DZ277" s="692">
        <f t="shared" si="400"/>
        <v>49.536129151933203</v>
      </c>
      <c r="EA277" s="91"/>
      <c r="EB277" s="388">
        <v>347000</v>
      </c>
      <c r="EC277" s="69">
        <f t="shared" si="405"/>
        <v>1599000</v>
      </c>
      <c r="ED277" s="388">
        <v>1946000</v>
      </c>
      <c r="EE277" s="388">
        <v>308000</v>
      </c>
      <c r="EF277" s="69">
        <f t="shared" si="406"/>
        <v>1145000</v>
      </c>
      <c r="EG277" s="388">
        <v>1453000</v>
      </c>
      <c r="EH277" s="388">
        <v>655000</v>
      </c>
      <c r="EI277" s="69">
        <f t="shared" si="435"/>
        <v>2744000</v>
      </c>
      <c r="EJ277" s="388">
        <v>3399000</v>
      </c>
      <c r="EK277" s="91"/>
      <c r="EL277" s="69">
        <f t="shared" si="478"/>
        <v>3641000</v>
      </c>
      <c r="EM277" s="69">
        <f t="shared" si="479"/>
        <v>15723000</v>
      </c>
      <c r="EN277" s="69">
        <f t="shared" si="480"/>
        <v>19364000</v>
      </c>
      <c r="EO277" s="69">
        <f t="shared" si="481"/>
        <v>2861000</v>
      </c>
      <c r="EP277" s="69">
        <f t="shared" si="482"/>
        <v>9582000</v>
      </c>
      <c r="EQ277" s="69">
        <f t="shared" si="483"/>
        <v>12443000</v>
      </c>
      <c r="ER277" s="69">
        <f t="shared" si="484"/>
        <v>6508000</v>
      </c>
      <c r="ES277" s="69">
        <f t="shared" si="485"/>
        <v>25298000</v>
      </c>
      <c r="ET277" s="69">
        <f t="shared" si="436"/>
        <v>31806000</v>
      </c>
      <c r="EU277" s="91"/>
    </row>
    <row r="278" spans="1:151" s="72" customFormat="1" ht="15" customHeight="1">
      <c r="A278" s="61">
        <v>41365</v>
      </c>
      <c r="B278" s="343">
        <v>416</v>
      </c>
      <c r="C278" s="70">
        <f t="shared" si="437"/>
        <v>1033</v>
      </c>
      <c r="D278" s="203">
        <v>1449</v>
      </c>
      <c r="E278" s="70">
        <f t="shared" si="438"/>
        <v>2095</v>
      </c>
      <c r="F278" s="70">
        <f t="shared" si="493"/>
        <v>2770</v>
      </c>
      <c r="G278" s="70">
        <f t="shared" si="440"/>
        <v>4865</v>
      </c>
      <c r="H278" s="203">
        <v>2511</v>
      </c>
      <c r="I278" s="70">
        <f t="shared" si="441"/>
        <v>3803</v>
      </c>
      <c r="J278" s="203">
        <v>6314</v>
      </c>
      <c r="K278" s="23"/>
      <c r="L278" s="203">
        <v>1239</v>
      </c>
      <c r="M278" s="70">
        <f t="shared" si="442"/>
        <v>2274</v>
      </c>
      <c r="N278" s="203">
        <v>3513</v>
      </c>
      <c r="O278" s="70">
        <f t="shared" si="488"/>
        <v>1126</v>
      </c>
      <c r="P278" s="70">
        <f t="shared" si="489"/>
        <v>1703</v>
      </c>
      <c r="Q278" s="70">
        <f t="shared" si="489"/>
        <v>2829</v>
      </c>
      <c r="R278" s="203">
        <v>2365</v>
      </c>
      <c r="S278" s="70">
        <f t="shared" si="494"/>
        <v>3977</v>
      </c>
      <c r="T278" s="203">
        <v>6342</v>
      </c>
      <c r="U278" s="23"/>
      <c r="V278" s="343">
        <v>-823</v>
      </c>
      <c r="W278" s="70">
        <f t="shared" si="495"/>
        <v>-1241</v>
      </c>
      <c r="X278" s="203">
        <v>-2064</v>
      </c>
      <c r="Y278" s="70">
        <f t="shared" si="491"/>
        <v>969</v>
      </c>
      <c r="Z278" s="70">
        <f t="shared" si="496"/>
        <v>1067</v>
      </c>
      <c r="AA278" s="70">
        <f t="shared" si="496"/>
        <v>2036</v>
      </c>
      <c r="AB278" s="343">
        <v>146</v>
      </c>
      <c r="AC278" s="70">
        <f t="shared" si="497"/>
        <v>-174</v>
      </c>
      <c r="AD278" s="343">
        <v>-28</v>
      </c>
      <c r="AE278" s="23"/>
      <c r="AF278" s="233">
        <f t="shared" si="444"/>
        <v>-13335</v>
      </c>
      <c r="AG278" s="233">
        <f t="shared" si="412"/>
        <v>-20738</v>
      </c>
      <c r="AH278" s="233">
        <f t="shared" si="445"/>
        <v>-34073</v>
      </c>
      <c r="AI278" s="233">
        <f t="shared" si="413"/>
        <v>17779</v>
      </c>
      <c r="AJ278" s="233">
        <f t="shared" si="414"/>
        <v>21070</v>
      </c>
      <c r="AK278" s="233">
        <f t="shared" si="415"/>
        <v>38849</v>
      </c>
      <c r="AL278" s="233">
        <f t="shared" si="446"/>
        <v>4444</v>
      </c>
      <c r="AM278" s="233">
        <f t="shared" si="416"/>
        <v>332</v>
      </c>
      <c r="AN278" s="233">
        <f t="shared" si="447"/>
        <v>4776</v>
      </c>
      <c r="AO278" s="23"/>
      <c r="AP278" s="233">
        <f t="shared" ref="AP278:AP301" si="498">SUM(B267:B278)</f>
        <v>4770</v>
      </c>
      <c r="AQ278" s="233">
        <f t="shared" ref="AQ278:AQ301" si="499">SUM(L267:L278)</f>
        <v>18105</v>
      </c>
      <c r="AR278" s="233">
        <f t="shared" ref="AR278:AR301" si="500">SUM(V267:V278)</f>
        <v>-13335</v>
      </c>
      <c r="AS278" s="233">
        <f t="shared" ref="AS278:AS301" si="501">SUM(E267:E278)</f>
        <v>30338</v>
      </c>
      <c r="AT278" s="233">
        <f t="shared" ref="AT278:AT301" si="502">SUM(O267:O278)</f>
        <v>12559</v>
      </c>
      <c r="AU278" s="233">
        <f t="shared" ref="AU278:AU301" si="503">+SUM(Y267:Y278)</f>
        <v>17779</v>
      </c>
      <c r="AV278" s="409">
        <f t="shared" ref="AV278:AV301" si="504">SUM(H267:H278)</f>
        <v>35108</v>
      </c>
      <c r="AW278" s="409">
        <f t="shared" ref="AW278:AW301" si="505">SUM(R267:R278)</f>
        <v>30664</v>
      </c>
      <c r="AX278" s="233">
        <f t="shared" ref="AX278:AX301" si="506">SUM(AB267:AB278)</f>
        <v>4444</v>
      </c>
      <c r="AY278" s="75"/>
      <c r="AZ278" s="744">
        <v>401138</v>
      </c>
      <c r="BA278" s="382">
        <f t="shared" si="448"/>
        <v>4.611478</v>
      </c>
      <c r="BB278" s="69">
        <f t="shared" si="417"/>
        <v>173456</v>
      </c>
      <c r="BC278" s="382">
        <f t="shared" si="449"/>
        <v>1.784386</v>
      </c>
      <c r="BD278" s="744">
        <v>574594</v>
      </c>
      <c r="BE278" s="382">
        <f t="shared" si="430"/>
        <v>6.3958640000000004</v>
      </c>
      <c r="BF278" s="744">
        <v>515229</v>
      </c>
      <c r="BG278" s="382">
        <f t="shared" ref="BG278:BG281" si="507">SUM(BF267:BF278)/1000000</f>
        <v>5.6805149999999998</v>
      </c>
      <c r="BH278" s="69">
        <f t="shared" si="486"/>
        <v>3046782</v>
      </c>
      <c r="BI278" s="382">
        <f t="shared" ref="BI278:BI281" si="508">SUM(BH267:BH278)/1000000</f>
        <v>35.351714000000001</v>
      </c>
      <c r="BJ278" s="744">
        <v>3562011</v>
      </c>
      <c r="BK278" s="382">
        <f t="shared" ref="BK278:BK281" si="509">SUM(BJ267:BJ278)/1000000</f>
        <v>41.032229000000001</v>
      </c>
      <c r="BL278" s="69">
        <f t="shared" si="450"/>
        <v>916367</v>
      </c>
      <c r="BM278" s="382">
        <f t="shared" ref="BM278:BM281" si="510">SUM(BL267:BL278)/1000000</f>
        <v>10.291993</v>
      </c>
      <c r="BN278" s="69">
        <f t="shared" si="418"/>
        <v>3220718</v>
      </c>
      <c r="BO278" s="382">
        <f t="shared" ref="BO278:BO281" si="511">SUM(BN267:BN278)/1000000</f>
        <v>37.142873999999999</v>
      </c>
      <c r="BP278" s="744">
        <v>4137085</v>
      </c>
      <c r="BQ278" s="382">
        <f t="shared" si="492"/>
        <v>47.434866999999997</v>
      </c>
      <c r="BR278" s="20"/>
      <c r="BS278" s="744">
        <v>733469</v>
      </c>
      <c r="BT278" s="420">
        <f t="shared" si="451"/>
        <v>9.0720949999999991</v>
      </c>
      <c r="BU278" s="69">
        <f t="shared" si="419"/>
        <v>54446</v>
      </c>
      <c r="BV278" s="420">
        <f t="shared" si="452"/>
        <v>0.61217999999999995</v>
      </c>
      <c r="BW278" s="744">
        <v>787915</v>
      </c>
      <c r="BX278" s="420">
        <f t="shared" si="432"/>
        <v>9.6842749999999995</v>
      </c>
      <c r="BY278" s="744">
        <v>1454118</v>
      </c>
      <c r="BZ278" s="420">
        <f t="shared" si="433"/>
        <v>17.439285000000002</v>
      </c>
      <c r="CA278" s="69">
        <f t="shared" si="487"/>
        <v>1529244</v>
      </c>
      <c r="CB278" s="420">
        <f t="shared" si="453"/>
        <v>19.777698000000001</v>
      </c>
      <c r="CC278" s="744">
        <v>2983362</v>
      </c>
      <c r="CD278" s="420">
        <f t="shared" si="392"/>
        <v>37.216982999999999</v>
      </c>
      <c r="CE278" s="69">
        <f t="shared" si="395"/>
        <v>2187587</v>
      </c>
      <c r="CF278" s="420">
        <f t="shared" si="396"/>
        <v>26.511379999999999</v>
      </c>
      <c r="CG278" s="69">
        <f t="shared" si="397"/>
        <v>1585539</v>
      </c>
      <c r="CH278" s="420">
        <f t="shared" si="398"/>
        <v>20.414636000000002</v>
      </c>
      <c r="CI278" s="744">
        <v>3773126</v>
      </c>
      <c r="CJ278" s="471">
        <f t="shared" si="387"/>
        <v>46.926015999999997</v>
      </c>
      <c r="CK278" s="96"/>
      <c r="CL278" s="514">
        <v>1028</v>
      </c>
      <c r="CM278" s="868">
        <f t="shared" si="403"/>
        <v>1.0710116731517509</v>
      </c>
      <c r="CN278" s="613"/>
      <c r="CO278" s="96"/>
      <c r="CP278" s="69">
        <f t="shared" si="434"/>
        <v>429623.48054474709</v>
      </c>
      <c r="CQ278" s="692">
        <f t="shared" si="454"/>
        <v>4.8979973358529341</v>
      </c>
      <c r="CR278" s="69">
        <f t="shared" si="455"/>
        <v>185773.40077821011</v>
      </c>
      <c r="CS278" s="692">
        <f t="shared" si="456"/>
        <v>1.8962058674176692</v>
      </c>
      <c r="CT278" s="69">
        <f t="shared" si="457"/>
        <v>615396.88132295723</v>
      </c>
      <c r="CU278" s="692">
        <f t="shared" si="458"/>
        <v>6.7942032032706026</v>
      </c>
      <c r="CV278" s="69">
        <f t="shared" si="459"/>
        <v>551816.2733463035</v>
      </c>
      <c r="CW278" s="692">
        <f t="shared" si="460"/>
        <v>6.0339535426416662</v>
      </c>
      <c r="CX278" s="69">
        <f t="shared" si="461"/>
        <v>3263139.0875486382</v>
      </c>
      <c r="CY278" s="692">
        <f t="shared" si="462"/>
        <v>37.549985066999966</v>
      </c>
      <c r="CZ278" s="69">
        <f t="shared" si="463"/>
        <v>3814955.3608949417</v>
      </c>
      <c r="DA278" s="692">
        <f t="shared" si="464"/>
        <v>43.583938609641635</v>
      </c>
      <c r="DB278" s="69">
        <f t="shared" si="465"/>
        <v>981439.75389105058</v>
      </c>
      <c r="DC278" s="692">
        <f t="shared" si="466"/>
        <v>10.931950878494598</v>
      </c>
      <c r="DD278" s="69">
        <f t="shared" si="467"/>
        <v>3449426.5739299608</v>
      </c>
      <c r="DE278" s="692">
        <f t="shared" si="468"/>
        <v>39.453383936143474</v>
      </c>
      <c r="DF278" s="69">
        <f t="shared" si="469"/>
        <v>4430866.3278210117</v>
      </c>
      <c r="DG278" s="692">
        <f t="shared" si="399"/>
        <v>50.385334814638071</v>
      </c>
      <c r="DH278" s="20"/>
      <c r="DI278" s="69">
        <f t="shared" si="422"/>
        <v>785553.86089494161</v>
      </c>
      <c r="DJ278" s="692">
        <f t="shared" si="470"/>
        <v>9.6315706629551574</v>
      </c>
      <c r="DK278" s="69">
        <f t="shared" si="423"/>
        <v>58312.301556420229</v>
      </c>
      <c r="DL278" s="692">
        <f t="shared" si="471"/>
        <v>0.65005849621401335</v>
      </c>
      <c r="DM278" s="69">
        <f t="shared" si="424"/>
        <v>843866.16245136189</v>
      </c>
      <c r="DN278" s="692">
        <f t="shared" si="472"/>
        <v>10.281629159169173</v>
      </c>
      <c r="DO278" s="69">
        <f t="shared" si="404"/>
        <v>1557377.3521400779</v>
      </c>
      <c r="DP278" s="692">
        <f t="shared" si="473"/>
        <v>18.514980047698604</v>
      </c>
      <c r="DQ278" s="69">
        <f t="shared" si="425"/>
        <v>1637838.1750972762</v>
      </c>
      <c r="DR278" s="692">
        <f t="shared" si="474"/>
        <v>20.998889437950826</v>
      </c>
      <c r="DS278" s="69">
        <f t="shared" si="426"/>
        <v>3195215.5272373538</v>
      </c>
      <c r="DT278" s="692">
        <f t="shared" si="475"/>
        <v>39.513869485649423</v>
      </c>
      <c r="DU278" s="69">
        <f t="shared" si="427"/>
        <v>2342931.2130350196</v>
      </c>
      <c r="DV278" s="471">
        <f t="shared" si="476"/>
        <v>28.146550710653759</v>
      </c>
      <c r="DW278" s="69">
        <f t="shared" si="428"/>
        <v>1698130.7772373541</v>
      </c>
      <c r="DX278" s="692">
        <f t="shared" si="477"/>
        <v>21.675226827705664</v>
      </c>
      <c r="DY278" s="69">
        <f t="shared" si="429"/>
        <v>4041061.9902723734</v>
      </c>
      <c r="DZ278" s="692">
        <f t="shared" si="400"/>
        <v>49.821777538359427</v>
      </c>
      <c r="EA278" s="91"/>
      <c r="EB278" s="388">
        <v>292000</v>
      </c>
      <c r="EC278" s="69">
        <f t="shared" si="405"/>
        <v>1230000</v>
      </c>
      <c r="ED278" s="388">
        <v>1522000</v>
      </c>
      <c r="EE278" s="388">
        <v>254000</v>
      </c>
      <c r="EF278" s="69">
        <f t="shared" si="406"/>
        <v>849000</v>
      </c>
      <c r="EG278" s="388">
        <v>1103000</v>
      </c>
      <c r="EH278" s="388">
        <v>546000</v>
      </c>
      <c r="EI278" s="69">
        <f t="shared" si="435"/>
        <v>2079000</v>
      </c>
      <c r="EJ278" s="388">
        <v>2625000</v>
      </c>
      <c r="EK278" s="91"/>
      <c r="EL278" s="69">
        <f t="shared" si="478"/>
        <v>3629000</v>
      </c>
      <c r="EM278" s="69">
        <f t="shared" si="479"/>
        <v>15601000</v>
      </c>
      <c r="EN278" s="69">
        <f t="shared" si="480"/>
        <v>19230000</v>
      </c>
      <c r="EO278" s="69">
        <f t="shared" si="481"/>
        <v>2883000</v>
      </c>
      <c r="EP278" s="69">
        <f t="shared" si="482"/>
        <v>9660000</v>
      </c>
      <c r="EQ278" s="69">
        <f t="shared" si="483"/>
        <v>12543000</v>
      </c>
      <c r="ER278" s="69">
        <f t="shared" si="484"/>
        <v>6517000</v>
      </c>
      <c r="ES278" s="69">
        <f t="shared" si="485"/>
        <v>25255000</v>
      </c>
      <c r="ET278" s="69">
        <f t="shared" si="436"/>
        <v>31772000</v>
      </c>
      <c r="EU278" s="91"/>
    </row>
    <row r="279" spans="1:151" s="72" customFormat="1" ht="15" customHeight="1">
      <c r="A279" s="61">
        <v>41395</v>
      </c>
      <c r="B279" s="343">
        <v>402</v>
      </c>
      <c r="C279" s="70">
        <f t="shared" si="437"/>
        <v>923</v>
      </c>
      <c r="D279" s="203">
        <v>1325</v>
      </c>
      <c r="E279" s="70">
        <f t="shared" si="438"/>
        <v>1899</v>
      </c>
      <c r="F279" s="70">
        <f t="shared" si="493"/>
        <v>2659</v>
      </c>
      <c r="G279" s="70">
        <f t="shared" si="440"/>
        <v>4558</v>
      </c>
      <c r="H279" s="203">
        <v>2301</v>
      </c>
      <c r="I279" s="70">
        <f t="shared" si="441"/>
        <v>3582</v>
      </c>
      <c r="J279" s="203">
        <v>5883</v>
      </c>
      <c r="K279" s="23"/>
      <c r="L279" s="203">
        <v>1176</v>
      </c>
      <c r="M279" s="70">
        <f t="shared" si="442"/>
        <v>2094</v>
      </c>
      <c r="N279" s="203">
        <v>3270</v>
      </c>
      <c r="O279" s="70">
        <f t="shared" si="488"/>
        <v>1091</v>
      </c>
      <c r="P279" s="70">
        <f t="shared" si="489"/>
        <v>1846</v>
      </c>
      <c r="Q279" s="70">
        <f t="shared" si="489"/>
        <v>2937</v>
      </c>
      <c r="R279" s="203">
        <v>2267</v>
      </c>
      <c r="S279" s="70">
        <f t="shared" si="494"/>
        <v>3940</v>
      </c>
      <c r="T279" s="203">
        <v>6207</v>
      </c>
      <c r="U279" s="23"/>
      <c r="V279" s="343">
        <v>-774</v>
      </c>
      <c r="W279" s="70">
        <f t="shared" si="495"/>
        <v>-1171</v>
      </c>
      <c r="X279" s="203">
        <v>-1945</v>
      </c>
      <c r="Y279" s="70">
        <f t="shared" si="491"/>
        <v>808</v>
      </c>
      <c r="Z279" s="70">
        <f t="shared" si="496"/>
        <v>813</v>
      </c>
      <c r="AA279" s="70">
        <f t="shared" si="496"/>
        <v>1621</v>
      </c>
      <c r="AB279" s="343">
        <v>34</v>
      </c>
      <c r="AC279" s="70">
        <f t="shared" si="497"/>
        <v>-358</v>
      </c>
      <c r="AD279" s="343">
        <v>-324</v>
      </c>
      <c r="AE279" s="23"/>
      <c r="AF279" s="233">
        <f t="shared" si="444"/>
        <v>-13065</v>
      </c>
      <c r="AG279" s="233">
        <f t="shared" si="412"/>
        <v>-19797</v>
      </c>
      <c r="AH279" s="233">
        <f t="shared" si="445"/>
        <v>-32862</v>
      </c>
      <c r="AI279" s="233">
        <f t="shared" si="413"/>
        <v>17752</v>
      </c>
      <c r="AJ279" s="233">
        <f t="shared" si="414"/>
        <v>21352</v>
      </c>
      <c r="AK279" s="233">
        <f t="shared" si="415"/>
        <v>39104</v>
      </c>
      <c r="AL279" s="233">
        <f t="shared" si="446"/>
        <v>4687</v>
      </c>
      <c r="AM279" s="233">
        <f t="shared" si="416"/>
        <v>1555</v>
      </c>
      <c r="AN279" s="233">
        <f t="shared" si="447"/>
        <v>6242</v>
      </c>
      <c r="AO279" s="23"/>
      <c r="AP279" s="233">
        <f t="shared" si="498"/>
        <v>4845</v>
      </c>
      <c r="AQ279" s="233">
        <f t="shared" si="499"/>
        <v>17910</v>
      </c>
      <c r="AR279" s="233">
        <f t="shared" si="500"/>
        <v>-13065</v>
      </c>
      <c r="AS279" s="233">
        <f t="shared" si="501"/>
        <v>30282</v>
      </c>
      <c r="AT279" s="233">
        <f t="shared" si="502"/>
        <v>12530</v>
      </c>
      <c r="AU279" s="233">
        <f t="shared" si="503"/>
        <v>17752</v>
      </c>
      <c r="AV279" s="409">
        <f t="shared" si="504"/>
        <v>35127</v>
      </c>
      <c r="AW279" s="409">
        <f t="shared" si="505"/>
        <v>30440</v>
      </c>
      <c r="AX279" s="233">
        <f t="shared" si="506"/>
        <v>4687</v>
      </c>
      <c r="AY279" s="75"/>
      <c r="AZ279" s="744">
        <v>381884</v>
      </c>
      <c r="BA279" s="382">
        <f t="shared" si="448"/>
        <v>4.6298009999999996</v>
      </c>
      <c r="BB279" s="69">
        <f t="shared" si="417"/>
        <v>171496</v>
      </c>
      <c r="BC279" s="382">
        <f t="shared" si="449"/>
        <v>1.8122849999999999</v>
      </c>
      <c r="BD279" s="744">
        <v>553380</v>
      </c>
      <c r="BE279" s="382">
        <f t="shared" si="430"/>
        <v>6.4420859999999998</v>
      </c>
      <c r="BF279" s="744">
        <v>469305</v>
      </c>
      <c r="BG279" s="382">
        <f t="shared" si="507"/>
        <v>5.6813820000000002</v>
      </c>
      <c r="BH279" s="69">
        <f t="shared" si="486"/>
        <v>3130530</v>
      </c>
      <c r="BI279" s="382">
        <f t="shared" si="508"/>
        <v>35.027749999999997</v>
      </c>
      <c r="BJ279" s="744">
        <v>3599835</v>
      </c>
      <c r="BK279" s="382">
        <f t="shared" si="509"/>
        <v>40.709131999999997</v>
      </c>
      <c r="BL279" s="69">
        <f t="shared" si="450"/>
        <v>851189</v>
      </c>
      <c r="BM279" s="382">
        <f t="shared" si="510"/>
        <v>10.311183</v>
      </c>
      <c r="BN279" s="69">
        <f t="shared" si="418"/>
        <v>3302486</v>
      </c>
      <c r="BO279" s="382">
        <f t="shared" si="511"/>
        <v>36.846465000000002</v>
      </c>
      <c r="BP279" s="744">
        <v>4153675</v>
      </c>
      <c r="BQ279" s="382">
        <f t="shared" si="492"/>
        <v>47.157648000000002</v>
      </c>
      <c r="BR279" s="20"/>
      <c r="BS279" s="744">
        <v>752201</v>
      </c>
      <c r="BT279" s="420">
        <f t="shared" si="451"/>
        <v>9.0600439999999995</v>
      </c>
      <c r="BU279" s="69">
        <f t="shared" si="419"/>
        <v>49961</v>
      </c>
      <c r="BV279" s="420">
        <f t="shared" si="452"/>
        <v>0.61190999999999995</v>
      </c>
      <c r="BW279" s="744">
        <v>802162</v>
      </c>
      <c r="BX279" s="420">
        <f t="shared" si="432"/>
        <v>9.6719539999999995</v>
      </c>
      <c r="BY279" s="744">
        <v>1557311</v>
      </c>
      <c r="BZ279" s="420">
        <f t="shared" ref="BZ279:BZ284" si="512">SUM(BY268:BY279)/1000000</f>
        <v>17.486986999999999</v>
      </c>
      <c r="CA279" s="69">
        <f t="shared" si="487"/>
        <v>1654409</v>
      </c>
      <c r="CB279" s="420">
        <f t="shared" si="453"/>
        <v>19.571725000000001</v>
      </c>
      <c r="CC279" s="744">
        <v>3211720</v>
      </c>
      <c r="CD279" s="420">
        <f t="shared" ref="CD279:CD284" si="513">SUM(CC268:CC279)/1000000</f>
        <v>37.058712</v>
      </c>
      <c r="CE279" s="69">
        <f t="shared" ref="CE279:CE284" si="514">BS279+BY279</f>
        <v>2309512</v>
      </c>
      <c r="CF279" s="420">
        <f t="shared" ref="CF279:CF284" si="515">SUM(CE268:CE279)/1000000</f>
        <v>26.547031</v>
      </c>
      <c r="CG279" s="69">
        <f t="shared" ref="CG279:CG284" si="516">CI279-CE279</f>
        <v>1706436</v>
      </c>
      <c r="CH279" s="420">
        <f t="shared" ref="CH279:CH284" si="517">SUM(CG268:CG279)/1000000</f>
        <v>20.208065000000001</v>
      </c>
      <c r="CI279" s="744">
        <v>4015948</v>
      </c>
      <c r="CJ279" s="471">
        <f t="shared" si="387"/>
        <v>46.755096000000002</v>
      </c>
      <c r="CK279" s="96"/>
      <c r="CL279" s="514">
        <v>1028</v>
      </c>
      <c r="CM279" s="868">
        <f t="shared" si="403"/>
        <v>1.0710116731517509</v>
      </c>
      <c r="CN279" s="613"/>
      <c r="CO279" s="96"/>
      <c r="CP279" s="69">
        <f t="shared" si="434"/>
        <v>409002.22178988328</v>
      </c>
      <c r="CQ279" s="692">
        <f t="shared" si="454"/>
        <v>4.9221143066812791</v>
      </c>
      <c r="CR279" s="69">
        <f t="shared" si="455"/>
        <v>183674.21789883269</v>
      </c>
      <c r="CS279" s="692">
        <f t="shared" si="456"/>
        <v>1.9278605689703479</v>
      </c>
      <c r="CT279" s="69">
        <f t="shared" si="457"/>
        <v>592676.43968871597</v>
      </c>
      <c r="CU279" s="692">
        <f t="shared" si="458"/>
        <v>6.8499748756516272</v>
      </c>
      <c r="CV279" s="69">
        <f t="shared" si="459"/>
        <v>502631.13326848246</v>
      </c>
      <c r="CW279" s="692">
        <f t="shared" si="460"/>
        <v>6.0406709855255327</v>
      </c>
      <c r="CX279" s="69">
        <f t="shared" si="461"/>
        <v>3352834.173151751</v>
      </c>
      <c r="CY279" s="692">
        <f t="shared" si="462"/>
        <v>37.245705880536342</v>
      </c>
      <c r="CZ279" s="69">
        <f t="shared" si="463"/>
        <v>3855465.3064202336</v>
      </c>
      <c r="DA279" s="692">
        <f t="shared" si="464"/>
        <v>43.286376866061865</v>
      </c>
      <c r="DB279" s="69">
        <f t="shared" si="465"/>
        <v>911633.35505836573</v>
      </c>
      <c r="DC279" s="692">
        <f t="shared" si="466"/>
        <v>10.96278529220681</v>
      </c>
      <c r="DD279" s="69">
        <f t="shared" si="467"/>
        <v>3537001.0564202336</v>
      </c>
      <c r="DE279" s="692">
        <f t="shared" si="468"/>
        <v>39.180400958909864</v>
      </c>
      <c r="DF279" s="69">
        <f t="shared" si="469"/>
        <v>4448634.4114785995</v>
      </c>
      <c r="DG279" s="692">
        <f t="shared" si="399"/>
        <v>50.143186251116674</v>
      </c>
      <c r="DH279" s="20"/>
      <c r="DI279" s="69">
        <f t="shared" si="422"/>
        <v>805616.05155642016</v>
      </c>
      <c r="DJ279" s="692">
        <f t="shared" si="470"/>
        <v>9.6281083952808082</v>
      </c>
      <c r="DK279" s="69">
        <f t="shared" si="423"/>
        <v>53508.81420233463</v>
      </c>
      <c r="DL279" s="692">
        <f t="shared" si="471"/>
        <v>0.65039006907019414</v>
      </c>
      <c r="DM279" s="69">
        <f t="shared" si="424"/>
        <v>859124.8657587549</v>
      </c>
      <c r="DN279" s="692">
        <f t="shared" si="472"/>
        <v>10.278498464351003</v>
      </c>
      <c r="DO279" s="69">
        <f t="shared" si="404"/>
        <v>1667898.2597276263</v>
      </c>
      <c r="DP279" s="692">
        <f t="shared" si="473"/>
        <v>18.584724933387765</v>
      </c>
      <c r="DQ279" s="69">
        <f t="shared" si="425"/>
        <v>1771891.3511673152</v>
      </c>
      <c r="DR279" s="692">
        <f t="shared" si="474"/>
        <v>20.801280229502751</v>
      </c>
      <c r="DS279" s="69">
        <f t="shared" si="426"/>
        <v>3439789.6108949417</v>
      </c>
      <c r="DT279" s="692">
        <f t="shared" si="475"/>
        <v>39.38600516289052</v>
      </c>
      <c r="DU279" s="69">
        <f t="shared" si="427"/>
        <v>2473514.3112840466</v>
      </c>
      <c r="DV279" s="471">
        <f t="shared" si="476"/>
        <v>28.212833328668573</v>
      </c>
      <c r="DW279" s="69">
        <f t="shared" si="428"/>
        <v>1827612.8754863814</v>
      </c>
      <c r="DX279" s="692">
        <f t="shared" si="477"/>
        <v>21.477627484922817</v>
      </c>
      <c r="DY279" s="69">
        <f t="shared" si="429"/>
        <v>4301127.186770428</v>
      </c>
      <c r="DZ279" s="692">
        <f t="shared" si="400"/>
        <v>49.690460813591393</v>
      </c>
      <c r="EA279" s="91"/>
      <c r="EB279" s="388">
        <v>273000</v>
      </c>
      <c r="EC279" s="69">
        <f t="shared" si="405"/>
        <v>1010000</v>
      </c>
      <c r="ED279" s="388">
        <v>1283000</v>
      </c>
      <c r="EE279" s="388">
        <v>224000</v>
      </c>
      <c r="EF279" s="69">
        <f t="shared" si="406"/>
        <v>537000</v>
      </c>
      <c r="EG279" s="388">
        <v>761000</v>
      </c>
      <c r="EH279" s="388">
        <v>497000</v>
      </c>
      <c r="EI279" s="69">
        <f t="shared" si="435"/>
        <v>1546000</v>
      </c>
      <c r="EJ279" s="388">
        <v>2043000</v>
      </c>
      <c r="EK279" s="91"/>
      <c r="EL279" s="69">
        <f t="shared" si="478"/>
        <v>3635000</v>
      </c>
      <c r="EM279" s="69">
        <f t="shared" si="479"/>
        <v>15654000</v>
      </c>
      <c r="EN279" s="69">
        <f t="shared" si="480"/>
        <v>19289000</v>
      </c>
      <c r="EO279" s="69">
        <f t="shared" si="481"/>
        <v>2916000</v>
      </c>
      <c r="EP279" s="69">
        <f t="shared" si="482"/>
        <v>9719000</v>
      </c>
      <c r="EQ279" s="69">
        <f t="shared" si="483"/>
        <v>12635000</v>
      </c>
      <c r="ER279" s="69">
        <f t="shared" si="484"/>
        <v>6556000</v>
      </c>
      <c r="ES279" s="69">
        <f t="shared" si="485"/>
        <v>25366000</v>
      </c>
      <c r="ET279" s="69">
        <f t="shared" si="436"/>
        <v>31922000</v>
      </c>
      <c r="EU279" s="91"/>
    </row>
    <row r="280" spans="1:151" s="72" customFormat="1">
      <c r="A280" s="61">
        <v>41426</v>
      </c>
      <c r="B280" s="343">
        <v>410</v>
      </c>
      <c r="C280" s="70">
        <f t="shared" si="437"/>
        <v>929</v>
      </c>
      <c r="D280" s="203">
        <v>1339</v>
      </c>
      <c r="E280" s="70">
        <f t="shared" si="438"/>
        <v>2244</v>
      </c>
      <c r="F280" s="70">
        <f t="shared" si="493"/>
        <v>2923</v>
      </c>
      <c r="G280" s="70">
        <f t="shared" si="440"/>
        <v>5167</v>
      </c>
      <c r="H280" s="203">
        <v>2654</v>
      </c>
      <c r="I280" s="70">
        <f t="shared" si="441"/>
        <v>3852</v>
      </c>
      <c r="J280" s="203">
        <v>6506</v>
      </c>
      <c r="K280" s="23"/>
      <c r="L280" s="203">
        <v>1161</v>
      </c>
      <c r="M280" s="70">
        <f t="shared" si="442"/>
        <v>1896</v>
      </c>
      <c r="N280" s="203">
        <v>3057</v>
      </c>
      <c r="O280" s="70">
        <f t="shared" si="488"/>
        <v>1005</v>
      </c>
      <c r="P280" s="70">
        <f t="shared" si="489"/>
        <v>1808</v>
      </c>
      <c r="Q280" s="70">
        <f t="shared" si="489"/>
        <v>2813</v>
      </c>
      <c r="R280" s="203">
        <v>2166</v>
      </c>
      <c r="S280" s="70">
        <f t="shared" si="494"/>
        <v>3704</v>
      </c>
      <c r="T280" s="203">
        <v>5870</v>
      </c>
      <c r="U280" s="23"/>
      <c r="V280" s="343">
        <v>-751</v>
      </c>
      <c r="W280" s="70">
        <f t="shared" si="495"/>
        <v>-967</v>
      </c>
      <c r="X280" s="203">
        <v>-1718</v>
      </c>
      <c r="Y280" s="70">
        <f t="shared" si="491"/>
        <v>1239</v>
      </c>
      <c r="Z280" s="70">
        <f t="shared" si="496"/>
        <v>1115</v>
      </c>
      <c r="AA280" s="70">
        <f t="shared" si="496"/>
        <v>2354</v>
      </c>
      <c r="AB280" s="343">
        <v>488</v>
      </c>
      <c r="AC280" s="70">
        <f t="shared" si="497"/>
        <v>148</v>
      </c>
      <c r="AD280" s="343">
        <v>636</v>
      </c>
      <c r="AE280" s="23"/>
      <c r="AF280" s="233">
        <f t="shared" si="444"/>
        <v>-12615</v>
      </c>
      <c r="AG280" s="233">
        <f t="shared" si="412"/>
        <v>-18631</v>
      </c>
      <c r="AH280" s="233">
        <f t="shared" si="445"/>
        <v>-31246</v>
      </c>
      <c r="AI280" s="233">
        <f t="shared" si="413"/>
        <v>17901</v>
      </c>
      <c r="AJ280" s="233">
        <f t="shared" si="414"/>
        <v>21252</v>
      </c>
      <c r="AK280" s="233">
        <f t="shared" si="415"/>
        <v>39153</v>
      </c>
      <c r="AL280" s="233">
        <f t="shared" si="446"/>
        <v>5286</v>
      </c>
      <c r="AM280" s="233">
        <f t="shared" si="416"/>
        <v>2621</v>
      </c>
      <c r="AN280" s="233">
        <f t="shared" si="447"/>
        <v>7907</v>
      </c>
      <c r="AO280" s="23"/>
      <c r="AP280" s="233">
        <f t="shared" si="498"/>
        <v>4945</v>
      </c>
      <c r="AQ280" s="233">
        <f t="shared" si="499"/>
        <v>17560</v>
      </c>
      <c r="AR280" s="233">
        <f t="shared" si="500"/>
        <v>-12615</v>
      </c>
      <c r="AS280" s="233">
        <f t="shared" si="501"/>
        <v>30348</v>
      </c>
      <c r="AT280" s="233">
        <f t="shared" si="502"/>
        <v>12447</v>
      </c>
      <c r="AU280" s="233">
        <f t="shared" si="503"/>
        <v>17901</v>
      </c>
      <c r="AV280" s="409">
        <f t="shared" si="504"/>
        <v>35293</v>
      </c>
      <c r="AW280" s="409">
        <f t="shared" si="505"/>
        <v>30007</v>
      </c>
      <c r="AX280" s="233">
        <f t="shared" si="506"/>
        <v>5286</v>
      </c>
      <c r="AY280" s="75"/>
      <c r="AZ280" s="744">
        <v>390202</v>
      </c>
      <c r="BA280" s="382">
        <f t="shared" si="448"/>
        <v>4.6455399999999996</v>
      </c>
      <c r="BB280" s="69">
        <f t="shared" si="417"/>
        <v>165422</v>
      </c>
      <c r="BC280" s="382">
        <f t="shared" si="449"/>
        <v>1.838322</v>
      </c>
      <c r="BD280" s="744">
        <v>555624</v>
      </c>
      <c r="BE280" s="382">
        <f t="shared" si="430"/>
        <v>6.4838620000000002</v>
      </c>
      <c r="BF280" s="744">
        <v>481402</v>
      </c>
      <c r="BG280" s="382">
        <f t="shared" si="507"/>
        <v>5.701873</v>
      </c>
      <c r="BH280" s="69">
        <f t="shared" si="486"/>
        <v>3110915</v>
      </c>
      <c r="BI280" s="382">
        <f t="shared" si="508"/>
        <v>34.861659000000003</v>
      </c>
      <c r="BJ280" s="744">
        <v>3592317</v>
      </c>
      <c r="BK280" s="382">
        <f t="shared" si="509"/>
        <v>40.563532000000002</v>
      </c>
      <c r="BL280" s="69">
        <f t="shared" si="450"/>
        <v>871604</v>
      </c>
      <c r="BM280" s="382">
        <f t="shared" si="510"/>
        <v>10.347413</v>
      </c>
      <c r="BN280" s="69">
        <f t="shared" si="418"/>
        <v>3276719</v>
      </c>
      <c r="BO280" s="382">
        <f t="shared" si="511"/>
        <v>36.706263999999997</v>
      </c>
      <c r="BP280" s="744">
        <v>4148323</v>
      </c>
      <c r="BQ280" s="382">
        <f t="shared" si="492"/>
        <v>47.053677</v>
      </c>
      <c r="BR280" s="20"/>
      <c r="BS280" s="744">
        <v>696637</v>
      </c>
      <c r="BT280" s="420">
        <f t="shared" si="451"/>
        <v>8.9460069999999998</v>
      </c>
      <c r="BU280" s="69">
        <f t="shared" si="419"/>
        <v>53307</v>
      </c>
      <c r="BV280" s="420">
        <f t="shared" si="452"/>
        <v>0.61391700000000005</v>
      </c>
      <c r="BW280" s="744">
        <v>749944</v>
      </c>
      <c r="BX280" s="420">
        <f t="shared" si="432"/>
        <v>9.5599240000000005</v>
      </c>
      <c r="BY280" s="744">
        <v>1429072</v>
      </c>
      <c r="BZ280" s="420">
        <f t="shared" si="512"/>
        <v>17.465588</v>
      </c>
      <c r="CA280" s="69">
        <f t="shared" si="487"/>
        <v>1383932</v>
      </c>
      <c r="CB280" s="420">
        <f t="shared" si="453"/>
        <v>19.363536</v>
      </c>
      <c r="CC280" s="744">
        <v>2813004</v>
      </c>
      <c r="CD280" s="420">
        <f t="shared" si="513"/>
        <v>36.829124</v>
      </c>
      <c r="CE280" s="69">
        <f t="shared" si="514"/>
        <v>2125709</v>
      </c>
      <c r="CF280" s="420">
        <f t="shared" si="515"/>
        <v>26.411594999999998</v>
      </c>
      <c r="CG280" s="69">
        <f t="shared" si="516"/>
        <v>1439153</v>
      </c>
      <c r="CH280" s="420">
        <f t="shared" si="517"/>
        <v>20.001580000000001</v>
      </c>
      <c r="CI280" s="744">
        <v>3564862</v>
      </c>
      <c r="CJ280" s="471">
        <f t="shared" si="387"/>
        <v>46.413175000000003</v>
      </c>
      <c r="CK280" s="96"/>
      <c r="CL280" s="514">
        <v>1024</v>
      </c>
      <c r="CM280" s="868">
        <f t="shared" si="403"/>
        <v>1.0751953125</v>
      </c>
      <c r="CN280" s="613"/>
      <c r="CO280" s="96"/>
      <c r="CP280" s="69">
        <f t="shared" si="434"/>
        <v>419543.361328125</v>
      </c>
      <c r="CQ280" s="692">
        <f t="shared" si="454"/>
        <v>4.9456117861650242</v>
      </c>
      <c r="CR280" s="69">
        <f t="shared" si="455"/>
        <v>177860.958984375</v>
      </c>
      <c r="CS280" s="692">
        <f t="shared" si="456"/>
        <v>1.958302810375472</v>
      </c>
      <c r="CT280" s="69">
        <f t="shared" si="457"/>
        <v>597404.3203125</v>
      </c>
      <c r="CU280" s="692">
        <f t="shared" si="458"/>
        <v>6.9039145965404964</v>
      </c>
      <c r="CV280" s="69">
        <f t="shared" si="459"/>
        <v>517601.173828125</v>
      </c>
      <c r="CW280" s="692">
        <f t="shared" si="460"/>
        <v>6.070795683849334</v>
      </c>
      <c r="CX280" s="69">
        <f t="shared" si="461"/>
        <v>3344841.2255859375</v>
      </c>
      <c r="CY280" s="692">
        <f t="shared" si="462"/>
        <v>37.124664679609303</v>
      </c>
      <c r="CZ280" s="69">
        <f t="shared" si="463"/>
        <v>3862442.3994140625</v>
      </c>
      <c r="DA280" s="692">
        <f t="shared" si="464"/>
        <v>43.195460363458643</v>
      </c>
      <c r="DB280" s="69">
        <f t="shared" si="465"/>
        <v>937144.53515625</v>
      </c>
      <c r="DC280" s="692">
        <f t="shared" si="466"/>
        <v>11.016407470014359</v>
      </c>
      <c r="DD280" s="69">
        <f t="shared" si="467"/>
        <v>3523112.9091796875</v>
      </c>
      <c r="DE280" s="692">
        <f t="shared" si="468"/>
        <v>39.089653234083784</v>
      </c>
      <c r="DF280" s="69">
        <f t="shared" si="469"/>
        <v>4460257.4443359375</v>
      </c>
      <c r="DG280" s="692">
        <f t="shared" si="399"/>
        <v>50.106060704098148</v>
      </c>
      <c r="DH280" s="20"/>
      <c r="DI280" s="69">
        <f t="shared" si="422"/>
        <v>749020.8369140625</v>
      </c>
      <c r="DJ280" s="692">
        <f t="shared" si="470"/>
        <v>9.5197305059700881</v>
      </c>
      <c r="DK280" s="69">
        <f t="shared" si="423"/>
        <v>57315.4365234375</v>
      </c>
      <c r="DL280" s="692">
        <f t="shared" si="471"/>
        <v>0.65344873325933761</v>
      </c>
      <c r="DM280" s="69">
        <f t="shared" si="424"/>
        <v>806336.2734375</v>
      </c>
      <c r="DN280" s="692">
        <f t="shared" si="472"/>
        <v>10.173179239229425</v>
      </c>
      <c r="DO280" s="69">
        <f t="shared" si="404"/>
        <v>1536531.515625</v>
      </c>
      <c r="DP280" s="692">
        <f t="shared" si="473"/>
        <v>18.587184815007006</v>
      </c>
      <c r="DQ280" s="69">
        <f t="shared" si="425"/>
        <v>1487997.19921875</v>
      </c>
      <c r="DR280" s="692">
        <f t="shared" si="474"/>
        <v>20.605391529586058</v>
      </c>
      <c r="DS280" s="69">
        <f t="shared" si="426"/>
        <v>3024528.71484375</v>
      </c>
      <c r="DT280" s="692">
        <f t="shared" si="475"/>
        <v>39.192576344593057</v>
      </c>
      <c r="DU280" s="69">
        <f t="shared" si="427"/>
        <v>2285552.3525390625</v>
      </c>
      <c r="DV280" s="471">
        <f t="shared" si="476"/>
        <v>28.106915320977087</v>
      </c>
      <c r="DW280" s="69">
        <f t="shared" si="428"/>
        <v>1547370.5595703125</v>
      </c>
      <c r="DX280" s="692">
        <f t="shared" si="477"/>
        <v>21.28451059204356</v>
      </c>
      <c r="DY280" s="69">
        <f t="shared" si="429"/>
        <v>3832922.912109375</v>
      </c>
      <c r="DZ280" s="692">
        <f t="shared" si="400"/>
        <v>49.391425913020655</v>
      </c>
      <c r="EA280" s="91"/>
      <c r="EB280" s="388">
        <v>264000</v>
      </c>
      <c r="EC280" s="69">
        <f t="shared" si="405"/>
        <v>956000</v>
      </c>
      <c r="ED280" s="388">
        <v>1220000</v>
      </c>
      <c r="EE280" s="388">
        <v>179000</v>
      </c>
      <c r="EF280" s="69">
        <f t="shared" si="406"/>
        <v>456000</v>
      </c>
      <c r="EG280" s="388">
        <v>635000</v>
      </c>
      <c r="EH280" s="388">
        <v>442000</v>
      </c>
      <c r="EI280" s="69">
        <f t="shared" si="435"/>
        <v>1413000</v>
      </c>
      <c r="EJ280" s="388">
        <v>1855000</v>
      </c>
      <c r="EK280" s="91"/>
      <c r="EL280" s="69">
        <f t="shared" si="478"/>
        <v>3626000</v>
      </c>
      <c r="EM280" s="69">
        <f t="shared" si="479"/>
        <v>15651000</v>
      </c>
      <c r="EN280" s="69">
        <f t="shared" si="480"/>
        <v>19277000</v>
      </c>
      <c r="EO280" s="69">
        <f t="shared" si="481"/>
        <v>2915000</v>
      </c>
      <c r="EP280" s="69">
        <f t="shared" si="482"/>
        <v>9778000</v>
      </c>
      <c r="EQ280" s="69">
        <f t="shared" si="483"/>
        <v>12693000</v>
      </c>
      <c r="ER280" s="69">
        <f t="shared" si="484"/>
        <v>6545000</v>
      </c>
      <c r="ES280" s="69">
        <f t="shared" si="485"/>
        <v>25423000</v>
      </c>
      <c r="ET280" s="69">
        <f t="shared" si="436"/>
        <v>31968000</v>
      </c>
      <c r="EU280" s="91"/>
    </row>
    <row r="281" spans="1:151" s="72" customFormat="1">
      <c r="A281" s="61">
        <v>41456</v>
      </c>
      <c r="B281" s="343">
        <v>427</v>
      </c>
      <c r="C281" s="70">
        <f t="shared" si="437"/>
        <v>1076</v>
      </c>
      <c r="D281" s="203">
        <v>1503</v>
      </c>
      <c r="E281" s="70">
        <f t="shared" si="438"/>
        <v>2930</v>
      </c>
      <c r="F281" s="70">
        <f t="shared" si="493"/>
        <v>4195</v>
      </c>
      <c r="G281" s="70">
        <f t="shared" si="440"/>
        <v>7125</v>
      </c>
      <c r="H281" s="203">
        <v>3357</v>
      </c>
      <c r="I281" s="70">
        <f t="shared" si="441"/>
        <v>5271</v>
      </c>
      <c r="J281" s="203">
        <v>8628</v>
      </c>
      <c r="K281" s="23"/>
      <c r="L281" s="343">
        <v>917</v>
      </c>
      <c r="M281" s="70">
        <f t="shared" si="442"/>
        <v>1707</v>
      </c>
      <c r="N281" s="203">
        <v>2624</v>
      </c>
      <c r="O281" s="70">
        <f t="shared" ref="O281:O286" si="518">R281-L281</f>
        <v>1341</v>
      </c>
      <c r="P281" s="70">
        <f t="shared" si="489"/>
        <v>2223</v>
      </c>
      <c r="Q281" s="70">
        <f t="shared" si="489"/>
        <v>3564</v>
      </c>
      <c r="R281" s="203">
        <v>2258</v>
      </c>
      <c r="S281" s="70">
        <f t="shared" si="494"/>
        <v>3930</v>
      </c>
      <c r="T281" s="203">
        <v>6188</v>
      </c>
      <c r="U281" s="23"/>
      <c r="V281" s="343">
        <v>-490</v>
      </c>
      <c r="W281" s="70">
        <f t="shared" si="495"/>
        <v>-631</v>
      </c>
      <c r="X281" s="203">
        <v>-1121</v>
      </c>
      <c r="Y281" s="70">
        <f t="shared" ref="Y281:Y286" si="519">+E281-O281</f>
        <v>1589</v>
      </c>
      <c r="Z281" s="70">
        <f t="shared" si="496"/>
        <v>1972</v>
      </c>
      <c r="AA281" s="70">
        <f t="shared" si="496"/>
        <v>3561</v>
      </c>
      <c r="AB281" s="203">
        <v>1099</v>
      </c>
      <c r="AC281" s="70">
        <f t="shared" si="497"/>
        <v>1341</v>
      </c>
      <c r="AD281" s="203">
        <v>2440</v>
      </c>
      <c r="AE281" s="23"/>
      <c r="AF281" s="233">
        <f t="shared" si="444"/>
        <v>-11906</v>
      </c>
      <c r="AG281" s="233">
        <f t="shared" si="412"/>
        <v>-17269</v>
      </c>
      <c r="AH281" s="233">
        <f t="shared" si="445"/>
        <v>-29175</v>
      </c>
      <c r="AI281" s="233">
        <f t="shared" si="413"/>
        <v>18150</v>
      </c>
      <c r="AJ281" s="233">
        <f t="shared" si="414"/>
        <v>21594</v>
      </c>
      <c r="AK281" s="233">
        <f t="shared" si="415"/>
        <v>39744</v>
      </c>
      <c r="AL281" s="233">
        <f t="shared" si="446"/>
        <v>6244</v>
      </c>
      <c r="AM281" s="233">
        <f t="shared" si="416"/>
        <v>4325</v>
      </c>
      <c r="AN281" s="233">
        <f t="shared" si="447"/>
        <v>10569</v>
      </c>
      <c r="AO281" s="23"/>
      <c r="AP281" s="233">
        <f t="shared" si="498"/>
        <v>4983</v>
      </c>
      <c r="AQ281" s="233">
        <f t="shared" si="499"/>
        <v>16889</v>
      </c>
      <c r="AR281" s="233">
        <f t="shared" si="500"/>
        <v>-11906</v>
      </c>
      <c r="AS281" s="233">
        <f t="shared" si="501"/>
        <v>30628</v>
      </c>
      <c r="AT281" s="233">
        <f t="shared" si="502"/>
        <v>12478</v>
      </c>
      <c r="AU281" s="233">
        <f t="shared" si="503"/>
        <v>18150</v>
      </c>
      <c r="AV281" s="409">
        <f t="shared" si="504"/>
        <v>35611</v>
      </c>
      <c r="AW281" s="409">
        <f t="shared" si="505"/>
        <v>29367</v>
      </c>
      <c r="AX281" s="233">
        <f t="shared" si="506"/>
        <v>6244</v>
      </c>
      <c r="AY281" s="75"/>
      <c r="AZ281" s="744">
        <v>384913</v>
      </c>
      <c r="BA281" s="382">
        <f t="shared" si="448"/>
        <v>4.6411990000000003</v>
      </c>
      <c r="BB281" s="69">
        <f t="shared" si="417"/>
        <v>121595</v>
      </c>
      <c r="BC281" s="382">
        <f t="shared" si="449"/>
        <v>1.8121039999999999</v>
      </c>
      <c r="BD281" s="744">
        <v>506508</v>
      </c>
      <c r="BE281" s="382">
        <f t="shared" si="430"/>
        <v>6.453303</v>
      </c>
      <c r="BF281" s="744">
        <v>499681</v>
      </c>
      <c r="BG281" s="382">
        <f t="shared" si="507"/>
        <v>5.702769</v>
      </c>
      <c r="BH281" s="69">
        <f t="shared" si="486"/>
        <v>2878844</v>
      </c>
      <c r="BI281" s="382">
        <f t="shared" si="508"/>
        <v>34.623323999999997</v>
      </c>
      <c r="BJ281" s="744">
        <v>3378525</v>
      </c>
      <c r="BK281" s="382">
        <f t="shared" si="509"/>
        <v>40.326093</v>
      </c>
      <c r="BL281" s="69">
        <f t="shared" si="450"/>
        <v>884594</v>
      </c>
      <c r="BM281" s="382">
        <f t="shared" si="510"/>
        <v>10.343968</v>
      </c>
      <c r="BN281" s="69">
        <f t="shared" si="418"/>
        <v>3000785</v>
      </c>
      <c r="BO281" s="382">
        <f t="shared" si="511"/>
        <v>36.441640999999997</v>
      </c>
      <c r="BP281" s="744">
        <v>3885379</v>
      </c>
      <c r="BQ281" s="382">
        <f t="shared" si="492"/>
        <v>46.785609000000001</v>
      </c>
      <c r="BR281" s="20"/>
      <c r="BS281" s="744">
        <v>972865</v>
      </c>
      <c r="BT281" s="420">
        <f t="shared" si="451"/>
        <v>9.1812930000000001</v>
      </c>
      <c r="BU281" s="69">
        <f t="shared" si="419"/>
        <v>60453</v>
      </c>
      <c r="BV281" s="420">
        <f t="shared" si="452"/>
        <v>0.62159900000000001</v>
      </c>
      <c r="BW281" s="744">
        <v>1033318</v>
      </c>
      <c r="BX281" s="420">
        <f t="shared" si="432"/>
        <v>9.8028919999999999</v>
      </c>
      <c r="BY281" s="744">
        <v>1753094</v>
      </c>
      <c r="BZ281" s="420">
        <f t="shared" si="512"/>
        <v>17.655391999999999</v>
      </c>
      <c r="CA281" s="69">
        <f t="shared" si="487"/>
        <v>1762083</v>
      </c>
      <c r="CB281" s="420">
        <f t="shared" si="453"/>
        <v>19.528286999999999</v>
      </c>
      <c r="CC281" s="744">
        <v>3515177</v>
      </c>
      <c r="CD281" s="420">
        <f t="shared" si="513"/>
        <v>37.183678999999998</v>
      </c>
      <c r="CE281" s="69">
        <f t="shared" si="514"/>
        <v>2725959</v>
      </c>
      <c r="CF281" s="420">
        <f t="shared" si="515"/>
        <v>26.836684999999999</v>
      </c>
      <c r="CG281" s="69">
        <f t="shared" si="516"/>
        <v>1824233</v>
      </c>
      <c r="CH281" s="420">
        <f t="shared" si="517"/>
        <v>20.173739000000001</v>
      </c>
      <c r="CI281" s="744">
        <v>4550192</v>
      </c>
      <c r="CJ281" s="471">
        <f t="shared" si="387"/>
        <v>47.010424</v>
      </c>
      <c r="CK281" s="96"/>
      <c r="CL281" s="514">
        <v>1024</v>
      </c>
      <c r="CM281" s="868">
        <f t="shared" si="403"/>
        <v>1.0751953125</v>
      </c>
      <c r="CN281" s="613"/>
      <c r="CO281" s="96"/>
      <c r="CP281" s="69">
        <f t="shared" si="434"/>
        <v>413856.6533203125</v>
      </c>
      <c r="CQ281" s="692">
        <f t="shared" si="454"/>
        <v>4.9477790504363446</v>
      </c>
      <c r="CR281" s="69">
        <f t="shared" si="455"/>
        <v>130738.3740234375</v>
      </c>
      <c r="CS281" s="692">
        <f t="shared" si="456"/>
        <v>1.932708703130898</v>
      </c>
      <c r="CT281" s="69">
        <f t="shared" si="457"/>
        <v>544595.02734375</v>
      </c>
      <c r="CU281" s="692">
        <f t="shared" si="458"/>
        <v>6.8804877535672428</v>
      </c>
      <c r="CV281" s="69">
        <f t="shared" si="459"/>
        <v>537254.6689453125</v>
      </c>
      <c r="CW281" s="692">
        <f t="shared" si="460"/>
        <v>6.0805169378090564</v>
      </c>
      <c r="CX281" s="69">
        <f t="shared" si="461"/>
        <v>3095319.57421875</v>
      </c>
      <c r="CY281" s="692">
        <f t="shared" si="462"/>
        <v>36.923140758150822</v>
      </c>
      <c r="CZ281" s="69">
        <f t="shared" si="463"/>
        <v>3632574.2431640625</v>
      </c>
      <c r="DA281" s="692">
        <f t="shared" si="464"/>
        <v>43.00365769595988</v>
      </c>
      <c r="DB281" s="69">
        <f t="shared" si="465"/>
        <v>951111.322265625</v>
      </c>
      <c r="DC281" s="692">
        <f t="shared" si="466"/>
        <v>11.028295988245402</v>
      </c>
      <c r="DD281" s="69">
        <f t="shared" si="467"/>
        <v>3226429.9658203125</v>
      </c>
      <c r="DE281" s="692">
        <f t="shared" si="468"/>
        <v>38.862467246013608</v>
      </c>
      <c r="DF281" s="69">
        <f t="shared" si="469"/>
        <v>4177541.2880859375</v>
      </c>
      <c r="DG281" s="692">
        <f t="shared" si="399"/>
        <v>49.890763234259019</v>
      </c>
      <c r="DH281" s="20"/>
      <c r="DI281" s="69">
        <f t="shared" si="422"/>
        <v>1046019.8876953125</v>
      </c>
      <c r="DJ281" s="692">
        <f t="shared" si="470"/>
        <v>9.7856596357403287</v>
      </c>
      <c r="DK281" s="69">
        <f t="shared" si="423"/>
        <v>64998.7822265625</v>
      </c>
      <c r="DL281" s="692">
        <f t="shared" si="471"/>
        <v>0.66263495928993477</v>
      </c>
      <c r="DM281" s="69">
        <f t="shared" si="424"/>
        <v>1111018.669921875</v>
      </c>
      <c r="DN281" s="692">
        <f t="shared" si="472"/>
        <v>10.448294595030264</v>
      </c>
      <c r="DO281" s="69">
        <f t="shared" si="404"/>
        <v>1884918.451171875</v>
      </c>
      <c r="DP281" s="692">
        <f t="shared" si="473"/>
        <v>18.81871009615006</v>
      </c>
      <c r="DQ281" s="69">
        <f t="shared" si="425"/>
        <v>1894583.3818359375</v>
      </c>
      <c r="DR281" s="692">
        <f t="shared" si="474"/>
        <v>20.810577666465221</v>
      </c>
      <c r="DS281" s="69">
        <f t="shared" si="426"/>
        <v>3779501.8330078125</v>
      </c>
      <c r="DT281" s="692">
        <f t="shared" si="475"/>
        <v>39.629287762615277</v>
      </c>
      <c r="DU281" s="69">
        <f t="shared" si="427"/>
        <v>2930938.3388671875</v>
      </c>
      <c r="DV281" s="471">
        <f t="shared" si="476"/>
        <v>28.604369731890387</v>
      </c>
      <c r="DW281" s="69">
        <f t="shared" si="428"/>
        <v>1961406.7705078125</v>
      </c>
      <c r="DX281" s="692">
        <f t="shared" si="477"/>
        <v>21.498622959093154</v>
      </c>
      <c r="DY281" s="69">
        <f t="shared" si="429"/>
        <v>4892345.109375</v>
      </c>
      <c r="DZ281" s="692">
        <f t="shared" si="400"/>
        <v>50.102992690983548</v>
      </c>
      <c r="EA281" s="91"/>
      <c r="EB281" s="388">
        <v>286000</v>
      </c>
      <c r="EC281" s="69">
        <f t="shared" si="405"/>
        <v>1182000</v>
      </c>
      <c r="ED281" s="388">
        <v>1468000</v>
      </c>
      <c r="EE281" s="388">
        <v>203000</v>
      </c>
      <c r="EF281" s="69">
        <f t="shared" si="406"/>
        <v>607000</v>
      </c>
      <c r="EG281" s="388">
        <v>810000</v>
      </c>
      <c r="EH281" s="388">
        <v>489000</v>
      </c>
      <c r="EI281" s="69">
        <f t="shared" si="435"/>
        <v>1789000</v>
      </c>
      <c r="EJ281" s="388">
        <v>2278000</v>
      </c>
      <c r="EK281" s="91"/>
      <c r="EL281" s="69">
        <f t="shared" si="478"/>
        <v>3651000</v>
      </c>
      <c r="EM281" s="69">
        <f t="shared" si="479"/>
        <v>15724000</v>
      </c>
      <c r="EN281" s="69">
        <f t="shared" si="480"/>
        <v>19375000</v>
      </c>
      <c r="EO281" s="69">
        <f t="shared" si="481"/>
        <v>2932000</v>
      </c>
      <c r="EP281" s="69">
        <f t="shared" ref="EP281:EP286" si="520">SUM(EF270:EF281)</f>
        <v>9833000</v>
      </c>
      <c r="EQ281" s="69">
        <f t="shared" si="483"/>
        <v>12765000</v>
      </c>
      <c r="ER281" s="69">
        <f t="shared" si="484"/>
        <v>6586000</v>
      </c>
      <c r="ES281" s="69">
        <f t="shared" si="485"/>
        <v>25552000</v>
      </c>
      <c r="ET281" s="69">
        <f t="shared" si="436"/>
        <v>32138000</v>
      </c>
      <c r="EU281" s="91"/>
    </row>
    <row r="282" spans="1:151" s="72" customFormat="1">
      <c r="A282" s="61">
        <v>41487</v>
      </c>
      <c r="B282" s="343">
        <v>447</v>
      </c>
      <c r="C282" s="70">
        <f t="shared" si="437"/>
        <v>1130</v>
      </c>
      <c r="D282" s="203">
        <v>1577</v>
      </c>
      <c r="E282" s="70">
        <f t="shared" si="438"/>
        <v>2639</v>
      </c>
      <c r="F282" s="70">
        <f t="shared" si="493"/>
        <v>3512</v>
      </c>
      <c r="G282" s="70">
        <f t="shared" si="440"/>
        <v>6151</v>
      </c>
      <c r="H282" s="203">
        <v>3086</v>
      </c>
      <c r="I282" s="70">
        <f t="shared" si="441"/>
        <v>4642</v>
      </c>
      <c r="J282" s="203">
        <v>7728</v>
      </c>
      <c r="K282" s="23"/>
      <c r="L282" s="343">
        <v>898</v>
      </c>
      <c r="M282" s="70">
        <f t="shared" si="442"/>
        <v>1576</v>
      </c>
      <c r="N282" s="203">
        <v>2474</v>
      </c>
      <c r="O282" s="70">
        <f t="shared" si="518"/>
        <v>1170</v>
      </c>
      <c r="P282" s="70">
        <f t="shared" ref="P282" si="521">S282-M282</f>
        <v>1829</v>
      </c>
      <c r="Q282" s="70">
        <f t="shared" ref="Q282" si="522">T282-N282</f>
        <v>2999</v>
      </c>
      <c r="R282" s="203">
        <v>2068</v>
      </c>
      <c r="S282" s="70">
        <f t="shared" si="494"/>
        <v>3405</v>
      </c>
      <c r="T282" s="203">
        <v>5473</v>
      </c>
      <c r="U282" s="23"/>
      <c r="V282" s="343">
        <v>-451</v>
      </c>
      <c r="W282" s="70">
        <f t="shared" si="495"/>
        <v>-446</v>
      </c>
      <c r="X282" s="343">
        <v>-897</v>
      </c>
      <c r="Y282" s="70">
        <f t="shared" si="519"/>
        <v>1469</v>
      </c>
      <c r="Z282" s="70">
        <f t="shared" ref="Z282" si="523">+F282-P282</f>
        <v>1683</v>
      </c>
      <c r="AA282" s="70">
        <f t="shared" ref="AA282" si="524">+G282-Q282</f>
        <v>3152</v>
      </c>
      <c r="AB282" s="203">
        <v>1018</v>
      </c>
      <c r="AC282" s="70">
        <f t="shared" si="497"/>
        <v>1237</v>
      </c>
      <c r="AD282" s="203">
        <v>2255</v>
      </c>
      <c r="AE282" s="23"/>
      <c r="AF282" s="233">
        <f t="shared" ref="AF282" si="525">SUM(V271:V282)</f>
        <v>-11343</v>
      </c>
      <c r="AG282" s="233">
        <f t="shared" ref="AG282" si="526">AH282-AF282</f>
        <v>-15909</v>
      </c>
      <c r="AH282" s="233">
        <f t="shared" ref="AH282" si="527">SUM(X271:X282)</f>
        <v>-27252</v>
      </c>
      <c r="AI282" s="233">
        <f t="shared" ref="AI282" si="528">AL282-AF282</f>
        <v>18290</v>
      </c>
      <c r="AJ282" s="233">
        <f t="shared" ref="AJ282" si="529">AM282-AG282</f>
        <v>21810</v>
      </c>
      <c r="AK282" s="233">
        <f t="shared" ref="AK282" si="530">AN282-AH282</f>
        <v>40100</v>
      </c>
      <c r="AL282" s="233">
        <f t="shared" ref="AL282" si="531">SUM(AB271:AB282)</f>
        <v>6947</v>
      </c>
      <c r="AM282" s="233">
        <f t="shared" ref="AM282" si="532">AN282-AL282</f>
        <v>5901</v>
      </c>
      <c r="AN282" s="233">
        <f t="shared" ref="AN282" si="533">SUM(AD271:AD282)</f>
        <v>12848</v>
      </c>
      <c r="AO282" s="23"/>
      <c r="AP282" s="233">
        <f t="shared" si="498"/>
        <v>5153</v>
      </c>
      <c r="AQ282" s="233">
        <f t="shared" si="499"/>
        <v>16496</v>
      </c>
      <c r="AR282" s="233">
        <f t="shared" si="500"/>
        <v>-11343</v>
      </c>
      <c r="AS282" s="233">
        <f t="shared" si="501"/>
        <v>30846</v>
      </c>
      <c r="AT282" s="233">
        <f t="shared" si="502"/>
        <v>12556</v>
      </c>
      <c r="AU282" s="233">
        <f t="shared" si="503"/>
        <v>18290</v>
      </c>
      <c r="AV282" s="409">
        <f t="shared" si="504"/>
        <v>35999</v>
      </c>
      <c r="AW282" s="409">
        <f t="shared" si="505"/>
        <v>29052</v>
      </c>
      <c r="AX282" s="233">
        <f t="shared" si="506"/>
        <v>6947</v>
      </c>
      <c r="AY282" s="75"/>
      <c r="AZ282" s="744">
        <v>462812</v>
      </c>
      <c r="BA282" s="382">
        <f t="shared" ref="BA282" si="534">SUM(AZ271:AZ282)/1000000</f>
        <v>4.7320469999999997</v>
      </c>
      <c r="BB282" s="69">
        <f t="shared" ref="BB282" si="535">BD282-AZ282</f>
        <v>150021</v>
      </c>
      <c r="BC282" s="382">
        <f t="shared" ref="BC282" si="536">SUM(BB271:BB282)/1000000</f>
        <v>1.830956</v>
      </c>
      <c r="BD282" s="744">
        <v>612833</v>
      </c>
      <c r="BE282" s="382">
        <f t="shared" si="430"/>
        <v>6.5630030000000001</v>
      </c>
      <c r="BF282" s="744">
        <v>480770</v>
      </c>
      <c r="BG282" s="382">
        <f t="shared" ref="BG282" si="537">SUM(BF271:BF282)/1000000</f>
        <v>5.7475540000000001</v>
      </c>
      <c r="BH282" s="69">
        <f t="shared" ref="BH282" si="538">BJ282-BF282</f>
        <v>2401107</v>
      </c>
      <c r="BI282" s="382">
        <f t="shared" ref="BI282" si="539">SUM(BH271:BH282)/1000000</f>
        <v>34.578538000000002</v>
      </c>
      <c r="BJ282" s="744">
        <v>2881877</v>
      </c>
      <c r="BK282" s="382">
        <f t="shared" ref="BK282" si="540">SUM(BJ271:BJ282)/1000000</f>
        <v>40.326092000000003</v>
      </c>
      <c r="BL282" s="69">
        <f t="shared" ref="BL282" si="541">AZ282+BF282</f>
        <v>943582</v>
      </c>
      <c r="BM282" s="382">
        <f t="shared" ref="BM282" si="542">SUM(BL271:BL282)/1000000</f>
        <v>10.479601000000001</v>
      </c>
      <c r="BN282" s="69">
        <f t="shared" ref="BN282" si="543">BP282-BL282</f>
        <v>2551697</v>
      </c>
      <c r="BO282" s="382">
        <f t="shared" ref="BO282" si="544">SUM(BN271:BN282)/1000000</f>
        <v>36.415821000000001</v>
      </c>
      <c r="BP282" s="744">
        <v>3495279</v>
      </c>
      <c r="BQ282" s="382">
        <f t="shared" si="492"/>
        <v>46.895422000000003</v>
      </c>
      <c r="BR282" s="20"/>
      <c r="BS282" s="744">
        <v>748001</v>
      </c>
      <c r="BT282" s="420">
        <f t="shared" ref="BT282" si="545">SUM(BS271:BS282)/1000000</f>
        <v>9.2067560000000004</v>
      </c>
      <c r="BU282" s="69">
        <f t="shared" ref="BU282" si="546">BW282-BS282</f>
        <v>65379</v>
      </c>
      <c r="BV282" s="420">
        <f t="shared" ref="BV282" si="547">SUM(BU271:BU282)/1000000</f>
        <v>0.626363</v>
      </c>
      <c r="BW282" s="744">
        <v>813380</v>
      </c>
      <c r="BX282" s="420">
        <f t="shared" si="432"/>
        <v>9.8331189999999999</v>
      </c>
      <c r="BY282" s="744">
        <v>1911833</v>
      </c>
      <c r="BZ282" s="420">
        <f t="shared" si="512"/>
        <v>17.908172</v>
      </c>
      <c r="CA282" s="69">
        <f t="shared" ref="CA282" si="548">CC282-BY282</f>
        <v>1805048</v>
      </c>
      <c r="CB282" s="420">
        <f t="shared" ref="CB282" si="549">SUM(CA271:CA282)/1000000</f>
        <v>19.651138</v>
      </c>
      <c r="CC282" s="744">
        <v>3716881</v>
      </c>
      <c r="CD282" s="420">
        <f t="shared" si="513"/>
        <v>37.559310000000004</v>
      </c>
      <c r="CE282" s="69">
        <f t="shared" si="514"/>
        <v>2659834</v>
      </c>
      <c r="CF282" s="420">
        <f t="shared" si="515"/>
        <v>27.114927999999999</v>
      </c>
      <c r="CG282" s="69">
        <f t="shared" si="516"/>
        <v>1872147</v>
      </c>
      <c r="CH282" s="420">
        <f t="shared" si="517"/>
        <v>20.300636000000001</v>
      </c>
      <c r="CI282" s="744">
        <v>4531981</v>
      </c>
      <c r="CJ282" s="471">
        <f t="shared" si="387"/>
        <v>47.415564000000003</v>
      </c>
      <c r="CK282" s="96"/>
      <c r="CL282" s="514">
        <v>1024</v>
      </c>
      <c r="CM282" s="868">
        <f t="shared" si="403"/>
        <v>1.0751953125</v>
      </c>
      <c r="CN282" s="613"/>
      <c r="CO282" s="96"/>
      <c r="CP282" s="69">
        <f t="shared" ref="CP282" si="550">AZ282*$CM282</f>
        <v>497613.29296875</v>
      </c>
      <c r="CQ282" s="692">
        <f t="shared" ref="CQ282" si="551">SUM(CP271:CP282)/1000000</f>
        <v>5.0519894961428466</v>
      </c>
      <c r="CR282" s="69">
        <f t="shared" ref="CR282" si="552">BB282*$CM282</f>
        <v>161301.8759765625</v>
      </c>
      <c r="CS282" s="692">
        <f t="shared" ref="CS282" si="553">SUM(CR271:CR282)/1000000</f>
        <v>1.955281406196798</v>
      </c>
      <c r="CT282" s="69">
        <f t="shared" ref="CT282" si="554">BD282*$CM282</f>
        <v>658915.1689453125</v>
      </c>
      <c r="CU282" s="692">
        <f t="shared" ref="CU282" si="555">SUM(CT271:CT282)/1000000</f>
        <v>7.0072709023396449</v>
      </c>
      <c r="CV282" s="69">
        <f t="shared" ref="CV282" si="556">BF282*$CM282</f>
        <v>516921.650390625</v>
      </c>
      <c r="CW282" s="692">
        <f t="shared" ref="CW282" si="557">SUM(CV271:CV282)/1000000</f>
        <v>6.1363247697558778</v>
      </c>
      <c r="CX282" s="69">
        <f t="shared" ref="CX282" si="558">BH282*$CM282</f>
        <v>2581658.9912109375</v>
      </c>
      <c r="CY282" s="692">
        <f t="shared" ref="CY282" si="559">SUM(CX271:CX282)/1000000</f>
        <v>36.917933089419392</v>
      </c>
      <c r="CZ282" s="69">
        <f t="shared" ref="CZ282" si="560">BJ282*$CM282</f>
        <v>3098580.6416015625</v>
      </c>
      <c r="DA282" s="692">
        <f t="shared" ref="DA282" si="561">SUM(CZ271:CZ282)/1000000</f>
        <v>43.054257859175273</v>
      </c>
      <c r="DB282" s="69">
        <f t="shared" ref="DB282" si="562">BL282*$CM282</f>
        <v>1014534.943359375</v>
      </c>
      <c r="DC282" s="692">
        <f t="shared" ref="DC282" si="563">SUM(DB271:DB282)/1000000</f>
        <v>11.188314265898724</v>
      </c>
      <c r="DD282" s="69">
        <f t="shared" ref="DD282" si="564">BN282*$CM282</f>
        <v>2743572.6533203125</v>
      </c>
      <c r="DE282" s="692">
        <f t="shared" ref="DE282" si="565">SUM(DD271:DD282)/1000000</f>
        <v>38.879962841697036</v>
      </c>
      <c r="DF282" s="69">
        <f t="shared" ref="DF282" si="566">BP282*$CM282</f>
        <v>3758107.5966796875</v>
      </c>
      <c r="DG282" s="692">
        <f t="shared" ref="DG282" si="567">SUM(DF271:DF282)/1000000</f>
        <v>50.068277107595762</v>
      </c>
      <c r="DH282" s="20"/>
      <c r="DI282" s="69">
        <f t="shared" ref="DI282" si="568">BS282*$CM282</f>
        <v>804247.1689453125</v>
      </c>
      <c r="DJ282" s="692">
        <f t="shared" ref="DJ282" si="569">SUM(DI271:DI282)/1000000</f>
        <v>9.8257239631870839</v>
      </c>
      <c r="DK282" s="69">
        <f t="shared" ref="DK282" si="570">BU282*$CM282</f>
        <v>70295.1943359375</v>
      </c>
      <c r="DL282" s="692">
        <f t="shared" ref="DL282" si="571">SUM(DK271:DK282)/1000000</f>
        <v>0.66882149368350907</v>
      </c>
      <c r="DM282" s="69">
        <f t="shared" ref="DM282" si="572">BW282*$CM282</f>
        <v>874542.36328125</v>
      </c>
      <c r="DN282" s="692">
        <f t="shared" ref="DN282" si="573">SUM(DM271:DM282)/1000000</f>
        <v>10.494545456870593</v>
      </c>
      <c r="DO282" s="69">
        <f t="shared" ref="DO282" si="574">BY282*$CM282</f>
        <v>2055593.8798828125</v>
      </c>
      <c r="DP282" s="692">
        <f t="shared" ref="DP282" si="575">SUM(DO271:DO282)/1000000</f>
        <v>19.119628324736045</v>
      </c>
      <c r="DQ282" s="69">
        <f t="shared" ref="DQ282" si="576">CA282*$CM282</f>
        <v>1940779.1484375</v>
      </c>
      <c r="DR282" s="692">
        <f t="shared" ref="DR282" si="577">SUM(DQ271:DQ282)/1000000</f>
        <v>20.972203215479091</v>
      </c>
      <c r="DS282" s="69">
        <f t="shared" ref="DS282" si="578">CC282*$CM282</f>
        <v>3996373.0283203125</v>
      </c>
      <c r="DT282" s="692">
        <f t="shared" ref="DT282" si="579">SUM(DS271:DS282)/1000000</f>
        <v>40.091831540215132</v>
      </c>
      <c r="DU282" s="69">
        <f t="shared" ref="DU282" si="580">CE282*$CM282</f>
        <v>2859841.048828125</v>
      </c>
      <c r="DV282" s="471">
        <f t="shared" ref="DV282" si="581">SUM(DU271:DU282)/1000000</f>
        <v>28.945352287923125</v>
      </c>
      <c r="DW282" s="69">
        <f t="shared" ref="DW282" si="582">CG282*$CM282</f>
        <v>2012923.6787109375</v>
      </c>
      <c r="DX282" s="692">
        <f t="shared" ref="DX282" si="583">SUM(DW271:DW282)/1000000</f>
        <v>21.665705859706112</v>
      </c>
      <c r="DY282" s="69">
        <f t="shared" ref="DY282" si="584">CI282*$CM282</f>
        <v>4872764.7275390625</v>
      </c>
      <c r="DZ282" s="692">
        <f t="shared" ref="DZ282" si="585">SUM(DY271:DY282)/1000000</f>
        <v>50.61105814762923</v>
      </c>
      <c r="EA282" s="91"/>
      <c r="EB282" s="388">
        <v>290000</v>
      </c>
      <c r="EC282" s="69">
        <f t="shared" si="405"/>
        <v>1050000</v>
      </c>
      <c r="ED282" s="388">
        <v>1340000</v>
      </c>
      <c r="EE282" s="388">
        <v>200000</v>
      </c>
      <c r="EF282" s="69">
        <f t="shared" si="406"/>
        <v>598000</v>
      </c>
      <c r="EG282" s="388">
        <v>798000</v>
      </c>
      <c r="EH282" s="388">
        <v>490000</v>
      </c>
      <c r="EI282" s="69">
        <f t="shared" si="435"/>
        <v>1647000</v>
      </c>
      <c r="EJ282" s="388">
        <v>2137000</v>
      </c>
      <c r="EK282" s="91"/>
      <c r="EL282" s="69">
        <f t="shared" ref="EL282" si="586">SUM(EB271:EB282)</f>
        <v>3643000</v>
      </c>
      <c r="EM282" s="69">
        <f t="shared" ref="EM282" si="587">SUM(EC271:EC282)</f>
        <v>15796000</v>
      </c>
      <c r="EN282" s="69">
        <f t="shared" ref="EN282" si="588">SUM(ED271:ED282)</f>
        <v>19439000</v>
      </c>
      <c r="EO282" s="69">
        <f t="shared" ref="EO282" si="589">SUM(EE271:EE282)</f>
        <v>2955000</v>
      </c>
      <c r="EP282" s="69">
        <f t="shared" si="520"/>
        <v>9891000</v>
      </c>
      <c r="EQ282" s="69">
        <f t="shared" ref="EQ282" si="590">SUM(EG271:EG282)</f>
        <v>12846000</v>
      </c>
      <c r="ER282" s="69">
        <f t="shared" ref="ER282" si="591">SUM(EH271:EH282)</f>
        <v>6600000</v>
      </c>
      <c r="ES282" s="69">
        <f t="shared" ref="ES282" si="592">SUM(EI271:EI282)</f>
        <v>25682000</v>
      </c>
      <c r="ET282" s="69">
        <f t="shared" ref="ET282" si="593">SUM(EJ271:EJ282)</f>
        <v>32282000</v>
      </c>
      <c r="EU282" s="91"/>
    </row>
    <row r="283" spans="1:151" s="72" customFormat="1">
      <c r="A283" s="61">
        <v>41518</v>
      </c>
      <c r="B283" s="343">
        <v>498</v>
      </c>
      <c r="C283" s="70">
        <f t="shared" si="437"/>
        <v>1169</v>
      </c>
      <c r="D283" s="203">
        <v>1667</v>
      </c>
      <c r="E283" s="70">
        <f t="shared" ref="E283" si="594">H283-B283</f>
        <v>2987</v>
      </c>
      <c r="F283" s="70">
        <f t="shared" ref="F283" si="595">I283-C283</f>
        <v>3774</v>
      </c>
      <c r="G283" s="70">
        <f t="shared" ref="G283" si="596">J283-D283</f>
        <v>6761</v>
      </c>
      <c r="H283" s="203">
        <v>3485</v>
      </c>
      <c r="I283" s="70">
        <f t="shared" si="441"/>
        <v>4943</v>
      </c>
      <c r="J283" s="203">
        <v>8428</v>
      </c>
      <c r="K283" s="23"/>
      <c r="L283" s="343">
        <v>803</v>
      </c>
      <c r="M283" s="70">
        <f t="shared" si="442"/>
        <v>1403</v>
      </c>
      <c r="N283" s="203">
        <v>2206</v>
      </c>
      <c r="O283" s="70">
        <f t="shared" si="518"/>
        <v>909</v>
      </c>
      <c r="P283" s="70">
        <f t="shared" ref="P283" si="597">S283-M283</f>
        <v>1119</v>
      </c>
      <c r="Q283" s="70">
        <f t="shared" ref="Q283" si="598">T283-N283</f>
        <v>2028</v>
      </c>
      <c r="R283" s="203">
        <v>1712</v>
      </c>
      <c r="S283" s="70">
        <f t="shared" si="494"/>
        <v>2522</v>
      </c>
      <c r="T283" s="203">
        <v>4234</v>
      </c>
      <c r="U283" s="23"/>
      <c r="V283" s="343">
        <v>-305</v>
      </c>
      <c r="W283" s="70">
        <f t="shared" si="495"/>
        <v>-234</v>
      </c>
      <c r="X283" s="343">
        <v>-539</v>
      </c>
      <c r="Y283" s="70">
        <f t="shared" si="519"/>
        <v>2078</v>
      </c>
      <c r="Z283" s="70">
        <f t="shared" ref="Z283" si="599">+F283-P283</f>
        <v>2655</v>
      </c>
      <c r="AA283" s="70">
        <f t="shared" ref="AA283" si="600">+G283-Q283</f>
        <v>4733</v>
      </c>
      <c r="AB283" s="203">
        <v>1773</v>
      </c>
      <c r="AC283" s="70">
        <f t="shared" si="497"/>
        <v>2421</v>
      </c>
      <c r="AD283" s="203">
        <v>4194</v>
      </c>
      <c r="AE283" s="23"/>
      <c r="AF283" s="233">
        <f t="shared" ref="AF283" si="601">SUM(V272:V283)</f>
        <v>-10736</v>
      </c>
      <c r="AG283" s="233">
        <f t="shared" ref="AG283" si="602">AH283-AF283</f>
        <v>-14567</v>
      </c>
      <c r="AH283" s="233">
        <f t="shared" ref="AH283" si="603">SUM(X272:X283)</f>
        <v>-25303</v>
      </c>
      <c r="AI283" s="233">
        <f t="shared" ref="AI283" si="604">AL283-AF283</f>
        <v>18416</v>
      </c>
      <c r="AJ283" s="233">
        <f t="shared" ref="AJ283" si="605">AM283-AG283</f>
        <v>22061</v>
      </c>
      <c r="AK283" s="233">
        <f t="shared" ref="AK283" si="606">AN283-AH283</f>
        <v>40477</v>
      </c>
      <c r="AL283" s="233">
        <f t="shared" ref="AL283" si="607">SUM(AB272:AB283)</f>
        <v>7680</v>
      </c>
      <c r="AM283" s="233">
        <f t="shared" ref="AM283" si="608">AN283-AL283</f>
        <v>7494</v>
      </c>
      <c r="AN283" s="233">
        <f t="shared" ref="AN283" si="609">SUM(AD272:AD283)</f>
        <v>15174</v>
      </c>
      <c r="AO283" s="23"/>
      <c r="AP283" s="233">
        <f t="shared" si="498"/>
        <v>5272</v>
      </c>
      <c r="AQ283" s="233">
        <f t="shared" si="499"/>
        <v>16008</v>
      </c>
      <c r="AR283" s="233">
        <f t="shared" si="500"/>
        <v>-10736</v>
      </c>
      <c r="AS283" s="233">
        <f t="shared" si="501"/>
        <v>31014</v>
      </c>
      <c r="AT283" s="233">
        <f t="shared" si="502"/>
        <v>12598</v>
      </c>
      <c r="AU283" s="233">
        <f t="shared" si="503"/>
        <v>18416</v>
      </c>
      <c r="AV283" s="409">
        <f t="shared" si="504"/>
        <v>36286</v>
      </c>
      <c r="AW283" s="409">
        <f t="shared" si="505"/>
        <v>28606</v>
      </c>
      <c r="AX283" s="233">
        <f t="shared" si="506"/>
        <v>7680</v>
      </c>
      <c r="AY283" s="75"/>
      <c r="AZ283" s="744">
        <v>357849</v>
      </c>
      <c r="BA283" s="382">
        <f t="shared" ref="BA283" si="610">SUM(AZ272:AZ283)/1000000</f>
        <v>4.7027900000000002</v>
      </c>
      <c r="BB283" s="69">
        <f t="shared" ref="BB283" si="611">BD283-AZ283</f>
        <v>116147</v>
      </c>
      <c r="BC283" s="382">
        <f t="shared" ref="BC283" si="612">SUM(BB272:BB283)/1000000</f>
        <v>1.81593</v>
      </c>
      <c r="BD283" s="744">
        <v>473996</v>
      </c>
      <c r="BE283" s="382">
        <f t="shared" si="430"/>
        <v>6.5187200000000001</v>
      </c>
      <c r="BF283" s="744">
        <v>536399</v>
      </c>
      <c r="BG283" s="382">
        <f t="shared" ref="BG283" si="613">SUM(BF272:BF283)/1000000</f>
        <v>5.8578979999999996</v>
      </c>
      <c r="BH283" s="69">
        <f t="shared" ref="BH283" si="614">BJ283-BF283</f>
        <v>2865559</v>
      </c>
      <c r="BI283" s="382">
        <f t="shared" ref="BI283" si="615">SUM(BH272:BH283)/1000000</f>
        <v>35.000936000000003</v>
      </c>
      <c r="BJ283" s="744">
        <v>3401958</v>
      </c>
      <c r="BK283" s="382">
        <f t="shared" ref="BK283:BK284" si="616">SUM(BJ272:BJ283)/1000000</f>
        <v>40.858834000000002</v>
      </c>
      <c r="BL283" s="69">
        <f t="shared" ref="BL283:BN284" si="617">AZ283+BF283</f>
        <v>894248</v>
      </c>
      <c r="BM283" s="382">
        <f t="shared" ref="BM283" si="618">SUM(BL272:BL283)/1000000</f>
        <v>10.560688000000001</v>
      </c>
      <c r="BN283" s="69">
        <f t="shared" ref="BN283" si="619">BP283-BL283</f>
        <v>2982084</v>
      </c>
      <c r="BO283" s="382">
        <f t="shared" ref="BO283:BO284" si="620">SUM(BN272:BN283)/1000000</f>
        <v>36.823086000000004</v>
      </c>
      <c r="BP283" s="744">
        <v>3876332</v>
      </c>
      <c r="BQ283" s="382">
        <f t="shared" si="492"/>
        <v>47.383774000000003</v>
      </c>
      <c r="BR283" s="20"/>
      <c r="BS283" s="744">
        <v>827062</v>
      </c>
      <c r="BT283" s="420">
        <f t="shared" ref="BT283" si="621">SUM(BS272:BS283)/1000000</f>
        <v>9.1583009999999998</v>
      </c>
      <c r="BU283" s="69">
        <f t="shared" ref="BU283" si="622">BW283-BS283</f>
        <v>50733</v>
      </c>
      <c r="BV283" s="420">
        <f t="shared" ref="BV283" si="623">SUM(BU272:BU283)/1000000</f>
        <v>0.638046</v>
      </c>
      <c r="BW283" s="744">
        <v>877795</v>
      </c>
      <c r="BX283" s="420">
        <f t="shared" si="432"/>
        <v>9.7963470000000008</v>
      </c>
      <c r="BY283" s="744">
        <v>1725178</v>
      </c>
      <c r="BZ283" s="420">
        <f t="shared" si="512"/>
        <v>18.195826</v>
      </c>
      <c r="CA283" s="69">
        <f t="shared" ref="CA283" si="624">CC283-BY283</f>
        <v>1503349</v>
      </c>
      <c r="CB283" s="420">
        <f t="shared" ref="CB283" si="625">SUM(CA272:CA283)/1000000</f>
        <v>19.419633999999999</v>
      </c>
      <c r="CC283" s="744">
        <v>3228527</v>
      </c>
      <c r="CD283" s="420">
        <f t="shared" si="513"/>
        <v>37.615459999999999</v>
      </c>
      <c r="CE283" s="69">
        <f t="shared" si="514"/>
        <v>2552240</v>
      </c>
      <c r="CF283" s="420">
        <f t="shared" si="515"/>
        <v>27.354126999999998</v>
      </c>
      <c r="CG283" s="69">
        <f t="shared" si="516"/>
        <v>1555696</v>
      </c>
      <c r="CH283" s="420">
        <f t="shared" si="517"/>
        <v>20.080296000000001</v>
      </c>
      <c r="CI283" s="744">
        <v>4107936</v>
      </c>
      <c r="CJ283" s="471">
        <f t="shared" si="387"/>
        <v>47.434423000000002</v>
      </c>
      <c r="CK283" s="96"/>
      <c r="CL283" s="514">
        <v>1036</v>
      </c>
      <c r="CM283" s="868">
        <f t="shared" si="403"/>
        <v>1.0627413127413128</v>
      </c>
      <c r="CN283" s="613"/>
      <c r="CO283" s="96"/>
      <c r="CP283" s="69">
        <f t="shared" ref="CP283" si="626">AZ283*$CM283</f>
        <v>380300.91602316604</v>
      </c>
      <c r="CQ283" s="692">
        <f t="shared" ref="CQ283" si="627">SUM(CP272:CP283)/1000000</f>
        <v>5.0228728271516037</v>
      </c>
      <c r="CR283" s="69">
        <f t="shared" ref="CR283" si="628">BB283*$CM283</f>
        <v>123434.21525096525</v>
      </c>
      <c r="CS283" s="692">
        <f t="shared" ref="CS283" si="629">SUM(CR272:CR283)/1000000</f>
        <v>1.9399822179895501</v>
      </c>
      <c r="CT283" s="69">
        <f t="shared" ref="CT283" si="630">BD283*$CM283</f>
        <v>503735.1312741313</v>
      </c>
      <c r="CU283" s="692">
        <f t="shared" ref="CU283" si="631">SUM(CT272:CT283)/1000000</f>
        <v>6.9628550451411533</v>
      </c>
      <c r="CV283" s="69">
        <f t="shared" ref="CV283" si="632">BF283*$CM283</f>
        <v>570053.37741312745</v>
      </c>
      <c r="CW283" s="692">
        <f t="shared" ref="CW283" si="633">SUM(CV272:CV283)/1000000</f>
        <v>6.2557666630191493</v>
      </c>
      <c r="CX283" s="69">
        <f t="shared" ref="CX283" si="634">BH283*$CM283</f>
        <v>3045347.9333976833</v>
      </c>
      <c r="CY283" s="692">
        <f t="shared" ref="CY283" si="635">SUM(CX272:CX283)/1000000</f>
        <v>37.379303826851661</v>
      </c>
      <c r="CZ283" s="69">
        <f t="shared" ref="CZ283" si="636">BJ283*$CM283</f>
        <v>3615401.3108108109</v>
      </c>
      <c r="DA283" s="692">
        <f t="shared" ref="DA283" si="637">SUM(CZ272:CZ283)/1000000</f>
        <v>43.635070489870806</v>
      </c>
      <c r="DB283" s="69">
        <f t="shared" ref="DB283" si="638">BL283*$CM283</f>
        <v>950354.29343629349</v>
      </c>
      <c r="DC283" s="692">
        <f t="shared" ref="DC283" si="639">SUM(DB272:DB283)/1000000</f>
        <v>11.27863949017075</v>
      </c>
      <c r="DD283" s="69">
        <f t="shared" ref="DD283" si="640">BN283*$CM283</f>
        <v>3169183.8648648649</v>
      </c>
      <c r="DE283" s="692">
        <f t="shared" ref="DE283" si="641">SUM(DD272:DD283)/1000000</f>
        <v>39.325923153247778</v>
      </c>
      <c r="DF283" s="69">
        <f t="shared" ref="DF283" si="642">BP283*$CM283</f>
        <v>4119538.1583011583</v>
      </c>
      <c r="DG283" s="692">
        <f t="shared" ref="DG283" si="643">SUM(DF272:DF283)/1000000</f>
        <v>50.604562643418532</v>
      </c>
      <c r="DH283" s="20"/>
      <c r="DI283" s="69">
        <f t="shared" ref="DI283" si="644">BS283*$CM283</f>
        <v>878952.95559845562</v>
      </c>
      <c r="DJ283" s="692">
        <f t="shared" ref="DJ283" si="645">SUM(DI272:DI283)/1000000</f>
        <v>9.7786978438575822</v>
      </c>
      <c r="DK283" s="69">
        <f t="shared" ref="DK283" si="646">BU283*$CM283</f>
        <v>53916.055019305022</v>
      </c>
      <c r="DL283" s="692">
        <f t="shared" ref="DL283" si="647">SUM(DK272:DK283)/1000000</f>
        <v>0.68143682824171903</v>
      </c>
      <c r="DM283" s="69">
        <f t="shared" ref="DM283" si="648">BW283*$CM283</f>
        <v>932869.01061776071</v>
      </c>
      <c r="DN283" s="692">
        <f t="shared" ref="DN283" si="649">SUM(DM272:DM283)/1000000</f>
        <v>10.460134672099306</v>
      </c>
      <c r="DO283" s="69">
        <f t="shared" ref="DO283" si="650">BY283*$CM283</f>
        <v>1833417.9324324324</v>
      </c>
      <c r="DP283" s="692">
        <f t="shared" ref="DP283" si="651">SUM(DO272:DO283)/1000000</f>
        <v>19.432667847946572</v>
      </c>
      <c r="DQ283" s="69">
        <f t="shared" ref="DQ283" si="652">CA283*$CM283</f>
        <v>1597671.0897683399</v>
      </c>
      <c r="DR283" s="692">
        <f t="shared" ref="DR283" si="653">SUM(DQ272:DQ283)/1000000</f>
        <v>20.735029777869912</v>
      </c>
      <c r="DS283" s="69">
        <f t="shared" ref="DS283" si="654">CC283*$CM283</f>
        <v>3431089.0222007725</v>
      </c>
      <c r="DT283" s="692">
        <f t="shared" ref="DT283" si="655">SUM(DS272:DS283)/1000000</f>
        <v>40.16769762581648</v>
      </c>
      <c r="DU283" s="69">
        <f t="shared" ref="DU283" si="656">CE283*$CM283</f>
        <v>2712370.888030888</v>
      </c>
      <c r="DV283" s="471">
        <f t="shared" ref="DV283" si="657">SUM(DU272:DU283)/1000000</f>
        <v>29.211365691804154</v>
      </c>
      <c r="DW283" s="69">
        <f t="shared" ref="DW283" si="658">CG283*$CM283</f>
        <v>1653302.4092664092</v>
      </c>
      <c r="DX283" s="692">
        <f t="shared" ref="DX283" si="659">SUM(DW272:DW283)/1000000</f>
        <v>21.440607081652637</v>
      </c>
      <c r="DY283" s="69">
        <f t="shared" ref="DY283" si="660">CI283*$CM283</f>
        <v>4365673.297297297</v>
      </c>
      <c r="DZ283" s="692">
        <f t="shared" ref="DZ283" si="661">SUM(DY272:DY283)/1000000</f>
        <v>50.651972773456791</v>
      </c>
      <c r="EA283" s="91"/>
      <c r="EB283" s="388">
        <v>312000</v>
      </c>
      <c r="EC283" s="69">
        <f t="shared" si="405"/>
        <v>1122000</v>
      </c>
      <c r="ED283" s="388">
        <v>1434000</v>
      </c>
      <c r="EE283" s="388">
        <v>210000</v>
      </c>
      <c r="EF283" s="69">
        <f t="shared" si="406"/>
        <v>570000</v>
      </c>
      <c r="EG283" s="388">
        <v>780000</v>
      </c>
      <c r="EH283" s="388">
        <v>522000</v>
      </c>
      <c r="EI283" s="69">
        <f t="shared" si="435"/>
        <v>1693000</v>
      </c>
      <c r="EJ283" s="388">
        <v>2215000</v>
      </c>
      <c r="EK283" s="91"/>
      <c r="EL283" s="69">
        <f t="shared" ref="EL283" si="662">SUM(EB272:EB283)</f>
        <v>3676000</v>
      </c>
      <c r="EM283" s="69">
        <f t="shared" ref="EM283" si="663">SUM(EC272:EC283)</f>
        <v>15795000</v>
      </c>
      <c r="EN283" s="69">
        <f t="shared" ref="EN283" si="664">SUM(ED272:ED283)</f>
        <v>19471000</v>
      </c>
      <c r="EO283" s="69">
        <f t="shared" ref="EO283" si="665">SUM(EE272:EE283)</f>
        <v>2975000</v>
      </c>
      <c r="EP283" s="69">
        <f t="shared" si="520"/>
        <v>9942000</v>
      </c>
      <c r="EQ283" s="69">
        <f t="shared" ref="EQ283" si="666">SUM(EG272:EG283)</f>
        <v>12917000</v>
      </c>
      <c r="ER283" s="69">
        <f t="shared" ref="ER283" si="667">SUM(EH272:EH283)</f>
        <v>6652000</v>
      </c>
      <c r="ES283" s="69">
        <f t="shared" ref="ES283" si="668">SUM(EI272:EI283)</f>
        <v>25734000</v>
      </c>
      <c r="ET283" s="69">
        <f t="shared" ref="ET283" si="669">SUM(EJ272:EJ283)</f>
        <v>32386000</v>
      </c>
      <c r="EU283" s="91"/>
    </row>
    <row r="284" spans="1:151" s="72" customFormat="1">
      <c r="A284" s="61">
        <v>41548</v>
      </c>
      <c r="B284" s="343">
        <v>449</v>
      </c>
      <c r="C284" s="70">
        <f t="shared" si="437"/>
        <v>1140</v>
      </c>
      <c r="D284" s="203">
        <v>1589</v>
      </c>
      <c r="E284" s="70">
        <f t="shared" ref="E284" si="670">H284-B284</f>
        <v>2935</v>
      </c>
      <c r="F284" s="70">
        <f t="shared" ref="F284" si="671">I284-C284</f>
        <v>3725</v>
      </c>
      <c r="G284" s="70">
        <f t="shared" ref="G284" si="672">J284-D284</f>
        <v>6660</v>
      </c>
      <c r="H284" s="203">
        <v>3384</v>
      </c>
      <c r="I284" s="70">
        <f t="shared" si="441"/>
        <v>4865</v>
      </c>
      <c r="J284" s="203">
        <v>8249</v>
      </c>
      <c r="K284" s="23"/>
      <c r="L284" s="343">
        <v>803</v>
      </c>
      <c r="M284" s="70">
        <f t="shared" si="442"/>
        <v>1444</v>
      </c>
      <c r="N284" s="203">
        <v>2247</v>
      </c>
      <c r="O284" s="70">
        <f t="shared" si="518"/>
        <v>714</v>
      </c>
      <c r="P284" s="70">
        <f t="shared" ref="P284" si="673">S284-M284</f>
        <v>1187</v>
      </c>
      <c r="Q284" s="70">
        <f t="shared" ref="Q284" si="674">T284-N284</f>
        <v>1901</v>
      </c>
      <c r="R284" s="203">
        <v>1517</v>
      </c>
      <c r="S284" s="70">
        <f t="shared" si="494"/>
        <v>2631</v>
      </c>
      <c r="T284" s="203">
        <v>4148</v>
      </c>
      <c r="U284" s="23"/>
      <c r="V284" s="343">
        <v>-354</v>
      </c>
      <c r="W284" s="70">
        <f t="shared" si="495"/>
        <v>-304</v>
      </c>
      <c r="X284" s="343">
        <v>-658</v>
      </c>
      <c r="Y284" s="70">
        <f t="shared" si="519"/>
        <v>2221</v>
      </c>
      <c r="Z284" s="70">
        <f t="shared" ref="Z284" si="675">+F284-P284</f>
        <v>2538</v>
      </c>
      <c r="AA284" s="70">
        <f t="shared" ref="AA284" si="676">+G284-Q284</f>
        <v>4759</v>
      </c>
      <c r="AB284" s="203">
        <v>1867</v>
      </c>
      <c r="AC284" s="70">
        <f t="shared" si="497"/>
        <v>2234</v>
      </c>
      <c r="AD284" s="203">
        <v>4101</v>
      </c>
      <c r="AE284" s="23"/>
      <c r="AF284" s="233">
        <f t="shared" ref="AF284" si="677">SUM(V273:V284)</f>
        <v>-10183</v>
      </c>
      <c r="AG284" s="233">
        <f t="shared" ref="AG284" si="678">AH284-AF284</f>
        <v>-13310</v>
      </c>
      <c r="AH284" s="233">
        <f t="shared" ref="AH284" si="679">SUM(X273:X284)</f>
        <v>-23493</v>
      </c>
      <c r="AI284" s="233">
        <f t="shared" ref="AI284" si="680">AL284-AF284</f>
        <v>18885</v>
      </c>
      <c r="AJ284" s="233">
        <f t="shared" ref="AJ284" si="681">AM284-AG284</f>
        <v>22098</v>
      </c>
      <c r="AK284" s="233">
        <f t="shared" ref="AK284" si="682">AN284-AH284</f>
        <v>40983</v>
      </c>
      <c r="AL284" s="233">
        <f t="shared" ref="AL284" si="683">SUM(AB273:AB284)</f>
        <v>8702</v>
      </c>
      <c r="AM284" s="233">
        <f t="shared" ref="AM284" si="684">AN284-AL284</f>
        <v>8788</v>
      </c>
      <c r="AN284" s="233">
        <f t="shared" ref="AN284" si="685">SUM(AD273:AD284)</f>
        <v>17490</v>
      </c>
      <c r="AO284" s="23"/>
      <c r="AP284" s="233">
        <f t="shared" si="498"/>
        <v>5407</v>
      </c>
      <c r="AQ284" s="233">
        <f t="shared" si="499"/>
        <v>15590</v>
      </c>
      <c r="AR284" s="233">
        <f t="shared" si="500"/>
        <v>-10183</v>
      </c>
      <c r="AS284" s="233">
        <f t="shared" si="501"/>
        <v>31417</v>
      </c>
      <c r="AT284" s="233">
        <f t="shared" si="502"/>
        <v>12532</v>
      </c>
      <c r="AU284" s="233">
        <f t="shared" si="503"/>
        <v>18885</v>
      </c>
      <c r="AV284" s="409">
        <f t="shared" si="504"/>
        <v>36824</v>
      </c>
      <c r="AW284" s="409">
        <f t="shared" si="505"/>
        <v>28122</v>
      </c>
      <c r="AX284" s="233">
        <f t="shared" si="506"/>
        <v>8702</v>
      </c>
      <c r="AY284" s="75"/>
      <c r="AZ284" s="744">
        <v>355136</v>
      </c>
      <c r="BA284" s="382">
        <f t="shared" ref="BA284" si="686">SUM(AZ273:AZ284)/1000000</f>
        <v>4.7167399999999997</v>
      </c>
      <c r="BB284" s="69">
        <f t="shared" ref="BB284" si="687">BD284-AZ284</f>
        <v>227834</v>
      </c>
      <c r="BC284" s="382">
        <f t="shared" ref="BC284" si="688">SUM(BB273:BB284)/1000000</f>
        <v>1.917791</v>
      </c>
      <c r="BD284" s="744">
        <v>582970</v>
      </c>
      <c r="BE284" s="382">
        <f t="shared" si="430"/>
        <v>6.634531</v>
      </c>
      <c r="BF284" s="744">
        <v>558734</v>
      </c>
      <c r="BG284" s="382">
        <f t="shared" ref="BG284" si="689">SUM(BF273:BF284)/1000000</f>
        <v>5.8960030000000003</v>
      </c>
      <c r="BH284" s="69">
        <f t="shared" ref="BH284" si="690">BJ284-BF284</f>
        <v>3250182</v>
      </c>
      <c r="BI284" s="382">
        <f t="shared" ref="BI284" si="691">SUM(BH273:BH284)/1000000</f>
        <v>35.681761000000002</v>
      </c>
      <c r="BJ284" s="744">
        <v>3808916</v>
      </c>
      <c r="BK284" s="382">
        <f t="shared" si="616"/>
        <v>41.577764000000002</v>
      </c>
      <c r="BL284" s="69">
        <f t="shared" ref="BL284" si="692">AZ284+BF284</f>
        <v>913870</v>
      </c>
      <c r="BM284" s="382">
        <f t="shared" ref="BM284" si="693">SUM(BL273:BL284)/1000000</f>
        <v>10.612743</v>
      </c>
      <c r="BN284" s="69">
        <f t="shared" si="617"/>
        <v>3478016</v>
      </c>
      <c r="BO284" s="382">
        <f t="shared" si="620"/>
        <v>37.605198000000001</v>
      </c>
      <c r="BP284" s="744">
        <v>4392426</v>
      </c>
      <c r="BQ284" s="382">
        <f t="shared" si="492"/>
        <v>48.218480999999997</v>
      </c>
      <c r="BR284" s="20"/>
      <c r="BS284" s="744">
        <v>808077</v>
      </c>
      <c r="BT284" s="420">
        <f t="shared" ref="BT284" si="694">SUM(BS273:BS284)/1000000</f>
        <v>9.1411099999999994</v>
      </c>
      <c r="BU284" s="69">
        <f t="shared" ref="BU284" si="695">BW284-BS284</f>
        <v>71773</v>
      </c>
      <c r="BV284" s="420">
        <f t="shared" ref="BV284" si="696">SUM(BU273:BU284)/1000000</f>
        <v>0.64978400000000003</v>
      </c>
      <c r="BW284" s="744">
        <v>879850</v>
      </c>
      <c r="BX284" s="420">
        <f t="shared" si="432"/>
        <v>9.7908939999999998</v>
      </c>
      <c r="BY284" s="744">
        <v>1901893</v>
      </c>
      <c r="BZ284" s="420">
        <f t="shared" si="512"/>
        <v>18.550325000000001</v>
      </c>
      <c r="CA284" s="69">
        <f t="shared" ref="CA284" si="697">CC284-BY284</f>
        <v>1637014</v>
      </c>
      <c r="CB284" s="420">
        <f t="shared" ref="CB284" si="698">SUM(CA273:CA284)/1000000</f>
        <v>19.313732999999999</v>
      </c>
      <c r="CC284" s="744">
        <v>3538907</v>
      </c>
      <c r="CD284" s="420">
        <f t="shared" si="513"/>
        <v>37.864058</v>
      </c>
      <c r="CE284" s="69">
        <f t="shared" si="514"/>
        <v>2709970</v>
      </c>
      <c r="CF284" s="420">
        <f t="shared" si="515"/>
        <v>27.691434999999998</v>
      </c>
      <c r="CG284" s="69">
        <f t="shared" si="516"/>
        <v>1713225</v>
      </c>
      <c r="CH284" s="420">
        <f t="shared" si="517"/>
        <v>19.988289999999999</v>
      </c>
      <c r="CI284" s="744">
        <v>4423195</v>
      </c>
      <c r="CJ284" s="471">
        <f t="shared" si="387"/>
        <v>47.679724999999998</v>
      </c>
      <c r="CK284" s="96"/>
      <c r="CL284" s="514">
        <v>1036</v>
      </c>
      <c r="CM284" s="868">
        <f t="shared" si="403"/>
        <v>1.0627413127413128</v>
      </c>
      <c r="CN284" s="613"/>
      <c r="CO284" s="96"/>
      <c r="CP284" s="69">
        <f t="shared" ref="CP284" si="699">AZ284*$CM284</f>
        <v>377417.69884169888</v>
      </c>
      <c r="CQ284" s="692">
        <f t="shared" ref="CQ284" si="700">SUM(CP273:CP284)/1000000</f>
        <v>5.0394396268578552</v>
      </c>
      <c r="CR284" s="69">
        <f t="shared" ref="CR284" si="701">BB284*$CM284</f>
        <v>242128.60424710426</v>
      </c>
      <c r="CS284" s="692">
        <f t="shared" ref="CS284" si="702">SUM(CR273:CR284)/1000000</f>
        <v>2.0488771305940032</v>
      </c>
      <c r="CT284" s="69">
        <f t="shared" ref="CT284" si="703">BD284*$CM284</f>
        <v>619546.30308880308</v>
      </c>
      <c r="CU284" s="692">
        <f t="shared" ref="CU284" si="704">SUM(CT273:CT284)/1000000</f>
        <v>7.0883167574518584</v>
      </c>
      <c r="CV284" s="69">
        <f t="shared" ref="CV284" si="705">BF284*$CM284</f>
        <v>593789.70463320462</v>
      </c>
      <c r="CW284" s="692">
        <f t="shared" ref="CW284" si="706">SUM(CV273:CV284)/1000000</f>
        <v>6.2989199324938525</v>
      </c>
      <c r="CX284" s="69">
        <f t="shared" ref="CX284" si="707">BH284*$CM284</f>
        <v>3454102.6853281856</v>
      </c>
      <c r="CY284" s="692">
        <f t="shared" ref="CY284" si="708">SUM(CX273:CX284)/1000000</f>
        <v>38.115959771545839</v>
      </c>
      <c r="CZ284" s="69">
        <f t="shared" ref="CZ284" si="709">BJ284*$CM284</f>
        <v>4047892.3899613903</v>
      </c>
      <c r="DA284" s="692">
        <f t="shared" ref="DA284" si="710">SUM(CZ273:CZ284)/1000000</f>
        <v>44.414879704039699</v>
      </c>
      <c r="DB284" s="69">
        <f t="shared" ref="DB284" si="711">BL284*$CM284</f>
        <v>971207.40347490355</v>
      </c>
      <c r="DC284" s="692">
        <f t="shared" ref="DC284" si="712">SUM(DB273:DB284)/1000000</f>
        <v>11.338359559351707</v>
      </c>
      <c r="DD284" s="69">
        <f t="shared" ref="DD284" si="713">BN284*$CM284</f>
        <v>3696231.2895752899</v>
      </c>
      <c r="DE284" s="692">
        <f t="shared" ref="DE284" si="714">SUM(DD273:DD284)/1000000</f>
        <v>40.170866926972927</v>
      </c>
      <c r="DF284" s="69">
        <f t="shared" ref="DF284" si="715">BP284*$CM284</f>
        <v>4668012.5733590731</v>
      </c>
      <c r="DG284" s="692">
        <f t="shared" ref="DG284" si="716">SUM(DF273:DF284)/1000000</f>
        <v>51.50980036663352</v>
      </c>
      <c r="DH284" s="20"/>
      <c r="DI284" s="69">
        <f t="shared" ref="DI284" si="717">BS284*$CM284</f>
        <v>858776.81177606178</v>
      </c>
      <c r="DJ284" s="692">
        <f t="shared" ref="DJ284" si="718">SUM(DI273:DI284)/1000000</f>
        <v>9.7646407766711096</v>
      </c>
      <c r="DK284" s="69">
        <f t="shared" ref="DK284" si="719">BU284*$CM284</f>
        <v>76276.132239382248</v>
      </c>
      <c r="DL284" s="692">
        <f t="shared" ref="DL284" si="720">SUM(DK273:DK284)/1000000</f>
        <v>0.6942177299335508</v>
      </c>
      <c r="DM284" s="69">
        <f t="shared" ref="DM284" si="721">BW284*$CM284</f>
        <v>935052.94401544402</v>
      </c>
      <c r="DN284" s="692">
        <f t="shared" ref="DN284" si="722">SUM(DM273:DM284)/1000000</f>
        <v>10.458858506604662</v>
      </c>
      <c r="DO284" s="69">
        <f t="shared" ref="DO284" si="723">BY284*$CM284</f>
        <v>2021220.2635135136</v>
      </c>
      <c r="DP284" s="692">
        <f t="shared" ref="DP284" si="724">SUM(DO273:DO284)/1000000</f>
        <v>19.817307137396686</v>
      </c>
      <c r="DQ284" s="69">
        <f t="shared" ref="DQ284" si="725">CA284*$CM284</f>
        <v>1739722.4073359075</v>
      </c>
      <c r="DR284" s="692">
        <f t="shared" ref="DR284" si="726">SUM(DQ273:DQ284)/1000000</f>
        <v>20.631380989240398</v>
      </c>
      <c r="DS284" s="69">
        <f t="shared" ref="DS284" si="727">CC284*$CM284</f>
        <v>3760942.6708494211</v>
      </c>
      <c r="DT284" s="692">
        <f t="shared" ref="DT284" si="728">SUM(DS273:DS284)/1000000</f>
        <v>40.448688126637087</v>
      </c>
      <c r="DU284" s="69">
        <f t="shared" ref="DU284" si="729">CE284*$CM284</f>
        <v>2879997.0752895754</v>
      </c>
      <c r="DV284" s="471">
        <f t="shared" ref="DV284" si="730">SUM(DU273:DU284)/1000000</f>
        <v>29.581947914067797</v>
      </c>
      <c r="DW284" s="69">
        <f t="shared" ref="DW284" si="731">CG284*$CM284</f>
        <v>1820714.9855212355</v>
      </c>
      <c r="DX284" s="692">
        <f t="shared" ref="DX284" si="732">SUM(DW273:DW284)/1000000</f>
        <v>21.352043170920268</v>
      </c>
      <c r="DY284" s="69">
        <f t="shared" ref="DY284" si="733">CI284*$CM284</f>
        <v>4700712.0608108109</v>
      </c>
      <c r="DZ284" s="692">
        <f t="shared" ref="DZ284" si="734">SUM(DY273:DY284)/1000000</f>
        <v>50.933991084988065</v>
      </c>
      <c r="EA284" s="91"/>
      <c r="EB284" s="388">
        <v>344000</v>
      </c>
      <c r="EC284" s="69">
        <f t="shared" si="405"/>
        <v>1308000</v>
      </c>
      <c r="ED284" s="388">
        <v>1652000</v>
      </c>
      <c r="EE284" s="388">
        <v>228000</v>
      </c>
      <c r="EF284" s="69">
        <f t="shared" si="406"/>
        <v>686000</v>
      </c>
      <c r="EG284" s="388">
        <v>914000</v>
      </c>
      <c r="EH284" s="388">
        <v>571000</v>
      </c>
      <c r="EI284" s="69">
        <f t="shared" si="435"/>
        <v>1995000</v>
      </c>
      <c r="EJ284" s="388">
        <v>2566000</v>
      </c>
      <c r="EK284" s="91"/>
      <c r="EL284" s="69">
        <f t="shared" ref="EL284" si="735">SUM(EB273:EB284)</f>
        <v>3705000</v>
      </c>
      <c r="EM284" s="69">
        <f t="shared" ref="EM284" si="736">SUM(EC273:EC284)</f>
        <v>15813000</v>
      </c>
      <c r="EN284" s="69">
        <f t="shared" ref="EN284" si="737">SUM(ED273:ED284)</f>
        <v>19518000</v>
      </c>
      <c r="EO284" s="69">
        <f t="shared" ref="EO284" si="738">SUM(EE273:EE284)</f>
        <v>2945000</v>
      </c>
      <c r="EP284" s="69">
        <f t="shared" si="520"/>
        <v>9963000</v>
      </c>
      <c r="EQ284" s="69">
        <f t="shared" ref="EQ284" si="739">SUM(EG273:EG284)</f>
        <v>12908000</v>
      </c>
      <c r="ER284" s="69">
        <f t="shared" ref="ER284" si="740">SUM(EH273:EH284)</f>
        <v>6649000</v>
      </c>
      <c r="ES284" s="69">
        <f t="shared" ref="ES284" si="741">SUM(EI273:EI284)</f>
        <v>25776000</v>
      </c>
      <c r="ET284" s="69">
        <f t="shared" ref="ET284" si="742">SUM(EJ273:EJ284)</f>
        <v>32425000</v>
      </c>
      <c r="EU284" s="91"/>
    </row>
    <row r="285" spans="1:151" s="72" customFormat="1">
      <c r="A285" s="61">
        <v>41579</v>
      </c>
      <c r="B285" s="343">
        <v>496</v>
      </c>
      <c r="C285" s="70">
        <f t="shared" si="437"/>
        <v>1124</v>
      </c>
      <c r="D285" s="203">
        <v>1620</v>
      </c>
      <c r="E285" s="70">
        <f t="shared" ref="E285" si="743">H285-B285</f>
        <v>2860</v>
      </c>
      <c r="F285" s="70">
        <f t="shared" ref="F285" si="744">I285-C285</f>
        <v>3745</v>
      </c>
      <c r="G285" s="70">
        <f t="shared" ref="G285" si="745">J285-D285</f>
        <v>6605</v>
      </c>
      <c r="H285" s="203">
        <v>3356</v>
      </c>
      <c r="I285" s="70">
        <f t="shared" si="441"/>
        <v>4869</v>
      </c>
      <c r="J285" s="203">
        <v>8225</v>
      </c>
      <c r="K285" s="23"/>
      <c r="L285" s="343">
        <v>818</v>
      </c>
      <c r="M285" s="70">
        <f t="shared" si="442"/>
        <v>1437</v>
      </c>
      <c r="N285" s="203">
        <v>2255</v>
      </c>
      <c r="O285" s="70">
        <f t="shared" si="518"/>
        <v>907</v>
      </c>
      <c r="P285" s="70">
        <f t="shared" ref="P285" si="746">S285-M285</f>
        <v>1378</v>
      </c>
      <c r="Q285" s="70">
        <f t="shared" ref="Q285" si="747">T285-N285</f>
        <v>2285</v>
      </c>
      <c r="R285" s="203">
        <v>1725</v>
      </c>
      <c r="S285" s="70">
        <f t="shared" si="494"/>
        <v>2815</v>
      </c>
      <c r="T285" s="203">
        <v>4540</v>
      </c>
      <c r="U285" s="23"/>
      <c r="V285" s="343">
        <v>-322</v>
      </c>
      <c r="W285" s="70">
        <f t="shared" si="495"/>
        <v>-313</v>
      </c>
      <c r="X285" s="343">
        <v>-635</v>
      </c>
      <c r="Y285" s="70">
        <f t="shared" si="519"/>
        <v>1953</v>
      </c>
      <c r="Z285" s="70">
        <f t="shared" ref="Z285" si="748">+F285-P285</f>
        <v>2367</v>
      </c>
      <c r="AA285" s="70">
        <f t="shared" ref="AA285" si="749">+G285-Q285</f>
        <v>4320</v>
      </c>
      <c r="AB285" s="203">
        <v>1631</v>
      </c>
      <c r="AC285" s="70">
        <f t="shared" si="497"/>
        <v>2054</v>
      </c>
      <c r="AD285" s="203">
        <v>3685</v>
      </c>
      <c r="AE285" s="23"/>
      <c r="AF285" s="233">
        <f t="shared" ref="AF285" si="750">SUM(V274:V285)</f>
        <v>-9652</v>
      </c>
      <c r="AG285" s="233">
        <f t="shared" ref="AG285" si="751">AH285-AF285</f>
        <v>-12429</v>
      </c>
      <c r="AH285" s="233">
        <f t="shared" ref="AH285" si="752">SUM(X274:X285)</f>
        <v>-22081</v>
      </c>
      <c r="AI285" s="233">
        <f t="shared" ref="AI285" si="753">AL285-AF285</f>
        <v>19265</v>
      </c>
      <c r="AJ285" s="233">
        <f t="shared" ref="AJ285" si="754">AM285-AG285</f>
        <v>22294</v>
      </c>
      <c r="AK285" s="233">
        <f t="shared" ref="AK285" si="755">AN285-AH285</f>
        <v>41559</v>
      </c>
      <c r="AL285" s="233">
        <f t="shared" ref="AL285" si="756">SUM(AB274:AB285)</f>
        <v>9613</v>
      </c>
      <c r="AM285" s="233">
        <f t="shared" ref="AM285" si="757">AN285-AL285</f>
        <v>9865</v>
      </c>
      <c r="AN285" s="233">
        <f t="shared" ref="AN285" si="758">SUM(AD274:AD285)</f>
        <v>19478</v>
      </c>
      <c r="AO285" s="23"/>
      <c r="AP285" s="233">
        <f t="shared" si="498"/>
        <v>5549</v>
      </c>
      <c r="AQ285" s="233">
        <f t="shared" si="499"/>
        <v>15201</v>
      </c>
      <c r="AR285" s="233">
        <f t="shared" si="500"/>
        <v>-9652</v>
      </c>
      <c r="AS285" s="233">
        <f t="shared" si="501"/>
        <v>31814</v>
      </c>
      <c r="AT285" s="233">
        <f t="shared" si="502"/>
        <v>12549</v>
      </c>
      <c r="AU285" s="233">
        <f t="shared" si="503"/>
        <v>19265</v>
      </c>
      <c r="AV285" s="409">
        <f t="shared" si="504"/>
        <v>37363</v>
      </c>
      <c r="AW285" s="409">
        <f t="shared" si="505"/>
        <v>27750</v>
      </c>
      <c r="AX285" s="233">
        <f t="shared" si="506"/>
        <v>9613</v>
      </c>
      <c r="AY285" s="75"/>
      <c r="AZ285" s="744">
        <v>381501</v>
      </c>
      <c r="BA285" s="382">
        <f t="shared" ref="BA285" si="759">SUM(AZ274:AZ285)/1000000</f>
        <v>4.6767349999999999</v>
      </c>
      <c r="BB285" s="69">
        <f t="shared" ref="BB285" si="760">BD285-AZ285</f>
        <v>170373</v>
      </c>
      <c r="BC285" s="382">
        <f t="shared" ref="BC285" si="761">SUM(BB274:BB285)/1000000</f>
        <v>1.9480999999999999</v>
      </c>
      <c r="BD285" s="744">
        <v>551874</v>
      </c>
      <c r="BE285" s="382">
        <f t="shared" si="430"/>
        <v>6.624835</v>
      </c>
      <c r="BF285" s="744">
        <v>528698</v>
      </c>
      <c r="BG285" s="382">
        <f t="shared" ref="BG285" si="762">SUM(BF274:BF285)/1000000</f>
        <v>5.9551889999999998</v>
      </c>
      <c r="BH285" s="69">
        <f t="shared" ref="BH285" si="763">BJ285-BF285</f>
        <v>3451476</v>
      </c>
      <c r="BI285" s="382">
        <f t="shared" ref="BI285" si="764">SUM(BH274:BH285)/1000000</f>
        <v>36.244239999999998</v>
      </c>
      <c r="BJ285" s="744">
        <v>3980174</v>
      </c>
      <c r="BK285" s="382">
        <f t="shared" ref="BK285" si="765">SUM(BJ274:BJ285)/1000000</f>
        <v>42.199429000000002</v>
      </c>
      <c r="BL285" s="69">
        <f t="shared" ref="BL285" si="766">AZ285+BF285</f>
        <v>910199</v>
      </c>
      <c r="BM285" s="382">
        <f t="shared" ref="BM285" si="767">SUM(BL274:BL285)/1000000</f>
        <v>10.631924</v>
      </c>
      <c r="BN285" s="69">
        <f t="shared" ref="BN285" si="768">BB285+BH285</f>
        <v>3621849</v>
      </c>
      <c r="BO285" s="382">
        <f t="shared" ref="BO285" si="769">SUM(BN274:BN285)/1000000</f>
        <v>38.197229</v>
      </c>
      <c r="BP285" s="744">
        <v>4532589</v>
      </c>
      <c r="BQ285" s="382">
        <f t="shared" si="492"/>
        <v>48.830233999999997</v>
      </c>
      <c r="BR285" s="20"/>
      <c r="BS285" s="744">
        <v>904870</v>
      </c>
      <c r="BT285" s="420">
        <f t="shared" ref="BT285" si="770">SUM(BS274:BS285)/1000000</f>
        <v>9.1682620000000004</v>
      </c>
      <c r="BU285" s="69">
        <f t="shared" ref="BU285" si="771">BW285-BS285</f>
        <v>67993</v>
      </c>
      <c r="BV285" s="420">
        <f t="shared" ref="BV285" si="772">SUM(BU274:BU285)/1000000</f>
        <v>0.66843200000000003</v>
      </c>
      <c r="BW285" s="744">
        <v>972863</v>
      </c>
      <c r="BX285" s="420">
        <f t="shared" si="432"/>
        <v>9.8366939999999996</v>
      </c>
      <c r="BY285" s="744">
        <v>1869844</v>
      </c>
      <c r="BZ285" s="420">
        <f t="shared" ref="BZ285" si="773">SUM(BY274:BY285)/1000000</f>
        <v>18.867284000000001</v>
      </c>
      <c r="CA285" s="69">
        <f t="shared" ref="CA285" si="774">CC285-BY285</f>
        <v>1358071</v>
      </c>
      <c r="CB285" s="420">
        <f t="shared" ref="CB285" si="775">SUM(CA274:CA285)/1000000</f>
        <v>18.760169000000001</v>
      </c>
      <c r="CC285" s="744">
        <v>3227915</v>
      </c>
      <c r="CD285" s="420">
        <f t="shared" ref="CD285" si="776">SUM(CC274:CC285)/1000000</f>
        <v>37.627453000000003</v>
      </c>
      <c r="CE285" s="69">
        <f t="shared" ref="CE285" si="777">BS285+BY285</f>
        <v>2774714</v>
      </c>
      <c r="CF285" s="420">
        <f t="shared" ref="CF285" si="778">SUM(CE274:CE285)/1000000</f>
        <v>28.035546</v>
      </c>
      <c r="CG285" s="69">
        <f t="shared" ref="CG285" si="779">CI285-CE285</f>
        <v>1427997</v>
      </c>
      <c r="CH285" s="420">
        <f t="shared" ref="CH285" si="780">SUM(CG274:CG285)/1000000</f>
        <v>19.452881999999999</v>
      </c>
      <c r="CI285" s="744">
        <v>4202711</v>
      </c>
      <c r="CJ285" s="471">
        <f t="shared" si="387"/>
        <v>47.488427999999999</v>
      </c>
      <c r="CK285" s="96"/>
      <c r="CL285" s="514">
        <v>1036</v>
      </c>
      <c r="CM285" s="868">
        <f t="shared" si="403"/>
        <v>1.0627413127413128</v>
      </c>
      <c r="CN285" s="613"/>
      <c r="CO285" s="96"/>
      <c r="CP285" s="69">
        <f t="shared" ref="CP285" si="781">AZ285*$CM285</f>
        <v>405436.87355212355</v>
      </c>
      <c r="CQ285" s="692">
        <f t="shared" ref="CQ285" si="782">SUM(CP274:CP285)/1000000</f>
        <v>4.9990762064618526</v>
      </c>
      <c r="CR285" s="69">
        <f t="shared" ref="CR285" si="783">BB285*$CM285</f>
        <v>181062.42567567568</v>
      </c>
      <c r="CS285" s="692">
        <f t="shared" ref="CS285" si="784">SUM(CR274:CR285)/1000000</f>
        <v>2.0818027032437421</v>
      </c>
      <c r="CT285" s="69">
        <f t="shared" ref="CT285" si="785">BD285*$CM285</f>
        <v>586499.29922779929</v>
      </c>
      <c r="CU285" s="692">
        <f t="shared" ref="CU285" si="786">SUM(CT274:CT285)/1000000</f>
        <v>7.0808789097055937</v>
      </c>
      <c r="CV285" s="69">
        <f t="shared" ref="CV285" si="787">BF285*$CM285</f>
        <v>561869.20656370663</v>
      </c>
      <c r="CW285" s="692">
        <f t="shared" ref="CW285" si="788">SUM(CV274:CV285)/1000000</f>
        <v>6.3642159286829187</v>
      </c>
      <c r="CX285" s="69">
        <f t="shared" ref="CX285" si="789">BH285*$CM285</f>
        <v>3668026.1351351351</v>
      </c>
      <c r="CY285" s="692">
        <f t="shared" ref="CY285" si="790">SUM(CX274:CX285)/1000000</f>
        <v>38.728476111291933</v>
      </c>
      <c r="CZ285" s="69">
        <f t="shared" ref="CZ285" si="791">BJ285*$CM285</f>
        <v>4229895.3416988421</v>
      </c>
      <c r="DA285" s="692">
        <f t="shared" ref="DA285" si="792">SUM(CZ274:CZ285)/1000000</f>
        <v>45.092692039974843</v>
      </c>
      <c r="DB285" s="69">
        <f t="shared" ref="DB285" si="793">BL285*$CM285</f>
        <v>967306.08011583018</v>
      </c>
      <c r="DC285" s="692">
        <f t="shared" ref="DC285" si="794">SUM(DB274:DB285)/1000000</f>
        <v>11.36329213514477</v>
      </c>
      <c r="DD285" s="69">
        <f t="shared" ref="DD285" si="795">BN285*$CM285</f>
        <v>3849088.5608108109</v>
      </c>
      <c r="DE285" s="692">
        <f t="shared" ref="DE285" si="796">SUM(DD274:DD285)/1000000</f>
        <v>40.815508208244836</v>
      </c>
      <c r="DF285" s="69">
        <f t="shared" ref="DF285" si="797">BP285*$CM285</f>
        <v>4816969.5839768341</v>
      </c>
      <c r="DG285" s="692">
        <f t="shared" ref="DG285" si="798">SUM(DF274:DF285)/1000000</f>
        <v>52.179949166748678</v>
      </c>
      <c r="DH285" s="20"/>
      <c r="DI285" s="69">
        <f t="shared" ref="DI285" si="799">BS285*$CM285</f>
        <v>961642.73166023172</v>
      </c>
      <c r="DJ285" s="692">
        <f t="shared" ref="DJ285" si="800">SUM(DI274:DI285)/1000000</f>
        <v>9.797976574613763</v>
      </c>
      <c r="DK285" s="69">
        <f t="shared" ref="DK285" si="801">BU285*$CM285</f>
        <v>72258.970077220074</v>
      </c>
      <c r="DL285" s="692">
        <f t="shared" ref="DL285" si="802">SUM(DK274:DK285)/1000000</f>
        <v>0.71428760779175082</v>
      </c>
      <c r="DM285" s="69">
        <f t="shared" ref="DM285" si="803">BW285*$CM285</f>
        <v>1033901.7017374518</v>
      </c>
      <c r="DN285" s="692">
        <f t="shared" ref="DN285" si="804">SUM(DM274:DM285)/1000000</f>
        <v>10.512264182405513</v>
      </c>
      <c r="DO285" s="69">
        <f t="shared" ref="DO285" si="805">BY285*$CM285</f>
        <v>1987160.4671814672</v>
      </c>
      <c r="DP285" s="692">
        <f t="shared" ref="DP285" si="806">SUM(DO274:DO285)/1000000</f>
        <v>20.162079146364899</v>
      </c>
      <c r="DQ285" s="69">
        <f t="shared" ref="DQ285" si="807">CA285*$CM285</f>
        <v>1443278.1573359075</v>
      </c>
      <c r="DR285" s="692">
        <f t="shared" ref="DR285" si="808">SUM(DQ274:DQ285)/1000000</f>
        <v>20.052843454933654</v>
      </c>
      <c r="DS285" s="69">
        <f t="shared" ref="DS285" si="809">CC285*$CM285</f>
        <v>3430438.6245173747</v>
      </c>
      <c r="DT285" s="692">
        <f t="shared" ref="DT285" si="810">SUM(DS274:DS285)/1000000</f>
        <v>40.214922601298554</v>
      </c>
      <c r="DU285" s="69">
        <f t="shared" ref="DU285" si="811">CE285*$CM285</f>
        <v>2948803.1988416989</v>
      </c>
      <c r="DV285" s="471">
        <f t="shared" ref="DV285" si="812">SUM(DU274:DU285)/1000000</f>
        <v>29.960055720978655</v>
      </c>
      <c r="DW285" s="69">
        <f t="shared" ref="DW285" si="813">CG285*$CM285</f>
        <v>1517591.4063706563</v>
      </c>
      <c r="DX285" s="692">
        <f t="shared" ref="DX285" si="814">SUM(DW274:DW285)/1000000</f>
        <v>20.793065023976801</v>
      </c>
      <c r="DY285" s="69">
        <f t="shared" ref="DY285" si="815">CI285*$CM285</f>
        <v>4466394.605212355</v>
      </c>
      <c r="DZ285" s="692">
        <f t="shared" ref="DZ285" si="816">SUM(DY274:DY285)/1000000</f>
        <v>50.753120744955467</v>
      </c>
      <c r="EA285" s="91"/>
      <c r="EB285" s="388">
        <v>332000</v>
      </c>
      <c r="EC285" s="69">
        <f t="shared" si="405"/>
        <v>1220000</v>
      </c>
      <c r="ED285" s="388">
        <v>1552000</v>
      </c>
      <c r="EE285" s="388">
        <v>284000</v>
      </c>
      <c r="EF285" s="69">
        <f t="shared" si="406"/>
        <v>969000</v>
      </c>
      <c r="EG285" s="388">
        <v>1253000</v>
      </c>
      <c r="EH285" s="388">
        <v>616000</v>
      </c>
      <c r="EI285" s="69">
        <f t="shared" si="435"/>
        <v>2189000</v>
      </c>
      <c r="EJ285" s="388">
        <v>2805000</v>
      </c>
      <c r="EK285" s="91"/>
      <c r="EL285" s="69">
        <f t="shared" ref="EL285" si="817">SUM(EB274:EB285)</f>
        <v>3705000</v>
      </c>
      <c r="EM285" s="69">
        <f t="shared" ref="EM285" si="818">SUM(EC274:EC285)</f>
        <v>15878000</v>
      </c>
      <c r="EN285" s="69">
        <f t="shared" ref="EN285" si="819">SUM(ED274:ED285)</f>
        <v>19583000</v>
      </c>
      <c r="EO285" s="69">
        <f t="shared" ref="EO285" si="820">SUM(EE274:EE285)</f>
        <v>2966000</v>
      </c>
      <c r="EP285" s="69">
        <f t="shared" si="520"/>
        <v>10053000</v>
      </c>
      <c r="EQ285" s="69">
        <f t="shared" ref="EQ285" si="821">SUM(EG274:EG285)</f>
        <v>13019000</v>
      </c>
      <c r="ER285" s="69">
        <f t="shared" ref="ER285" si="822">SUM(EH274:EH285)</f>
        <v>6670000</v>
      </c>
      <c r="ES285" s="69">
        <f t="shared" ref="ES285" si="823">SUM(EI274:EI285)</f>
        <v>25931000</v>
      </c>
      <c r="ET285" s="69">
        <f t="shared" ref="ET285" si="824">SUM(EJ274:EJ285)</f>
        <v>32601000</v>
      </c>
      <c r="EU285" s="91"/>
    </row>
    <row r="286" spans="1:151" s="72" customFormat="1">
      <c r="A286" s="61">
        <v>41609</v>
      </c>
      <c r="B286" s="343">
        <v>723</v>
      </c>
      <c r="C286" s="70">
        <f t="shared" si="437"/>
        <v>1847</v>
      </c>
      <c r="D286" s="203">
        <v>2570</v>
      </c>
      <c r="E286" s="70">
        <f t="shared" ref="E286" si="825">H286-B286</f>
        <v>2734</v>
      </c>
      <c r="F286" s="70">
        <f t="shared" ref="F286" si="826">I286-C286</f>
        <v>3210</v>
      </c>
      <c r="G286" s="70">
        <f t="shared" ref="G286" si="827">J286-D286</f>
        <v>5944</v>
      </c>
      <c r="H286" s="203">
        <v>3457</v>
      </c>
      <c r="I286" s="70">
        <f t="shared" si="441"/>
        <v>5057</v>
      </c>
      <c r="J286" s="203">
        <v>8514</v>
      </c>
      <c r="K286" s="23"/>
      <c r="L286" s="203">
        <v>1295</v>
      </c>
      <c r="M286" s="70">
        <f t="shared" si="442"/>
        <v>1850</v>
      </c>
      <c r="N286" s="203">
        <v>3145</v>
      </c>
      <c r="O286" s="70">
        <f t="shared" si="518"/>
        <v>1161</v>
      </c>
      <c r="P286" s="70">
        <f t="shared" ref="P286" si="828">S286-M286</f>
        <v>1800</v>
      </c>
      <c r="Q286" s="70">
        <f t="shared" ref="Q286" si="829">T286-N286</f>
        <v>2961</v>
      </c>
      <c r="R286" s="203">
        <v>2456</v>
      </c>
      <c r="S286" s="70">
        <f t="shared" si="494"/>
        <v>3650</v>
      </c>
      <c r="T286" s="203">
        <v>6106</v>
      </c>
      <c r="U286" s="23"/>
      <c r="V286" s="343">
        <v>-572</v>
      </c>
      <c r="W286" s="70">
        <f t="shared" si="495"/>
        <v>-3</v>
      </c>
      <c r="X286" s="343">
        <v>-575</v>
      </c>
      <c r="Y286" s="70">
        <f t="shared" si="519"/>
        <v>1573</v>
      </c>
      <c r="Z286" s="70">
        <f t="shared" ref="Z286" si="830">+F286-P286</f>
        <v>1410</v>
      </c>
      <c r="AA286" s="70">
        <f t="shared" ref="AA286" si="831">+G286-Q286</f>
        <v>2983</v>
      </c>
      <c r="AB286" s="203">
        <v>1001</v>
      </c>
      <c r="AC286" s="70">
        <f t="shared" si="497"/>
        <v>1407</v>
      </c>
      <c r="AD286" s="203">
        <v>2408</v>
      </c>
      <c r="AE286" s="23"/>
      <c r="AF286" s="233">
        <f t="shared" ref="AF286" si="832">SUM(V275:V286)</f>
        <v>-8852</v>
      </c>
      <c r="AG286" s="233">
        <f t="shared" ref="AG286" si="833">AH286-AF286</f>
        <v>-10753</v>
      </c>
      <c r="AH286" s="233">
        <f t="shared" ref="AH286" si="834">SUM(X275:X286)</f>
        <v>-19605</v>
      </c>
      <c r="AI286" s="233">
        <f t="shared" ref="AI286" si="835">AL286-AF286</f>
        <v>19780</v>
      </c>
      <c r="AJ286" s="233">
        <f t="shared" ref="AJ286" si="836">AM286-AG286</f>
        <v>22293</v>
      </c>
      <c r="AK286" s="233">
        <f t="shared" ref="AK286" si="837">AN286-AH286</f>
        <v>42073</v>
      </c>
      <c r="AL286" s="233">
        <f t="shared" ref="AL286" si="838">SUM(AB275:AB286)</f>
        <v>10928</v>
      </c>
      <c r="AM286" s="233">
        <f t="shared" ref="AM286" si="839">AN286-AL286</f>
        <v>11540</v>
      </c>
      <c r="AN286" s="233">
        <f t="shared" ref="AN286" si="840">SUM(AD275:AD286)</f>
        <v>22468</v>
      </c>
      <c r="AO286" s="23"/>
      <c r="AP286" s="233">
        <f t="shared" si="498"/>
        <v>5717</v>
      </c>
      <c r="AQ286" s="233">
        <f t="shared" si="499"/>
        <v>14569</v>
      </c>
      <c r="AR286" s="233">
        <f t="shared" si="500"/>
        <v>-8852</v>
      </c>
      <c r="AS286" s="233">
        <f t="shared" si="501"/>
        <v>32201</v>
      </c>
      <c r="AT286" s="233">
        <f t="shared" si="502"/>
        <v>12421</v>
      </c>
      <c r="AU286" s="233">
        <f t="shared" si="503"/>
        <v>19780</v>
      </c>
      <c r="AV286" s="409">
        <f t="shared" si="504"/>
        <v>37918</v>
      </c>
      <c r="AW286" s="409">
        <f t="shared" si="505"/>
        <v>26990</v>
      </c>
      <c r="AX286" s="233">
        <f t="shared" si="506"/>
        <v>10928</v>
      </c>
      <c r="AY286" s="75"/>
      <c r="AZ286" s="744">
        <v>320190</v>
      </c>
      <c r="BA286" s="382">
        <f t="shared" ref="BA286" si="841">SUM(AZ275:AZ286)/1000000</f>
        <v>4.5968349999999996</v>
      </c>
      <c r="BB286" s="69">
        <f t="shared" ref="BB286" si="842">BD286-AZ286</f>
        <v>142138</v>
      </c>
      <c r="BC286" s="382">
        <f t="shared" ref="BC286" si="843">SUM(BB275:BB286)/1000000</f>
        <v>1.931036</v>
      </c>
      <c r="BD286" s="744">
        <v>462328</v>
      </c>
      <c r="BE286" s="382">
        <f t="shared" si="430"/>
        <v>6.5278710000000002</v>
      </c>
      <c r="BF286" s="744">
        <v>566224</v>
      </c>
      <c r="BG286" s="382">
        <f t="shared" ref="BG286" si="844">SUM(BF275:BF286)/1000000</f>
        <v>6.0646940000000003</v>
      </c>
      <c r="BH286" s="69">
        <f t="shared" ref="BH286" si="845">BJ286-BF286</f>
        <v>3758468</v>
      </c>
      <c r="BI286" s="382">
        <f t="shared" ref="BI286" si="846">SUM(BH275:BH286)/1000000</f>
        <v>36.821213999999998</v>
      </c>
      <c r="BJ286" s="744">
        <v>4324692</v>
      </c>
      <c r="BK286" s="382">
        <f t="shared" ref="BK286" si="847">SUM(BJ275:BJ286)/1000000</f>
        <v>42.885908000000001</v>
      </c>
      <c r="BL286" s="69">
        <f t="shared" ref="BL286" si="848">AZ286+BF286</f>
        <v>886414</v>
      </c>
      <c r="BM286" s="382">
        <f t="shared" ref="BM286" si="849">SUM(BL275:BL286)/1000000</f>
        <v>10.661529</v>
      </c>
      <c r="BN286" s="69">
        <f t="shared" ref="BN286" si="850">BB286+BH286</f>
        <v>3900606</v>
      </c>
      <c r="BO286" s="382">
        <f t="shared" ref="BO286" si="851">SUM(BN275:BN286)/1000000</f>
        <v>38.756315000000001</v>
      </c>
      <c r="BP286" s="744">
        <v>4788347</v>
      </c>
      <c r="BQ286" s="382">
        <f t="shared" si="492"/>
        <v>49.420251999999998</v>
      </c>
      <c r="BR286" s="20"/>
      <c r="BS286" s="744">
        <v>763880</v>
      </c>
      <c r="BT286" s="420">
        <f t="shared" ref="BT286" si="852">SUM(BS275:BS286)/1000000</f>
        <v>9.1760730000000006</v>
      </c>
      <c r="BU286" s="69">
        <f t="shared" ref="BU286" si="853">BW286-BS286</f>
        <v>52131</v>
      </c>
      <c r="BV286" s="420">
        <f t="shared" ref="BV286" si="854">SUM(BU275:BU286)/1000000</f>
        <v>0.67339599999999999</v>
      </c>
      <c r="BW286" s="744">
        <v>816011</v>
      </c>
      <c r="BX286" s="420">
        <f t="shared" si="432"/>
        <v>9.8494689999999991</v>
      </c>
      <c r="BY286" s="744">
        <v>1653493</v>
      </c>
      <c r="BZ286" s="420">
        <f t="shared" ref="BZ286" si="855">SUM(BY275:BY286)/1000000</f>
        <v>19.233308000000001</v>
      </c>
      <c r="CA286" s="69">
        <f t="shared" ref="CA286" si="856">CC286-BY286</f>
        <v>1807067</v>
      </c>
      <c r="CB286" s="420">
        <f t="shared" ref="CB286" si="857">SUM(CA275:CA286)/1000000</f>
        <v>19.126048000000001</v>
      </c>
      <c r="CC286" s="744">
        <v>3460560</v>
      </c>
      <c r="CD286" s="420">
        <f t="shared" ref="CD286" si="858">SUM(CC275:CC286)/1000000</f>
        <v>38.359355999999998</v>
      </c>
      <c r="CE286" s="69">
        <f t="shared" ref="CE286" si="859">BS286+BY286</f>
        <v>2417373</v>
      </c>
      <c r="CF286" s="420">
        <f t="shared" ref="CF286" si="860">SUM(CE275:CE286)/1000000</f>
        <v>28.409381</v>
      </c>
      <c r="CG286" s="69">
        <f t="shared" ref="CG286" si="861">CI286-CE286</f>
        <v>1860680</v>
      </c>
      <c r="CH286" s="420">
        <f t="shared" ref="CH286" si="862">SUM(CG275:CG286)/1000000</f>
        <v>19.823312000000001</v>
      </c>
      <c r="CI286" s="744">
        <v>4278053</v>
      </c>
      <c r="CJ286" s="471">
        <f t="shared" si="387"/>
        <v>48.232692999999998</v>
      </c>
      <c r="CK286" s="96"/>
      <c r="CL286" s="514">
        <v>1030</v>
      </c>
      <c r="CM286" s="868">
        <f t="shared" si="403"/>
        <v>1.0689320388349515</v>
      </c>
      <c r="CN286" s="613"/>
      <c r="CO286" s="96"/>
      <c r="CP286" s="69">
        <f t="shared" ref="CP286" si="863">AZ286*$CM286</f>
        <v>342261.3495145631</v>
      </c>
      <c r="CQ286" s="692">
        <f t="shared" ref="CQ286" si="864">SUM(CP275:CP286)/1000000</f>
        <v>4.9149105569444691</v>
      </c>
      <c r="CR286" s="69">
        <f t="shared" ref="CR286" si="865">BB286*$CM286</f>
        <v>151935.86213592233</v>
      </c>
      <c r="CS286" s="692">
        <f t="shared" ref="CS286" si="866">SUM(CR275:CR286)/1000000</f>
        <v>2.0640566660573025</v>
      </c>
      <c r="CT286" s="69">
        <f t="shared" ref="CT286" si="867">BD286*$CM286</f>
        <v>494197.21165048546</v>
      </c>
      <c r="CU286" s="692">
        <f t="shared" ref="CU286" si="868">SUM(CT275:CT286)/1000000</f>
        <v>6.9789672230017716</v>
      </c>
      <c r="CV286" s="69">
        <f t="shared" ref="CV286" si="869">BF286*$CM286</f>
        <v>605254.9747572816</v>
      </c>
      <c r="CW286" s="692">
        <f t="shared" ref="CW286" si="870">SUM(CV275:CV286)/1000000</f>
        <v>6.4826871483579165</v>
      </c>
      <c r="CX286" s="69">
        <f t="shared" ref="CX286" si="871">BH286*$CM286</f>
        <v>4017546.8621359225</v>
      </c>
      <c r="CY286" s="692">
        <f t="shared" ref="CY286" si="872">SUM(CX275:CX286)/1000000</f>
        <v>39.35509858427006</v>
      </c>
      <c r="CZ286" s="69">
        <f t="shared" ref="CZ286" si="873">BJ286*$CM286</f>
        <v>4622801.8368932037</v>
      </c>
      <c r="DA286" s="692">
        <f t="shared" ref="DA286" si="874">SUM(CZ275:CZ286)/1000000</f>
        <v>45.837785732627971</v>
      </c>
      <c r="DB286" s="69">
        <f t="shared" ref="DB286" si="875">BL286*$CM286</f>
        <v>947516.3242718447</v>
      </c>
      <c r="DC286" s="692">
        <f t="shared" ref="DC286" si="876">SUM(DB275:DB286)/1000000</f>
        <v>11.397597705302386</v>
      </c>
      <c r="DD286" s="69">
        <f t="shared" ref="DD286" si="877">BN286*$CM286</f>
        <v>4169482.7242718446</v>
      </c>
      <c r="DE286" s="692">
        <f t="shared" ref="DE286" si="878">SUM(DD275:DD286)/1000000</f>
        <v>41.423506402022966</v>
      </c>
      <c r="DF286" s="69">
        <f t="shared" ref="DF286" si="879">BP286*$CM286</f>
        <v>5118417.5213592229</v>
      </c>
      <c r="DG286" s="692">
        <f t="shared" ref="DG286" si="880">SUM(DF275:DF286)/1000000</f>
        <v>52.823671403499958</v>
      </c>
      <c r="DH286" s="20"/>
      <c r="DI286" s="69">
        <f t="shared" ref="DI286" si="881">BS286*$CM286</f>
        <v>816535.80582524277</v>
      </c>
      <c r="DJ286" s="692">
        <f t="shared" ref="DJ286" si="882">SUM(DI275:DI286)/1000000</f>
        <v>9.8086731074477171</v>
      </c>
      <c r="DK286" s="69">
        <f t="shared" ref="DK286" si="883">BU286*$CM286</f>
        <v>55724.496116504852</v>
      </c>
      <c r="DL286" s="692">
        <f t="shared" ref="DL286" si="884">SUM(DK275:DK286)/1000000</f>
        <v>0.71974020942616479</v>
      </c>
      <c r="DM286" s="69">
        <f t="shared" ref="DM286" si="885">BW286*$CM286</f>
        <v>872260.30194174754</v>
      </c>
      <c r="DN286" s="692">
        <f t="shared" ref="DN286" si="886">SUM(DM275:DM286)/1000000</f>
        <v>10.528413316873882</v>
      </c>
      <c r="DO286" s="69">
        <f t="shared" ref="DO286" si="887">BY286*$CM286</f>
        <v>1767471.6436893204</v>
      </c>
      <c r="DP286" s="692">
        <f t="shared" ref="DP286" si="888">SUM(DO275:DO286)/1000000</f>
        <v>20.557330684536304</v>
      </c>
      <c r="DQ286" s="69">
        <f t="shared" ref="DQ286" si="889">CA286*$CM286</f>
        <v>1931631.8126213592</v>
      </c>
      <c r="DR286" s="692">
        <f t="shared" ref="DR286" si="890">SUM(DQ275:DQ286)/1000000</f>
        <v>20.448417195919003</v>
      </c>
      <c r="DS286" s="69">
        <f t="shared" ref="DS286" si="891">CC286*$CM286</f>
        <v>3699103.4563106797</v>
      </c>
      <c r="DT286" s="692">
        <f t="shared" ref="DT286" si="892">SUM(DS275:DS286)/1000000</f>
        <v>41.005747880455317</v>
      </c>
      <c r="DU286" s="69">
        <f t="shared" ref="DU286" si="893">CE286*$CM286</f>
        <v>2584007.4495145632</v>
      </c>
      <c r="DV286" s="471">
        <f t="shared" ref="DV286" si="894">SUM(DU275:DU286)/1000000</f>
        <v>30.366003791984024</v>
      </c>
      <c r="DW286" s="69">
        <f t="shared" ref="DW286" si="895">CG286*$CM286</f>
        <v>1988940.4660194174</v>
      </c>
      <c r="DX286" s="692">
        <f t="shared" ref="DX286" si="896">SUM(DW275:DW286)/1000000</f>
        <v>21.193655780412485</v>
      </c>
      <c r="DY286" s="69">
        <f t="shared" ref="DY286" si="897">CI286*$CM286</f>
        <v>4572947.9155339804</v>
      </c>
      <c r="DZ286" s="692">
        <f t="shared" ref="DZ286" si="898">SUM(DY275:DY286)/1000000</f>
        <v>51.559659572396512</v>
      </c>
      <c r="EA286" s="91"/>
      <c r="EB286" s="388">
        <v>330000</v>
      </c>
      <c r="EC286" s="69">
        <f t="shared" si="405"/>
        <v>1602000</v>
      </c>
      <c r="ED286" s="388">
        <v>1932000</v>
      </c>
      <c r="EE286" s="388">
        <v>271000</v>
      </c>
      <c r="EF286" s="69">
        <f t="shared" si="406"/>
        <v>1183000</v>
      </c>
      <c r="EG286" s="388">
        <v>1454000</v>
      </c>
      <c r="EH286" s="388">
        <v>601000</v>
      </c>
      <c r="EI286" s="69">
        <f t="shared" si="435"/>
        <v>2786000</v>
      </c>
      <c r="EJ286" s="388">
        <v>3387000</v>
      </c>
      <c r="EK286" s="91"/>
      <c r="EL286" s="69">
        <f t="shared" ref="EL286" si="899">SUM(EB275:EB286)</f>
        <v>3718000</v>
      </c>
      <c r="EM286" s="69">
        <f t="shared" ref="EM286" si="900">SUM(EC275:EC286)</f>
        <v>15912000</v>
      </c>
      <c r="EN286" s="69">
        <f t="shared" ref="EN286" si="901">SUM(ED275:ED286)</f>
        <v>19630000</v>
      </c>
      <c r="EO286" s="69">
        <f t="shared" ref="EO286" si="902">SUM(EE275:EE286)</f>
        <v>2953000</v>
      </c>
      <c r="EP286" s="69">
        <f t="shared" si="520"/>
        <v>10128000</v>
      </c>
      <c r="EQ286" s="69">
        <f t="shared" ref="EQ286" si="903">SUM(EG275:EG286)</f>
        <v>13081000</v>
      </c>
      <c r="ER286" s="69">
        <f t="shared" ref="ER286" si="904">SUM(EH275:EH286)</f>
        <v>6669000</v>
      </c>
      <c r="ES286" s="69">
        <f t="shared" ref="ES286" si="905">SUM(EI275:EI286)</f>
        <v>26042000</v>
      </c>
      <c r="ET286" s="69">
        <f t="shared" ref="ET286" si="906">SUM(EJ275:EJ286)</f>
        <v>32711000</v>
      </c>
      <c r="EU286" s="91"/>
    </row>
    <row r="287" spans="1:151" s="72" customFormat="1">
      <c r="A287" s="61">
        <v>41640</v>
      </c>
      <c r="B287" s="457">
        <v>719</v>
      </c>
      <c r="C287" s="70">
        <f t="shared" si="437"/>
        <v>1656</v>
      </c>
      <c r="D287" s="457">
        <v>2375</v>
      </c>
      <c r="E287" s="70">
        <f t="shared" ref="E287" si="907">H287-B287</f>
        <v>3586</v>
      </c>
      <c r="F287" s="70">
        <f t="shared" ref="F287" si="908">I287-C287</f>
        <v>4280</v>
      </c>
      <c r="G287" s="70">
        <f t="shared" ref="G287" si="909">J287-D287</f>
        <v>7866</v>
      </c>
      <c r="H287" s="457">
        <v>4305</v>
      </c>
      <c r="I287" s="70">
        <f t="shared" si="441"/>
        <v>5936</v>
      </c>
      <c r="J287" s="457">
        <v>10241</v>
      </c>
      <c r="K287" s="23"/>
      <c r="L287" s="457">
        <v>1397</v>
      </c>
      <c r="M287" s="70">
        <f t="shared" si="442"/>
        <v>2320</v>
      </c>
      <c r="N287" s="457">
        <v>3717</v>
      </c>
      <c r="O287" s="70">
        <f t="shared" ref="O287" si="910">R287-L287</f>
        <v>1059</v>
      </c>
      <c r="P287" s="70">
        <f t="shared" ref="P287" si="911">S287-M287</f>
        <v>1592</v>
      </c>
      <c r="Q287" s="70">
        <f t="shared" ref="Q287" si="912">T287-N287</f>
        <v>2651</v>
      </c>
      <c r="R287" s="457">
        <v>2456</v>
      </c>
      <c r="S287" s="70">
        <f t="shared" si="494"/>
        <v>3912</v>
      </c>
      <c r="T287" s="457">
        <v>6368</v>
      </c>
      <c r="U287" s="23"/>
      <c r="V287" s="457">
        <v>-678</v>
      </c>
      <c r="W287" s="70">
        <f t="shared" si="495"/>
        <v>-664</v>
      </c>
      <c r="X287" s="457">
        <v>-1342</v>
      </c>
      <c r="Y287" s="70">
        <f t="shared" ref="Y287" si="913">+E287-O287</f>
        <v>2527</v>
      </c>
      <c r="Z287" s="70">
        <f t="shared" ref="Z287" si="914">+F287-P287</f>
        <v>2688</v>
      </c>
      <c r="AA287" s="70">
        <f t="shared" ref="AA287" si="915">+G287-Q287</f>
        <v>5215</v>
      </c>
      <c r="AB287" s="457">
        <v>1849</v>
      </c>
      <c r="AC287" s="70">
        <f t="shared" si="497"/>
        <v>2024</v>
      </c>
      <c r="AD287" s="457">
        <v>3873</v>
      </c>
      <c r="AE287" s="23"/>
      <c r="AF287" s="233">
        <f t="shared" ref="AF287" si="916">SUM(V276:V287)</f>
        <v>-7941</v>
      </c>
      <c r="AG287" s="233">
        <f t="shared" ref="AG287" si="917">AH287-AF287</f>
        <v>-9123</v>
      </c>
      <c r="AH287" s="233">
        <f t="shared" ref="AH287" si="918">SUM(X276:X287)</f>
        <v>-17064</v>
      </c>
      <c r="AI287" s="233">
        <f t="shared" ref="AI287" si="919">AL287-AF287</f>
        <v>20220</v>
      </c>
      <c r="AJ287" s="233">
        <f t="shared" ref="AJ287" si="920">AM287-AG287</f>
        <v>22510</v>
      </c>
      <c r="AK287" s="233">
        <f t="shared" ref="AK287" si="921">AN287-AH287</f>
        <v>42730</v>
      </c>
      <c r="AL287" s="233">
        <f t="shared" ref="AL287" si="922">SUM(AB276:AB287)</f>
        <v>12279</v>
      </c>
      <c r="AM287" s="233">
        <f t="shared" ref="AM287" si="923">AN287-AL287</f>
        <v>13387</v>
      </c>
      <c r="AN287" s="233">
        <f t="shared" ref="AN287" si="924">SUM(AD276:AD287)</f>
        <v>25666</v>
      </c>
      <c r="AO287" s="23"/>
      <c r="AP287" s="233">
        <f t="shared" si="498"/>
        <v>5890</v>
      </c>
      <c r="AQ287" s="233">
        <f t="shared" si="499"/>
        <v>13831</v>
      </c>
      <c r="AR287" s="233">
        <f t="shared" si="500"/>
        <v>-7941</v>
      </c>
      <c r="AS287" s="233">
        <f t="shared" si="501"/>
        <v>32714</v>
      </c>
      <c r="AT287" s="233">
        <f t="shared" si="502"/>
        <v>12494</v>
      </c>
      <c r="AU287" s="233">
        <f t="shared" si="503"/>
        <v>20220</v>
      </c>
      <c r="AV287" s="409">
        <f t="shared" si="504"/>
        <v>38604</v>
      </c>
      <c r="AW287" s="409">
        <f t="shared" si="505"/>
        <v>26325</v>
      </c>
      <c r="AX287" s="233">
        <f t="shared" si="506"/>
        <v>12279</v>
      </c>
      <c r="AY287" s="75"/>
      <c r="AZ287" s="744">
        <v>551632</v>
      </c>
      <c r="BA287" s="382">
        <f t="shared" ref="BA287" si="925">SUM(AZ276:AZ287)/1000000</f>
        <v>4.8081160000000001</v>
      </c>
      <c r="BB287" s="69">
        <f t="shared" ref="BB287" si="926">BD287-AZ287</f>
        <v>124431</v>
      </c>
      <c r="BC287" s="382">
        <f t="shared" ref="BC287" si="927">SUM(BB276:BB287)/1000000</f>
        <v>1.8960710000000001</v>
      </c>
      <c r="BD287" s="744">
        <v>676063</v>
      </c>
      <c r="BE287" s="382">
        <f t="shared" si="430"/>
        <v>6.7041870000000001</v>
      </c>
      <c r="BF287" s="744">
        <v>471425</v>
      </c>
      <c r="BG287" s="382">
        <f t="shared" ref="BG287" si="928">SUM(BF276:BF287)/1000000</f>
        <v>6.1875900000000001</v>
      </c>
      <c r="BH287" s="69">
        <f t="shared" ref="BH287" si="929">BJ287-BF287</f>
        <v>3232588</v>
      </c>
      <c r="BI287" s="382">
        <f t="shared" ref="BI287" si="930">SUM(BH276:BH287)/1000000</f>
        <v>37.468532000000003</v>
      </c>
      <c r="BJ287" s="744">
        <v>3704013</v>
      </c>
      <c r="BK287" s="382">
        <f t="shared" ref="BK287" si="931">SUM(BJ276:BJ287)/1000000</f>
        <v>43.656122000000003</v>
      </c>
      <c r="BL287" s="69">
        <f t="shared" ref="BL287" si="932">AZ287+BF287</f>
        <v>1023057</v>
      </c>
      <c r="BM287" s="382">
        <f t="shared" ref="BM287" si="933">SUM(BL276:BL287)/1000000</f>
        <v>10.995706</v>
      </c>
      <c r="BN287" s="69">
        <f t="shared" ref="BN287" si="934">BB287+BH287</f>
        <v>3357019</v>
      </c>
      <c r="BO287" s="382">
        <f t="shared" ref="BO287" si="935">SUM(BN276:BN287)/1000000</f>
        <v>39.368245000000002</v>
      </c>
      <c r="BP287" s="744">
        <v>4380908</v>
      </c>
      <c r="BQ287" s="382">
        <f t="shared" si="492"/>
        <v>50.367190999999998</v>
      </c>
      <c r="BR287" s="20"/>
      <c r="BS287" s="744">
        <v>622463</v>
      </c>
      <c r="BT287" s="420">
        <f t="shared" ref="BT287" si="936">SUM(BS276:BS287)/1000000</f>
        <v>9.1556149999999992</v>
      </c>
      <c r="BU287" s="69">
        <f t="shared" ref="BU287" si="937">BW287-BS287</f>
        <v>63954</v>
      </c>
      <c r="BV287" s="420">
        <f t="shared" ref="BV287" si="938">SUM(BU276:BU287)/1000000</f>
        <v>0.67454700000000001</v>
      </c>
      <c r="BW287" s="744">
        <v>686417</v>
      </c>
      <c r="BX287" s="420">
        <f t="shared" si="432"/>
        <v>9.8301619999999996</v>
      </c>
      <c r="BY287" s="744">
        <v>1657733</v>
      </c>
      <c r="BZ287" s="420">
        <f t="shared" ref="BZ287" si="939">SUM(BY276:BY287)/1000000</f>
        <v>19.527208000000002</v>
      </c>
      <c r="CA287" s="69">
        <f t="shared" ref="CA287" si="940">CC287-BY287</f>
        <v>1438067</v>
      </c>
      <c r="CB287" s="420">
        <f t="shared" ref="CB287" si="941">SUM(CA276:CA287)/1000000</f>
        <v>18.993313000000001</v>
      </c>
      <c r="CC287" s="744">
        <v>3095800</v>
      </c>
      <c r="CD287" s="420">
        <f t="shared" ref="CD287" si="942">SUM(CC276:CC287)/1000000</f>
        <v>38.520521000000002</v>
      </c>
      <c r="CE287" s="69">
        <f t="shared" ref="CE287" si="943">BS287+BY287</f>
        <v>2280196</v>
      </c>
      <c r="CF287" s="420">
        <f t="shared" ref="CF287" si="944">SUM(CE276:CE287)/1000000</f>
        <v>28.682822999999999</v>
      </c>
      <c r="CG287" s="69">
        <f t="shared" ref="CG287" si="945">CI287-CE287</f>
        <v>1503673</v>
      </c>
      <c r="CH287" s="420">
        <f t="shared" ref="CH287" si="946">SUM(CG276:CG287)/1000000</f>
        <v>19.691848</v>
      </c>
      <c r="CI287" s="744">
        <v>3783869</v>
      </c>
      <c r="CJ287" s="471">
        <f t="shared" si="387"/>
        <v>48.374670999999999</v>
      </c>
      <c r="CK287" s="96"/>
      <c r="CL287" s="514">
        <v>1030</v>
      </c>
      <c r="CM287" s="868">
        <f t="shared" si="403"/>
        <v>1.0689320388349515</v>
      </c>
      <c r="CN287" s="613"/>
      <c r="CO287" s="96"/>
      <c r="CP287" s="69">
        <f t="shared" ref="CP287" si="947">AZ287*$CM287</f>
        <v>589657.1184466019</v>
      </c>
      <c r="CQ287" s="692">
        <f t="shared" ref="CQ287" si="948">SUM(CP276:CP287)/1000000</f>
        <v>5.1418121565140131</v>
      </c>
      <c r="CR287" s="69">
        <f t="shared" ref="CR287" si="949">BB287*$CM287</f>
        <v>133008.28252427184</v>
      </c>
      <c r="CS287" s="692">
        <f t="shared" ref="CS287" si="950">SUM(CR276:CR287)/1000000</f>
        <v>2.0271762786880605</v>
      </c>
      <c r="CT287" s="69">
        <f t="shared" ref="CT287" si="951">BD287*$CM287</f>
        <v>722665.40097087377</v>
      </c>
      <c r="CU287" s="692">
        <f t="shared" ref="CU287" si="952">SUM(CT276:CT287)/1000000</f>
        <v>7.1689884352020741</v>
      </c>
      <c r="CV287" s="69">
        <f t="shared" ref="CV287" si="953">BF287*$CM287</f>
        <v>503921.28640776698</v>
      </c>
      <c r="CW287" s="692">
        <f t="shared" ref="CW287" si="954">SUM(CV276:CV287)/1000000</f>
        <v>6.6151365770696513</v>
      </c>
      <c r="CX287" s="69">
        <f t="shared" ref="CX287" si="955">BH287*$CM287</f>
        <v>3455416.881553398</v>
      </c>
      <c r="CY287" s="692">
        <f t="shared" ref="CY287" si="956">SUM(CX276:CX287)/1000000</f>
        <v>40.055063123132264</v>
      </c>
      <c r="CZ287" s="69">
        <f t="shared" ref="CZ287" si="957">BJ287*$CM287</f>
        <v>3959338.1679611653</v>
      </c>
      <c r="DA287" s="692">
        <f t="shared" ref="DA287" si="958">SUM(CZ276:CZ287)/1000000</f>
        <v>46.670199700201913</v>
      </c>
      <c r="DB287" s="69">
        <f t="shared" ref="DB287" si="959">BL287*$CM287</f>
        <v>1093578.4048543689</v>
      </c>
      <c r="DC287" s="692">
        <f t="shared" ref="DC287" si="960">SUM(DB276:DB287)/1000000</f>
        <v>11.756948733583666</v>
      </c>
      <c r="DD287" s="69">
        <f t="shared" ref="DD287" si="961">BN287*$CM287</f>
        <v>3588425.1640776698</v>
      </c>
      <c r="DE287" s="692">
        <f t="shared" ref="DE287" si="962">SUM(DD276:DD287)/1000000</f>
        <v>42.086139708404602</v>
      </c>
      <c r="DF287" s="69">
        <f t="shared" ref="DF287" si="963">BP287*$CM287</f>
        <v>4682892.9203883493</v>
      </c>
      <c r="DG287" s="692">
        <f t="shared" ref="DG287" si="964">SUM(DF276:DF287)/1000000</f>
        <v>53.846545089619191</v>
      </c>
      <c r="DH287" s="20"/>
      <c r="DI287" s="69">
        <f t="shared" ref="DI287" si="965">BS287*$CM287</f>
        <v>665370.64368932042</v>
      </c>
      <c r="DJ287" s="692">
        <f t="shared" ref="DJ287" si="966">SUM(DI276:DI287)/1000000</f>
        <v>9.788800749200929</v>
      </c>
      <c r="DK287" s="69">
        <f t="shared" ref="DK287" si="967">BU287*$CM287</f>
        <v>68362.479611650488</v>
      </c>
      <c r="DL287" s="692">
        <f t="shared" ref="DL287" si="968">SUM(DK276:DK287)/1000000</f>
        <v>0.72116551285194885</v>
      </c>
      <c r="DM287" s="69">
        <f t="shared" ref="DM287" si="969">BW287*$CM287</f>
        <v>733733.12330097088</v>
      </c>
      <c r="DN287" s="692">
        <f t="shared" ref="DN287" si="970">SUM(DM276:DM287)/1000000</f>
        <v>10.509966262052879</v>
      </c>
      <c r="DO287" s="69">
        <f t="shared" ref="DO287" si="971">BY287*$CM287</f>
        <v>1772003.9155339806</v>
      </c>
      <c r="DP287" s="692">
        <f t="shared" ref="DP287" si="972">SUM(DO276:DO287)/1000000</f>
        <v>20.875723629111913</v>
      </c>
      <c r="DQ287" s="69">
        <f t="shared" ref="DQ287" si="973">CA287*$CM287</f>
        <v>1537195.8902912622</v>
      </c>
      <c r="DR287" s="692">
        <f t="shared" ref="DR287" si="974">SUM(DQ276:DQ287)/1000000</f>
        <v>20.311408824835627</v>
      </c>
      <c r="DS287" s="69">
        <f t="shared" ref="DS287" si="975">CC287*$CM287</f>
        <v>3309199.8058252428</v>
      </c>
      <c r="DT287" s="692">
        <f t="shared" ref="DT287" si="976">SUM(DS276:DS287)/1000000</f>
        <v>41.187132453947541</v>
      </c>
      <c r="DU287" s="69">
        <f t="shared" ref="DU287" si="977">CE287*$CM287</f>
        <v>2437374.5592233008</v>
      </c>
      <c r="DV287" s="471">
        <f t="shared" ref="DV287" si="978">SUM(DU276:DU287)/1000000</f>
        <v>30.664524378312844</v>
      </c>
      <c r="DW287" s="69">
        <f t="shared" ref="DW287" si="979">CG287*$CM287</f>
        <v>1607324.245631068</v>
      </c>
      <c r="DX287" s="692">
        <f t="shared" ref="DX287" si="980">SUM(DW276:DW287)/1000000</f>
        <v>21.05820574046756</v>
      </c>
      <c r="DY287" s="69">
        <f t="shared" ref="DY287" si="981">CI287*$CM287</f>
        <v>4044698.8048543688</v>
      </c>
      <c r="DZ287" s="692">
        <f t="shared" ref="DZ287" si="982">SUM(DY276:DY287)/1000000</f>
        <v>51.722730118780404</v>
      </c>
      <c r="EA287" s="91"/>
      <c r="EB287" s="457">
        <v>350000</v>
      </c>
      <c r="EC287" s="69">
        <f t="shared" si="405"/>
        <v>2358000</v>
      </c>
      <c r="ED287" s="457">
        <v>2708000</v>
      </c>
      <c r="EE287" s="457">
        <v>318000</v>
      </c>
      <c r="EF287" s="69">
        <f t="shared" si="406"/>
        <v>1372000</v>
      </c>
      <c r="EG287" s="457">
        <v>1690000</v>
      </c>
      <c r="EH287" s="457">
        <v>669000</v>
      </c>
      <c r="EI287" s="69">
        <f t="shared" si="435"/>
        <v>3729000</v>
      </c>
      <c r="EJ287" s="457">
        <v>4398000</v>
      </c>
      <c r="EK287" s="91"/>
      <c r="EL287" s="69">
        <f t="shared" ref="EL287" si="983">SUM(EB276:EB287)</f>
        <v>3731000</v>
      </c>
      <c r="EM287" s="69">
        <f t="shared" ref="EM287:EM292" si="984">SUM(EC276:EC287)</f>
        <v>16032000</v>
      </c>
      <c r="EN287" s="69">
        <f t="shared" ref="EN287" si="985">SUM(ED276:ED287)</f>
        <v>19763000</v>
      </c>
      <c r="EO287" s="69">
        <f t="shared" ref="EO287" si="986">SUM(EE276:EE287)</f>
        <v>2972000</v>
      </c>
      <c r="EP287" s="69">
        <f t="shared" ref="EP287" si="987">SUM(EF276:EF287)</f>
        <v>10231000</v>
      </c>
      <c r="EQ287" s="69">
        <f t="shared" ref="EQ287" si="988">SUM(EG276:EG287)</f>
        <v>13203000</v>
      </c>
      <c r="ER287" s="69">
        <f t="shared" ref="ER287" si="989">SUM(EH276:EH287)</f>
        <v>6702000</v>
      </c>
      <c r="ES287" s="69">
        <f t="shared" ref="ES287" si="990">SUM(EI276:EI287)</f>
        <v>26264000</v>
      </c>
      <c r="ET287" s="69">
        <f t="shared" ref="ET287" si="991">SUM(EJ276:EJ287)</f>
        <v>32966000</v>
      </c>
      <c r="EU287" s="91"/>
    </row>
    <row r="288" spans="1:151" s="72" customFormat="1">
      <c r="A288" s="61">
        <v>41671</v>
      </c>
      <c r="B288" s="457">
        <v>596</v>
      </c>
      <c r="C288" s="70">
        <f t="shared" si="437"/>
        <v>1510</v>
      </c>
      <c r="D288" s="457">
        <v>2106</v>
      </c>
      <c r="E288" s="70">
        <f t="shared" ref="E288" si="992">H288-B288</f>
        <v>3824</v>
      </c>
      <c r="F288" s="70">
        <f t="shared" ref="F288" si="993">I288-C288</f>
        <v>4963</v>
      </c>
      <c r="G288" s="70">
        <f t="shared" ref="G288" si="994">J288-D288</f>
        <v>8787</v>
      </c>
      <c r="H288" s="457">
        <v>4420</v>
      </c>
      <c r="I288" s="70">
        <f t="shared" si="441"/>
        <v>6473</v>
      </c>
      <c r="J288" s="457">
        <v>10893</v>
      </c>
      <c r="K288" s="23"/>
      <c r="L288" s="457">
        <v>1098</v>
      </c>
      <c r="M288" s="70">
        <f t="shared" si="442"/>
        <v>1784</v>
      </c>
      <c r="N288" s="457">
        <v>2882</v>
      </c>
      <c r="O288" s="70">
        <f t="shared" ref="O288" si="995">R288-L288</f>
        <v>820</v>
      </c>
      <c r="P288" s="70">
        <f t="shared" ref="P288" si="996">S288-M288</f>
        <v>1414</v>
      </c>
      <c r="Q288" s="70">
        <f t="shared" ref="Q288" si="997">T288-N288</f>
        <v>2234</v>
      </c>
      <c r="R288" s="457">
        <v>1918</v>
      </c>
      <c r="S288" s="70">
        <f t="shared" si="494"/>
        <v>3198</v>
      </c>
      <c r="T288" s="457">
        <v>5116</v>
      </c>
      <c r="U288" s="23"/>
      <c r="V288" s="457">
        <v>-502</v>
      </c>
      <c r="W288" s="70">
        <f t="shared" si="495"/>
        <v>-274</v>
      </c>
      <c r="X288" s="457">
        <v>-776</v>
      </c>
      <c r="Y288" s="70">
        <f t="shared" ref="Y288" si="998">+E288-O288</f>
        <v>3004</v>
      </c>
      <c r="Z288" s="70">
        <f t="shared" ref="Z288" si="999">+F288-P288</f>
        <v>3549</v>
      </c>
      <c r="AA288" s="70">
        <f t="shared" ref="AA288" si="1000">+G288-Q288</f>
        <v>6553</v>
      </c>
      <c r="AB288" s="457">
        <v>2502</v>
      </c>
      <c r="AC288" s="70">
        <f t="shared" si="497"/>
        <v>3275</v>
      </c>
      <c r="AD288" s="457">
        <v>5777</v>
      </c>
      <c r="AE288" s="23"/>
      <c r="AF288" s="233">
        <f t="shared" ref="AF288" si="1001">SUM(V277:V288)</f>
        <v>-7153</v>
      </c>
      <c r="AG288" s="233">
        <f t="shared" ref="AG288" si="1002">AH288-AF288</f>
        <v>-7845</v>
      </c>
      <c r="AH288" s="233">
        <f t="shared" ref="AH288" si="1003">SUM(X277:X288)</f>
        <v>-14998</v>
      </c>
      <c r="AI288" s="233">
        <f t="shared" ref="AI288" si="1004">AL288-AF288</f>
        <v>20862</v>
      </c>
      <c r="AJ288" s="233">
        <f t="shared" ref="AJ288" si="1005">AM288-AG288</f>
        <v>23158</v>
      </c>
      <c r="AK288" s="233">
        <f t="shared" ref="AK288" si="1006">AN288-AH288</f>
        <v>44020</v>
      </c>
      <c r="AL288" s="233">
        <f t="shared" ref="AL288" si="1007">SUM(AB277:AB288)</f>
        <v>13709</v>
      </c>
      <c r="AM288" s="233">
        <f t="shared" ref="AM288" si="1008">AN288-AL288</f>
        <v>15313</v>
      </c>
      <c r="AN288" s="233">
        <f t="shared" ref="AN288" si="1009">SUM(AD277:AD288)</f>
        <v>29022</v>
      </c>
      <c r="AO288" s="23"/>
      <c r="AP288" s="233">
        <f t="shared" si="498"/>
        <v>6057</v>
      </c>
      <c r="AQ288" s="233">
        <f t="shared" si="499"/>
        <v>13210</v>
      </c>
      <c r="AR288" s="233">
        <f t="shared" si="500"/>
        <v>-7153</v>
      </c>
      <c r="AS288" s="233">
        <f t="shared" si="501"/>
        <v>33286</v>
      </c>
      <c r="AT288" s="233">
        <f t="shared" si="502"/>
        <v>12424</v>
      </c>
      <c r="AU288" s="233">
        <f t="shared" si="503"/>
        <v>20862</v>
      </c>
      <c r="AV288" s="409">
        <f t="shared" si="504"/>
        <v>39343</v>
      </c>
      <c r="AW288" s="409">
        <f t="shared" si="505"/>
        <v>25634</v>
      </c>
      <c r="AX288" s="233">
        <f t="shared" si="506"/>
        <v>13709</v>
      </c>
      <c r="AY288" s="75"/>
      <c r="AZ288" s="744">
        <v>376906</v>
      </c>
      <c r="BA288" s="382">
        <f t="shared" ref="BA288" si="1010">SUM(AZ277:AZ288)/1000000</f>
        <v>4.7895000000000003</v>
      </c>
      <c r="BB288" s="69">
        <f t="shared" ref="BB288" si="1011">BD288-AZ288</f>
        <v>165068</v>
      </c>
      <c r="BC288" s="382">
        <f t="shared" ref="BC288" si="1012">SUM(BB277:BB288)/1000000</f>
        <v>1.9534910000000001</v>
      </c>
      <c r="BD288" s="744">
        <v>541974</v>
      </c>
      <c r="BE288" s="382">
        <f t="shared" si="430"/>
        <v>6.742991</v>
      </c>
      <c r="BF288" s="744">
        <v>557089</v>
      </c>
      <c r="BG288" s="382">
        <f t="shared" ref="BG288" si="1013">SUM(BF277:BF288)/1000000</f>
        <v>6.2869599999999997</v>
      </c>
      <c r="BH288" s="69">
        <f t="shared" ref="BH288" si="1014">BJ288-BF288</f>
        <v>3543540</v>
      </c>
      <c r="BI288" s="382">
        <f t="shared" ref="BI288" si="1015">SUM(BH277:BH288)/1000000</f>
        <v>38.000256999999998</v>
      </c>
      <c r="BJ288" s="744">
        <v>4100629</v>
      </c>
      <c r="BK288" s="382">
        <f t="shared" ref="BK288" si="1016">SUM(BJ277:BJ288)/1000000</f>
        <v>44.287216999999998</v>
      </c>
      <c r="BL288" s="69">
        <f t="shared" ref="BL288" si="1017">AZ288+BF288</f>
        <v>933995</v>
      </c>
      <c r="BM288" s="382">
        <f t="shared" ref="BM288" si="1018">SUM(BL277:BL288)/1000000</f>
        <v>11.076460000000001</v>
      </c>
      <c r="BN288" s="69">
        <f t="shared" ref="BN288" si="1019">BB288+BH288</f>
        <v>3708608</v>
      </c>
      <c r="BO288" s="382">
        <f t="shared" ref="BO288" si="1020">SUM(BN277:BN288)/1000000</f>
        <v>39.956885</v>
      </c>
      <c r="BP288" s="744">
        <v>4643125</v>
      </c>
      <c r="BQ288" s="382">
        <f t="shared" si="492"/>
        <v>51.037106999999999</v>
      </c>
      <c r="BR288" s="20"/>
      <c r="BS288" s="744">
        <v>585192</v>
      </c>
      <c r="BT288" s="420">
        <f t="shared" ref="BT288" si="1021">SUM(BS277:BS288)/1000000</f>
        <v>9.1247030000000002</v>
      </c>
      <c r="BU288" s="69">
        <f t="shared" ref="BU288" si="1022">BW288-BS288</f>
        <v>43941</v>
      </c>
      <c r="BV288" s="420">
        <f t="shared" ref="BV288" si="1023">SUM(BU277:BU288)/1000000</f>
        <v>0.677064</v>
      </c>
      <c r="BW288" s="744">
        <v>629133</v>
      </c>
      <c r="BX288" s="420">
        <f t="shared" si="432"/>
        <v>9.8017669999999999</v>
      </c>
      <c r="BY288" s="744">
        <v>1534248</v>
      </c>
      <c r="BZ288" s="420">
        <f t="shared" ref="BZ288" si="1024">SUM(BY277:BY288)/1000000</f>
        <v>19.690324</v>
      </c>
      <c r="CA288" s="69">
        <f t="shared" ref="CA288" si="1025">CC288-BY288</f>
        <v>1497314</v>
      </c>
      <c r="CB288" s="420">
        <f t="shared" ref="CB288" si="1026">SUM(CA277:CA288)/1000000</f>
        <v>19.060798999999999</v>
      </c>
      <c r="CC288" s="744">
        <v>3031562</v>
      </c>
      <c r="CD288" s="420">
        <f t="shared" ref="CD288" si="1027">SUM(CC277:CC288)/1000000</f>
        <v>38.751123</v>
      </c>
      <c r="CE288" s="69">
        <f t="shared" ref="CE288" si="1028">BS288+BY288</f>
        <v>2119440</v>
      </c>
      <c r="CF288" s="420">
        <f t="shared" ref="CF288" si="1029">SUM(CE277:CE288)/1000000</f>
        <v>28.815027000000001</v>
      </c>
      <c r="CG288" s="69">
        <f t="shared" ref="CG288" si="1030">CI288-CE288</f>
        <v>1543370</v>
      </c>
      <c r="CH288" s="420">
        <f t="shared" ref="CH288" si="1031">SUM(CG277:CG288)/1000000</f>
        <v>19.762080999999998</v>
      </c>
      <c r="CI288" s="744">
        <v>3662810</v>
      </c>
      <c r="CJ288" s="471">
        <f t="shared" si="387"/>
        <v>48.577108000000003</v>
      </c>
      <c r="CK288" s="96"/>
      <c r="CL288" s="514">
        <v>1030</v>
      </c>
      <c r="CM288" s="868">
        <f t="shared" si="403"/>
        <v>1.0689320388349515</v>
      </c>
      <c r="CN288" s="613"/>
      <c r="CO288" s="96"/>
      <c r="CP288" s="69">
        <f t="shared" ref="CP288" si="1032">AZ288*$CM288</f>
        <v>402886.89902912622</v>
      </c>
      <c r="CQ288" s="692">
        <f t="shared" ref="CQ288" si="1033">SUM(CP277:CP288)/1000000</f>
        <v>5.1231407573824441</v>
      </c>
      <c r="CR288" s="69">
        <f t="shared" ref="CR288" si="1034">BB288*$CM288</f>
        <v>176446.47378640776</v>
      </c>
      <c r="CS288" s="692">
        <f t="shared" ref="CS288" si="1035">SUM(CR277:CR288)/1000000</f>
        <v>2.0888885336942167</v>
      </c>
      <c r="CT288" s="69">
        <f t="shared" ref="CT288" si="1036">BD288*$CM288</f>
        <v>579333.37281553401</v>
      </c>
      <c r="CU288" s="692">
        <f t="shared" ref="CU288" si="1037">SUM(CT277:CT288)/1000000</f>
        <v>7.2120292910766599</v>
      </c>
      <c r="CV288" s="69">
        <f t="shared" ref="CV288" si="1038">BF288*$CM288</f>
        <v>595490.28058252425</v>
      </c>
      <c r="CW288" s="692">
        <f t="shared" ref="CW288" si="1039">SUM(CV277:CV288)/1000000</f>
        <v>6.7227772748835415</v>
      </c>
      <c r="CX288" s="69">
        <f t="shared" ref="CX288" si="1040">BH288*$CM288</f>
        <v>3787803.4368932038</v>
      </c>
      <c r="CY288" s="692">
        <f t="shared" ref="CY288" si="1041">SUM(CX277:CX288)/1000000</f>
        <v>40.632790746859932</v>
      </c>
      <c r="CZ288" s="69">
        <f t="shared" ref="CZ288" si="1042">BJ288*$CM288</f>
        <v>4383293.7174757281</v>
      </c>
      <c r="DA288" s="692">
        <f t="shared" ref="DA288" si="1043">SUM(CZ277:CZ288)/1000000</f>
        <v>47.355568021743466</v>
      </c>
      <c r="DB288" s="69">
        <f t="shared" ref="DB288" si="1044">BL288*$CM288</f>
        <v>998377.17961165053</v>
      </c>
      <c r="DC288" s="692">
        <f t="shared" ref="DC288" si="1045">SUM(DB277:DB288)/1000000</f>
        <v>11.845918032265985</v>
      </c>
      <c r="DD288" s="69">
        <f t="shared" ref="DD288" si="1046">BN288*$CM288</f>
        <v>3964249.9106796118</v>
      </c>
      <c r="DE288" s="692">
        <f t="shared" ref="DE288" si="1047">SUM(DD277:DD288)/1000000</f>
        <v>42.725041344156814</v>
      </c>
      <c r="DF288" s="69">
        <f t="shared" ref="DF288" si="1048">BP288*$CM288</f>
        <v>4963185.0728155337</v>
      </c>
      <c r="DG288" s="692">
        <f t="shared" ref="DG288" si="1049">SUM(DF277:DF288)/1000000</f>
        <v>54.574974006577996</v>
      </c>
      <c r="DH288" s="20"/>
      <c r="DI288" s="69">
        <f t="shared" ref="DI288" si="1050">BS288*$CM288</f>
        <v>625530.47766990296</v>
      </c>
      <c r="DJ288" s="692">
        <f t="shared" ref="DJ288" si="1051">SUM(DI277:DI288)/1000000</f>
        <v>9.7576705259995826</v>
      </c>
      <c r="DK288" s="69">
        <f t="shared" ref="DK288" si="1052">BU288*$CM288</f>
        <v>46969.942718446604</v>
      </c>
      <c r="DL288" s="692">
        <f t="shared" ref="DL288" si="1053">SUM(DK277:DK288)/1000000</f>
        <v>0.72398460949101484</v>
      </c>
      <c r="DM288" s="69">
        <f t="shared" ref="DM288" si="1054">BW288*$CM288</f>
        <v>672500.42038834956</v>
      </c>
      <c r="DN288" s="692">
        <f t="shared" ref="DN288" si="1055">SUM(DM277:DM288)/1000000</f>
        <v>10.4816551354906</v>
      </c>
      <c r="DO288" s="69">
        <f t="shared" ref="DO288" si="1056">BY288*$CM288</f>
        <v>1640006.8427184466</v>
      </c>
      <c r="DP288" s="692">
        <f t="shared" ref="DP288" si="1057">SUM(DO277:DO288)/1000000</f>
        <v>21.054340024589315</v>
      </c>
      <c r="DQ288" s="69">
        <f t="shared" ref="DQ288" si="1058">CA288*$CM288</f>
        <v>1600526.9067961166</v>
      </c>
      <c r="DR288" s="692">
        <f t="shared" ref="DR288" si="1059">SUM(DQ277:DQ288)/1000000</f>
        <v>20.387985462512674</v>
      </c>
      <c r="DS288" s="69">
        <f t="shared" ref="DS288" si="1060">CC288*$CM288</f>
        <v>3240533.749514563</v>
      </c>
      <c r="DT288" s="692">
        <f t="shared" ref="DT288" si="1061">SUM(DS277:DS288)/1000000</f>
        <v>41.442325487101996</v>
      </c>
      <c r="DU288" s="69">
        <f t="shared" ref="DU288" si="1062">CE288*$CM288</f>
        <v>2265537.3203883497</v>
      </c>
      <c r="DV288" s="471">
        <f t="shared" ref="DV288" si="1063">SUM(DU277:DU288)/1000000</f>
        <v>30.812010550588898</v>
      </c>
      <c r="DW288" s="69">
        <f t="shared" ref="DW288" si="1064">CG288*$CM288</f>
        <v>1649757.6407766989</v>
      </c>
      <c r="DX288" s="692">
        <f t="shared" ref="DX288" si="1065">SUM(DW277:DW288)/1000000</f>
        <v>21.137853180857036</v>
      </c>
      <c r="DY288" s="69">
        <f t="shared" ref="DY288" si="1066">CI288*$CM288</f>
        <v>3915294.9611650486</v>
      </c>
      <c r="DZ288" s="692">
        <f t="shared" ref="DZ288" si="1067">SUM(DY277:DY288)/1000000</f>
        <v>51.949863731445937</v>
      </c>
      <c r="EA288" s="91"/>
      <c r="EB288" s="457">
        <v>340000</v>
      </c>
      <c r="EC288" s="69">
        <f t="shared" si="405"/>
        <v>1515000</v>
      </c>
      <c r="ED288" s="457">
        <v>1855000</v>
      </c>
      <c r="EE288" s="457">
        <v>312000</v>
      </c>
      <c r="EF288" s="69">
        <f t="shared" si="406"/>
        <v>1348000</v>
      </c>
      <c r="EG288" s="457">
        <v>1660000</v>
      </c>
      <c r="EH288" s="457">
        <v>652000</v>
      </c>
      <c r="EI288" s="69">
        <f t="shared" si="435"/>
        <v>2863000</v>
      </c>
      <c r="EJ288" s="457">
        <v>3515000</v>
      </c>
      <c r="EK288" s="91"/>
      <c r="EL288" s="69">
        <f t="shared" ref="EL288" si="1068">SUM(EB277:EB288)</f>
        <v>3760000</v>
      </c>
      <c r="EM288" s="69">
        <f t="shared" si="984"/>
        <v>16152000</v>
      </c>
      <c r="EN288" s="69">
        <f t="shared" ref="EN288" si="1069">SUM(ED277:ED288)</f>
        <v>19912000</v>
      </c>
      <c r="EO288" s="69">
        <f t="shared" ref="EO288" si="1070">SUM(EE277:EE288)</f>
        <v>2991000</v>
      </c>
      <c r="EP288" s="69">
        <f t="shared" ref="EP288" si="1071">SUM(EF277:EF288)</f>
        <v>10320000</v>
      </c>
      <c r="EQ288" s="69">
        <f t="shared" ref="EQ288" si="1072">SUM(EG277:EG288)</f>
        <v>13311000</v>
      </c>
      <c r="ER288" s="69">
        <f t="shared" ref="ER288" si="1073">SUM(EH277:EH288)</f>
        <v>6750000</v>
      </c>
      <c r="ES288" s="69">
        <f t="shared" ref="ES288" si="1074">SUM(EI277:EI288)</f>
        <v>26473000</v>
      </c>
      <c r="ET288" s="69">
        <f t="shared" ref="ET288" si="1075">SUM(EJ277:EJ288)</f>
        <v>33223000</v>
      </c>
      <c r="EU288" s="91"/>
    </row>
    <row r="289" spans="1:151" s="72" customFormat="1">
      <c r="A289" s="61">
        <v>41699</v>
      </c>
      <c r="B289" s="457">
        <v>612</v>
      </c>
      <c r="C289" s="70">
        <f t="shared" si="437"/>
        <v>1414</v>
      </c>
      <c r="D289" s="457">
        <v>2026</v>
      </c>
      <c r="E289" s="70">
        <f t="shared" ref="E289" si="1076">H289-B289</f>
        <v>2830</v>
      </c>
      <c r="F289" s="70">
        <f t="shared" ref="F289" si="1077">I289-C289</f>
        <v>3530</v>
      </c>
      <c r="G289" s="70">
        <f t="shared" ref="G289" si="1078">J289-D289</f>
        <v>6360</v>
      </c>
      <c r="H289" s="457">
        <v>3442</v>
      </c>
      <c r="I289" s="70">
        <f t="shared" si="441"/>
        <v>4944</v>
      </c>
      <c r="J289" s="457">
        <v>8386</v>
      </c>
      <c r="K289" s="23"/>
      <c r="L289" s="457">
        <v>905</v>
      </c>
      <c r="M289" s="70">
        <f t="shared" si="442"/>
        <v>1707</v>
      </c>
      <c r="N289" s="457">
        <v>2612</v>
      </c>
      <c r="O289" s="70">
        <f t="shared" ref="O289" si="1079">R289-L289</f>
        <v>1110</v>
      </c>
      <c r="P289" s="70">
        <f t="shared" ref="P289" si="1080">S289-M289</f>
        <v>1767</v>
      </c>
      <c r="Q289" s="70">
        <f t="shared" ref="Q289" si="1081">T289-N289</f>
        <v>2877</v>
      </c>
      <c r="R289" s="457">
        <v>2015</v>
      </c>
      <c r="S289" s="70">
        <f t="shared" si="494"/>
        <v>3474</v>
      </c>
      <c r="T289" s="457">
        <v>5489</v>
      </c>
      <c r="U289" s="23"/>
      <c r="V289" s="457">
        <v>-293</v>
      </c>
      <c r="W289" s="70">
        <f t="shared" si="495"/>
        <v>-293</v>
      </c>
      <c r="X289" s="457">
        <v>-586</v>
      </c>
      <c r="Y289" s="70">
        <f t="shared" ref="Y289" si="1082">+E289-O289</f>
        <v>1720</v>
      </c>
      <c r="Z289" s="70">
        <f t="shared" ref="Z289" si="1083">+F289-P289</f>
        <v>1763</v>
      </c>
      <c r="AA289" s="70">
        <f t="shared" ref="AA289" si="1084">+G289-Q289</f>
        <v>3483</v>
      </c>
      <c r="AB289" s="457">
        <v>1427</v>
      </c>
      <c r="AC289" s="70">
        <f t="shared" si="497"/>
        <v>1470</v>
      </c>
      <c r="AD289" s="457">
        <v>2897</v>
      </c>
      <c r="AE289" s="23"/>
      <c r="AF289" s="233">
        <f t="shared" ref="AF289" si="1085">SUM(V278:V289)</f>
        <v>-6315</v>
      </c>
      <c r="AG289" s="233">
        <f t="shared" ref="AG289" si="1086">AH289-AF289</f>
        <v>-6541</v>
      </c>
      <c r="AH289" s="233">
        <f t="shared" ref="AH289" si="1087">SUM(X278:X289)</f>
        <v>-12856</v>
      </c>
      <c r="AI289" s="233">
        <f t="shared" ref="AI289" si="1088">AL289-AF289</f>
        <v>21150</v>
      </c>
      <c r="AJ289" s="233">
        <f t="shared" ref="AJ289" si="1089">AM289-AG289</f>
        <v>23620</v>
      </c>
      <c r="AK289" s="233">
        <f t="shared" ref="AK289" si="1090">AN289-AH289</f>
        <v>44770</v>
      </c>
      <c r="AL289" s="233">
        <f t="shared" ref="AL289" si="1091">SUM(AB278:AB289)</f>
        <v>14835</v>
      </c>
      <c r="AM289" s="233">
        <f t="shared" ref="AM289" si="1092">AN289-AL289</f>
        <v>17079</v>
      </c>
      <c r="AN289" s="233">
        <f t="shared" ref="AN289" si="1093">SUM(AD278:AD289)</f>
        <v>31914</v>
      </c>
      <c r="AO289" s="23"/>
      <c r="AP289" s="233">
        <f t="shared" si="498"/>
        <v>6195</v>
      </c>
      <c r="AQ289" s="233">
        <f t="shared" si="499"/>
        <v>12510</v>
      </c>
      <c r="AR289" s="233">
        <f t="shared" si="500"/>
        <v>-6315</v>
      </c>
      <c r="AS289" s="233">
        <f t="shared" si="501"/>
        <v>33563</v>
      </c>
      <c r="AT289" s="233">
        <f t="shared" si="502"/>
        <v>12413</v>
      </c>
      <c r="AU289" s="233">
        <f t="shared" si="503"/>
        <v>21150</v>
      </c>
      <c r="AV289" s="409">
        <f t="shared" si="504"/>
        <v>39758</v>
      </c>
      <c r="AW289" s="409">
        <f t="shared" si="505"/>
        <v>24923</v>
      </c>
      <c r="AX289" s="233">
        <f t="shared" si="506"/>
        <v>14835</v>
      </c>
      <c r="AY289" s="75"/>
      <c r="AZ289" s="744">
        <v>377234</v>
      </c>
      <c r="BA289" s="382">
        <f t="shared" ref="BA289" si="1094">SUM(AZ278:AZ289)/1000000</f>
        <v>4.7413970000000001</v>
      </c>
      <c r="BB289" s="69">
        <f t="shared" ref="BB289" si="1095">BD289-AZ289</f>
        <v>115969</v>
      </c>
      <c r="BC289" s="382">
        <f t="shared" ref="BC289" si="1096">SUM(BB278:BB289)/1000000</f>
        <v>1.84395</v>
      </c>
      <c r="BD289" s="744">
        <v>493203</v>
      </c>
      <c r="BE289" s="382">
        <f t="shared" si="430"/>
        <v>6.5853469999999996</v>
      </c>
      <c r="BF289" s="744">
        <v>715343</v>
      </c>
      <c r="BG289" s="382">
        <f t="shared" ref="BG289" si="1097">SUM(BF278:BF289)/1000000</f>
        <v>6.3802989999999999</v>
      </c>
      <c r="BH289" s="69">
        <f t="shared" ref="BH289" si="1098">BJ289-BF289</f>
        <v>3833876</v>
      </c>
      <c r="BI289" s="382">
        <f t="shared" ref="BI289" si="1099">SUM(BH278:BH289)/1000000</f>
        <v>38.503867</v>
      </c>
      <c r="BJ289" s="744">
        <v>4549219</v>
      </c>
      <c r="BK289" s="382">
        <f t="shared" ref="BK289" si="1100">SUM(BJ278:BJ289)/1000000</f>
        <v>44.884166</v>
      </c>
      <c r="BL289" s="69">
        <f t="shared" ref="BL289" si="1101">AZ289+BF289</f>
        <v>1092577</v>
      </c>
      <c r="BM289" s="382">
        <f t="shared" ref="BM289" si="1102">SUM(BL278:BL289)/1000000</f>
        <v>11.121696</v>
      </c>
      <c r="BN289" s="69">
        <f t="shared" ref="BN289" si="1103">BB289+BH289</f>
        <v>3949845</v>
      </c>
      <c r="BO289" s="382">
        <f t="shared" ref="BO289" si="1104">SUM(BN278:BN289)/1000000</f>
        <v>40.350431999999998</v>
      </c>
      <c r="BP289" s="744">
        <v>5042805</v>
      </c>
      <c r="BQ289" s="382">
        <f t="shared" si="492"/>
        <v>51.476272999999999</v>
      </c>
      <c r="BR289" s="20"/>
      <c r="BS289" s="744">
        <v>804016</v>
      </c>
      <c r="BT289" s="420">
        <f t="shared" ref="BT289" si="1105">SUM(BS278:BS289)/1000000</f>
        <v>9.2187330000000003</v>
      </c>
      <c r="BU289" s="69">
        <f t="shared" ref="BU289" si="1106">BW289-BS289</f>
        <v>54843</v>
      </c>
      <c r="BV289" s="420">
        <f t="shared" ref="BV289" si="1107">SUM(BU278:BU289)/1000000</f>
        <v>0.68891400000000003</v>
      </c>
      <c r="BW289" s="744">
        <v>858859</v>
      </c>
      <c r="BX289" s="420">
        <f t="shared" si="432"/>
        <v>9.9076470000000008</v>
      </c>
      <c r="BY289" s="744">
        <v>1605706</v>
      </c>
      <c r="BZ289" s="420">
        <f t="shared" ref="BZ289" si="1108">SUM(BY278:BY289)/1000000</f>
        <v>20.053522999999998</v>
      </c>
      <c r="CA289" s="69">
        <f t="shared" ref="CA289" si="1109">CC289-BY289</f>
        <v>1673365</v>
      </c>
      <c r="CB289" s="420">
        <f t="shared" ref="CB289" si="1110">SUM(CA278:CA289)/1000000</f>
        <v>19.048963000000001</v>
      </c>
      <c r="CC289" s="744">
        <v>3279071</v>
      </c>
      <c r="CD289" s="420">
        <f t="shared" ref="CD289" si="1111">SUM(CC278:CC289)/1000000</f>
        <v>39.102485999999999</v>
      </c>
      <c r="CE289" s="69">
        <f t="shared" ref="CE289" si="1112">BS289+BY289</f>
        <v>2409722</v>
      </c>
      <c r="CF289" s="420">
        <f t="shared" ref="CF289" si="1113">SUM(CE278:CE289)/1000000</f>
        <v>29.272255999999999</v>
      </c>
      <c r="CG289" s="69">
        <f t="shared" ref="CG289" si="1114">CI289-CE289</f>
        <v>1729986</v>
      </c>
      <c r="CH289" s="420">
        <f t="shared" ref="CH289" si="1115">SUM(CG278:CG289)/1000000</f>
        <v>19.762135000000001</v>
      </c>
      <c r="CI289" s="744">
        <v>4139708</v>
      </c>
      <c r="CJ289" s="471">
        <f t="shared" si="387"/>
        <v>49.034390999999999</v>
      </c>
      <c r="CK289" s="96"/>
      <c r="CL289" s="514">
        <v>1023</v>
      </c>
      <c r="CM289" s="868">
        <f t="shared" si="403"/>
        <v>1.0762463343108504</v>
      </c>
      <c r="CN289" s="613"/>
      <c r="CO289" s="96"/>
      <c r="CP289" s="69">
        <f t="shared" ref="CP289" si="1116">AZ289*$CM289</f>
        <v>405996.70967741933</v>
      </c>
      <c r="CQ289" s="692">
        <f t="shared" ref="CQ289" si="1117">SUM(CP278:CP289)/1000000</f>
        <v>5.0735965750365173</v>
      </c>
      <c r="CR289" s="69">
        <f t="shared" ref="CR289" si="1118">BB289*$CM289</f>
        <v>124811.21114369501</v>
      </c>
      <c r="CS289" s="692">
        <f t="shared" ref="CS289" si="1119">SUM(CR278:CR289)/1000000</f>
        <v>1.9721759024254601</v>
      </c>
      <c r="CT289" s="69">
        <f t="shared" ref="CT289" si="1120">BD289*$CM289</f>
        <v>530807.92082111433</v>
      </c>
      <c r="CU289" s="692">
        <f t="shared" ref="CU289" si="1121">SUM(CT278:CT289)/1000000</f>
        <v>7.0457724774619761</v>
      </c>
      <c r="CV289" s="69">
        <f t="shared" ref="CV289" si="1122">BF289*$CM289</f>
        <v>769885.28152492666</v>
      </c>
      <c r="CW289" s="692">
        <f t="shared" ref="CW289" si="1123">SUM(CV278:CV289)/1000000</f>
        <v>6.826489011661387</v>
      </c>
      <c r="CX289" s="69">
        <f t="shared" ref="CX289" si="1124">BH289*$CM289</f>
        <v>4126194.9912023456</v>
      </c>
      <c r="CY289" s="692">
        <f t="shared" ref="CY289" si="1125">SUM(CX278:CX289)/1000000</f>
        <v>41.192231977361885</v>
      </c>
      <c r="CZ289" s="69">
        <f t="shared" ref="CZ289" si="1126">BJ289*$CM289</f>
        <v>4896080.2727272725</v>
      </c>
      <c r="DA289" s="692">
        <f t="shared" ref="DA289" si="1127">SUM(CZ278:CZ289)/1000000</f>
        <v>48.018720989023272</v>
      </c>
      <c r="DB289" s="69">
        <f t="shared" ref="DB289" si="1128">BL289*$CM289</f>
        <v>1175881.991202346</v>
      </c>
      <c r="DC289" s="692">
        <f t="shared" ref="DC289" si="1129">SUM(DB278:DB289)/1000000</f>
        <v>11.900085586697903</v>
      </c>
      <c r="DD289" s="69">
        <f t="shared" ref="DD289" si="1130">BN289*$CM289</f>
        <v>4251006.2023460409</v>
      </c>
      <c r="DE289" s="692">
        <f t="shared" ref="DE289" si="1131">SUM(DD278:DD289)/1000000</f>
        <v>43.167210875296639</v>
      </c>
      <c r="DF289" s="69">
        <f t="shared" ref="DF289" si="1132">BP289*$CM289</f>
        <v>5427300.3958944278</v>
      </c>
      <c r="DG289" s="692">
        <f t="shared" ref="DG289" si="1133">SUM(DF278:DF289)/1000000</f>
        <v>55.071723294495769</v>
      </c>
      <c r="DH289" s="20"/>
      <c r="DI289" s="69">
        <f t="shared" ref="DI289" si="1134">BS289*$CM289</f>
        <v>865319.27272727271</v>
      </c>
      <c r="DJ289" s="692">
        <f t="shared" ref="DJ289" si="1135">SUM(DI278:DI289)/1000000</f>
        <v>9.862586504952537</v>
      </c>
      <c r="DK289" s="69">
        <f t="shared" ref="DK289" si="1136">BU289*$CM289</f>
        <v>59024.577712609964</v>
      </c>
      <c r="DL289" s="692">
        <f t="shared" ref="DL289" si="1137">SUM(DK278:DK289)/1000000</f>
        <v>0.73696318233981173</v>
      </c>
      <c r="DM289" s="69">
        <f t="shared" ref="DM289" si="1138">BW289*$CM289</f>
        <v>924343.8504398826</v>
      </c>
      <c r="DN289" s="692">
        <f t="shared" ref="DN289" si="1139">SUM(DM278:DM289)/1000000</f>
        <v>10.599549687292349</v>
      </c>
      <c r="DO289" s="69">
        <f t="shared" ref="DO289" si="1140">BY289*$CM289</f>
        <v>1728135.1964809382</v>
      </c>
      <c r="DP289" s="692">
        <f t="shared" ref="DP289" si="1141">SUM(DO278:DO289)/1000000</f>
        <v>21.451735720097489</v>
      </c>
      <c r="DQ289" s="69">
        <f t="shared" ref="DQ289" si="1142">CA289*$CM289</f>
        <v>1800952.9472140761</v>
      </c>
      <c r="DR289" s="692">
        <f t="shared" ref="DR289" si="1143">SUM(DQ278:DQ289)/1000000</f>
        <v>20.384068467119747</v>
      </c>
      <c r="DS289" s="69">
        <f t="shared" ref="DS289" si="1144">CC289*$CM289</f>
        <v>3529088.1436950145</v>
      </c>
      <c r="DT289" s="692">
        <f t="shared" ref="DT289" si="1145">SUM(DS278:DS289)/1000000</f>
        <v>41.835804187217235</v>
      </c>
      <c r="DU289" s="69">
        <f t="shared" ref="DU289" si="1146">CE289*$CM289</f>
        <v>2593454.4692082112</v>
      </c>
      <c r="DV289" s="471">
        <f t="shared" ref="DV289" si="1147">SUM(DU278:DU289)/1000000</f>
        <v>31.314322225050031</v>
      </c>
      <c r="DW289" s="69">
        <f t="shared" ref="DW289" si="1148">CG289*$CM289</f>
        <v>1861891.0909090908</v>
      </c>
      <c r="DX289" s="692">
        <f t="shared" ref="DX289" si="1149">SUM(DW278:DW289)/1000000</f>
        <v>21.146966906007371</v>
      </c>
      <c r="DY289" s="69">
        <f t="shared" ref="DY289" si="1150">CI289*$CM289</f>
        <v>4455345.5601173015</v>
      </c>
      <c r="DZ289" s="692">
        <f t="shared" ref="DZ289" si="1151">SUM(DY278:DY289)/1000000</f>
        <v>52.461289131057406</v>
      </c>
      <c r="EA289" s="91"/>
      <c r="EB289" s="457">
        <v>349000</v>
      </c>
      <c r="EC289" s="69">
        <f t="shared" si="405"/>
        <v>1485000</v>
      </c>
      <c r="ED289" s="457">
        <v>1834000</v>
      </c>
      <c r="EE289" s="457">
        <v>290000</v>
      </c>
      <c r="EF289" s="69">
        <f t="shared" si="406"/>
        <v>1180000</v>
      </c>
      <c r="EG289" s="457">
        <v>1470000</v>
      </c>
      <c r="EH289" s="457">
        <v>639000</v>
      </c>
      <c r="EI289" s="69">
        <f t="shared" si="435"/>
        <v>2665000</v>
      </c>
      <c r="EJ289" s="457">
        <v>3304000</v>
      </c>
      <c r="EK289" s="91"/>
      <c r="EL289" s="69">
        <f t="shared" ref="EL289" si="1152">SUM(EB278:EB289)</f>
        <v>3762000</v>
      </c>
      <c r="EM289" s="69">
        <f t="shared" si="984"/>
        <v>16038000</v>
      </c>
      <c r="EN289" s="69">
        <f t="shared" ref="EN289" si="1153">SUM(ED278:ED289)</f>
        <v>19800000</v>
      </c>
      <c r="EO289" s="69">
        <f t="shared" ref="EO289" si="1154">SUM(EE278:EE289)</f>
        <v>2973000</v>
      </c>
      <c r="EP289" s="69">
        <f t="shared" ref="EP289" si="1155">SUM(EF278:EF289)</f>
        <v>10355000</v>
      </c>
      <c r="EQ289" s="69">
        <f t="shared" ref="EQ289" si="1156">SUM(EG278:EG289)</f>
        <v>13328000</v>
      </c>
      <c r="ER289" s="69">
        <f t="shared" ref="ER289" si="1157">SUM(EH278:EH289)</f>
        <v>6734000</v>
      </c>
      <c r="ES289" s="69">
        <f t="shared" ref="ES289" si="1158">SUM(EI278:EI289)</f>
        <v>26394000</v>
      </c>
      <c r="ET289" s="69">
        <f t="shared" ref="ET289" si="1159">SUM(EJ278:EJ289)</f>
        <v>33128000</v>
      </c>
      <c r="EU289" s="91"/>
    </row>
    <row r="290" spans="1:151" s="72" customFormat="1">
      <c r="A290" s="61">
        <v>41730</v>
      </c>
      <c r="B290" s="457">
        <v>531</v>
      </c>
      <c r="C290" s="70">
        <f t="shared" si="437"/>
        <v>1272</v>
      </c>
      <c r="D290" s="457">
        <v>1803</v>
      </c>
      <c r="E290" s="70">
        <f t="shared" ref="E290" si="1160">H290-B290</f>
        <v>2518</v>
      </c>
      <c r="F290" s="70">
        <f t="shared" ref="F290" si="1161">I290-C290</f>
        <v>2809</v>
      </c>
      <c r="G290" s="70">
        <f t="shared" ref="G290" si="1162">J290-D290</f>
        <v>5327</v>
      </c>
      <c r="H290" s="457">
        <v>3049</v>
      </c>
      <c r="I290" s="70">
        <f t="shared" si="441"/>
        <v>4081</v>
      </c>
      <c r="J290" s="457">
        <v>7130</v>
      </c>
      <c r="K290" s="23"/>
      <c r="L290" s="457">
        <v>743</v>
      </c>
      <c r="M290" s="70">
        <f t="shared" si="442"/>
        <v>1410</v>
      </c>
      <c r="N290" s="457">
        <v>2153</v>
      </c>
      <c r="O290" s="70">
        <f t="shared" ref="O290" si="1163">R290-L290</f>
        <v>989</v>
      </c>
      <c r="P290" s="70">
        <f t="shared" ref="P290" si="1164">S290-M290</f>
        <v>1564</v>
      </c>
      <c r="Q290" s="70">
        <f t="shared" ref="Q290" si="1165">T290-N290</f>
        <v>2553</v>
      </c>
      <c r="R290" s="457">
        <v>1732</v>
      </c>
      <c r="S290" s="70">
        <f t="shared" si="494"/>
        <v>2974</v>
      </c>
      <c r="T290" s="457">
        <v>4706</v>
      </c>
      <c r="U290" s="23"/>
      <c r="V290" s="457">
        <v>-212</v>
      </c>
      <c r="W290" s="70">
        <f t="shared" si="495"/>
        <v>-138</v>
      </c>
      <c r="X290" s="457">
        <v>-350</v>
      </c>
      <c r="Y290" s="70">
        <f t="shared" ref="Y290" si="1166">+E290-O290</f>
        <v>1529</v>
      </c>
      <c r="Z290" s="70">
        <f t="shared" ref="Z290" si="1167">+F290-P290</f>
        <v>1245</v>
      </c>
      <c r="AA290" s="70">
        <f t="shared" ref="AA290" si="1168">+G290-Q290</f>
        <v>2774</v>
      </c>
      <c r="AB290" s="457">
        <v>1317</v>
      </c>
      <c r="AC290" s="70">
        <f t="shared" si="497"/>
        <v>1107</v>
      </c>
      <c r="AD290" s="457">
        <v>2424</v>
      </c>
      <c r="AE290" s="23"/>
      <c r="AF290" s="233">
        <f t="shared" ref="AF290" si="1169">SUM(V279:V290)</f>
        <v>-5704</v>
      </c>
      <c r="AG290" s="233">
        <f t="shared" ref="AG290" si="1170">AH290-AF290</f>
        <v>-5438</v>
      </c>
      <c r="AH290" s="233">
        <f t="shared" ref="AH290" si="1171">SUM(X279:X290)</f>
        <v>-11142</v>
      </c>
      <c r="AI290" s="233">
        <f t="shared" ref="AI290" si="1172">AL290-AF290</f>
        <v>21710</v>
      </c>
      <c r="AJ290" s="233">
        <f t="shared" ref="AJ290" si="1173">AM290-AG290</f>
        <v>23798</v>
      </c>
      <c r="AK290" s="233">
        <f t="shared" ref="AK290" si="1174">AN290-AH290</f>
        <v>45508</v>
      </c>
      <c r="AL290" s="233">
        <f t="shared" ref="AL290" si="1175">SUM(AB279:AB290)</f>
        <v>16006</v>
      </c>
      <c r="AM290" s="233">
        <f t="shared" ref="AM290" si="1176">AN290-AL290</f>
        <v>18360</v>
      </c>
      <c r="AN290" s="233">
        <f t="shared" ref="AN290" si="1177">SUM(AD279:AD290)</f>
        <v>34366</v>
      </c>
      <c r="AO290" s="23"/>
      <c r="AP290" s="233">
        <f t="shared" si="498"/>
        <v>6310</v>
      </c>
      <c r="AQ290" s="233">
        <f t="shared" si="499"/>
        <v>12014</v>
      </c>
      <c r="AR290" s="233">
        <f t="shared" si="500"/>
        <v>-5704</v>
      </c>
      <c r="AS290" s="233">
        <f t="shared" si="501"/>
        <v>33986</v>
      </c>
      <c r="AT290" s="233">
        <f t="shared" si="502"/>
        <v>12276</v>
      </c>
      <c r="AU290" s="233">
        <f t="shared" si="503"/>
        <v>21710</v>
      </c>
      <c r="AV290" s="409">
        <f t="shared" si="504"/>
        <v>40296</v>
      </c>
      <c r="AW290" s="409">
        <f t="shared" si="505"/>
        <v>24290</v>
      </c>
      <c r="AX290" s="233">
        <f t="shared" si="506"/>
        <v>16006</v>
      </c>
      <c r="AY290" s="75"/>
      <c r="AZ290" s="744">
        <v>346223</v>
      </c>
      <c r="BA290" s="382">
        <f t="shared" ref="BA290" si="1178">SUM(AZ279:AZ290)/1000000</f>
        <v>4.6864819999999998</v>
      </c>
      <c r="BB290" s="69">
        <f t="shared" ref="BB290" si="1179">BD290-AZ290</f>
        <v>131225</v>
      </c>
      <c r="BC290" s="382">
        <f t="shared" ref="BC290" si="1180">SUM(BB279:BB290)/1000000</f>
        <v>1.8017190000000001</v>
      </c>
      <c r="BD290" s="744">
        <v>477448</v>
      </c>
      <c r="BE290" s="382">
        <f t="shared" si="430"/>
        <v>6.4882010000000001</v>
      </c>
      <c r="BF290" s="744">
        <v>670257</v>
      </c>
      <c r="BG290" s="382">
        <f t="shared" ref="BG290" si="1181">SUM(BF279:BF290)/1000000</f>
        <v>6.5353269999999997</v>
      </c>
      <c r="BH290" s="69">
        <f t="shared" ref="BH290" si="1182">BJ290-BF290</f>
        <v>3447775</v>
      </c>
      <c r="BI290" s="382">
        <f t="shared" ref="BI290" si="1183">SUM(BH279:BH290)/1000000</f>
        <v>38.904859999999999</v>
      </c>
      <c r="BJ290" s="744">
        <v>4118032</v>
      </c>
      <c r="BK290" s="382">
        <f t="shared" ref="BK290" si="1184">SUM(BJ279:BJ290)/1000000</f>
        <v>45.440187000000002</v>
      </c>
      <c r="BL290" s="69">
        <f t="shared" ref="BL290" si="1185">AZ290+BF290</f>
        <v>1016480</v>
      </c>
      <c r="BM290" s="382">
        <f t="shared" ref="BM290" si="1186">SUM(BL279:BL290)/1000000</f>
        <v>11.221809</v>
      </c>
      <c r="BN290" s="69">
        <f t="shared" ref="BN290" si="1187">BB290+BH290</f>
        <v>3579000</v>
      </c>
      <c r="BO290" s="382">
        <f t="shared" ref="BO290" si="1188">SUM(BN279:BN290)/1000000</f>
        <v>40.708714000000001</v>
      </c>
      <c r="BP290" s="744">
        <v>4595942</v>
      </c>
      <c r="BQ290" s="382">
        <f t="shared" si="492"/>
        <v>51.935130000000001</v>
      </c>
      <c r="BR290" s="20"/>
      <c r="BS290" s="744">
        <v>700025</v>
      </c>
      <c r="BT290" s="420">
        <f t="shared" ref="BT290" si="1189">SUM(BS279:BS290)/1000000</f>
        <v>9.1852889999999991</v>
      </c>
      <c r="BU290" s="69">
        <f t="shared" ref="BU290" si="1190">BW290-BS290</f>
        <v>48740</v>
      </c>
      <c r="BV290" s="420">
        <f t="shared" ref="BV290" si="1191">SUM(BU279:BU290)/1000000</f>
        <v>0.68320800000000004</v>
      </c>
      <c r="BW290" s="744">
        <v>748765</v>
      </c>
      <c r="BX290" s="420">
        <f t="shared" si="432"/>
        <v>9.8684969999999996</v>
      </c>
      <c r="BY290" s="744">
        <v>1682734</v>
      </c>
      <c r="BZ290" s="420">
        <f t="shared" ref="BZ290" si="1192">SUM(BY279:BY290)/1000000</f>
        <v>20.282139000000001</v>
      </c>
      <c r="CA290" s="69">
        <f t="shared" ref="CA290" si="1193">CC290-BY290</f>
        <v>1514558</v>
      </c>
      <c r="CB290" s="420">
        <f t="shared" ref="CB290" si="1194">SUM(CA279:CA290)/1000000</f>
        <v>19.034276999999999</v>
      </c>
      <c r="CC290" s="744">
        <v>3197292</v>
      </c>
      <c r="CD290" s="420">
        <f t="shared" ref="CD290" si="1195">SUM(CC279:CC290)/1000000</f>
        <v>39.316415999999997</v>
      </c>
      <c r="CE290" s="69">
        <f t="shared" ref="CE290" si="1196">BS290+BY290</f>
        <v>2382759</v>
      </c>
      <c r="CF290" s="420">
        <f t="shared" ref="CF290" si="1197">SUM(CE279:CE290)/1000000</f>
        <v>29.467428000000002</v>
      </c>
      <c r="CG290" s="69">
        <f t="shared" ref="CG290" si="1198">CI290-CE290</f>
        <v>1565189</v>
      </c>
      <c r="CH290" s="420">
        <f t="shared" ref="CH290" si="1199">SUM(CG279:CG290)/1000000</f>
        <v>19.741785</v>
      </c>
      <c r="CI290" s="744">
        <v>3947948</v>
      </c>
      <c r="CJ290" s="471">
        <f t="shared" si="387"/>
        <v>49.209212999999998</v>
      </c>
      <c r="CK290" s="96"/>
      <c r="CL290" s="514">
        <v>1023</v>
      </c>
      <c r="CM290" s="868">
        <f t="shared" si="403"/>
        <v>1.0762463343108504</v>
      </c>
      <c r="CN290" s="613"/>
      <c r="CO290" s="96"/>
      <c r="CP290" s="69">
        <f t="shared" ref="CP290" si="1200">AZ290*$CM290</f>
        <v>372621.23460410553</v>
      </c>
      <c r="CQ290" s="692">
        <f t="shared" ref="CQ290" si="1201">SUM(CP279:CP290)/1000000</f>
        <v>5.0165943290958754</v>
      </c>
      <c r="CR290" s="69">
        <f t="shared" ref="CR290" si="1202">BB290*$CM290</f>
        <v>141230.42521994133</v>
      </c>
      <c r="CS290" s="692">
        <f t="shared" ref="CS290" si="1203">SUM(CR279:CR290)/1000000</f>
        <v>1.9276329268671912</v>
      </c>
      <c r="CT290" s="69">
        <f t="shared" ref="CT290" si="1204">BD290*$CM290</f>
        <v>513851.65982404689</v>
      </c>
      <c r="CU290" s="692">
        <f t="shared" ref="CU290" si="1205">SUM(CT279:CT290)/1000000</f>
        <v>6.9442272559630656</v>
      </c>
      <c r="CV290" s="69">
        <f t="shared" ref="CV290" si="1206">BF290*$CM290</f>
        <v>721361.63929618767</v>
      </c>
      <c r="CW290" s="692">
        <f t="shared" ref="CW290" si="1207">SUM(CV279:CV290)/1000000</f>
        <v>6.9960343776112701</v>
      </c>
      <c r="CX290" s="69">
        <f t="shared" ref="CX290" si="1208">BH290*$CM290</f>
        <v>3710655.2052785922</v>
      </c>
      <c r="CY290" s="692">
        <f t="shared" ref="CY290" si="1209">SUM(CX279:CX290)/1000000</f>
        <v>41.639748095091839</v>
      </c>
      <c r="CZ290" s="69">
        <f t="shared" ref="CZ290" si="1210">BJ290*$CM290</f>
        <v>4432016.8445747802</v>
      </c>
      <c r="DA290" s="692">
        <f t="shared" ref="DA290" si="1211">SUM(CZ279:CZ290)/1000000</f>
        <v>48.63578247270312</v>
      </c>
      <c r="DB290" s="69">
        <f t="shared" ref="DB290" si="1212">BL290*$CM290</f>
        <v>1093982.8739002931</v>
      </c>
      <c r="DC290" s="692">
        <f t="shared" ref="DC290" si="1213">SUM(DB279:DB290)/1000000</f>
        <v>12.012628706707147</v>
      </c>
      <c r="DD290" s="69">
        <f t="shared" ref="DD290" si="1214">BN290*$CM290</f>
        <v>3851885.6304985336</v>
      </c>
      <c r="DE290" s="692">
        <f t="shared" ref="DE290" si="1215">SUM(DD279:DD290)/1000000</f>
        <v>43.569669931865214</v>
      </c>
      <c r="DF290" s="69">
        <f t="shared" ref="DF290" si="1216">BP290*$CM290</f>
        <v>4946365.7302052779</v>
      </c>
      <c r="DG290" s="692">
        <f t="shared" ref="DG290" si="1217">SUM(DF279:DF290)/1000000</f>
        <v>55.58722269688004</v>
      </c>
      <c r="DH290" s="20"/>
      <c r="DI290" s="69">
        <f t="shared" ref="DI290" si="1218">BS290*$CM290</f>
        <v>753399.340175953</v>
      </c>
      <c r="DJ290" s="692">
        <f t="shared" ref="DJ290" si="1219">SUM(DI279:DI290)/1000000</f>
        <v>9.8304319842335488</v>
      </c>
      <c r="DK290" s="69">
        <f t="shared" ref="DK290" si="1220">BU290*$CM290</f>
        <v>52456.246334310847</v>
      </c>
      <c r="DL290" s="692">
        <f t="shared" ref="DL290" si="1221">SUM(DK279:DK290)/1000000</f>
        <v>0.73110712711770232</v>
      </c>
      <c r="DM290" s="69">
        <f t="shared" ref="DM290" si="1222">BW290*$CM290</f>
        <v>805855.58651026385</v>
      </c>
      <c r="DN290" s="692">
        <f t="shared" ref="DN290" si="1223">SUM(DM279:DM290)/1000000</f>
        <v>10.56153911135125</v>
      </c>
      <c r="DO290" s="69">
        <f t="shared" ref="DO290" si="1224">BY290*$CM290</f>
        <v>1811036.2991202346</v>
      </c>
      <c r="DP290" s="692">
        <f t="shared" ref="DP290" si="1225">SUM(DO279:DO290)/1000000</f>
        <v>21.705394667077645</v>
      </c>
      <c r="DQ290" s="69">
        <f t="shared" ref="DQ290" si="1226">CA290*$CM290</f>
        <v>1630037.495601173</v>
      </c>
      <c r="DR290" s="692">
        <f t="shared" ref="DR290" si="1227">SUM(DQ279:DQ290)/1000000</f>
        <v>20.376267787623643</v>
      </c>
      <c r="DS290" s="69">
        <f t="shared" ref="DS290" si="1228">CC290*$CM290</f>
        <v>3441073.7947214074</v>
      </c>
      <c r="DT290" s="692">
        <f t="shared" ref="DT290" si="1229">SUM(DS279:DS290)/1000000</f>
        <v>42.081662454701288</v>
      </c>
      <c r="DU290" s="69">
        <f t="shared" ref="DU290" si="1230">CE290*$CM290</f>
        <v>2564435.6392961876</v>
      </c>
      <c r="DV290" s="471">
        <f t="shared" ref="DV290" si="1231">SUM(DU279:DU290)/1000000</f>
        <v>31.535826651311201</v>
      </c>
      <c r="DW290" s="69">
        <f t="shared" ref="DW290" si="1232">CG290*$CM290</f>
        <v>1684528.9237536655</v>
      </c>
      <c r="DX290" s="692">
        <f t="shared" ref="DX290" si="1233">SUM(DW279:DW290)/1000000</f>
        <v>21.133365052523679</v>
      </c>
      <c r="DY290" s="69">
        <f t="shared" ref="DY290" si="1234">CI290*$CM290</f>
        <v>4248964.5630498528</v>
      </c>
      <c r="DZ290" s="692">
        <f t="shared" ref="DZ290" si="1235">SUM(DY279:DY290)/1000000</f>
        <v>52.669191703834883</v>
      </c>
      <c r="EA290" s="91"/>
      <c r="EB290" s="457">
        <v>320000</v>
      </c>
      <c r="EC290" s="69">
        <f t="shared" si="405"/>
        <v>1529000</v>
      </c>
      <c r="ED290" s="457">
        <v>1849000</v>
      </c>
      <c r="EE290" s="457">
        <v>247000</v>
      </c>
      <c r="EF290" s="69">
        <f t="shared" si="406"/>
        <v>921000</v>
      </c>
      <c r="EG290" s="457">
        <v>1168000</v>
      </c>
      <c r="EH290" s="457">
        <v>566000</v>
      </c>
      <c r="EI290" s="69">
        <f t="shared" si="435"/>
        <v>2450000</v>
      </c>
      <c r="EJ290" s="457">
        <v>3016000</v>
      </c>
      <c r="EK290" s="91"/>
      <c r="EL290" s="69">
        <f t="shared" ref="EL290" si="1236">SUM(EB279:EB290)</f>
        <v>3790000</v>
      </c>
      <c r="EM290" s="69">
        <f t="shared" si="984"/>
        <v>16337000</v>
      </c>
      <c r="EN290" s="69">
        <f t="shared" ref="EN290" si="1237">SUM(ED279:ED290)</f>
        <v>20127000</v>
      </c>
      <c r="EO290" s="69">
        <f t="shared" ref="EO290" si="1238">SUM(EE279:EE290)</f>
        <v>2966000</v>
      </c>
      <c r="EP290" s="69">
        <f t="shared" ref="EP290" si="1239">SUM(EF279:EF290)</f>
        <v>10427000</v>
      </c>
      <c r="EQ290" s="69">
        <f t="shared" ref="EQ290" si="1240">SUM(EG279:EG290)</f>
        <v>13393000</v>
      </c>
      <c r="ER290" s="69">
        <f t="shared" ref="ER290" si="1241">SUM(EH279:EH290)</f>
        <v>6754000</v>
      </c>
      <c r="ES290" s="69">
        <f t="shared" ref="ES290" si="1242">SUM(EI279:EI290)</f>
        <v>26765000</v>
      </c>
      <c r="ET290" s="69">
        <f t="shared" ref="ET290" si="1243">SUM(EJ279:EJ290)</f>
        <v>33519000</v>
      </c>
      <c r="EU290" s="91"/>
    </row>
    <row r="291" spans="1:151" s="72" customFormat="1" ht="15" customHeight="1">
      <c r="A291" s="61">
        <v>41760</v>
      </c>
      <c r="B291" s="457">
        <v>534</v>
      </c>
      <c r="C291" s="70">
        <f t="shared" si="437"/>
        <v>1285</v>
      </c>
      <c r="D291" s="457">
        <v>1819</v>
      </c>
      <c r="E291" s="70">
        <f t="shared" ref="E291" si="1244">H291-B291</f>
        <v>2292</v>
      </c>
      <c r="F291" s="70">
        <f t="shared" ref="F291" si="1245">I291-C291</f>
        <v>2835</v>
      </c>
      <c r="G291" s="70">
        <f t="shared" ref="G291" si="1246">J291-D291</f>
        <v>5127</v>
      </c>
      <c r="H291" s="457">
        <v>2826</v>
      </c>
      <c r="I291" s="70">
        <f t="shared" si="441"/>
        <v>4120</v>
      </c>
      <c r="J291" s="457">
        <v>6946</v>
      </c>
      <c r="K291" s="23"/>
      <c r="L291" s="457">
        <v>799</v>
      </c>
      <c r="M291" s="70">
        <f t="shared" si="442"/>
        <v>1536</v>
      </c>
      <c r="N291" s="457">
        <v>2335</v>
      </c>
      <c r="O291" s="70">
        <f t="shared" ref="O291" si="1247">R291-L291</f>
        <v>1034</v>
      </c>
      <c r="P291" s="70">
        <f t="shared" ref="P291" si="1248">S291-M291</f>
        <v>1870</v>
      </c>
      <c r="Q291" s="70">
        <f t="shared" ref="Q291" si="1249">T291-N291</f>
        <v>2904</v>
      </c>
      <c r="R291" s="457">
        <v>1833</v>
      </c>
      <c r="S291" s="70">
        <f t="shared" si="494"/>
        <v>3406</v>
      </c>
      <c r="T291" s="457">
        <v>5239</v>
      </c>
      <c r="U291" s="23"/>
      <c r="V291" s="457">
        <v>-265</v>
      </c>
      <c r="W291" s="70">
        <f t="shared" si="495"/>
        <v>-251</v>
      </c>
      <c r="X291" s="457">
        <v>-516</v>
      </c>
      <c r="Y291" s="70">
        <f t="shared" ref="Y291" si="1250">+E291-O291</f>
        <v>1258</v>
      </c>
      <c r="Z291" s="70">
        <f t="shared" ref="Z291" si="1251">+F291-P291</f>
        <v>965</v>
      </c>
      <c r="AA291" s="70">
        <f t="shared" ref="AA291" si="1252">+G291-Q291</f>
        <v>2223</v>
      </c>
      <c r="AB291" s="457">
        <v>993</v>
      </c>
      <c r="AC291" s="70">
        <f t="shared" si="497"/>
        <v>714</v>
      </c>
      <c r="AD291" s="457">
        <v>1707</v>
      </c>
      <c r="AE291" s="23"/>
      <c r="AF291" s="233">
        <f t="shared" ref="AF291" si="1253">SUM(V280:V291)</f>
        <v>-5195</v>
      </c>
      <c r="AG291" s="233">
        <f t="shared" ref="AG291" si="1254">AH291-AF291</f>
        <v>-4518</v>
      </c>
      <c r="AH291" s="233">
        <f t="shared" ref="AH291" si="1255">SUM(X280:X291)</f>
        <v>-9713</v>
      </c>
      <c r="AI291" s="233">
        <f t="shared" ref="AI291" si="1256">AL291-AF291</f>
        <v>22160</v>
      </c>
      <c r="AJ291" s="233">
        <f t="shared" ref="AJ291" si="1257">AM291-AG291</f>
        <v>23950</v>
      </c>
      <c r="AK291" s="233">
        <f t="shared" ref="AK291" si="1258">AN291-AH291</f>
        <v>46110</v>
      </c>
      <c r="AL291" s="233">
        <f t="shared" ref="AL291" si="1259">SUM(AB280:AB291)</f>
        <v>16965</v>
      </c>
      <c r="AM291" s="233">
        <f t="shared" ref="AM291" si="1260">AN291-AL291</f>
        <v>19432</v>
      </c>
      <c r="AN291" s="233">
        <f t="shared" ref="AN291" si="1261">SUM(AD280:AD291)</f>
        <v>36397</v>
      </c>
      <c r="AO291" s="23"/>
      <c r="AP291" s="233">
        <f t="shared" si="498"/>
        <v>6442</v>
      </c>
      <c r="AQ291" s="233">
        <f t="shared" si="499"/>
        <v>11637</v>
      </c>
      <c r="AR291" s="233">
        <f t="shared" si="500"/>
        <v>-5195</v>
      </c>
      <c r="AS291" s="233">
        <f t="shared" si="501"/>
        <v>34379</v>
      </c>
      <c r="AT291" s="233">
        <f t="shared" si="502"/>
        <v>12219</v>
      </c>
      <c r="AU291" s="233">
        <f t="shared" si="503"/>
        <v>22160</v>
      </c>
      <c r="AV291" s="409">
        <f t="shared" si="504"/>
        <v>40821</v>
      </c>
      <c r="AW291" s="409">
        <f t="shared" si="505"/>
        <v>23856</v>
      </c>
      <c r="AX291" s="233">
        <f t="shared" si="506"/>
        <v>16965</v>
      </c>
      <c r="AY291" s="75"/>
      <c r="AZ291" s="744">
        <v>470265</v>
      </c>
      <c r="BA291" s="382">
        <f t="shared" ref="BA291" si="1262">SUM(AZ280:AZ291)/1000000</f>
        <v>4.7748629999999999</v>
      </c>
      <c r="BB291" s="69">
        <f t="shared" ref="BB291" si="1263">BD291-AZ291</f>
        <v>202613</v>
      </c>
      <c r="BC291" s="382">
        <f t="shared" ref="BC291" si="1264">SUM(BB280:BB291)/1000000</f>
        <v>1.8328359999999999</v>
      </c>
      <c r="BD291" s="744">
        <v>672878</v>
      </c>
      <c r="BE291" s="382">
        <f t="shared" si="430"/>
        <v>6.6076990000000002</v>
      </c>
      <c r="BF291" s="744">
        <v>603255</v>
      </c>
      <c r="BG291" s="382">
        <f t="shared" ref="BG291" si="1265">SUM(BF280:BF291)/1000000</f>
        <v>6.6692770000000001</v>
      </c>
      <c r="BH291" s="69">
        <f t="shared" ref="BH291" si="1266">BJ291-BF291</f>
        <v>3551407</v>
      </c>
      <c r="BI291" s="382">
        <f t="shared" ref="BI291" si="1267">SUM(BH280:BH291)/1000000</f>
        <v>39.325736999999997</v>
      </c>
      <c r="BJ291" s="744">
        <v>4154662</v>
      </c>
      <c r="BK291" s="382">
        <f t="shared" ref="BK291" si="1268">SUM(BJ280:BJ291)/1000000</f>
        <v>45.995013999999998</v>
      </c>
      <c r="BL291" s="69">
        <f t="shared" ref="BL291" si="1269">AZ291+BF291</f>
        <v>1073520</v>
      </c>
      <c r="BM291" s="382">
        <f t="shared" ref="BM291" si="1270">SUM(BL280:BL291)/1000000</f>
        <v>11.444140000000001</v>
      </c>
      <c r="BN291" s="69">
        <f t="shared" ref="BN291" si="1271">BB291+BH291</f>
        <v>3754020</v>
      </c>
      <c r="BO291" s="382">
        <f t="shared" ref="BO291" si="1272">SUM(BN280:BN291)/1000000</f>
        <v>41.160248000000003</v>
      </c>
      <c r="BP291" s="744">
        <v>4828034</v>
      </c>
      <c r="BQ291" s="382">
        <f t="shared" si="492"/>
        <v>52.609489000000004</v>
      </c>
      <c r="BR291" s="20"/>
      <c r="BS291" s="744">
        <v>775138</v>
      </c>
      <c r="BT291" s="420">
        <f t="shared" ref="BT291" si="1273">SUM(BS280:BS291)/1000000</f>
        <v>9.2082259999999998</v>
      </c>
      <c r="BU291" s="69">
        <f t="shared" ref="BU291" si="1274">BW291-BS291</f>
        <v>57397</v>
      </c>
      <c r="BV291" s="420">
        <f t="shared" ref="BV291" si="1275">SUM(BU280:BU291)/1000000</f>
        <v>0.69064400000000004</v>
      </c>
      <c r="BW291" s="744">
        <v>832535</v>
      </c>
      <c r="BX291" s="420">
        <f t="shared" si="432"/>
        <v>9.8988700000000005</v>
      </c>
      <c r="BY291" s="744">
        <v>1802873</v>
      </c>
      <c r="BZ291" s="420">
        <f t="shared" ref="BZ291" si="1276">SUM(BY280:BY291)/1000000</f>
        <v>20.527701</v>
      </c>
      <c r="CA291" s="69">
        <f t="shared" ref="CA291" si="1277">CC291-BY291</f>
        <v>1645791</v>
      </c>
      <c r="CB291" s="420">
        <f t="shared" ref="CB291" si="1278">SUM(CA280:CA291)/1000000</f>
        <v>19.025659000000001</v>
      </c>
      <c r="CC291" s="744">
        <v>3448664</v>
      </c>
      <c r="CD291" s="420">
        <f t="shared" ref="CD291" si="1279">SUM(CC280:CC291)/1000000</f>
        <v>39.553359999999998</v>
      </c>
      <c r="CE291" s="69">
        <f t="shared" ref="CE291" si="1280">BS291+BY291</f>
        <v>2578011</v>
      </c>
      <c r="CF291" s="420">
        <f t="shared" ref="CF291" si="1281">SUM(CE280:CE291)/1000000</f>
        <v>29.735927</v>
      </c>
      <c r="CG291" s="69">
        <f t="shared" ref="CG291" si="1282">CI291-CE291</f>
        <v>1705094</v>
      </c>
      <c r="CH291" s="420">
        <f t="shared" ref="CH291" si="1283">SUM(CG280:CG291)/1000000</f>
        <v>19.740442999999999</v>
      </c>
      <c r="CI291" s="744">
        <v>4283105</v>
      </c>
      <c r="CJ291" s="471">
        <f t="shared" si="387"/>
        <v>49.476370000000003</v>
      </c>
      <c r="CK291" s="96"/>
      <c r="CL291" s="514">
        <v>1023</v>
      </c>
      <c r="CM291" s="868">
        <f t="shared" si="403"/>
        <v>1.0762463343108504</v>
      </c>
      <c r="CN291" s="613"/>
      <c r="CO291" s="96"/>
      <c r="CP291" s="69">
        <f t="shared" ref="CP291" si="1284">AZ291*$CM291</f>
        <v>506120.98240469204</v>
      </c>
      <c r="CQ291" s="692">
        <f t="shared" ref="CQ291" si="1285">SUM(CP280:CP291)/1000000</f>
        <v>5.1137130897106848</v>
      </c>
      <c r="CR291" s="69">
        <f t="shared" ref="CR291" si="1286">BB291*$CM291</f>
        <v>218061.49853372431</v>
      </c>
      <c r="CS291" s="692">
        <f t="shared" ref="CS291" si="1287">SUM(CR280:CR291)/1000000</f>
        <v>1.9620202075020829</v>
      </c>
      <c r="CT291" s="69">
        <f t="shared" ref="CT291" si="1288">BD291*$CM291</f>
        <v>724182.48093841632</v>
      </c>
      <c r="CU291" s="692">
        <f t="shared" ref="CU291" si="1289">SUM(CT280:CT291)/1000000</f>
        <v>7.0757332972127678</v>
      </c>
      <c r="CV291" s="69">
        <f t="shared" ref="CV291" si="1290">BF291*$CM291</f>
        <v>649250.9824046921</v>
      </c>
      <c r="CW291" s="692">
        <f t="shared" ref="CW291" si="1291">SUM(CV280:CV291)/1000000</f>
        <v>7.1426542267474806</v>
      </c>
      <c r="CX291" s="69">
        <f t="shared" ref="CX291" si="1292">BH291*$CM291</f>
        <v>3822188.7653958942</v>
      </c>
      <c r="CY291" s="692">
        <f t="shared" ref="CY291" si="1293">SUM(CX280:CX291)/1000000</f>
        <v>42.109102687335984</v>
      </c>
      <c r="CZ291" s="69">
        <f t="shared" ref="CZ291" si="1294">BJ291*$CM291</f>
        <v>4471439.7478005858</v>
      </c>
      <c r="DA291" s="692">
        <f t="shared" ref="DA291" si="1295">SUM(CZ280:CZ291)/1000000</f>
        <v>49.251756914083472</v>
      </c>
      <c r="DB291" s="69">
        <f t="shared" ref="DB291" si="1296">BL291*$CM291</f>
        <v>1155371.9648093842</v>
      </c>
      <c r="DC291" s="692">
        <f t="shared" ref="DC291" si="1297">SUM(DB280:DB291)/1000000</f>
        <v>12.256367316458164</v>
      </c>
      <c r="DD291" s="69">
        <f t="shared" ref="DD291" si="1298">BN291*$CM291</f>
        <v>4040250.2639296185</v>
      </c>
      <c r="DE291" s="692">
        <f t="shared" ref="DE291" si="1299">SUM(DD280:DD291)/1000000</f>
        <v>44.072919139374598</v>
      </c>
      <c r="DF291" s="69">
        <f t="shared" ref="DF291" si="1300">BP291*$CM291</f>
        <v>5196153.8944281526</v>
      </c>
      <c r="DG291" s="692">
        <f t="shared" ref="DG291" si="1301">SUM(DF280:DF291)/1000000</f>
        <v>56.334742179829597</v>
      </c>
      <c r="DH291" s="20"/>
      <c r="DI291" s="69">
        <f t="shared" ref="DI291" si="1302">BS291*$CM291</f>
        <v>834239.43108504394</v>
      </c>
      <c r="DJ291" s="692">
        <f t="shared" ref="DJ291" si="1303">SUM(DI280:DI291)/1000000</f>
        <v>9.8590553637621738</v>
      </c>
      <c r="DK291" s="69">
        <f t="shared" ref="DK291" si="1304">BU291*$CM291</f>
        <v>61773.310850439877</v>
      </c>
      <c r="DL291" s="692">
        <f t="shared" ref="DL291" si="1305">SUM(DK280:DK291)/1000000</f>
        <v>0.73937162376580745</v>
      </c>
      <c r="DM291" s="69">
        <f t="shared" ref="DM291" si="1306">BW291*$CM291</f>
        <v>896012.74193548376</v>
      </c>
      <c r="DN291" s="692">
        <f t="shared" ref="DN291" si="1307">SUM(DM280:DM291)/1000000</f>
        <v>10.598426987527979</v>
      </c>
      <c r="DO291" s="69">
        <f t="shared" ref="DO291" si="1308">BY291*$CM291</f>
        <v>1940335.4574780057</v>
      </c>
      <c r="DP291" s="692">
        <f t="shared" ref="DP291" si="1309">SUM(DO280:DO291)/1000000</f>
        <v>21.977831864828026</v>
      </c>
      <c r="DQ291" s="69">
        <f t="shared" ref="DQ291" si="1310">CA291*$CM291</f>
        <v>1771276.5307917888</v>
      </c>
      <c r="DR291" s="692">
        <f t="shared" ref="DR291" si="1311">SUM(DQ280:DQ291)/1000000</f>
        <v>20.375652967248119</v>
      </c>
      <c r="DS291" s="69">
        <f t="shared" ref="DS291" si="1312">CC291*$CM291</f>
        <v>3711611.9882697943</v>
      </c>
      <c r="DT291" s="692">
        <f t="shared" ref="DT291" si="1313">SUM(DS280:DS291)/1000000</f>
        <v>42.353484832076141</v>
      </c>
      <c r="DU291" s="69">
        <f t="shared" ref="DU291" si="1314">CE291*$CM291</f>
        <v>2774574.8885630495</v>
      </c>
      <c r="DV291" s="471">
        <f t="shared" ref="DV291" si="1315">SUM(DU280:DU291)/1000000</f>
        <v>31.8368872285902</v>
      </c>
      <c r="DW291" s="69">
        <f t="shared" ref="DW291" si="1316">CG291*$CM291</f>
        <v>1835101.1671554251</v>
      </c>
      <c r="DX291" s="692">
        <f t="shared" ref="DX291" si="1317">SUM(DW280:DW291)/1000000</f>
        <v>21.140853344192731</v>
      </c>
      <c r="DY291" s="69">
        <f t="shared" ref="DY291" si="1318">CI291*$CM291</f>
        <v>4609676.055718475</v>
      </c>
      <c r="DZ291" s="692">
        <f t="shared" ref="DZ291" si="1319">SUM(DY280:DY291)/1000000</f>
        <v>52.977740572782935</v>
      </c>
      <c r="EA291" s="91"/>
      <c r="EB291" s="457">
        <v>323000</v>
      </c>
      <c r="EC291" s="69">
        <f t="shared" si="405"/>
        <v>1108000</v>
      </c>
      <c r="ED291" s="457">
        <v>1431000</v>
      </c>
      <c r="EE291" s="457">
        <v>215000</v>
      </c>
      <c r="EF291" s="69">
        <f t="shared" si="406"/>
        <v>570000</v>
      </c>
      <c r="EG291" s="457">
        <v>785000</v>
      </c>
      <c r="EH291" s="457">
        <v>538000</v>
      </c>
      <c r="EI291" s="69">
        <f t="shared" si="435"/>
        <v>1678000</v>
      </c>
      <c r="EJ291" s="457">
        <v>2216000</v>
      </c>
      <c r="EK291" s="91"/>
      <c r="EL291" s="69">
        <f t="shared" ref="EL291" si="1320">SUM(EB280:EB291)</f>
        <v>3840000</v>
      </c>
      <c r="EM291" s="69">
        <f t="shared" si="984"/>
        <v>16435000</v>
      </c>
      <c r="EN291" s="69">
        <f t="shared" ref="EN291" si="1321">SUM(ED280:ED291)</f>
        <v>20275000</v>
      </c>
      <c r="EO291" s="69">
        <f t="shared" ref="EO291" si="1322">SUM(EE280:EE291)</f>
        <v>2957000</v>
      </c>
      <c r="EP291" s="69">
        <f t="shared" ref="EP291" si="1323">SUM(EF280:EF291)</f>
        <v>10460000</v>
      </c>
      <c r="EQ291" s="69">
        <f t="shared" ref="EQ291" si="1324">SUM(EG280:EG291)</f>
        <v>13417000</v>
      </c>
      <c r="ER291" s="69">
        <f t="shared" ref="ER291" si="1325">SUM(EH280:EH291)</f>
        <v>6795000</v>
      </c>
      <c r="ES291" s="69">
        <f t="shared" ref="ES291" si="1326">SUM(EI280:EI291)</f>
        <v>26897000</v>
      </c>
      <c r="ET291" s="69">
        <f t="shared" ref="ET291" si="1327">SUM(EJ280:EJ291)</f>
        <v>33692000</v>
      </c>
      <c r="EU291" s="91"/>
    </row>
    <row r="292" spans="1:151" s="72" customFormat="1" ht="15" customHeight="1">
      <c r="A292" s="61">
        <v>41791</v>
      </c>
      <c r="B292" s="457">
        <v>481</v>
      </c>
      <c r="C292" s="70">
        <f t="shared" si="437"/>
        <v>1053</v>
      </c>
      <c r="D292" s="457">
        <v>1534</v>
      </c>
      <c r="E292" s="70">
        <f t="shared" ref="E292" si="1328">H292-B292</f>
        <v>2660</v>
      </c>
      <c r="F292" s="70">
        <f t="shared" ref="F292" si="1329">I292-C292</f>
        <v>3222</v>
      </c>
      <c r="G292" s="70">
        <f t="shared" ref="G292" si="1330">J292-D292</f>
        <v>5882</v>
      </c>
      <c r="H292" s="457">
        <v>3141</v>
      </c>
      <c r="I292" s="70">
        <f t="shared" si="441"/>
        <v>4275</v>
      </c>
      <c r="J292" s="457">
        <v>7416</v>
      </c>
      <c r="K292" s="23"/>
      <c r="L292" s="457">
        <v>704</v>
      </c>
      <c r="M292" s="70">
        <f t="shared" si="442"/>
        <v>1160</v>
      </c>
      <c r="N292" s="457">
        <v>1864</v>
      </c>
      <c r="O292" s="70">
        <f t="shared" ref="O292" si="1331">R292-L292</f>
        <v>1135</v>
      </c>
      <c r="P292" s="70">
        <f t="shared" ref="P292" si="1332">S292-M292</f>
        <v>1840</v>
      </c>
      <c r="Q292" s="70">
        <f t="shared" ref="Q292" si="1333">T292-N292</f>
        <v>2975</v>
      </c>
      <c r="R292" s="457">
        <v>1839</v>
      </c>
      <c r="S292" s="70">
        <f t="shared" si="494"/>
        <v>3000</v>
      </c>
      <c r="T292" s="457">
        <v>4839</v>
      </c>
      <c r="U292" s="23"/>
      <c r="V292" s="457">
        <v>-223</v>
      </c>
      <c r="W292" s="70">
        <f t="shared" si="495"/>
        <v>-107</v>
      </c>
      <c r="X292" s="457">
        <v>-330</v>
      </c>
      <c r="Y292" s="70">
        <f t="shared" ref="Y292" si="1334">+E292-O292</f>
        <v>1525</v>
      </c>
      <c r="Z292" s="70">
        <f t="shared" ref="Z292" si="1335">+F292-P292</f>
        <v>1382</v>
      </c>
      <c r="AA292" s="70">
        <f t="shared" ref="AA292" si="1336">+G292-Q292</f>
        <v>2907</v>
      </c>
      <c r="AB292" s="457">
        <v>1302</v>
      </c>
      <c r="AC292" s="70">
        <f t="shared" si="497"/>
        <v>1275</v>
      </c>
      <c r="AD292" s="457">
        <v>2577</v>
      </c>
      <c r="AE292" s="23"/>
      <c r="AF292" s="233">
        <f t="shared" ref="AF292" si="1337">SUM(V281:V292)</f>
        <v>-4667</v>
      </c>
      <c r="AG292" s="233">
        <f t="shared" ref="AG292" si="1338">AH292-AF292</f>
        <v>-3658</v>
      </c>
      <c r="AH292" s="233">
        <f t="shared" ref="AH292" si="1339">SUM(X281:X292)</f>
        <v>-8325</v>
      </c>
      <c r="AI292" s="233">
        <f t="shared" ref="AI292" si="1340">AL292-AF292</f>
        <v>22446</v>
      </c>
      <c r="AJ292" s="233">
        <f t="shared" ref="AJ292" si="1341">AM292-AG292</f>
        <v>24217</v>
      </c>
      <c r="AK292" s="233">
        <f t="shared" ref="AK292" si="1342">AN292-AH292</f>
        <v>46663</v>
      </c>
      <c r="AL292" s="233">
        <f t="shared" ref="AL292" si="1343">SUM(AB281:AB292)</f>
        <v>17779</v>
      </c>
      <c r="AM292" s="233">
        <f t="shared" ref="AM292" si="1344">AN292-AL292</f>
        <v>20559</v>
      </c>
      <c r="AN292" s="233">
        <f t="shared" ref="AN292" si="1345">SUM(AD281:AD292)</f>
        <v>38338</v>
      </c>
      <c r="AO292" s="23"/>
      <c r="AP292" s="233">
        <f t="shared" si="498"/>
        <v>6513</v>
      </c>
      <c r="AQ292" s="233">
        <f t="shared" si="499"/>
        <v>11180</v>
      </c>
      <c r="AR292" s="233">
        <f t="shared" si="500"/>
        <v>-4667</v>
      </c>
      <c r="AS292" s="233">
        <f t="shared" si="501"/>
        <v>34795</v>
      </c>
      <c r="AT292" s="233">
        <f t="shared" si="502"/>
        <v>12349</v>
      </c>
      <c r="AU292" s="233">
        <f t="shared" si="503"/>
        <v>22446</v>
      </c>
      <c r="AV292" s="409">
        <f t="shared" si="504"/>
        <v>41308</v>
      </c>
      <c r="AW292" s="409">
        <f t="shared" si="505"/>
        <v>23529</v>
      </c>
      <c r="AX292" s="233">
        <f t="shared" si="506"/>
        <v>17779</v>
      </c>
      <c r="AY292" s="75"/>
      <c r="AZ292" s="744">
        <v>429238</v>
      </c>
      <c r="BA292" s="382">
        <f t="shared" ref="BA292" si="1346">SUM(AZ281:AZ292)/1000000</f>
        <v>4.8138990000000002</v>
      </c>
      <c r="BB292" s="69">
        <f t="shared" ref="BB292" si="1347">BD292-AZ292</f>
        <v>84349</v>
      </c>
      <c r="BC292" s="382">
        <f t="shared" ref="BC292" si="1348">SUM(BB281:BB292)/1000000</f>
        <v>1.751763</v>
      </c>
      <c r="BD292" s="744">
        <v>513587</v>
      </c>
      <c r="BE292" s="382">
        <f t="shared" si="430"/>
        <v>6.5656619999999997</v>
      </c>
      <c r="BF292" s="744">
        <v>563424</v>
      </c>
      <c r="BG292" s="382">
        <f t="shared" ref="BG292" si="1349">SUM(BF281:BF292)/1000000</f>
        <v>6.7512990000000004</v>
      </c>
      <c r="BH292" s="69">
        <f t="shared" ref="BH292" si="1350">BJ292-BF292</f>
        <v>3237477</v>
      </c>
      <c r="BI292" s="382">
        <f t="shared" ref="BI292" si="1351">SUM(BH281:BH292)/1000000</f>
        <v>39.452298999999996</v>
      </c>
      <c r="BJ292" s="744">
        <v>3800901</v>
      </c>
      <c r="BK292" s="382">
        <f t="shared" ref="BK292" si="1352">SUM(BJ281:BJ292)/1000000</f>
        <v>46.203598</v>
      </c>
      <c r="BL292" s="69">
        <f t="shared" ref="BL292" si="1353">AZ292+BF292</f>
        <v>992662</v>
      </c>
      <c r="BM292" s="382">
        <f t="shared" ref="BM292" si="1354">SUM(BL281:BL292)/1000000</f>
        <v>11.565198000000001</v>
      </c>
      <c r="BN292" s="69">
        <f t="shared" ref="BN292" si="1355">BB292+BH292</f>
        <v>3321826</v>
      </c>
      <c r="BO292" s="382">
        <f t="shared" ref="BO292" si="1356">SUM(BN281:BN292)/1000000</f>
        <v>41.205354999999997</v>
      </c>
      <c r="BP292" s="744">
        <v>4315188</v>
      </c>
      <c r="BQ292" s="382">
        <f t="shared" si="492"/>
        <v>52.776353999999998</v>
      </c>
      <c r="BR292" s="20"/>
      <c r="BS292" s="744">
        <v>708798</v>
      </c>
      <c r="BT292" s="420">
        <f t="shared" ref="BT292" si="1357">SUM(BS281:BS292)/1000000</f>
        <v>9.2203870000000006</v>
      </c>
      <c r="BU292" s="69">
        <f t="shared" ref="BU292" si="1358">BW292-BS292</f>
        <v>46909</v>
      </c>
      <c r="BV292" s="420">
        <f t="shared" ref="BV292" si="1359">SUM(BU281:BU292)/1000000</f>
        <v>0.68424600000000002</v>
      </c>
      <c r="BW292" s="744">
        <v>755707</v>
      </c>
      <c r="BX292" s="420">
        <f t="shared" si="432"/>
        <v>9.9046330000000005</v>
      </c>
      <c r="BY292" s="744">
        <v>1638922</v>
      </c>
      <c r="BZ292" s="420">
        <f t="shared" ref="BZ292" si="1360">SUM(BY281:BY292)/1000000</f>
        <v>20.737551</v>
      </c>
      <c r="CA292" s="69">
        <f t="shared" ref="CA292" si="1361">CC292-BY292</f>
        <v>1331937</v>
      </c>
      <c r="CB292" s="420">
        <f t="shared" ref="CB292" si="1362">SUM(CA281:CA292)/1000000</f>
        <v>18.973663999999999</v>
      </c>
      <c r="CC292" s="744">
        <v>2970859</v>
      </c>
      <c r="CD292" s="420">
        <f t="shared" ref="CD292" si="1363">SUM(CC281:CC292)/1000000</f>
        <v>39.711215000000003</v>
      </c>
      <c r="CE292" s="69">
        <f t="shared" ref="CE292" si="1364">BS292+BY292</f>
        <v>2347720</v>
      </c>
      <c r="CF292" s="420">
        <f t="shared" ref="CF292" si="1365">SUM(CE281:CE292)/1000000</f>
        <v>29.957937999999999</v>
      </c>
      <c r="CG292" s="69">
        <f t="shared" ref="CG292" si="1366">CI292-CE292</f>
        <v>1380669</v>
      </c>
      <c r="CH292" s="420">
        <f t="shared" ref="CH292" si="1367">SUM(CG281:CG292)/1000000</f>
        <v>19.681958999999999</v>
      </c>
      <c r="CI292" s="744">
        <v>3728389</v>
      </c>
      <c r="CJ292" s="471">
        <f t="shared" si="387"/>
        <v>49.639896999999998</v>
      </c>
      <c r="CK292" s="96"/>
      <c r="CL292" s="514">
        <v>1025</v>
      </c>
      <c r="CM292" s="868">
        <f t="shared" si="403"/>
        <v>1.0741463414634147</v>
      </c>
      <c r="CN292" s="613"/>
      <c r="CO292" s="96"/>
      <c r="CP292" s="69">
        <f t="shared" ref="CP292" si="1368">AZ292*$CM292</f>
        <v>461064.42731707322</v>
      </c>
      <c r="CQ292" s="692">
        <f t="shared" ref="CQ292" si="1369">SUM(CP281:CP292)/1000000</f>
        <v>5.1552341556996319</v>
      </c>
      <c r="CR292" s="69">
        <f t="shared" ref="CR292" si="1370">BB292*$CM292</f>
        <v>90603.169756097574</v>
      </c>
      <c r="CS292" s="692">
        <f t="shared" ref="CS292" si="1371">SUM(CR281:CR292)/1000000</f>
        <v>1.8747624182738056</v>
      </c>
      <c r="CT292" s="69">
        <f t="shared" ref="CT292" si="1372">BD292*$CM292</f>
        <v>551667.59707317082</v>
      </c>
      <c r="CU292" s="692">
        <f t="shared" ref="CU292" si="1373">SUM(CT281:CT292)/1000000</f>
        <v>7.0299965739734374</v>
      </c>
      <c r="CV292" s="69">
        <f t="shared" ref="CV292" si="1374">BF292*$CM292</f>
        <v>605199.828292683</v>
      </c>
      <c r="CW292" s="692">
        <f t="shared" ref="CW292" si="1375">SUM(CV281:CV292)/1000000</f>
        <v>7.2302528812120377</v>
      </c>
      <c r="CX292" s="69">
        <f t="shared" ref="CX292" si="1376">BH292*$CM292</f>
        <v>3477524.0751219513</v>
      </c>
      <c r="CY292" s="692">
        <f t="shared" ref="CY292" si="1377">SUM(CX281:CX292)/1000000</f>
        <v>42.241785536872001</v>
      </c>
      <c r="CZ292" s="69">
        <f t="shared" ref="CZ292" si="1378">BJ292*$CM292</f>
        <v>4082723.9034146345</v>
      </c>
      <c r="DA292" s="692">
        <f t="shared" ref="DA292" si="1379">SUM(CZ281:CZ292)/1000000</f>
        <v>49.47203841808404</v>
      </c>
      <c r="DB292" s="69">
        <f t="shared" ref="DB292" si="1380">BL292*$CM292</f>
        <v>1066264.2556097561</v>
      </c>
      <c r="DC292" s="692">
        <f t="shared" ref="DC292" si="1381">SUM(DB281:DB292)/1000000</f>
        <v>12.38548703691167</v>
      </c>
      <c r="DD292" s="69">
        <f t="shared" ref="DD292" si="1382">BN292*$CM292</f>
        <v>3568127.244878049</v>
      </c>
      <c r="DE292" s="692">
        <f t="shared" ref="DE292" si="1383">SUM(DD281:DD292)/1000000</f>
        <v>44.117933475072959</v>
      </c>
      <c r="DF292" s="69">
        <f t="shared" ref="DF292" si="1384">BP292*$CM292</f>
        <v>4635143.4029268296</v>
      </c>
      <c r="DG292" s="692">
        <f t="shared" ref="DG292" si="1385">SUM(DF281:DF292)/1000000</f>
        <v>56.509628138420496</v>
      </c>
      <c r="DH292" s="20"/>
      <c r="DI292" s="69">
        <f t="shared" ref="DI292" si="1386">BS292*$CM292</f>
        <v>761352.77853658539</v>
      </c>
      <c r="DJ292" s="692">
        <f t="shared" ref="DJ292" si="1387">SUM(DI281:DI292)/1000000</f>
        <v>9.8713873053846957</v>
      </c>
      <c r="DK292" s="69">
        <f t="shared" ref="DK292" si="1388">BU292*$CM292</f>
        <v>50387.130731707322</v>
      </c>
      <c r="DL292" s="692">
        <f t="shared" ref="DL292" si="1389">SUM(DK281:DK292)/1000000</f>
        <v>0.73244331797407736</v>
      </c>
      <c r="DM292" s="69">
        <f t="shared" ref="DM292" si="1390">BW292*$CM292</f>
        <v>811739.90926829271</v>
      </c>
      <c r="DN292" s="692">
        <f t="shared" ref="DN292" si="1391">SUM(DM281:DM292)/1000000</f>
        <v>10.603830623358773</v>
      </c>
      <c r="DO292" s="69">
        <f t="shared" ref="DO292" si="1392">BY292*$CM292</f>
        <v>1760442.0702439025</v>
      </c>
      <c r="DP292" s="692">
        <f t="shared" ref="DP292" si="1393">SUM(DO281:DO292)/1000000</f>
        <v>22.20174241944693</v>
      </c>
      <c r="DQ292" s="69">
        <f t="shared" ref="DQ292" si="1394">CA292*$CM292</f>
        <v>1430695.2556097561</v>
      </c>
      <c r="DR292" s="692">
        <f t="shared" ref="DR292" si="1395">SUM(DQ281:DQ292)/1000000</f>
        <v>20.318351023639124</v>
      </c>
      <c r="DS292" s="69">
        <f t="shared" ref="DS292" si="1396">CC292*$CM292</f>
        <v>3191137.3258536588</v>
      </c>
      <c r="DT292" s="692">
        <f t="shared" ref="DT292" si="1397">SUM(DS281:DS292)/1000000</f>
        <v>42.520093443086047</v>
      </c>
      <c r="DU292" s="69">
        <f t="shared" ref="DU292" si="1398">CE292*$CM292</f>
        <v>2521794.8487804881</v>
      </c>
      <c r="DV292" s="471">
        <f t="shared" ref="DV292" si="1399">SUM(DU281:DU292)/1000000</f>
        <v>32.073129724831624</v>
      </c>
      <c r="DW292" s="69">
        <f t="shared" ref="DW292" si="1400">CG292*$CM292</f>
        <v>1483040.5551219513</v>
      </c>
      <c r="DX292" s="692">
        <f t="shared" ref="DX292" si="1401">SUM(DW281:DW292)/1000000</f>
        <v>21.076523339744369</v>
      </c>
      <c r="DY292" s="69">
        <f t="shared" ref="DY292" si="1402">CI292*$CM292</f>
        <v>4004835.4039024394</v>
      </c>
      <c r="DZ292" s="692">
        <f t="shared" ref="DZ292" si="1403">SUM(DY281:DY292)/1000000</f>
        <v>53.149653064576</v>
      </c>
      <c r="EA292" s="91"/>
      <c r="EB292" s="457">
        <v>285000</v>
      </c>
      <c r="EC292" s="69">
        <f t="shared" si="405"/>
        <v>949000</v>
      </c>
      <c r="ED292" s="457">
        <v>1234000</v>
      </c>
      <c r="EE292" s="457">
        <v>188000</v>
      </c>
      <c r="EF292" s="69">
        <f t="shared" si="406"/>
        <v>453000</v>
      </c>
      <c r="EG292" s="457">
        <v>641000</v>
      </c>
      <c r="EH292" s="457">
        <v>473000</v>
      </c>
      <c r="EI292" s="69">
        <f t="shared" si="435"/>
        <v>1402000</v>
      </c>
      <c r="EJ292" s="457">
        <v>1875000</v>
      </c>
      <c r="EK292" s="91"/>
      <c r="EL292" s="69">
        <f t="shared" ref="EL292" si="1404">SUM(EB281:EB292)</f>
        <v>3861000</v>
      </c>
      <c r="EM292" s="69">
        <f t="shared" si="984"/>
        <v>16428000</v>
      </c>
      <c r="EN292" s="69">
        <f t="shared" ref="EN292" si="1405">SUM(ED281:ED292)</f>
        <v>20289000</v>
      </c>
      <c r="EO292" s="69">
        <f t="shared" ref="EO292" si="1406">SUM(EE281:EE292)</f>
        <v>2966000</v>
      </c>
      <c r="EP292" s="69">
        <f t="shared" ref="EP292" si="1407">SUM(EF281:EF292)</f>
        <v>10457000</v>
      </c>
      <c r="EQ292" s="69">
        <f t="shared" ref="EQ292" si="1408">SUM(EG281:EG292)</f>
        <v>13423000</v>
      </c>
      <c r="ER292" s="69">
        <f t="shared" ref="ER292" si="1409">SUM(EH281:EH292)</f>
        <v>6826000</v>
      </c>
      <c r="ES292" s="69">
        <f t="shared" ref="ES292" si="1410">SUM(EI281:EI292)</f>
        <v>26886000</v>
      </c>
      <c r="ET292" s="69">
        <f t="shared" ref="ET292" si="1411">SUM(EJ281:EJ292)</f>
        <v>33712000</v>
      </c>
      <c r="EU292" s="91"/>
    </row>
    <row r="293" spans="1:151">
      <c r="A293" s="61">
        <v>41821</v>
      </c>
      <c r="B293" s="457">
        <v>576</v>
      </c>
      <c r="C293" s="70">
        <f t="shared" si="437"/>
        <v>1223</v>
      </c>
      <c r="D293" s="457">
        <v>1799</v>
      </c>
      <c r="E293" s="70">
        <f t="shared" ref="E293" si="1412">H293-B293</f>
        <v>3668</v>
      </c>
      <c r="F293" s="70">
        <f t="shared" ref="F293" si="1413">I293-C293</f>
        <v>4772</v>
      </c>
      <c r="G293" s="70">
        <f t="shared" ref="G293" si="1414">J293-D293</f>
        <v>8440</v>
      </c>
      <c r="H293" s="457">
        <v>4244</v>
      </c>
      <c r="I293" s="70">
        <f t="shared" si="441"/>
        <v>5995</v>
      </c>
      <c r="J293" s="457">
        <v>10239</v>
      </c>
      <c r="K293" s="23"/>
      <c r="L293" s="457">
        <v>650</v>
      </c>
      <c r="M293" s="70">
        <f t="shared" si="442"/>
        <v>1228</v>
      </c>
      <c r="N293" s="457">
        <v>1878</v>
      </c>
      <c r="O293" s="70">
        <f t="shared" ref="O293" si="1415">R293-L293</f>
        <v>1305</v>
      </c>
      <c r="P293" s="70">
        <f t="shared" ref="P293" si="1416">S293-M293</f>
        <v>1911</v>
      </c>
      <c r="Q293" s="70">
        <f t="shared" ref="Q293" si="1417">T293-N293</f>
        <v>3216</v>
      </c>
      <c r="R293" s="457">
        <v>1955</v>
      </c>
      <c r="S293" s="70">
        <f t="shared" si="494"/>
        <v>3139</v>
      </c>
      <c r="T293" s="457">
        <v>5094</v>
      </c>
      <c r="U293" s="23"/>
      <c r="V293" s="457">
        <v>-74</v>
      </c>
      <c r="W293" s="70">
        <f t="shared" si="495"/>
        <v>-5</v>
      </c>
      <c r="X293" s="457">
        <v>-79</v>
      </c>
      <c r="Y293" s="70">
        <f t="shared" ref="Y293" si="1418">+E293-O293</f>
        <v>2363</v>
      </c>
      <c r="Z293" s="70">
        <f t="shared" ref="Z293" si="1419">+F293-P293</f>
        <v>2861</v>
      </c>
      <c r="AA293" s="70">
        <f t="shared" ref="AA293" si="1420">+G293-Q293</f>
        <v>5224</v>
      </c>
      <c r="AB293" s="457">
        <v>2289</v>
      </c>
      <c r="AC293" s="70">
        <f t="shared" si="497"/>
        <v>2856</v>
      </c>
      <c r="AD293" s="457">
        <v>5145</v>
      </c>
      <c r="AE293" s="23"/>
      <c r="AF293" s="233">
        <f t="shared" ref="AF293" si="1421">SUM(V282:V293)</f>
        <v>-4251</v>
      </c>
      <c r="AG293" s="233">
        <f t="shared" ref="AG293" si="1422">AH293-AF293</f>
        <v>-3032</v>
      </c>
      <c r="AH293" s="233">
        <f t="shared" ref="AH293" si="1423">SUM(X282:X293)</f>
        <v>-7283</v>
      </c>
      <c r="AI293" s="233">
        <f t="shared" ref="AI293" si="1424">AL293-AF293</f>
        <v>23220</v>
      </c>
      <c r="AJ293" s="233">
        <f t="shared" ref="AJ293" si="1425">AM293-AG293</f>
        <v>25106</v>
      </c>
      <c r="AK293" s="233">
        <f t="shared" ref="AK293" si="1426">AN293-AH293</f>
        <v>48326</v>
      </c>
      <c r="AL293" s="233">
        <f t="shared" ref="AL293" si="1427">SUM(AB282:AB293)</f>
        <v>18969</v>
      </c>
      <c r="AM293" s="233">
        <f t="shared" ref="AM293" si="1428">AN293-AL293</f>
        <v>22074</v>
      </c>
      <c r="AN293" s="233">
        <f t="shared" ref="AN293" si="1429">SUM(AD282:AD293)</f>
        <v>41043</v>
      </c>
      <c r="AO293" s="23"/>
      <c r="AP293" s="233">
        <f t="shared" si="498"/>
        <v>6662</v>
      </c>
      <c r="AQ293" s="233">
        <f t="shared" si="499"/>
        <v>10913</v>
      </c>
      <c r="AR293" s="233">
        <f t="shared" si="500"/>
        <v>-4251</v>
      </c>
      <c r="AS293" s="233">
        <f t="shared" si="501"/>
        <v>35533</v>
      </c>
      <c r="AT293" s="233">
        <f t="shared" si="502"/>
        <v>12313</v>
      </c>
      <c r="AU293" s="233">
        <f t="shared" si="503"/>
        <v>23220</v>
      </c>
      <c r="AV293" s="409">
        <f t="shared" si="504"/>
        <v>42195</v>
      </c>
      <c r="AW293" s="409">
        <f t="shared" si="505"/>
        <v>23226</v>
      </c>
      <c r="AX293" s="233">
        <f t="shared" si="506"/>
        <v>18969</v>
      </c>
      <c r="AY293" s="75"/>
      <c r="AZ293" s="744">
        <v>374334</v>
      </c>
      <c r="BA293" s="382">
        <f t="shared" ref="BA293" si="1430">SUM(AZ282:AZ293)/1000000</f>
        <v>4.8033200000000003</v>
      </c>
      <c r="BB293" s="69">
        <f t="shared" ref="BB293" si="1431">BD293-AZ293</f>
        <v>119894</v>
      </c>
      <c r="BC293" s="382">
        <f t="shared" ref="BC293" si="1432">SUM(BB282:BB293)/1000000</f>
        <v>1.750062</v>
      </c>
      <c r="BD293" s="744">
        <v>494228</v>
      </c>
      <c r="BE293" s="382">
        <f t="shared" si="430"/>
        <v>6.553382</v>
      </c>
      <c r="BF293" s="744">
        <v>505491</v>
      </c>
      <c r="BG293" s="382">
        <f t="shared" ref="BG293" si="1433">SUM(BF282:BF293)/1000000</f>
        <v>6.7571089999999998</v>
      </c>
      <c r="BH293" s="69">
        <f t="shared" ref="BH293" si="1434">BJ293-BF293</f>
        <v>2807241</v>
      </c>
      <c r="BI293" s="382">
        <f t="shared" ref="BI293" si="1435">SUM(BH282:BH293)/1000000</f>
        <v>39.380696</v>
      </c>
      <c r="BJ293" s="744">
        <v>3312732</v>
      </c>
      <c r="BK293" s="382">
        <f t="shared" ref="BK293" si="1436">SUM(BJ282:BJ293)/1000000</f>
        <v>46.137805</v>
      </c>
      <c r="BL293" s="69">
        <f t="shared" ref="BL293" si="1437">AZ293+BF293</f>
        <v>879825</v>
      </c>
      <c r="BM293" s="382">
        <f t="shared" ref="BM293" si="1438">SUM(BL282:BL293)/1000000</f>
        <v>11.560428999999999</v>
      </c>
      <c r="BN293" s="69">
        <f t="shared" ref="BN293" si="1439">BB293+BH293</f>
        <v>2927135</v>
      </c>
      <c r="BO293" s="382">
        <f t="shared" ref="BO293" si="1440">SUM(BN282:BN293)/1000000</f>
        <v>41.131704999999997</v>
      </c>
      <c r="BP293" s="744">
        <v>3807324</v>
      </c>
      <c r="BQ293" s="382">
        <f t="shared" si="492"/>
        <v>52.698298999999999</v>
      </c>
      <c r="BR293" s="20"/>
      <c r="BS293" s="744">
        <v>786573</v>
      </c>
      <c r="BT293" s="420">
        <f t="shared" ref="BT293" si="1441">SUM(BS282:BS293)/1000000</f>
        <v>9.0340950000000007</v>
      </c>
      <c r="BU293" s="69">
        <f t="shared" ref="BU293" si="1442">BW293-BS293</f>
        <v>46838</v>
      </c>
      <c r="BV293" s="420">
        <f t="shared" ref="BV293" si="1443">SUM(BU282:BU293)/1000000</f>
        <v>0.67063099999999998</v>
      </c>
      <c r="BW293" s="744">
        <v>833411</v>
      </c>
      <c r="BX293" s="420">
        <f t="shared" si="432"/>
        <v>9.7047260000000009</v>
      </c>
      <c r="BY293" s="744">
        <v>1841566</v>
      </c>
      <c r="BZ293" s="420">
        <f t="shared" ref="BZ293" si="1444">SUM(BY282:BY293)/1000000</f>
        <v>20.826022999999999</v>
      </c>
      <c r="CA293" s="69">
        <f t="shared" ref="CA293" si="1445">CC293-BY293</f>
        <v>1669047</v>
      </c>
      <c r="CB293" s="420">
        <f t="shared" ref="CB293" si="1446">SUM(CA282:CA293)/1000000</f>
        <v>18.880628000000002</v>
      </c>
      <c r="CC293" s="744">
        <v>3510613</v>
      </c>
      <c r="CD293" s="420">
        <f t="shared" ref="CD293" si="1447">SUM(CC282:CC293)/1000000</f>
        <v>39.706651000000001</v>
      </c>
      <c r="CE293" s="69">
        <f t="shared" ref="CE293" si="1448">BS293+BY293</f>
        <v>2628139</v>
      </c>
      <c r="CF293" s="420">
        <f t="shared" ref="CF293" si="1449">SUM(CE282:CE293)/1000000</f>
        <v>29.860118</v>
      </c>
      <c r="CG293" s="69">
        <f t="shared" ref="CG293" si="1450">CI293-CE293</f>
        <v>1717551</v>
      </c>
      <c r="CH293" s="420">
        <f t="shared" ref="CH293" si="1451">SUM(CG282:CG293)/1000000</f>
        <v>19.575277</v>
      </c>
      <c r="CI293" s="744">
        <v>4345690</v>
      </c>
      <c r="CJ293" s="471">
        <f t="shared" si="387"/>
        <v>49.435395</v>
      </c>
      <c r="CK293" s="96"/>
      <c r="CL293" s="514">
        <v>1025</v>
      </c>
      <c r="CM293" s="868">
        <f t="shared" si="403"/>
        <v>1.0741463414634147</v>
      </c>
      <c r="CN293" s="613"/>
      <c r="CO293" s="96"/>
      <c r="CP293" s="69">
        <f t="shared" ref="CP293" si="1452">AZ293*$CM293</f>
        <v>402089.49658536585</v>
      </c>
      <c r="CQ293" s="692">
        <f t="shared" ref="CQ293" si="1453">SUM(CP282:CP293)/1000000</f>
        <v>5.1434669989646862</v>
      </c>
      <c r="CR293" s="69">
        <f t="shared" ref="CR293" si="1454">BB293*$CM293</f>
        <v>128783.70146341465</v>
      </c>
      <c r="CS293" s="692">
        <f t="shared" ref="CS293" si="1455">SUM(CR282:CR293)/1000000</f>
        <v>1.8728077457137828</v>
      </c>
      <c r="CT293" s="69">
        <f t="shared" ref="CT293" si="1456">BD293*$CM293</f>
        <v>530873.19804878056</v>
      </c>
      <c r="CU293" s="692">
        <f t="shared" ref="CU293" si="1457">SUM(CT282:CT293)/1000000</f>
        <v>7.0162747446784683</v>
      </c>
      <c r="CV293" s="69">
        <f t="shared" ref="CV293" si="1458">BF293*$CM293</f>
        <v>542971.30829268298</v>
      </c>
      <c r="CW293" s="692">
        <f t="shared" ref="CW293" si="1459">SUM(CV282:CV293)/1000000</f>
        <v>7.2359695205594097</v>
      </c>
      <c r="CX293" s="69">
        <f t="shared" ref="CX293" si="1460">BH293*$CM293</f>
        <v>3015387.6497560977</v>
      </c>
      <c r="CY293" s="692">
        <f t="shared" ref="CY293" si="1461">SUM(CX282:CX293)/1000000</f>
        <v>42.161853612409345</v>
      </c>
      <c r="CZ293" s="69">
        <f t="shared" ref="CZ293" si="1462">BJ293*$CM293</f>
        <v>3558358.9580487809</v>
      </c>
      <c r="DA293" s="692">
        <f t="shared" ref="DA293" si="1463">SUM(CZ282:CZ293)/1000000</f>
        <v>49.397823132968767</v>
      </c>
      <c r="DB293" s="69">
        <f t="shared" ref="DB293" si="1464">BL293*$CM293</f>
        <v>945060.80487804883</v>
      </c>
      <c r="DC293" s="692">
        <f t="shared" ref="DC293" si="1465">SUM(DB282:DB293)/1000000</f>
        <v>12.379436519524093</v>
      </c>
      <c r="DD293" s="69">
        <f t="shared" ref="DD293" si="1466">BN293*$CM293</f>
        <v>3144171.3512195125</v>
      </c>
      <c r="DE293" s="692">
        <f t="shared" ref="DE293" si="1467">SUM(DD282:DD293)/1000000</f>
        <v>44.035674860472156</v>
      </c>
      <c r="DF293" s="69">
        <f t="shared" ref="DF293" si="1468">BP293*$CM293</f>
        <v>4089623.1453658538</v>
      </c>
      <c r="DG293" s="692">
        <f t="shared" ref="DG293" si="1469">SUM(DF282:DF293)/1000000</f>
        <v>56.421709995700411</v>
      </c>
      <c r="DH293" s="20"/>
      <c r="DI293" s="69">
        <f t="shared" ref="DI293" si="1470">BS293*$CM293</f>
        <v>844894.51024390245</v>
      </c>
      <c r="DJ293" s="692">
        <f t="shared" ref="DJ293" si="1471">SUM(DI282:DI293)/1000000</f>
        <v>9.6702619279332858</v>
      </c>
      <c r="DK293" s="69">
        <f t="shared" ref="DK293" si="1472">BU293*$CM293</f>
        <v>50310.866341463421</v>
      </c>
      <c r="DL293" s="692">
        <f t="shared" ref="DL293" si="1473">SUM(DK282:DK293)/1000000</f>
        <v>0.71775540208897814</v>
      </c>
      <c r="DM293" s="69">
        <f t="shared" ref="DM293" si="1474">BW293*$CM293</f>
        <v>895205.37658536586</v>
      </c>
      <c r="DN293" s="692">
        <f t="shared" ref="DN293" si="1475">SUM(DM282:DM293)/1000000</f>
        <v>10.388017330022265</v>
      </c>
      <c r="DO293" s="69">
        <f t="shared" ref="DO293" si="1476">BY293*$CM293</f>
        <v>1978111.3814634148</v>
      </c>
      <c r="DP293" s="692">
        <f t="shared" ref="DP293" si="1477">SUM(DO282:DO293)/1000000</f>
        <v>22.29493534973847</v>
      </c>
      <c r="DQ293" s="69">
        <f t="shared" ref="DQ293" si="1478">CA293*$CM293</f>
        <v>1792800.728780488</v>
      </c>
      <c r="DR293" s="692">
        <f t="shared" ref="DR293" si="1479">SUM(DQ282:DQ293)/1000000</f>
        <v>20.216568370583676</v>
      </c>
      <c r="DS293" s="69">
        <f t="shared" ref="DS293" si="1480">CC293*$CM293</f>
        <v>3770912.1102439025</v>
      </c>
      <c r="DT293" s="692">
        <f t="shared" ref="DT293" si="1481">SUM(DS282:DS293)/1000000</f>
        <v>42.511503720322139</v>
      </c>
      <c r="DU293" s="69">
        <f t="shared" ref="DU293" si="1482">CE293*$CM293</f>
        <v>2823005.8917073174</v>
      </c>
      <c r="DV293" s="471">
        <f t="shared" ref="DV293" si="1483">SUM(DU282:DU293)/1000000</f>
        <v>31.965197277671756</v>
      </c>
      <c r="DW293" s="69">
        <f t="shared" ref="DW293" si="1484">CG293*$CM293</f>
        <v>1844901.1229268294</v>
      </c>
      <c r="DX293" s="692">
        <f t="shared" ref="DX293" si="1485">SUM(DW282:DW293)/1000000</f>
        <v>20.960017692163387</v>
      </c>
      <c r="DY293" s="69">
        <f t="shared" ref="DY293" si="1486">CI293*$CM293</f>
        <v>4667907.0146341464</v>
      </c>
      <c r="DZ293" s="692">
        <f t="shared" ref="DZ293" si="1487">SUM(DY282:DY293)/1000000</f>
        <v>52.925214969835146</v>
      </c>
      <c r="EA293" s="91"/>
      <c r="EB293" s="457">
        <v>313000</v>
      </c>
      <c r="EC293" s="69">
        <f t="shared" si="405"/>
        <v>1218000</v>
      </c>
      <c r="ED293" s="457">
        <v>1531000</v>
      </c>
      <c r="EE293" s="457">
        <v>192000</v>
      </c>
      <c r="EF293" s="69">
        <f t="shared" si="406"/>
        <v>650000</v>
      </c>
      <c r="EG293" s="457">
        <v>842000</v>
      </c>
      <c r="EH293" s="457">
        <v>505000</v>
      </c>
      <c r="EI293" s="69">
        <f t="shared" si="435"/>
        <v>1868000</v>
      </c>
      <c r="EJ293" s="457">
        <v>2373000</v>
      </c>
      <c r="EK293" s="91"/>
      <c r="EL293" s="69">
        <f t="shared" ref="EL293" si="1488">SUM(EB282:EB293)</f>
        <v>3888000</v>
      </c>
      <c r="EM293" s="69">
        <f t="shared" ref="EM293" si="1489">SUM(EC282:EC293)</f>
        <v>16464000</v>
      </c>
      <c r="EN293" s="69">
        <f t="shared" ref="EN293" si="1490">SUM(ED282:ED293)</f>
        <v>20352000</v>
      </c>
      <c r="EO293" s="69">
        <f t="shared" ref="EO293" si="1491">SUM(EE282:EE293)</f>
        <v>2955000</v>
      </c>
      <c r="EP293" s="69">
        <f t="shared" ref="EP293" si="1492">SUM(EF282:EF293)</f>
        <v>10500000</v>
      </c>
      <c r="EQ293" s="69">
        <f t="shared" ref="EQ293" si="1493">SUM(EG282:EG293)</f>
        <v>13455000</v>
      </c>
      <c r="ER293" s="69">
        <f t="shared" ref="ER293" si="1494">SUM(EH282:EH293)</f>
        <v>6842000</v>
      </c>
      <c r="ES293" s="69">
        <f t="shared" ref="ES293" si="1495">SUM(EI282:EI293)</f>
        <v>26965000</v>
      </c>
      <c r="ET293" s="69">
        <f t="shared" ref="ET293" si="1496">SUM(EJ282:EJ293)</f>
        <v>33807000</v>
      </c>
      <c r="EU293" s="91"/>
    </row>
    <row r="294" spans="1:151" ht="15" customHeight="1">
      <c r="A294" s="61">
        <v>41852</v>
      </c>
      <c r="B294" s="457">
        <v>518</v>
      </c>
      <c r="C294" s="70">
        <f t="shared" si="437"/>
        <v>1168</v>
      </c>
      <c r="D294" s="457">
        <v>1686</v>
      </c>
      <c r="E294" s="70">
        <f t="shared" ref="E294" si="1497">H294-B294</f>
        <v>3241</v>
      </c>
      <c r="F294" s="70">
        <f t="shared" ref="F294" si="1498">I294-C294</f>
        <v>4281</v>
      </c>
      <c r="G294" s="70">
        <f t="shared" ref="G294" si="1499">J294-D294</f>
        <v>7522</v>
      </c>
      <c r="H294" s="457">
        <v>3759</v>
      </c>
      <c r="I294" s="70">
        <f t="shared" si="441"/>
        <v>5449</v>
      </c>
      <c r="J294" s="457">
        <v>9208</v>
      </c>
      <c r="K294" s="23"/>
      <c r="L294" s="457">
        <v>648</v>
      </c>
      <c r="M294" s="70">
        <f t="shared" si="442"/>
        <v>1109</v>
      </c>
      <c r="N294" s="457">
        <v>1757</v>
      </c>
      <c r="O294" s="70">
        <f t="shared" ref="O294" si="1500">R294-L294</f>
        <v>1103</v>
      </c>
      <c r="P294" s="70">
        <f t="shared" ref="P294" si="1501">S294-M294</f>
        <v>1653</v>
      </c>
      <c r="Q294" s="70">
        <f t="shared" ref="Q294" si="1502">T294-N294</f>
        <v>2756</v>
      </c>
      <c r="R294" s="457">
        <v>1751</v>
      </c>
      <c r="S294" s="70">
        <f t="shared" si="494"/>
        <v>2762</v>
      </c>
      <c r="T294" s="457">
        <v>4513</v>
      </c>
      <c r="U294" s="23"/>
      <c r="V294" s="457">
        <v>-130</v>
      </c>
      <c r="W294" s="70">
        <f t="shared" si="495"/>
        <v>59</v>
      </c>
      <c r="X294" s="457">
        <v>-71</v>
      </c>
      <c r="Y294" s="70">
        <f t="shared" ref="Y294" si="1503">+E294-O294</f>
        <v>2138</v>
      </c>
      <c r="Z294" s="70">
        <f t="shared" ref="Z294" si="1504">+F294-P294</f>
        <v>2628</v>
      </c>
      <c r="AA294" s="70">
        <f t="shared" ref="AA294" si="1505">+G294-Q294</f>
        <v>4766</v>
      </c>
      <c r="AB294" s="457">
        <v>2008</v>
      </c>
      <c r="AC294" s="70">
        <f t="shared" si="497"/>
        <v>2687</v>
      </c>
      <c r="AD294" s="457">
        <v>4695</v>
      </c>
      <c r="AE294" s="23"/>
      <c r="AF294" s="233">
        <f t="shared" ref="AF294" si="1506">SUM(V283:V294)</f>
        <v>-3930</v>
      </c>
      <c r="AG294" s="233">
        <f t="shared" ref="AG294" si="1507">AH294-AF294</f>
        <v>-2527</v>
      </c>
      <c r="AH294" s="233">
        <f t="shared" ref="AH294" si="1508">SUM(X283:X294)</f>
        <v>-6457</v>
      </c>
      <c r="AI294" s="233">
        <f t="shared" ref="AI294" si="1509">AL294-AF294</f>
        <v>23889</v>
      </c>
      <c r="AJ294" s="233">
        <f t="shared" ref="AJ294" si="1510">AM294-AG294</f>
        <v>26051</v>
      </c>
      <c r="AK294" s="233">
        <f t="shared" ref="AK294" si="1511">AN294-AH294</f>
        <v>49940</v>
      </c>
      <c r="AL294" s="233">
        <f t="shared" ref="AL294" si="1512">SUM(AB283:AB294)</f>
        <v>19959</v>
      </c>
      <c r="AM294" s="233">
        <f t="shared" ref="AM294" si="1513">AN294-AL294</f>
        <v>23524</v>
      </c>
      <c r="AN294" s="233">
        <f t="shared" ref="AN294" si="1514">SUM(AD283:AD294)</f>
        <v>43483</v>
      </c>
      <c r="AO294" s="23"/>
      <c r="AP294" s="233">
        <f t="shared" si="498"/>
        <v>6733</v>
      </c>
      <c r="AQ294" s="233">
        <f t="shared" si="499"/>
        <v>10663</v>
      </c>
      <c r="AR294" s="233">
        <f t="shared" si="500"/>
        <v>-3930</v>
      </c>
      <c r="AS294" s="233">
        <f t="shared" si="501"/>
        <v>36135</v>
      </c>
      <c r="AT294" s="233">
        <f t="shared" si="502"/>
        <v>12246</v>
      </c>
      <c r="AU294" s="233">
        <f t="shared" si="503"/>
        <v>23889</v>
      </c>
      <c r="AV294" s="409">
        <f t="shared" si="504"/>
        <v>42868</v>
      </c>
      <c r="AW294" s="409">
        <f t="shared" si="505"/>
        <v>22909</v>
      </c>
      <c r="AX294" s="233">
        <f t="shared" si="506"/>
        <v>19959</v>
      </c>
      <c r="AY294" s="75"/>
      <c r="AZ294" s="744">
        <v>412063</v>
      </c>
      <c r="BA294" s="382">
        <f t="shared" ref="BA294" si="1515">SUM(AZ283:AZ294)/1000000</f>
        <v>4.7525709999999997</v>
      </c>
      <c r="BB294" s="69">
        <f t="shared" ref="BB294" si="1516">BD294-AZ294</f>
        <v>227871</v>
      </c>
      <c r="BC294" s="382">
        <f t="shared" ref="BC294" si="1517">SUM(BB283:BB294)/1000000</f>
        <v>1.827912</v>
      </c>
      <c r="BD294" s="744">
        <v>639934</v>
      </c>
      <c r="BE294" s="382">
        <f t="shared" si="430"/>
        <v>6.5804830000000001</v>
      </c>
      <c r="BF294" s="744">
        <v>494315</v>
      </c>
      <c r="BG294" s="382">
        <f t="shared" ref="BG294" si="1518">SUM(BF283:BF294)/1000000</f>
        <v>6.7706540000000004</v>
      </c>
      <c r="BH294" s="69">
        <f t="shared" ref="BH294" si="1519">BJ294-BF294</f>
        <v>2668725</v>
      </c>
      <c r="BI294" s="382">
        <f t="shared" ref="BI294" si="1520">SUM(BH283:BH294)/1000000</f>
        <v>39.648313999999999</v>
      </c>
      <c r="BJ294" s="744">
        <v>3163040</v>
      </c>
      <c r="BK294" s="382">
        <f t="shared" ref="BK294" si="1521">SUM(BJ283:BJ294)/1000000</f>
        <v>46.418968</v>
      </c>
      <c r="BL294" s="69">
        <f t="shared" ref="BL294" si="1522">AZ294+BF294</f>
        <v>906378</v>
      </c>
      <c r="BM294" s="382">
        <f t="shared" ref="BM294" si="1523">SUM(BL283:BL294)/1000000</f>
        <v>11.523225</v>
      </c>
      <c r="BN294" s="69">
        <f t="shared" ref="BN294" si="1524">BB294+BH294</f>
        <v>2896596</v>
      </c>
      <c r="BO294" s="382">
        <f t="shared" ref="BO294" si="1525">SUM(BN283:BN294)/1000000</f>
        <v>41.476604000000002</v>
      </c>
      <c r="BP294" s="744">
        <v>3804031</v>
      </c>
      <c r="BQ294" s="382">
        <f t="shared" si="492"/>
        <v>53.007050999999997</v>
      </c>
      <c r="BR294" s="20"/>
      <c r="BS294" s="744">
        <v>710811</v>
      </c>
      <c r="BT294" s="420">
        <f t="shared" ref="BT294" si="1526">SUM(BS283:BS294)/1000000</f>
        <v>8.9969049999999999</v>
      </c>
      <c r="BU294" s="69">
        <f t="shared" ref="BU294" si="1527">BW294-BS294</f>
        <v>42153</v>
      </c>
      <c r="BV294" s="420">
        <f t="shared" ref="BV294" si="1528">SUM(BU283:BU294)/1000000</f>
        <v>0.64740500000000001</v>
      </c>
      <c r="BW294" s="744">
        <v>752964</v>
      </c>
      <c r="BX294" s="420">
        <f t="shared" si="432"/>
        <v>9.6443100000000008</v>
      </c>
      <c r="BY294" s="744">
        <v>1694802</v>
      </c>
      <c r="BZ294" s="420">
        <f t="shared" ref="BZ294" si="1529">SUM(BY283:BY294)/1000000</f>
        <v>20.608992000000001</v>
      </c>
      <c r="CA294" s="69">
        <f t="shared" ref="CA294" si="1530">CC294-BY294</f>
        <v>1512741</v>
      </c>
      <c r="CB294" s="420">
        <f t="shared" ref="CB294" si="1531">SUM(CA283:CA294)/1000000</f>
        <v>18.588321000000001</v>
      </c>
      <c r="CC294" s="744">
        <v>3207543</v>
      </c>
      <c r="CD294" s="420">
        <f t="shared" ref="CD294" si="1532">SUM(CC283:CC294)/1000000</f>
        <v>39.197313000000001</v>
      </c>
      <c r="CE294" s="69">
        <f t="shared" ref="CE294" si="1533">BS294+BY294</f>
        <v>2405613</v>
      </c>
      <c r="CF294" s="420">
        <f t="shared" ref="CF294" si="1534">SUM(CE283:CE294)/1000000</f>
        <v>29.605896999999999</v>
      </c>
      <c r="CG294" s="69">
        <f t="shared" ref="CG294" si="1535">CI294-CE294</f>
        <v>1556892</v>
      </c>
      <c r="CH294" s="420">
        <f t="shared" ref="CH294" si="1536">SUM(CG283:CG294)/1000000</f>
        <v>19.260021999999999</v>
      </c>
      <c r="CI294" s="744">
        <v>3962505</v>
      </c>
      <c r="CJ294" s="471">
        <f t="shared" si="387"/>
        <v>48.865918999999998</v>
      </c>
      <c r="CK294" s="96"/>
      <c r="CL294" s="514">
        <v>1025</v>
      </c>
      <c r="CM294" s="868">
        <f t="shared" si="403"/>
        <v>1.0741463414634147</v>
      </c>
      <c r="CN294" s="613"/>
      <c r="CO294" s="96"/>
      <c r="CP294" s="69">
        <f t="shared" ref="CP294" si="1537">AZ294*$CM294</f>
        <v>442615.96390243905</v>
      </c>
      <c r="CQ294" s="692">
        <f t="shared" ref="CQ294" si="1538">SUM(CP283:CP294)/1000000</f>
        <v>5.0884696698983749</v>
      </c>
      <c r="CR294" s="69">
        <f t="shared" ref="CR294" si="1539">BB294*$CM294</f>
        <v>244766.80097560977</v>
      </c>
      <c r="CS294" s="692">
        <f t="shared" ref="CS294" si="1540">SUM(CR283:CR294)/1000000</f>
        <v>1.9562726707128297</v>
      </c>
      <c r="CT294" s="69">
        <f t="shared" ref="CT294" si="1541">BD294*$CM294</f>
        <v>687382.76487804879</v>
      </c>
      <c r="CU294" s="692">
        <f t="shared" ref="CU294" si="1542">SUM(CT283:CT294)/1000000</f>
        <v>7.0447423406112044</v>
      </c>
      <c r="CV294" s="69">
        <f t="shared" ref="CV294" si="1543">BF294*$CM294</f>
        <v>530966.64878048783</v>
      </c>
      <c r="CW294" s="692">
        <f t="shared" ref="CW294" si="1544">SUM(CV283:CV294)/1000000</f>
        <v>7.2500145189492722</v>
      </c>
      <c r="CX294" s="69">
        <f t="shared" ref="CX294" si="1545">BH294*$CM294</f>
        <v>2866601.1951219514</v>
      </c>
      <c r="CY294" s="692">
        <f t="shared" ref="CY294" si="1546">SUM(CX283:CX294)/1000000</f>
        <v>42.44679581632036</v>
      </c>
      <c r="CZ294" s="69">
        <f t="shared" ref="CZ294" si="1547">BJ294*$CM294</f>
        <v>3397567.8439024393</v>
      </c>
      <c r="DA294" s="692">
        <f t="shared" ref="DA294" si="1548">SUM(CZ283:CZ294)/1000000</f>
        <v>49.696810335269646</v>
      </c>
      <c r="DB294" s="69">
        <f t="shared" ref="DB294" si="1549">BL294*$CM294</f>
        <v>973582.61268292693</v>
      </c>
      <c r="DC294" s="692">
        <f t="shared" ref="DC294" si="1550">SUM(DB283:DB294)/1000000</f>
        <v>12.338484188847648</v>
      </c>
      <c r="DD294" s="69">
        <f t="shared" ref="DD294" si="1551">BN294*$CM294</f>
        <v>3111367.996097561</v>
      </c>
      <c r="DE294" s="692">
        <f t="shared" ref="DE294" si="1552">SUM(DD283:DD294)/1000000</f>
        <v>44.403470203249412</v>
      </c>
      <c r="DF294" s="69">
        <f t="shared" ref="DF294" si="1553">BP294*$CM294</f>
        <v>4086085.9814634151</v>
      </c>
      <c r="DG294" s="692">
        <f t="shared" ref="DG294" si="1554">SUM(DF283:DF294)/1000000</f>
        <v>56.749688380484145</v>
      </c>
      <c r="DH294" s="20"/>
      <c r="DI294" s="69">
        <f t="shared" ref="DI294" si="1555">BS294*$CM294</f>
        <v>763515.03512195125</v>
      </c>
      <c r="DJ294" s="692">
        <f t="shared" ref="DJ294" si="1556">SUM(DI283:DI294)/1000000</f>
        <v>9.6295297941099243</v>
      </c>
      <c r="DK294" s="69">
        <f t="shared" ref="DK294" si="1557">BU294*$CM294</f>
        <v>45278.490731707323</v>
      </c>
      <c r="DL294" s="692">
        <f t="shared" ref="DL294" si="1558">SUM(DK283:DK294)/1000000</f>
        <v>0.69273869848474801</v>
      </c>
      <c r="DM294" s="69">
        <f t="shared" ref="DM294" si="1559">BW294*$CM294</f>
        <v>808793.52585365856</v>
      </c>
      <c r="DN294" s="692">
        <f t="shared" ref="DN294" si="1560">SUM(DM283:DM294)/1000000</f>
        <v>10.322268492594672</v>
      </c>
      <c r="DO294" s="69">
        <f t="shared" ref="DO294" si="1561">BY294*$CM294</f>
        <v>1820465.3678048782</v>
      </c>
      <c r="DP294" s="692">
        <f t="shared" ref="DP294" si="1562">SUM(DO283:DO294)/1000000</f>
        <v>22.059806837660535</v>
      </c>
      <c r="DQ294" s="69">
        <f t="shared" ref="DQ294" si="1563">CA294*$CM294</f>
        <v>1624905.2107317075</v>
      </c>
      <c r="DR294" s="692">
        <f t="shared" ref="DR294" si="1564">SUM(DQ283:DQ294)/1000000</f>
        <v>19.900694432877884</v>
      </c>
      <c r="DS294" s="69">
        <f t="shared" ref="DS294" si="1565">CC294*$CM294</f>
        <v>3445370.5785365854</v>
      </c>
      <c r="DT294" s="692">
        <f t="shared" ref="DT294" si="1566">SUM(DS283:DS294)/1000000</f>
        <v>41.960501270538415</v>
      </c>
      <c r="DU294" s="69">
        <f t="shared" ref="DU294" si="1567">CE294*$CM294</f>
        <v>2583980.4029268296</v>
      </c>
      <c r="DV294" s="471">
        <f t="shared" ref="DV294" si="1568">SUM(DU283:DU294)/1000000</f>
        <v>31.689336631770459</v>
      </c>
      <c r="DW294" s="69">
        <f t="shared" ref="DW294" si="1569">CG294*$CM294</f>
        <v>1672329.8458536586</v>
      </c>
      <c r="DX294" s="692">
        <f t="shared" ref="DX294" si="1570">SUM(DW283:DW294)/1000000</f>
        <v>20.619423859306107</v>
      </c>
      <c r="DY294" s="69">
        <f t="shared" ref="DY294" si="1571">CI294*$CM294</f>
        <v>4256310.248780488</v>
      </c>
      <c r="DZ294" s="692">
        <f t="shared" ref="DZ294" si="1572">SUM(DY283:DY294)/1000000</f>
        <v>52.308760491076569</v>
      </c>
      <c r="EA294" s="91"/>
      <c r="EB294" s="457">
        <v>313000</v>
      </c>
      <c r="EC294" s="69">
        <f t="shared" si="405"/>
        <v>1090000</v>
      </c>
      <c r="ED294" s="457">
        <v>1403000</v>
      </c>
      <c r="EE294" s="457">
        <v>212000</v>
      </c>
      <c r="EF294" s="69">
        <f t="shared" si="406"/>
        <v>594000</v>
      </c>
      <c r="EG294" s="457">
        <v>806000</v>
      </c>
      <c r="EH294" s="457">
        <v>525000</v>
      </c>
      <c r="EI294" s="69">
        <f t="shared" si="435"/>
        <v>1684000</v>
      </c>
      <c r="EJ294" s="457">
        <v>2209000</v>
      </c>
      <c r="EK294" s="91"/>
      <c r="EL294" s="69">
        <f t="shared" ref="EL294" si="1573">SUM(EB283:EB294)</f>
        <v>3911000</v>
      </c>
      <c r="EM294" s="69">
        <f t="shared" ref="EM294" si="1574">SUM(EC283:EC294)</f>
        <v>16504000</v>
      </c>
      <c r="EN294" s="69">
        <f t="shared" ref="EN294" si="1575">SUM(ED283:ED294)</f>
        <v>20415000</v>
      </c>
      <c r="EO294" s="69">
        <f t="shared" ref="EO294" si="1576">SUM(EE283:EE294)</f>
        <v>2967000</v>
      </c>
      <c r="EP294" s="69">
        <f t="shared" ref="EP294" si="1577">SUM(EF283:EF294)</f>
        <v>10496000</v>
      </c>
      <c r="EQ294" s="69">
        <f t="shared" ref="EQ294" si="1578">SUM(EG283:EG294)</f>
        <v>13463000</v>
      </c>
      <c r="ER294" s="69">
        <f t="shared" ref="ER294" si="1579">SUM(EH283:EH294)</f>
        <v>6877000</v>
      </c>
      <c r="ES294" s="69">
        <f t="shared" ref="ES294" si="1580">SUM(EI283:EI294)</f>
        <v>27002000</v>
      </c>
      <c r="ET294" s="69">
        <f t="shared" ref="ET294" si="1581">SUM(EJ283:EJ294)</f>
        <v>33879000</v>
      </c>
      <c r="EU294" s="91"/>
    </row>
    <row r="295" spans="1:151" ht="15" customHeight="1">
      <c r="A295" s="61">
        <v>41883</v>
      </c>
      <c r="B295" s="457">
        <v>482</v>
      </c>
      <c r="C295" s="70">
        <f t="shared" si="437"/>
        <v>1187</v>
      </c>
      <c r="D295" s="457">
        <v>1669</v>
      </c>
      <c r="E295" s="70">
        <f t="shared" ref="E295" si="1582">H295-B295</f>
        <v>3871</v>
      </c>
      <c r="F295" s="70">
        <f t="shared" ref="F295" si="1583">I295-C295</f>
        <v>4481</v>
      </c>
      <c r="G295" s="70">
        <f t="shared" ref="G295" si="1584">J295-D295</f>
        <v>8352</v>
      </c>
      <c r="H295" s="457">
        <v>4353</v>
      </c>
      <c r="I295" s="70">
        <f t="shared" si="441"/>
        <v>5668</v>
      </c>
      <c r="J295" s="457">
        <v>10021</v>
      </c>
      <c r="K295" s="23"/>
      <c r="L295" s="457">
        <v>643</v>
      </c>
      <c r="M295" s="70">
        <f t="shared" si="442"/>
        <v>1094</v>
      </c>
      <c r="N295" s="457">
        <v>1737</v>
      </c>
      <c r="O295" s="70">
        <f t="shared" ref="O295" si="1585">R295-L295</f>
        <v>883</v>
      </c>
      <c r="P295" s="70">
        <f t="shared" ref="P295" si="1586">S295-M295</f>
        <v>1276</v>
      </c>
      <c r="Q295" s="70">
        <f t="shared" ref="Q295" si="1587">T295-N295</f>
        <v>2159</v>
      </c>
      <c r="R295" s="457">
        <v>1526</v>
      </c>
      <c r="S295" s="70">
        <f t="shared" si="494"/>
        <v>2370</v>
      </c>
      <c r="T295" s="457">
        <v>3896</v>
      </c>
      <c r="U295" s="23"/>
      <c r="V295" s="457">
        <v>-161</v>
      </c>
      <c r="W295" s="70">
        <f t="shared" si="495"/>
        <v>93</v>
      </c>
      <c r="X295" s="457">
        <v>-68</v>
      </c>
      <c r="Y295" s="70">
        <f t="shared" ref="Y295" si="1588">+E295-O295</f>
        <v>2988</v>
      </c>
      <c r="Z295" s="70">
        <f t="shared" ref="Z295" si="1589">+F295-P295</f>
        <v>3205</v>
      </c>
      <c r="AA295" s="70">
        <f t="shared" ref="AA295" si="1590">+G295-Q295</f>
        <v>6193</v>
      </c>
      <c r="AB295" s="457">
        <v>2827</v>
      </c>
      <c r="AC295" s="70">
        <f t="shared" si="497"/>
        <v>3298</v>
      </c>
      <c r="AD295" s="457">
        <v>6125</v>
      </c>
      <c r="AE295" s="23"/>
      <c r="AF295" s="233">
        <f t="shared" ref="AF295" si="1591">SUM(V284:V295)</f>
        <v>-3786</v>
      </c>
      <c r="AG295" s="233">
        <f t="shared" ref="AG295" si="1592">AH295-AF295</f>
        <v>-2200</v>
      </c>
      <c r="AH295" s="233">
        <f t="shared" ref="AH295" si="1593">SUM(X284:X295)</f>
        <v>-5986</v>
      </c>
      <c r="AI295" s="233">
        <f t="shared" ref="AI295" si="1594">AL295-AF295</f>
        <v>24799</v>
      </c>
      <c r="AJ295" s="233">
        <f t="shared" ref="AJ295" si="1595">AM295-AG295</f>
        <v>26601</v>
      </c>
      <c r="AK295" s="233">
        <f t="shared" ref="AK295" si="1596">AN295-AH295</f>
        <v>51400</v>
      </c>
      <c r="AL295" s="233">
        <f t="shared" ref="AL295" si="1597">SUM(AB284:AB295)</f>
        <v>21013</v>
      </c>
      <c r="AM295" s="233">
        <f t="shared" ref="AM295" si="1598">AN295-AL295</f>
        <v>24401</v>
      </c>
      <c r="AN295" s="233">
        <f t="shared" ref="AN295" si="1599">SUM(AD284:AD295)</f>
        <v>45414</v>
      </c>
      <c r="AO295" s="23"/>
      <c r="AP295" s="233">
        <f t="shared" si="498"/>
        <v>6717</v>
      </c>
      <c r="AQ295" s="233">
        <f t="shared" si="499"/>
        <v>10503</v>
      </c>
      <c r="AR295" s="233">
        <f t="shared" si="500"/>
        <v>-3786</v>
      </c>
      <c r="AS295" s="233">
        <f t="shared" si="501"/>
        <v>37019</v>
      </c>
      <c r="AT295" s="233">
        <f t="shared" si="502"/>
        <v>12220</v>
      </c>
      <c r="AU295" s="233">
        <f t="shared" si="503"/>
        <v>24799</v>
      </c>
      <c r="AV295" s="409">
        <f t="shared" si="504"/>
        <v>43736</v>
      </c>
      <c r="AW295" s="409">
        <f t="shared" si="505"/>
        <v>22723</v>
      </c>
      <c r="AX295" s="233">
        <f t="shared" si="506"/>
        <v>21013</v>
      </c>
      <c r="AY295" s="75"/>
      <c r="AZ295" s="744">
        <v>432011</v>
      </c>
      <c r="BA295" s="382">
        <f t="shared" ref="BA295" si="1600">SUM(AZ284:AZ295)/1000000</f>
        <v>4.8267329999999999</v>
      </c>
      <c r="BB295" s="69">
        <f t="shared" ref="BB295" si="1601">BD295-AZ295</f>
        <v>85566</v>
      </c>
      <c r="BC295" s="382">
        <f t="shared" ref="BC295" si="1602">SUM(BB284:BB295)/1000000</f>
        <v>1.797331</v>
      </c>
      <c r="BD295" s="744">
        <v>517577</v>
      </c>
      <c r="BE295" s="382">
        <f t="shared" si="430"/>
        <v>6.6240639999999997</v>
      </c>
      <c r="BF295" s="744">
        <v>670965</v>
      </c>
      <c r="BG295" s="382">
        <f t="shared" ref="BG295" si="1603">SUM(BF284:BF295)/1000000</f>
        <v>6.9052199999999999</v>
      </c>
      <c r="BH295" s="69">
        <f t="shared" ref="BH295" si="1604">BJ295-BF295</f>
        <v>2558018</v>
      </c>
      <c r="BI295" s="382">
        <f t="shared" ref="BI295" si="1605">SUM(BH284:BH295)/1000000</f>
        <v>39.340772999999999</v>
      </c>
      <c r="BJ295" s="744">
        <v>3228983</v>
      </c>
      <c r="BK295" s="382">
        <f t="shared" ref="BK295" si="1606">SUM(BJ284:BJ295)/1000000</f>
        <v>46.245992999999999</v>
      </c>
      <c r="BL295" s="69">
        <f t="shared" ref="BL295" si="1607">AZ295+BF295</f>
        <v>1102976</v>
      </c>
      <c r="BM295" s="382">
        <f t="shared" ref="BM295" si="1608">SUM(BL284:BL295)/1000000</f>
        <v>11.731953000000001</v>
      </c>
      <c r="BN295" s="69">
        <f t="shared" ref="BN295" si="1609">BB295+BH295</f>
        <v>2643584</v>
      </c>
      <c r="BO295" s="382">
        <f t="shared" ref="BO295" si="1610">SUM(BN284:BN295)/1000000</f>
        <v>41.138103999999998</v>
      </c>
      <c r="BP295" s="744">
        <v>3747924</v>
      </c>
      <c r="BQ295" s="382">
        <f t="shared" si="492"/>
        <v>52.878642999999997</v>
      </c>
      <c r="BR295" s="20"/>
      <c r="BS295" s="744">
        <v>818993</v>
      </c>
      <c r="BT295" s="420">
        <f t="shared" ref="BT295" si="1611">SUM(BS284:BS295)/1000000</f>
        <v>8.9888359999999992</v>
      </c>
      <c r="BU295" s="69">
        <f t="shared" ref="BU295" si="1612">BW295-BS295</f>
        <v>55889</v>
      </c>
      <c r="BV295" s="420">
        <f t="shared" ref="BV295" si="1613">SUM(BU284:BU295)/1000000</f>
        <v>0.65256099999999995</v>
      </c>
      <c r="BW295" s="744">
        <v>874882</v>
      </c>
      <c r="BX295" s="420">
        <f t="shared" si="432"/>
        <v>9.6413969999999996</v>
      </c>
      <c r="BY295" s="744">
        <v>1829944</v>
      </c>
      <c r="BZ295" s="420">
        <f t="shared" ref="BZ295" si="1614">SUM(BY284:BY295)/1000000</f>
        <v>20.713757999999999</v>
      </c>
      <c r="CA295" s="69">
        <f t="shared" ref="CA295" si="1615">CC295-BY295</f>
        <v>1867329</v>
      </c>
      <c r="CB295" s="420">
        <f t="shared" ref="CB295" si="1616">SUM(CA284:CA295)/1000000</f>
        <v>18.952300999999999</v>
      </c>
      <c r="CC295" s="744">
        <v>3697273</v>
      </c>
      <c r="CD295" s="420">
        <f t="shared" ref="CD295" si="1617">SUM(CC284:CC295)/1000000</f>
        <v>39.666058999999997</v>
      </c>
      <c r="CE295" s="69">
        <f t="shared" ref="CE295" si="1618">BS295+BY295</f>
        <v>2648937</v>
      </c>
      <c r="CF295" s="420">
        <f t="shared" ref="CF295" si="1619">SUM(CE284:CE295)/1000000</f>
        <v>29.702594000000001</v>
      </c>
      <c r="CG295" s="69">
        <f t="shared" ref="CG295" si="1620">CI295-CE295</f>
        <v>1925575</v>
      </c>
      <c r="CH295" s="420">
        <f t="shared" ref="CH295" si="1621">SUM(CG284:CG295)/1000000</f>
        <v>19.629901</v>
      </c>
      <c r="CI295" s="744">
        <v>4574512</v>
      </c>
      <c r="CJ295" s="471">
        <f t="shared" si="387"/>
        <v>49.332495000000002</v>
      </c>
      <c r="CK295" s="96"/>
      <c r="CL295" s="514">
        <v>1026</v>
      </c>
      <c r="CM295" s="868">
        <f t="shared" si="403"/>
        <v>1.0730994152046784</v>
      </c>
      <c r="CN295" s="613"/>
      <c r="CO295" s="96"/>
      <c r="CP295" s="69">
        <f t="shared" ref="CP295" si="1622">AZ295*$CM295</f>
        <v>463590.75146198831</v>
      </c>
      <c r="CQ295" s="692">
        <f t="shared" ref="CQ295" si="1623">SUM(CP284:CP295)/1000000</f>
        <v>5.1717595053371967</v>
      </c>
      <c r="CR295" s="69">
        <f t="shared" ref="CR295" si="1624">BB295*$CM295</f>
        <v>91820.824561403511</v>
      </c>
      <c r="CS295" s="692">
        <f t="shared" ref="CS295" si="1625">SUM(CR284:CR295)/1000000</f>
        <v>1.9246592800232682</v>
      </c>
      <c r="CT295" s="69">
        <f t="shared" ref="CT295" si="1626">BD295*$CM295</f>
        <v>555411.5760233918</v>
      </c>
      <c r="CU295" s="692">
        <f t="shared" ref="CU295" si="1627">SUM(CT284:CT295)/1000000</f>
        <v>7.0964187853604637</v>
      </c>
      <c r="CV295" s="69">
        <f t="shared" ref="CV295" si="1628">BF295*$CM295</f>
        <v>720012.14912280708</v>
      </c>
      <c r="CW295" s="692">
        <f t="shared" ref="CW295" si="1629">SUM(CV284:CV295)/1000000</f>
        <v>7.3999732906589522</v>
      </c>
      <c r="CX295" s="69">
        <f t="shared" ref="CX295" si="1630">BH295*$CM295</f>
        <v>2745007.6198830414</v>
      </c>
      <c r="CY295" s="692">
        <f t="shared" ref="CY295" si="1631">SUM(CX284:CX295)/1000000</f>
        <v>42.146455502805715</v>
      </c>
      <c r="CZ295" s="69">
        <f t="shared" ref="CZ295" si="1632">BJ295*$CM295</f>
        <v>3465019.7690058481</v>
      </c>
      <c r="DA295" s="692">
        <f t="shared" ref="DA295" si="1633">SUM(CZ284:CZ295)/1000000</f>
        <v>49.546428793464678</v>
      </c>
      <c r="DB295" s="69">
        <f t="shared" ref="DB295" si="1634">BL295*$CM295</f>
        <v>1183602.9005847955</v>
      </c>
      <c r="DC295" s="692">
        <f t="shared" ref="DC295" si="1635">SUM(DB284:DB295)/1000000</f>
        <v>12.571732795996148</v>
      </c>
      <c r="DD295" s="69">
        <f t="shared" ref="DD295" si="1636">BN295*$CM295</f>
        <v>2836828.4444444445</v>
      </c>
      <c r="DE295" s="692">
        <f t="shared" ref="DE295" si="1637">SUM(DD284:DD295)/1000000</f>
        <v>44.071114782828985</v>
      </c>
      <c r="DF295" s="69">
        <f t="shared" ref="DF295" si="1638">BP295*$CM295</f>
        <v>4021895.0526315793</v>
      </c>
      <c r="DG295" s="692">
        <f t="shared" ref="DG295" si="1639">SUM(DF284:DF295)/1000000</f>
        <v>56.652045274814562</v>
      </c>
      <c r="DH295" s="20"/>
      <c r="DI295" s="69">
        <f t="shared" ref="DI295" si="1640">BS295*$CM295</f>
        <v>878860.90935672517</v>
      </c>
      <c r="DJ295" s="692">
        <f t="shared" ref="DJ295" si="1641">SUM(DI284:DI295)/1000000</f>
        <v>9.6294377478681916</v>
      </c>
      <c r="DK295" s="69">
        <f t="shared" ref="DK295" si="1642">BU295*$CM295</f>
        <v>59974.453216374277</v>
      </c>
      <c r="DL295" s="692">
        <f t="shared" ref="DL295" si="1643">SUM(DK284:DK295)/1000000</f>
        <v>0.69879709668181722</v>
      </c>
      <c r="DM295" s="69">
        <f t="shared" ref="DM295" si="1644">BW295*$CM295</f>
        <v>938835.36257309944</v>
      </c>
      <c r="DN295" s="692">
        <f t="shared" ref="DN295" si="1645">SUM(DM284:DM295)/1000000</f>
        <v>10.328234844550012</v>
      </c>
      <c r="DO295" s="69">
        <f t="shared" ref="DO295" si="1646">BY295*$CM295</f>
        <v>1963711.8362573101</v>
      </c>
      <c r="DP295" s="692">
        <f t="shared" ref="DP295" si="1647">SUM(DO284:DO295)/1000000</f>
        <v>22.190100741485409</v>
      </c>
      <c r="DQ295" s="69">
        <f t="shared" ref="DQ295" si="1648">CA295*$CM295</f>
        <v>2003829.6578947371</v>
      </c>
      <c r="DR295" s="692">
        <f t="shared" ref="DR295" si="1649">SUM(DQ284:DQ295)/1000000</f>
        <v>20.306853001004278</v>
      </c>
      <c r="DS295" s="69">
        <f t="shared" ref="DS295" si="1650">CC295*$CM295</f>
        <v>3967541.4941520472</v>
      </c>
      <c r="DT295" s="692">
        <f t="shared" ref="DT295" si="1651">SUM(DS284:DS295)/1000000</f>
        <v>42.496953742489687</v>
      </c>
      <c r="DU295" s="69">
        <f t="shared" ref="DU295" si="1652">CE295*$CM295</f>
        <v>2842572.7456140355</v>
      </c>
      <c r="DV295" s="471">
        <f t="shared" ref="DV295" si="1653">SUM(DU284:DU295)/1000000</f>
        <v>31.819538489353604</v>
      </c>
      <c r="DW295" s="69">
        <f t="shared" ref="DW295" si="1654">CG295*$CM295</f>
        <v>2066333.4064327488</v>
      </c>
      <c r="DX295" s="692">
        <f t="shared" ref="DX295" si="1655">SUM(DW284:DW295)/1000000</f>
        <v>21.032454856472445</v>
      </c>
      <c r="DY295" s="69">
        <f t="shared" ref="DY295" si="1656">CI295*$CM295</f>
        <v>4908906.1520467838</v>
      </c>
      <c r="DZ295" s="692">
        <f t="shared" ref="DZ295" si="1657">SUM(DY284:DY295)/1000000</f>
        <v>52.851993345826052</v>
      </c>
      <c r="EA295" s="91"/>
      <c r="EB295" s="457">
        <v>344000</v>
      </c>
      <c r="EC295" s="69">
        <f t="shared" si="405"/>
        <v>1185000</v>
      </c>
      <c r="ED295" s="457">
        <v>1529000</v>
      </c>
      <c r="EE295" s="457">
        <v>213000</v>
      </c>
      <c r="EF295" s="69">
        <f t="shared" si="406"/>
        <v>610000</v>
      </c>
      <c r="EG295" s="457">
        <v>823000</v>
      </c>
      <c r="EH295" s="457">
        <v>557000</v>
      </c>
      <c r="EI295" s="69">
        <f t="shared" si="435"/>
        <v>1796000</v>
      </c>
      <c r="EJ295" s="457">
        <v>2353000</v>
      </c>
      <c r="EK295" s="91"/>
      <c r="EL295" s="69">
        <f t="shared" ref="EL295" si="1658">SUM(EB284:EB295)</f>
        <v>3943000</v>
      </c>
      <c r="EM295" s="69">
        <f t="shared" ref="EM295" si="1659">SUM(EC284:EC295)</f>
        <v>16567000</v>
      </c>
      <c r="EN295" s="69">
        <f t="shared" ref="EN295" si="1660">SUM(ED284:ED295)</f>
        <v>20510000</v>
      </c>
      <c r="EO295" s="69">
        <f t="shared" ref="EO295" si="1661">SUM(EE284:EE295)</f>
        <v>2970000</v>
      </c>
      <c r="EP295" s="69">
        <f t="shared" ref="EP295" si="1662">SUM(EF284:EF295)</f>
        <v>10536000</v>
      </c>
      <c r="EQ295" s="69">
        <f t="shared" ref="EQ295" si="1663">SUM(EG284:EG295)</f>
        <v>13506000</v>
      </c>
      <c r="ER295" s="69">
        <f t="shared" ref="ER295" si="1664">SUM(EH284:EH295)</f>
        <v>6912000</v>
      </c>
      <c r="ES295" s="69">
        <f t="shared" ref="ES295" si="1665">SUM(EI284:EI295)</f>
        <v>27105000</v>
      </c>
      <c r="ET295" s="69">
        <f t="shared" ref="ET295" si="1666">SUM(EJ284:EJ295)</f>
        <v>34017000</v>
      </c>
      <c r="EU295" s="91"/>
    </row>
    <row r="296" spans="1:151" ht="15" customHeight="1">
      <c r="A296" s="61">
        <v>41913</v>
      </c>
      <c r="B296" s="457">
        <v>455</v>
      </c>
      <c r="C296" s="70">
        <f t="shared" si="437"/>
        <v>1259</v>
      </c>
      <c r="D296" s="457">
        <v>1714</v>
      </c>
      <c r="E296" s="70">
        <f t="shared" ref="E296" si="1667">H296-B296</f>
        <v>3624</v>
      </c>
      <c r="F296" s="70">
        <f t="shared" ref="F296" si="1668">I296-C296</f>
        <v>4640</v>
      </c>
      <c r="G296" s="70">
        <f t="shared" ref="G296" si="1669">J296-D296</f>
        <v>8264</v>
      </c>
      <c r="H296" s="457">
        <v>4079</v>
      </c>
      <c r="I296" s="70">
        <f t="shared" si="441"/>
        <v>5899</v>
      </c>
      <c r="J296" s="457">
        <v>9978</v>
      </c>
      <c r="K296" s="23"/>
      <c r="L296" s="457">
        <v>646</v>
      </c>
      <c r="M296" s="70">
        <f t="shared" si="442"/>
        <v>1051</v>
      </c>
      <c r="N296" s="457">
        <v>1697</v>
      </c>
      <c r="O296" s="70">
        <f t="shared" ref="O296" si="1670">R296-L296</f>
        <v>754</v>
      </c>
      <c r="P296" s="70">
        <f t="shared" ref="P296" si="1671">S296-M296</f>
        <v>1156</v>
      </c>
      <c r="Q296" s="70">
        <f t="shared" ref="Q296" si="1672">T296-N296</f>
        <v>1910</v>
      </c>
      <c r="R296" s="457">
        <v>1400</v>
      </c>
      <c r="S296" s="70">
        <f t="shared" si="494"/>
        <v>2207</v>
      </c>
      <c r="T296" s="457">
        <v>3607</v>
      </c>
      <c r="U296" s="23"/>
      <c r="V296" s="457">
        <v>-191</v>
      </c>
      <c r="W296" s="70">
        <f t="shared" si="495"/>
        <v>208</v>
      </c>
      <c r="X296" s="457">
        <v>17</v>
      </c>
      <c r="Y296" s="70">
        <f t="shared" ref="Y296" si="1673">+E296-O296</f>
        <v>2870</v>
      </c>
      <c r="Z296" s="70">
        <f t="shared" ref="Z296" si="1674">+F296-P296</f>
        <v>3484</v>
      </c>
      <c r="AA296" s="70">
        <f t="shared" ref="AA296" si="1675">+G296-Q296</f>
        <v>6354</v>
      </c>
      <c r="AB296" s="457">
        <v>2679</v>
      </c>
      <c r="AC296" s="70">
        <f t="shared" si="497"/>
        <v>3692</v>
      </c>
      <c r="AD296" s="457">
        <v>6371</v>
      </c>
      <c r="AE296" s="23"/>
      <c r="AF296" s="233">
        <f t="shared" ref="AF296" si="1676">SUM(V285:V296)</f>
        <v>-3623</v>
      </c>
      <c r="AG296" s="233">
        <f t="shared" ref="AG296" si="1677">AH296-AF296</f>
        <v>-1688</v>
      </c>
      <c r="AH296" s="233">
        <f t="shared" ref="AH296" si="1678">SUM(X285:X296)</f>
        <v>-5311</v>
      </c>
      <c r="AI296" s="233">
        <f t="shared" ref="AI296" si="1679">AL296-AF296</f>
        <v>25448</v>
      </c>
      <c r="AJ296" s="233">
        <f t="shared" ref="AJ296" si="1680">AM296-AG296</f>
        <v>27547</v>
      </c>
      <c r="AK296" s="233">
        <f t="shared" ref="AK296" si="1681">AN296-AH296</f>
        <v>52995</v>
      </c>
      <c r="AL296" s="233">
        <f t="shared" ref="AL296" si="1682">SUM(AB285:AB296)</f>
        <v>21825</v>
      </c>
      <c r="AM296" s="233">
        <f t="shared" ref="AM296" si="1683">AN296-AL296</f>
        <v>25859</v>
      </c>
      <c r="AN296" s="233">
        <f t="shared" ref="AN296" si="1684">SUM(AD285:AD296)</f>
        <v>47684</v>
      </c>
      <c r="AO296" s="23"/>
      <c r="AP296" s="233">
        <f t="shared" si="498"/>
        <v>6723</v>
      </c>
      <c r="AQ296" s="233">
        <f t="shared" si="499"/>
        <v>10346</v>
      </c>
      <c r="AR296" s="233">
        <f t="shared" si="500"/>
        <v>-3623</v>
      </c>
      <c r="AS296" s="233">
        <f t="shared" si="501"/>
        <v>37708</v>
      </c>
      <c r="AT296" s="233">
        <f t="shared" si="502"/>
        <v>12260</v>
      </c>
      <c r="AU296" s="233">
        <f t="shared" si="503"/>
        <v>25448</v>
      </c>
      <c r="AV296" s="409">
        <f t="shared" si="504"/>
        <v>44431</v>
      </c>
      <c r="AW296" s="409">
        <f t="shared" si="505"/>
        <v>22606</v>
      </c>
      <c r="AX296" s="233">
        <f t="shared" si="506"/>
        <v>21825</v>
      </c>
      <c r="AY296" s="75"/>
      <c r="AZ296" s="744">
        <v>461739</v>
      </c>
      <c r="BA296" s="382">
        <f t="shared" ref="BA296" si="1685">SUM(AZ285:AZ296)/1000000</f>
        <v>4.9333359999999997</v>
      </c>
      <c r="BB296" s="69">
        <f t="shared" ref="BB296" si="1686">BD296-AZ296</f>
        <v>79639</v>
      </c>
      <c r="BC296" s="382">
        <f t="shared" ref="BC296" si="1687">SUM(BB285:BB296)/1000000</f>
        <v>1.6491359999999999</v>
      </c>
      <c r="BD296" s="744">
        <v>541378</v>
      </c>
      <c r="BE296" s="382">
        <f t="shared" si="430"/>
        <v>6.5824720000000001</v>
      </c>
      <c r="BF296" s="744">
        <v>548915</v>
      </c>
      <c r="BG296" s="382">
        <f t="shared" ref="BG296" si="1688">SUM(BF285:BF296)/1000000</f>
        <v>6.8954009999999997</v>
      </c>
      <c r="BH296" s="69">
        <f t="shared" ref="BH296" si="1689">BJ296-BF296</f>
        <v>3005251</v>
      </c>
      <c r="BI296" s="382">
        <f t="shared" ref="BI296" si="1690">SUM(BH285:BH296)/1000000</f>
        <v>39.095841999999998</v>
      </c>
      <c r="BJ296" s="744">
        <v>3554166</v>
      </c>
      <c r="BK296" s="382">
        <f t="shared" ref="BK296" si="1691">SUM(BJ285:BJ296)/1000000</f>
        <v>45.991242999999997</v>
      </c>
      <c r="BL296" s="69">
        <f t="shared" ref="BL296" si="1692">AZ296+BF296</f>
        <v>1010654</v>
      </c>
      <c r="BM296" s="382">
        <f t="shared" ref="BM296" si="1693">SUM(BL285:BL296)/1000000</f>
        <v>11.828737</v>
      </c>
      <c r="BN296" s="69">
        <f t="shared" ref="BN296" si="1694">BB296+BH296</f>
        <v>3084890</v>
      </c>
      <c r="BO296" s="382">
        <f t="shared" ref="BO296" si="1695">SUM(BN285:BN296)/1000000</f>
        <v>40.744978000000003</v>
      </c>
      <c r="BP296" s="744">
        <v>4096954</v>
      </c>
      <c r="BQ296" s="382">
        <f t="shared" si="492"/>
        <v>52.583171</v>
      </c>
      <c r="BR296" s="20"/>
      <c r="BS296" s="744">
        <v>930578</v>
      </c>
      <c r="BT296" s="420">
        <f t="shared" ref="BT296" si="1696">SUM(BS285:BS296)/1000000</f>
        <v>9.1113370000000007</v>
      </c>
      <c r="BU296" s="69">
        <f t="shared" ref="BU296" si="1697">BW296-BS296</f>
        <v>60252</v>
      </c>
      <c r="BV296" s="420">
        <f t="shared" ref="BV296" si="1698">SUM(BU285:BU296)/1000000</f>
        <v>0.64104000000000005</v>
      </c>
      <c r="BW296" s="744">
        <v>990830</v>
      </c>
      <c r="BX296" s="420">
        <f t="shared" si="432"/>
        <v>9.7523769999999992</v>
      </c>
      <c r="BY296" s="744">
        <v>1963166</v>
      </c>
      <c r="BZ296" s="420">
        <f t="shared" ref="BZ296" si="1699">SUM(BY285:BY296)/1000000</f>
        <v>20.775030999999998</v>
      </c>
      <c r="CA296" s="69">
        <f t="shared" ref="CA296" si="1700">CC296-BY296</f>
        <v>1909072</v>
      </c>
      <c r="CB296" s="420">
        <f t="shared" ref="CB296" si="1701">SUM(CA285:CA296)/1000000</f>
        <v>19.224359</v>
      </c>
      <c r="CC296" s="744">
        <v>3872238</v>
      </c>
      <c r="CD296" s="420">
        <f t="shared" ref="CD296" si="1702">SUM(CC285:CC296)/1000000</f>
        <v>39.999389999999998</v>
      </c>
      <c r="CE296" s="69">
        <f t="shared" ref="CE296" si="1703">BS296+BY296</f>
        <v>2893744</v>
      </c>
      <c r="CF296" s="420">
        <f t="shared" ref="CF296" si="1704">SUM(CE285:CE296)/1000000</f>
        <v>29.886368000000001</v>
      </c>
      <c r="CG296" s="69">
        <f t="shared" ref="CG296" si="1705">CI296-CE296</f>
        <v>1971746</v>
      </c>
      <c r="CH296" s="420">
        <f t="shared" ref="CH296" si="1706">SUM(CG285:CG296)/1000000</f>
        <v>19.888421999999998</v>
      </c>
      <c r="CI296" s="744">
        <v>4865490</v>
      </c>
      <c r="CJ296" s="471">
        <f t="shared" si="387"/>
        <v>49.774790000000003</v>
      </c>
      <c r="CK296" s="96"/>
      <c r="CL296" s="514">
        <v>1026</v>
      </c>
      <c r="CM296" s="868">
        <f t="shared" si="403"/>
        <v>1.0730994152046784</v>
      </c>
      <c r="CN296" s="613"/>
      <c r="CO296" s="96"/>
      <c r="CP296" s="69">
        <f t="shared" ref="CP296" si="1707">AZ296*$CM296</f>
        <v>495491.85087719304</v>
      </c>
      <c r="CQ296" s="692">
        <f t="shared" ref="CQ296" si="1708">SUM(CP285:CP296)/1000000</f>
        <v>5.2898336573726912</v>
      </c>
      <c r="CR296" s="69">
        <f t="shared" ref="CR296" si="1709">BB296*$CM296</f>
        <v>85460.564327485379</v>
      </c>
      <c r="CS296" s="692">
        <f t="shared" ref="CS296" si="1710">SUM(CR285:CR296)/1000000</f>
        <v>1.7679912401036493</v>
      </c>
      <c r="CT296" s="69">
        <f t="shared" ref="CT296" si="1711">BD296*$CM296</f>
        <v>580952.41520467843</v>
      </c>
      <c r="CU296" s="692">
        <f t="shared" ref="CU296" si="1712">SUM(CT285:CT296)/1000000</f>
        <v>7.0578248974763396</v>
      </c>
      <c r="CV296" s="69">
        <f t="shared" ref="CV296" si="1713">BF296*$CM296</f>
        <v>589040.36549707607</v>
      </c>
      <c r="CW296" s="692">
        <f t="shared" ref="CW296" si="1714">SUM(CV285:CV296)/1000000</f>
        <v>7.395223951522822</v>
      </c>
      <c r="CX296" s="69">
        <f t="shared" ref="CX296" si="1715">BH296*$CM296</f>
        <v>3224933.0906432751</v>
      </c>
      <c r="CY296" s="692">
        <f t="shared" ref="CY296" si="1716">SUM(CX285:CX296)/1000000</f>
        <v>41.917285908120803</v>
      </c>
      <c r="CZ296" s="69">
        <f t="shared" ref="CZ296" si="1717">BJ296*$CM296</f>
        <v>3813973.456140351</v>
      </c>
      <c r="DA296" s="692">
        <f t="shared" ref="DA296" si="1718">SUM(CZ285:CZ296)/1000000</f>
        <v>49.31250985964364</v>
      </c>
      <c r="DB296" s="69">
        <f t="shared" ref="DB296" si="1719">BL296*$CM296</f>
        <v>1084532.216374269</v>
      </c>
      <c r="DC296" s="692">
        <f t="shared" ref="DC296" si="1720">SUM(DB285:DB296)/1000000</f>
        <v>12.685057608895512</v>
      </c>
      <c r="DD296" s="69">
        <f t="shared" ref="DD296" si="1721">BN296*$CM296</f>
        <v>3310393.6549707605</v>
      </c>
      <c r="DE296" s="692">
        <f t="shared" ref="DE296" si="1722">SUM(DD285:DD296)/1000000</f>
        <v>43.685277148224465</v>
      </c>
      <c r="DF296" s="69">
        <f t="shared" ref="DF296" si="1723">BP296*$CM296</f>
        <v>4396438.9415204683</v>
      </c>
      <c r="DG296" s="692">
        <f t="shared" ref="DG296" si="1724">SUM(DF285:DF296)/1000000</f>
        <v>56.380471642975955</v>
      </c>
      <c r="DH296" s="20"/>
      <c r="DI296" s="69">
        <f t="shared" ref="DI296" si="1725">BS296*$CM296</f>
        <v>998602.70760233921</v>
      </c>
      <c r="DJ296" s="692">
        <f t="shared" ref="DJ296" si="1726">SUM(DI285:DI296)/1000000</f>
        <v>9.7692636436944689</v>
      </c>
      <c r="DK296" s="69">
        <f t="shared" ref="DK296" si="1727">BU296*$CM296</f>
        <v>64656.385964912282</v>
      </c>
      <c r="DL296" s="692">
        <f t="shared" ref="DL296" si="1728">SUM(DK285:DK296)/1000000</f>
        <v>0.68717735040734729</v>
      </c>
      <c r="DM296" s="69">
        <f t="shared" ref="DM296" si="1729">BW296*$CM296</f>
        <v>1063259.0935672515</v>
      </c>
      <c r="DN296" s="692">
        <f t="shared" ref="DN296" si="1730">SUM(DM285:DM296)/1000000</f>
        <v>10.45644099410182</v>
      </c>
      <c r="DO296" s="69">
        <f t="shared" ref="DO296" si="1731">BY296*$CM296</f>
        <v>2106672.2865497079</v>
      </c>
      <c r="DP296" s="692">
        <f t="shared" ref="DP296" si="1732">SUM(DO285:DO296)/1000000</f>
        <v>22.275552764521606</v>
      </c>
      <c r="DQ296" s="69">
        <f t="shared" ref="DQ296" si="1733">CA296*$CM296</f>
        <v>2048624.0467836258</v>
      </c>
      <c r="DR296" s="692">
        <f t="shared" ref="DR296" si="1734">SUM(DQ285:DQ296)/1000000</f>
        <v>20.615754640451996</v>
      </c>
      <c r="DS296" s="69">
        <f t="shared" ref="DS296" si="1735">CC296*$CM296</f>
        <v>4155296.3333333335</v>
      </c>
      <c r="DT296" s="692">
        <f t="shared" ref="DT296" si="1736">SUM(DS285:DS296)/1000000</f>
        <v>42.891307404973603</v>
      </c>
      <c r="DU296" s="69">
        <f t="shared" ref="DU296" si="1737">CE296*$CM296</f>
        <v>3105274.9941520472</v>
      </c>
      <c r="DV296" s="471">
        <f t="shared" ref="DV296" si="1738">SUM(DU285:DU296)/1000000</f>
        <v>32.044816408216072</v>
      </c>
      <c r="DW296" s="69">
        <f t="shared" ref="DW296" si="1739">CG296*$CM296</f>
        <v>2115879.4795321641</v>
      </c>
      <c r="DX296" s="692">
        <f t="shared" ref="DX296" si="1740">SUM(DW285:DW296)/1000000</f>
        <v>21.327619350483374</v>
      </c>
      <c r="DY296" s="69">
        <f t="shared" ref="DY296" si="1741">CI296*$CM296</f>
        <v>5221154.4736842113</v>
      </c>
      <c r="DZ296" s="692">
        <f t="shared" ref="DZ296" si="1742">SUM(DY285:DY296)/1000000</f>
        <v>53.372435758699453</v>
      </c>
      <c r="EA296" s="91"/>
      <c r="EB296" s="457">
        <v>350000</v>
      </c>
      <c r="EC296" s="69">
        <f t="shared" si="405"/>
        <v>1386000</v>
      </c>
      <c r="ED296" s="457">
        <v>1736000</v>
      </c>
      <c r="EE296" s="457">
        <v>245000</v>
      </c>
      <c r="EF296" s="69">
        <f t="shared" si="406"/>
        <v>772000</v>
      </c>
      <c r="EG296" s="457">
        <v>1017000</v>
      </c>
      <c r="EH296" s="457">
        <v>595000</v>
      </c>
      <c r="EI296" s="69">
        <f t="shared" si="435"/>
        <v>2158000</v>
      </c>
      <c r="EJ296" s="457">
        <v>2753000</v>
      </c>
      <c r="EK296" s="91"/>
      <c r="EL296" s="69">
        <f t="shared" ref="EL296" si="1743">SUM(EB285:EB296)</f>
        <v>3949000</v>
      </c>
      <c r="EM296" s="69">
        <f t="shared" ref="EM296" si="1744">SUM(EC285:EC296)</f>
        <v>16645000</v>
      </c>
      <c r="EN296" s="69">
        <f t="shared" ref="EN296" si="1745">SUM(ED285:ED296)</f>
        <v>20594000</v>
      </c>
      <c r="EO296" s="69">
        <f t="shared" ref="EO296" si="1746">SUM(EE285:EE296)</f>
        <v>2987000</v>
      </c>
      <c r="EP296" s="69">
        <f t="shared" ref="EP296" si="1747">SUM(EF285:EF296)</f>
        <v>10622000</v>
      </c>
      <c r="EQ296" s="69">
        <f t="shared" ref="EQ296" si="1748">SUM(EG285:EG296)</f>
        <v>13609000</v>
      </c>
      <c r="ER296" s="69">
        <f t="shared" ref="ER296" si="1749">SUM(EH285:EH296)</f>
        <v>6936000</v>
      </c>
      <c r="ES296" s="69">
        <f t="shared" ref="ES296" si="1750">SUM(EI285:EI296)</f>
        <v>27268000</v>
      </c>
      <c r="ET296" s="69">
        <f t="shared" ref="ET296" si="1751">SUM(EJ285:EJ296)</f>
        <v>34204000</v>
      </c>
      <c r="EU296" s="91"/>
    </row>
    <row r="297" spans="1:151" ht="15" customHeight="1">
      <c r="A297" s="61">
        <v>41944</v>
      </c>
      <c r="B297" s="457">
        <v>554</v>
      </c>
      <c r="C297" s="70">
        <f t="shared" si="437"/>
        <v>1346</v>
      </c>
      <c r="D297" s="457">
        <v>1900</v>
      </c>
      <c r="E297" s="70">
        <f t="shared" ref="E297" si="1752">H297-B297</f>
        <v>3401</v>
      </c>
      <c r="F297" s="70">
        <f t="shared" ref="F297" si="1753">I297-C297</f>
        <v>4565</v>
      </c>
      <c r="G297" s="70">
        <f t="shared" ref="G297" si="1754">J297-D297</f>
        <v>7966</v>
      </c>
      <c r="H297" s="457">
        <v>3955</v>
      </c>
      <c r="I297" s="70">
        <f t="shared" si="441"/>
        <v>5911</v>
      </c>
      <c r="J297" s="457">
        <v>9866</v>
      </c>
      <c r="K297" s="23"/>
      <c r="L297" s="457">
        <v>661</v>
      </c>
      <c r="M297" s="70">
        <f t="shared" si="442"/>
        <v>1105</v>
      </c>
      <c r="N297" s="457">
        <v>1766</v>
      </c>
      <c r="O297" s="70">
        <f t="shared" ref="O297" si="1755">R297-L297</f>
        <v>949</v>
      </c>
      <c r="P297" s="70">
        <f t="shared" ref="P297" si="1756">S297-M297</f>
        <v>1314</v>
      </c>
      <c r="Q297" s="70">
        <f t="shared" ref="Q297" si="1757">T297-N297</f>
        <v>2263</v>
      </c>
      <c r="R297" s="457">
        <v>1610</v>
      </c>
      <c r="S297" s="70">
        <f t="shared" si="494"/>
        <v>2419</v>
      </c>
      <c r="T297" s="457">
        <v>4029</v>
      </c>
      <c r="U297" s="23"/>
      <c r="V297" s="457">
        <v>-107</v>
      </c>
      <c r="W297" s="70">
        <f t="shared" si="495"/>
        <v>241</v>
      </c>
      <c r="X297" s="457">
        <v>134</v>
      </c>
      <c r="Y297" s="70">
        <f t="shared" ref="Y297:AA298" si="1758">+E297-O297</f>
        <v>2452</v>
      </c>
      <c r="Z297" s="70">
        <f t="shared" si="1758"/>
        <v>3251</v>
      </c>
      <c r="AA297" s="70">
        <f t="shared" si="1758"/>
        <v>5703</v>
      </c>
      <c r="AB297" s="457">
        <v>2345</v>
      </c>
      <c r="AC297" s="70">
        <f t="shared" si="497"/>
        <v>3492</v>
      </c>
      <c r="AD297" s="457">
        <v>5837</v>
      </c>
      <c r="AE297" s="23"/>
      <c r="AF297" s="233">
        <f t="shared" ref="AF297" si="1759">SUM(V286:V297)</f>
        <v>-3408</v>
      </c>
      <c r="AG297" s="233">
        <f t="shared" ref="AG297" si="1760">AH297-AF297</f>
        <v>-1134</v>
      </c>
      <c r="AH297" s="233">
        <f t="shared" ref="AH297" si="1761">SUM(X286:X297)</f>
        <v>-4542</v>
      </c>
      <c r="AI297" s="233">
        <f t="shared" ref="AI297" si="1762">AL297-AF297</f>
        <v>25947</v>
      </c>
      <c r="AJ297" s="233">
        <f t="shared" ref="AJ297" si="1763">AM297-AG297</f>
        <v>28431</v>
      </c>
      <c r="AK297" s="233">
        <f t="shared" ref="AK297" si="1764">AN297-AH297</f>
        <v>54378</v>
      </c>
      <c r="AL297" s="233">
        <f t="shared" ref="AL297" si="1765">SUM(AB286:AB297)</f>
        <v>22539</v>
      </c>
      <c r="AM297" s="233">
        <f t="shared" ref="AM297" si="1766">AN297-AL297</f>
        <v>27297</v>
      </c>
      <c r="AN297" s="233">
        <f t="shared" ref="AN297" si="1767">SUM(AD286:AD297)</f>
        <v>49836</v>
      </c>
      <c r="AO297" s="23"/>
      <c r="AP297" s="233">
        <f t="shared" si="498"/>
        <v>6781</v>
      </c>
      <c r="AQ297" s="233">
        <f t="shared" si="499"/>
        <v>10189</v>
      </c>
      <c r="AR297" s="233">
        <f t="shared" si="500"/>
        <v>-3408</v>
      </c>
      <c r="AS297" s="233">
        <f t="shared" si="501"/>
        <v>38249</v>
      </c>
      <c r="AT297" s="233">
        <f t="shared" si="502"/>
        <v>12302</v>
      </c>
      <c r="AU297" s="233">
        <f t="shared" si="503"/>
        <v>25947</v>
      </c>
      <c r="AV297" s="409">
        <f t="shared" si="504"/>
        <v>45030</v>
      </c>
      <c r="AW297" s="409">
        <f t="shared" si="505"/>
        <v>22491</v>
      </c>
      <c r="AX297" s="233">
        <f t="shared" si="506"/>
        <v>22539</v>
      </c>
      <c r="AY297" s="75"/>
      <c r="AZ297" s="744">
        <v>470273</v>
      </c>
      <c r="BA297" s="382">
        <f t="shared" ref="BA297" si="1768">SUM(AZ286:AZ297)/1000000</f>
        <v>5.0221080000000002</v>
      </c>
      <c r="BB297" s="69">
        <f t="shared" ref="BB297" si="1769">BD297-AZ297</f>
        <v>113524</v>
      </c>
      <c r="BC297" s="382">
        <f t="shared" ref="BC297" si="1770">SUM(BB286:BB297)/1000000</f>
        <v>1.592287</v>
      </c>
      <c r="BD297" s="744">
        <v>583797</v>
      </c>
      <c r="BE297" s="382">
        <f t="shared" si="430"/>
        <v>6.614395</v>
      </c>
      <c r="BF297" s="744">
        <v>558139</v>
      </c>
      <c r="BG297" s="382">
        <f t="shared" ref="BG297" si="1771">SUM(BF286:BF297)/1000000</f>
        <v>6.9248419999999999</v>
      </c>
      <c r="BH297" s="69">
        <f t="shared" ref="BH297" si="1772">BJ297-BF297</f>
        <v>3036913</v>
      </c>
      <c r="BI297" s="382">
        <f t="shared" ref="BI297" si="1773">SUM(BH286:BH297)/1000000</f>
        <v>38.681279000000004</v>
      </c>
      <c r="BJ297" s="744">
        <v>3595052</v>
      </c>
      <c r="BK297" s="382">
        <f t="shared" ref="BK297" si="1774">SUM(BJ286:BJ297)/1000000</f>
        <v>45.606121000000002</v>
      </c>
      <c r="BL297" s="69">
        <f t="shared" ref="BL297" si="1775">AZ297+BF297</f>
        <v>1028412</v>
      </c>
      <c r="BM297" s="382">
        <f t="shared" ref="BM297" si="1776">SUM(BL286:BL297)/1000000</f>
        <v>11.946949999999999</v>
      </c>
      <c r="BN297" s="69">
        <f t="shared" ref="BN297" si="1777">BB297+BH297</f>
        <v>3150437</v>
      </c>
      <c r="BO297" s="382">
        <f t="shared" ref="BO297" si="1778">SUM(BN286:BN297)/1000000</f>
        <v>40.273566000000002</v>
      </c>
      <c r="BP297" s="744">
        <v>4180394</v>
      </c>
      <c r="BQ297" s="382">
        <f t="shared" si="492"/>
        <v>52.230975999999998</v>
      </c>
      <c r="BR297" s="20"/>
      <c r="BS297" s="744">
        <v>909767</v>
      </c>
      <c r="BT297" s="420">
        <f t="shared" ref="BT297" si="1779">SUM(BS286:BS297)/1000000</f>
        <v>9.1162340000000004</v>
      </c>
      <c r="BU297" s="69">
        <f t="shared" ref="BU297" si="1780">BW297-BS297</f>
        <v>51196</v>
      </c>
      <c r="BV297" s="420">
        <f t="shared" ref="BV297" si="1781">SUM(BU286:BU297)/1000000</f>
        <v>0.62424299999999999</v>
      </c>
      <c r="BW297" s="744">
        <v>960963</v>
      </c>
      <c r="BX297" s="420">
        <f t="shared" si="432"/>
        <v>9.7404770000000003</v>
      </c>
      <c r="BY297" s="744">
        <v>1835677</v>
      </c>
      <c r="BZ297" s="420">
        <f t="shared" ref="BZ297" si="1782">SUM(BY286:BY297)/1000000</f>
        <v>20.740863999999998</v>
      </c>
      <c r="CA297" s="69">
        <f t="shared" ref="CA297" si="1783">CC297-BY297</f>
        <v>1534241</v>
      </c>
      <c r="CB297" s="420">
        <f t="shared" ref="CB297" si="1784">SUM(CA286:CA297)/1000000</f>
        <v>19.400528999999999</v>
      </c>
      <c r="CC297" s="744">
        <v>3369918</v>
      </c>
      <c r="CD297" s="420">
        <f t="shared" ref="CD297" si="1785">SUM(CC286:CC297)/1000000</f>
        <v>40.141393000000001</v>
      </c>
      <c r="CE297" s="69">
        <f t="shared" ref="CE297" si="1786">BS297+BY297</f>
        <v>2745444</v>
      </c>
      <c r="CF297" s="420">
        <f t="shared" ref="CF297" si="1787">SUM(CE286:CE297)/1000000</f>
        <v>29.857098000000001</v>
      </c>
      <c r="CG297" s="69">
        <f t="shared" ref="CG297" si="1788">CI297-CE297</f>
        <v>1588027</v>
      </c>
      <c r="CH297" s="420">
        <f t="shared" ref="CH297" si="1789">SUM(CG286:CG297)/1000000</f>
        <v>20.048452000000001</v>
      </c>
      <c r="CI297" s="744">
        <v>4333471</v>
      </c>
      <c r="CJ297" s="471">
        <f t="shared" si="387"/>
        <v>49.905549999999998</v>
      </c>
      <c r="CK297" s="96"/>
      <c r="CL297" s="514">
        <v>1026</v>
      </c>
      <c r="CM297" s="868">
        <f t="shared" si="403"/>
        <v>1.0730994152046784</v>
      </c>
      <c r="CN297" s="613"/>
      <c r="CO297" s="96"/>
      <c r="CP297" s="69">
        <f t="shared" ref="CP297" si="1790">AZ297*$CM297</f>
        <v>504649.68128654972</v>
      </c>
      <c r="CQ297" s="692">
        <f t="shared" ref="CQ297" si="1791">SUM(CP286:CP297)/1000000</f>
        <v>5.3890464651071168</v>
      </c>
      <c r="CR297" s="69">
        <f t="shared" ref="CR297" si="1792">BB297*$CM297</f>
        <v>121822.53801169591</v>
      </c>
      <c r="CS297" s="692">
        <f t="shared" ref="CS297" si="1793">SUM(CR286:CR297)/1000000</f>
        <v>1.7087513524396696</v>
      </c>
      <c r="CT297" s="69">
        <f t="shared" ref="CT297" si="1794">BD297*$CM297</f>
        <v>626472.21929824562</v>
      </c>
      <c r="CU297" s="692">
        <f t="shared" ref="CU297" si="1795">SUM(CT286:CT297)/1000000</f>
        <v>7.0977978175467857</v>
      </c>
      <c r="CV297" s="69">
        <f t="shared" ref="CV297" si="1796">BF297*$CM297</f>
        <v>598938.63450292405</v>
      </c>
      <c r="CW297" s="692">
        <f t="shared" ref="CW297" si="1797">SUM(CV286:CV297)/1000000</f>
        <v>7.4322933794620401</v>
      </c>
      <c r="CX297" s="69">
        <f t="shared" ref="CX297" si="1798">BH297*$CM297</f>
        <v>3258909.5643274854</v>
      </c>
      <c r="CY297" s="692">
        <f t="shared" ref="CY297" si="1799">SUM(CX286:CX297)/1000000</f>
        <v>41.508169337313156</v>
      </c>
      <c r="CZ297" s="69">
        <f t="shared" ref="CZ297" si="1800">BJ297*$CM297</f>
        <v>3857848.1988304094</v>
      </c>
      <c r="DA297" s="692">
        <f t="shared" ref="DA297" si="1801">SUM(CZ286:CZ297)/1000000</f>
        <v>48.940462716775201</v>
      </c>
      <c r="DB297" s="69">
        <f t="shared" ref="DB297" si="1802">BL297*$CM297</f>
        <v>1103588.3157894737</v>
      </c>
      <c r="DC297" s="692">
        <f t="shared" ref="DC297" si="1803">SUM(DB286:DB297)/1000000</f>
        <v>12.821339844569158</v>
      </c>
      <c r="DD297" s="69">
        <f t="shared" ref="DD297" si="1804">BN297*$CM297</f>
        <v>3380732.1023391816</v>
      </c>
      <c r="DE297" s="692">
        <f t="shared" ref="DE297" si="1805">SUM(DD286:DD297)/1000000</f>
        <v>43.216920689752826</v>
      </c>
      <c r="DF297" s="69">
        <f t="shared" ref="DF297" si="1806">BP297*$CM297</f>
        <v>4485978.356725147</v>
      </c>
      <c r="DG297" s="692">
        <f t="shared" ref="DG297" si="1807">SUM(DF286:DF297)/1000000</f>
        <v>56.049480415724261</v>
      </c>
      <c r="DH297" s="20"/>
      <c r="DI297" s="69">
        <f t="shared" ref="DI297" si="1808">BS297*$CM297</f>
        <v>976270.43567251472</v>
      </c>
      <c r="DJ297" s="692">
        <f t="shared" ref="DJ297" si="1809">SUM(DI286:DI297)/1000000</f>
        <v>9.7838913477067546</v>
      </c>
      <c r="DK297" s="69">
        <f t="shared" ref="DK297" si="1810">BU297*$CM297</f>
        <v>54938.397660818715</v>
      </c>
      <c r="DL297" s="692">
        <f t="shared" ref="DL297" si="1811">SUM(DK286:DK297)/1000000</f>
        <v>0.66985677799094601</v>
      </c>
      <c r="DM297" s="69">
        <f t="shared" ref="DM297" si="1812">BW297*$CM297</f>
        <v>1031208.8333333334</v>
      </c>
      <c r="DN297" s="692">
        <f t="shared" ref="DN297" si="1813">SUM(DM286:DM297)/1000000</f>
        <v>10.4537481256977</v>
      </c>
      <c r="DO297" s="69">
        <f t="shared" ref="DO297" si="1814">BY297*$CM297</f>
        <v>1969863.9152046784</v>
      </c>
      <c r="DP297" s="692">
        <f t="shared" ref="DP297" si="1815">SUM(DO286:DO297)/1000000</f>
        <v>22.258256212544818</v>
      </c>
      <c r="DQ297" s="69">
        <f t="shared" ref="DQ297" si="1816">CA297*$CM297</f>
        <v>1646393.1198830411</v>
      </c>
      <c r="DR297" s="692">
        <f t="shared" ref="DR297" si="1817">SUM(DQ286:DQ297)/1000000</f>
        <v>20.818869602999133</v>
      </c>
      <c r="DS297" s="69">
        <f t="shared" ref="DS297" si="1818">CC297*$CM297</f>
        <v>3616257.0350877196</v>
      </c>
      <c r="DT297" s="692">
        <f t="shared" ref="DT297" si="1819">SUM(DS286:DS297)/1000000</f>
        <v>43.077125815543951</v>
      </c>
      <c r="DU297" s="69">
        <f t="shared" ref="DU297" si="1820">CE297*$CM297</f>
        <v>2946134.3508771933</v>
      </c>
      <c r="DV297" s="471">
        <f t="shared" ref="DV297" si="1821">SUM(DU286:DU297)/1000000</f>
        <v>32.042147560251571</v>
      </c>
      <c r="DW297" s="69">
        <f t="shared" ref="DW297" si="1822">CG297*$CM297</f>
        <v>1704110.8450292398</v>
      </c>
      <c r="DX297" s="692">
        <f t="shared" ref="DX297" si="1823">SUM(DW286:DW297)/1000000</f>
        <v>21.514138789141953</v>
      </c>
      <c r="DY297" s="69">
        <f t="shared" ref="DY297" si="1824">CI297*$CM297</f>
        <v>4650245.1959064333</v>
      </c>
      <c r="DZ297" s="692">
        <f t="shared" ref="DZ297" si="1825">SUM(DY286:DY297)/1000000</f>
        <v>53.556286349393531</v>
      </c>
      <c r="EA297" s="91"/>
      <c r="EB297" s="457">
        <v>342000</v>
      </c>
      <c r="EC297" s="69">
        <f t="shared" si="405"/>
        <v>1270000</v>
      </c>
      <c r="ED297" s="457">
        <v>1612000</v>
      </c>
      <c r="EE297" s="457">
        <v>299000</v>
      </c>
      <c r="EF297" s="69">
        <f t="shared" si="406"/>
        <v>1061000</v>
      </c>
      <c r="EG297" s="457">
        <v>1360000</v>
      </c>
      <c r="EH297" s="457">
        <v>641000</v>
      </c>
      <c r="EI297" s="69">
        <f t="shared" si="435"/>
        <v>2330000</v>
      </c>
      <c r="EJ297" s="457">
        <v>2971000</v>
      </c>
      <c r="EK297" s="91"/>
      <c r="EL297" s="69">
        <f t="shared" ref="EL297" si="1826">SUM(EB286:EB297)</f>
        <v>3959000</v>
      </c>
      <c r="EM297" s="69">
        <f t="shared" ref="EM297" si="1827">SUM(EC286:EC297)</f>
        <v>16695000</v>
      </c>
      <c r="EN297" s="69">
        <f t="shared" ref="EN297" si="1828">SUM(ED286:ED297)</f>
        <v>20654000</v>
      </c>
      <c r="EO297" s="69">
        <f t="shared" ref="EO297" si="1829">SUM(EE286:EE297)</f>
        <v>3002000</v>
      </c>
      <c r="EP297" s="69">
        <f t="shared" ref="EP297" si="1830">SUM(EF286:EF297)</f>
        <v>10714000</v>
      </c>
      <c r="EQ297" s="69">
        <f t="shared" ref="EQ297" si="1831">SUM(EG286:EG297)</f>
        <v>13716000</v>
      </c>
      <c r="ER297" s="69">
        <f t="shared" ref="ER297" si="1832">SUM(EH286:EH297)</f>
        <v>6961000</v>
      </c>
      <c r="ES297" s="69">
        <f t="shared" ref="ES297" si="1833">SUM(EI286:EI297)</f>
        <v>27409000</v>
      </c>
      <c r="ET297" s="69">
        <f t="shared" ref="ET297" si="1834">SUM(EJ286:EJ297)</f>
        <v>34370000</v>
      </c>
      <c r="EU297" s="91"/>
    </row>
    <row r="298" spans="1:151">
      <c r="A298" s="61">
        <v>41974</v>
      </c>
      <c r="B298" s="457">
        <v>855</v>
      </c>
      <c r="C298" s="70">
        <f t="shared" si="437"/>
        <v>1989</v>
      </c>
      <c r="D298" s="457">
        <v>2844</v>
      </c>
      <c r="E298" s="70">
        <f t="shared" ref="E298" si="1835">H298-B298</f>
        <v>2698</v>
      </c>
      <c r="F298" s="70">
        <f t="shared" ref="F298" si="1836">I298-C298</f>
        <v>3451</v>
      </c>
      <c r="G298" s="70">
        <f t="shared" ref="G298" si="1837">J298-D298</f>
        <v>6149</v>
      </c>
      <c r="H298" s="457">
        <v>3553</v>
      </c>
      <c r="I298" s="70">
        <f t="shared" si="441"/>
        <v>5440</v>
      </c>
      <c r="J298" s="457">
        <v>8993</v>
      </c>
      <c r="K298" s="23"/>
      <c r="L298" s="457">
        <v>1060</v>
      </c>
      <c r="M298" s="70">
        <f t="shared" si="442"/>
        <v>1614</v>
      </c>
      <c r="N298" s="457">
        <v>2674</v>
      </c>
      <c r="O298" s="70">
        <f t="shared" ref="O298:O299" si="1838">R298-L298</f>
        <v>1025</v>
      </c>
      <c r="P298" s="70">
        <f t="shared" ref="P298" si="1839">S298-M298</f>
        <v>1800</v>
      </c>
      <c r="Q298" s="70">
        <f t="shared" ref="Q298" si="1840">T298-N298</f>
        <v>2825</v>
      </c>
      <c r="R298" s="457">
        <v>2085</v>
      </c>
      <c r="S298" s="70">
        <f t="shared" si="494"/>
        <v>3414</v>
      </c>
      <c r="T298" s="457">
        <v>5499</v>
      </c>
      <c r="U298" s="23"/>
      <c r="V298" s="457">
        <v>-205</v>
      </c>
      <c r="W298" s="70">
        <f t="shared" si="495"/>
        <v>375</v>
      </c>
      <c r="X298" s="457">
        <v>170</v>
      </c>
      <c r="Y298" s="70">
        <f t="shared" si="1758"/>
        <v>1673</v>
      </c>
      <c r="Z298" s="70">
        <f t="shared" si="1758"/>
        <v>1651</v>
      </c>
      <c r="AA298" s="70">
        <f t="shared" si="1758"/>
        <v>3324</v>
      </c>
      <c r="AB298" s="457">
        <v>1468</v>
      </c>
      <c r="AC298" s="70">
        <f t="shared" si="497"/>
        <v>2026</v>
      </c>
      <c r="AD298" s="457">
        <v>3494</v>
      </c>
      <c r="AE298" s="23"/>
      <c r="AF298" s="233">
        <f t="shared" ref="AF298" si="1841">SUM(V287:V298)</f>
        <v>-3041</v>
      </c>
      <c r="AG298" s="233">
        <f t="shared" ref="AG298" si="1842">AH298-AF298</f>
        <v>-756</v>
      </c>
      <c r="AH298" s="233">
        <f t="shared" ref="AH298" si="1843">SUM(X287:X298)</f>
        <v>-3797</v>
      </c>
      <c r="AI298" s="233">
        <f t="shared" ref="AI298" si="1844">AL298-AF298</f>
        <v>26047</v>
      </c>
      <c r="AJ298" s="233">
        <f t="shared" ref="AJ298" si="1845">AM298-AG298</f>
        <v>28672</v>
      </c>
      <c r="AK298" s="233">
        <f t="shared" ref="AK298" si="1846">AN298-AH298</f>
        <v>54719</v>
      </c>
      <c r="AL298" s="233">
        <f t="shared" ref="AL298" si="1847">SUM(AB287:AB298)</f>
        <v>23006</v>
      </c>
      <c r="AM298" s="233">
        <f t="shared" ref="AM298" si="1848">AN298-AL298</f>
        <v>27916</v>
      </c>
      <c r="AN298" s="233">
        <f t="shared" ref="AN298" si="1849">SUM(AD287:AD298)</f>
        <v>50922</v>
      </c>
      <c r="AO298" s="23"/>
      <c r="AP298" s="233">
        <f t="shared" si="498"/>
        <v>6913</v>
      </c>
      <c r="AQ298" s="233">
        <f t="shared" si="499"/>
        <v>9954</v>
      </c>
      <c r="AR298" s="233">
        <f t="shared" si="500"/>
        <v>-3041</v>
      </c>
      <c r="AS298" s="233">
        <f t="shared" si="501"/>
        <v>38213</v>
      </c>
      <c r="AT298" s="233">
        <f t="shared" si="502"/>
        <v>12166</v>
      </c>
      <c r="AU298" s="233">
        <f t="shared" si="503"/>
        <v>26047</v>
      </c>
      <c r="AV298" s="409">
        <f t="shared" si="504"/>
        <v>45126</v>
      </c>
      <c r="AW298" s="409">
        <f t="shared" si="505"/>
        <v>22120</v>
      </c>
      <c r="AX298" s="233">
        <f t="shared" si="506"/>
        <v>23006</v>
      </c>
      <c r="AY298" s="75"/>
      <c r="AZ298" s="744">
        <v>438324</v>
      </c>
      <c r="BA298" s="382">
        <f t="shared" ref="BA298" si="1850">SUM(AZ287:AZ298)/1000000</f>
        <v>5.1402419999999998</v>
      </c>
      <c r="BB298" s="69">
        <f t="shared" ref="BB298" si="1851">BD298-AZ298</f>
        <v>103540</v>
      </c>
      <c r="BC298" s="382">
        <f t="shared" ref="BC298" si="1852">SUM(BB287:BB298)/1000000</f>
        <v>1.5536890000000001</v>
      </c>
      <c r="BD298" s="744">
        <v>541864</v>
      </c>
      <c r="BE298" s="382">
        <f t="shared" si="430"/>
        <v>6.6939310000000001</v>
      </c>
      <c r="BF298" s="744">
        <v>509658</v>
      </c>
      <c r="BG298" s="382">
        <f t="shared" ref="BG298" si="1853">SUM(BF287:BF298)/1000000</f>
        <v>6.8682759999999998</v>
      </c>
      <c r="BH298" s="69">
        <f t="shared" ref="BH298" si="1854">BJ298-BF298</f>
        <v>3476058</v>
      </c>
      <c r="BI298" s="382">
        <f t="shared" ref="BI298" si="1855">SUM(BH287:BH298)/1000000</f>
        <v>38.398868999999998</v>
      </c>
      <c r="BJ298" s="744">
        <v>3985716</v>
      </c>
      <c r="BK298" s="382">
        <f t="shared" ref="BK298" si="1856">SUM(BJ287:BJ298)/1000000</f>
        <v>45.267144999999999</v>
      </c>
      <c r="BL298" s="69">
        <f t="shared" ref="BL298" si="1857">AZ298+BF298</f>
        <v>947982</v>
      </c>
      <c r="BM298" s="382">
        <f t="shared" ref="BM298" si="1858">SUM(BL287:BL298)/1000000</f>
        <v>12.008518</v>
      </c>
      <c r="BN298" s="69">
        <f t="shared" ref="BN298" si="1859">BB298+BH298</f>
        <v>3579598</v>
      </c>
      <c r="BO298" s="382">
        <f t="shared" ref="BO298" si="1860">SUM(BN287:BN298)/1000000</f>
        <v>39.952558000000003</v>
      </c>
      <c r="BP298" s="744">
        <v>4529089</v>
      </c>
      <c r="BQ298" s="382">
        <f t="shared" si="492"/>
        <v>51.971718000000003</v>
      </c>
      <c r="BR298" s="20"/>
      <c r="BS298" s="744">
        <v>833444</v>
      </c>
      <c r="BT298" s="420">
        <f t="shared" ref="BT298" si="1861">SUM(BS287:BS298)/1000000</f>
        <v>9.1857980000000001</v>
      </c>
      <c r="BU298" s="69">
        <f t="shared" ref="BU298" si="1862">BW298-BS298</f>
        <v>53467</v>
      </c>
      <c r="BV298" s="420">
        <f t="shared" ref="BV298" si="1863">SUM(BU287:BU298)/1000000</f>
        <v>0.625579</v>
      </c>
      <c r="BW298" s="744">
        <v>886911</v>
      </c>
      <c r="BX298" s="420">
        <f t="shared" si="432"/>
        <v>9.8113770000000002</v>
      </c>
      <c r="BY298" s="744">
        <v>1837255</v>
      </c>
      <c r="BZ298" s="420">
        <f t="shared" ref="BZ298" si="1864">SUM(BY287:BY298)/1000000</f>
        <v>20.924626</v>
      </c>
      <c r="CA298" s="69">
        <f t="shared" ref="CA298" si="1865">CC298-BY298</f>
        <v>1642980</v>
      </c>
      <c r="CB298" s="420">
        <f t="shared" ref="CB298" si="1866">SUM(CA287:CA298)/1000000</f>
        <v>19.236442</v>
      </c>
      <c r="CC298" s="744">
        <v>3480235</v>
      </c>
      <c r="CD298" s="420">
        <f t="shared" ref="CD298" si="1867">SUM(CC287:CC298)/1000000</f>
        <v>40.161068</v>
      </c>
      <c r="CE298" s="69">
        <f t="shared" ref="CE298" si="1868">BS298+BY298</f>
        <v>2670699</v>
      </c>
      <c r="CF298" s="420">
        <f t="shared" ref="CF298" si="1869">SUM(CE287:CE298)/1000000</f>
        <v>30.110423999999998</v>
      </c>
      <c r="CG298" s="69">
        <f t="shared" ref="CG298" si="1870">CI298-CE298</f>
        <v>1698717</v>
      </c>
      <c r="CH298" s="420">
        <f t="shared" ref="CH298" si="1871">SUM(CG287:CG298)/1000000</f>
        <v>19.886489000000001</v>
      </c>
      <c r="CI298" s="744">
        <v>4369416</v>
      </c>
      <c r="CJ298" s="471">
        <f t="shared" si="387"/>
        <v>49.996912999999999</v>
      </c>
      <c r="CK298" s="96"/>
      <c r="CL298" s="514">
        <v>1017</v>
      </c>
      <c r="CM298" s="868">
        <f t="shared" si="403"/>
        <v>1.0825958702064897</v>
      </c>
      <c r="CN298" s="613"/>
      <c r="CO298" s="96"/>
      <c r="CP298" s="69">
        <f t="shared" ref="CP298" si="1872">AZ298*$CM298</f>
        <v>474527.75221238943</v>
      </c>
      <c r="CQ298" s="692">
        <f t="shared" ref="CQ298" si="1873">SUM(CP287:CP298)/1000000</f>
        <v>5.5213128678049435</v>
      </c>
      <c r="CR298" s="666">
        <f t="shared" ref="CR298" si="1874">BB298*$CM298</f>
        <v>112091.97640117994</v>
      </c>
      <c r="CS298" s="692">
        <f t="shared" ref="CS298" si="1875">SUM(CR287:CR298)/1000000</f>
        <v>1.6689074667049273</v>
      </c>
      <c r="CT298" s="69">
        <f t="shared" ref="CT298" si="1876">BD298*$CM298</f>
        <v>586619.7286135694</v>
      </c>
      <c r="CU298" s="692">
        <f t="shared" ref="CU298" si="1877">SUM(CT287:CT298)/1000000</f>
        <v>7.1902203345098705</v>
      </c>
      <c r="CV298" s="69">
        <f t="shared" ref="CV298" si="1878">BF298*$CM298</f>
        <v>551753.64601769915</v>
      </c>
      <c r="CW298" s="692">
        <f t="shared" ref="CW298" si="1879">SUM(CV287:CV298)/1000000</f>
        <v>7.378792050722458</v>
      </c>
      <c r="CX298" s="69">
        <f t="shared" ref="CX298" si="1880">BH298*$CM298</f>
        <v>3763166.0353982304</v>
      </c>
      <c r="CY298" s="692">
        <f t="shared" ref="CY298" si="1881">SUM(CX287:CX298)/1000000</f>
        <v>41.253788510575468</v>
      </c>
      <c r="CZ298" s="69">
        <f t="shared" ref="CZ298" si="1882">BJ298*$CM298</f>
        <v>4314919.6814159295</v>
      </c>
      <c r="DA298" s="692">
        <f t="shared" ref="DA298" si="1883">SUM(CZ287:CZ298)/1000000</f>
        <v>48.632580561297921</v>
      </c>
      <c r="DB298" s="69">
        <f t="shared" ref="DB298" si="1884">BL298*$CM298</f>
        <v>1026281.3982300885</v>
      </c>
      <c r="DC298" s="692">
        <f t="shared" ref="DC298" si="1885">SUM(DB287:DB298)/1000000</f>
        <v>12.900104918527404</v>
      </c>
      <c r="DD298" s="69">
        <f t="shared" ref="DD298" si="1886">BN298*$CM298</f>
        <v>3875258.0117994105</v>
      </c>
      <c r="DE298" s="692">
        <f t="shared" ref="DE298" si="1887">SUM(DD287:DD298)/1000000</f>
        <v>42.922695977280391</v>
      </c>
      <c r="DF298" s="69">
        <f t="shared" ref="DF298" si="1888">BP298*$CM298</f>
        <v>4903173.0471976399</v>
      </c>
      <c r="DG298" s="692">
        <f t="shared" ref="DG298" si="1889">SUM(DF287:DF298)/1000000</f>
        <v>55.834235941562675</v>
      </c>
      <c r="DH298" s="20"/>
      <c r="DI298" s="69">
        <f t="shared" ref="DI298" si="1890">BS298*$CM298</f>
        <v>902283.03244837758</v>
      </c>
      <c r="DJ298" s="692">
        <f t="shared" ref="DJ298" si="1891">SUM(DI287:DI298)/1000000</f>
        <v>9.8696385743298887</v>
      </c>
      <c r="DK298" s="69">
        <f t="shared" ref="DK298" si="1892">BU298*$CM298</f>
        <v>57883.153392330387</v>
      </c>
      <c r="DL298" s="692">
        <f t="shared" ref="DL298" si="1893">SUM(DK287:DK298)/1000000</f>
        <v>0.67201543526677143</v>
      </c>
      <c r="DM298" s="69">
        <f t="shared" ref="DM298" si="1894">BW298*$CM298</f>
        <v>960166.18584070797</v>
      </c>
      <c r="DN298" s="692">
        <f t="shared" ref="DN298" si="1895">SUM(DM287:DM298)/1000000</f>
        <v>10.541654009596659</v>
      </c>
      <c r="DO298" s="69">
        <f t="shared" ref="DO298" si="1896">BY298*$CM298</f>
        <v>1989004.6755162242</v>
      </c>
      <c r="DP298" s="692">
        <f t="shared" ref="DP298" si="1897">SUM(DO287:DO298)/1000000</f>
        <v>22.479789244371723</v>
      </c>
      <c r="DQ298" s="69">
        <f t="shared" ref="DQ298" si="1898">CA298*$CM298</f>
        <v>1778683.3628318585</v>
      </c>
      <c r="DR298" s="692">
        <f t="shared" ref="DR298" si="1899">SUM(DQ287:DQ298)/1000000</f>
        <v>20.665921153209631</v>
      </c>
      <c r="DS298" s="69">
        <f t="shared" ref="DS298" si="1900">CC298*$CM298</f>
        <v>3767688.0383480829</v>
      </c>
      <c r="DT298" s="692">
        <f t="shared" ref="DT298" si="1901">SUM(DS287:DS298)/1000000</f>
        <v>43.145710397581354</v>
      </c>
      <c r="DU298" s="69">
        <f t="shared" ref="DU298" si="1902">CE298*$CM298</f>
        <v>2891287.7079646019</v>
      </c>
      <c r="DV298" s="471">
        <f t="shared" ref="DV298" si="1903">SUM(DU287:DU298)/1000000</f>
        <v>32.349427818701606</v>
      </c>
      <c r="DW298" s="69">
        <f t="shared" ref="DW298" si="1904">CG298*$CM298</f>
        <v>1839024.0088495577</v>
      </c>
      <c r="DX298" s="692">
        <f t="shared" ref="DX298" si="1905">SUM(DW287:DW298)/1000000</f>
        <v>21.364222331972098</v>
      </c>
      <c r="DY298" s="69">
        <f t="shared" ref="DY298" si="1906">CI298*$CM298</f>
        <v>4730311.7168141594</v>
      </c>
      <c r="DZ298" s="692">
        <f t="shared" ref="DZ298" si="1907">SUM(DY287:DY298)/1000000</f>
        <v>53.713650150673708</v>
      </c>
      <c r="EA298" s="91"/>
      <c r="EB298" s="457">
        <v>342000</v>
      </c>
      <c r="EC298" s="69">
        <f t="shared" si="405"/>
        <v>1694000</v>
      </c>
      <c r="ED298" s="457">
        <v>2036000</v>
      </c>
      <c r="EE298" s="457">
        <v>290000</v>
      </c>
      <c r="EF298" s="69">
        <f t="shared" si="406"/>
        <v>1302000</v>
      </c>
      <c r="EG298" s="457">
        <v>1592000</v>
      </c>
      <c r="EH298" s="457">
        <v>632000</v>
      </c>
      <c r="EI298" s="69">
        <f t="shared" si="435"/>
        <v>2996000</v>
      </c>
      <c r="EJ298" s="457">
        <v>3628000</v>
      </c>
      <c r="EK298" s="91"/>
      <c r="EL298" s="69">
        <f t="shared" ref="EL298" si="1908">SUM(EB287:EB298)</f>
        <v>3971000</v>
      </c>
      <c r="EM298" s="69">
        <f t="shared" ref="EM298" si="1909">SUM(EC287:EC298)</f>
        <v>16787000</v>
      </c>
      <c r="EN298" s="69">
        <f t="shared" ref="EN298" si="1910">SUM(ED287:ED298)</f>
        <v>20758000</v>
      </c>
      <c r="EO298" s="69">
        <f t="shared" ref="EO298" si="1911">SUM(EE287:EE298)</f>
        <v>3021000</v>
      </c>
      <c r="EP298" s="69">
        <f t="shared" ref="EP298" si="1912">SUM(EF287:EF298)</f>
        <v>10833000</v>
      </c>
      <c r="EQ298" s="69">
        <f t="shared" ref="EQ298" si="1913">SUM(EG287:EG298)</f>
        <v>13854000</v>
      </c>
      <c r="ER298" s="69">
        <f t="shared" ref="ER298" si="1914">SUM(EH287:EH298)</f>
        <v>6992000</v>
      </c>
      <c r="ES298" s="69">
        <f t="shared" ref="ES298" si="1915">SUM(EI287:EI298)</f>
        <v>27619000</v>
      </c>
      <c r="ET298" s="69">
        <f t="shared" ref="ET298" si="1916">SUM(EJ287:EJ298)</f>
        <v>34611000</v>
      </c>
      <c r="EU298" s="91"/>
    </row>
    <row r="299" spans="1:151" ht="15" customHeight="1">
      <c r="A299" s="61">
        <v>42005</v>
      </c>
      <c r="B299" s="457">
        <v>845</v>
      </c>
      <c r="C299" s="70">
        <f t="shared" si="437"/>
        <v>1858</v>
      </c>
      <c r="D299" s="457">
        <v>2703</v>
      </c>
      <c r="E299" s="70">
        <f t="shared" ref="E299" si="1917">H299-B299</f>
        <v>4702</v>
      </c>
      <c r="F299" s="70">
        <f t="shared" ref="F299" si="1918">I299-C299</f>
        <v>5041</v>
      </c>
      <c r="G299" s="70">
        <f t="shared" ref="G299" si="1919">J299-D299</f>
        <v>9743</v>
      </c>
      <c r="H299" s="457">
        <v>5547</v>
      </c>
      <c r="I299" s="70">
        <f t="shared" si="441"/>
        <v>6899</v>
      </c>
      <c r="J299" s="457">
        <v>12446</v>
      </c>
      <c r="K299" s="23"/>
      <c r="L299" s="457">
        <v>1220</v>
      </c>
      <c r="M299" s="70">
        <f t="shared" si="442"/>
        <v>1916</v>
      </c>
      <c r="N299" s="457">
        <v>3136</v>
      </c>
      <c r="O299" s="70">
        <f t="shared" si="1838"/>
        <v>925</v>
      </c>
      <c r="P299" s="70">
        <f t="shared" ref="P299" si="1920">S299-M299</f>
        <v>1637</v>
      </c>
      <c r="Q299" s="70">
        <f t="shared" ref="Q299" si="1921">T299-N299</f>
        <v>2562</v>
      </c>
      <c r="R299" s="457">
        <v>2145</v>
      </c>
      <c r="S299" s="70">
        <f t="shared" si="494"/>
        <v>3553</v>
      </c>
      <c r="T299" s="457">
        <v>5698</v>
      </c>
      <c r="U299" s="23"/>
      <c r="V299" s="457">
        <v>-375</v>
      </c>
      <c r="W299" s="70">
        <f t="shared" si="495"/>
        <v>-58</v>
      </c>
      <c r="X299" s="457">
        <v>-433</v>
      </c>
      <c r="Y299" s="70">
        <f t="shared" ref="Y299" si="1922">+E299-O299</f>
        <v>3777</v>
      </c>
      <c r="Z299" s="70">
        <f t="shared" ref="Z299" si="1923">+F299-P299</f>
        <v>3404</v>
      </c>
      <c r="AA299" s="70">
        <f t="shared" ref="AA299" si="1924">+G299-Q299</f>
        <v>7181</v>
      </c>
      <c r="AB299" s="457">
        <v>3402</v>
      </c>
      <c r="AC299" s="70">
        <f t="shared" si="497"/>
        <v>3346</v>
      </c>
      <c r="AD299" s="457">
        <v>6748</v>
      </c>
      <c r="AE299" s="23"/>
      <c r="AF299" s="233">
        <f t="shared" ref="AF299" si="1925">SUM(V288:V299)</f>
        <v>-2738</v>
      </c>
      <c r="AG299" s="233">
        <f t="shared" ref="AG299" si="1926">AH299-AF299</f>
        <v>-150</v>
      </c>
      <c r="AH299" s="233">
        <f t="shared" ref="AH299" si="1927">SUM(X288:X299)</f>
        <v>-2888</v>
      </c>
      <c r="AI299" s="233">
        <f t="shared" ref="AI299" si="1928">AL299-AF299</f>
        <v>27297</v>
      </c>
      <c r="AJ299" s="233">
        <f t="shared" ref="AJ299" si="1929">AM299-AG299</f>
        <v>29388</v>
      </c>
      <c r="AK299" s="233">
        <f t="shared" ref="AK299" si="1930">AN299-AH299</f>
        <v>56685</v>
      </c>
      <c r="AL299" s="233">
        <f t="shared" ref="AL299" si="1931">SUM(AB288:AB299)</f>
        <v>24559</v>
      </c>
      <c r="AM299" s="233">
        <f t="shared" ref="AM299" si="1932">AN299-AL299</f>
        <v>29238</v>
      </c>
      <c r="AN299" s="233">
        <f t="shared" ref="AN299" si="1933">SUM(AD288:AD299)</f>
        <v>53797</v>
      </c>
      <c r="AO299" s="23"/>
      <c r="AP299" s="233">
        <f t="shared" si="498"/>
        <v>7039</v>
      </c>
      <c r="AQ299" s="233">
        <f t="shared" si="499"/>
        <v>9777</v>
      </c>
      <c r="AR299" s="233">
        <f t="shared" si="500"/>
        <v>-2738</v>
      </c>
      <c r="AS299" s="233">
        <f t="shared" si="501"/>
        <v>39329</v>
      </c>
      <c r="AT299" s="233">
        <f t="shared" si="502"/>
        <v>12032</v>
      </c>
      <c r="AU299" s="233">
        <f t="shared" si="503"/>
        <v>27297</v>
      </c>
      <c r="AV299" s="409">
        <f t="shared" si="504"/>
        <v>46368</v>
      </c>
      <c r="AW299" s="409">
        <f t="shared" si="505"/>
        <v>21809</v>
      </c>
      <c r="AX299" s="233">
        <f t="shared" si="506"/>
        <v>24559</v>
      </c>
      <c r="AY299" s="75"/>
      <c r="AZ299" s="744">
        <v>413283</v>
      </c>
      <c r="BA299" s="518">
        <f t="shared" ref="BA299" si="1934">SUM(AZ288:AZ299)/1000000</f>
        <v>5.0018929999999999</v>
      </c>
      <c r="BB299" s="516">
        <f t="shared" ref="BB299" si="1935">BD299-AZ299</f>
        <v>108332</v>
      </c>
      <c r="BC299" s="518">
        <f t="shared" ref="BC299" si="1936">SUM(BB288:BB299)/1000000</f>
        <v>1.53759</v>
      </c>
      <c r="BD299" s="744">
        <v>521615</v>
      </c>
      <c r="BE299" s="518">
        <f t="shared" si="430"/>
        <v>6.5394829999999997</v>
      </c>
      <c r="BF299" s="744">
        <v>404279</v>
      </c>
      <c r="BG299" s="518">
        <f t="shared" ref="BG299" si="1937">SUM(BF288:BF299)/1000000</f>
        <v>6.8011299999999997</v>
      </c>
      <c r="BH299" s="516">
        <f t="shared" ref="BH299" si="1938">BJ299-BF299</f>
        <v>2844515</v>
      </c>
      <c r="BI299" s="518">
        <f t="shared" ref="BI299" si="1939">SUM(BH288:BH299)/1000000</f>
        <v>38.010795999999999</v>
      </c>
      <c r="BJ299" s="744">
        <v>3248794</v>
      </c>
      <c r="BK299" s="518">
        <f t="shared" ref="BK299" si="1940">SUM(BJ288:BJ299)/1000000</f>
        <v>44.811926</v>
      </c>
      <c r="BL299" s="516">
        <f t="shared" ref="BL299" si="1941">AZ299+BF299</f>
        <v>817562</v>
      </c>
      <c r="BM299" s="518">
        <f t="shared" ref="BM299" si="1942">SUM(BL288:BL299)/1000000</f>
        <v>11.803023</v>
      </c>
      <c r="BN299" s="516">
        <f t="shared" ref="BN299" si="1943">BB299+BH299</f>
        <v>2952847</v>
      </c>
      <c r="BO299" s="518">
        <f t="shared" ref="BO299" si="1944">SUM(BN288:BN299)/1000000</f>
        <v>39.548386000000001</v>
      </c>
      <c r="BP299" s="744">
        <v>3771579</v>
      </c>
      <c r="BQ299" s="518">
        <f t="shared" si="492"/>
        <v>51.362389</v>
      </c>
      <c r="BR299" s="20"/>
      <c r="BS299" s="744">
        <v>658093</v>
      </c>
      <c r="BT299" s="519">
        <f t="shared" ref="BT299" si="1945">SUM(BS288:BS299)/1000000</f>
        <v>9.2214279999999995</v>
      </c>
      <c r="BU299" s="516">
        <f t="shared" ref="BU299" si="1946">BW299-BS299</f>
        <v>52431</v>
      </c>
      <c r="BV299" s="519">
        <f t="shared" ref="BV299" si="1947">SUM(BU288:BU299)/1000000</f>
        <v>0.61405600000000005</v>
      </c>
      <c r="BW299" s="744">
        <v>710524</v>
      </c>
      <c r="BX299" s="519">
        <f t="shared" si="432"/>
        <v>9.8354839999999992</v>
      </c>
      <c r="BY299" s="744">
        <v>1718177</v>
      </c>
      <c r="BZ299" s="519">
        <f t="shared" ref="BZ299" si="1948">SUM(BY288:BY299)/1000000</f>
        <v>20.98507</v>
      </c>
      <c r="CA299" s="69">
        <f t="shared" ref="CA299" si="1949">CC299-BY299</f>
        <v>1212523</v>
      </c>
      <c r="CB299" s="519">
        <f t="shared" ref="CB299" si="1950">SUM(CA288:CA299)/1000000</f>
        <v>19.010898000000001</v>
      </c>
      <c r="CC299" s="744">
        <v>2930700</v>
      </c>
      <c r="CD299" s="519">
        <f t="shared" ref="CD299" si="1951">SUM(CC288:CC299)/1000000</f>
        <v>39.995967999999998</v>
      </c>
      <c r="CE299" s="516">
        <f t="shared" ref="CE299" si="1952">BS299+BY299</f>
        <v>2376270</v>
      </c>
      <c r="CF299" s="519">
        <f t="shared" ref="CF299" si="1953">SUM(CE288:CE299)/1000000</f>
        <v>30.206498</v>
      </c>
      <c r="CG299" s="516">
        <f t="shared" ref="CG299" si="1954">CI299-CE299</f>
        <v>1266581</v>
      </c>
      <c r="CH299" s="519">
        <f t="shared" ref="CH299" si="1955">SUM(CG288:CG299)/1000000</f>
        <v>19.649397</v>
      </c>
      <c r="CI299" s="744">
        <v>3642851</v>
      </c>
      <c r="CJ299" s="471">
        <f t="shared" si="387"/>
        <v>49.855894999999997</v>
      </c>
      <c r="CK299" s="96"/>
      <c r="CL299" s="514">
        <v>1017</v>
      </c>
      <c r="CM299" s="868">
        <f t="shared" si="403"/>
        <v>1.0825958702064897</v>
      </c>
      <c r="CN299" s="613"/>
      <c r="CO299" s="96"/>
      <c r="CP299" s="666">
        <f t="shared" ref="CP299" si="1956">AZ299*$CM299</f>
        <v>447418.46902654867</v>
      </c>
      <c r="CQ299" s="693">
        <f t="shared" ref="CQ299" si="1957">SUM(CP288:CP299)/1000000</f>
        <v>5.3790742183848907</v>
      </c>
      <c r="CR299" s="666">
        <f t="shared" ref="CR299" si="1958">BB299*$CM299</f>
        <v>117279.77581120945</v>
      </c>
      <c r="CS299" s="693">
        <f t="shared" ref="CS299" si="1959">SUM(CR288:CR299)/1000000</f>
        <v>1.6531789599918649</v>
      </c>
      <c r="CT299" s="666">
        <f t="shared" ref="CT299" si="1960">BD299*$CM299</f>
        <v>564698.24483775813</v>
      </c>
      <c r="CU299" s="693">
        <f t="shared" ref="CU299" si="1961">SUM(CT288:CT299)/1000000</f>
        <v>7.032253178376755</v>
      </c>
      <c r="CV299" s="666">
        <f t="shared" ref="CV299" si="1962">BF299*$CM299</f>
        <v>437670.77581120946</v>
      </c>
      <c r="CW299" s="693">
        <f t="shared" ref="CW299" si="1963">SUM(CV288:CV299)/1000000</f>
        <v>7.3125415401259</v>
      </c>
      <c r="CX299" s="666">
        <f t="shared" ref="CX299" si="1964">BH299*$CM299</f>
        <v>3079460.1917404132</v>
      </c>
      <c r="CY299" s="693">
        <f t="shared" ref="CY299" si="1965">SUM(CX288:CX299)/1000000</f>
        <v>40.877831820762488</v>
      </c>
      <c r="CZ299" s="666">
        <f t="shared" ref="CZ299" si="1966">BJ299*$CM299</f>
        <v>3517130.9675516225</v>
      </c>
      <c r="DA299" s="693">
        <f t="shared" ref="DA299" si="1967">SUM(CZ288:CZ299)/1000000</f>
        <v>48.19037336088838</v>
      </c>
      <c r="DB299" s="666">
        <f t="shared" ref="DB299" si="1968">BL299*$CM299</f>
        <v>885089.24483775813</v>
      </c>
      <c r="DC299" s="693">
        <f t="shared" ref="DC299" si="1969">SUM(DB288:DB299)/1000000</f>
        <v>12.691615758510791</v>
      </c>
      <c r="DD299" s="666">
        <f t="shared" ref="DD299" si="1970">BN299*$CM299</f>
        <v>3196739.9675516225</v>
      </c>
      <c r="DE299" s="693">
        <f t="shared" ref="DE299" si="1971">SUM(DD288:DD299)/1000000</f>
        <v>42.531010780754343</v>
      </c>
      <c r="DF299" s="666">
        <f t="shared" ref="DF299" si="1972">BP299*$CM299</f>
        <v>4083095.8495575222</v>
      </c>
      <c r="DG299" s="693">
        <f t="shared" ref="DG299" si="1973">SUM(DF288:DF299)/1000000</f>
        <v>55.234438870731836</v>
      </c>
      <c r="DH299" s="20"/>
      <c r="DI299" s="666">
        <f t="shared" ref="DI299" si="1974">BS299*$CM299</f>
        <v>712448.76401179947</v>
      </c>
      <c r="DJ299" s="693">
        <f t="shared" ref="DJ299" si="1975">SUM(DI288:DI299)/1000000</f>
        <v>9.9167166946523686</v>
      </c>
      <c r="DK299" s="666">
        <f t="shared" ref="DK299" si="1976">BU299*$CM299</f>
        <v>56761.58407079646</v>
      </c>
      <c r="DL299" s="693">
        <f t="shared" ref="DL299" si="1977">SUM(DK288:DK299)/1000000</f>
        <v>0.66041453972591746</v>
      </c>
      <c r="DM299" s="666">
        <f t="shared" ref="DM299" si="1978">BW299*$CM299</f>
        <v>769210.34808259585</v>
      </c>
      <c r="DN299" s="693">
        <f t="shared" ref="DN299" si="1979">SUM(DM288:DM299)/1000000</f>
        <v>10.577131234378285</v>
      </c>
      <c r="DO299" s="666">
        <f t="shared" ref="DO299" si="1980">BY299*$CM299</f>
        <v>1860091.324483776</v>
      </c>
      <c r="DP299" s="693">
        <f t="shared" ref="DP299" si="1981">SUM(DO288:DO299)/1000000</f>
        <v>22.567876653321516</v>
      </c>
      <c r="DQ299" s="666">
        <f t="shared" ref="DQ299" si="1982">CA299*$CM299</f>
        <v>1312672.3923303836</v>
      </c>
      <c r="DR299" s="693">
        <f t="shared" ref="DR299" si="1983">SUM(DQ288:DQ299)/1000000</f>
        <v>20.44139765524875</v>
      </c>
      <c r="DS299" s="666">
        <f t="shared" ref="DS299" si="1984">CC299*$CM299</f>
        <v>3172763.7168141594</v>
      </c>
      <c r="DT299" s="693">
        <f t="shared" ref="DT299" si="1985">SUM(DS288:DS299)/1000000</f>
        <v>43.009274308570276</v>
      </c>
      <c r="DU299" s="666">
        <f t="shared" ref="DU299" si="1986">CE299*$CM299</f>
        <v>2572540.0884955754</v>
      </c>
      <c r="DV299" s="666">
        <f t="shared" ref="DV299" si="1987">SUM(DU288:DU299)/1000000</f>
        <v>32.484593347973885</v>
      </c>
      <c r="DW299" s="666">
        <f t="shared" ref="DW299" si="1988">CG299*$CM299</f>
        <v>1371195.359882006</v>
      </c>
      <c r="DX299" s="693">
        <f t="shared" ref="DX299" si="1989">SUM(DW288:DW299)/1000000</f>
        <v>21.128093446223033</v>
      </c>
      <c r="DY299" s="666">
        <f t="shared" ref="DY299" si="1990">CI299*$CM299</f>
        <v>3943735.4483775813</v>
      </c>
      <c r="DZ299" s="693">
        <f t="shared" ref="DZ299" si="1991">SUM(DY288:DY299)/1000000</f>
        <v>53.612686794196925</v>
      </c>
      <c r="EA299" s="91"/>
      <c r="EB299" s="457">
        <v>378000</v>
      </c>
      <c r="EC299" s="69">
        <f t="shared" si="405"/>
        <v>2456000</v>
      </c>
      <c r="ED299" s="457">
        <v>2834000</v>
      </c>
      <c r="EE299" s="457">
        <v>311000</v>
      </c>
      <c r="EF299" s="69">
        <f t="shared" si="406"/>
        <v>1421000</v>
      </c>
      <c r="EG299" s="457">
        <v>1732000</v>
      </c>
      <c r="EH299" s="457">
        <v>689000</v>
      </c>
      <c r="EI299" s="69">
        <f t="shared" si="435"/>
        <v>3877000</v>
      </c>
      <c r="EJ299" s="457">
        <v>4566000</v>
      </c>
      <c r="EK299" s="91"/>
      <c r="EL299" s="69">
        <f t="shared" ref="EL299" si="1992">SUM(EB288:EB299)</f>
        <v>3999000</v>
      </c>
      <c r="EM299" s="69">
        <f t="shared" ref="EM299" si="1993">SUM(EC288:EC299)</f>
        <v>16885000</v>
      </c>
      <c r="EN299" s="69">
        <f t="shared" ref="EN299" si="1994">SUM(ED288:ED299)</f>
        <v>20884000</v>
      </c>
      <c r="EO299" s="69">
        <f t="shared" ref="EO299" si="1995">SUM(EE288:EE299)</f>
        <v>3014000</v>
      </c>
      <c r="EP299" s="69">
        <f t="shared" ref="EP299" si="1996">SUM(EF288:EF299)</f>
        <v>10882000</v>
      </c>
      <c r="EQ299" s="69">
        <f t="shared" ref="EQ299" si="1997">SUM(EG288:EG299)</f>
        <v>13896000</v>
      </c>
      <c r="ER299" s="69">
        <f t="shared" ref="ER299" si="1998">SUM(EH288:EH299)</f>
        <v>7012000</v>
      </c>
      <c r="ES299" s="69">
        <f t="shared" ref="ES299" si="1999">SUM(EI288:EI299)</f>
        <v>27767000</v>
      </c>
      <c r="ET299" s="69">
        <f t="shared" ref="ET299" si="2000">SUM(EJ288:EJ299)</f>
        <v>34779000</v>
      </c>
      <c r="EU299" s="91"/>
    </row>
    <row r="300" spans="1:151" ht="15" customHeight="1">
      <c r="A300" s="61">
        <v>42036</v>
      </c>
      <c r="B300" s="457">
        <v>624</v>
      </c>
      <c r="C300" s="70">
        <f t="shared" si="437"/>
        <v>1450</v>
      </c>
      <c r="D300" s="457">
        <v>2074</v>
      </c>
      <c r="E300" s="70">
        <f t="shared" ref="E300" si="2001">H300-B300</f>
        <v>4382</v>
      </c>
      <c r="F300" s="70">
        <f t="shared" ref="F300" si="2002">I300-C300</f>
        <v>5529</v>
      </c>
      <c r="G300" s="70">
        <f t="shared" ref="G300" si="2003">J300-D300</f>
        <v>9911</v>
      </c>
      <c r="H300" s="457">
        <v>5006</v>
      </c>
      <c r="I300" s="70">
        <f t="shared" si="441"/>
        <v>6979</v>
      </c>
      <c r="J300" s="457">
        <v>11985</v>
      </c>
      <c r="K300" s="23"/>
      <c r="L300" s="457">
        <v>915</v>
      </c>
      <c r="M300" s="70">
        <f t="shared" si="442"/>
        <v>1609</v>
      </c>
      <c r="N300" s="457">
        <v>2524</v>
      </c>
      <c r="O300" s="70">
        <f t="shared" ref="O300" si="2004">R300-L300</f>
        <v>867</v>
      </c>
      <c r="P300" s="70">
        <f t="shared" ref="P300" si="2005">S300-M300</f>
        <v>1493</v>
      </c>
      <c r="Q300" s="70">
        <f t="shared" ref="Q300" si="2006">T300-N300</f>
        <v>2360</v>
      </c>
      <c r="R300" s="457">
        <v>1782</v>
      </c>
      <c r="S300" s="70">
        <f t="shared" si="494"/>
        <v>3102</v>
      </c>
      <c r="T300" s="457">
        <v>4884</v>
      </c>
      <c r="U300" s="23"/>
      <c r="V300" s="457">
        <v>-291</v>
      </c>
      <c r="W300" s="70">
        <f t="shared" si="495"/>
        <v>-159</v>
      </c>
      <c r="X300" s="457">
        <v>-450</v>
      </c>
      <c r="Y300" s="70">
        <f t="shared" ref="Y300" si="2007">+E300-O300</f>
        <v>3515</v>
      </c>
      <c r="Z300" s="70">
        <f t="shared" ref="Z300" si="2008">+F300-P300</f>
        <v>4036</v>
      </c>
      <c r="AA300" s="70">
        <f t="shared" ref="AA300" si="2009">+G300-Q300</f>
        <v>7551</v>
      </c>
      <c r="AB300" s="457">
        <v>3224</v>
      </c>
      <c r="AC300" s="70">
        <f t="shared" si="497"/>
        <v>3877</v>
      </c>
      <c r="AD300" s="457">
        <v>7101</v>
      </c>
      <c r="AE300" s="23"/>
      <c r="AF300" s="233">
        <f t="shared" ref="AF300" si="2010">SUM(V289:V300)</f>
        <v>-2527</v>
      </c>
      <c r="AG300" s="233">
        <f t="shared" ref="AG300" si="2011">AH300-AF300</f>
        <v>-35</v>
      </c>
      <c r="AH300" s="233">
        <f t="shared" ref="AH300" si="2012">SUM(X289:X300)</f>
        <v>-2562</v>
      </c>
      <c r="AI300" s="233">
        <f t="shared" ref="AI300" si="2013">AL300-AF300</f>
        <v>27808</v>
      </c>
      <c r="AJ300" s="233">
        <f t="shared" ref="AJ300" si="2014">AM300-AG300</f>
        <v>29875</v>
      </c>
      <c r="AK300" s="233">
        <f t="shared" ref="AK300" si="2015">AN300-AH300</f>
        <v>57683</v>
      </c>
      <c r="AL300" s="233">
        <f t="shared" ref="AL300" si="2016">SUM(AB289:AB300)</f>
        <v>25281</v>
      </c>
      <c r="AM300" s="233">
        <f t="shared" ref="AM300" si="2017">AN300-AL300</f>
        <v>29840</v>
      </c>
      <c r="AN300" s="233">
        <f t="shared" ref="AN300" si="2018">SUM(AD289:AD300)</f>
        <v>55121</v>
      </c>
      <c r="AO300" s="23"/>
      <c r="AP300" s="233">
        <f t="shared" si="498"/>
        <v>7067</v>
      </c>
      <c r="AQ300" s="233">
        <f t="shared" si="499"/>
        <v>9594</v>
      </c>
      <c r="AR300" s="233">
        <f t="shared" si="500"/>
        <v>-2527</v>
      </c>
      <c r="AS300" s="233">
        <f t="shared" si="501"/>
        <v>39887</v>
      </c>
      <c r="AT300" s="233">
        <f t="shared" si="502"/>
        <v>12079</v>
      </c>
      <c r="AU300" s="233">
        <f t="shared" si="503"/>
        <v>27808</v>
      </c>
      <c r="AV300" s="409">
        <f t="shared" si="504"/>
        <v>46954</v>
      </c>
      <c r="AW300" s="409">
        <f t="shared" si="505"/>
        <v>21673</v>
      </c>
      <c r="AX300" s="233">
        <f t="shared" si="506"/>
        <v>25281</v>
      </c>
      <c r="AY300" s="75"/>
      <c r="AZ300" s="744">
        <v>474125</v>
      </c>
      <c r="BA300" s="518">
        <f t="shared" ref="BA300" si="2019">SUM(AZ289:AZ300)/1000000</f>
        <v>5.0991119999999999</v>
      </c>
      <c r="BB300" s="516">
        <f t="shared" ref="BB300" si="2020">BD300-AZ300</f>
        <v>98387</v>
      </c>
      <c r="BC300" s="518">
        <f t="shared" ref="BC300" si="2021">SUM(BB289:BB300)/1000000</f>
        <v>1.470909</v>
      </c>
      <c r="BD300" s="744">
        <v>572512</v>
      </c>
      <c r="BE300" s="518">
        <f t="shared" si="430"/>
        <v>6.5700209999999997</v>
      </c>
      <c r="BF300" s="744">
        <v>551157</v>
      </c>
      <c r="BG300" s="518">
        <f t="shared" ref="BG300" si="2022">SUM(BF289:BF300)/1000000</f>
        <v>6.7951980000000001</v>
      </c>
      <c r="BH300" s="516">
        <f t="shared" ref="BH300" si="2023">BJ300-BF300</f>
        <v>2882744</v>
      </c>
      <c r="BI300" s="518">
        <f t="shared" ref="BI300" si="2024">SUM(BH289:BH300)/1000000</f>
        <v>37.35</v>
      </c>
      <c r="BJ300" s="744">
        <v>3433901</v>
      </c>
      <c r="BK300" s="518">
        <f t="shared" ref="BK300" si="2025">SUM(BJ289:BJ300)/1000000</f>
        <v>44.145198000000001</v>
      </c>
      <c r="BL300" s="516">
        <f t="shared" ref="BL300" si="2026">AZ300+BF300</f>
        <v>1025282</v>
      </c>
      <c r="BM300" s="518">
        <f t="shared" ref="BM300" si="2027">SUM(BL289:BL300)/1000000</f>
        <v>11.894310000000001</v>
      </c>
      <c r="BN300" s="516">
        <f t="shared" ref="BN300" si="2028">BB300+BH300</f>
        <v>2981131</v>
      </c>
      <c r="BO300" s="518">
        <f t="shared" ref="BO300" si="2029">SUM(BN289:BN300)/1000000</f>
        <v>38.820909</v>
      </c>
      <c r="BP300" s="744">
        <v>4007394</v>
      </c>
      <c r="BQ300" s="518">
        <f t="shared" si="492"/>
        <v>50.726658</v>
      </c>
      <c r="BR300" s="20"/>
      <c r="BS300" s="744">
        <v>690938</v>
      </c>
      <c r="BT300" s="519">
        <f t="shared" ref="BT300" si="2030">SUM(BS289:BS300)/1000000</f>
        <v>9.3271739999999994</v>
      </c>
      <c r="BU300" s="516">
        <f t="shared" ref="BU300" si="2031">BW300-BS300</f>
        <v>53935</v>
      </c>
      <c r="BV300" s="519">
        <f t="shared" ref="BV300" si="2032">SUM(BU289:BU300)/1000000</f>
        <v>0.62404999999999999</v>
      </c>
      <c r="BW300" s="744">
        <v>744873</v>
      </c>
      <c r="BX300" s="519">
        <f t="shared" si="432"/>
        <v>9.9512239999999998</v>
      </c>
      <c r="BY300" s="744">
        <v>1771364</v>
      </c>
      <c r="BZ300" s="519">
        <f t="shared" ref="BZ300" si="2033">SUM(BY289:BY300)/1000000</f>
        <v>21.222186000000001</v>
      </c>
      <c r="CA300" s="69">
        <f t="shared" ref="CA300" si="2034">CC300-BY300</f>
        <v>1211759</v>
      </c>
      <c r="CB300" s="519">
        <f t="shared" ref="CB300" si="2035">SUM(CA289:CA300)/1000000</f>
        <v>18.725342999999999</v>
      </c>
      <c r="CC300" s="744">
        <v>2983123</v>
      </c>
      <c r="CD300" s="519">
        <f t="shared" ref="CD300" si="2036">SUM(CC289:CC300)/1000000</f>
        <v>39.947529000000003</v>
      </c>
      <c r="CE300" s="516">
        <f t="shared" ref="CE300" si="2037">BS300+BY300</f>
        <v>2462302</v>
      </c>
      <c r="CF300" s="519">
        <f t="shared" ref="CF300" si="2038">SUM(CE289:CE300)/1000000</f>
        <v>30.54936</v>
      </c>
      <c r="CG300" s="516">
        <f t="shared" ref="CG300" si="2039">CI300-CE300</f>
        <v>1267510</v>
      </c>
      <c r="CH300" s="519">
        <f t="shared" ref="CH300" si="2040">SUM(CG289:CG300)/1000000</f>
        <v>19.373536999999999</v>
      </c>
      <c r="CI300" s="744">
        <v>3729812</v>
      </c>
      <c r="CJ300" s="471">
        <f t="shared" si="387"/>
        <v>49.922896999999999</v>
      </c>
      <c r="CK300" s="96"/>
      <c r="CL300" s="514">
        <v>1017</v>
      </c>
      <c r="CM300" s="868">
        <f t="shared" si="403"/>
        <v>1.0825958702064897</v>
      </c>
      <c r="CN300" s="613"/>
      <c r="CO300" s="96"/>
      <c r="CP300" s="666">
        <f t="shared" ref="CP300" si="2041">AZ300*$CM300</f>
        <v>513285.76696165197</v>
      </c>
      <c r="CQ300" s="693">
        <f t="shared" ref="CQ300" si="2042">SUM(CP289:CP300)/1000000</f>
        <v>5.4894730863174166</v>
      </c>
      <c r="CR300" s="666">
        <f t="shared" ref="CR300" si="2043">BB300*$CM300</f>
        <v>106513.3598820059</v>
      </c>
      <c r="CS300" s="693">
        <f t="shared" ref="CS300" si="2044">SUM(CR289:CR300)/1000000</f>
        <v>1.5832458460874628</v>
      </c>
      <c r="CT300" s="666">
        <f t="shared" ref="CT300" si="2045">BD300*$CM300</f>
        <v>619799.12684365781</v>
      </c>
      <c r="CU300" s="693">
        <f t="shared" ref="CU300" si="2046">SUM(CT289:CT300)/1000000</f>
        <v>7.0727189324048796</v>
      </c>
      <c r="CV300" s="666">
        <f t="shared" ref="CV300" si="2047">BF300*$CM300</f>
        <v>596680.29203539831</v>
      </c>
      <c r="CW300" s="693">
        <f t="shared" ref="CW300" si="2048">SUM(CV289:CV300)/1000000</f>
        <v>7.3137315515787744</v>
      </c>
      <c r="CX300" s="666">
        <f t="shared" ref="CX300" si="2049">BH300*$CM300</f>
        <v>3120846.7492625369</v>
      </c>
      <c r="CY300" s="693">
        <f t="shared" ref="CY300" si="2050">SUM(CX289:CX300)/1000000</f>
        <v>40.210875133131815</v>
      </c>
      <c r="CZ300" s="666">
        <f t="shared" ref="CZ300" si="2051">BJ300*$CM300</f>
        <v>3717527.0412979354</v>
      </c>
      <c r="DA300" s="693">
        <f t="shared" ref="DA300" si="2052">SUM(CZ289:CZ300)/1000000</f>
        <v>47.524606684710584</v>
      </c>
      <c r="DB300" s="666">
        <f t="shared" ref="DB300" si="2053">BL300*$CM300</f>
        <v>1109966.0589970502</v>
      </c>
      <c r="DC300" s="693">
        <f t="shared" ref="DC300" si="2054">SUM(DB289:DB300)/1000000</f>
        <v>12.803204637896192</v>
      </c>
      <c r="DD300" s="666">
        <f t="shared" ref="DD300" si="2055">BN300*$CM300</f>
        <v>3227360.1091445428</v>
      </c>
      <c r="DE300" s="693">
        <f t="shared" ref="DE300" si="2056">SUM(DD289:DD300)/1000000</f>
        <v>41.794120979219279</v>
      </c>
      <c r="DF300" s="666">
        <f t="shared" ref="DF300" si="2057">BP300*$CM300</f>
        <v>4338388.1946902657</v>
      </c>
      <c r="DG300" s="693">
        <f t="shared" ref="DG300" si="2058">SUM(DF289:DF300)/1000000</f>
        <v>54.609641992606569</v>
      </c>
      <c r="DH300" s="20"/>
      <c r="DI300" s="666">
        <f t="shared" ref="DI300" si="2059">BS300*$CM300</f>
        <v>748006.62536873156</v>
      </c>
      <c r="DJ300" s="693">
        <f t="shared" ref="DJ300" si="2060">SUM(DI289:DI300)/1000000</f>
        <v>10.039192842351197</v>
      </c>
      <c r="DK300" s="666">
        <f t="shared" ref="DK300" si="2061">BU300*$CM300</f>
        <v>58389.808259587022</v>
      </c>
      <c r="DL300" s="693">
        <f t="shared" ref="DL300" si="2062">SUM(DK289:DK300)/1000000</f>
        <v>0.67183440526705795</v>
      </c>
      <c r="DM300" s="666">
        <f t="shared" ref="DM300" si="2063">BW300*$CM300</f>
        <v>806396.4336283186</v>
      </c>
      <c r="DN300" s="693">
        <f t="shared" ref="DN300" si="2064">SUM(DM289:DM300)/1000000</f>
        <v>10.711027247618254</v>
      </c>
      <c r="DO300" s="666">
        <f t="shared" ref="DO300" si="2065">BY300*$CM300</f>
        <v>1917671.3510324485</v>
      </c>
      <c r="DP300" s="693">
        <f t="shared" ref="DP300" si="2066">SUM(DO289:DO300)/1000000</f>
        <v>22.845541161635516</v>
      </c>
      <c r="DQ300" s="666">
        <f t="shared" ref="DQ300" si="2067">CA300*$CM300</f>
        <v>1311845.2890855458</v>
      </c>
      <c r="DR300" s="693">
        <f t="shared" ref="DR300" si="2068">SUM(DQ289:DQ300)/1000000</f>
        <v>20.152716037538177</v>
      </c>
      <c r="DS300" s="666">
        <f t="shared" ref="DS300" si="2069">CC300*$CM300</f>
        <v>3229516.640117994</v>
      </c>
      <c r="DT300" s="693">
        <f t="shared" ref="DT300" si="2070">SUM(DS289:DS300)/1000000</f>
        <v>42.9982571991737</v>
      </c>
      <c r="DU300" s="666">
        <f t="shared" ref="DU300" si="2071">CE300*$CM300</f>
        <v>2665677.97640118</v>
      </c>
      <c r="DV300" s="666">
        <f t="shared" ref="DV300" si="2072">SUM(DU289:DU300)/1000000</f>
        <v>32.884734003986715</v>
      </c>
      <c r="DW300" s="666">
        <f t="shared" ref="DW300" si="2073">CG300*$CM300</f>
        <v>1372201.0914454279</v>
      </c>
      <c r="DX300" s="693">
        <f t="shared" ref="DX300" si="2074">SUM(DW289:DW300)/1000000</f>
        <v>20.850536896891764</v>
      </c>
      <c r="DY300" s="666">
        <f t="shared" ref="DY300" si="2075">CI300*$CM300</f>
        <v>4037879.0678466079</v>
      </c>
      <c r="DZ300" s="693">
        <f t="shared" ref="DZ300" si="2076">SUM(DY289:DY300)/1000000</f>
        <v>53.735270900878483</v>
      </c>
      <c r="EA300" s="91"/>
      <c r="EB300" s="457">
        <v>348000</v>
      </c>
      <c r="EC300" s="69">
        <f t="shared" si="405"/>
        <v>1553000</v>
      </c>
      <c r="ED300" s="457">
        <v>1901000</v>
      </c>
      <c r="EE300" s="457">
        <v>313000</v>
      </c>
      <c r="EF300" s="69">
        <f t="shared" si="406"/>
        <v>1491000</v>
      </c>
      <c r="EG300" s="457">
        <v>1804000</v>
      </c>
      <c r="EH300" s="457">
        <v>660000</v>
      </c>
      <c r="EI300" s="69">
        <f t="shared" si="435"/>
        <v>3045000</v>
      </c>
      <c r="EJ300" s="457">
        <v>3705000</v>
      </c>
      <c r="EK300" s="91"/>
      <c r="EL300" s="69">
        <f t="shared" ref="EL300" si="2077">SUM(EB289:EB300)</f>
        <v>4007000</v>
      </c>
      <c r="EM300" s="69">
        <f t="shared" ref="EM300" si="2078">SUM(EC289:EC300)</f>
        <v>16923000</v>
      </c>
      <c r="EN300" s="69">
        <f t="shared" ref="EN300" si="2079">SUM(ED289:ED300)</f>
        <v>20930000</v>
      </c>
      <c r="EO300" s="69">
        <f t="shared" ref="EO300" si="2080">SUM(EE289:EE300)</f>
        <v>3015000</v>
      </c>
      <c r="EP300" s="69">
        <f t="shared" ref="EP300" si="2081">SUM(EF289:EF300)</f>
        <v>11025000</v>
      </c>
      <c r="EQ300" s="69">
        <f t="shared" ref="EQ300" si="2082">SUM(EG289:EG300)</f>
        <v>14040000</v>
      </c>
      <c r="ER300" s="69">
        <f t="shared" ref="ER300" si="2083">SUM(EH289:EH300)</f>
        <v>7020000</v>
      </c>
      <c r="ES300" s="69">
        <f t="shared" ref="ES300" si="2084">SUM(EI289:EI300)</f>
        <v>27949000</v>
      </c>
      <c r="ET300" s="69">
        <f t="shared" ref="ET300" si="2085">SUM(EJ289:EJ300)</f>
        <v>34969000</v>
      </c>
      <c r="EU300" s="91"/>
    </row>
    <row r="301" spans="1:151" ht="15" customHeight="1">
      <c r="A301" s="61">
        <v>42064</v>
      </c>
      <c r="B301" s="457">
        <v>616</v>
      </c>
      <c r="C301" s="70">
        <f t="shared" si="437"/>
        <v>1501</v>
      </c>
      <c r="D301" s="457">
        <v>2117</v>
      </c>
      <c r="E301" s="70">
        <f t="shared" ref="E301" si="2086">H301-B301</f>
        <v>3542</v>
      </c>
      <c r="F301" s="70">
        <f t="shared" ref="F301" si="2087">I301-C301</f>
        <v>3902</v>
      </c>
      <c r="G301" s="70">
        <f t="shared" ref="G301" si="2088">J301-D301</f>
        <v>7444</v>
      </c>
      <c r="H301" s="457">
        <v>4158</v>
      </c>
      <c r="I301" s="70">
        <f t="shared" si="441"/>
        <v>5403</v>
      </c>
      <c r="J301" s="457">
        <v>9561</v>
      </c>
      <c r="K301" s="23"/>
      <c r="L301" s="457">
        <v>869</v>
      </c>
      <c r="M301" s="70">
        <f t="shared" si="442"/>
        <v>1600</v>
      </c>
      <c r="N301" s="457">
        <v>2469</v>
      </c>
      <c r="O301" s="70">
        <f t="shared" ref="O301" si="2089">R301-L301</f>
        <v>1156</v>
      </c>
      <c r="P301" s="70">
        <f t="shared" ref="P301" si="2090">S301-M301</f>
        <v>1885</v>
      </c>
      <c r="Q301" s="70">
        <f t="shared" ref="Q301" si="2091">T301-N301</f>
        <v>3041</v>
      </c>
      <c r="R301" s="457">
        <v>2025</v>
      </c>
      <c r="S301" s="70">
        <f t="shared" si="494"/>
        <v>3485</v>
      </c>
      <c r="T301" s="457">
        <v>5510</v>
      </c>
      <c r="U301" s="23"/>
      <c r="V301" s="457">
        <v>-253</v>
      </c>
      <c r="W301" s="70">
        <f t="shared" si="495"/>
        <v>-99</v>
      </c>
      <c r="X301" s="457">
        <v>-352</v>
      </c>
      <c r="Y301" s="70">
        <f t="shared" ref="Y301" si="2092">+E301-O301</f>
        <v>2386</v>
      </c>
      <c r="Z301" s="70">
        <f t="shared" ref="Z301" si="2093">+F301-P301</f>
        <v>2017</v>
      </c>
      <c r="AA301" s="70">
        <f t="shared" ref="AA301" si="2094">+G301-Q301</f>
        <v>4403</v>
      </c>
      <c r="AB301" s="457">
        <v>2133</v>
      </c>
      <c r="AC301" s="70">
        <f t="shared" si="497"/>
        <v>1918</v>
      </c>
      <c r="AD301" s="457">
        <v>4051</v>
      </c>
      <c r="AE301" s="23"/>
      <c r="AF301" s="233">
        <f t="shared" ref="AF301" si="2095">SUM(V290:V301)</f>
        <v>-2487</v>
      </c>
      <c r="AG301" s="233">
        <f t="shared" ref="AG301" si="2096">AH301-AF301</f>
        <v>159</v>
      </c>
      <c r="AH301" s="233">
        <f t="shared" ref="AH301" si="2097">SUM(X290:X301)</f>
        <v>-2328</v>
      </c>
      <c r="AI301" s="233">
        <f t="shared" ref="AI301" si="2098">AL301-AF301</f>
        <v>28474</v>
      </c>
      <c r="AJ301" s="233">
        <f t="shared" ref="AJ301" si="2099">AM301-AG301</f>
        <v>30129</v>
      </c>
      <c r="AK301" s="233">
        <f t="shared" ref="AK301" si="2100">AN301-AH301</f>
        <v>58603</v>
      </c>
      <c r="AL301" s="233">
        <f t="shared" ref="AL301" si="2101">SUM(AB290:AB301)</f>
        <v>25987</v>
      </c>
      <c r="AM301" s="233">
        <f t="shared" ref="AM301" si="2102">AN301-AL301</f>
        <v>30288</v>
      </c>
      <c r="AN301" s="233">
        <f t="shared" ref="AN301" si="2103">SUM(AD290:AD301)</f>
        <v>56275</v>
      </c>
      <c r="AO301" s="23"/>
      <c r="AP301" s="233">
        <f t="shared" si="498"/>
        <v>7071</v>
      </c>
      <c r="AQ301" s="233">
        <f t="shared" si="499"/>
        <v>9558</v>
      </c>
      <c r="AR301" s="233">
        <f t="shared" si="500"/>
        <v>-2487</v>
      </c>
      <c r="AS301" s="233">
        <f t="shared" si="501"/>
        <v>40599</v>
      </c>
      <c r="AT301" s="233">
        <f t="shared" si="502"/>
        <v>12125</v>
      </c>
      <c r="AU301" s="233">
        <f t="shared" si="503"/>
        <v>28474</v>
      </c>
      <c r="AV301" s="409">
        <f t="shared" si="504"/>
        <v>47670</v>
      </c>
      <c r="AW301" s="409">
        <f t="shared" si="505"/>
        <v>21683</v>
      </c>
      <c r="AX301" s="233">
        <f t="shared" si="506"/>
        <v>25987</v>
      </c>
      <c r="AY301" s="75"/>
      <c r="AZ301" s="744">
        <v>514640</v>
      </c>
      <c r="BA301" s="518">
        <f t="shared" ref="BA301" si="2104">SUM(AZ290:AZ301)/1000000</f>
        <v>5.2365180000000002</v>
      </c>
      <c r="BB301" s="516">
        <f t="shared" ref="BB301" si="2105">BD301-AZ301</f>
        <v>117909</v>
      </c>
      <c r="BC301" s="518">
        <f t="shared" ref="BC301" si="2106">SUM(BB290:BB301)/1000000</f>
        <v>1.4728490000000001</v>
      </c>
      <c r="BD301" s="744">
        <v>632549</v>
      </c>
      <c r="BE301" s="518">
        <f t="shared" si="430"/>
        <v>6.7093670000000003</v>
      </c>
      <c r="BF301" s="744">
        <v>701755</v>
      </c>
      <c r="BG301" s="518">
        <f t="shared" ref="BG301" si="2107">SUM(BF290:BF301)/1000000</f>
        <v>6.7816099999999997</v>
      </c>
      <c r="BH301" s="516">
        <f t="shared" ref="BH301" si="2108">BJ301-BF301</f>
        <v>3702059</v>
      </c>
      <c r="BI301" s="518">
        <f t="shared" ref="BI301" si="2109">SUM(BH290:BH301)/1000000</f>
        <v>37.218183000000003</v>
      </c>
      <c r="BJ301" s="744">
        <v>4403814</v>
      </c>
      <c r="BK301" s="518">
        <f t="shared" ref="BK301" si="2110">SUM(BJ290:BJ301)/1000000</f>
        <v>43.999792999999997</v>
      </c>
      <c r="BL301" s="516">
        <f t="shared" ref="BL301" si="2111">AZ301+BF301</f>
        <v>1216395</v>
      </c>
      <c r="BM301" s="518">
        <f t="shared" ref="BM301" si="2112">SUM(BL290:BL301)/1000000</f>
        <v>12.018128000000001</v>
      </c>
      <c r="BN301" s="516">
        <f t="shared" ref="BN301" si="2113">BB301+BH301</f>
        <v>3819968</v>
      </c>
      <c r="BO301" s="518">
        <f t="shared" ref="BO301" si="2114">SUM(BN290:BN301)/1000000</f>
        <v>38.691032</v>
      </c>
      <c r="BP301" s="744">
        <v>5037800</v>
      </c>
      <c r="BQ301" s="518">
        <f t="shared" si="492"/>
        <v>50.721653000000003</v>
      </c>
      <c r="BR301" s="20"/>
      <c r="BS301" s="744">
        <v>856994</v>
      </c>
      <c r="BT301" s="519">
        <f t="shared" ref="BT301" si="2115">SUM(BS290:BS301)/1000000</f>
        <v>9.3801520000000007</v>
      </c>
      <c r="BU301" s="516">
        <f t="shared" ref="BU301" si="2116">BW301-BS301</f>
        <v>55093</v>
      </c>
      <c r="BV301" s="519">
        <f t="shared" ref="BV301" si="2117">SUM(BU290:BU301)/1000000</f>
        <v>0.62429999999999997</v>
      </c>
      <c r="BW301" s="744">
        <v>912087</v>
      </c>
      <c r="BX301" s="519">
        <f t="shared" si="432"/>
        <v>10.004452000000001</v>
      </c>
      <c r="BY301" s="744">
        <v>1835383</v>
      </c>
      <c r="BZ301" s="519">
        <f t="shared" ref="BZ301" si="2118">SUM(BY290:BY301)/1000000</f>
        <v>21.451862999999999</v>
      </c>
      <c r="CA301" s="69">
        <f t="shared" ref="CA301" si="2119">CC301-BY301</f>
        <v>1408253</v>
      </c>
      <c r="CB301" s="519">
        <f t="shared" ref="CB301" si="2120">SUM(CA290:CA301)/1000000</f>
        <v>18.460231</v>
      </c>
      <c r="CC301" s="744">
        <v>3243636</v>
      </c>
      <c r="CD301" s="519">
        <f t="shared" ref="CD301" si="2121">SUM(CC290:CC301)/1000000</f>
        <v>39.912094000000003</v>
      </c>
      <c r="CE301" s="516">
        <f t="shared" ref="CE301" si="2122">BS301+BY301</f>
        <v>2692377</v>
      </c>
      <c r="CF301" s="519">
        <f t="shared" ref="CF301" si="2123">SUM(CE290:CE301)/1000000</f>
        <v>30.832014999999998</v>
      </c>
      <c r="CG301" s="516">
        <f t="shared" ref="CG301" si="2124">CI301-CE301</f>
        <v>1465547</v>
      </c>
      <c r="CH301" s="519">
        <f t="shared" ref="CH301" si="2125">SUM(CG290:CG301)/1000000</f>
        <v>19.109097999999999</v>
      </c>
      <c r="CI301" s="744">
        <v>4157924</v>
      </c>
      <c r="CJ301" s="471">
        <f t="shared" si="387"/>
        <v>49.941113000000001</v>
      </c>
      <c r="CK301" s="96"/>
      <c r="CL301" s="514">
        <v>998</v>
      </c>
      <c r="CM301" s="868">
        <f t="shared" si="403"/>
        <v>1.1032064128256514</v>
      </c>
      <c r="CN301" s="613"/>
      <c r="CO301" s="96"/>
      <c r="CP301" s="666">
        <f t="shared" ref="CP301" si="2126">AZ301*$CM301</f>
        <v>567754.14829659322</v>
      </c>
      <c r="CQ301" s="693">
        <f t="shared" ref="CQ301" si="2127">SUM(CP290:CP301)/1000000</f>
        <v>5.6512305249365902</v>
      </c>
      <c r="CR301" s="666">
        <f t="shared" ref="CR301" si="2128">BB301*$CM301</f>
        <v>130077.96492985972</v>
      </c>
      <c r="CS301" s="693">
        <f t="shared" ref="CS301" si="2129">SUM(CR290:CR301)/1000000</f>
        <v>1.5885125998736274</v>
      </c>
      <c r="CT301" s="666">
        <f t="shared" ref="CT301" si="2130">BD301*$CM301</f>
        <v>697832.11322645296</v>
      </c>
      <c r="CU301" s="693">
        <f t="shared" ref="CU301" si="2131">SUM(CT290:CT301)/1000000</f>
        <v>7.2397431248102171</v>
      </c>
      <c r="CV301" s="666">
        <f t="shared" ref="CV301" si="2132">BF301*$CM301</f>
        <v>774180.61623246502</v>
      </c>
      <c r="CW301" s="693">
        <f t="shared" ref="CW301" si="2133">SUM(CV290:CV301)/1000000</f>
        <v>7.3180268862863125</v>
      </c>
      <c r="CX301" s="666">
        <f t="shared" ref="CX301" si="2134">BH301*$CM301</f>
        <v>4084135.2294589179</v>
      </c>
      <c r="CY301" s="693">
        <f t="shared" ref="CY301" si="2135">SUM(CX290:CX301)/1000000</f>
        <v>40.168815371388391</v>
      </c>
      <c r="CZ301" s="666">
        <f t="shared" ref="CZ301" si="2136">BJ301*$CM301</f>
        <v>4858315.8456913829</v>
      </c>
      <c r="DA301" s="693">
        <f t="shared" ref="DA301" si="2137">SUM(CZ290:CZ301)/1000000</f>
        <v>47.486842257674702</v>
      </c>
      <c r="DB301" s="666">
        <f t="shared" ref="DB301" si="2138">BL301*$CM301</f>
        <v>1341934.7645290582</v>
      </c>
      <c r="DC301" s="693">
        <f t="shared" ref="DC301" si="2139">SUM(DB290:DB301)/1000000</f>
        <v>12.969257411222904</v>
      </c>
      <c r="DD301" s="666">
        <f t="shared" ref="DD301" si="2140">BN301*$CM301</f>
        <v>4214213.1943887779</v>
      </c>
      <c r="DE301" s="693">
        <f t="shared" ref="DE301" si="2141">SUM(DD290:DD301)/1000000</f>
        <v>41.757327971262015</v>
      </c>
      <c r="DF301" s="666">
        <f t="shared" ref="DF301" si="2142">BP301*$CM301</f>
        <v>5557733.2665330665</v>
      </c>
      <c r="DG301" s="693">
        <f t="shared" ref="DG301" si="2143">SUM(DF290:DF301)/1000000</f>
        <v>54.740074863245212</v>
      </c>
      <c r="DH301" s="20"/>
      <c r="DI301" s="666">
        <f t="shared" ref="DI301" si="2144">BS301*$CM301</f>
        <v>945441.27655310626</v>
      </c>
      <c r="DJ301" s="693">
        <f t="shared" ref="DJ301" si="2145">SUM(DI290:DI301)/1000000</f>
        <v>10.119314846177028</v>
      </c>
      <c r="DK301" s="666">
        <f t="shared" ref="DK301" si="2146">BU301*$CM301</f>
        <v>60778.950901803611</v>
      </c>
      <c r="DL301" s="693">
        <f t="shared" ref="DL301" si="2147">SUM(DK290:DK301)/1000000</f>
        <v>0.67358877845625154</v>
      </c>
      <c r="DM301" s="666">
        <f t="shared" ref="DM301" si="2148">BW301*$CM301</f>
        <v>1006220.2274549098</v>
      </c>
      <c r="DN301" s="693">
        <f t="shared" ref="DN301" si="2149">SUM(DM290:DM301)/1000000</f>
        <v>10.792903624633281</v>
      </c>
      <c r="DO301" s="666">
        <f t="shared" ref="DO301" si="2150">BY301*$CM301</f>
        <v>2024806.2955911825</v>
      </c>
      <c r="DP301" s="693">
        <f t="shared" ref="DP301" si="2151">SUM(DO290:DO301)/1000000</f>
        <v>23.142212260745762</v>
      </c>
      <c r="DQ301" s="666">
        <f t="shared" ref="DQ301" si="2152">CA301*$CM301</f>
        <v>1553593.740480962</v>
      </c>
      <c r="DR301" s="693">
        <f t="shared" ref="DR301" si="2153">SUM(DQ290:DQ301)/1000000</f>
        <v>19.905356830805072</v>
      </c>
      <c r="DS301" s="666">
        <f t="shared" ref="DS301" si="2154">CC301*$CM301</f>
        <v>3578400.0360721443</v>
      </c>
      <c r="DT301" s="693">
        <f t="shared" ref="DT301" si="2155">SUM(DS290:DS301)/1000000</f>
        <v>43.047569091550827</v>
      </c>
      <c r="DU301" s="666">
        <f t="shared" ref="DU301" si="2156">CE301*$CM301</f>
        <v>2970247.5721442886</v>
      </c>
      <c r="DV301" s="666">
        <f t="shared" ref="DV301" si="2157">SUM(DU290:DU301)/1000000</f>
        <v>33.261527106922792</v>
      </c>
      <c r="DW301" s="666">
        <f t="shared" ref="DW301" si="2158">CG301*$CM301</f>
        <v>1616800.8486973948</v>
      </c>
      <c r="DX301" s="693">
        <f t="shared" ref="DX301" si="2159">SUM(DW290:DW301)/1000000</f>
        <v>20.605446654680069</v>
      </c>
      <c r="DY301" s="666">
        <f t="shared" ref="DY301" si="2160">CI301*$CM301</f>
        <v>4587048.4208416836</v>
      </c>
      <c r="DZ301" s="693">
        <f t="shared" ref="DZ301" si="2161">SUM(DY290:DY301)/1000000</f>
        <v>53.866973761602864</v>
      </c>
      <c r="EA301" s="91"/>
      <c r="EB301" s="457">
        <v>374000</v>
      </c>
      <c r="EC301" s="69">
        <f t="shared" si="405"/>
        <v>1553000</v>
      </c>
      <c r="ED301" s="457">
        <v>1927000</v>
      </c>
      <c r="EE301" s="457">
        <v>302000</v>
      </c>
      <c r="EF301" s="69">
        <f t="shared" si="406"/>
        <v>1323000</v>
      </c>
      <c r="EG301" s="457">
        <v>1625000</v>
      </c>
      <c r="EH301" s="457">
        <v>676000</v>
      </c>
      <c r="EI301" s="69">
        <f t="shared" si="435"/>
        <v>2876000</v>
      </c>
      <c r="EJ301" s="457">
        <v>3552000</v>
      </c>
      <c r="EK301" s="91"/>
      <c r="EL301" s="69">
        <f t="shared" ref="EL301" si="2162">SUM(EB290:EB301)</f>
        <v>4032000</v>
      </c>
      <c r="EM301" s="69">
        <f t="shared" ref="EM301" si="2163">SUM(EC290:EC301)</f>
        <v>16991000</v>
      </c>
      <c r="EN301" s="69">
        <f t="shared" ref="EN301" si="2164">SUM(ED290:ED301)</f>
        <v>21023000</v>
      </c>
      <c r="EO301" s="69">
        <f t="shared" ref="EO301" si="2165">SUM(EE290:EE301)</f>
        <v>3027000</v>
      </c>
      <c r="EP301" s="69">
        <f t="shared" ref="EP301" si="2166">SUM(EF290:EF301)</f>
        <v>11168000</v>
      </c>
      <c r="EQ301" s="69">
        <f t="shared" ref="EQ301" si="2167">SUM(EG290:EG301)</f>
        <v>14195000</v>
      </c>
      <c r="ER301" s="69">
        <f t="shared" ref="ER301" si="2168">SUM(EH290:EH301)</f>
        <v>7057000</v>
      </c>
      <c r="ES301" s="69">
        <f t="shared" ref="ES301" si="2169">SUM(EI290:EI301)</f>
        <v>28160000</v>
      </c>
      <c r="ET301" s="69">
        <f t="shared" ref="ET301" si="2170">SUM(EJ290:EJ301)</f>
        <v>35217000</v>
      </c>
      <c r="EU301" s="91"/>
    </row>
    <row r="302" spans="1:151" ht="15" customHeight="1">
      <c r="A302" s="61">
        <v>42095</v>
      </c>
      <c r="B302" s="457">
        <v>561</v>
      </c>
      <c r="C302" s="70">
        <f t="shared" si="437"/>
        <v>1407</v>
      </c>
      <c r="D302" s="457">
        <v>1968</v>
      </c>
      <c r="E302" s="70">
        <f t="shared" ref="E302" si="2171">H302-B302</f>
        <v>2686</v>
      </c>
      <c r="F302" s="70">
        <f t="shared" ref="F302" si="2172">I302-C302</f>
        <v>3122</v>
      </c>
      <c r="G302" s="70">
        <f t="shared" ref="G302" si="2173">J302-D302</f>
        <v>5808</v>
      </c>
      <c r="H302" s="457">
        <v>3247</v>
      </c>
      <c r="I302" s="70">
        <f t="shared" si="441"/>
        <v>4529</v>
      </c>
      <c r="J302" s="457">
        <v>7776</v>
      </c>
      <c r="K302" s="23"/>
      <c r="L302" s="457">
        <v>713</v>
      </c>
      <c r="M302" s="70">
        <f t="shared" si="442"/>
        <v>1192</v>
      </c>
      <c r="N302" s="457">
        <v>1905</v>
      </c>
      <c r="O302" s="70">
        <f t="shared" ref="O302" si="2174">R302-L302</f>
        <v>1098</v>
      </c>
      <c r="P302" s="70">
        <f t="shared" ref="P302" si="2175">S302-M302</f>
        <v>1811</v>
      </c>
      <c r="Q302" s="70">
        <f t="shared" ref="Q302" si="2176">T302-N302</f>
        <v>2909</v>
      </c>
      <c r="R302" s="457">
        <v>1811</v>
      </c>
      <c r="S302" s="70">
        <f t="shared" si="494"/>
        <v>3003</v>
      </c>
      <c r="T302" s="457">
        <v>4814</v>
      </c>
      <c r="U302" s="23"/>
      <c r="V302" s="457">
        <v>-152</v>
      </c>
      <c r="W302" s="70">
        <f t="shared" si="495"/>
        <v>215</v>
      </c>
      <c r="X302" s="457">
        <v>63</v>
      </c>
      <c r="Y302" s="70">
        <f t="shared" ref="Y302" si="2177">+E302-O302</f>
        <v>1588</v>
      </c>
      <c r="Z302" s="70">
        <f t="shared" ref="Z302" si="2178">+F302-P302</f>
        <v>1311</v>
      </c>
      <c r="AA302" s="70">
        <f t="shared" ref="AA302" si="2179">+G302-Q302</f>
        <v>2899</v>
      </c>
      <c r="AB302" s="457">
        <v>1436</v>
      </c>
      <c r="AC302" s="70">
        <f t="shared" si="497"/>
        <v>1526</v>
      </c>
      <c r="AD302" s="457">
        <v>2962</v>
      </c>
      <c r="AE302" s="23"/>
      <c r="AF302" s="233">
        <f t="shared" ref="AF302" si="2180">SUM(V291:V302)</f>
        <v>-2427</v>
      </c>
      <c r="AG302" s="233">
        <f t="shared" ref="AG302" si="2181">AH302-AF302</f>
        <v>512</v>
      </c>
      <c r="AH302" s="233">
        <f t="shared" ref="AH302" si="2182">SUM(X291:X302)</f>
        <v>-1915</v>
      </c>
      <c r="AI302" s="233">
        <f t="shared" ref="AI302" si="2183">AL302-AF302</f>
        <v>28533</v>
      </c>
      <c r="AJ302" s="233">
        <f t="shared" ref="AJ302" si="2184">AM302-AG302</f>
        <v>30195</v>
      </c>
      <c r="AK302" s="233">
        <f t="shared" ref="AK302" si="2185">AN302-AH302</f>
        <v>58728</v>
      </c>
      <c r="AL302" s="233">
        <f t="shared" ref="AL302" si="2186">SUM(AB291:AB302)</f>
        <v>26106</v>
      </c>
      <c r="AM302" s="233">
        <f t="shared" ref="AM302" si="2187">AN302-AL302</f>
        <v>30707</v>
      </c>
      <c r="AN302" s="233">
        <f t="shared" ref="AN302" si="2188">SUM(AD291:AD302)</f>
        <v>56813</v>
      </c>
      <c r="AO302" s="23"/>
      <c r="AP302" s="233">
        <f>SUM(B291:B302)</f>
        <v>7101</v>
      </c>
      <c r="AQ302" s="233">
        <f>SUM(L291:L302)</f>
        <v>9528</v>
      </c>
      <c r="AR302" s="233">
        <f>SUM(V291:V302)</f>
        <v>-2427</v>
      </c>
      <c r="AS302" s="233">
        <f>SUM(E291:E302)</f>
        <v>40767</v>
      </c>
      <c r="AT302" s="233">
        <f>SUM(O291:O302)</f>
        <v>12234</v>
      </c>
      <c r="AU302" s="233">
        <f>+SUM(Y291:Y302)</f>
        <v>28533</v>
      </c>
      <c r="AV302" s="409">
        <f>SUM(H291:H302)</f>
        <v>47868</v>
      </c>
      <c r="AW302" s="409">
        <f>SUM(R291:R302)</f>
        <v>21762</v>
      </c>
      <c r="AX302" s="233">
        <f>SUM(AB291:AB302)</f>
        <v>26106</v>
      </c>
      <c r="AY302" s="75"/>
      <c r="AZ302" s="744">
        <v>415276</v>
      </c>
      <c r="BA302" s="518">
        <f t="shared" ref="BA302" si="2189">SUM(AZ291:AZ302)/1000000</f>
        <v>5.3055709999999996</v>
      </c>
      <c r="BB302" s="516">
        <f t="shared" ref="BB302" si="2190">BD302-AZ302</f>
        <v>115105</v>
      </c>
      <c r="BC302" s="518">
        <f t="shared" ref="BC302" si="2191">SUM(BB291:BB302)/1000000</f>
        <v>1.4567289999999999</v>
      </c>
      <c r="BD302" s="744">
        <v>530381</v>
      </c>
      <c r="BE302" s="518">
        <f t="shared" si="430"/>
        <v>6.7622999999999998</v>
      </c>
      <c r="BF302" s="744">
        <v>460851</v>
      </c>
      <c r="BG302" s="518">
        <f t="shared" ref="BG302" si="2192">SUM(BF291:BF302)/1000000</f>
        <v>6.5722040000000002</v>
      </c>
      <c r="BH302" s="516">
        <f t="shared" ref="BH302" si="2193">BJ302-BF302</f>
        <v>3233326</v>
      </c>
      <c r="BI302" s="518">
        <f t="shared" ref="BI302" si="2194">SUM(BH291:BH302)/1000000</f>
        <v>37.003734000000001</v>
      </c>
      <c r="BJ302" s="744">
        <v>3694177</v>
      </c>
      <c r="BK302" s="518">
        <f t="shared" ref="BK302" si="2195">SUM(BJ291:BJ302)/1000000</f>
        <v>43.575938000000001</v>
      </c>
      <c r="BL302" s="516">
        <f t="shared" ref="BL302" si="2196">AZ302+BF302</f>
        <v>876127</v>
      </c>
      <c r="BM302" s="518">
        <f t="shared" ref="BM302" si="2197">SUM(BL291:BL302)/1000000</f>
        <v>11.877775</v>
      </c>
      <c r="BN302" s="516">
        <f t="shared" ref="BN302" si="2198">BB302+BH302</f>
        <v>3348431</v>
      </c>
      <c r="BO302" s="518">
        <f t="shared" ref="BO302" si="2199">SUM(BN291:BN302)/1000000</f>
        <v>38.460462999999997</v>
      </c>
      <c r="BP302" s="744">
        <v>4225579</v>
      </c>
      <c r="BQ302" s="518">
        <f t="shared" si="492"/>
        <v>50.351289999999999</v>
      </c>
      <c r="BR302" s="20"/>
      <c r="BS302" s="744">
        <v>820219</v>
      </c>
      <c r="BT302" s="519">
        <f t="shared" ref="BT302" si="2200">SUM(BS291:BS302)/1000000</f>
        <v>9.5003460000000004</v>
      </c>
      <c r="BU302" s="516">
        <f t="shared" ref="BU302" si="2201">BW302-BS302</f>
        <v>51500</v>
      </c>
      <c r="BV302" s="519">
        <f t="shared" ref="BV302" si="2202">SUM(BU291:BU302)/1000000</f>
        <v>0.62705999999999995</v>
      </c>
      <c r="BW302" s="744">
        <v>871719</v>
      </c>
      <c r="BX302" s="519">
        <f t="shared" si="432"/>
        <v>10.127406000000001</v>
      </c>
      <c r="BY302" s="744">
        <v>1717917</v>
      </c>
      <c r="BZ302" s="519">
        <f t="shared" ref="BZ302" si="2203">SUM(BY291:BY302)/1000000</f>
        <v>21.487045999999999</v>
      </c>
      <c r="CA302" s="69">
        <f t="shared" ref="CA302" si="2204">CC302-BY302</f>
        <v>1279545</v>
      </c>
      <c r="CB302" s="519">
        <f t="shared" ref="CB302" si="2205">SUM(CA291:CA302)/1000000</f>
        <v>18.225218000000002</v>
      </c>
      <c r="CC302" s="744">
        <v>2997462</v>
      </c>
      <c r="CD302" s="519">
        <f t="shared" ref="CD302" si="2206">SUM(CC291:CC302)/1000000</f>
        <v>39.712263999999998</v>
      </c>
      <c r="CE302" s="516">
        <f t="shared" ref="CE302" si="2207">BS302+BY302</f>
        <v>2538136</v>
      </c>
      <c r="CF302" s="519">
        <f t="shared" ref="CF302" si="2208">SUM(CE291:CE302)/1000000</f>
        <v>30.987392</v>
      </c>
      <c r="CG302" s="516">
        <f t="shared" ref="CG302" si="2209">CI302-CE302</f>
        <v>1333027</v>
      </c>
      <c r="CH302" s="519">
        <f t="shared" ref="CH302" si="2210">SUM(CG291:CG302)/1000000</f>
        <v>18.876936000000001</v>
      </c>
      <c r="CI302" s="744">
        <v>3871163</v>
      </c>
      <c r="CJ302" s="471">
        <f t="shared" si="387"/>
        <v>49.864328</v>
      </c>
      <c r="CK302" s="96"/>
      <c r="CL302" s="514">
        <v>998</v>
      </c>
      <c r="CM302" s="868">
        <f t="shared" si="403"/>
        <v>1.1032064128256514</v>
      </c>
      <c r="CN302" s="613"/>
      <c r="CO302" s="96"/>
      <c r="CP302" s="666">
        <f t="shared" ref="CP302" si="2211">AZ302*$CM302</f>
        <v>458135.14629258518</v>
      </c>
      <c r="CQ302" s="693">
        <f t="shared" ref="CQ302" si="2212">SUM(CP291:CP302)/1000000</f>
        <v>5.7367444366250684</v>
      </c>
      <c r="CR302" s="666">
        <f t="shared" ref="CR302" si="2213">BB302*$CM302</f>
        <v>126984.5741482966</v>
      </c>
      <c r="CS302" s="693">
        <f t="shared" ref="CS302" si="2214">SUM(CR291:CR302)/1000000</f>
        <v>1.5742667488019828</v>
      </c>
      <c r="CT302" s="666">
        <f t="shared" ref="CT302" si="2215">BD302*$CM302</f>
        <v>585119.72044088179</v>
      </c>
      <c r="CU302" s="693">
        <f t="shared" ref="CU302" si="2216">SUM(CT291:CT302)/1000000</f>
        <v>7.3110111854270512</v>
      </c>
      <c r="CV302" s="666">
        <f t="shared" ref="CV302" si="2217">BF302*$CM302</f>
        <v>508413.77855711424</v>
      </c>
      <c r="CW302" s="693">
        <f t="shared" ref="CW302" si="2218">SUM(CV291:CV302)/1000000</f>
        <v>7.1050790255472398</v>
      </c>
      <c r="CX302" s="666">
        <f t="shared" ref="CX302" si="2219">BH302*$CM302</f>
        <v>3567025.9779559118</v>
      </c>
      <c r="CY302" s="693">
        <f t="shared" ref="CY302" si="2220">SUM(CX291:CX302)/1000000</f>
        <v>40.025186144065707</v>
      </c>
      <c r="CZ302" s="666">
        <f t="shared" ref="CZ302" si="2221">BJ302*$CM302</f>
        <v>4075439.7565130261</v>
      </c>
      <c r="DA302" s="693">
        <f t="shared" ref="DA302" si="2222">SUM(CZ291:CZ302)/1000000</f>
        <v>47.130265169612954</v>
      </c>
      <c r="DB302" s="666">
        <f t="shared" ref="DB302" si="2223">BL302*$CM302</f>
        <v>966548.92484969948</v>
      </c>
      <c r="DC302" s="693">
        <f t="shared" ref="DC302" si="2224">SUM(DB291:DB302)/1000000</f>
        <v>12.841823462172309</v>
      </c>
      <c r="DD302" s="666">
        <f t="shared" ref="DD302" si="2225">BN302*$CM302</f>
        <v>3694010.5521042086</v>
      </c>
      <c r="DE302" s="693">
        <f t="shared" ref="DE302" si="2226">SUM(DD291:DD302)/1000000</f>
        <v>41.599452892867681</v>
      </c>
      <c r="DF302" s="666">
        <f t="shared" ref="DF302" si="2227">BP302*$CM302</f>
        <v>4661685.8507014029</v>
      </c>
      <c r="DG302" s="693">
        <f t="shared" ref="DG302" si="2228">SUM(DF291:DF302)/1000000</f>
        <v>54.455394983741343</v>
      </c>
      <c r="DH302" s="20"/>
      <c r="DI302" s="666">
        <f t="shared" ref="DI302" si="2229">BS302*$CM302</f>
        <v>904870.86072144296</v>
      </c>
      <c r="DJ302" s="693">
        <f t="shared" ref="DJ302" si="2230">SUM(DI291:DI302)/1000000</f>
        <v>10.270786366722518</v>
      </c>
      <c r="DK302" s="666">
        <f t="shared" ref="DK302" si="2231">BU302*$CM302</f>
        <v>56815.130260521044</v>
      </c>
      <c r="DL302" s="693">
        <f t="shared" ref="DL302" si="2232">SUM(DK291:DK302)/1000000</f>
        <v>0.67794766238246174</v>
      </c>
      <c r="DM302" s="666">
        <f t="shared" ref="DM302" si="2233">BW302*$CM302</f>
        <v>961685.99098196393</v>
      </c>
      <c r="DN302" s="693">
        <f t="shared" ref="DN302" si="2234">SUM(DM291:DM302)/1000000</f>
        <v>10.948734029104982</v>
      </c>
      <c r="DO302" s="666">
        <f t="shared" ref="DO302" si="2235">BY302*$CM302</f>
        <v>1895217.0511022045</v>
      </c>
      <c r="DP302" s="693">
        <f t="shared" ref="DP302" si="2236">SUM(DO291:DO302)/1000000</f>
        <v>23.226393012727733</v>
      </c>
      <c r="DQ302" s="666">
        <f t="shared" ref="DQ302" si="2237">CA302*$CM302</f>
        <v>1411602.249498998</v>
      </c>
      <c r="DR302" s="693">
        <f t="shared" ref="DR302" si="2238">SUM(DQ291:DQ302)/1000000</f>
        <v>19.686921584702894</v>
      </c>
      <c r="DS302" s="666">
        <f t="shared" ref="DS302" si="2239">CC302*$CM302</f>
        <v>3306819.3006012025</v>
      </c>
      <c r="DT302" s="693">
        <f t="shared" ref="DT302" si="2240">SUM(DS291:DS302)/1000000</f>
        <v>42.913314597430613</v>
      </c>
      <c r="DU302" s="666">
        <f t="shared" ref="DU302" si="2241">CE302*$CM302</f>
        <v>2800087.9118236476</v>
      </c>
      <c r="DV302" s="666">
        <f t="shared" ref="DV302" si="2242">SUM(DU291:DU302)/1000000</f>
        <v>33.497179379450252</v>
      </c>
      <c r="DW302" s="666">
        <f t="shared" ref="DW302" si="2243">CG302*$CM302</f>
        <v>1470603.9348697395</v>
      </c>
      <c r="DX302" s="693">
        <f t="shared" ref="DX302" si="2244">SUM(DW291:DW302)/1000000</f>
        <v>20.391521665796141</v>
      </c>
      <c r="DY302" s="666">
        <f t="shared" ref="DY302" si="2245">CI302*$CM302</f>
        <v>4270691.8466933873</v>
      </c>
      <c r="DZ302" s="693">
        <f t="shared" ref="DZ302" si="2246">SUM(DY291:DY302)/1000000</f>
        <v>53.888701045246407</v>
      </c>
      <c r="EA302" s="91"/>
      <c r="EB302" s="457">
        <v>348000</v>
      </c>
      <c r="EC302" s="69">
        <f t="shared" si="405"/>
        <v>1530000</v>
      </c>
      <c r="ED302" s="457">
        <v>1878000</v>
      </c>
      <c r="EE302" s="457">
        <v>251000</v>
      </c>
      <c r="EF302" s="69">
        <f t="shared" si="406"/>
        <v>995000</v>
      </c>
      <c r="EG302" s="457">
        <v>1246000</v>
      </c>
      <c r="EH302" s="457">
        <v>599000</v>
      </c>
      <c r="EI302" s="69">
        <f t="shared" si="435"/>
        <v>2525000</v>
      </c>
      <c r="EJ302" s="457">
        <v>3124000</v>
      </c>
      <c r="EK302" s="91"/>
      <c r="EL302" s="69">
        <f t="shared" ref="EL302" si="2247">SUM(EB291:EB302)</f>
        <v>4060000</v>
      </c>
      <c r="EM302" s="69">
        <f t="shared" ref="EM302" si="2248">SUM(EC291:EC302)</f>
        <v>16992000</v>
      </c>
      <c r="EN302" s="69">
        <f t="shared" ref="EN302" si="2249">SUM(ED291:ED302)</f>
        <v>21052000</v>
      </c>
      <c r="EO302" s="69">
        <f t="shared" ref="EO302" si="2250">SUM(EE291:EE302)</f>
        <v>3031000</v>
      </c>
      <c r="EP302" s="69">
        <f t="shared" ref="EP302" si="2251">SUM(EF291:EF302)</f>
        <v>11242000</v>
      </c>
      <c r="EQ302" s="69">
        <f t="shared" ref="EQ302" si="2252">SUM(EG291:EG302)</f>
        <v>14273000</v>
      </c>
      <c r="ER302" s="69">
        <f t="shared" ref="ER302" si="2253">SUM(EH291:EH302)</f>
        <v>7090000</v>
      </c>
      <c r="ES302" s="69">
        <f t="shared" ref="ES302" si="2254">SUM(EI291:EI302)</f>
        <v>28235000</v>
      </c>
      <c r="ET302" s="69">
        <f t="shared" ref="ET302" si="2255">SUM(EJ291:EJ302)</f>
        <v>35325000</v>
      </c>
      <c r="EU302" s="91"/>
    </row>
    <row r="303" spans="1:151">
      <c r="A303" s="61">
        <v>42125</v>
      </c>
      <c r="B303" s="457">
        <v>545</v>
      </c>
      <c r="C303" s="70">
        <f t="shared" si="437"/>
        <v>1373</v>
      </c>
      <c r="D303" s="457">
        <v>1918</v>
      </c>
      <c r="E303" s="70">
        <f t="shared" ref="E303" si="2256">H303-B303</f>
        <v>2679</v>
      </c>
      <c r="F303" s="70">
        <f t="shared" ref="F303" si="2257">I303-C303</f>
        <v>3006</v>
      </c>
      <c r="G303" s="70">
        <f t="shared" ref="G303" si="2258">J303-D303</f>
        <v>5685</v>
      </c>
      <c r="H303" s="457">
        <v>3224</v>
      </c>
      <c r="I303" s="70">
        <f t="shared" si="441"/>
        <v>4379</v>
      </c>
      <c r="J303" s="457">
        <v>7603</v>
      </c>
      <c r="K303" s="23"/>
      <c r="L303" s="457">
        <v>701</v>
      </c>
      <c r="M303" s="70">
        <f t="shared" si="442"/>
        <v>1200</v>
      </c>
      <c r="N303" s="457">
        <v>1901</v>
      </c>
      <c r="O303" s="70">
        <f t="shared" ref="O303" si="2259">R303-L303</f>
        <v>1071</v>
      </c>
      <c r="P303" s="70">
        <f t="shared" ref="P303" si="2260">S303-M303</f>
        <v>1915</v>
      </c>
      <c r="Q303" s="70">
        <f t="shared" ref="Q303" si="2261">T303-N303</f>
        <v>2986</v>
      </c>
      <c r="R303" s="457">
        <v>1772</v>
      </c>
      <c r="S303" s="70">
        <f t="shared" si="494"/>
        <v>3115</v>
      </c>
      <c r="T303" s="457">
        <v>4887</v>
      </c>
      <c r="U303" s="23"/>
      <c r="V303" s="457">
        <v>-156</v>
      </c>
      <c r="W303" s="70">
        <f t="shared" si="495"/>
        <v>173</v>
      </c>
      <c r="X303" s="457">
        <v>17</v>
      </c>
      <c r="Y303" s="70">
        <f t="shared" ref="Y303" si="2262">+E303-O303</f>
        <v>1608</v>
      </c>
      <c r="Z303" s="70">
        <f t="shared" ref="Z303" si="2263">+F303-P303</f>
        <v>1091</v>
      </c>
      <c r="AA303" s="70">
        <f t="shared" ref="AA303" si="2264">+G303-Q303</f>
        <v>2699</v>
      </c>
      <c r="AB303" s="457">
        <v>1452</v>
      </c>
      <c r="AC303" s="70">
        <f t="shared" si="497"/>
        <v>1264</v>
      </c>
      <c r="AD303" s="457">
        <v>2716</v>
      </c>
      <c r="AE303" s="23"/>
      <c r="AF303" s="233">
        <f t="shared" ref="AF303" si="2265">SUM(V292:V303)</f>
        <v>-2318</v>
      </c>
      <c r="AG303" s="233">
        <f t="shared" ref="AG303" si="2266">AH303-AF303</f>
        <v>936</v>
      </c>
      <c r="AH303" s="233">
        <f t="shared" ref="AH303" si="2267">SUM(X292:X303)</f>
        <v>-1382</v>
      </c>
      <c r="AI303" s="233">
        <f t="shared" ref="AI303" si="2268">AL303-AF303</f>
        <v>28883</v>
      </c>
      <c r="AJ303" s="233">
        <f t="shared" ref="AJ303" si="2269">AM303-AG303</f>
        <v>30321</v>
      </c>
      <c r="AK303" s="233">
        <f t="shared" ref="AK303" si="2270">AN303-AH303</f>
        <v>59204</v>
      </c>
      <c r="AL303" s="233">
        <f t="shared" ref="AL303" si="2271">SUM(AB292:AB303)</f>
        <v>26565</v>
      </c>
      <c r="AM303" s="233">
        <f t="shared" ref="AM303" si="2272">AN303-AL303</f>
        <v>31257</v>
      </c>
      <c r="AN303" s="233">
        <f t="shared" ref="AN303" si="2273">SUM(AD292:AD303)</f>
        <v>57822</v>
      </c>
      <c r="AO303" s="23"/>
      <c r="AP303" s="233">
        <f>SUM(B292:B303)</f>
        <v>7112</v>
      </c>
      <c r="AQ303" s="233">
        <f>SUM(L292:L303)</f>
        <v>9430</v>
      </c>
      <c r="AR303" s="233">
        <f>SUM(V292:V303)</f>
        <v>-2318</v>
      </c>
      <c r="AS303" s="233">
        <f>SUM(E292:E303)</f>
        <v>41154</v>
      </c>
      <c r="AT303" s="233">
        <f>SUM(O292:O303)</f>
        <v>12271</v>
      </c>
      <c r="AU303" s="233">
        <f>+SUM(Y292:Y303)</f>
        <v>28883</v>
      </c>
      <c r="AV303" s="409">
        <f>SUM(H292:H303)</f>
        <v>48266</v>
      </c>
      <c r="AW303" s="409">
        <f>SUM(R292:R303)</f>
        <v>21701</v>
      </c>
      <c r="AX303" s="233">
        <f>SUM(AB292:AB303)</f>
        <v>26565</v>
      </c>
      <c r="AY303" s="75"/>
      <c r="AZ303" s="744">
        <v>435426</v>
      </c>
      <c r="BA303" s="518">
        <f t="shared" ref="BA303" si="2274">SUM(AZ292:AZ303)/1000000</f>
        <v>5.2707319999999998</v>
      </c>
      <c r="BB303" s="516">
        <f t="shared" ref="BB303" si="2275">BD303-AZ303</f>
        <v>156902</v>
      </c>
      <c r="BC303" s="518">
        <f t="shared" ref="BC303" si="2276">SUM(BB292:BB303)/1000000</f>
        <v>1.4110180000000001</v>
      </c>
      <c r="BD303" s="744">
        <v>592328</v>
      </c>
      <c r="BE303" s="518">
        <f t="shared" si="430"/>
        <v>6.6817500000000001</v>
      </c>
      <c r="BF303" s="744">
        <v>527951</v>
      </c>
      <c r="BG303" s="518">
        <f t="shared" ref="BG303" si="2277">SUM(BF292:BF303)/1000000</f>
        <v>6.4969000000000001</v>
      </c>
      <c r="BH303" s="516">
        <f t="shared" ref="BH303" si="2278">BJ303-BF303</f>
        <v>3364316</v>
      </c>
      <c r="BI303" s="518">
        <f t="shared" ref="BI303" si="2279">SUM(BH292:BH303)/1000000</f>
        <v>36.816642999999999</v>
      </c>
      <c r="BJ303" s="744">
        <v>3892267</v>
      </c>
      <c r="BK303" s="518">
        <f t="shared" ref="BK303" si="2280">SUM(BJ292:BJ303)/1000000</f>
        <v>43.313543000000003</v>
      </c>
      <c r="BL303" s="516">
        <f t="shared" ref="BL303" si="2281">AZ303+BF303</f>
        <v>963377</v>
      </c>
      <c r="BM303" s="518">
        <f t="shared" ref="BM303" si="2282">SUM(BL292:BL303)/1000000</f>
        <v>11.767632000000001</v>
      </c>
      <c r="BN303" s="516">
        <f t="shared" ref="BN303" si="2283">BB303+BH303</f>
        <v>3521218</v>
      </c>
      <c r="BO303" s="518">
        <f t="shared" ref="BO303" si="2284">SUM(BN292:BN303)/1000000</f>
        <v>38.227660999999998</v>
      </c>
      <c r="BP303" s="744">
        <v>4485474</v>
      </c>
      <c r="BQ303" s="518">
        <f t="shared" si="492"/>
        <v>50.00873</v>
      </c>
      <c r="BR303" s="20"/>
      <c r="BS303" s="744">
        <v>815096</v>
      </c>
      <c r="BT303" s="519">
        <f t="shared" ref="BT303" si="2285">SUM(BS292:BS303)/1000000</f>
        <v>9.5403040000000008</v>
      </c>
      <c r="BU303" s="516">
        <f t="shared" ref="BU303" si="2286">BW303-BS303</f>
        <v>42439</v>
      </c>
      <c r="BV303" s="519">
        <f t="shared" ref="BV303" si="2287">SUM(BU292:BU303)/1000000</f>
        <v>0.61210200000000003</v>
      </c>
      <c r="BW303" s="744">
        <v>857535</v>
      </c>
      <c r="BX303" s="519">
        <f t="shared" si="432"/>
        <v>10.152405999999999</v>
      </c>
      <c r="BY303" s="744">
        <v>1708891</v>
      </c>
      <c r="BZ303" s="519">
        <f t="shared" ref="BZ303" si="2288">SUM(BY292:BY303)/1000000</f>
        <v>21.393063999999999</v>
      </c>
      <c r="CA303" s="69">
        <f t="shared" ref="CA303" si="2289">CC303-BY303</f>
        <v>1409497</v>
      </c>
      <c r="CB303" s="519">
        <f t="shared" ref="CB303" si="2290">SUM(CA292:CA303)/1000000</f>
        <v>17.988924000000001</v>
      </c>
      <c r="CC303" s="744">
        <v>3118388</v>
      </c>
      <c r="CD303" s="519">
        <f t="shared" ref="CD303" si="2291">SUM(CC292:CC303)/1000000</f>
        <v>39.381988</v>
      </c>
      <c r="CE303" s="516">
        <f t="shared" ref="CE303" si="2292">BS303+BY303</f>
        <v>2523987</v>
      </c>
      <c r="CF303" s="519">
        <f t="shared" ref="CF303" si="2293">SUM(CE292:CE303)/1000000</f>
        <v>30.933368000000002</v>
      </c>
      <c r="CG303" s="516">
        <f t="shared" ref="CG303" si="2294">CI303-CE303</f>
        <v>1454106</v>
      </c>
      <c r="CH303" s="519">
        <f t="shared" ref="CH303" si="2295">SUM(CG292:CG303)/1000000</f>
        <v>18.625948000000001</v>
      </c>
      <c r="CI303" s="744">
        <v>3978093</v>
      </c>
      <c r="CJ303" s="471">
        <f t="shared" si="387"/>
        <v>49.559316000000003</v>
      </c>
      <c r="CK303" s="96"/>
      <c r="CL303" s="514">
        <v>998</v>
      </c>
      <c r="CM303" s="868">
        <f t="shared" si="403"/>
        <v>1.1032064128256514</v>
      </c>
      <c r="CN303" s="613"/>
      <c r="CO303" s="96"/>
      <c r="CP303" s="666">
        <f t="shared" ref="CP303" si="2296">AZ303*$CM303</f>
        <v>480364.75551102206</v>
      </c>
      <c r="CQ303" s="693">
        <f t="shared" ref="CQ303" si="2297">SUM(CP292:CP303)/1000000</f>
        <v>5.7109882097313998</v>
      </c>
      <c r="CR303" s="666">
        <f t="shared" ref="CR303" si="2298">BB303*$CM303</f>
        <v>173095.29258517036</v>
      </c>
      <c r="CS303" s="693">
        <f t="shared" ref="CS303" si="2299">SUM(CR292:CR303)/1000000</f>
        <v>1.5293005428534288</v>
      </c>
      <c r="CT303" s="666">
        <f t="shared" ref="CT303" si="2300">BD303*$CM303</f>
        <v>653460.04809619242</v>
      </c>
      <c r="CU303" s="693">
        <f t="shared" ref="CU303" si="2301">SUM(CT292:CT303)/1000000</f>
        <v>7.240288752584827</v>
      </c>
      <c r="CV303" s="666">
        <f t="shared" ref="CV303" si="2302">BF303*$CM303</f>
        <v>582438.92885771545</v>
      </c>
      <c r="CW303" s="693">
        <f t="shared" ref="CW303" si="2303">SUM(CV292:CV303)/1000000</f>
        <v>7.0382669720002626</v>
      </c>
      <c r="CX303" s="666">
        <f t="shared" ref="CX303" si="2304">BH303*$CM303</f>
        <v>3711534.9859719439</v>
      </c>
      <c r="CY303" s="693">
        <f t="shared" ref="CY303" si="2305">SUM(CX292:CX303)/1000000</f>
        <v>39.914532364641758</v>
      </c>
      <c r="CZ303" s="666">
        <f t="shared" ref="CZ303" si="2306">BJ303*$CM303</f>
        <v>4293973.9148296593</v>
      </c>
      <c r="DA303" s="693">
        <f t="shared" ref="DA303" si="2307">SUM(CZ292:CZ303)/1000000</f>
        <v>46.95279933664203</v>
      </c>
      <c r="DB303" s="666">
        <f t="shared" ref="DB303" si="2308">BL303*$CM303</f>
        <v>1062803.6843687375</v>
      </c>
      <c r="DC303" s="693">
        <f t="shared" ref="DC303" si="2309">SUM(DB292:DB303)/1000000</f>
        <v>12.749255181731664</v>
      </c>
      <c r="DD303" s="666">
        <f t="shared" ref="DD303" si="2310">BN303*$CM303</f>
        <v>3884630.2785571143</v>
      </c>
      <c r="DE303" s="693">
        <f t="shared" ref="DE303" si="2311">SUM(DD292:DD303)/1000000</f>
        <v>41.443832907495192</v>
      </c>
      <c r="DF303" s="666">
        <f t="shared" ref="DF303" si="2312">BP303*$CM303</f>
        <v>4948403.6813627258</v>
      </c>
      <c r="DG303" s="693">
        <f t="shared" ref="DG303" si="2313">SUM(DF292:DF303)/1000000</f>
        <v>54.20764477067592</v>
      </c>
      <c r="DH303" s="20"/>
      <c r="DI303" s="666">
        <f t="shared" ref="DI303" si="2314">BS303*$CM303</f>
        <v>899219.13426853716</v>
      </c>
      <c r="DJ303" s="693">
        <f t="shared" ref="DJ303" si="2315">SUM(DI292:DI303)/1000000</f>
        <v>10.335766069906013</v>
      </c>
      <c r="DK303" s="666">
        <f t="shared" ref="DK303" si="2316">BU303*$CM303</f>
        <v>46818.976953907819</v>
      </c>
      <c r="DL303" s="693">
        <f t="shared" ref="DL303" si="2317">SUM(DK292:DK303)/1000000</f>
        <v>0.66299332848592973</v>
      </c>
      <c r="DM303" s="666">
        <f t="shared" ref="DM303" si="2318">BW303*$CM303</f>
        <v>946038.11122244492</v>
      </c>
      <c r="DN303" s="693">
        <f t="shared" ref="DN303" si="2319">SUM(DM292:DM303)/1000000</f>
        <v>10.998759398391941</v>
      </c>
      <c r="DO303" s="666">
        <f t="shared" ref="DO303" si="2320">BY303*$CM303</f>
        <v>1885259.5100200402</v>
      </c>
      <c r="DP303" s="693">
        <f t="shared" ref="DP303" si="2321">SUM(DO292:DO303)/1000000</f>
        <v>23.171317065269768</v>
      </c>
      <c r="DQ303" s="666">
        <f t="shared" ref="DQ303" si="2322">CA303*$CM303</f>
        <v>1554966.1292585172</v>
      </c>
      <c r="DR303" s="693">
        <f t="shared" ref="DR303" si="2323">SUM(DQ292:DQ303)/1000000</f>
        <v>19.470611183169623</v>
      </c>
      <c r="DS303" s="666">
        <f t="shared" ref="DS303" si="2324">CC303*$CM303</f>
        <v>3440225.6392785572</v>
      </c>
      <c r="DT303" s="693">
        <f t="shared" ref="DT303" si="2325">SUM(DS292:DS303)/1000000</f>
        <v>42.641928248439385</v>
      </c>
      <c r="DU303" s="666">
        <f t="shared" ref="DU303" si="2326">CE303*$CM303</f>
        <v>2784478.6442885771</v>
      </c>
      <c r="DV303" s="666">
        <f t="shared" ref="DV303" si="2327">SUM(DU292:DU303)/1000000</f>
        <v>33.507083135175783</v>
      </c>
      <c r="DW303" s="666">
        <f t="shared" ref="DW303" si="2328">CG303*$CM303</f>
        <v>1604179.0641282566</v>
      </c>
      <c r="DX303" s="693">
        <f t="shared" ref="DX303" si="2329">SUM(DW292:DW303)/1000000</f>
        <v>20.160599562768976</v>
      </c>
      <c r="DY303" s="666">
        <f t="shared" ref="DY303" si="2330">CI303*$CM303</f>
        <v>4388657.7084168335</v>
      </c>
      <c r="DZ303" s="693">
        <f t="shared" ref="DZ303" si="2331">SUM(DY292:DY303)/1000000</f>
        <v>53.66768269794477</v>
      </c>
      <c r="EA303" s="91"/>
      <c r="EB303" s="457">
        <v>314000</v>
      </c>
      <c r="EC303" s="69">
        <f t="shared" si="405"/>
        <v>1150000</v>
      </c>
      <c r="ED303" s="457">
        <v>1464000</v>
      </c>
      <c r="EE303" s="457">
        <v>222000</v>
      </c>
      <c r="EF303" s="69">
        <f t="shared" si="406"/>
        <v>653000</v>
      </c>
      <c r="EG303" s="457">
        <v>875000</v>
      </c>
      <c r="EH303" s="457">
        <v>536000</v>
      </c>
      <c r="EI303" s="69">
        <f t="shared" si="435"/>
        <v>1802000</v>
      </c>
      <c r="EJ303" s="457">
        <v>2338000</v>
      </c>
      <c r="EK303" s="91"/>
      <c r="EL303" s="69">
        <f t="shared" ref="EL303" si="2332">SUM(EB292:EB303)</f>
        <v>4051000</v>
      </c>
      <c r="EM303" s="69">
        <f t="shared" ref="EM303" si="2333">SUM(EC292:EC303)</f>
        <v>17034000</v>
      </c>
      <c r="EN303" s="69">
        <f t="shared" ref="EN303" si="2334">SUM(ED292:ED303)</f>
        <v>21085000</v>
      </c>
      <c r="EO303" s="69">
        <f t="shared" ref="EO303" si="2335">SUM(EE292:EE303)</f>
        <v>3038000</v>
      </c>
      <c r="EP303" s="69">
        <f t="shared" ref="EP303" si="2336">SUM(EF292:EF303)</f>
        <v>11325000</v>
      </c>
      <c r="EQ303" s="69">
        <f t="shared" ref="EQ303" si="2337">SUM(EG292:EG303)</f>
        <v>14363000</v>
      </c>
      <c r="ER303" s="69">
        <f t="shared" ref="ER303" si="2338">SUM(EH292:EH303)</f>
        <v>7088000</v>
      </c>
      <c r="ES303" s="69">
        <f t="shared" ref="ES303" si="2339">SUM(EI292:EI303)</f>
        <v>28359000</v>
      </c>
      <c r="ET303" s="69">
        <f t="shared" ref="ET303" si="2340">SUM(EJ292:EJ303)</f>
        <v>35447000</v>
      </c>
      <c r="EU303" s="91"/>
    </row>
    <row r="304" spans="1:151" ht="15" customHeight="1">
      <c r="A304" s="61">
        <v>42156</v>
      </c>
      <c r="B304" s="457">
        <v>477</v>
      </c>
      <c r="C304" s="70">
        <f t="shared" si="437"/>
        <v>1192</v>
      </c>
      <c r="D304" s="457">
        <v>1669</v>
      </c>
      <c r="E304" s="70">
        <f t="shared" ref="E304" si="2341">H304-B304</f>
        <v>2886</v>
      </c>
      <c r="F304" s="70">
        <f t="shared" ref="F304" si="2342">I304-C304</f>
        <v>3424</v>
      </c>
      <c r="G304" s="70">
        <f t="shared" ref="G304" si="2343">J304-D304</f>
        <v>6310</v>
      </c>
      <c r="H304" s="457">
        <v>3363</v>
      </c>
      <c r="I304" s="70">
        <f t="shared" si="441"/>
        <v>4616</v>
      </c>
      <c r="J304" s="457">
        <v>7979</v>
      </c>
      <c r="K304" s="23"/>
      <c r="L304" s="457">
        <v>636</v>
      </c>
      <c r="M304" s="70">
        <f t="shared" si="442"/>
        <v>1166</v>
      </c>
      <c r="N304" s="457">
        <v>1802</v>
      </c>
      <c r="O304" s="70">
        <f t="shared" ref="O304" si="2344">R304-L304</f>
        <v>1156</v>
      </c>
      <c r="P304" s="70">
        <f t="shared" ref="P304" si="2345">S304-M304</f>
        <v>2007</v>
      </c>
      <c r="Q304" s="70">
        <f t="shared" ref="Q304" si="2346">T304-N304</f>
        <v>3163</v>
      </c>
      <c r="R304" s="457">
        <v>1792</v>
      </c>
      <c r="S304" s="70">
        <f t="shared" si="494"/>
        <v>3173</v>
      </c>
      <c r="T304" s="457">
        <v>4965</v>
      </c>
      <c r="U304" s="23"/>
      <c r="V304" s="457">
        <v>-159</v>
      </c>
      <c r="W304" s="70">
        <f t="shared" si="495"/>
        <v>26</v>
      </c>
      <c r="X304" s="457">
        <v>-133</v>
      </c>
      <c r="Y304" s="70">
        <f t="shared" ref="Y304" si="2347">+E304-O304</f>
        <v>1730</v>
      </c>
      <c r="Z304" s="70">
        <f t="shared" ref="Z304" si="2348">+F304-P304</f>
        <v>1417</v>
      </c>
      <c r="AA304" s="70">
        <f t="shared" ref="AA304" si="2349">+G304-Q304</f>
        <v>3147</v>
      </c>
      <c r="AB304" s="457">
        <v>1571</v>
      </c>
      <c r="AC304" s="70">
        <f t="shared" si="497"/>
        <v>1443</v>
      </c>
      <c r="AD304" s="457">
        <v>3014</v>
      </c>
      <c r="AE304" s="23"/>
      <c r="AF304" s="233">
        <f t="shared" ref="AF304" si="2350">SUM(V293:V304)</f>
        <v>-2254</v>
      </c>
      <c r="AG304" s="233">
        <f t="shared" ref="AG304" si="2351">AH304-AF304</f>
        <v>1069</v>
      </c>
      <c r="AH304" s="233">
        <f t="shared" ref="AH304" si="2352">SUM(X293:X304)</f>
        <v>-1185</v>
      </c>
      <c r="AI304" s="233">
        <f t="shared" ref="AI304" si="2353">AL304-AF304</f>
        <v>29088</v>
      </c>
      <c r="AJ304" s="233">
        <f t="shared" ref="AJ304" si="2354">AM304-AG304</f>
        <v>30356</v>
      </c>
      <c r="AK304" s="233">
        <f t="shared" ref="AK304" si="2355">AN304-AH304</f>
        <v>59444</v>
      </c>
      <c r="AL304" s="233">
        <f t="shared" ref="AL304" si="2356">SUM(AB293:AB304)</f>
        <v>26834</v>
      </c>
      <c r="AM304" s="233">
        <f t="shared" ref="AM304" si="2357">AN304-AL304</f>
        <v>31425</v>
      </c>
      <c r="AN304" s="233">
        <f t="shared" ref="AN304" si="2358">SUM(AD293:AD304)</f>
        <v>58259</v>
      </c>
      <c r="AO304" s="23"/>
      <c r="AP304" s="233">
        <f>SUM(B293:B304)</f>
        <v>7108</v>
      </c>
      <c r="AQ304" s="233">
        <f>SUM(L293:L304)</f>
        <v>9362</v>
      </c>
      <c r="AR304" s="233">
        <f>SUM(V293:V304)</f>
        <v>-2254</v>
      </c>
      <c r="AS304" s="233">
        <f>SUM(E293:E304)</f>
        <v>41380</v>
      </c>
      <c r="AT304" s="233">
        <f>SUM(O293:O304)</f>
        <v>12292</v>
      </c>
      <c r="AU304" s="233">
        <f>+SUM(Y293:Y304)</f>
        <v>29088</v>
      </c>
      <c r="AV304" s="409">
        <f>SUM(H293:H304)</f>
        <v>48488</v>
      </c>
      <c r="AW304" s="409">
        <f>SUM(R293:R304)</f>
        <v>21654</v>
      </c>
      <c r="AX304" s="233">
        <f>SUM(AB293:AB304)</f>
        <v>26834</v>
      </c>
      <c r="AY304" s="75"/>
      <c r="AZ304" s="744">
        <v>458614</v>
      </c>
      <c r="BA304" s="518">
        <f t="shared" ref="BA304" si="2359">SUM(AZ293:AZ304)/1000000</f>
        <v>5.3001079999999998</v>
      </c>
      <c r="BB304" s="516">
        <f t="shared" ref="BB304" si="2360">BD304-AZ304</f>
        <v>120099</v>
      </c>
      <c r="BC304" s="518">
        <f t="shared" ref="BC304" si="2361">SUM(BB293:BB304)/1000000</f>
        <v>1.4467680000000001</v>
      </c>
      <c r="BD304" s="744">
        <v>578713</v>
      </c>
      <c r="BE304" s="518">
        <f t="shared" si="430"/>
        <v>6.7468760000000003</v>
      </c>
      <c r="BF304" s="744">
        <v>558372</v>
      </c>
      <c r="BG304" s="518">
        <f t="shared" ref="BG304" si="2362">SUM(BF293:BF304)/1000000</f>
        <v>6.4918480000000001</v>
      </c>
      <c r="BH304" s="516">
        <f t="shared" ref="BH304" si="2363">BJ304-BF304</f>
        <v>3145174</v>
      </c>
      <c r="BI304" s="518">
        <f t="shared" ref="BI304" si="2364">SUM(BH293:BH304)/1000000</f>
        <v>36.724339999999998</v>
      </c>
      <c r="BJ304" s="744">
        <v>3703546</v>
      </c>
      <c r="BK304" s="518">
        <f t="shared" ref="BK304" si="2365">SUM(BJ293:BJ304)/1000000</f>
        <v>43.216188000000002</v>
      </c>
      <c r="BL304" s="516">
        <f t="shared" ref="BL304" si="2366">AZ304+BF304</f>
        <v>1016986</v>
      </c>
      <c r="BM304" s="518">
        <f t="shared" ref="BM304" si="2367">SUM(BL293:BL304)/1000000</f>
        <v>11.791956000000001</v>
      </c>
      <c r="BN304" s="516">
        <f t="shared" ref="BN304" si="2368">BB304+BH304</f>
        <v>3265273</v>
      </c>
      <c r="BO304" s="518">
        <f t="shared" ref="BO304" si="2369">SUM(BN293:BN304)/1000000</f>
        <v>38.171107999999997</v>
      </c>
      <c r="BP304" s="744">
        <v>4283537</v>
      </c>
      <c r="BQ304" s="518">
        <f t="shared" si="492"/>
        <v>49.977079000000003</v>
      </c>
      <c r="BR304" s="20"/>
      <c r="BS304" s="744">
        <v>897593</v>
      </c>
      <c r="BT304" s="519">
        <f t="shared" ref="BT304" si="2370">SUM(BS293:BS304)/1000000</f>
        <v>9.7290989999999997</v>
      </c>
      <c r="BU304" s="516">
        <f t="shared" ref="BU304" si="2371">BW304-BS304</f>
        <v>63509</v>
      </c>
      <c r="BV304" s="519">
        <f t="shared" ref="BV304" si="2372">SUM(BU293:BU304)/1000000</f>
        <v>0.62870199999999998</v>
      </c>
      <c r="BW304" s="744">
        <v>961102</v>
      </c>
      <c r="BX304" s="519">
        <f t="shared" si="432"/>
        <v>10.357801</v>
      </c>
      <c r="BY304" s="744">
        <v>1787668</v>
      </c>
      <c r="BZ304" s="519">
        <f t="shared" ref="BZ304" si="2373">SUM(BY293:BY304)/1000000</f>
        <v>21.541810000000002</v>
      </c>
      <c r="CA304" s="69">
        <f t="shared" ref="CA304" si="2374">CC304-BY304</f>
        <v>1574667</v>
      </c>
      <c r="CB304" s="519">
        <f t="shared" ref="CB304" si="2375">SUM(CA293:CA304)/1000000</f>
        <v>18.231653999999999</v>
      </c>
      <c r="CC304" s="744">
        <v>3362335</v>
      </c>
      <c r="CD304" s="519">
        <f t="shared" ref="CD304" si="2376">SUM(CC293:CC304)/1000000</f>
        <v>39.773463999999997</v>
      </c>
      <c r="CE304" s="516">
        <f t="shared" ref="CE304" si="2377">BS304+BY304</f>
        <v>2685261</v>
      </c>
      <c r="CF304" s="519">
        <f t="shared" ref="CF304" si="2378">SUM(CE293:CE304)/1000000</f>
        <v>31.270909</v>
      </c>
      <c r="CG304" s="516">
        <f t="shared" ref="CG304" si="2379">CI304-CE304</f>
        <v>1640368</v>
      </c>
      <c r="CH304" s="519">
        <f t="shared" ref="CH304" si="2380">SUM(CG293:CG304)/1000000</f>
        <v>18.885646999999999</v>
      </c>
      <c r="CI304" s="744">
        <v>4325629</v>
      </c>
      <c r="CJ304" s="471">
        <f t="shared" si="387"/>
        <v>50.156556000000002</v>
      </c>
      <c r="CK304" s="96"/>
      <c r="CL304" s="514">
        <v>1007</v>
      </c>
      <c r="CM304" s="868">
        <f t="shared" si="403"/>
        <v>1.0933465739821251</v>
      </c>
      <c r="CN304" s="613"/>
      <c r="CO304" s="96"/>
      <c r="CP304" s="666">
        <f t="shared" ref="CP304" si="2381">AZ304*$CM304</f>
        <v>501424.04568023834</v>
      </c>
      <c r="CQ304" s="693">
        <f t="shared" ref="CQ304" si="2382">SUM(CP293:CP304)/1000000</f>
        <v>5.7513478280945645</v>
      </c>
      <c r="CR304" s="666">
        <f t="shared" ref="CR304" si="2383">BB304*$CM304</f>
        <v>131309.83018867925</v>
      </c>
      <c r="CS304" s="693">
        <f t="shared" ref="CS304" si="2384">SUM(CR293:CR304)/1000000</f>
        <v>1.5700072032860104</v>
      </c>
      <c r="CT304" s="666">
        <f t="shared" ref="CT304" si="2385">BD304*$CM304</f>
        <v>632733.87586891756</v>
      </c>
      <c r="CU304" s="693">
        <f t="shared" ref="CU304" si="2386">SUM(CT293:CT304)/1000000</f>
        <v>7.3213550313805733</v>
      </c>
      <c r="CV304" s="666">
        <f t="shared" ref="CV304" si="2387">BF304*$CM304</f>
        <v>610494.11320754711</v>
      </c>
      <c r="CW304" s="693">
        <f t="shared" ref="CW304" si="2388">SUM(CV293:CV304)/1000000</f>
        <v>7.0435612569151269</v>
      </c>
      <c r="CX304" s="666">
        <f t="shared" ref="CX304" si="2389">BH304*$CM304</f>
        <v>3438765.2174776564</v>
      </c>
      <c r="CY304" s="693">
        <f t="shared" ref="CY304" si="2390">SUM(CX293:CX304)/1000000</f>
        <v>39.875773506997469</v>
      </c>
      <c r="CZ304" s="666">
        <f t="shared" ref="CZ304" si="2391">BJ304*$CM304</f>
        <v>4049259.3306852034</v>
      </c>
      <c r="DA304" s="693">
        <f t="shared" ref="DA304" si="2392">SUM(CZ293:CZ304)/1000000</f>
        <v>46.919334763912595</v>
      </c>
      <c r="DB304" s="666">
        <f t="shared" ref="DB304" si="2393">BL304*$CM304</f>
        <v>1111918.1588877854</v>
      </c>
      <c r="DC304" s="693">
        <f t="shared" ref="DC304" si="2394">SUM(DB293:DB304)/1000000</f>
        <v>12.79490908500969</v>
      </c>
      <c r="DD304" s="666">
        <f t="shared" ref="DD304" si="2395">BN304*$CM304</f>
        <v>3570075.0476663355</v>
      </c>
      <c r="DE304" s="693">
        <f t="shared" ref="DE304" si="2396">SUM(DD293:DD304)/1000000</f>
        <v>41.445780710283472</v>
      </c>
      <c r="DF304" s="666">
        <f t="shared" ref="DF304" si="2397">BP304*$CM304</f>
        <v>4683390.5034756698</v>
      </c>
      <c r="DG304" s="693">
        <f t="shared" ref="DG304" si="2398">SUM(DF293:DF304)/1000000</f>
        <v>54.255891871224762</v>
      </c>
      <c r="DH304" s="20"/>
      <c r="DI304" s="666">
        <f t="shared" ref="DI304" si="2399">BS304*$CM304</f>
        <v>981380.23138033762</v>
      </c>
      <c r="DJ304" s="693">
        <f t="shared" ref="DJ304" si="2400">SUM(DI293:DI304)/1000000</f>
        <v>10.555793522749767</v>
      </c>
      <c r="DK304" s="666">
        <f t="shared" ref="DK304" si="2401">BU304*$CM304</f>
        <v>69437.347567030782</v>
      </c>
      <c r="DL304" s="693">
        <f t="shared" ref="DL304" si="2402">SUM(DK293:DK304)/1000000</f>
        <v>0.68204354532125322</v>
      </c>
      <c r="DM304" s="666">
        <f t="shared" ref="DM304" si="2403">BW304*$CM304</f>
        <v>1050817.5789473683</v>
      </c>
      <c r="DN304" s="693">
        <f t="shared" ref="DN304" si="2404">SUM(DM293:DM304)/1000000</f>
        <v>11.237837068071016</v>
      </c>
      <c r="DO304" s="666">
        <f t="shared" ref="DO304" si="2405">BY304*$CM304</f>
        <v>1954540.6832174775</v>
      </c>
      <c r="DP304" s="693">
        <f t="shared" ref="DP304" si="2406">SUM(DO293:DO304)/1000000</f>
        <v>23.365415678243341</v>
      </c>
      <c r="DQ304" s="666">
        <f t="shared" ref="DQ304" si="2407">CA304*$CM304</f>
        <v>1721656.7696127109</v>
      </c>
      <c r="DR304" s="693">
        <f t="shared" ref="DR304" si="2408">SUM(DQ293:DQ304)/1000000</f>
        <v>19.761572697172578</v>
      </c>
      <c r="DS304" s="666">
        <f t="shared" ref="DS304" si="2409">CC304*$CM304</f>
        <v>3676197.4528301884</v>
      </c>
      <c r="DT304" s="693">
        <f t="shared" ref="DT304" si="2410">SUM(DS293:DS304)/1000000</f>
        <v>43.126988375415912</v>
      </c>
      <c r="DU304" s="666">
        <f t="shared" ref="DU304" si="2411">CE304*$CM304</f>
        <v>2935920.9145978154</v>
      </c>
      <c r="DV304" s="666">
        <f t="shared" ref="DV304" si="2412">SUM(DU293:DU304)/1000000</f>
        <v>33.921209200993104</v>
      </c>
      <c r="DW304" s="666">
        <f t="shared" ref="DW304" si="2413">CG304*$CM304</f>
        <v>1793490.7328699105</v>
      </c>
      <c r="DX304" s="693">
        <f t="shared" ref="DX304" si="2414">SUM(DW293:DW304)/1000000</f>
        <v>20.471049740516936</v>
      </c>
      <c r="DY304" s="666">
        <f t="shared" ref="DY304" si="2415">CI304*$CM304</f>
        <v>4729411.6474677259</v>
      </c>
      <c r="DZ304" s="693">
        <f t="shared" ref="DZ304" si="2416">SUM(DY293:DY304)/1000000</f>
        <v>54.39225894151005</v>
      </c>
      <c r="EA304" s="91"/>
      <c r="EB304" s="457">
        <v>277000</v>
      </c>
      <c r="EC304" s="69">
        <f t="shared" si="405"/>
        <v>964000</v>
      </c>
      <c r="ED304" s="457">
        <v>1241000</v>
      </c>
      <c r="EE304" s="457">
        <v>193000</v>
      </c>
      <c r="EF304" s="69">
        <f t="shared" si="406"/>
        <v>499000</v>
      </c>
      <c r="EG304" s="457">
        <v>692000</v>
      </c>
      <c r="EH304" s="457">
        <v>470000</v>
      </c>
      <c r="EI304" s="69">
        <f t="shared" si="435"/>
        <v>1463000</v>
      </c>
      <c r="EJ304" s="457">
        <v>1933000</v>
      </c>
      <c r="EK304" s="91"/>
      <c r="EL304" s="69">
        <f t="shared" ref="EL304" si="2417">SUM(EB293:EB304)</f>
        <v>4043000</v>
      </c>
      <c r="EM304" s="69">
        <f t="shared" ref="EM304" si="2418">SUM(EC293:EC304)</f>
        <v>17049000</v>
      </c>
      <c r="EN304" s="69">
        <f t="shared" ref="EN304" si="2419">SUM(ED293:ED304)</f>
        <v>21092000</v>
      </c>
      <c r="EO304" s="69">
        <f t="shared" ref="EO304" si="2420">SUM(EE293:EE304)</f>
        <v>3043000</v>
      </c>
      <c r="EP304" s="69">
        <f t="shared" ref="EP304" si="2421">SUM(EF293:EF304)</f>
        <v>11371000</v>
      </c>
      <c r="EQ304" s="69">
        <f t="shared" ref="EQ304" si="2422">SUM(EG293:EG304)</f>
        <v>14414000</v>
      </c>
      <c r="ER304" s="69">
        <f t="shared" ref="ER304" si="2423">SUM(EH293:EH304)</f>
        <v>7085000</v>
      </c>
      <c r="ES304" s="69">
        <f t="shared" ref="ES304" si="2424">SUM(EI293:EI304)</f>
        <v>28420000</v>
      </c>
      <c r="ET304" s="69">
        <f t="shared" ref="ET304" si="2425">SUM(EJ293:EJ304)</f>
        <v>35505000</v>
      </c>
      <c r="EU304" s="91"/>
    </row>
    <row r="305" spans="1:151" ht="15" customHeight="1">
      <c r="A305" s="61">
        <v>42186</v>
      </c>
      <c r="B305" s="457">
        <v>562</v>
      </c>
      <c r="C305" s="70">
        <f t="shared" si="437"/>
        <v>1427</v>
      </c>
      <c r="D305" s="457">
        <v>1989</v>
      </c>
      <c r="E305" s="70">
        <f t="shared" ref="E305" si="2426">H305-B305</f>
        <v>4228</v>
      </c>
      <c r="F305" s="70">
        <f t="shared" ref="F305" si="2427">I305-C305</f>
        <v>5499</v>
      </c>
      <c r="G305" s="70">
        <f t="shared" ref="G305" si="2428">J305-D305</f>
        <v>9727</v>
      </c>
      <c r="H305" s="457">
        <v>4790</v>
      </c>
      <c r="I305" s="70">
        <f t="shared" si="441"/>
        <v>6926</v>
      </c>
      <c r="J305" s="457">
        <v>11716</v>
      </c>
      <c r="K305" s="23"/>
      <c r="L305" s="457">
        <v>673</v>
      </c>
      <c r="M305" s="70">
        <f t="shared" si="442"/>
        <v>1053</v>
      </c>
      <c r="N305" s="457">
        <v>1726</v>
      </c>
      <c r="O305" s="70">
        <f t="shared" ref="O305" si="2429">R305-L305</f>
        <v>1267</v>
      </c>
      <c r="P305" s="70">
        <f t="shared" ref="P305" si="2430">S305-M305</f>
        <v>2198</v>
      </c>
      <c r="Q305" s="70">
        <f t="shared" ref="Q305" si="2431">T305-N305</f>
        <v>3465</v>
      </c>
      <c r="R305" s="457">
        <v>1940</v>
      </c>
      <c r="S305" s="70">
        <f t="shared" si="494"/>
        <v>3251</v>
      </c>
      <c r="T305" s="457">
        <v>5191</v>
      </c>
      <c r="U305" s="23"/>
      <c r="V305" s="457">
        <v>-111</v>
      </c>
      <c r="W305" s="70">
        <f t="shared" si="495"/>
        <v>374</v>
      </c>
      <c r="X305" s="457">
        <v>263</v>
      </c>
      <c r="Y305" s="70">
        <f t="shared" ref="Y305" si="2432">+E305-O305</f>
        <v>2961</v>
      </c>
      <c r="Z305" s="70">
        <f t="shared" ref="Z305" si="2433">+F305-P305</f>
        <v>3301</v>
      </c>
      <c r="AA305" s="70">
        <f t="shared" ref="AA305" si="2434">+G305-Q305</f>
        <v>6262</v>
      </c>
      <c r="AB305" s="457">
        <v>2850</v>
      </c>
      <c r="AC305" s="70">
        <f t="shared" si="497"/>
        <v>3675</v>
      </c>
      <c r="AD305" s="457">
        <v>6525</v>
      </c>
      <c r="AE305" s="23"/>
      <c r="AF305" s="233">
        <f t="shared" ref="AF305" si="2435">SUM(V294:V305)</f>
        <v>-2291</v>
      </c>
      <c r="AG305" s="233">
        <f t="shared" ref="AG305" si="2436">AH305-AF305</f>
        <v>1448</v>
      </c>
      <c r="AH305" s="233">
        <f t="shared" ref="AH305" si="2437">SUM(X294:X305)</f>
        <v>-843</v>
      </c>
      <c r="AI305" s="233">
        <f t="shared" ref="AI305" si="2438">AL305-AF305</f>
        <v>29686</v>
      </c>
      <c r="AJ305" s="233">
        <f t="shared" ref="AJ305" si="2439">AM305-AG305</f>
        <v>30796</v>
      </c>
      <c r="AK305" s="233">
        <f t="shared" ref="AK305" si="2440">AN305-AH305</f>
        <v>60482</v>
      </c>
      <c r="AL305" s="233">
        <f t="shared" ref="AL305" si="2441">SUM(AB294:AB305)</f>
        <v>27395</v>
      </c>
      <c r="AM305" s="233">
        <f t="shared" ref="AM305" si="2442">AN305-AL305</f>
        <v>32244</v>
      </c>
      <c r="AN305" s="233">
        <f t="shared" ref="AN305" si="2443">SUM(AD294:AD305)</f>
        <v>59639</v>
      </c>
      <c r="AO305" s="23"/>
      <c r="AP305" s="233">
        <f>SUM(B294:B305)</f>
        <v>7094</v>
      </c>
      <c r="AQ305" s="233">
        <f>SUM(L294:L305)</f>
        <v>9385</v>
      </c>
      <c r="AR305" s="233">
        <f>SUM(V294:V305)</f>
        <v>-2291</v>
      </c>
      <c r="AS305" s="233">
        <f>SUM(E294:E305)</f>
        <v>41940</v>
      </c>
      <c r="AT305" s="233">
        <f>SUM(O294:O305)</f>
        <v>12254</v>
      </c>
      <c r="AU305" s="233">
        <f>+SUM(Y294:Y305)</f>
        <v>29686</v>
      </c>
      <c r="AV305" s="409">
        <f>SUM(H294:H305)</f>
        <v>49034</v>
      </c>
      <c r="AW305" s="409">
        <f>SUM(R294:R305)</f>
        <v>21639</v>
      </c>
      <c r="AX305" s="233">
        <f>SUM(AB294:AB305)</f>
        <v>27395</v>
      </c>
      <c r="AY305" s="75"/>
      <c r="AZ305" s="744">
        <v>570386</v>
      </c>
      <c r="BA305" s="518">
        <f t="shared" ref="BA305" si="2444">SUM(AZ294:AZ305)/1000000</f>
        <v>5.4961599999999997</v>
      </c>
      <c r="BB305" s="516">
        <f t="shared" ref="BB305" si="2445">BD305-AZ305</f>
        <v>245410</v>
      </c>
      <c r="BC305" s="518">
        <f t="shared" ref="BC305" si="2446">SUM(BB294:BB305)/1000000</f>
        <v>1.572284</v>
      </c>
      <c r="BD305" s="744">
        <v>815796</v>
      </c>
      <c r="BE305" s="518">
        <f t="shared" si="430"/>
        <v>7.0684440000000004</v>
      </c>
      <c r="BF305" s="744">
        <v>574007</v>
      </c>
      <c r="BG305" s="518">
        <f t="shared" ref="BG305" si="2447">SUM(BF294:BF305)/1000000</f>
        <v>6.5603639999999999</v>
      </c>
      <c r="BH305" s="516">
        <f t="shared" ref="BH305" si="2448">BJ305-BF305</f>
        <v>3130890</v>
      </c>
      <c r="BI305" s="518">
        <f t="shared" ref="BI305" si="2449">SUM(BH294:BH305)/1000000</f>
        <v>37.047989000000001</v>
      </c>
      <c r="BJ305" s="744">
        <v>3704897</v>
      </c>
      <c r="BK305" s="518">
        <f t="shared" ref="BK305" si="2450">SUM(BJ294:BJ305)/1000000</f>
        <v>43.608353000000001</v>
      </c>
      <c r="BL305" s="516">
        <f t="shared" ref="BL305" si="2451">AZ305+BF305</f>
        <v>1144393</v>
      </c>
      <c r="BM305" s="518">
        <f t="shared" ref="BM305" si="2452">SUM(BL294:BL305)/1000000</f>
        <v>12.056524</v>
      </c>
      <c r="BN305" s="516">
        <f t="shared" ref="BN305" si="2453">BB305+BH305</f>
        <v>3376300</v>
      </c>
      <c r="BO305" s="518">
        <f t="shared" ref="BO305" si="2454">SUM(BN294:BN305)/1000000</f>
        <v>38.620272999999997</v>
      </c>
      <c r="BP305" s="744">
        <v>4522631</v>
      </c>
      <c r="BQ305" s="518">
        <f t="shared" si="492"/>
        <v>50.692385999999999</v>
      </c>
      <c r="BR305" s="20"/>
      <c r="BS305" s="744">
        <v>924262</v>
      </c>
      <c r="BT305" s="519">
        <f t="shared" ref="BT305" si="2455">SUM(BS294:BS305)/1000000</f>
        <v>9.8667879999999997</v>
      </c>
      <c r="BU305" s="516">
        <f t="shared" ref="BU305" si="2456">BW305-BS305</f>
        <v>66256</v>
      </c>
      <c r="BV305" s="519">
        <f t="shared" ref="BV305" si="2457">SUM(BU294:BU305)/1000000</f>
        <v>0.64812000000000003</v>
      </c>
      <c r="BW305" s="744">
        <v>990518</v>
      </c>
      <c r="BX305" s="519">
        <f t="shared" si="432"/>
        <v>10.514908</v>
      </c>
      <c r="BY305" s="744">
        <v>1857239</v>
      </c>
      <c r="BZ305" s="519">
        <f t="shared" ref="BZ305" si="2458">SUM(BY294:BY305)/1000000</f>
        <v>21.557483000000001</v>
      </c>
      <c r="CA305" s="69">
        <f t="shared" ref="CA305" si="2459">CC305-BY305</f>
        <v>1761761</v>
      </c>
      <c r="CB305" s="519">
        <f t="shared" ref="CB305" si="2460">SUM(CA294:CA305)/1000000</f>
        <v>18.324368</v>
      </c>
      <c r="CC305" s="744">
        <v>3619000</v>
      </c>
      <c r="CD305" s="519">
        <f t="shared" ref="CD305" si="2461">SUM(CC294:CC305)/1000000</f>
        <v>39.881850999999997</v>
      </c>
      <c r="CE305" s="516">
        <f t="shared" ref="CE305" si="2462">BS305+BY305</f>
        <v>2781501</v>
      </c>
      <c r="CF305" s="519">
        <f t="shared" ref="CF305" si="2463">SUM(CE294:CE305)/1000000</f>
        <v>31.424271000000001</v>
      </c>
      <c r="CG305" s="516">
        <f t="shared" ref="CG305" si="2464">CI305-CE305</f>
        <v>1830121</v>
      </c>
      <c r="CH305" s="519">
        <f t="shared" ref="CH305" si="2465">SUM(CG294:CG305)/1000000</f>
        <v>18.998217</v>
      </c>
      <c r="CI305" s="744">
        <v>4611622</v>
      </c>
      <c r="CJ305" s="471">
        <f t="shared" si="387"/>
        <v>50.422488000000001</v>
      </c>
      <c r="CK305" s="96"/>
      <c r="CL305" s="514">
        <v>1007</v>
      </c>
      <c r="CM305" s="868">
        <f t="shared" si="403"/>
        <v>1.0933465739821251</v>
      </c>
      <c r="CN305" s="613"/>
      <c r="CO305" s="96"/>
      <c r="CP305" s="666">
        <f t="shared" ref="CP305" si="2466">AZ305*$CM305</f>
        <v>623629.57894736843</v>
      </c>
      <c r="CQ305" s="693">
        <f t="shared" ref="CQ305" si="2467">SUM(CP294:CP305)/1000000</f>
        <v>5.9728879104565671</v>
      </c>
      <c r="CR305" s="666">
        <f t="shared" ref="CR305" si="2468">BB305*$CM305</f>
        <v>268318.18272095331</v>
      </c>
      <c r="CS305" s="693">
        <f t="shared" ref="CS305" si="2469">SUM(CR294:CR305)/1000000</f>
        <v>1.7095416845435492</v>
      </c>
      <c r="CT305" s="666">
        <f t="shared" ref="CT305" si="2470">BD305*$CM305</f>
        <v>891947.76166832168</v>
      </c>
      <c r="CU305" s="693">
        <f t="shared" ref="CU305" si="2471">SUM(CT294:CT305)/1000000</f>
        <v>7.6824295950001149</v>
      </c>
      <c r="CV305" s="666">
        <f t="shared" ref="CV305" si="2472">BF305*$CM305</f>
        <v>627588.58689175767</v>
      </c>
      <c r="CW305" s="693">
        <f t="shared" ref="CW305" si="2473">SUM(CV294:CV305)/1000000</f>
        <v>7.1281785355142011</v>
      </c>
      <c r="CX305" s="666">
        <f t="shared" ref="CX305" si="2474">BH305*$CM305</f>
        <v>3423147.8550148956</v>
      </c>
      <c r="CY305" s="693">
        <f t="shared" ref="CY305" si="2475">SUM(CX294:CX305)/1000000</f>
        <v>40.283533712256258</v>
      </c>
      <c r="CZ305" s="666">
        <f t="shared" ref="CZ305" si="2476">BJ305*$CM305</f>
        <v>4050736.4419066533</v>
      </c>
      <c r="DA305" s="693">
        <f t="shared" ref="DA305" si="2477">SUM(CZ294:CZ305)/1000000</f>
        <v>47.41171224777046</v>
      </c>
      <c r="DB305" s="666">
        <f t="shared" ref="DB305" si="2478">BL305*$CM305</f>
        <v>1251218.1658391261</v>
      </c>
      <c r="DC305" s="693">
        <f t="shared" ref="DC305" si="2479">SUM(DB294:DB305)/1000000</f>
        <v>13.101066445970767</v>
      </c>
      <c r="DD305" s="666">
        <f t="shared" ref="DD305" si="2480">BN305*$CM305</f>
        <v>3691466.0377358492</v>
      </c>
      <c r="DE305" s="693">
        <f t="shared" ref="DE305" si="2481">SUM(DD294:DD305)/1000000</f>
        <v>41.99307539679981</v>
      </c>
      <c r="DF305" s="666">
        <f t="shared" ref="DF305" si="2482">BP305*$CM305</f>
        <v>4944803.1092353528</v>
      </c>
      <c r="DG305" s="693">
        <f t="shared" ref="DG305" si="2483">SUM(DF294:DF305)/1000000</f>
        <v>55.111071835094265</v>
      </c>
      <c r="DH305" s="20"/>
      <c r="DI305" s="666">
        <f t="shared" ref="DI305" si="2484">BS305*$CM305</f>
        <v>1010538.6911618669</v>
      </c>
      <c r="DJ305" s="693">
        <f t="shared" ref="DJ305" si="2485">SUM(DI294:DI305)/1000000</f>
        <v>10.721437703667732</v>
      </c>
      <c r="DK305" s="666">
        <f t="shared" ref="DK305" si="2486">BU305*$CM305</f>
        <v>72440.770605759681</v>
      </c>
      <c r="DL305" s="693">
        <f t="shared" ref="DL305" si="2487">SUM(DK294:DK305)/1000000</f>
        <v>0.70417344958554939</v>
      </c>
      <c r="DM305" s="666">
        <f t="shared" ref="DM305" si="2488">BW305*$CM305</f>
        <v>1082979.4617676267</v>
      </c>
      <c r="DN305" s="693">
        <f t="shared" ref="DN305" si="2489">SUM(DM294:DM305)/1000000</f>
        <v>11.42561115325328</v>
      </c>
      <c r="DO305" s="666">
        <f t="shared" ref="DO305" si="2490">BY305*$CM305</f>
        <v>2030605.8977159881</v>
      </c>
      <c r="DP305" s="693">
        <f t="shared" ref="DP305" si="2491">SUM(DO294:DO305)/1000000</f>
        <v>23.417910194495921</v>
      </c>
      <c r="DQ305" s="666">
        <f t="shared" ref="DQ305" si="2492">CA305*$CM305</f>
        <v>1926215.3535253226</v>
      </c>
      <c r="DR305" s="693">
        <f t="shared" ref="DR305" si="2493">SUM(DQ294:DQ305)/1000000</f>
        <v>19.894987321917412</v>
      </c>
      <c r="DS305" s="666">
        <f t="shared" ref="DS305" si="2494">CC305*$CM305</f>
        <v>3956821.2512413105</v>
      </c>
      <c r="DT305" s="693">
        <f t="shared" ref="DT305" si="2495">SUM(DS294:DS305)/1000000</f>
        <v>43.312897516413329</v>
      </c>
      <c r="DU305" s="666">
        <f t="shared" ref="DU305" si="2496">CE305*$CM305</f>
        <v>3041144.5888778549</v>
      </c>
      <c r="DV305" s="666">
        <f t="shared" ref="DV305" si="2497">SUM(DU294:DU305)/1000000</f>
        <v>34.139347898163649</v>
      </c>
      <c r="DW305" s="666">
        <f t="shared" ref="DW305" si="2498">CG305*$CM305</f>
        <v>2000956.5253227407</v>
      </c>
      <c r="DX305" s="693">
        <f t="shared" ref="DX305" si="2499">SUM(DW294:DW305)/1000000</f>
        <v>20.627105142912846</v>
      </c>
      <c r="DY305" s="666">
        <f t="shared" ref="DY305" si="2500">CI305*$CM305</f>
        <v>5042101.1142005958</v>
      </c>
      <c r="DZ305" s="693">
        <f t="shared" ref="DZ305" si="2501">SUM(DY294:DY305)/1000000</f>
        <v>54.766453041076495</v>
      </c>
      <c r="EA305" s="91"/>
      <c r="EB305" s="457">
        <v>320000</v>
      </c>
      <c r="EC305" s="69">
        <f t="shared" si="405"/>
        <v>1277000</v>
      </c>
      <c r="ED305" s="457">
        <v>1597000</v>
      </c>
      <c r="EE305" s="457">
        <v>198000</v>
      </c>
      <c r="EF305" s="69">
        <f t="shared" si="406"/>
        <v>672000</v>
      </c>
      <c r="EG305" s="457">
        <v>870000</v>
      </c>
      <c r="EH305" s="457">
        <v>518000</v>
      </c>
      <c r="EI305" s="69">
        <f t="shared" si="435"/>
        <v>1949000</v>
      </c>
      <c r="EJ305" s="457">
        <v>2467000</v>
      </c>
      <c r="EK305" s="91"/>
      <c r="EL305" s="69">
        <f t="shared" ref="EL305" si="2502">SUM(EB294:EB305)</f>
        <v>4050000</v>
      </c>
      <c r="EM305" s="69">
        <f t="shared" ref="EM305" si="2503">SUM(EC294:EC305)</f>
        <v>17108000</v>
      </c>
      <c r="EN305" s="69">
        <f t="shared" ref="EN305" si="2504">SUM(ED294:ED305)</f>
        <v>21158000</v>
      </c>
      <c r="EO305" s="69">
        <f t="shared" ref="EO305" si="2505">SUM(EE294:EE305)</f>
        <v>3049000</v>
      </c>
      <c r="EP305" s="69">
        <f t="shared" ref="EP305" si="2506">SUM(EF294:EF305)</f>
        <v>11393000</v>
      </c>
      <c r="EQ305" s="69">
        <f t="shared" ref="EQ305" si="2507">SUM(EG294:EG305)</f>
        <v>14442000</v>
      </c>
      <c r="ER305" s="69">
        <f t="shared" ref="ER305" si="2508">SUM(EH294:EH305)</f>
        <v>7098000</v>
      </c>
      <c r="ES305" s="69">
        <f t="shared" ref="ES305" si="2509">SUM(EI294:EI305)</f>
        <v>28501000</v>
      </c>
      <c r="ET305" s="69">
        <f t="shared" ref="ET305" si="2510">SUM(EJ294:EJ305)</f>
        <v>35599000</v>
      </c>
      <c r="EU305" s="91"/>
    </row>
    <row r="306" spans="1:151">
      <c r="A306" s="61">
        <v>42217</v>
      </c>
      <c r="B306" s="457">
        <v>555</v>
      </c>
      <c r="C306" s="70">
        <f t="shared" si="437"/>
        <v>1360</v>
      </c>
      <c r="D306" s="457">
        <v>1915</v>
      </c>
      <c r="E306" s="70">
        <f t="shared" ref="E306" si="2511">H306-B306</f>
        <v>3723</v>
      </c>
      <c r="F306" s="70">
        <f t="shared" ref="F306" si="2512">I306-C306</f>
        <v>4304</v>
      </c>
      <c r="G306" s="70">
        <f t="shared" ref="G306" si="2513">J306-D306</f>
        <v>8027</v>
      </c>
      <c r="H306" s="457">
        <v>4278</v>
      </c>
      <c r="I306" s="70">
        <f t="shared" si="441"/>
        <v>5664</v>
      </c>
      <c r="J306" s="457">
        <v>9942</v>
      </c>
      <c r="K306" s="23"/>
      <c r="L306" s="457">
        <v>669</v>
      </c>
      <c r="M306" s="70">
        <f t="shared" si="442"/>
        <v>1003</v>
      </c>
      <c r="N306" s="457">
        <v>1672</v>
      </c>
      <c r="O306" s="70">
        <f t="shared" ref="O306" si="2514">R306-L306</f>
        <v>1134</v>
      </c>
      <c r="P306" s="70">
        <f t="shared" ref="P306" si="2515">S306-M306</f>
        <v>1790</v>
      </c>
      <c r="Q306" s="70">
        <f t="shared" ref="Q306" si="2516">T306-N306</f>
        <v>2924</v>
      </c>
      <c r="R306" s="457">
        <v>1803</v>
      </c>
      <c r="S306" s="70">
        <f t="shared" si="494"/>
        <v>2793</v>
      </c>
      <c r="T306" s="457">
        <v>4596</v>
      </c>
      <c r="U306" s="23"/>
      <c r="V306" s="457">
        <v>-114</v>
      </c>
      <c r="W306" s="70">
        <f t="shared" si="495"/>
        <v>357</v>
      </c>
      <c r="X306" s="457">
        <v>243</v>
      </c>
      <c r="Y306" s="70">
        <f t="shared" ref="Y306" si="2517">+E306-O306</f>
        <v>2589</v>
      </c>
      <c r="Z306" s="70">
        <f t="shared" ref="Z306" si="2518">+F306-P306</f>
        <v>2514</v>
      </c>
      <c r="AA306" s="70">
        <f t="shared" ref="AA306" si="2519">+G306-Q306</f>
        <v>5103</v>
      </c>
      <c r="AB306" s="457">
        <v>2475</v>
      </c>
      <c r="AC306" s="70">
        <f t="shared" si="497"/>
        <v>2871</v>
      </c>
      <c r="AD306" s="457">
        <v>5346</v>
      </c>
      <c r="AE306" s="23"/>
      <c r="AF306" s="233">
        <f t="shared" ref="AF306" si="2520">SUM(V295:V306)</f>
        <v>-2275</v>
      </c>
      <c r="AG306" s="233">
        <f t="shared" ref="AG306" si="2521">AH306-AF306</f>
        <v>1746</v>
      </c>
      <c r="AH306" s="233">
        <f t="shared" ref="AH306" si="2522">SUM(X295:X306)</f>
        <v>-529</v>
      </c>
      <c r="AI306" s="233">
        <f t="shared" ref="AI306" si="2523">AL306-AF306</f>
        <v>30137</v>
      </c>
      <c r="AJ306" s="233">
        <f t="shared" ref="AJ306" si="2524">AM306-AG306</f>
        <v>30682</v>
      </c>
      <c r="AK306" s="233">
        <f t="shared" ref="AK306" si="2525">AN306-AH306</f>
        <v>60819</v>
      </c>
      <c r="AL306" s="233">
        <f t="shared" ref="AL306" si="2526">SUM(AB295:AB306)</f>
        <v>27862</v>
      </c>
      <c r="AM306" s="233">
        <f t="shared" ref="AM306" si="2527">AN306-AL306</f>
        <v>32428</v>
      </c>
      <c r="AN306" s="233">
        <f t="shared" ref="AN306" si="2528">SUM(AD295:AD306)</f>
        <v>60290</v>
      </c>
      <c r="AO306" s="23"/>
      <c r="AP306" s="233">
        <f t="shared" ref="AP306" si="2529">SUM(B295:B306)</f>
        <v>7131</v>
      </c>
      <c r="AQ306" s="233">
        <f t="shared" ref="AQ306" si="2530">SUM(L295:L306)</f>
        <v>9406</v>
      </c>
      <c r="AR306" s="233">
        <f t="shared" ref="AR306" si="2531">SUM(V295:V306)</f>
        <v>-2275</v>
      </c>
      <c r="AS306" s="233">
        <f t="shared" ref="AS306" si="2532">SUM(E295:E306)</f>
        <v>42422</v>
      </c>
      <c r="AT306" s="233">
        <f t="shared" ref="AT306" si="2533">SUM(O295:O306)</f>
        <v>12285</v>
      </c>
      <c r="AU306" s="233">
        <f t="shared" ref="AU306" si="2534">+SUM(Y295:Y306)</f>
        <v>30137</v>
      </c>
      <c r="AV306" s="409">
        <f t="shared" ref="AV306" si="2535">SUM(H295:H306)</f>
        <v>49553</v>
      </c>
      <c r="AW306" s="409">
        <f t="shared" ref="AW306" si="2536">SUM(R295:R306)</f>
        <v>21691</v>
      </c>
      <c r="AX306" s="233">
        <f t="shared" ref="AX306" si="2537">SUM(AB295:AB306)</f>
        <v>27862</v>
      </c>
      <c r="AY306" s="75"/>
      <c r="AZ306" s="744">
        <v>501548</v>
      </c>
      <c r="BA306" s="518">
        <f t="shared" ref="BA306" si="2538">SUM(AZ295:AZ306)/1000000</f>
        <v>5.5856450000000004</v>
      </c>
      <c r="BB306" s="516">
        <f t="shared" ref="BB306" si="2539">BD306-AZ306</f>
        <v>122020</v>
      </c>
      <c r="BC306" s="518">
        <f t="shared" ref="BC306" si="2540">SUM(BB295:BB306)/1000000</f>
        <v>1.4664330000000001</v>
      </c>
      <c r="BD306" s="744">
        <v>623568</v>
      </c>
      <c r="BE306" s="518">
        <f t="shared" si="430"/>
        <v>7.0520779999999998</v>
      </c>
      <c r="BF306" s="744">
        <v>537747</v>
      </c>
      <c r="BG306" s="518">
        <f t="shared" ref="BG306" si="2541">SUM(BF295:BF306)/1000000</f>
        <v>6.603796</v>
      </c>
      <c r="BH306" s="516">
        <f t="shared" ref="BH306" si="2542">BJ306-BF306</f>
        <v>2706920</v>
      </c>
      <c r="BI306" s="518">
        <f t="shared" ref="BI306" si="2543">SUM(BH295:BH306)/1000000</f>
        <v>37.086184000000003</v>
      </c>
      <c r="BJ306" s="744">
        <v>3244667</v>
      </c>
      <c r="BK306" s="518">
        <f t="shared" ref="BK306" si="2544">SUM(BJ295:BJ306)/1000000</f>
        <v>43.689979999999998</v>
      </c>
      <c r="BL306" s="516">
        <f t="shared" ref="BL306" si="2545">AZ306+BF306</f>
        <v>1039295</v>
      </c>
      <c r="BM306" s="518">
        <f t="shared" ref="BM306" si="2546">SUM(BL295:BL306)/1000000</f>
        <v>12.189441</v>
      </c>
      <c r="BN306" s="516">
        <f t="shared" ref="BN306" si="2547">BB306+BH306</f>
        <v>2828940</v>
      </c>
      <c r="BO306" s="518">
        <f t="shared" ref="BO306" si="2548">SUM(BN295:BN306)/1000000</f>
        <v>38.552616999999998</v>
      </c>
      <c r="BP306" s="744">
        <v>3869533</v>
      </c>
      <c r="BQ306" s="518">
        <f t="shared" si="492"/>
        <v>50.757888000000001</v>
      </c>
      <c r="BR306" s="20"/>
      <c r="BS306" s="744">
        <v>865627</v>
      </c>
      <c r="BT306" s="519">
        <f t="shared" ref="BT306" si="2549">SUM(BS295:BS306)/1000000</f>
        <v>10.021604</v>
      </c>
      <c r="BU306" s="516">
        <f t="shared" ref="BU306" si="2550">BW306-BS306</f>
        <v>67610</v>
      </c>
      <c r="BV306" s="519">
        <f t="shared" ref="BV306" si="2551">SUM(BU295:BU306)/1000000</f>
        <v>0.67357699999999998</v>
      </c>
      <c r="BW306" s="744">
        <v>933237</v>
      </c>
      <c r="BX306" s="519">
        <f t="shared" si="432"/>
        <v>10.695181</v>
      </c>
      <c r="BY306" s="744">
        <v>1966012</v>
      </c>
      <c r="BZ306" s="519">
        <f t="shared" ref="BZ306" si="2552">SUM(BY295:BY306)/1000000</f>
        <v>21.828693000000001</v>
      </c>
      <c r="CA306" s="69">
        <f t="shared" ref="CA306" si="2553">CC306-BY306</f>
        <v>1686826</v>
      </c>
      <c r="CB306" s="519">
        <f t="shared" ref="CB306" si="2554">SUM(CA295:CA306)/1000000</f>
        <v>18.498453000000001</v>
      </c>
      <c r="CC306" s="744">
        <v>3652838</v>
      </c>
      <c r="CD306" s="519">
        <f t="shared" ref="CD306" si="2555">SUM(CC295:CC306)/1000000</f>
        <v>40.327145999999999</v>
      </c>
      <c r="CE306" s="516">
        <f t="shared" ref="CE306" si="2556">BS306+BY306</f>
        <v>2831639</v>
      </c>
      <c r="CF306" s="519">
        <f t="shared" ref="CF306" si="2557">SUM(CE295:CE306)/1000000</f>
        <v>31.850297000000001</v>
      </c>
      <c r="CG306" s="516">
        <f t="shared" ref="CG306" si="2558">CI306-CE306</f>
        <v>1756504</v>
      </c>
      <c r="CH306" s="519">
        <f t="shared" ref="CH306" si="2559">SUM(CG295:CG306)/1000000</f>
        <v>19.197828999999999</v>
      </c>
      <c r="CI306" s="744">
        <v>4588143</v>
      </c>
      <c r="CJ306" s="471">
        <f t="shared" si="387"/>
        <v>51.048126000000003</v>
      </c>
      <c r="CK306" s="96"/>
      <c r="CL306" s="514">
        <v>1007</v>
      </c>
      <c r="CM306" s="868">
        <f t="shared" si="403"/>
        <v>1.0933465739821251</v>
      </c>
      <c r="CN306" s="613"/>
      <c r="CO306" s="96"/>
      <c r="CP306" s="666">
        <f t="shared" ref="CP306" si="2560">AZ306*$CM306</f>
        <v>548365.78748758684</v>
      </c>
      <c r="CQ306" s="693">
        <f t="shared" ref="CQ306" si="2561">SUM(CP295:CP306)/1000000</f>
        <v>6.0786377340417141</v>
      </c>
      <c r="CR306" s="666">
        <f t="shared" ref="CR306" si="2562">BB306*$CM306</f>
        <v>133410.14895729889</v>
      </c>
      <c r="CS306" s="693">
        <f t="shared" ref="CS306" si="2563">SUM(CR295:CR306)/1000000</f>
        <v>1.5981850325252382</v>
      </c>
      <c r="CT306" s="666">
        <f t="shared" ref="CT306" si="2564">BD306*$CM306</f>
        <v>681775.9364448858</v>
      </c>
      <c r="CU306" s="693">
        <f t="shared" ref="CU306" si="2565">SUM(CT295:CT306)/1000000</f>
        <v>7.6768227665669535</v>
      </c>
      <c r="CV306" s="666">
        <f t="shared" ref="CV306" si="2566">BF306*$CM306</f>
        <v>587943.84011916583</v>
      </c>
      <c r="CW306" s="693">
        <f t="shared" ref="CW306" si="2567">SUM(CV295:CV306)/1000000</f>
        <v>7.1851557268528792</v>
      </c>
      <c r="CX306" s="666">
        <f t="shared" ref="CX306" si="2568">BH306*$CM306</f>
        <v>2959601.708043694</v>
      </c>
      <c r="CY306" s="693">
        <f t="shared" ref="CY306" si="2569">SUM(CX295:CX306)/1000000</f>
        <v>40.376534225178005</v>
      </c>
      <c r="CZ306" s="666">
        <f t="shared" ref="CZ306" si="2570">BJ306*$CM306</f>
        <v>3547545.5481628599</v>
      </c>
      <c r="DA306" s="693">
        <f t="shared" ref="DA306" si="2571">SUM(CZ295:CZ306)/1000000</f>
        <v>47.561689952030882</v>
      </c>
      <c r="DB306" s="666">
        <f t="shared" ref="DB306" si="2572">BL306*$CM306</f>
        <v>1136309.6276067528</v>
      </c>
      <c r="DC306" s="693">
        <f t="shared" ref="DC306" si="2573">SUM(DB295:DB306)/1000000</f>
        <v>13.263793460894593</v>
      </c>
      <c r="DD306" s="666">
        <f t="shared" ref="DD306" si="2574">BN306*$CM306</f>
        <v>3093011.8570009931</v>
      </c>
      <c r="DE306" s="693">
        <f t="shared" ref="DE306" si="2575">SUM(DD295:DD306)/1000000</f>
        <v>41.974719257703235</v>
      </c>
      <c r="DF306" s="666">
        <f t="shared" ref="DF306" si="2576">BP306*$CM306</f>
        <v>4230740.6484607747</v>
      </c>
      <c r="DG306" s="693">
        <f t="shared" ref="DG306" si="2577">SUM(DF295:DF306)/1000000</f>
        <v>55.255726502091626</v>
      </c>
      <c r="DH306" s="20"/>
      <c r="DI306" s="666">
        <f t="shared" ref="DI306" si="2578">BS306*$CM306</f>
        <v>946430.31479642505</v>
      </c>
      <c r="DJ306" s="693">
        <f t="shared" ref="DJ306" si="2579">SUM(DI295:DI306)/1000000</f>
        <v>10.904352983342203</v>
      </c>
      <c r="DK306" s="666">
        <f t="shared" ref="DK306" si="2580">BU306*$CM306</f>
        <v>73921.161866931478</v>
      </c>
      <c r="DL306" s="693">
        <f t="shared" ref="DL306" si="2581">SUM(DK295:DK306)/1000000</f>
        <v>0.73281612072077362</v>
      </c>
      <c r="DM306" s="666">
        <f t="shared" ref="DM306" si="2582">BW306*$CM306</f>
        <v>1020351.4766633565</v>
      </c>
      <c r="DN306" s="693">
        <f t="shared" ref="DN306" si="2583">SUM(DM295:DM306)/1000000</f>
        <v>11.637169104062979</v>
      </c>
      <c r="DO306" s="666">
        <f t="shared" ref="DO306" si="2584">BY306*$CM306</f>
        <v>2149532.4846077459</v>
      </c>
      <c r="DP306" s="693">
        <f t="shared" ref="DP306" si="2585">SUM(DO295:DO306)/1000000</f>
        <v>23.746977311298785</v>
      </c>
      <c r="DQ306" s="666">
        <f t="shared" ref="DQ306" si="2586">CA306*$CM306</f>
        <v>1844285.4280039722</v>
      </c>
      <c r="DR306" s="693">
        <f t="shared" ref="DR306" si="2587">SUM(DQ295:DQ306)/1000000</f>
        <v>20.114367539189676</v>
      </c>
      <c r="DS306" s="666">
        <f t="shared" ref="DS306" si="2588">CC306*$CM306</f>
        <v>3993817.9126117178</v>
      </c>
      <c r="DT306" s="693">
        <f t="shared" ref="DT306" si="2589">SUM(DS295:DS306)/1000000</f>
        <v>43.861344850488457</v>
      </c>
      <c r="DU306" s="666">
        <f t="shared" ref="DU306" si="2590">CE306*$CM306</f>
        <v>3095962.7994041708</v>
      </c>
      <c r="DV306" s="666">
        <f t="shared" ref="DV306" si="2591">SUM(DU295:DU306)/1000000</f>
        <v>34.651330294640992</v>
      </c>
      <c r="DW306" s="666">
        <f t="shared" ref="DW306" si="2592">CG306*$CM306</f>
        <v>1920467.6305858986</v>
      </c>
      <c r="DX306" s="693">
        <f t="shared" ref="DX306" si="2593">SUM(DW295:DW306)/1000000</f>
        <v>20.875242927645083</v>
      </c>
      <c r="DY306" s="666">
        <f t="shared" ref="DY306" si="2594">CI306*$CM306</f>
        <v>5016430.429990069</v>
      </c>
      <c r="DZ306" s="693">
        <f t="shared" ref="DZ306" si="2595">SUM(DY295:DY306)/1000000</f>
        <v>55.526573222286075</v>
      </c>
      <c r="EA306" s="91"/>
      <c r="EB306" s="457">
        <v>325000</v>
      </c>
      <c r="EC306" s="69">
        <f t="shared" si="405"/>
        <v>1149000</v>
      </c>
      <c r="ED306" s="457">
        <v>1474000</v>
      </c>
      <c r="EE306" s="457">
        <v>211000</v>
      </c>
      <c r="EF306" s="69">
        <f t="shared" si="406"/>
        <v>616000</v>
      </c>
      <c r="EG306" s="457">
        <v>827000</v>
      </c>
      <c r="EH306" s="457">
        <v>537000</v>
      </c>
      <c r="EI306" s="69">
        <f t="shared" si="435"/>
        <v>1764000</v>
      </c>
      <c r="EJ306" s="457">
        <v>2301000</v>
      </c>
      <c r="EK306" s="91"/>
      <c r="EL306" s="69">
        <f t="shared" ref="EL306" si="2596">SUM(EB295:EB306)</f>
        <v>4062000</v>
      </c>
      <c r="EM306" s="69">
        <f t="shared" ref="EM306" si="2597">SUM(EC295:EC306)</f>
        <v>17167000</v>
      </c>
      <c r="EN306" s="69">
        <f t="shared" ref="EN306" si="2598">SUM(ED295:ED306)</f>
        <v>21229000</v>
      </c>
      <c r="EO306" s="69">
        <f t="shared" ref="EO306" si="2599">SUM(EE295:EE306)</f>
        <v>3048000</v>
      </c>
      <c r="EP306" s="69">
        <f t="shared" ref="EP306" si="2600">SUM(EF295:EF306)</f>
        <v>11415000</v>
      </c>
      <c r="EQ306" s="69">
        <f t="shared" ref="EQ306" si="2601">SUM(EG295:EG306)</f>
        <v>14463000</v>
      </c>
      <c r="ER306" s="69">
        <f t="shared" ref="ER306" si="2602">SUM(EH295:EH306)</f>
        <v>7110000</v>
      </c>
      <c r="ES306" s="69">
        <f t="shared" ref="ES306" si="2603">SUM(EI295:EI306)</f>
        <v>28581000</v>
      </c>
      <c r="ET306" s="69">
        <f t="shared" ref="ET306" si="2604">SUM(EJ295:EJ306)</f>
        <v>35691000</v>
      </c>
      <c r="EU306" s="91"/>
    </row>
    <row r="307" spans="1:151">
      <c r="A307" s="61">
        <v>42248</v>
      </c>
      <c r="B307" s="457">
        <v>516</v>
      </c>
      <c r="C307" s="70">
        <f t="shared" si="437"/>
        <v>1356</v>
      </c>
      <c r="D307" s="457">
        <v>1872</v>
      </c>
      <c r="E307" s="70">
        <f t="shared" ref="E307" si="2605">H307-B307</f>
        <v>4370</v>
      </c>
      <c r="F307" s="70">
        <f t="shared" ref="F307" si="2606">I307-C307</f>
        <v>4795</v>
      </c>
      <c r="G307" s="70">
        <f t="shared" ref="G307" si="2607">J307-D307</f>
        <v>9165</v>
      </c>
      <c r="H307" s="457">
        <v>4886</v>
      </c>
      <c r="I307" s="70">
        <f t="shared" si="441"/>
        <v>6151</v>
      </c>
      <c r="J307" s="457">
        <v>11037</v>
      </c>
      <c r="K307" s="23"/>
      <c r="L307" s="457">
        <v>620</v>
      </c>
      <c r="M307" s="70">
        <f t="shared" si="442"/>
        <v>1011</v>
      </c>
      <c r="N307" s="457">
        <v>1631</v>
      </c>
      <c r="O307" s="70">
        <f t="shared" ref="O307" si="2608">R307-L307</f>
        <v>906</v>
      </c>
      <c r="P307" s="70">
        <f t="shared" ref="P307" si="2609">S307-M307</f>
        <v>1431</v>
      </c>
      <c r="Q307" s="70">
        <f t="shared" ref="Q307" si="2610">T307-N307</f>
        <v>2337</v>
      </c>
      <c r="R307" s="457">
        <v>1526</v>
      </c>
      <c r="S307" s="70">
        <f t="shared" si="494"/>
        <v>2442</v>
      </c>
      <c r="T307" s="457">
        <v>3968</v>
      </c>
      <c r="U307" s="23"/>
      <c r="V307" s="457">
        <v>-104</v>
      </c>
      <c r="W307" s="70">
        <f t="shared" si="495"/>
        <v>345</v>
      </c>
      <c r="X307" s="457">
        <v>241</v>
      </c>
      <c r="Y307" s="70">
        <f t="shared" ref="Y307" si="2611">+E307-O307</f>
        <v>3464</v>
      </c>
      <c r="Z307" s="70">
        <f t="shared" ref="Z307" si="2612">+F307-P307</f>
        <v>3364</v>
      </c>
      <c r="AA307" s="70">
        <f t="shared" ref="AA307" si="2613">+G307-Q307</f>
        <v>6828</v>
      </c>
      <c r="AB307" s="457">
        <v>3360</v>
      </c>
      <c r="AC307" s="70">
        <f t="shared" si="497"/>
        <v>3709</v>
      </c>
      <c r="AD307" s="457">
        <v>7069</v>
      </c>
      <c r="AE307" s="23"/>
      <c r="AF307" s="233">
        <f t="shared" ref="AF307" si="2614">SUM(V296:V307)</f>
        <v>-2218</v>
      </c>
      <c r="AG307" s="233">
        <f t="shared" ref="AG307" si="2615">AH307-AF307</f>
        <v>1998</v>
      </c>
      <c r="AH307" s="233">
        <f t="shared" ref="AH307" si="2616">SUM(X296:X307)</f>
        <v>-220</v>
      </c>
      <c r="AI307" s="233">
        <f t="shared" ref="AI307" si="2617">AL307-AF307</f>
        <v>30613</v>
      </c>
      <c r="AJ307" s="233">
        <f t="shared" ref="AJ307" si="2618">AM307-AG307</f>
        <v>30841</v>
      </c>
      <c r="AK307" s="233">
        <f t="shared" ref="AK307" si="2619">AN307-AH307</f>
        <v>61454</v>
      </c>
      <c r="AL307" s="233">
        <f t="shared" ref="AL307" si="2620">SUM(AB296:AB307)</f>
        <v>28395</v>
      </c>
      <c r="AM307" s="233">
        <f t="shared" ref="AM307" si="2621">AN307-AL307</f>
        <v>32839</v>
      </c>
      <c r="AN307" s="233">
        <f t="shared" ref="AN307" si="2622">SUM(AD296:AD307)</f>
        <v>61234</v>
      </c>
      <c r="AO307" s="23"/>
      <c r="AP307" s="233">
        <f t="shared" ref="AP307" si="2623">SUM(B296:B307)</f>
        <v>7165</v>
      </c>
      <c r="AQ307" s="233">
        <f t="shared" ref="AQ307" si="2624">SUM(L296:L307)</f>
        <v>9383</v>
      </c>
      <c r="AR307" s="233">
        <f t="shared" ref="AR307" si="2625">SUM(V296:V307)</f>
        <v>-2218</v>
      </c>
      <c r="AS307" s="233">
        <f t="shared" ref="AS307" si="2626">SUM(E296:E307)</f>
        <v>42921</v>
      </c>
      <c r="AT307" s="233">
        <f t="shared" ref="AT307" si="2627">SUM(O296:O307)</f>
        <v>12308</v>
      </c>
      <c r="AU307" s="233">
        <f t="shared" ref="AU307" si="2628">+SUM(Y296:Y307)</f>
        <v>30613</v>
      </c>
      <c r="AV307" s="409">
        <f t="shared" ref="AV307" si="2629">SUM(H296:H307)</f>
        <v>50086</v>
      </c>
      <c r="AW307" s="409">
        <f t="shared" ref="AW307" si="2630">SUM(R296:R307)</f>
        <v>21691</v>
      </c>
      <c r="AX307" s="233">
        <f t="shared" ref="AX307" si="2631">SUM(AB296:AB307)</f>
        <v>28395</v>
      </c>
      <c r="AY307" s="75"/>
      <c r="AZ307" s="744">
        <v>513616</v>
      </c>
      <c r="BA307" s="518">
        <f t="shared" ref="BA307" si="2632">SUM(AZ296:AZ307)/1000000</f>
        <v>5.6672500000000001</v>
      </c>
      <c r="BB307" s="516">
        <f t="shared" ref="BB307" si="2633">BD307-AZ307</f>
        <v>112859</v>
      </c>
      <c r="BC307" s="518">
        <f t="shared" ref="BC307" si="2634">SUM(BB296:BB307)/1000000</f>
        <v>1.4937260000000001</v>
      </c>
      <c r="BD307" s="744">
        <v>626475</v>
      </c>
      <c r="BE307" s="518">
        <f t="shared" si="430"/>
        <v>7.1609759999999998</v>
      </c>
      <c r="BF307" s="744">
        <v>572734</v>
      </c>
      <c r="BG307" s="518">
        <f t="shared" ref="BG307" si="2635">SUM(BF296:BF307)/1000000</f>
        <v>6.5055649999999998</v>
      </c>
      <c r="BH307" s="516">
        <f t="shared" ref="BH307" si="2636">BJ307-BF307</f>
        <v>2609624</v>
      </c>
      <c r="BI307" s="518">
        <f t="shared" ref="BI307" si="2637">SUM(BH296:BH307)/1000000</f>
        <v>37.137790000000003</v>
      </c>
      <c r="BJ307" s="744">
        <v>3182358</v>
      </c>
      <c r="BK307" s="518">
        <f t="shared" ref="BK307" si="2638">SUM(BJ296:BJ307)/1000000</f>
        <v>43.643355</v>
      </c>
      <c r="BL307" s="516">
        <f t="shared" ref="BL307" si="2639">AZ307+BF307</f>
        <v>1086350</v>
      </c>
      <c r="BM307" s="518">
        <f t="shared" ref="BM307" si="2640">SUM(BL296:BL307)/1000000</f>
        <v>12.172815</v>
      </c>
      <c r="BN307" s="516">
        <f t="shared" ref="BN307" si="2641">BB307+BH307</f>
        <v>2722483</v>
      </c>
      <c r="BO307" s="518">
        <f t="shared" ref="BO307" si="2642">SUM(BN296:BN307)/1000000</f>
        <v>38.631515999999998</v>
      </c>
      <c r="BP307" s="744">
        <v>3810229</v>
      </c>
      <c r="BQ307" s="518">
        <f t="shared" si="492"/>
        <v>50.820193000000003</v>
      </c>
      <c r="BR307" s="20"/>
      <c r="BS307" s="744">
        <v>983598</v>
      </c>
      <c r="BT307" s="519">
        <f t="shared" ref="BT307" si="2643">SUM(BS296:BS307)/1000000</f>
        <v>10.186209</v>
      </c>
      <c r="BU307" s="516">
        <f t="shared" ref="BU307" si="2644">BW307-BS307</f>
        <v>66449</v>
      </c>
      <c r="BV307" s="519">
        <f t="shared" ref="BV307" si="2645">SUM(BU296:BU307)/1000000</f>
        <v>0.684137</v>
      </c>
      <c r="BW307" s="744">
        <v>1050047</v>
      </c>
      <c r="BX307" s="519">
        <f t="shared" si="432"/>
        <v>10.870346</v>
      </c>
      <c r="BY307" s="744">
        <v>2024740</v>
      </c>
      <c r="BZ307" s="519">
        <f t="shared" ref="BZ307" si="2646">SUM(BY296:BY307)/1000000</f>
        <v>22.023489000000001</v>
      </c>
      <c r="CA307" s="69">
        <f t="shared" ref="CA307" si="2647">CC307-BY307</f>
        <v>1654223</v>
      </c>
      <c r="CB307" s="519">
        <f t="shared" ref="CB307" si="2648">SUM(CA296:CA307)/1000000</f>
        <v>18.285347000000002</v>
      </c>
      <c r="CC307" s="744">
        <v>3678963</v>
      </c>
      <c r="CD307" s="519">
        <f t="shared" ref="CD307" si="2649">SUM(CC296:CC307)/1000000</f>
        <v>40.308835999999999</v>
      </c>
      <c r="CE307" s="516">
        <f t="shared" ref="CE307" si="2650">BS307+BY307</f>
        <v>3008338</v>
      </c>
      <c r="CF307" s="519">
        <f t="shared" ref="CF307" si="2651">SUM(CE296:CE307)/1000000</f>
        <v>32.209698000000003</v>
      </c>
      <c r="CG307" s="516">
        <f t="shared" ref="CG307" si="2652">CI307-CE307</f>
        <v>1722983</v>
      </c>
      <c r="CH307" s="519">
        <f t="shared" ref="CH307" si="2653">SUM(CG296:CG307)/1000000</f>
        <v>18.995236999999999</v>
      </c>
      <c r="CI307" s="744">
        <v>4731321</v>
      </c>
      <c r="CJ307" s="471">
        <f t="shared" si="387"/>
        <v>51.204934999999999</v>
      </c>
      <c r="CK307" s="96"/>
      <c r="CL307" s="514">
        <v>1013</v>
      </c>
      <c r="CM307" s="868">
        <f t="shared" si="403"/>
        <v>1.0868706811451134</v>
      </c>
      <c r="CN307" s="613"/>
      <c r="CO307" s="96"/>
      <c r="CP307" s="666">
        <f t="shared" ref="CP307" si="2654">AZ307*$CM307</f>
        <v>558234.17176702863</v>
      </c>
      <c r="CQ307" s="693">
        <f t="shared" ref="CQ307" si="2655">SUM(CP296:CP307)/1000000</f>
        <v>6.1732811543467552</v>
      </c>
      <c r="CR307" s="666">
        <f t="shared" ref="CR307" si="2656">BB307*$CM307</f>
        <v>122663.13820335636</v>
      </c>
      <c r="CS307" s="693">
        <f t="shared" ref="CS307" si="2657">SUM(CR296:CR307)/1000000</f>
        <v>1.6290273461671911</v>
      </c>
      <c r="CT307" s="666">
        <f t="shared" ref="CT307" si="2658">BD307*$CM307</f>
        <v>680897.30997038493</v>
      </c>
      <c r="CU307" s="693">
        <f t="shared" ref="CU307" si="2659">SUM(CT296:CT307)/1000000</f>
        <v>7.8023085005139468</v>
      </c>
      <c r="CV307" s="666">
        <f t="shared" ref="CV307" si="2660">BF307*$CM307</f>
        <v>622487.79269496538</v>
      </c>
      <c r="CW307" s="693">
        <f t="shared" ref="CW307" si="2661">SUM(CV296:CV307)/1000000</f>
        <v>7.0876313704250382</v>
      </c>
      <c r="CX307" s="666">
        <f t="shared" ref="CX307" si="2662">BH307*$CM307</f>
        <v>2836323.8144126353</v>
      </c>
      <c r="CY307" s="693">
        <f t="shared" ref="CY307" si="2663">SUM(CX296:CX307)/1000000</f>
        <v>40.467850419707595</v>
      </c>
      <c r="CZ307" s="666">
        <f t="shared" ref="CZ307" si="2664">BJ307*$CM307</f>
        <v>3458811.6071076007</v>
      </c>
      <c r="DA307" s="693">
        <f t="shared" ref="DA307" si="2665">SUM(CZ296:CZ307)/1000000</f>
        <v>47.555481790132639</v>
      </c>
      <c r="DB307" s="666">
        <f t="shared" ref="DB307" si="2666">BL307*$CM307</f>
        <v>1180721.9644619939</v>
      </c>
      <c r="DC307" s="693">
        <f t="shared" ref="DC307" si="2667">SUM(DB296:DB307)/1000000</f>
        <v>13.260912524771793</v>
      </c>
      <c r="DD307" s="666">
        <f t="shared" ref="DD307" si="2668">BN307*$CM307</f>
        <v>2958986.9526159917</v>
      </c>
      <c r="DE307" s="693">
        <f t="shared" ref="DE307" si="2669">SUM(DD296:DD307)/1000000</f>
        <v>42.096877765874787</v>
      </c>
      <c r="DF307" s="666">
        <f t="shared" ref="DF307" si="2670">BP307*$CM307</f>
        <v>4141226.1885488643</v>
      </c>
      <c r="DG307" s="693">
        <f t="shared" ref="DG307" si="2671">SUM(DF296:DF307)/1000000</f>
        <v>55.375057638008897</v>
      </c>
      <c r="DH307" s="20"/>
      <c r="DI307" s="666">
        <f t="shared" ref="DI307" si="2672">BS307*$CM307</f>
        <v>1069043.8282329713</v>
      </c>
      <c r="DJ307" s="693">
        <f t="shared" ref="DJ307" si="2673">SUM(DI296:DI307)/1000000</f>
        <v>11.09453590221845</v>
      </c>
      <c r="DK307" s="666">
        <f t="shared" ref="DK307" si="2674">BU307*$CM307</f>
        <v>72221.469891411645</v>
      </c>
      <c r="DL307" s="693">
        <f t="shared" ref="DL307" si="2675">SUM(DK296:DK307)/1000000</f>
        <v>0.74506313739581087</v>
      </c>
      <c r="DM307" s="666">
        <f t="shared" ref="DM307" si="2676">BW307*$CM307</f>
        <v>1141265.298124383</v>
      </c>
      <c r="DN307" s="693">
        <f t="shared" ref="DN307" si="2677">SUM(DM296:DM307)/1000000</f>
        <v>11.83959903961426</v>
      </c>
      <c r="DO307" s="666">
        <f t="shared" ref="DO307" si="2678">BY307*$CM307</f>
        <v>2200630.542941757</v>
      </c>
      <c r="DP307" s="693">
        <f t="shared" ref="DP307" si="2679">SUM(DO296:DO307)/1000000</f>
        <v>23.983896017983231</v>
      </c>
      <c r="DQ307" s="666">
        <f t="shared" ref="DQ307" si="2680">CA307*$CM307</f>
        <v>1797926.4787759129</v>
      </c>
      <c r="DR307" s="693">
        <f t="shared" ref="DR307" si="2681">SUM(DQ296:DQ307)/1000000</f>
        <v>19.908464360070848</v>
      </c>
      <c r="DS307" s="666">
        <f t="shared" ref="DS307" si="2682">CC307*$CM307</f>
        <v>3998557.0217176699</v>
      </c>
      <c r="DT307" s="693">
        <f t="shared" ref="DT307" si="2683">SUM(DS296:DS307)/1000000</f>
        <v>43.892360378054072</v>
      </c>
      <c r="DU307" s="666">
        <f t="shared" ref="DU307" si="2684">CE307*$CM307</f>
        <v>3269674.371174728</v>
      </c>
      <c r="DV307" s="666">
        <f t="shared" ref="DV307" si="2685">SUM(DU296:DU307)/1000000</f>
        <v>35.07843192020168</v>
      </c>
      <c r="DW307" s="666">
        <f t="shared" ref="DW307" si="2686">CG307*$CM307</f>
        <v>1872659.7068114509</v>
      </c>
      <c r="DX307" s="693">
        <f t="shared" ref="DX307" si="2687">SUM(DW296:DW307)/1000000</f>
        <v>20.681569228023786</v>
      </c>
      <c r="DY307" s="666">
        <f t="shared" ref="DY307" si="2688">CI307*$CM307</f>
        <v>5142334.0779861789</v>
      </c>
      <c r="DZ307" s="693">
        <f t="shared" ref="DZ307" si="2689">SUM(DY296:DY307)/1000000</f>
        <v>55.76000114822547</v>
      </c>
      <c r="EA307" s="91"/>
      <c r="EB307" s="457">
        <v>337000</v>
      </c>
      <c r="EC307" s="69">
        <f t="shared" si="405"/>
        <v>1252000</v>
      </c>
      <c r="ED307" s="457">
        <v>1589000</v>
      </c>
      <c r="EE307" s="457">
        <v>225000</v>
      </c>
      <c r="EF307" s="69">
        <f t="shared" si="406"/>
        <v>662000</v>
      </c>
      <c r="EG307" s="457">
        <v>887000</v>
      </c>
      <c r="EH307" s="457">
        <v>562000</v>
      </c>
      <c r="EI307" s="69">
        <f t="shared" si="435"/>
        <v>1914000</v>
      </c>
      <c r="EJ307" s="457">
        <v>2476000</v>
      </c>
      <c r="EK307" s="91"/>
      <c r="EL307" s="69">
        <f t="shared" ref="EL307" si="2690">SUM(EB296:EB307)</f>
        <v>4055000</v>
      </c>
      <c r="EM307" s="69">
        <f t="shared" ref="EM307" si="2691">SUM(EC296:EC307)</f>
        <v>17234000</v>
      </c>
      <c r="EN307" s="69">
        <f t="shared" ref="EN307" si="2692">SUM(ED296:ED307)</f>
        <v>21289000</v>
      </c>
      <c r="EO307" s="69">
        <f t="shared" ref="EO307" si="2693">SUM(EE296:EE307)</f>
        <v>3060000</v>
      </c>
      <c r="EP307" s="69">
        <f t="shared" ref="EP307" si="2694">SUM(EF296:EF307)</f>
        <v>11467000</v>
      </c>
      <c r="EQ307" s="69">
        <f t="shared" ref="EQ307" si="2695">SUM(EG296:EG307)</f>
        <v>14527000</v>
      </c>
      <c r="ER307" s="69">
        <f t="shared" ref="ER307" si="2696">SUM(EH296:EH307)</f>
        <v>7115000</v>
      </c>
      <c r="ES307" s="69">
        <f t="shared" ref="ES307" si="2697">SUM(EI296:EI307)</f>
        <v>28699000</v>
      </c>
      <c r="ET307" s="69">
        <f t="shared" ref="ET307" si="2698">SUM(EJ296:EJ307)</f>
        <v>35814000</v>
      </c>
      <c r="EU307" s="91"/>
    </row>
    <row r="308" spans="1:151">
      <c r="A308" s="61">
        <v>42278</v>
      </c>
      <c r="B308" s="457">
        <v>589</v>
      </c>
      <c r="C308" s="70">
        <f t="shared" si="437"/>
        <v>1412</v>
      </c>
      <c r="D308" s="457">
        <v>2001</v>
      </c>
      <c r="E308" s="70">
        <f t="shared" ref="E308" si="2699">H308-B308</f>
        <v>4103</v>
      </c>
      <c r="F308" s="70">
        <f t="shared" ref="F308" si="2700">I308-C308</f>
        <v>5115</v>
      </c>
      <c r="G308" s="70">
        <f t="shared" ref="G308" si="2701">J308-D308</f>
        <v>9218</v>
      </c>
      <c r="H308" s="457">
        <v>4692</v>
      </c>
      <c r="I308" s="70">
        <f t="shared" si="441"/>
        <v>6527</v>
      </c>
      <c r="J308" s="457">
        <v>11219</v>
      </c>
      <c r="K308" s="23"/>
      <c r="L308" s="457">
        <v>628</v>
      </c>
      <c r="M308" s="70">
        <f t="shared" si="442"/>
        <v>1048</v>
      </c>
      <c r="N308" s="457">
        <v>1676</v>
      </c>
      <c r="O308" s="70">
        <f t="shared" ref="O308" si="2702">R308-L308</f>
        <v>770</v>
      </c>
      <c r="P308" s="70">
        <f t="shared" ref="P308" si="2703">S308-M308</f>
        <v>1159</v>
      </c>
      <c r="Q308" s="70">
        <f t="shared" ref="Q308" si="2704">T308-N308</f>
        <v>1929</v>
      </c>
      <c r="R308" s="457">
        <v>1398</v>
      </c>
      <c r="S308" s="70">
        <f t="shared" si="494"/>
        <v>2207</v>
      </c>
      <c r="T308" s="457">
        <v>3605</v>
      </c>
      <c r="U308" s="23"/>
      <c r="V308" s="457">
        <v>-39</v>
      </c>
      <c r="W308" s="70">
        <f t="shared" si="495"/>
        <v>364</v>
      </c>
      <c r="X308" s="457">
        <v>325</v>
      </c>
      <c r="Y308" s="70">
        <f t="shared" ref="Y308" si="2705">+E308-O308</f>
        <v>3333</v>
      </c>
      <c r="Z308" s="70">
        <f t="shared" ref="Z308" si="2706">+F308-P308</f>
        <v>3956</v>
      </c>
      <c r="AA308" s="70">
        <f t="shared" ref="AA308" si="2707">+G308-Q308</f>
        <v>7289</v>
      </c>
      <c r="AB308" s="457">
        <v>3294</v>
      </c>
      <c r="AC308" s="70">
        <f t="shared" si="497"/>
        <v>4320</v>
      </c>
      <c r="AD308" s="457">
        <v>7614</v>
      </c>
      <c r="AE308" s="23"/>
      <c r="AF308" s="233">
        <f t="shared" ref="AF308" si="2708">SUM(V297:V308)</f>
        <v>-2066</v>
      </c>
      <c r="AG308" s="233">
        <f t="shared" ref="AG308" si="2709">AH308-AF308</f>
        <v>2154</v>
      </c>
      <c r="AH308" s="233">
        <f t="shared" ref="AH308" si="2710">SUM(X297:X308)</f>
        <v>88</v>
      </c>
      <c r="AI308" s="233">
        <f t="shared" ref="AI308" si="2711">AL308-AF308</f>
        <v>31076</v>
      </c>
      <c r="AJ308" s="233">
        <f t="shared" ref="AJ308" si="2712">AM308-AG308</f>
        <v>31313</v>
      </c>
      <c r="AK308" s="233">
        <f t="shared" ref="AK308" si="2713">AN308-AH308</f>
        <v>62389</v>
      </c>
      <c r="AL308" s="233">
        <f t="shared" ref="AL308" si="2714">SUM(AB297:AB308)</f>
        <v>29010</v>
      </c>
      <c r="AM308" s="233">
        <f t="shared" ref="AM308" si="2715">AN308-AL308</f>
        <v>33467</v>
      </c>
      <c r="AN308" s="233">
        <f t="shared" ref="AN308" si="2716">SUM(AD297:AD308)</f>
        <v>62477</v>
      </c>
      <c r="AO308" s="23"/>
      <c r="AP308" s="233">
        <f t="shared" ref="AP308" si="2717">SUM(B297:B308)</f>
        <v>7299</v>
      </c>
      <c r="AQ308" s="233">
        <f t="shared" ref="AQ308" si="2718">SUM(L297:L308)</f>
        <v>9365</v>
      </c>
      <c r="AR308" s="233">
        <f t="shared" ref="AR308" si="2719">SUM(V297:V308)</f>
        <v>-2066</v>
      </c>
      <c r="AS308" s="233">
        <f t="shared" ref="AS308" si="2720">SUM(E297:E308)</f>
        <v>43400</v>
      </c>
      <c r="AT308" s="233">
        <f t="shared" ref="AT308" si="2721">SUM(O297:O308)</f>
        <v>12324</v>
      </c>
      <c r="AU308" s="233">
        <f t="shared" ref="AU308" si="2722">+SUM(Y297:Y308)</f>
        <v>31076</v>
      </c>
      <c r="AV308" s="409">
        <f t="shared" ref="AV308" si="2723">SUM(H297:H308)</f>
        <v>50699</v>
      </c>
      <c r="AW308" s="409">
        <f t="shared" ref="AW308" si="2724">SUM(R297:R308)</f>
        <v>21689</v>
      </c>
      <c r="AX308" s="233">
        <f t="shared" ref="AX308" si="2725">SUM(AB297:AB308)</f>
        <v>29010</v>
      </c>
      <c r="AY308" s="75"/>
      <c r="AZ308" s="744">
        <v>524831</v>
      </c>
      <c r="BA308" s="518">
        <f t="shared" ref="BA308" si="2726">SUM(AZ297:AZ308)/1000000</f>
        <v>5.7303420000000003</v>
      </c>
      <c r="BB308" s="516">
        <f t="shared" ref="BB308" si="2727">BD308-AZ308</f>
        <v>158891</v>
      </c>
      <c r="BC308" s="518">
        <f t="shared" ref="BC308" si="2728">SUM(BB297:BB308)/1000000</f>
        <v>1.572978</v>
      </c>
      <c r="BD308" s="744">
        <v>683722</v>
      </c>
      <c r="BE308" s="518">
        <f t="shared" si="430"/>
        <v>7.3033200000000003</v>
      </c>
      <c r="BF308" s="744">
        <v>548312</v>
      </c>
      <c r="BG308" s="518">
        <f t="shared" ref="BG308" si="2729">SUM(BF297:BF308)/1000000</f>
        <v>6.5049619999999999</v>
      </c>
      <c r="BH308" s="516">
        <f t="shared" ref="BH308" si="2730">BJ308-BF308</f>
        <v>2778490</v>
      </c>
      <c r="BI308" s="518">
        <f t="shared" ref="BI308" si="2731">SUM(BH297:BH308)/1000000</f>
        <v>36.911028999999999</v>
      </c>
      <c r="BJ308" s="744">
        <v>3326802</v>
      </c>
      <c r="BK308" s="518">
        <f t="shared" ref="BK308" si="2732">SUM(BJ297:BJ308)/1000000</f>
        <v>43.415990999999998</v>
      </c>
      <c r="BL308" s="516">
        <f t="shared" ref="BL308" si="2733">AZ308+BF308</f>
        <v>1073143</v>
      </c>
      <c r="BM308" s="518">
        <f t="shared" ref="BM308" si="2734">SUM(BL297:BL308)/1000000</f>
        <v>12.235303999999999</v>
      </c>
      <c r="BN308" s="516">
        <f t="shared" ref="BN308" si="2735">BB308+BH308</f>
        <v>2937381</v>
      </c>
      <c r="BO308" s="518">
        <f t="shared" ref="BO308" si="2736">SUM(BN297:BN308)/1000000</f>
        <v>38.484006999999998</v>
      </c>
      <c r="BP308" s="744">
        <v>4012069</v>
      </c>
      <c r="BQ308" s="518">
        <f t="shared" si="492"/>
        <v>50.735308000000003</v>
      </c>
      <c r="BR308" s="20"/>
      <c r="BS308" s="744">
        <v>1069373</v>
      </c>
      <c r="BT308" s="519">
        <f t="shared" ref="BT308" si="2737">SUM(BS297:BS308)/1000000</f>
        <v>10.325004</v>
      </c>
      <c r="BU308" s="516">
        <f t="shared" ref="BU308" si="2738">BW308-BS308</f>
        <v>65277</v>
      </c>
      <c r="BV308" s="519">
        <f t="shared" ref="BV308" si="2739">SUM(BU297:BU308)/1000000</f>
        <v>0.68916200000000005</v>
      </c>
      <c r="BW308" s="744">
        <v>1134650</v>
      </c>
      <c r="BX308" s="519">
        <f t="shared" si="432"/>
        <v>11.014165999999999</v>
      </c>
      <c r="BY308" s="744">
        <v>1980880</v>
      </c>
      <c r="BZ308" s="519">
        <f t="shared" ref="BZ308" si="2740">SUM(BY297:BY308)/1000000</f>
        <v>22.041202999999999</v>
      </c>
      <c r="CA308" s="69">
        <f t="shared" ref="CA308" si="2741">CC308-BY308</f>
        <v>1643027</v>
      </c>
      <c r="CB308" s="519">
        <f t="shared" ref="CB308" si="2742">SUM(CA297:CA308)/1000000</f>
        <v>18.019302</v>
      </c>
      <c r="CC308" s="744">
        <v>3623907</v>
      </c>
      <c r="CD308" s="519">
        <f t="shared" ref="CD308" si="2743">SUM(CC297:CC308)/1000000</f>
        <v>40.060504999999999</v>
      </c>
      <c r="CE308" s="516">
        <f t="shared" ref="CE308" si="2744">BS308+BY308</f>
        <v>3050253</v>
      </c>
      <c r="CF308" s="519">
        <f t="shared" ref="CF308" si="2745">SUM(CE297:CE308)/1000000</f>
        <v>32.366207000000003</v>
      </c>
      <c r="CG308" s="516">
        <f t="shared" ref="CG308" si="2746">CI308-CE308</f>
        <v>1710941</v>
      </c>
      <c r="CH308" s="519">
        <f t="shared" ref="CH308" si="2747">SUM(CG297:CG308)/1000000</f>
        <v>18.734432000000002</v>
      </c>
      <c r="CI308" s="744">
        <v>4761194</v>
      </c>
      <c r="CJ308" s="471">
        <f t="shared" si="387"/>
        <v>51.100639000000001</v>
      </c>
      <c r="CK308" s="96"/>
      <c r="CL308" s="514">
        <v>1013</v>
      </c>
      <c r="CM308" s="868">
        <f t="shared" si="403"/>
        <v>1.0868706811451134</v>
      </c>
      <c r="CN308" s="613"/>
      <c r="CO308" s="96"/>
      <c r="CP308" s="666">
        <f t="shared" ref="CP308" si="2748">AZ308*$CM308</f>
        <v>570423.42645607097</v>
      </c>
      <c r="CQ308" s="693">
        <f t="shared" ref="CQ308" si="2749">SUM(CP297:CP308)/1000000</f>
        <v>6.2482127299256343</v>
      </c>
      <c r="CR308" s="666">
        <f t="shared" ref="CR308" si="2750">BB308*$CM308</f>
        <v>172693.96939782822</v>
      </c>
      <c r="CS308" s="693">
        <f t="shared" ref="CS308" si="2751">SUM(CR297:CR308)/1000000</f>
        <v>1.7162607512375341</v>
      </c>
      <c r="CT308" s="666">
        <f t="shared" ref="CT308" si="2752">BD308*$CM308</f>
        <v>743117.39585389919</v>
      </c>
      <c r="CU308" s="693">
        <f t="shared" ref="CU308" si="2753">SUM(CT297:CT308)/1000000</f>
        <v>7.9644734811631679</v>
      </c>
      <c r="CV308" s="666">
        <f t="shared" ref="CV308" si="2754">BF308*$CM308</f>
        <v>595944.2369200394</v>
      </c>
      <c r="CW308" s="693">
        <f t="shared" ref="CW308" si="2755">SUM(CV297:CV308)/1000000</f>
        <v>7.0945352418479999</v>
      </c>
      <c r="CX308" s="666">
        <f t="shared" ref="CX308" si="2756">BH308*$CM308</f>
        <v>3019859.3188548861</v>
      </c>
      <c r="CY308" s="693">
        <f t="shared" ref="CY308" si="2757">SUM(CX297:CX308)/1000000</f>
        <v>40.262776647919203</v>
      </c>
      <c r="CZ308" s="666">
        <f t="shared" ref="CZ308" si="2758">BJ308*$CM308</f>
        <v>3615803.5557749257</v>
      </c>
      <c r="DA308" s="693">
        <f t="shared" ref="DA308" si="2759">SUM(CZ297:CZ308)/1000000</f>
        <v>47.35731188976721</v>
      </c>
      <c r="DB308" s="666">
        <f t="shared" ref="DB308" si="2760">BL308*$CM308</f>
        <v>1166367.6633761104</v>
      </c>
      <c r="DC308" s="693">
        <f t="shared" ref="DC308" si="2761">SUM(DB297:DB308)/1000000</f>
        <v>13.342747971773633</v>
      </c>
      <c r="DD308" s="666">
        <f t="shared" ref="DD308" si="2762">BN308*$CM308</f>
        <v>3192553.2882527146</v>
      </c>
      <c r="DE308" s="693">
        <f t="shared" ref="DE308" si="2763">SUM(DD297:DD308)/1000000</f>
        <v>41.979037399156738</v>
      </c>
      <c r="DF308" s="666">
        <f t="shared" ref="DF308" si="2764">BP308*$CM308</f>
        <v>4360600.1668311944</v>
      </c>
      <c r="DG308" s="693">
        <f t="shared" ref="DG308" si="2765">SUM(DF297:DF308)/1000000</f>
        <v>55.33921886331963</v>
      </c>
      <c r="DH308" s="20"/>
      <c r="DI308" s="666">
        <f t="shared" ref="DI308" si="2766">BS308*$CM308</f>
        <v>1162270.1609081933</v>
      </c>
      <c r="DJ308" s="693">
        <f t="shared" ref="DJ308" si="2767">SUM(DI297:DI308)/1000000</f>
        <v>11.258203355524305</v>
      </c>
      <c r="DK308" s="666">
        <f t="shared" ref="DK308" si="2768">BU308*$CM308</f>
        <v>70947.657453109568</v>
      </c>
      <c r="DL308" s="693">
        <f t="shared" ref="DL308" si="2769">SUM(DK297:DK308)/1000000</f>
        <v>0.75135440888400817</v>
      </c>
      <c r="DM308" s="666">
        <f t="shared" ref="DM308" si="2770">BW308*$CM308</f>
        <v>1233217.8183613028</v>
      </c>
      <c r="DN308" s="693">
        <f t="shared" ref="DN308" si="2771">SUM(DM297:DM308)/1000000</f>
        <v>12.00955776440831</v>
      </c>
      <c r="DO308" s="666">
        <f t="shared" ref="DO308" si="2772">BY308*$CM308</f>
        <v>2152960.3948667324</v>
      </c>
      <c r="DP308" s="693">
        <f t="shared" ref="DP308" si="2773">SUM(DO297:DO308)/1000000</f>
        <v>24.030184126300252</v>
      </c>
      <c r="DQ308" s="666">
        <f t="shared" ref="DQ308" si="2774">CA308*$CM308</f>
        <v>1785757.8746298123</v>
      </c>
      <c r="DR308" s="693">
        <f t="shared" ref="DR308" si="2775">SUM(DQ297:DQ308)/1000000</f>
        <v>19.645598187917038</v>
      </c>
      <c r="DS308" s="666">
        <f t="shared" ref="DS308" si="2776">CC308*$CM308</f>
        <v>3938718.2694965447</v>
      </c>
      <c r="DT308" s="693">
        <f t="shared" ref="DT308" si="2777">SUM(DS297:DS308)/1000000</f>
        <v>43.675782314217294</v>
      </c>
      <c r="DU308" s="666">
        <f t="shared" ref="DU308" si="2778">CE308*$CM308</f>
        <v>3315230.5557749257</v>
      </c>
      <c r="DV308" s="666">
        <f t="shared" ref="DV308" si="2779">SUM(DU297:DU308)/1000000</f>
        <v>35.288387481824564</v>
      </c>
      <c r="DW308" s="666">
        <f t="shared" ref="DW308" si="2780">CG308*$CM308</f>
        <v>1859571.6100691014</v>
      </c>
      <c r="DX308" s="693">
        <f t="shared" ref="DX308" si="2781">SUM(DW297:DW308)/1000000</f>
        <v>20.425261358560721</v>
      </c>
      <c r="DY308" s="666">
        <f t="shared" ref="DY308" si="2782">CI308*$CM308</f>
        <v>5174802.165844027</v>
      </c>
      <c r="DZ308" s="693">
        <f t="shared" ref="DZ308" si="2783">SUM(DY297:DY308)/1000000</f>
        <v>55.713648840385275</v>
      </c>
      <c r="EA308" s="91"/>
      <c r="EB308" s="457">
        <v>340000</v>
      </c>
      <c r="EC308" s="69">
        <f t="shared" si="405"/>
        <v>1432000</v>
      </c>
      <c r="ED308" s="457">
        <v>1772000</v>
      </c>
      <c r="EE308" s="457">
        <v>248000</v>
      </c>
      <c r="EF308" s="69">
        <f t="shared" si="406"/>
        <v>813000</v>
      </c>
      <c r="EG308" s="457">
        <v>1061000</v>
      </c>
      <c r="EH308" s="457">
        <v>588000</v>
      </c>
      <c r="EI308" s="69">
        <f t="shared" si="435"/>
        <v>2245000</v>
      </c>
      <c r="EJ308" s="457">
        <v>2833000</v>
      </c>
      <c r="EK308" s="91"/>
      <c r="EL308" s="69">
        <f t="shared" ref="EL308" si="2784">SUM(EB297:EB308)</f>
        <v>4045000</v>
      </c>
      <c r="EM308" s="69">
        <f t="shared" ref="EM308" si="2785">SUM(EC297:EC308)</f>
        <v>17280000</v>
      </c>
      <c r="EN308" s="69">
        <f t="shared" ref="EN308" si="2786">SUM(ED297:ED308)</f>
        <v>21325000</v>
      </c>
      <c r="EO308" s="69">
        <f t="shared" ref="EO308" si="2787">SUM(EE297:EE308)</f>
        <v>3063000</v>
      </c>
      <c r="EP308" s="69">
        <f t="shared" ref="EP308" si="2788">SUM(EF297:EF308)</f>
        <v>11508000</v>
      </c>
      <c r="EQ308" s="69">
        <f t="shared" ref="EQ308" si="2789">SUM(EG297:EG308)</f>
        <v>14571000</v>
      </c>
      <c r="ER308" s="69">
        <f t="shared" ref="ER308" si="2790">SUM(EH297:EH308)</f>
        <v>7108000</v>
      </c>
      <c r="ES308" s="69">
        <f t="shared" ref="ES308" si="2791">SUM(EI297:EI308)</f>
        <v>28786000</v>
      </c>
      <c r="ET308" s="69">
        <f t="shared" ref="ET308" si="2792">SUM(EJ297:EJ308)</f>
        <v>35894000</v>
      </c>
      <c r="EU308" s="91"/>
    </row>
    <row r="309" spans="1:151">
      <c r="A309" s="61">
        <v>42309</v>
      </c>
      <c r="B309" s="457">
        <v>538</v>
      </c>
      <c r="C309" s="70">
        <f t="shared" si="437"/>
        <v>1474</v>
      </c>
      <c r="D309" s="457">
        <v>2012</v>
      </c>
      <c r="E309" s="70">
        <f t="shared" ref="E309" si="2793">H309-B309</f>
        <v>3860</v>
      </c>
      <c r="F309" s="70">
        <f t="shared" ref="F309" si="2794">I309-C309</f>
        <v>4762</v>
      </c>
      <c r="G309" s="70">
        <f t="shared" ref="G309" si="2795">J309-D309</f>
        <v>8622</v>
      </c>
      <c r="H309" s="457">
        <v>4398</v>
      </c>
      <c r="I309" s="70">
        <f t="shared" si="441"/>
        <v>6236</v>
      </c>
      <c r="J309" s="457">
        <v>10634</v>
      </c>
      <c r="K309" s="23"/>
      <c r="L309" s="457">
        <v>593</v>
      </c>
      <c r="M309" s="70">
        <f t="shared" si="442"/>
        <v>1002</v>
      </c>
      <c r="N309" s="457">
        <v>1595</v>
      </c>
      <c r="O309" s="70">
        <f t="shared" ref="O309" si="2796">R309-L309</f>
        <v>795</v>
      </c>
      <c r="P309" s="70">
        <f t="shared" ref="P309" si="2797">S309-M309</f>
        <v>1225</v>
      </c>
      <c r="Q309" s="70">
        <f t="shared" ref="Q309" si="2798">T309-N309</f>
        <v>2020</v>
      </c>
      <c r="R309" s="457">
        <v>1388</v>
      </c>
      <c r="S309" s="70">
        <f t="shared" si="494"/>
        <v>2227</v>
      </c>
      <c r="T309" s="457">
        <v>3615</v>
      </c>
      <c r="U309" s="23"/>
      <c r="V309" s="457">
        <v>-55</v>
      </c>
      <c r="W309" s="70">
        <f t="shared" si="495"/>
        <v>472</v>
      </c>
      <c r="X309" s="457">
        <v>417</v>
      </c>
      <c r="Y309" s="70">
        <f t="shared" ref="Y309" si="2799">+E309-O309</f>
        <v>3065</v>
      </c>
      <c r="Z309" s="70">
        <f t="shared" ref="Z309" si="2800">+F309-P309</f>
        <v>3537</v>
      </c>
      <c r="AA309" s="70">
        <f t="shared" ref="AA309" si="2801">+G309-Q309</f>
        <v>6602</v>
      </c>
      <c r="AB309" s="457">
        <v>3010</v>
      </c>
      <c r="AC309" s="70">
        <f t="shared" si="497"/>
        <v>4009</v>
      </c>
      <c r="AD309" s="457">
        <v>7019</v>
      </c>
      <c r="AE309" s="23"/>
      <c r="AF309" s="233">
        <f t="shared" ref="AF309" si="2802">SUM(V298:V309)</f>
        <v>-2014</v>
      </c>
      <c r="AG309" s="233">
        <f t="shared" ref="AG309" si="2803">AH309-AF309</f>
        <v>2385</v>
      </c>
      <c r="AH309" s="233">
        <f t="shared" ref="AH309" si="2804">SUM(X298:X309)</f>
        <v>371</v>
      </c>
      <c r="AI309" s="233">
        <f t="shared" ref="AI309" si="2805">AL309-AF309</f>
        <v>31689</v>
      </c>
      <c r="AJ309" s="233">
        <f t="shared" ref="AJ309" si="2806">AM309-AG309</f>
        <v>31599</v>
      </c>
      <c r="AK309" s="233">
        <f t="shared" ref="AK309" si="2807">AN309-AH309</f>
        <v>63288</v>
      </c>
      <c r="AL309" s="233">
        <f t="shared" ref="AL309" si="2808">SUM(AB298:AB309)</f>
        <v>29675</v>
      </c>
      <c r="AM309" s="233">
        <f t="shared" ref="AM309" si="2809">AN309-AL309</f>
        <v>33984</v>
      </c>
      <c r="AN309" s="233">
        <f t="shared" ref="AN309" si="2810">SUM(AD298:AD309)</f>
        <v>63659</v>
      </c>
      <c r="AO309" s="23"/>
      <c r="AP309" s="233">
        <f t="shared" ref="AP309" si="2811">SUM(B298:B309)</f>
        <v>7283</v>
      </c>
      <c r="AQ309" s="233">
        <f t="shared" ref="AQ309" si="2812">SUM(L298:L309)</f>
        <v>9297</v>
      </c>
      <c r="AR309" s="233">
        <f t="shared" ref="AR309" si="2813">SUM(V298:V309)</f>
        <v>-2014</v>
      </c>
      <c r="AS309" s="233">
        <f t="shared" ref="AS309" si="2814">SUM(E298:E309)</f>
        <v>43859</v>
      </c>
      <c r="AT309" s="233">
        <f t="shared" ref="AT309" si="2815">SUM(O298:O309)</f>
        <v>12170</v>
      </c>
      <c r="AU309" s="233">
        <f t="shared" ref="AU309" si="2816">+SUM(Y298:Y309)</f>
        <v>31689</v>
      </c>
      <c r="AV309" s="409">
        <f t="shared" ref="AV309" si="2817">SUM(H298:H309)</f>
        <v>51142</v>
      </c>
      <c r="AW309" s="409">
        <f t="shared" ref="AW309" si="2818">SUM(R298:R309)</f>
        <v>21467</v>
      </c>
      <c r="AX309" s="233">
        <f t="shared" ref="AX309" si="2819">SUM(AB298:AB309)</f>
        <v>29675</v>
      </c>
      <c r="AY309" s="75"/>
      <c r="AZ309" s="744">
        <v>527489</v>
      </c>
      <c r="BA309" s="518">
        <f t="shared" ref="BA309" si="2820">SUM(AZ298:AZ309)/1000000</f>
        <v>5.7875579999999998</v>
      </c>
      <c r="BB309" s="516">
        <f t="shared" ref="BB309" si="2821">BD309-AZ309</f>
        <v>133438</v>
      </c>
      <c r="BC309" s="518">
        <f t="shared" ref="BC309" si="2822">SUM(BB298:BB309)/1000000</f>
        <v>1.592892</v>
      </c>
      <c r="BD309" s="744">
        <v>660927</v>
      </c>
      <c r="BE309" s="518">
        <f t="shared" si="430"/>
        <v>7.3804499999999997</v>
      </c>
      <c r="BF309" s="744">
        <v>551158</v>
      </c>
      <c r="BG309" s="518">
        <f t="shared" ref="BG309" si="2823">SUM(BF298:BF309)/1000000</f>
        <v>6.4979810000000002</v>
      </c>
      <c r="BH309" s="516">
        <f t="shared" ref="BH309" si="2824">BJ309-BF309</f>
        <v>3020313</v>
      </c>
      <c r="BI309" s="518">
        <f t="shared" ref="BI309" si="2825">SUM(BH298:BH309)/1000000</f>
        <v>36.894429000000002</v>
      </c>
      <c r="BJ309" s="744">
        <v>3571471</v>
      </c>
      <c r="BK309" s="518">
        <f t="shared" ref="BK309" si="2826">SUM(BJ298:BJ309)/1000000</f>
        <v>43.392409999999998</v>
      </c>
      <c r="BL309" s="516">
        <f t="shared" ref="BL309" si="2827">AZ309+BF309</f>
        <v>1078647</v>
      </c>
      <c r="BM309" s="518">
        <f t="shared" ref="BM309" si="2828">SUM(BL298:BL309)/1000000</f>
        <v>12.285539</v>
      </c>
      <c r="BN309" s="516">
        <f t="shared" ref="BN309" si="2829">BB309+BH309</f>
        <v>3153751</v>
      </c>
      <c r="BO309" s="518">
        <f t="shared" ref="BO309" si="2830">SUM(BN298:BN309)/1000000</f>
        <v>38.487321000000001</v>
      </c>
      <c r="BP309" s="744">
        <v>4233608</v>
      </c>
      <c r="BQ309" s="518">
        <f t="shared" si="492"/>
        <v>50.788522</v>
      </c>
      <c r="BR309" s="20"/>
      <c r="BS309" s="744">
        <v>977338</v>
      </c>
      <c r="BT309" s="519">
        <f t="shared" ref="BT309" si="2831">SUM(BS298:BS309)/1000000</f>
        <v>10.392575000000001</v>
      </c>
      <c r="BU309" s="516">
        <f t="shared" ref="BU309" si="2832">BW309-BS309</f>
        <v>62443</v>
      </c>
      <c r="BV309" s="519">
        <f t="shared" ref="BV309" si="2833">SUM(BU298:BU309)/1000000</f>
        <v>0.70040899999999995</v>
      </c>
      <c r="BW309" s="744">
        <v>1039781</v>
      </c>
      <c r="BX309" s="519">
        <f t="shared" si="432"/>
        <v>11.092984</v>
      </c>
      <c r="BY309" s="744">
        <v>1954255</v>
      </c>
      <c r="BZ309" s="519">
        <f t="shared" ref="BZ309" si="2834">SUM(BY298:BY309)/1000000</f>
        <v>22.159780999999999</v>
      </c>
      <c r="CA309" s="69">
        <f t="shared" ref="CA309" si="2835">CC309-BY309</f>
        <v>1547395</v>
      </c>
      <c r="CB309" s="519">
        <f t="shared" ref="CB309" si="2836">SUM(CA298:CA309)/1000000</f>
        <v>18.032456</v>
      </c>
      <c r="CC309" s="744">
        <v>3501650</v>
      </c>
      <c r="CD309" s="519">
        <f t="shared" ref="CD309" si="2837">SUM(CC298:CC309)/1000000</f>
        <v>40.192236999999999</v>
      </c>
      <c r="CE309" s="516">
        <f t="shared" ref="CE309" si="2838">BS309+BY309</f>
        <v>2931593</v>
      </c>
      <c r="CF309" s="519">
        <f t="shared" ref="CF309" si="2839">SUM(CE298:CE309)/1000000</f>
        <v>32.552356000000003</v>
      </c>
      <c r="CG309" s="516">
        <f t="shared" ref="CG309" si="2840">CI309-CE309</f>
        <v>1612495</v>
      </c>
      <c r="CH309" s="519">
        <f t="shared" ref="CH309" si="2841">SUM(CG298:CG309)/1000000</f>
        <v>18.758900000000001</v>
      </c>
      <c r="CI309" s="744">
        <v>4544088</v>
      </c>
      <c r="CJ309" s="471">
        <f t="shared" si="387"/>
        <v>51.311256</v>
      </c>
      <c r="CK309" s="96"/>
      <c r="CL309" s="514">
        <v>1013</v>
      </c>
      <c r="CM309" s="868">
        <f t="shared" si="403"/>
        <v>1.0868706811451134</v>
      </c>
      <c r="CN309" s="613"/>
      <c r="CO309" s="96"/>
      <c r="CP309" s="666">
        <f t="shared" ref="CP309" si="2842">AZ309*$CM309</f>
        <v>573312.32872655476</v>
      </c>
      <c r="CQ309" s="693">
        <f t="shared" ref="CQ309" si="2843">SUM(CP298:CP309)/1000000</f>
        <v>6.3168753773656396</v>
      </c>
      <c r="CR309" s="666">
        <f t="shared" ref="CR309" si="2844">BB309*$CM309</f>
        <v>145029.84995064166</v>
      </c>
      <c r="CS309" s="693">
        <f t="shared" ref="CS309" si="2845">SUM(CR298:CR309)/1000000</f>
        <v>1.7394680631764796</v>
      </c>
      <c r="CT309" s="666">
        <f t="shared" ref="CT309" si="2846">BD309*$CM309</f>
        <v>718342.17867719638</v>
      </c>
      <c r="CU309" s="693">
        <f t="shared" ref="CU309" si="2847">SUM(CT298:CT309)/1000000</f>
        <v>8.0563434405421201</v>
      </c>
      <c r="CV309" s="666">
        <f t="shared" ref="CV309" si="2848">BF309*$CM309</f>
        <v>599037.47087857837</v>
      </c>
      <c r="CW309" s="693">
        <f t="shared" ref="CW309" si="2849">SUM(CV298:CV309)/1000000</f>
        <v>7.0946340782236561</v>
      </c>
      <c r="CX309" s="666">
        <f t="shared" ref="CX309" si="2850">BH309*$CM309</f>
        <v>3282689.6475814409</v>
      </c>
      <c r="CY309" s="693">
        <f t="shared" ref="CY309" si="2851">SUM(CX298:CX309)/1000000</f>
        <v>40.286556731173157</v>
      </c>
      <c r="CZ309" s="666">
        <f t="shared" ref="CZ309" si="2852">BJ309*$CM309</f>
        <v>3881727.1184600196</v>
      </c>
      <c r="DA309" s="693">
        <f t="shared" ref="DA309" si="2853">SUM(CZ298:CZ309)/1000000</f>
        <v>47.381190809396827</v>
      </c>
      <c r="DB309" s="666">
        <f t="shared" ref="DB309" si="2854">BL309*$CM309</f>
        <v>1172349.7996051332</v>
      </c>
      <c r="DC309" s="693">
        <f t="shared" ref="DC309" si="2855">SUM(DB298:DB309)/1000000</f>
        <v>13.411509455589293</v>
      </c>
      <c r="DD309" s="666">
        <f t="shared" ref="DD309" si="2856">BN309*$CM309</f>
        <v>3427719.4975320827</v>
      </c>
      <c r="DE309" s="693">
        <f t="shared" ref="DE309" si="2857">SUM(DD298:DD309)/1000000</f>
        <v>42.026024794349638</v>
      </c>
      <c r="DF309" s="666">
        <f t="shared" ref="DF309" si="2858">BP309*$CM309</f>
        <v>4601384.4106614012</v>
      </c>
      <c r="DG309" s="693">
        <f t="shared" ref="DG309" si="2859">SUM(DF298:DF309)/1000000</f>
        <v>55.454624917255877</v>
      </c>
      <c r="DH309" s="20"/>
      <c r="DI309" s="666">
        <f t="shared" ref="DI309" si="2860">BS309*$CM309</f>
        <v>1062240.0177690028</v>
      </c>
      <c r="DJ309" s="693">
        <f t="shared" ref="DJ309" si="2861">SUM(DI298:DI309)/1000000</f>
        <v>11.344172937620794</v>
      </c>
      <c r="DK309" s="666">
        <f t="shared" ref="DK309" si="2862">BU309*$CM309</f>
        <v>67867.465942744311</v>
      </c>
      <c r="DL309" s="693">
        <f t="shared" ref="DL309" si="2863">SUM(DK298:DK309)/1000000</f>
        <v>0.76428347716593381</v>
      </c>
      <c r="DM309" s="666">
        <f t="shared" ref="DM309" si="2864">BW309*$CM309</f>
        <v>1130107.4837117472</v>
      </c>
      <c r="DN309" s="693">
        <f t="shared" ref="DN309" si="2865">SUM(DM298:DM309)/1000000</f>
        <v>12.108456414786726</v>
      </c>
      <c r="DO309" s="666">
        <f t="shared" ref="DO309" si="2866">BY309*$CM309</f>
        <v>2124022.4629812436</v>
      </c>
      <c r="DP309" s="693">
        <f t="shared" ref="DP309" si="2867">SUM(DO298:DO309)/1000000</f>
        <v>24.184342674076817</v>
      </c>
      <c r="DQ309" s="666">
        <f t="shared" ref="DQ309" si="2868">CA309*$CM309</f>
        <v>1681818.2576505428</v>
      </c>
      <c r="DR309" s="693">
        <f t="shared" ref="DR309" si="2869">SUM(DQ298:DQ309)/1000000</f>
        <v>19.681023325684535</v>
      </c>
      <c r="DS309" s="666">
        <f t="shared" ref="DS309" si="2870">CC309*$CM309</f>
        <v>3805840.7206317866</v>
      </c>
      <c r="DT309" s="693">
        <f t="shared" ref="DT309" si="2871">SUM(DS298:DS309)/1000000</f>
        <v>43.865365999761359</v>
      </c>
      <c r="DU309" s="666">
        <f t="shared" ref="DU309" si="2872">CE309*$CM309</f>
        <v>3186262.4807502464</v>
      </c>
      <c r="DV309" s="666">
        <f t="shared" ref="DV309" si="2873">SUM(DU298:DU309)/1000000</f>
        <v>35.528515611697614</v>
      </c>
      <c r="DW309" s="666">
        <f t="shared" ref="DW309" si="2874">CG309*$CM309</f>
        <v>1752573.5389930897</v>
      </c>
      <c r="DX309" s="693">
        <f t="shared" ref="DX309" si="2875">SUM(DW298:DW309)/1000000</f>
        <v>20.473724052524574</v>
      </c>
      <c r="DY309" s="666">
        <f t="shared" ref="DY309" si="2876">CI309*$CM309</f>
        <v>4938836.0197433364</v>
      </c>
      <c r="DZ309" s="693">
        <f t="shared" ref="DZ309" si="2877">SUM(DY298:DY309)/1000000</f>
        <v>56.002239664222181</v>
      </c>
      <c r="EA309" s="91"/>
      <c r="EB309" s="457">
        <v>351000</v>
      </c>
      <c r="EC309" s="69">
        <f t="shared" si="405"/>
        <v>1345000</v>
      </c>
      <c r="ED309" s="457">
        <v>1696000</v>
      </c>
      <c r="EE309" s="457">
        <v>282000</v>
      </c>
      <c r="EF309" s="69">
        <f t="shared" si="406"/>
        <v>1129000</v>
      </c>
      <c r="EG309" s="457">
        <v>1411000</v>
      </c>
      <c r="EH309" s="457">
        <v>633000</v>
      </c>
      <c r="EI309" s="69">
        <f t="shared" si="435"/>
        <v>2474000</v>
      </c>
      <c r="EJ309" s="457">
        <v>3107000</v>
      </c>
      <c r="EK309" s="91"/>
      <c r="EL309" s="69">
        <f t="shared" ref="EL309" si="2878">SUM(EB298:EB309)</f>
        <v>4054000</v>
      </c>
      <c r="EM309" s="69">
        <f t="shared" ref="EM309" si="2879">SUM(EC298:EC309)</f>
        <v>17355000</v>
      </c>
      <c r="EN309" s="69">
        <f t="shared" ref="EN309" si="2880">SUM(ED298:ED309)</f>
        <v>21409000</v>
      </c>
      <c r="EO309" s="69">
        <f t="shared" ref="EO309" si="2881">SUM(EE298:EE309)</f>
        <v>3046000</v>
      </c>
      <c r="EP309" s="69">
        <f t="shared" ref="EP309" si="2882">SUM(EF298:EF309)</f>
        <v>11576000</v>
      </c>
      <c r="EQ309" s="69">
        <f t="shared" ref="EQ309" si="2883">SUM(EG298:EG309)</f>
        <v>14622000</v>
      </c>
      <c r="ER309" s="69">
        <f t="shared" ref="ER309" si="2884">SUM(EH298:EH309)</f>
        <v>7100000</v>
      </c>
      <c r="ES309" s="69">
        <f t="shared" ref="ES309" si="2885">SUM(EI298:EI309)</f>
        <v>28930000</v>
      </c>
      <c r="ET309" s="69">
        <f t="shared" ref="ET309" si="2886">SUM(EJ298:EJ309)</f>
        <v>36030000</v>
      </c>
      <c r="EU309" s="91"/>
    </row>
    <row r="310" spans="1:151">
      <c r="A310" s="61">
        <v>42339</v>
      </c>
      <c r="B310" s="457">
        <v>766</v>
      </c>
      <c r="C310" s="70">
        <f t="shared" si="437"/>
        <v>2269</v>
      </c>
      <c r="D310" s="457">
        <v>3035</v>
      </c>
      <c r="E310" s="70">
        <f t="shared" ref="E310" si="2887">H310-B310</f>
        <v>3061</v>
      </c>
      <c r="F310" s="70">
        <f t="shared" ref="F310" si="2888">I310-C310</f>
        <v>3943</v>
      </c>
      <c r="G310" s="70">
        <f t="shared" ref="G310" si="2889">J310-D310</f>
        <v>7004</v>
      </c>
      <c r="H310" s="457">
        <v>3827</v>
      </c>
      <c r="I310" s="70">
        <f t="shared" si="441"/>
        <v>6212</v>
      </c>
      <c r="J310" s="457">
        <v>10039</v>
      </c>
      <c r="K310" s="23"/>
      <c r="L310" s="457">
        <v>1020</v>
      </c>
      <c r="M310" s="70">
        <f t="shared" si="442"/>
        <v>1447</v>
      </c>
      <c r="N310" s="457">
        <v>2467</v>
      </c>
      <c r="O310" s="70">
        <f t="shared" ref="O310" si="2890">R310-L310</f>
        <v>1035</v>
      </c>
      <c r="P310" s="70">
        <f t="shared" ref="P310" si="2891">S310-M310</f>
        <v>1772</v>
      </c>
      <c r="Q310" s="70">
        <f t="shared" ref="Q310" si="2892">T310-N310</f>
        <v>2807</v>
      </c>
      <c r="R310" s="457">
        <v>2055</v>
      </c>
      <c r="S310" s="70">
        <f t="shared" si="494"/>
        <v>3219</v>
      </c>
      <c r="T310" s="457">
        <v>5274</v>
      </c>
      <c r="U310" s="23"/>
      <c r="V310" s="457">
        <v>-254</v>
      </c>
      <c r="W310" s="70">
        <f t="shared" si="495"/>
        <v>822</v>
      </c>
      <c r="X310" s="457">
        <v>568</v>
      </c>
      <c r="Y310" s="70">
        <f t="shared" ref="Y310" si="2893">+E310-O310</f>
        <v>2026</v>
      </c>
      <c r="Z310" s="70">
        <f t="shared" ref="Z310" si="2894">+F310-P310</f>
        <v>2171</v>
      </c>
      <c r="AA310" s="70">
        <f t="shared" ref="AA310" si="2895">+G310-Q310</f>
        <v>4197</v>
      </c>
      <c r="AB310" s="457">
        <v>1772</v>
      </c>
      <c r="AC310" s="70">
        <f t="shared" si="497"/>
        <v>2993</v>
      </c>
      <c r="AD310" s="457">
        <v>4765</v>
      </c>
      <c r="AE310" s="23"/>
      <c r="AF310" s="233">
        <f t="shared" ref="AF310" si="2896">SUM(V299:V310)</f>
        <v>-2063</v>
      </c>
      <c r="AG310" s="233">
        <f t="shared" ref="AG310" si="2897">AH310-AF310</f>
        <v>2832</v>
      </c>
      <c r="AH310" s="233">
        <f t="shared" ref="AH310" si="2898">SUM(X299:X310)</f>
        <v>769</v>
      </c>
      <c r="AI310" s="233">
        <f t="shared" ref="AI310" si="2899">AL310-AF310</f>
        <v>32042</v>
      </c>
      <c r="AJ310" s="233">
        <f t="shared" ref="AJ310" si="2900">AM310-AG310</f>
        <v>32119</v>
      </c>
      <c r="AK310" s="233">
        <f t="shared" ref="AK310" si="2901">AN310-AH310</f>
        <v>64161</v>
      </c>
      <c r="AL310" s="233">
        <f t="shared" ref="AL310" si="2902">SUM(AB299:AB310)</f>
        <v>29979</v>
      </c>
      <c r="AM310" s="233">
        <f t="shared" ref="AM310" si="2903">AN310-AL310</f>
        <v>34951</v>
      </c>
      <c r="AN310" s="233">
        <f t="shared" ref="AN310" si="2904">SUM(AD299:AD310)</f>
        <v>64930</v>
      </c>
      <c r="AO310" s="23"/>
      <c r="AP310" s="233">
        <f t="shared" ref="AP310" si="2905">SUM(B299:B310)</f>
        <v>7194</v>
      </c>
      <c r="AQ310" s="233">
        <f t="shared" ref="AQ310" si="2906">SUM(L299:L310)</f>
        <v>9257</v>
      </c>
      <c r="AR310" s="233">
        <f t="shared" ref="AR310" si="2907">SUM(V299:V310)</f>
        <v>-2063</v>
      </c>
      <c r="AS310" s="233">
        <f t="shared" ref="AS310" si="2908">SUM(E299:E310)</f>
        <v>44222</v>
      </c>
      <c r="AT310" s="233">
        <f t="shared" ref="AT310" si="2909">SUM(O299:O310)</f>
        <v>12180</v>
      </c>
      <c r="AU310" s="233">
        <f t="shared" ref="AU310" si="2910">+SUM(Y299:Y310)</f>
        <v>32042</v>
      </c>
      <c r="AV310" s="409">
        <f t="shared" ref="AV310" si="2911">SUM(H299:H310)</f>
        <v>51416</v>
      </c>
      <c r="AW310" s="409">
        <f t="shared" ref="AW310" si="2912">SUM(R299:R310)</f>
        <v>21437</v>
      </c>
      <c r="AX310" s="233">
        <f t="shared" ref="AX310" si="2913">SUM(AB299:AB310)</f>
        <v>29979</v>
      </c>
      <c r="AY310" s="75"/>
      <c r="AZ310" s="744">
        <v>515597</v>
      </c>
      <c r="BA310" s="518">
        <f t="shared" ref="BA310" si="2914">SUM(AZ299:AZ310)/1000000</f>
        <v>5.8648309999999997</v>
      </c>
      <c r="BB310" s="516">
        <f t="shared" ref="BB310" si="2915">BD310-AZ310</f>
        <v>176835</v>
      </c>
      <c r="BC310" s="518">
        <f t="shared" ref="BC310" si="2916">SUM(BB299:BB310)/1000000</f>
        <v>1.6661870000000001</v>
      </c>
      <c r="BD310" s="744">
        <v>692432</v>
      </c>
      <c r="BE310" s="518">
        <f t="shared" si="430"/>
        <v>7.5310180000000004</v>
      </c>
      <c r="BF310" s="744">
        <v>505386</v>
      </c>
      <c r="BG310" s="518">
        <f t="shared" ref="BG310" si="2917">SUM(BF299:BF310)/1000000</f>
        <v>6.493709</v>
      </c>
      <c r="BH310" s="516">
        <f t="shared" ref="BH310" si="2918">BJ310-BF310</f>
        <v>3396836</v>
      </c>
      <c r="BI310" s="518">
        <f t="shared" ref="BI310" si="2919">SUM(BH299:BH310)/1000000</f>
        <v>36.815207000000001</v>
      </c>
      <c r="BJ310" s="744">
        <v>3902222</v>
      </c>
      <c r="BK310" s="518">
        <f t="shared" ref="BK310" si="2920">SUM(BJ299:BJ310)/1000000</f>
        <v>43.308916000000004</v>
      </c>
      <c r="BL310" s="516">
        <f t="shared" ref="BL310" si="2921">AZ310+BF310</f>
        <v>1020983</v>
      </c>
      <c r="BM310" s="518">
        <f t="shared" ref="BM310" si="2922">SUM(BL299:BL310)/1000000</f>
        <v>12.35854</v>
      </c>
      <c r="BN310" s="516">
        <f t="shared" ref="BN310" si="2923">BB310+BH310</f>
        <v>3573671</v>
      </c>
      <c r="BO310" s="518">
        <f t="shared" ref="BO310" si="2924">SUM(BN299:BN310)/1000000</f>
        <v>38.481394000000002</v>
      </c>
      <c r="BP310" s="744">
        <v>4596207</v>
      </c>
      <c r="BQ310" s="518">
        <f t="shared" si="492"/>
        <v>50.855640000000001</v>
      </c>
      <c r="BR310" s="20"/>
      <c r="BS310" s="744">
        <v>908598</v>
      </c>
      <c r="BT310" s="519">
        <f t="shared" ref="BT310" si="2925">SUM(BS299:BS310)/1000000</f>
        <v>10.467729</v>
      </c>
      <c r="BU310" s="516">
        <f t="shared" ref="BU310" si="2926">BW310-BS310</f>
        <v>79874</v>
      </c>
      <c r="BV310" s="519">
        <f t="shared" ref="BV310" si="2927">SUM(BU299:BU310)/1000000</f>
        <v>0.72681600000000002</v>
      </c>
      <c r="BW310" s="744">
        <v>988472</v>
      </c>
      <c r="BX310" s="519">
        <f t="shared" si="432"/>
        <v>11.194545</v>
      </c>
      <c r="BY310" s="744">
        <v>1846684</v>
      </c>
      <c r="BZ310" s="519">
        <f t="shared" ref="BZ310" si="2928">SUM(BY299:BY310)/1000000</f>
        <v>22.16921</v>
      </c>
      <c r="CA310" s="69">
        <f t="shared" ref="CA310" si="2929">CC310-BY310</f>
        <v>1602972</v>
      </c>
      <c r="CB310" s="519">
        <f t="shared" ref="CB310" si="2930">SUM(CA299:CA310)/1000000</f>
        <v>17.992448</v>
      </c>
      <c r="CC310" s="744">
        <v>3449656</v>
      </c>
      <c r="CD310" s="519">
        <f t="shared" ref="CD310" si="2931">SUM(CC299:CC310)/1000000</f>
        <v>40.161658000000003</v>
      </c>
      <c r="CE310" s="516">
        <f t="shared" ref="CE310" si="2932">BS310+BY310</f>
        <v>2755282</v>
      </c>
      <c r="CF310" s="519">
        <f t="shared" ref="CF310" si="2933">SUM(CE299:CE310)/1000000</f>
        <v>32.636938999999998</v>
      </c>
      <c r="CG310" s="516">
        <f t="shared" ref="CG310" si="2934">CI310-CE310</f>
        <v>1685190</v>
      </c>
      <c r="CH310" s="519">
        <f t="shared" ref="CH310" si="2935">SUM(CG299:CG310)/1000000</f>
        <v>18.745373000000001</v>
      </c>
      <c r="CI310" s="744">
        <v>4440472</v>
      </c>
      <c r="CJ310" s="471">
        <f t="shared" si="387"/>
        <v>51.382311999999999</v>
      </c>
      <c r="CK310" s="96"/>
      <c r="CL310" s="514">
        <v>995</v>
      </c>
      <c r="CM310" s="868">
        <f t="shared" si="403"/>
        <v>1.1065326633165828</v>
      </c>
      <c r="CN310" s="613"/>
      <c r="CO310" s="96"/>
      <c r="CP310" s="666">
        <f t="shared" ref="CP310:CP311" si="2936">AZ310*$CM310</f>
        <v>570524.92160804011</v>
      </c>
      <c r="CQ310" s="693">
        <f t="shared" ref="CQ310:CQ311" si="2937">SUM(CP299:CP310)/1000000</f>
        <v>6.4128725467612888</v>
      </c>
      <c r="CR310" s="666">
        <f t="shared" ref="CR310:CR311" si="2938">BB310*$CM310</f>
        <v>195673.70351758791</v>
      </c>
      <c r="CS310" s="693">
        <f t="shared" ref="CS310:CS311" si="2939">SUM(CR299:CR310)/1000000</f>
        <v>1.8230497902928877</v>
      </c>
      <c r="CT310" s="666">
        <f t="shared" ref="CT310:CT311" si="2940">BD310*$CM310</f>
        <v>766198.62512562808</v>
      </c>
      <c r="CU310" s="693">
        <f t="shared" ref="CU310:CU311" si="2941">SUM(CT299:CT310)/1000000</f>
        <v>8.235922337054177</v>
      </c>
      <c r="CV310" s="666">
        <f t="shared" ref="CV310:CV311" si="2942">BF310*$CM310</f>
        <v>559226.11658291449</v>
      </c>
      <c r="CW310" s="693">
        <f t="shared" ref="CW310:CW311" si="2943">SUM(CV299:CV310)/1000000</f>
        <v>7.1021065487888704</v>
      </c>
      <c r="CX310" s="666">
        <f t="shared" ref="CX310:CX311" si="2944">BH310*$CM310</f>
        <v>3758709.9859296479</v>
      </c>
      <c r="CY310" s="693">
        <f t="shared" ref="CY310:CY311" si="2945">SUM(CX299:CX310)/1000000</f>
        <v>40.28210068170457</v>
      </c>
      <c r="CZ310" s="666">
        <f t="shared" ref="CZ310:CZ311" si="2946">BJ310*$CM310</f>
        <v>4317936.1025125626</v>
      </c>
      <c r="DA310" s="693">
        <f t="shared" ref="DA310:DA311" si="2947">SUM(CZ299:CZ310)/1000000</f>
        <v>47.384207230493452</v>
      </c>
      <c r="DB310" s="666">
        <f t="shared" ref="DB310:DB311" si="2948">BL310*$CM310</f>
        <v>1129751.0381909546</v>
      </c>
      <c r="DC310" s="693">
        <f t="shared" ref="DC310:DC311" si="2949">SUM(DB299:DB310)/1000000</f>
        <v>13.514979095550158</v>
      </c>
      <c r="DD310" s="666">
        <f t="shared" ref="DD310:DD311" si="2950">BN310*$CM310</f>
        <v>3954383.6894472358</v>
      </c>
      <c r="DE310" s="693">
        <f t="shared" ref="DE310:DE311" si="2951">SUM(DD299:DD310)/1000000</f>
        <v>42.105150471997469</v>
      </c>
      <c r="DF310" s="666">
        <f t="shared" ref="DF310:DF311" si="2952">BP310*$CM310</f>
        <v>5085853.1728643216</v>
      </c>
      <c r="DG310" s="693">
        <f t="shared" ref="DG310:DG311" si="2953">SUM(DF299:DF310)/1000000</f>
        <v>55.637305042922556</v>
      </c>
      <c r="DH310" s="20"/>
      <c r="DI310" s="666">
        <f t="shared" ref="DI310:DI311" si="2954">BS310*$CM310</f>
        <v>1005393.3648241205</v>
      </c>
      <c r="DJ310" s="693">
        <f t="shared" ref="DJ310:DJ311" si="2955">SUM(DI299:DI310)/1000000</f>
        <v>11.447283269996536</v>
      </c>
      <c r="DK310" s="666">
        <f t="shared" ref="DK310:DK311" si="2956">BU310*$CM310</f>
        <v>88383.189949748732</v>
      </c>
      <c r="DL310" s="693">
        <f t="shared" ref="DL310:DL311" si="2957">SUM(DK299:DK310)/1000000</f>
        <v>0.79478351372335199</v>
      </c>
      <c r="DM310" s="666">
        <f t="shared" ref="DM310:DM311" si="2958">BW310*$CM310</f>
        <v>1093776.5547738692</v>
      </c>
      <c r="DN310" s="693">
        <f t="shared" ref="DN310:DN311" si="2959">SUM(DM299:DM310)/1000000</f>
        <v>12.242066783719887</v>
      </c>
      <c r="DO310" s="666">
        <f t="shared" ref="DO310:DO311" si="2960">BY310*$CM310</f>
        <v>2043416.1648241205</v>
      </c>
      <c r="DP310" s="693">
        <f t="shared" ref="DP310:DP311" si="2961">SUM(DO299:DO310)/1000000</f>
        <v>24.238754163384712</v>
      </c>
      <c r="DQ310" s="666">
        <f t="shared" ref="DQ310:DQ311" si="2962">CA310*$CM310</f>
        <v>1773740.8763819095</v>
      </c>
      <c r="DR310" s="693">
        <f t="shared" ref="DR310:DR311" si="2963">SUM(DQ299:DQ310)/1000000</f>
        <v>19.67608083923459</v>
      </c>
      <c r="DS310" s="666">
        <f t="shared" ref="DS310:DS311" si="2964">CC310*$CM310</f>
        <v>3817157.0412060297</v>
      </c>
      <c r="DT310" s="693">
        <f t="shared" ref="DT310:DT311" si="2965">SUM(DS299:DS310)/1000000</f>
        <v>43.914835002619313</v>
      </c>
      <c r="DU310" s="666">
        <f t="shared" ref="DU310:DU311" si="2966">CE310*$CM310</f>
        <v>3048809.5296482411</v>
      </c>
      <c r="DV310" s="666">
        <f t="shared" ref="DV310:DV311" si="2967">SUM(DU299:DU310)/1000000</f>
        <v>35.686037433381252</v>
      </c>
      <c r="DW310" s="666">
        <f t="shared" ref="DW310:DW311" si="2968">CG310*$CM310</f>
        <v>1864717.7788944722</v>
      </c>
      <c r="DX310" s="693">
        <f t="shared" ref="DX310:DX311" si="2969">SUM(DW299:DW310)/1000000</f>
        <v>20.499417822569491</v>
      </c>
      <c r="DY310" s="666">
        <f t="shared" ref="DY310:DY311" si="2970">CI310*$CM310</f>
        <v>4913527.3085427135</v>
      </c>
      <c r="DZ310" s="693">
        <f t="shared" ref="DZ310:DZ311" si="2971">SUM(DY299:DY310)/1000000</f>
        <v>56.18545525595075</v>
      </c>
      <c r="EA310" s="91"/>
      <c r="EB310" s="457">
        <v>360000</v>
      </c>
      <c r="EC310" s="69">
        <f t="shared" si="405"/>
        <v>1804000</v>
      </c>
      <c r="ED310" s="457">
        <v>2164000</v>
      </c>
      <c r="EE310" s="457">
        <v>290000</v>
      </c>
      <c r="EF310" s="69">
        <f t="shared" si="406"/>
        <v>1398000</v>
      </c>
      <c r="EG310" s="457">
        <v>1688000</v>
      </c>
      <c r="EH310" s="457">
        <v>650000</v>
      </c>
      <c r="EI310" s="69">
        <f t="shared" si="435"/>
        <v>3202000</v>
      </c>
      <c r="EJ310" s="457">
        <v>3852000</v>
      </c>
      <c r="EK310" s="91"/>
      <c r="EL310" s="69">
        <f t="shared" ref="EL310" si="2972">SUM(EB299:EB310)</f>
        <v>4072000</v>
      </c>
      <c r="EM310" s="69">
        <f t="shared" ref="EM310" si="2973">SUM(EC299:EC310)</f>
        <v>17465000</v>
      </c>
      <c r="EN310" s="69">
        <f t="shared" ref="EN310" si="2974">SUM(ED299:ED310)</f>
        <v>21537000</v>
      </c>
      <c r="EO310" s="69">
        <f t="shared" ref="EO310" si="2975">SUM(EE299:EE310)</f>
        <v>3046000</v>
      </c>
      <c r="EP310" s="69">
        <f t="shared" ref="EP310" si="2976">SUM(EF299:EF310)</f>
        <v>11672000</v>
      </c>
      <c r="EQ310" s="69">
        <f t="shared" ref="EQ310" si="2977">SUM(EG299:EG310)</f>
        <v>14718000</v>
      </c>
      <c r="ER310" s="69">
        <f t="shared" ref="ER310" si="2978">SUM(EH299:EH310)</f>
        <v>7118000</v>
      </c>
      <c r="ES310" s="69">
        <f t="shared" ref="ES310" si="2979">SUM(EI299:EI310)</f>
        <v>29136000</v>
      </c>
      <c r="ET310" s="69">
        <f t="shared" ref="ET310" si="2980">SUM(EJ299:EJ310)</f>
        <v>36254000</v>
      </c>
      <c r="EU310" s="91"/>
    </row>
    <row r="311" spans="1:151">
      <c r="A311" s="61">
        <v>42370</v>
      </c>
      <c r="B311" s="457">
        <v>914</v>
      </c>
      <c r="C311" s="70">
        <f t="shared" si="437"/>
        <v>2168</v>
      </c>
      <c r="D311" s="457">
        <v>3082</v>
      </c>
      <c r="E311" s="70">
        <f t="shared" ref="E311" si="2981">H311-B311</f>
        <v>5048</v>
      </c>
      <c r="F311" s="70">
        <f t="shared" ref="F311" si="2982">I311-C311</f>
        <v>5342</v>
      </c>
      <c r="G311" s="70">
        <f t="shared" ref="G311" si="2983">J311-D311</f>
        <v>10390</v>
      </c>
      <c r="H311" s="457">
        <v>5962</v>
      </c>
      <c r="I311" s="70">
        <f t="shared" si="441"/>
        <v>7510</v>
      </c>
      <c r="J311" s="457">
        <v>13472</v>
      </c>
      <c r="K311" s="23"/>
      <c r="L311" s="457">
        <v>1172</v>
      </c>
      <c r="M311" s="70">
        <f t="shared" si="442"/>
        <v>1857</v>
      </c>
      <c r="N311" s="457">
        <v>3029</v>
      </c>
      <c r="O311" s="70">
        <f t="shared" ref="O311" si="2984">R311-L311</f>
        <v>998</v>
      </c>
      <c r="P311" s="70">
        <f t="shared" ref="P311" si="2985">S311-M311</f>
        <v>1716</v>
      </c>
      <c r="Q311" s="70">
        <f t="shared" ref="Q311" si="2986">T311-N311</f>
        <v>2714</v>
      </c>
      <c r="R311" s="457">
        <v>2170</v>
      </c>
      <c r="S311" s="70">
        <f t="shared" si="494"/>
        <v>3573</v>
      </c>
      <c r="T311" s="457">
        <v>5743</v>
      </c>
      <c r="U311" s="23"/>
      <c r="V311" s="457">
        <v>-258</v>
      </c>
      <c r="W311" s="70">
        <f t="shared" si="495"/>
        <v>311</v>
      </c>
      <c r="X311" s="457">
        <v>53</v>
      </c>
      <c r="Y311" s="70">
        <f t="shared" ref="Y311" si="2987">+E311-O311</f>
        <v>4050</v>
      </c>
      <c r="Z311" s="70">
        <f t="shared" ref="Z311" si="2988">+F311-P311</f>
        <v>3626</v>
      </c>
      <c r="AA311" s="70">
        <f t="shared" ref="AA311" si="2989">+G311-Q311</f>
        <v>7676</v>
      </c>
      <c r="AB311" s="457">
        <v>3792</v>
      </c>
      <c r="AC311" s="70">
        <f t="shared" si="497"/>
        <v>3937</v>
      </c>
      <c r="AD311" s="457">
        <v>7729</v>
      </c>
      <c r="AE311" s="23"/>
      <c r="AF311" s="233">
        <f t="shared" ref="AF311" si="2990">SUM(V300:V311)</f>
        <v>-1946</v>
      </c>
      <c r="AG311" s="233">
        <f t="shared" ref="AG311" si="2991">AH311-AF311</f>
        <v>3201</v>
      </c>
      <c r="AH311" s="233">
        <f t="shared" ref="AH311" si="2992">SUM(X300:X311)</f>
        <v>1255</v>
      </c>
      <c r="AI311" s="233">
        <f t="shared" ref="AI311" si="2993">AL311-AF311</f>
        <v>32315</v>
      </c>
      <c r="AJ311" s="233">
        <f t="shared" ref="AJ311" si="2994">AM311-AG311</f>
        <v>32341</v>
      </c>
      <c r="AK311" s="233">
        <f t="shared" ref="AK311" si="2995">AN311-AH311</f>
        <v>64656</v>
      </c>
      <c r="AL311" s="233">
        <f t="shared" ref="AL311" si="2996">SUM(AB300:AB311)</f>
        <v>30369</v>
      </c>
      <c r="AM311" s="233">
        <f t="shared" ref="AM311" si="2997">AN311-AL311</f>
        <v>35542</v>
      </c>
      <c r="AN311" s="233">
        <f t="shared" ref="AN311" si="2998">SUM(AD300:AD311)</f>
        <v>65911</v>
      </c>
      <c r="AO311" s="23"/>
      <c r="AP311" s="233">
        <f t="shared" ref="AP311" si="2999">SUM(B300:B311)</f>
        <v>7263</v>
      </c>
      <c r="AQ311" s="233">
        <f t="shared" ref="AQ311" si="3000">SUM(L300:L311)</f>
        <v>9209</v>
      </c>
      <c r="AR311" s="233">
        <f t="shared" ref="AR311" si="3001">SUM(V300:V311)</f>
        <v>-1946</v>
      </c>
      <c r="AS311" s="233">
        <f t="shared" ref="AS311" si="3002">SUM(E300:E311)</f>
        <v>44568</v>
      </c>
      <c r="AT311" s="233">
        <f t="shared" ref="AT311" si="3003">SUM(O300:O311)</f>
        <v>12253</v>
      </c>
      <c r="AU311" s="233">
        <f t="shared" ref="AU311" si="3004">+SUM(Y300:Y311)</f>
        <v>32315</v>
      </c>
      <c r="AV311" s="409">
        <f t="shared" ref="AV311" si="3005">SUM(H300:H311)</f>
        <v>51831</v>
      </c>
      <c r="AW311" s="409">
        <f t="shared" ref="AW311" si="3006">SUM(R300:R311)</f>
        <v>21462</v>
      </c>
      <c r="AX311" s="233">
        <f t="shared" ref="AX311" si="3007">SUM(AB300:AB311)</f>
        <v>30369</v>
      </c>
      <c r="AY311" s="75"/>
      <c r="AZ311" s="744">
        <v>450510</v>
      </c>
      <c r="BA311" s="518">
        <f t="shared" ref="BA311" si="3008">SUM(AZ300:AZ311)/1000000</f>
        <v>5.9020580000000002</v>
      </c>
      <c r="BB311" s="516">
        <f t="shared" ref="BB311" si="3009">BD311-AZ311</f>
        <v>117802</v>
      </c>
      <c r="BC311" s="518">
        <f t="shared" ref="BC311" si="3010">SUM(BB300:BB311)/1000000</f>
        <v>1.675657</v>
      </c>
      <c r="BD311" s="744">
        <v>568312</v>
      </c>
      <c r="BE311" s="518">
        <f t="shared" si="430"/>
        <v>7.5777150000000004</v>
      </c>
      <c r="BF311" s="744">
        <v>451962</v>
      </c>
      <c r="BG311" s="518">
        <f t="shared" ref="BG311" si="3011">SUM(BF300:BF311)/1000000</f>
        <v>6.5413920000000001</v>
      </c>
      <c r="BH311" s="516">
        <f t="shared" ref="BH311" si="3012">BJ311-BF311</f>
        <v>2943042</v>
      </c>
      <c r="BI311" s="518">
        <f t="shared" ref="BI311" si="3013">SUM(BH300:BH311)/1000000</f>
        <v>36.913733999999998</v>
      </c>
      <c r="BJ311" s="744">
        <v>3395004</v>
      </c>
      <c r="BK311" s="518">
        <f t="shared" ref="BK311" si="3014">SUM(BJ300:BJ311)/1000000</f>
        <v>43.455126</v>
      </c>
      <c r="BL311" s="516">
        <f t="shared" ref="BL311" si="3015">AZ311+BF311</f>
        <v>902472</v>
      </c>
      <c r="BM311" s="518">
        <f t="shared" ref="BM311" si="3016">SUM(BL300:BL311)/1000000</f>
        <v>12.44345</v>
      </c>
      <c r="BN311" s="516">
        <f t="shared" ref="BN311" si="3017">BB311+BH311</f>
        <v>3060844</v>
      </c>
      <c r="BO311" s="518">
        <f t="shared" ref="BO311" si="3018">SUM(BN300:BN311)/1000000</f>
        <v>38.589390999999999</v>
      </c>
      <c r="BP311" s="744">
        <v>3964305</v>
      </c>
      <c r="BQ311" s="518">
        <f t="shared" si="492"/>
        <v>51.048366000000001</v>
      </c>
      <c r="BR311" s="20"/>
      <c r="BS311" s="744">
        <v>698320</v>
      </c>
      <c r="BT311" s="519">
        <f t="shared" ref="BT311" si="3019">SUM(BS300:BS311)/1000000</f>
        <v>10.507956</v>
      </c>
      <c r="BU311" s="516">
        <f t="shared" ref="BU311" si="3020">BW311-BS311</f>
        <v>41440</v>
      </c>
      <c r="BV311" s="519">
        <f t="shared" ref="BV311" si="3021">SUM(BU300:BU311)/1000000</f>
        <v>0.71582500000000004</v>
      </c>
      <c r="BW311" s="744">
        <v>739760</v>
      </c>
      <c r="BX311" s="519">
        <f t="shared" si="432"/>
        <v>11.223781000000001</v>
      </c>
      <c r="BY311" s="744">
        <v>1569674</v>
      </c>
      <c r="BZ311" s="519">
        <f t="shared" ref="BZ311" si="3022">SUM(BY300:BY311)/1000000</f>
        <v>22.020707000000002</v>
      </c>
      <c r="CA311" s="516">
        <f t="shared" ref="CA311" si="3023">CC311-BY311</f>
        <v>1534550</v>
      </c>
      <c r="CB311" s="519">
        <f t="shared" ref="CB311" si="3024">SUM(CA300:CA311)/1000000</f>
        <v>18.314475000000002</v>
      </c>
      <c r="CC311" s="744">
        <v>3104224</v>
      </c>
      <c r="CD311" s="519">
        <f t="shared" ref="CD311" si="3025">SUM(CC300:CC311)/1000000</f>
        <v>40.335182000000003</v>
      </c>
      <c r="CE311" s="516">
        <f t="shared" ref="CE311" si="3026">BS311+BY311</f>
        <v>2267994</v>
      </c>
      <c r="CF311" s="519">
        <f t="shared" ref="CF311" si="3027">SUM(CE300:CE311)/1000000</f>
        <v>32.528663000000002</v>
      </c>
      <c r="CG311" s="516">
        <f t="shared" ref="CG311" si="3028">CI311-CE311</f>
        <v>1577698</v>
      </c>
      <c r="CH311" s="519">
        <f t="shared" ref="CH311" si="3029">SUM(CG300:CG311)/1000000</f>
        <v>19.05649</v>
      </c>
      <c r="CI311" s="744">
        <v>3845692</v>
      </c>
      <c r="CJ311" s="471">
        <f t="shared" si="387"/>
        <v>51.585152999999998</v>
      </c>
      <c r="CK311" s="96"/>
      <c r="CL311" s="514">
        <v>995</v>
      </c>
      <c r="CM311" s="868">
        <f t="shared" si="403"/>
        <v>1.1065326633165828</v>
      </c>
      <c r="CN311" s="613"/>
      <c r="CO311" s="96"/>
      <c r="CP311" s="666">
        <f t="shared" si="2936"/>
        <v>498504.03015075374</v>
      </c>
      <c r="CQ311" s="693">
        <f t="shared" si="2937"/>
        <v>6.4639581078854942</v>
      </c>
      <c r="CR311" s="666">
        <f t="shared" si="2938"/>
        <v>130351.76080402009</v>
      </c>
      <c r="CS311" s="693">
        <f t="shared" si="2939"/>
        <v>1.8361217752856982</v>
      </c>
      <c r="CT311" s="666">
        <f t="shared" si="2940"/>
        <v>628855.79095477378</v>
      </c>
      <c r="CU311" s="693">
        <f t="shared" si="2941"/>
        <v>8.3000798831711915</v>
      </c>
      <c r="CV311" s="666">
        <f t="shared" si="2942"/>
        <v>500110.71557788941</v>
      </c>
      <c r="CW311" s="693">
        <f t="shared" si="2943"/>
        <v>7.1645464885555503</v>
      </c>
      <c r="CX311" s="666">
        <f t="shared" si="2944"/>
        <v>3256572.1025125626</v>
      </c>
      <c r="CY311" s="693">
        <f t="shared" si="2945"/>
        <v>40.459212592476725</v>
      </c>
      <c r="CZ311" s="666">
        <f t="shared" si="2946"/>
        <v>3756682.8180904519</v>
      </c>
      <c r="DA311" s="693">
        <f t="shared" si="2947"/>
        <v>47.623759081032283</v>
      </c>
      <c r="DB311" s="666">
        <f t="shared" si="2948"/>
        <v>998614.74572864315</v>
      </c>
      <c r="DC311" s="693">
        <f t="shared" si="2949"/>
        <v>13.628504596441045</v>
      </c>
      <c r="DD311" s="666">
        <f t="shared" si="2950"/>
        <v>3386923.8633165825</v>
      </c>
      <c r="DE311" s="693">
        <f t="shared" si="2951"/>
        <v>42.295334367762429</v>
      </c>
      <c r="DF311" s="666">
        <f t="shared" si="2952"/>
        <v>4386632.9698492456</v>
      </c>
      <c r="DG311" s="693">
        <f t="shared" si="2953"/>
        <v>55.940842163214285</v>
      </c>
      <c r="DH311" s="20"/>
      <c r="DI311" s="666">
        <f t="shared" si="2954"/>
        <v>772713.88944723608</v>
      </c>
      <c r="DJ311" s="693">
        <f t="shared" si="2955"/>
        <v>11.507548395431973</v>
      </c>
      <c r="DK311" s="666">
        <f t="shared" si="2956"/>
        <v>45854.713567839193</v>
      </c>
      <c r="DL311" s="693">
        <f t="shared" si="2957"/>
        <v>0.78387664322039485</v>
      </c>
      <c r="DM311" s="666">
        <f t="shared" si="2958"/>
        <v>818568.60301507532</v>
      </c>
      <c r="DN311" s="693">
        <f t="shared" si="2959"/>
        <v>12.291425038652367</v>
      </c>
      <c r="DO311" s="666">
        <f t="shared" si="2960"/>
        <v>1736895.5517587939</v>
      </c>
      <c r="DP311" s="693">
        <f t="shared" si="2961"/>
        <v>24.115558390659732</v>
      </c>
      <c r="DQ311" s="666">
        <f t="shared" si="2962"/>
        <v>1698029.6984924623</v>
      </c>
      <c r="DR311" s="693">
        <f t="shared" si="2963"/>
        <v>20.061438145396668</v>
      </c>
      <c r="DS311" s="666">
        <f t="shared" si="2964"/>
        <v>3434925.2502512559</v>
      </c>
      <c r="DT311" s="693">
        <f t="shared" si="2965"/>
        <v>44.176996536056407</v>
      </c>
      <c r="DU311" s="666">
        <f t="shared" si="2966"/>
        <v>2509609.4412060301</v>
      </c>
      <c r="DV311" s="666">
        <f t="shared" si="2967"/>
        <v>35.623106786091704</v>
      </c>
      <c r="DW311" s="666">
        <f t="shared" si="2968"/>
        <v>1745774.3698492462</v>
      </c>
      <c r="DX311" s="693">
        <f t="shared" si="2969"/>
        <v>20.873996832536726</v>
      </c>
      <c r="DY311" s="666">
        <f t="shared" si="2970"/>
        <v>4255383.8110552765</v>
      </c>
      <c r="DZ311" s="693">
        <f t="shared" si="2971"/>
        <v>56.497103618628429</v>
      </c>
      <c r="EA311" s="91"/>
      <c r="EB311" s="388">
        <v>390000</v>
      </c>
      <c r="EC311" s="69">
        <f t="shared" si="405"/>
        <v>2533000</v>
      </c>
      <c r="ED311" s="388">
        <v>2923000</v>
      </c>
      <c r="EE311" s="388">
        <v>325000</v>
      </c>
      <c r="EF311" s="69">
        <f t="shared" si="406"/>
        <v>1596000</v>
      </c>
      <c r="EG311" s="388">
        <v>1921000</v>
      </c>
      <c r="EH311" s="388">
        <v>715000</v>
      </c>
      <c r="EI311" s="69">
        <f t="shared" si="435"/>
        <v>4129000</v>
      </c>
      <c r="EJ311" s="388">
        <v>4844000</v>
      </c>
      <c r="EK311" s="91"/>
      <c r="EL311" s="516">
        <f t="shared" ref="EL311" si="3030">SUM(EB300:EB311)</f>
        <v>4084000</v>
      </c>
      <c r="EM311" s="516">
        <f t="shared" ref="EM311" si="3031">SUM(EC300:EC311)</f>
        <v>17542000</v>
      </c>
      <c r="EN311" s="516">
        <f t="shared" ref="EN311" si="3032">SUM(ED300:ED311)</f>
        <v>21626000</v>
      </c>
      <c r="EO311" s="516">
        <f t="shared" ref="EO311" si="3033">SUM(EE300:EE311)</f>
        <v>3060000</v>
      </c>
      <c r="EP311" s="516">
        <f t="shared" ref="EP311" si="3034">SUM(EF300:EF311)</f>
        <v>11847000</v>
      </c>
      <c r="EQ311" s="516">
        <f t="shared" ref="EQ311" si="3035">SUM(EG300:EG311)</f>
        <v>14907000</v>
      </c>
      <c r="ER311" s="516">
        <f t="shared" ref="ER311" si="3036">SUM(EH300:EH311)</f>
        <v>7144000</v>
      </c>
      <c r="ES311" s="516">
        <f t="shared" ref="ES311" si="3037">SUM(EI300:EI311)</f>
        <v>29388000</v>
      </c>
      <c r="ET311" s="516">
        <f t="shared" ref="ET311" si="3038">SUM(EJ300:EJ311)</f>
        <v>36532000</v>
      </c>
      <c r="EU311" s="91"/>
    </row>
    <row r="312" spans="1:151">
      <c r="A312" s="61">
        <v>42401</v>
      </c>
      <c r="B312" s="457">
        <v>658</v>
      </c>
      <c r="C312" s="70">
        <f t="shared" si="437"/>
        <v>1574</v>
      </c>
      <c r="D312" s="457">
        <v>2232</v>
      </c>
      <c r="E312" s="70">
        <f t="shared" ref="E312" si="3039">H312-B312</f>
        <v>4924</v>
      </c>
      <c r="F312" s="70">
        <f t="shared" ref="F312" si="3040">I312-C312</f>
        <v>6111</v>
      </c>
      <c r="G312" s="70">
        <f t="shared" ref="G312" si="3041">J312-D312</f>
        <v>11035</v>
      </c>
      <c r="H312" s="457">
        <v>5582</v>
      </c>
      <c r="I312" s="70">
        <f t="shared" si="441"/>
        <v>7685</v>
      </c>
      <c r="J312" s="457">
        <v>13267</v>
      </c>
      <c r="K312" s="23"/>
      <c r="L312" s="457">
        <v>886</v>
      </c>
      <c r="M312" s="70">
        <f t="shared" si="442"/>
        <v>1445</v>
      </c>
      <c r="N312" s="457">
        <v>2331</v>
      </c>
      <c r="O312" s="70">
        <f t="shared" ref="O312" si="3042">R312-L312</f>
        <v>806</v>
      </c>
      <c r="P312" s="70">
        <f t="shared" ref="P312" si="3043">S312-M312</f>
        <v>1549</v>
      </c>
      <c r="Q312" s="70">
        <f t="shared" ref="Q312" si="3044">T312-N312</f>
        <v>2355</v>
      </c>
      <c r="R312" s="457">
        <v>1692</v>
      </c>
      <c r="S312" s="70">
        <f t="shared" si="494"/>
        <v>2994</v>
      </c>
      <c r="T312" s="457">
        <v>4686</v>
      </c>
      <c r="U312" s="23"/>
      <c r="V312" s="457">
        <v>-228</v>
      </c>
      <c r="W312" s="70">
        <f t="shared" si="495"/>
        <v>129</v>
      </c>
      <c r="X312" s="457">
        <v>-99</v>
      </c>
      <c r="Y312" s="70">
        <f t="shared" ref="Y312" si="3045">+E312-O312</f>
        <v>4118</v>
      </c>
      <c r="Z312" s="70">
        <f t="shared" ref="Z312" si="3046">+F312-P312</f>
        <v>4562</v>
      </c>
      <c r="AA312" s="70">
        <f t="shared" ref="AA312" si="3047">+G312-Q312</f>
        <v>8680</v>
      </c>
      <c r="AB312" s="457">
        <v>3890</v>
      </c>
      <c r="AC312" s="70">
        <f t="shared" si="497"/>
        <v>4691</v>
      </c>
      <c r="AD312" s="457">
        <v>8581</v>
      </c>
      <c r="AE312" s="23"/>
      <c r="AF312" s="233">
        <f t="shared" ref="AF312" si="3048">SUM(V301:V312)</f>
        <v>-1883</v>
      </c>
      <c r="AG312" s="233">
        <f t="shared" ref="AG312" si="3049">AH312-AF312</f>
        <v>3489</v>
      </c>
      <c r="AH312" s="233">
        <f t="shared" ref="AH312" si="3050">SUM(X301:X312)</f>
        <v>1606</v>
      </c>
      <c r="AI312" s="233">
        <f t="shared" ref="AI312" si="3051">AL312-AF312</f>
        <v>32918</v>
      </c>
      <c r="AJ312" s="233">
        <f t="shared" ref="AJ312" si="3052">AM312-AG312</f>
        <v>32867</v>
      </c>
      <c r="AK312" s="233">
        <f t="shared" ref="AK312" si="3053">AN312-AH312</f>
        <v>65785</v>
      </c>
      <c r="AL312" s="233">
        <f t="shared" ref="AL312" si="3054">SUM(AB301:AB312)</f>
        <v>31035</v>
      </c>
      <c r="AM312" s="233">
        <f t="shared" ref="AM312" si="3055">AN312-AL312</f>
        <v>36356</v>
      </c>
      <c r="AN312" s="233">
        <f t="shared" ref="AN312" si="3056">SUM(AD301:AD312)</f>
        <v>67391</v>
      </c>
      <c r="AO312" s="23"/>
      <c r="AP312" s="233">
        <f t="shared" ref="AP312" si="3057">SUM(B301:B312)</f>
        <v>7297</v>
      </c>
      <c r="AQ312" s="233">
        <f t="shared" ref="AQ312" si="3058">SUM(L301:L312)</f>
        <v>9180</v>
      </c>
      <c r="AR312" s="233">
        <f t="shared" ref="AR312" si="3059">SUM(V301:V312)</f>
        <v>-1883</v>
      </c>
      <c r="AS312" s="233">
        <f t="shared" ref="AS312" si="3060">SUM(E301:E312)</f>
        <v>45110</v>
      </c>
      <c r="AT312" s="233">
        <f t="shared" ref="AT312" si="3061">SUM(O301:O312)</f>
        <v>12192</v>
      </c>
      <c r="AU312" s="233">
        <f t="shared" ref="AU312" si="3062">+SUM(Y301:Y312)</f>
        <v>32918</v>
      </c>
      <c r="AV312" s="409">
        <f t="shared" ref="AV312" si="3063">SUM(H301:H312)</f>
        <v>52407</v>
      </c>
      <c r="AW312" s="409">
        <f t="shared" ref="AW312" si="3064">SUM(R301:R312)</f>
        <v>21372</v>
      </c>
      <c r="AX312" s="233">
        <f t="shared" ref="AX312" si="3065">SUM(AB301:AB312)</f>
        <v>31035</v>
      </c>
      <c r="AY312" s="75"/>
      <c r="AZ312" s="744">
        <v>492428</v>
      </c>
      <c r="BA312" s="518">
        <f t="shared" ref="BA312" si="3066">SUM(AZ301:AZ312)/1000000</f>
        <v>5.9203609999999998</v>
      </c>
      <c r="BB312" s="516">
        <f t="shared" ref="BB312" si="3067">BD312-AZ312</f>
        <v>113707</v>
      </c>
      <c r="BC312" s="518">
        <f t="shared" ref="BC312" si="3068">SUM(BB301:BB312)/1000000</f>
        <v>1.690977</v>
      </c>
      <c r="BD312" s="744">
        <v>606135</v>
      </c>
      <c r="BE312" s="518">
        <f t="shared" si="430"/>
        <v>7.6113379999999999</v>
      </c>
      <c r="BF312" s="744">
        <v>521416</v>
      </c>
      <c r="BG312" s="518">
        <f t="shared" ref="BG312:BG314" si="3069">SUM(BF301:BF312)/1000000</f>
        <v>6.5116509999999996</v>
      </c>
      <c r="BH312" s="516">
        <f t="shared" ref="BH312:BH314" si="3070">BJ312-BF312</f>
        <v>3238087</v>
      </c>
      <c r="BI312" s="518">
        <f t="shared" ref="BI312:BI314" si="3071">SUM(BH301:BH312)/1000000</f>
        <v>37.269077000000003</v>
      </c>
      <c r="BJ312" s="744">
        <v>3759503</v>
      </c>
      <c r="BK312" s="518">
        <f t="shared" ref="BK312:BK314" si="3072">SUM(BJ301:BJ312)/1000000</f>
        <v>43.780728000000003</v>
      </c>
      <c r="BL312" s="516">
        <f t="shared" ref="BL312:BL314" si="3073">AZ312+BF312</f>
        <v>1013844</v>
      </c>
      <c r="BM312" s="518">
        <f t="shared" ref="BM312:BM314" si="3074">SUM(BL301:BL312)/1000000</f>
        <v>12.432012</v>
      </c>
      <c r="BN312" s="516">
        <f t="shared" ref="BN312:BN314" si="3075">BB312+BH312</f>
        <v>3351794</v>
      </c>
      <c r="BO312" s="518">
        <f t="shared" ref="BO312:BO314" si="3076">SUM(BN301:BN312)/1000000</f>
        <v>38.960054</v>
      </c>
      <c r="BP312" s="744">
        <v>4367229</v>
      </c>
      <c r="BQ312" s="518">
        <f t="shared" si="492"/>
        <v>51.408200999999998</v>
      </c>
      <c r="BR312" s="20"/>
      <c r="BS312" s="744">
        <v>772218</v>
      </c>
      <c r="BT312" s="519">
        <f t="shared" ref="BT312:BT314" si="3077">SUM(BS301:BS312)/1000000</f>
        <v>10.589236</v>
      </c>
      <c r="BU312" s="516">
        <f t="shared" ref="BU312:BU314" si="3078">BW312-BS312</f>
        <v>50899</v>
      </c>
      <c r="BV312" s="519">
        <f t="shared" ref="BV312:BV314" si="3079">SUM(BU301:BU312)/1000000</f>
        <v>0.71278900000000001</v>
      </c>
      <c r="BW312" s="744">
        <v>823117</v>
      </c>
      <c r="BX312" s="519">
        <f t="shared" si="432"/>
        <v>11.302025</v>
      </c>
      <c r="BY312" s="744">
        <v>1645758</v>
      </c>
      <c r="BZ312" s="519">
        <f t="shared" ref="BZ312:BZ314" si="3080">SUM(BY301:BY312)/1000000</f>
        <v>21.895101</v>
      </c>
      <c r="CA312" s="516">
        <f t="shared" ref="CA312:CA314" si="3081">CC312-BY312</f>
        <v>1402348</v>
      </c>
      <c r="CB312" s="519">
        <f t="shared" ref="CB312:CB314" si="3082">SUM(CA301:CA312)/1000000</f>
        <v>18.505064000000001</v>
      </c>
      <c r="CC312" s="744">
        <v>3048106</v>
      </c>
      <c r="CD312" s="519">
        <f t="shared" ref="CD312:CD314" si="3083">SUM(CC301:CC312)/1000000</f>
        <v>40.400165000000001</v>
      </c>
      <c r="CE312" s="516">
        <f t="shared" ref="CE312:CE314" si="3084">BS312+BY312</f>
        <v>2417976</v>
      </c>
      <c r="CF312" s="519">
        <f t="shared" ref="CF312:CF314" si="3085">SUM(CE301:CE312)/1000000</f>
        <v>32.484336999999996</v>
      </c>
      <c r="CG312" s="516">
        <f t="shared" ref="CG312:CG314" si="3086">CI312-CE312</f>
        <v>1455449</v>
      </c>
      <c r="CH312" s="519">
        <f t="shared" ref="CH312:CH314" si="3087">SUM(CG301:CG312)/1000000</f>
        <v>19.244429</v>
      </c>
      <c r="CI312" s="744">
        <v>3873425</v>
      </c>
      <c r="CJ312" s="471">
        <f t="shared" si="387"/>
        <v>51.728766</v>
      </c>
      <c r="CK312" s="96"/>
      <c r="CL312" s="514">
        <v>995</v>
      </c>
      <c r="CM312" s="868">
        <f t="shared" si="403"/>
        <v>1.1065326633165828</v>
      </c>
      <c r="CN312" s="613"/>
      <c r="CO312" s="96"/>
      <c r="CP312" s="666">
        <f t="shared" ref="CP312:CP314" si="3088">AZ312*$CM312</f>
        <v>544887.66633165826</v>
      </c>
      <c r="CQ312" s="693">
        <f t="shared" ref="CQ312:CQ314" si="3089">SUM(CP301:CP312)/1000000</f>
        <v>6.4955600072554995</v>
      </c>
      <c r="CR312" s="666">
        <f t="shared" ref="CR312:CR314" si="3090">BB312*$CM312</f>
        <v>125820.50954773868</v>
      </c>
      <c r="CS312" s="693">
        <f t="shared" ref="CS312:CS314" si="3091">SUM(CR301:CR312)/1000000</f>
        <v>1.8554289249514309</v>
      </c>
      <c r="CT312" s="666">
        <f t="shared" ref="CT312:CT314" si="3092">BD312*$CM312</f>
        <v>670708.17587939696</v>
      </c>
      <c r="CU312" s="693">
        <f t="shared" ref="CU312:CU314" si="3093">SUM(CT301:CT312)/1000000</f>
        <v>8.3509889322069313</v>
      </c>
      <c r="CV312" s="666">
        <f t="shared" ref="CV312:CV314" si="3094">BF312*$CM312</f>
        <v>576963.83517587942</v>
      </c>
      <c r="CW312" s="693">
        <f t="shared" ref="CW312:CW314" si="3095">SUM(CV301:CV312)/1000000</f>
        <v>7.1448300316960305</v>
      </c>
      <c r="CX312" s="666">
        <f t="shared" ref="CX312:CX314" si="3096">BH312*$CM312</f>
        <v>3583049.0321608037</v>
      </c>
      <c r="CY312" s="693">
        <f t="shared" ref="CY312:CY314" si="3097">SUM(CX301:CX312)/1000000</f>
        <v>40.921414875374992</v>
      </c>
      <c r="CZ312" s="666">
        <f t="shared" ref="CZ312:CZ314" si="3098">BJ312*$CM312</f>
        <v>4160012.867336683</v>
      </c>
      <c r="DA312" s="693">
        <f t="shared" ref="DA312:DA314" si="3099">SUM(CZ301:CZ312)/1000000</f>
        <v>48.066244907071031</v>
      </c>
      <c r="DB312" s="666">
        <f t="shared" ref="DB312:DB314" si="3100">BL312*$CM312</f>
        <v>1121851.5015075377</v>
      </c>
      <c r="DC312" s="693">
        <f t="shared" ref="DC312:DC314" si="3101">SUM(DB301:DB312)/1000000</f>
        <v>13.640390038951534</v>
      </c>
      <c r="DD312" s="666">
        <f t="shared" ref="DD312:DD314" si="3102">BN312*$CM312</f>
        <v>3708869.5417085425</v>
      </c>
      <c r="DE312" s="693">
        <f t="shared" ref="DE312:DE314" si="3103">SUM(DD301:DD312)/1000000</f>
        <v>42.776843800326432</v>
      </c>
      <c r="DF312" s="666">
        <f t="shared" ref="DF312:DF314" si="3104">BP312*$CM312</f>
        <v>4832481.5366834169</v>
      </c>
      <c r="DG312" s="693">
        <f t="shared" ref="DG312:DG314" si="3105">SUM(DF301:DF312)/1000000</f>
        <v>56.434935505207427</v>
      </c>
      <c r="DH312" s="20"/>
      <c r="DI312" s="666">
        <f t="shared" ref="DI312:DI314" si="3106">BS312*$CM312</f>
        <v>854484.44020100497</v>
      </c>
      <c r="DJ312" s="693">
        <f t="shared" ref="DJ312:DJ314" si="3107">SUM(DI301:DI312)/1000000</f>
        <v>11.614026210264244</v>
      </c>
      <c r="DK312" s="666">
        <f t="shared" ref="DK312:DK314" si="3108">BU312*$CM312</f>
        <v>56321.406030150749</v>
      </c>
      <c r="DL312" s="693">
        <f t="shared" ref="DL312:DL314" si="3109">SUM(DK301:DK312)/1000000</f>
        <v>0.78180824099095869</v>
      </c>
      <c r="DM312" s="666">
        <f t="shared" ref="DM312:DM314" si="3110">BW312*$CM312</f>
        <v>910805.84623115568</v>
      </c>
      <c r="DN312" s="693">
        <f t="shared" ref="DN312:DN314" si="3111">SUM(DM301:DM312)/1000000</f>
        <v>12.395834451255203</v>
      </c>
      <c r="DO312" s="666">
        <f t="shared" ref="DO312:DO314" si="3112">BY312*$CM312</f>
        <v>1821084.9829145728</v>
      </c>
      <c r="DP312" s="693">
        <f t="shared" ref="DP312:DP314" si="3113">SUM(DO301:DO312)/1000000</f>
        <v>24.01897202254186</v>
      </c>
      <c r="DQ312" s="666">
        <f t="shared" ref="DQ312:DQ314" si="3114">CA312*$CM312</f>
        <v>1551743.8673366832</v>
      </c>
      <c r="DR312" s="693">
        <f t="shared" ref="DR312:DR314" si="3115">SUM(DQ301:DQ312)/1000000</f>
        <v>20.301336723647808</v>
      </c>
      <c r="DS312" s="666">
        <f t="shared" ref="DS312:DS314" si="3116">CC312*$CM312</f>
        <v>3372828.850251256</v>
      </c>
      <c r="DT312" s="693">
        <f t="shared" ref="DT312:DT314" si="3117">SUM(DS301:DS312)/1000000</f>
        <v>44.320308746189667</v>
      </c>
      <c r="DU312" s="666">
        <f t="shared" ref="DU312:DU314" si="3118">CE312*$CM312</f>
        <v>2675569.4231155775</v>
      </c>
      <c r="DV312" s="666">
        <f t="shared" ref="DV312:DV314" si="3119">SUM(DU301:DU312)/1000000</f>
        <v>35.632998232806102</v>
      </c>
      <c r="DW312" s="666">
        <f t="shared" ref="DW312:DW314" si="3120">CG312*$CM312</f>
        <v>1610501.8582914572</v>
      </c>
      <c r="DX312" s="693">
        <f t="shared" ref="DX312:DX314" si="3121">SUM(DW301:DW312)/1000000</f>
        <v>21.112297599382757</v>
      </c>
      <c r="DY312" s="666">
        <f t="shared" ref="DY312:DY314" si="3122">CI312*$CM312</f>
        <v>4286071.281407035</v>
      </c>
      <c r="DZ312" s="693">
        <f t="shared" ref="DZ312:DZ314" si="3123">SUM(DY301:DY312)/1000000</f>
        <v>56.745295832188866</v>
      </c>
      <c r="EA312" s="91"/>
      <c r="EB312" s="388">
        <v>346000</v>
      </c>
      <c r="EC312" s="69">
        <f t="shared" si="405"/>
        <v>1671000</v>
      </c>
      <c r="ED312" s="388">
        <v>2017000</v>
      </c>
      <c r="EE312" s="388">
        <v>334000</v>
      </c>
      <c r="EF312" s="69">
        <f t="shared" si="406"/>
        <v>1614000</v>
      </c>
      <c r="EG312" s="388">
        <v>1948000</v>
      </c>
      <c r="EH312" s="388">
        <v>679000</v>
      </c>
      <c r="EI312" s="69">
        <f t="shared" si="435"/>
        <v>3287000</v>
      </c>
      <c r="EJ312" s="388">
        <v>3966000</v>
      </c>
      <c r="EK312" s="91"/>
      <c r="EL312" s="516">
        <f t="shared" ref="EL312" si="3124">SUM(EB301:EB312)</f>
        <v>4082000</v>
      </c>
      <c r="EM312" s="516">
        <f t="shared" ref="EM312" si="3125">SUM(EC301:EC312)</f>
        <v>17660000</v>
      </c>
      <c r="EN312" s="516">
        <f t="shared" ref="EN312" si="3126">SUM(ED301:ED312)</f>
        <v>21742000</v>
      </c>
      <c r="EO312" s="516">
        <f t="shared" ref="EO312" si="3127">SUM(EE301:EE312)</f>
        <v>3081000</v>
      </c>
      <c r="EP312" s="516">
        <f t="shared" ref="EP312" si="3128">SUM(EF301:EF312)</f>
        <v>11970000</v>
      </c>
      <c r="EQ312" s="516">
        <f t="shared" ref="EQ312" si="3129">SUM(EG301:EG312)</f>
        <v>15051000</v>
      </c>
      <c r="ER312" s="516">
        <f t="shared" ref="ER312" si="3130">SUM(EH301:EH312)</f>
        <v>7163000</v>
      </c>
      <c r="ES312" s="516">
        <f t="shared" ref="ES312" si="3131">SUM(EI301:EI312)</f>
        <v>29630000</v>
      </c>
      <c r="ET312" s="516">
        <f t="shared" ref="ET312" si="3132">SUM(EJ301:EJ312)</f>
        <v>36793000</v>
      </c>
      <c r="EU312" s="91"/>
    </row>
    <row r="313" spans="1:151">
      <c r="A313" s="61">
        <v>42430</v>
      </c>
      <c r="B313" s="457">
        <v>598</v>
      </c>
      <c r="C313" s="70">
        <f t="shared" si="437"/>
        <v>1476</v>
      </c>
      <c r="D313" s="457">
        <v>2074</v>
      </c>
      <c r="E313" s="70">
        <f t="shared" ref="E313" si="3133">H313-B313</f>
        <v>3596</v>
      </c>
      <c r="F313" s="70">
        <f t="shared" ref="F313" si="3134">I313-C313</f>
        <v>3715</v>
      </c>
      <c r="G313" s="70">
        <f t="shared" ref="G313" si="3135">J313-D313</f>
        <v>7311</v>
      </c>
      <c r="H313" s="457">
        <v>4194</v>
      </c>
      <c r="I313" s="70">
        <f t="shared" si="441"/>
        <v>5191</v>
      </c>
      <c r="J313" s="457">
        <v>9385</v>
      </c>
      <c r="K313" s="23"/>
      <c r="L313" s="457">
        <v>814</v>
      </c>
      <c r="M313" s="70">
        <f t="shared" si="442"/>
        <v>1356</v>
      </c>
      <c r="N313" s="457">
        <v>2170</v>
      </c>
      <c r="O313" s="70">
        <f t="shared" ref="O313" si="3136">R313-L313</f>
        <v>1052</v>
      </c>
      <c r="P313" s="70">
        <f t="shared" ref="P313" si="3137">S313-M313</f>
        <v>1884</v>
      </c>
      <c r="Q313" s="70">
        <f t="shared" ref="Q313" si="3138">T313-N313</f>
        <v>2936</v>
      </c>
      <c r="R313" s="457">
        <v>1866</v>
      </c>
      <c r="S313" s="70">
        <f t="shared" si="494"/>
        <v>3240</v>
      </c>
      <c r="T313" s="457">
        <v>5106</v>
      </c>
      <c r="U313" s="23"/>
      <c r="V313" s="457">
        <v>-216</v>
      </c>
      <c r="W313" s="70">
        <f t="shared" si="495"/>
        <v>120</v>
      </c>
      <c r="X313" s="457">
        <v>-96</v>
      </c>
      <c r="Y313" s="70">
        <f t="shared" ref="Y313" si="3139">+E313-O313</f>
        <v>2544</v>
      </c>
      <c r="Z313" s="70">
        <f t="shared" ref="Z313" si="3140">+F313-P313</f>
        <v>1831</v>
      </c>
      <c r="AA313" s="70">
        <f t="shared" ref="AA313" si="3141">+G313-Q313</f>
        <v>4375</v>
      </c>
      <c r="AB313" s="457">
        <v>2328</v>
      </c>
      <c r="AC313" s="70">
        <f t="shared" si="497"/>
        <v>1951</v>
      </c>
      <c r="AD313" s="457">
        <v>4279</v>
      </c>
      <c r="AE313" s="23"/>
      <c r="AF313" s="233">
        <f t="shared" ref="AF313" si="3142">SUM(V302:V313)</f>
        <v>-1846</v>
      </c>
      <c r="AG313" s="233">
        <f t="shared" ref="AG313" si="3143">AH313-AF313</f>
        <v>3708</v>
      </c>
      <c r="AH313" s="233">
        <f t="shared" ref="AH313" si="3144">SUM(X302:X313)</f>
        <v>1862</v>
      </c>
      <c r="AI313" s="233">
        <f t="shared" ref="AI313" si="3145">AL313-AF313</f>
        <v>33076</v>
      </c>
      <c r="AJ313" s="233">
        <f t="shared" ref="AJ313" si="3146">AM313-AG313</f>
        <v>32681</v>
      </c>
      <c r="AK313" s="233">
        <f t="shared" ref="AK313" si="3147">AN313-AH313</f>
        <v>65757</v>
      </c>
      <c r="AL313" s="233">
        <f t="shared" ref="AL313" si="3148">SUM(AB302:AB313)</f>
        <v>31230</v>
      </c>
      <c r="AM313" s="233">
        <f t="shared" ref="AM313" si="3149">AN313-AL313</f>
        <v>36389</v>
      </c>
      <c r="AN313" s="233">
        <f t="shared" ref="AN313" si="3150">SUM(AD302:AD313)</f>
        <v>67619</v>
      </c>
      <c r="AO313" s="23"/>
      <c r="AP313" s="233">
        <f t="shared" ref="AP313" si="3151">SUM(B302:B313)</f>
        <v>7279</v>
      </c>
      <c r="AQ313" s="233">
        <f t="shared" ref="AQ313" si="3152">SUM(L302:L313)</f>
        <v>9125</v>
      </c>
      <c r="AR313" s="233">
        <f t="shared" ref="AR313" si="3153">SUM(V302:V313)</f>
        <v>-1846</v>
      </c>
      <c r="AS313" s="233">
        <f t="shared" ref="AS313" si="3154">SUM(E302:E313)</f>
        <v>45164</v>
      </c>
      <c r="AT313" s="233">
        <f t="shared" ref="AT313" si="3155">SUM(O302:O313)</f>
        <v>12088</v>
      </c>
      <c r="AU313" s="233">
        <f t="shared" ref="AU313" si="3156">+SUM(Y302:Y313)</f>
        <v>33076</v>
      </c>
      <c r="AV313" s="409">
        <f t="shared" ref="AV313" si="3157">SUM(H302:H313)</f>
        <v>52443</v>
      </c>
      <c r="AW313" s="409">
        <f t="shared" ref="AW313" si="3158">SUM(R302:R313)</f>
        <v>21213</v>
      </c>
      <c r="AX313" s="233">
        <f t="shared" ref="AX313" si="3159">SUM(AB302:AB313)</f>
        <v>31230</v>
      </c>
      <c r="AY313" s="75"/>
      <c r="AZ313" s="744">
        <v>639429</v>
      </c>
      <c r="BA313" s="518">
        <f t="shared" ref="BA313" si="3160">SUM(AZ302:AZ313)/1000000</f>
        <v>6.0451499999999996</v>
      </c>
      <c r="BB313" s="516">
        <f t="shared" ref="BB313" si="3161">BD313-AZ313</f>
        <v>156225</v>
      </c>
      <c r="BC313" s="518">
        <f t="shared" ref="BC313" si="3162">SUM(BB302:BB313)/1000000</f>
        <v>1.729293</v>
      </c>
      <c r="BD313" s="744">
        <v>795654</v>
      </c>
      <c r="BE313" s="518">
        <f t="shared" si="430"/>
        <v>7.7744429999999998</v>
      </c>
      <c r="BF313" s="744">
        <v>538122</v>
      </c>
      <c r="BG313" s="518">
        <f t="shared" si="3069"/>
        <v>6.3480179999999997</v>
      </c>
      <c r="BH313" s="516">
        <f t="shared" si="3070"/>
        <v>3115113</v>
      </c>
      <c r="BI313" s="518">
        <f t="shared" si="3071"/>
        <v>36.682130999999998</v>
      </c>
      <c r="BJ313" s="744">
        <v>3653235</v>
      </c>
      <c r="BK313" s="518">
        <f t="shared" si="3072"/>
        <v>43.030149000000002</v>
      </c>
      <c r="BL313" s="516">
        <f t="shared" si="3073"/>
        <v>1177551</v>
      </c>
      <c r="BM313" s="518">
        <f t="shared" si="3074"/>
        <v>12.393167999999999</v>
      </c>
      <c r="BN313" s="516">
        <f t="shared" si="3075"/>
        <v>3271338</v>
      </c>
      <c r="BO313" s="518">
        <f t="shared" si="3076"/>
        <v>38.411423999999997</v>
      </c>
      <c r="BP313" s="744">
        <v>4449918</v>
      </c>
      <c r="BQ313" s="518">
        <f t="shared" si="492"/>
        <v>50.820318999999998</v>
      </c>
      <c r="BR313" s="20"/>
      <c r="BS313" s="744">
        <v>856076</v>
      </c>
      <c r="BT313" s="519">
        <f t="shared" si="3077"/>
        <v>10.588317999999999</v>
      </c>
      <c r="BU313" s="516">
        <f t="shared" si="3078"/>
        <v>68011</v>
      </c>
      <c r="BV313" s="519">
        <f t="shared" si="3079"/>
        <v>0.72570699999999999</v>
      </c>
      <c r="BW313" s="744">
        <v>924087</v>
      </c>
      <c r="BX313" s="519">
        <f t="shared" si="432"/>
        <v>11.314025000000001</v>
      </c>
      <c r="BY313" s="744">
        <v>1601660</v>
      </c>
      <c r="BZ313" s="519">
        <f t="shared" si="3080"/>
        <v>21.661377999999999</v>
      </c>
      <c r="CA313" s="516">
        <f t="shared" si="3081"/>
        <v>1467094</v>
      </c>
      <c r="CB313" s="519">
        <f t="shared" si="3082"/>
        <v>18.563904999999998</v>
      </c>
      <c r="CC313" s="744">
        <v>3068754</v>
      </c>
      <c r="CD313" s="519">
        <f t="shared" si="3083"/>
        <v>40.225282999999997</v>
      </c>
      <c r="CE313" s="516">
        <f t="shared" si="3084"/>
        <v>2457736</v>
      </c>
      <c r="CF313" s="519">
        <f t="shared" si="3085"/>
        <v>32.249696</v>
      </c>
      <c r="CG313" s="516">
        <f t="shared" si="3086"/>
        <v>1536759</v>
      </c>
      <c r="CH313" s="519">
        <f t="shared" si="3087"/>
        <v>19.315640999999999</v>
      </c>
      <c r="CI313" s="744">
        <v>3994495</v>
      </c>
      <c r="CJ313" s="471">
        <f t="shared" ref="CJ313:CJ373" si="3163">SUM(CI302:CI313)/1000000</f>
        <v>51.565337</v>
      </c>
      <c r="CK313" s="96"/>
      <c r="CL313" s="514">
        <v>986</v>
      </c>
      <c r="CM313" s="868">
        <f t="shared" si="403"/>
        <v>1.1166328600405679</v>
      </c>
      <c r="CN313" s="613"/>
      <c r="CO313" s="96"/>
      <c r="CP313" s="666">
        <f t="shared" si="3088"/>
        <v>714007.4330628803</v>
      </c>
      <c r="CQ313" s="693">
        <f t="shared" si="3089"/>
        <v>6.6418132920217872</v>
      </c>
      <c r="CR313" s="666">
        <f t="shared" si="3090"/>
        <v>174445.96855983773</v>
      </c>
      <c r="CS313" s="693">
        <f t="shared" si="3091"/>
        <v>1.8997969285814089</v>
      </c>
      <c r="CT313" s="666">
        <f t="shared" si="3092"/>
        <v>888453.40162271808</v>
      </c>
      <c r="CU313" s="693">
        <f t="shared" si="3093"/>
        <v>8.5416102206031965</v>
      </c>
      <c r="CV313" s="666">
        <f t="shared" si="3094"/>
        <v>600884.70791075053</v>
      </c>
      <c r="CW313" s="693">
        <f t="shared" si="3095"/>
        <v>6.9715341233743171</v>
      </c>
      <c r="CX313" s="666">
        <f t="shared" si="3096"/>
        <v>3478437.5385395535</v>
      </c>
      <c r="CY313" s="693">
        <f t="shared" si="3097"/>
        <v>40.315717184455636</v>
      </c>
      <c r="CZ313" s="666">
        <f t="shared" si="3098"/>
        <v>4079322.2464503041</v>
      </c>
      <c r="DA313" s="693">
        <f t="shared" si="3099"/>
        <v>47.287251307829955</v>
      </c>
      <c r="DB313" s="666">
        <f t="shared" si="3100"/>
        <v>1314892.1409736308</v>
      </c>
      <c r="DC313" s="693">
        <f t="shared" si="3101"/>
        <v>13.613347415396108</v>
      </c>
      <c r="DD313" s="666">
        <f t="shared" si="3102"/>
        <v>3652883.5070993914</v>
      </c>
      <c r="DE313" s="693">
        <f t="shared" si="3103"/>
        <v>42.215514113037045</v>
      </c>
      <c r="DF313" s="666">
        <f t="shared" si="3104"/>
        <v>4968924.6632860042</v>
      </c>
      <c r="DG313" s="693">
        <f t="shared" si="3105"/>
        <v>55.846126901960375</v>
      </c>
      <c r="DH313" s="20"/>
      <c r="DI313" s="666">
        <f t="shared" si="3106"/>
        <v>955922.59229208925</v>
      </c>
      <c r="DJ313" s="693">
        <f t="shared" si="3107"/>
        <v>11.624507526003226</v>
      </c>
      <c r="DK313" s="666">
        <f t="shared" si="3108"/>
        <v>75943.317444219065</v>
      </c>
      <c r="DL313" s="693">
        <f t="shared" si="3109"/>
        <v>0.79697260753337396</v>
      </c>
      <c r="DM313" s="666">
        <f t="shared" si="3110"/>
        <v>1031865.9097363083</v>
      </c>
      <c r="DN313" s="693">
        <f t="shared" si="3111"/>
        <v>12.421480133536599</v>
      </c>
      <c r="DO313" s="666">
        <f t="shared" si="3112"/>
        <v>1788466.186612576</v>
      </c>
      <c r="DP313" s="693">
        <f t="shared" si="3113"/>
        <v>23.782631913563254</v>
      </c>
      <c r="DQ313" s="666">
        <f t="shared" si="3114"/>
        <v>1638205.369168357</v>
      </c>
      <c r="DR313" s="693">
        <f t="shared" si="3115"/>
        <v>20.385948352335198</v>
      </c>
      <c r="DS313" s="666">
        <f t="shared" si="3116"/>
        <v>3426671.5557809332</v>
      </c>
      <c r="DT313" s="693">
        <f t="shared" si="3117"/>
        <v>44.168580265898456</v>
      </c>
      <c r="DU313" s="666">
        <f t="shared" si="3118"/>
        <v>2744388.7789046653</v>
      </c>
      <c r="DV313" s="666">
        <f t="shared" si="3119"/>
        <v>35.407139439566478</v>
      </c>
      <c r="DW313" s="666">
        <f t="shared" si="3120"/>
        <v>1715995.5973630832</v>
      </c>
      <c r="DX313" s="693">
        <f t="shared" si="3121"/>
        <v>21.211492348048452</v>
      </c>
      <c r="DY313" s="666">
        <f t="shared" si="3122"/>
        <v>4460384.3762677489</v>
      </c>
      <c r="DZ313" s="693">
        <f t="shared" si="3123"/>
        <v>56.618631787614916</v>
      </c>
      <c r="EA313" s="91"/>
      <c r="EB313" s="388">
        <v>369000</v>
      </c>
      <c r="EC313" s="69">
        <f t="shared" si="405"/>
        <v>1780000</v>
      </c>
      <c r="ED313" s="388">
        <v>2149000</v>
      </c>
      <c r="EE313" s="388">
        <v>320000</v>
      </c>
      <c r="EF313" s="69">
        <f t="shared" si="406"/>
        <v>1519000</v>
      </c>
      <c r="EG313" s="388">
        <v>1839000</v>
      </c>
      <c r="EH313" s="388">
        <v>689000</v>
      </c>
      <c r="EI313" s="69">
        <f t="shared" si="435"/>
        <v>3299000</v>
      </c>
      <c r="EJ313" s="388">
        <v>3988000</v>
      </c>
      <c r="EK313" s="91"/>
      <c r="EL313" s="516">
        <f t="shared" ref="EL313" si="3164">SUM(EB302:EB313)</f>
        <v>4077000</v>
      </c>
      <c r="EM313" s="516">
        <f t="shared" ref="EM313" si="3165">SUM(EC302:EC313)</f>
        <v>17887000</v>
      </c>
      <c r="EN313" s="516">
        <f t="shared" ref="EN313" si="3166">SUM(ED302:ED313)</f>
        <v>21964000</v>
      </c>
      <c r="EO313" s="516">
        <f t="shared" ref="EO313" si="3167">SUM(EE302:EE313)</f>
        <v>3099000</v>
      </c>
      <c r="EP313" s="516">
        <f t="shared" ref="EP313" si="3168">SUM(EF302:EF313)</f>
        <v>12166000</v>
      </c>
      <c r="EQ313" s="516">
        <f t="shared" ref="EQ313" si="3169">SUM(EG302:EG313)</f>
        <v>15265000</v>
      </c>
      <c r="ER313" s="516">
        <f t="shared" ref="ER313" si="3170">SUM(EH302:EH313)</f>
        <v>7176000</v>
      </c>
      <c r="ES313" s="516">
        <f t="shared" ref="ES313" si="3171">SUM(EI302:EI313)</f>
        <v>30053000</v>
      </c>
      <c r="ET313" s="516">
        <f t="shared" ref="ET313" si="3172">SUM(EJ302:EJ313)</f>
        <v>37229000</v>
      </c>
      <c r="EU313" s="91"/>
    </row>
    <row r="314" spans="1:151">
      <c r="A314" s="61">
        <v>42461</v>
      </c>
      <c r="B314" s="457">
        <v>579</v>
      </c>
      <c r="C314" s="70">
        <f t="shared" si="437"/>
        <v>1453</v>
      </c>
      <c r="D314" s="457">
        <v>2032</v>
      </c>
      <c r="E314" s="70">
        <f t="shared" ref="E314" si="3173">H314-B314</f>
        <v>3095</v>
      </c>
      <c r="F314" s="70">
        <f t="shared" ref="F314" si="3174">I314-C314</f>
        <v>3249</v>
      </c>
      <c r="G314" s="70">
        <f t="shared" ref="G314" si="3175">J314-D314</f>
        <v>6344</v>
      </c>
      <c r="H314" s="457">
        <v>3674</v>
      </c>
      <c r="I314" s="70">
        <f t="shared" si="441"/>
        <v>4702</v>
      </c>
      <c r="J314" s="457">
        <v>8376</v>
      </c>
      <c r="K314" s="23"/>
      <c r="L314" s="457">
        <v>810</v>
      </c>
      <c r="M314" s="70">
        <f t="shared" si="442"/>
        <v>1300</v>
      </c>
      <c r="N314" s="457">
        <v>2110</v>
      </c>
      <c r="O314" s="70">
        <f t="shared" ref="O314:O315" si="3176">R314-L314</f>
        <v>1076</v>
      </c>
      <c r="P314" s="70">
        <f t="shared" ref="P314" si="3177">S314-M314</f>
        <v>1737</v>
      </c>
      <c r="Q314" s="70">
        <f t="shared" ref="Q314" si="3178">T314-N314</f>
        <v>2813</v>
      </c>
      <c r="R314" s="457">
        <v>1886</v>
      </c>
      <c r="S314" s="70">
        <f t="shared" si="494"/>
        <v>3037</v>
      </c>
      <c r="T314" s="457">
        <v>4923</v>
      </c>
      <c r="U314" s="23"/>
      <c r="V314" s="457">
        <v>-231</v>
      </c>
      <c r="W314" s="70">
        <f t="shared" si="495"/>
        <v>153</v>
      </c>
      <c r="X314" s="457">
        <v>-78</v>
      </c>
      <c r="Y314" s="70">
        <f t="shared" ref="Y314" si="3179">+E314-O314</f>
        <v>2019</v>
      </c>
      <c r="Z314" s="70">
        <f t="shared" ref="Z314" si="3180">+F314-P314</f>
        <v>1512</v>
      </c>
      <c r="AA314" s="70">
        <f t="shared" ref="AA314" si="3181">+G314-Q314</f>
        <v>3531</v>
      </c>
      <c r="AB314" s="457">
        <v>1788</v>
      </c>
      <c r="AC314" s="70">
        <f t="shared" si="497"/>
        <v>1665</v>
      </c>
      <c r="AD314" s="457">
        <v>3453</v>
      </c>
      <c r="AE314" s="23"/>
      <c r="AF314" s="233">
        <f t="shared" ref="AF314" si="3182">SUM(V303:V314)</f>
        <v>-1925</v>
      </c>
      <c r="AG314" s="233">
        <f t="shared" ref="AG314" si="3183">AH314-AF314</f>
        <v>3646</v>
      </c>
      <c r="AH314" s="233">
        <f t="shared" ref="AH314" si="3184">SUM(X303:X314)</f>
        <v>1721</v>
      </c>
      <c r="AI314" s="233">
        <f t="shared" ref="AI314" si="3185">AL314-AF314</f>
        <v>33507</v>
      </c>
      <c r="AJ314" s="233">
        <f t="shared" ref="AJ314" si="3186">AM314-AG314</f>
        <v>32882</v>
      </c>
      <c r="AK314" s="233">
        <f t="shared" ref="AK314" si="3187">AN314-AH314</f>
        <v>66389</v>
      </c>
      <c r="AL314" s="233">
        <f t="shared" ref="AL314" si="3188">SUM(AB303:AB314)</f>
        <v>31582</v>
      </c>
      <c r="AM314" s="233">
        <f t="shared" ref="AM314" si="3189">AN314-AL314</f>
        <v>36528</v>
      </c>
      <c r="AN314" s="233">
        <f t="shared" ref="AN314" si="3190">SUM(AD303:AD314)</f>
        <v>68110</v>
      </c>
      <c r="AO314" s="23"/>
      <c r="AP314" s="233">
        <f t="shared" ref="AP314" si="3191">SUM(B303:B314)</f>
        <v>7297</v>
      </c>
      <c r="AQ314" s="233">
        <f t="shared" ref="AQ314" si="3192">SUM(L303:L314)</f>
        <v>9222</v>
      </c>
      <c r="AR314" s="233">
        <f t="shared" ref="AR314" si="3193">SUM(V303:V314)</f>
        <v>-1925</v>
      </c>
      <c r="AS314" s="233">
        <f t="shared" ref="AS314" si="3194">SUM(E303:E314)</f>
        <v>45573</v>
      </c>
      <c r="AT314" s="233">
        <f t="shared" ref="AT314" si="3195">SUM(O303:O314)</f>
        <v>12066</v>
      </c>
      <c r="AU314" s="233">
        <f t="shared" ref="AU314" si="3196">+SUM(Y303:Y314)</f>
        <v>33507</v>
      </c>
      <c r="AV314" s="409">
        <f t="shared" ref="AV314" si="3197">SUM(H303:H314)</f>
        <v>52870</v>
      </c>
      <c r="AW314" s="409">
        <f t="shared" ref="AW314" si="3198">SUM(R303:R314)</f>
        <v>21288</v>
      </c>
      <c r="AX314" s="233">
        <f t="shared" ref="AX314" si="3199">SUM(AB303:AB314)</f>
        <v>31582</v>
      </c>
      <c r="AY314" s="75"/>
      <c r="AZ314" s="744">
        <v>523433</v>
      </c>
      <c r="BA314" s="518">
        <f t="shared" ref="BA314" si="3200">SUM(AZ303:AZ314)/1000000</f>
        <v>6.1533069999999999</v>
      </c>
      <c r="BB314" s="516">
        <f t="shared" ref="BB314" si="3201">BD314-AZ314</f>
        <v>141763</v>
      </c>
      <c r="BC314" s="518">
        <f t="shared" ref="BC314" si="3202">SUM(BB303:BB314)/1000000</f>
        <v>1.755951</v>
      </c>
      <c r="BD314" s="744">
        <v>665196</v>
      </c>
      <c r="BE314" s="518">
        <f t="shared" si="430"/>
        <v>7.9092580000000003</v>
      </c>
      <c r="BF314" s="744">
        <v>498276</v>
      </c>
      <c r="BG314" s="518">
        <f t="shared" si="3069"/>
        <v>6.3854430000000004</v>
      </c>
      <c r="BH314" s="516">
        <f t="shared" si="3070"/>
        <v>3325929</v>
      </c>
      <c r="BI314" s="518">
        <f t="shared" si="3071"/>
        <v>36.774734000000002</v>
      </c>
      <c r="BJ314" s="744">
        <v>3824205</v>
      </c>
      <c r="BK314" s="518">
        <f t="shared" si="3072"/>
        <v>43.160176999999997</v>
      </c>
      <c r="BL314" s="516">
        <f t="shared" si="3073"/>
        <v>1021709</v>
      </c>
      <c r="BM314" s="518">
        <f t="shared" si="3074"/>
        <v>12.53875</v>
      </c>
      <c r="BN314" s="516">
        <f t="shared" si="3075"/>
        <v>3467692</v>
      </c>
      <c r="BO314" s="518">
        <f t="shared" si="3076"/>
        <v>38.530684999999998</v>
      </c>
      <c r="BP314" s="744">
        <v>4490533</v>
      </c>
      <c r="BQ314" s="518">
        <f t="shared" si="492"/>
        <v>51.085273000000001</v>
      </c>
      <c r="BR314" s="20"/>
      <c r="BS314" s="744">
        <v>849986</v>
      </c>
      <c r="BT314" s="519">
        <f t="shared" si="3077"/>
        <v>10.618085000000001</v>
      </c>
      <c r="BU314" s="516">
        <f t="shared" si="3078"/>
        <v>64269</v>
      </c>
      <c r="BV314" s="519">
        <f t="shared" si="3079"/>
        <v>0.73847600000000002</v>
      </c>
      <c r="BW314" s="744">
        <v>914255</v>
      </c>
      <c r="BX314" s="519">
        <f t="shared" si="432"/>
        <v>11.356560999999999</v>
      </c>
      <c r="BY314" s="744">
        <v>1700238</v>
      </c>
      <c r="BZ314" s="519">
        <f t="shared" si="3080"/>
        <v>21.643699000000002</v>
      </c>
      <c r="CA314" s="516">
        <f t="shared" si="3081"/>
        <v>1350782</v>
      </c>
      <c r="CB314" s="519">
        <f t="shared" si="3082"/>
        <v>18.635141999999998</v>
      </c>
      <c r="CC314" s="744">
        <v>3051020</v>
      </c>
      <c r="CD314" s="519">
        <f t="shared" si="3083"/>
        <v>40.278841</v>
      </c>
      <c r="CE314" s="516">
        <f t="shared" si="3084"/>
        <v>2550224</v>
      </c>
      <c r="CF314" s="519">
        <f t="shared" si="3085"/>
        <v>32.261783999999999</v>
      </c>
      <c r="CG314" s="516">
        <f t="shared" si="3086"/>
        <v>1416647</v>
      </c>
      <c r="CH314" s="519">
        <f t="shared" si="3087"/>
        <v>19.399260999999999</v>
      </c>
      <c r="CI314" s="744">
        <v>3966871</v>
      </c>
      <c r="CJ314" s="471">
        <f t="shared" si="3163"/>
        <v>51.661045000000001</v>
      </c>
      <c r="CK314" s="96"/>
      <c r="CL314" s="514">
        <v>986</v>
      </c>
      <c r="CM314" s="868">
        <f t="shared" si="403"/>
        <v>1.1166328600405679</v>
      </c>
      <c r="CN314" s="613"/>
      <c r="CO314" s="96"/>
      <c r="CP314" s="666">
        <f t="shared" si="3088"/>
        <v>584482.48782961455</v>
      </c>
      <c r="CQ314" s="693">
        <f t="shared" si="3089"/>
        <v>6.768160633558816</v>
      </c>
      <c r="CR314" s="666">
        <f t="shared" si="3090"/>
        <v>158297.22413793104</v>
      </c>
      <c r="CS314" s="693">
        <f t="shared" si="3091"/>
        <v>1.9311095785710435</v>
      </c>
      <c r="CT314" s="666">
        <f t="shared" si="3092"/>
        <v>742779.71196754568</v>
      </c>
      <c r="CU314" s="693">
        <f t="shared" si="3093"/>
        <v>8.6992702121298606</v>
      </c>
      <c r="CV314" s="666">
        <f t="shared" si="3094"/>
        <v>556391.35496957402</v>
      </c>
      <c r="CW314" s="693">
        <f t="shared" si="3095"/>
        <v>7.0195116997867766</v>
      </c>
      <c r="CX314" s="666">
        <f t="shared" si="3096"/>
        <v>3713841.611561866</v>
      </c>
      <c r="CY314" s="693">
        <f t="shared" si="3097"/>
        <v>40.462532818061582</v>
      </c>
      <c r="CZ314" s="666">
        <f t="shared" si="3098"/>
        <v>4270232.9665314397</v>
      </c>
      <c r="DA314" s="693">
        <f t="shared" si="3099"/>
        <v>47.482044517848365</v>
      </c>
      <c r="DB314" s="666">
        <f t="shared" si="3100"/>
        <v>1140873.8427991886</v>
      </c>
      <c r="DC314" s="693">
        <f t="shared" si="3101"/>
        <v>13.787672333345594</v>
      </c>
      <c r="DD314" s="666">
        <f t="shared" si="3102"/>
        <v>3872138.8356997971</v>
      </c>
      <c r="DE314" s="693">
        <f t="shared" si="3103"/>
        <v>42.393642396632636</v>
      </c>
      <c r="DF314" s="666">
        <f t="shared" si="3104"/>
        <v>5014276.7068965519</v>
      </c>
      <c r="DG314" s="693">
        <f t="shared" si="3105"/>
        <v>56.198717758155531</v>
      </c>
      <c r="DH314" s="20"/>
      <c r="DI314" s="666">
        <f t="shared" si="3106"/>
        <v>949122.29817444214</v>
      </c>
      <c r="DJ314" s="693">
        <f t="shared" si="3107"/>
        <v>11.668758963456227</v>
      </c>
      <c r="DK314" s="666">
        <f t="shared" si="3108"/>
        <v>71764.877281947265</v>
      </c>
      <c r="DL314" s="693">
        <f t="shared" si="3109"/>
        <v>0.81192235455480022</v>
      </c>
      <c r="DM314" s="666">
        <f t="shared" si="3110"/>
        <v>1020887.1754563894</v>
      </c>
      <c r="DN314" s="693">
        <f t="shared" si="3111"/>
        <v>12.480681318011026</v>
      </c>
      <c r="DO314" s="666">
        <f t="shared" si="3112"/>
        <v>1898541.6206896552</v>
      </c>
      <c r="DP314" s="693">
        <f t="shared" si="3113"/>
        <v>23.785956483150706</v>
      </c>
      <c r="DQ314" s="666">
        <f t="shared" si="3114"/>
        <v>1508327.5679513183</v>
      </c>
      <c r="DR314" s="693">
        <f t="shared" si="3115"/>
        <v>20.48267367078752</v>
      </c>
      <c r="DS314" s="666">
        <f t="shared" si="3116"/>
        <v>3406869.1886409735</v>
      </c>
      <c r="DT314" s="693">
        <f t="shared" si="3117"/>
        <v>44.268630153938226</v>
      </c>
      <c r="DU314" s="666">
        <f t="shared" si="3118"/>
        <v>2847663.9188640974</v>
      </c>
      <c r="DV314" s="666">
        <f t="shared" si="3119"/>
        <v>35.454715446606933</v>
      </c>
      <c r="DW314" s="666">
        <f t="shared" si="3120"/>
        <v>1581874.5912778904</v>
      </c>
      <c r="DX314" s="693">
        <f t="shared" si="3121"/>
        <v>21.322763004456601</v>
      </c>
      <c r="DY314" s="666">
        <f t="shared" si="3122"/>
        <v>4429538.5101419874</v>
      </c>
      <c r="DZ314" s="693">
        <f t="shared" si="3123"/>
        <v>56.77747845106353</v>
      </c>
      <c r="EA314" s="91"/>
      <c r="EB314" s="388">
        <v>342000</v>
      </c>
      <c r="EC314" s="69">
        <f t="shared" si="405"/>
        <v>1484000</v>
      </c>
      <c r="ED314" s="388">
        <v>1826000</v>
      </c>
      <c r="EE314" s="388">
        <v>292000</v>
      </c>
      <c r="EF314" s="69">
        <f t="shared" si="406"/>
        <v>1121000</v>
      </c>
      <c r="EG314" s="388">
        <v>1413000</v>
      </c>
      <c r="EH314" s="388">
        <v>634000</v>
      </c>
      <c r="EI314" s="69">
        <f t="shared" si="435"/>
        <v>2606000</v>
      </c>
      <c r="EJ314" s="388">
        <v>3240000</v>
      </c>
      <c r="EK314" s="91"/>
      <c r="EL314" s="516">
        <f t="shared" ref="EL314" si="3203">SUM(EB303:EB314)</f>
        <v>4071000</v>
      </c>
      <c r="EM314" s="516">
        <f t="shared" ref="EM314" si="3204">SUM(EC303:EC314)</f>
        <v>17841000</v>
      </c>
      <c r="EN314" s="516">
        <f t="shared" ref="EN314" si="3205">SUM(ED303:ED314)</f>
        <v>21912000</v>
      </c>
      <c r="EO314" s="516">
        <f t="shared" ref="EO314" si="3206">SUM(EE303:EE314)</f>
        <v>3140000</v>
      </c>
      <c r="EP314" s="516">
        <f t="shared" ref="EP314" si="3207">SUM(EF303:EF314)</f>
        <v>12292000</v>
      </c>
      <c r="EQ314" s="516">
        <f t="shared" ref="EQ314" si="3208">SUM(EG303:EG314)</f>
        <v>15432000</v>
      </c>
      <c r="ER314" s="516">
        <f t="shared" ref="ER314" si="3209">SUM(EH303:EH314)</f>
        <v>7211000</v>
      </c>
      <c r="ES314" s="516">
        <f t="shared" ref="ES314" si="3210">SUM(EI303:EI314)</f>
        <v>30134000</v>
      </c>
      <c r="ET314" s="516">
        <f t="shared" ref="ET314" si="3211">SUM(EJ303:EJ314)</f>
        <v>37345000</v>
      </c>
      <c r="EU314" s="91"/>
    </row>
    <row r="315" spans="1:151">
      <c r="A315" s="61">
        <v>42491</v>
      </c>
      <c r="B315" s="457">
        <v>457</v>
      </c>
      <c r="C315" s="70">
        <f t="shared" si="437"/>
        <v>1320</v>
      </c>
      <c r="D315" s="457">
        <v>1777</v>
      </c>
      <c r="E315" s="70">
        <f t="shared" ref="E315" si="3212">H315-B315</f>
        <v>2771</v>
      </c>
      <c r="F315" s="70">
        <f t="shared" ref="F315" si="3213">I315-C315</f>
        <v>3214</v>
      </c>
      <c r="G315" s="70">
        <f t="shared" ref="G315" si="3214">J315-D315</f>
        <v>5985</v>
      </c>
      <c r="H315" s="457">
        <v>3228</v>
      </c>
      <c r="I315" s="70">
        <f t="shared" si="441"/>
        <v>4534</v>
      </c>
      <c r="J315" s="457">
        <v>7762</v>
      </c>
      <c r="K315" s="23"/>
      <c r="L315" s="457">
        <v>651</v>
      </c>
      <c r="M315" s="70">
        <f t="shared" si="442"/>
        <v>1091</v>
      </c>
      <c r="N315" s="457">
        <v>1742</v>
      </c>
      <c r="O315" s="70">
        <f t="shared" si="3176"/>
        <v>1084</v>
      </c>
      <c r="P315" s="70">
        <f t="shared" ref="P315" si="3215">S315-M315</f>
        <v>1898</v>
      </c>
      <c r="Q315" s="70">
        <f t="shared" ref="Q315" si="3216">T315-N315</f>
        <v>2982</v>
      </c>
      <c r="R315" s="457">
        <v>1735</v>
      </c>
      <c r="S315" s="70">
        <f t="shared" si="494"/>
        <v>2989</v>
      </c>
      <c r="T315" s="457">
        <v>4724</v>
      </c>
      <c r="U315" s="23"/>
      <c r="V315" s="457">
        <v>-194</v>
      </c>
      <c r="W315" s="70">
        <f t="shared" si="495"/>
        <v>229</v>
      </c>
      <c r="X315" s="457">
        <v>35</v>
      </c>
      <c r="Y315" s="70">
        <f t="shared" ref="Y315:Y316" si="3217">+E315-O315</f>
        <v>1687</v>
      </c>
      <c r="Z315" s="70">
        <f t="shared" ref="Z315" si="3218">+F315-P315</f>
        <v>1316</v>
      </c>
      <c r="AA315" s="70">
        <f t="shared" ref="AA315" si="3219">+G315-Q315</f>
        <v>3003</v>
      </c>
      <c r="AB315" s="457">
        <v>1493</v>
      </c>
      <c r="AC315" s="70">
        <f t="shared" si="497"/>
        <v>1545</v>
      </c>
      <c r="AD315" s="457">
        <v>3038</v>
      </c>
      <c r="AE315" s="23"/>
      <c r="AF315" s="233">
        <f t="shared" ref="AF315" si="3220">SUM(V304:V315)</f>
        <v>-1963</v>
      </c>
      <c r="AG315" s="233">
        <f t="shared" ref="AG315" si="3221">AH315-AF315</f>
        <v>3702</v>
      </c>
      <c r="AH315" s="233">
        <f t="shared" ref="AH315" si="3222">SUM(X304:X315)</f>
        <v>1739</v>
      </c>
      <c r="AI315" s="233">
        <f t="shared" ref="AI315" si="3223">AL315-AF315</f>
        <v>33586</v>
      </c>
      <c r="AJ315" s="233">
        <f t="shared" ref="AJ315" si="3224">AM315-AG315</f>
        <v>33107</v>
      </c>
      <c r="AK315" s="233">
        <f t="shared" ref="AK315" si="3225">AN315-AH315</f>
        <v>66693</v>
      </c>
      <c r="AL315" s="233">
        <f t="shared" ref="AL315" si="3226">SUM(AB304:AB315)</f>
        <v>31623</v>
      </c>
      <c r="AM315" s="233">
        <f t="shared" ref="AM315" si="3227">AN315-AL315</f>
        <v>36809</v>
      </c>
      <c r="AN315" s="233">
        <f t="shared" ref="AN315" si="3228">SUM(AD304:AD315)</f>
        <v>68432</v>
      </c>
      <c r="AO315" s="23"/>
      <c r="AP315" s="233">
        <f t="shared" ref="AP315" si="3229">SUM(B304:B315)</f>
        <v>7209</v>
      </c>
      <c r="AQ315" s="233">
        <f t="shared" ref="AQ315" si="3230">SUM(L304:L315)</f>
        <v>9172</v>
      </c>
      <c r="AR315" s="233">
        <f t="shared" ref="AR315" si="3231">SUM(V304:V315)</f>
        <v>-1963</v>
      </c>
      <c r="AS315" s="233">
        <f t="shared" ref="AS315" si="3232">SUM(E304:E315)</f>
        <v>45665</v>
      </c>
      <c r="AT315" s="233">
        <f t="shared" ref="AT315" si="3233">SUM(O304:O315)</f>
        <v>12079</v>
      </c>
      <c r="AU315" s="233">
        <f t="shared" ref="AU315" si="3234">+SUM(Y304:Y315)</f>
        <v>33586</v>
      </c>
      <c r="AV315" s="409">
        <f t="shared" ref="AV315" si="3235">SUM(H304:H315)</f>
        <v>52874</v>
      </c>
      <c r="AW315" s="409">
        <f t="shared" ref="AW315" si="3236">SUM(R304:R315)</f>
        <v>21251</v>
      </c>
      <c r="AX315" s="233">
        <f t="shared" ref="AX315" si="3237">SUM(AB304:AB315)</f>
        <v>31623</v>
      </c>
      <c r="AY315" s="75"/>
      <c r="AZ315" s="744">
        <v>456645</v>
      </c>
      <c r="BA315" s="518">
        <f t="shared" ref="BA315" si="3238">SUM(AZ304:AZ315)/1000000</f>
        <v>6.1745260000000002</v>
      </c>
      <c r="BB315" s="516">
        <f t="shared" ref="BB315" si="3239">BD315-AZ315</f>
        <v>157819</v>
      </c>
      <c r="BC315" s="518">
        <f t="shared" ref="BC315" si="3240">SUM(BB304:BB315)/1000000</f>
        <v>1.7568680000000001</v>
      </c>
      <c r="BD315" s="744">
        <v>614464</v>
      </c>
      <c r="BE315" s="518">
        <f t="shared" si="430"/>
        <v>7.9313940000000001</v>
      </c>
      <c r="BF315" s="744">
        <v>564418</v>
      </c>
      <c r="BG315" s="518">
        <f t="shared" ref="BG315" si="3241">SUM(BF304:BF315)/1000000</f>
        <v>6.4219099999999996</v>
      </c>
      <c r="BH315" s="516">
        <f t="shared" ref="BH315" si="3242">BJ315-BF315</f>
        <v>3517946</v>
      </c>
      <c r="BI315" s="518">
        <f t="shared" ref="BI315" si="3243">SUM(BH304:BH315)/1000000</f>
        <v>36.928364000000002</v>
      </c>
      <c r="BJ315" s="744">
        <v>4082364</v>
      </c>
      <c r="BK315" s="518">
        <f t="shared" ref="BK315" si="3244">SUM(BJ304:BJ315)/1000000</f>
        <v>43.350273999999999</v>
      </c>
      <c r="BL315" s="516">
        <f t="shared" ref="BL315" si="3245">AZ315+BF315</f>
        <v>1021063</v>
      </c>
      <c r="BM315" s="518">
        <f t="shared" ref="BM315" si="3246">SUM(BL304:BL315)/1000000</f>
        <v>12.596436000000001</v>
      </c>
      <c r="BN315" s="516">
        <f t="shared" ref="BN315" si="3247">BB315+BH315</f>
        <v>3675765</v>
      </c>
      <c r="BO315" s="518">
        <f t="shared" ref="BO315" si="3248">SUM(BN304:BN315)/1000000</f>
        <v>38.685231999999999</v>
      </c>
      <c r="BP315" s="744">
        <v>4697686</v>
      </c>
      <c r="BQ315" s="518">
        <f t="shared" si="492"/>
        <v>51.297485000000002</v>
      </c>
      <c r="BR315" s="20"/>
      <c r="BS315" s="744">
        <v>884535</v>
      </c>
      <c r="BT315" s="519">
        <f t="shared" ref="BT315:BT316" si="3249">SUM(BS304:BS315)/1000000</f>
        <v>10.687524</v>
      </c>
      <c r="BU315" s="516">
        <f t="shared" ref="BU315:BU316" si="3250">BW315-BS315</f>
        <v>59768</v>
      </c>
      <c r="BV315" s="519">
        <f t="shared" ref="BV315:BV316" si="3251">SUM(BU304:BU315)/1000000</f>
        <v>0.75580499999999995</v>
      </c>
      <c r="BW315" s="744">
        <v>944303</v>
      </c>
      <c r="BX315" s="519">
        <f t="shared" si="432"/>
        <v>11.443329</v>
      </c>
      <c r="BY315" s="744">
        <v>1656573</v>
      </c>
      <c r="BZ315" s="519">
        <f t="shared" ref="BZ315" si="3252">SUM(BY304:BY315)/1000000</f>
        <v>21.591380999999998</v>
      </c>
      <c r="CA315" s="516">
        <f t="shared" ref="CA315" si="3253">CC315-BY315</f>
        <v>1483217</v>
      </c>
      <c r="CB315" s="519">
        <f t="shared" ref="CB315" si="3254">SUM(CA304:CA315)/1000000</f>
        <v>18.708862</v>
      </c>
      <c r="CC315" s="744">
        <v>3139790</v>
      </c>
      <c r="CD315" s="519">
        <f t="shared" ref="CD315" si="3255">SUM(CC304:CC315)/1000000</f>
        <v>40.300243000000002</v>
      </c>
      <c r="CE315" s="516">
        <f t="shared" ref="CE315" si="3256">BS315+BY315</f>
        <v>2541108</v>
      </c>
      <c r="CF315" s="519">
        <f t="shared" ref="CF315" si="3257">SUM(CE304:CE315)/1000000</f>
        <v>32.278905000000002</v>
      </c>
      <c r="CG315" s="516">
        <f t="shared" ref="CG315" si="3258">CI315-CE315</f>
        <v>1544835</v>
      </c>
      <c r="CH315" s="519">
        <f t="shared" ref="CH315" si="3259">SUM(CG304:CG315)/1000000</f>
        <v>19.489989999999999</v>
      </c>
      <c r="CI315" s="744">
        <v>4085943</v>
      </c>
      <c r="CJ315" s="471">
        <f t="shared" si="3163"/>
        <v>51.768895000000001</v>
      </c>
      <c r="CK315" s="96"/>
      <c r="CL315" s="514">
        <v>986</v>
      </c>
      <c r="CM315" s="868">
        <f t="shared" si="403"/>
        <v>1.1166328600405679</v>
      </c>
      <c r="CN315" s="613"/>
      <c r="CO315" s="96"/>
      <c r="CP315" s="666">
        <f t="shared" ref="CP315" si="3260">AZ315*$CM315</f>
        <v>509904.81237322517</v>
      </c>
      <c r="CQ315" s="693">
        <f t="shared" ref="CQ315" si="3261">SUM(CP304:CP315)/1000000</f>
        <v>6.7977006904210198</v>
      </c>
      <c r="CR315" s="666">
        <f t="shared" ref="CR315" si="3262">BB315*$CM315</f>
        <v>176225.88133874239</v>
      </c>
      <c r="CS315" s="693">
        <f t="shared" ref="CS315" si="3263">SUM(CR304:CR315)/1000000</f>
        <v>1.9342401673246155</v>
      </c>
      <c r="CT315" s="666">
        <f t="shared" ref="CT315" si="3264">BD315*$CM315</f>
        <v>686130.69371196756</v>
      </c>
      <c r="CU315" s="693">
        <f t="shared" ref="CU315" si="3265">SUM(CT304:CT315)/1000000</f>
        <v>8.7319408577456343</v>
      </c>
      <c r="CV315" s="666">
        <f t="shared" ref="CV315" si="3266">BF315*$CM315</f>
        <v>630247.68559837725</v>
      </c>
      <c r="CW315" s="693">
        <f t="shared" ref="CW315" si="3267">SUM(CV304:CV315)/1000000</f>
        <v>7.0673204565274377</v>
      </c>
      <c r="CX315" s="666">
        <f t="shared" ref="CX315" si="3268">BH315*$CM315</f>
        <v>3928254.1034482759</v>
      </c>
      <c r="CY315" s="693">
        <f t="shared" ref="CY315" si="3269">SUM(CX304:CX315)/1000000</f>
        <v>40.679251935537927</v>
      </c>
      <c r="CZ315" s="666">
        <f t="shared" ref="CZ315" si="3270">BJ315*$CM315</f>
        <v>4558501.7890466535</v>
      </c>
      <c r="DA315" s="693">
        <f t="shared" ref="DA315" si="3271">SUM(CZ304:CZ315)/1000000</f>
        <v>47.74657239206536</v>
      </c>
      <c r="DB315" s="666">
        <f t="shared" ref="DB315" si="3272">BL315*$CM315</f>
        <v>1140152.4979716025</v>
      </c>
      <c r="DC315" s="693">
        <f t="shared" ref="DC315" si="3273">SUM(DB304:DB315)/1000000</f>
        <v>13.865021146948459</v>
      </c>
      <c r="DD315" s="666">
        <f t="shared" ref="DD315" si="3274">BN315*$CM315</f>
        <v>4104479.984787018</v>
      </c>
      <c r="DE315" s="693">
        <f t="shared" ref="DE315" si="3275">SUM(DD304:DD315)/1000000</f>
        <v>42.613492102862537</v>
      </c>
      <c r="DF315" s="666">
        <f t="shared" ref="DF315" si="3276">BP315*$CM315</f>
        <v>5245590.553752535</v>
      </c>
      <c r="DG315" s="693">
        <f t="shared" ref="DG315" si="3277">SUM(DF304:DF315)/1000000</f>
        <v>56.495904630545333</v>
      </c>
      <c r="DH315" s="20"/>
      <c r="DI315" s="666">
        <f t="shared" ref="DI315" si="3278">BS315*$CM315</f>
        <v>987700.84685598372</v>
      </c>
      <c r="DJ315" s="693">
        <f t="shared" ref="DJ315" si="3279">SUM(DI304:DI315)/1000000</f>
        <v>11.757240676043672</v>
      </c>
      <c r="DK315" s="666">
        <f t="shared" ref="DK315" si="3280">BU315*$CM315</f>
        <v>66738.912778904662</v>
      </c>
      <c r="DL315" s="693">
        <f t="shared" ref="DL315" si="3281">SUM(DK304:DK315)/1000000</f>
        <v>0.83184229037979707</v>
      </c>
      <c r="DM315" s="666">
        <f t="shared" ref="DM315" si="3282">BW315*$CM315</f>
        <v>1054439.7596348885</v>
      </c>
      <c r="DN315" s="693">
        <f t="shared" ref="DN315" si="3283">SUM(DM304:DM315)/1000000</f>
        <v>12.589082966423469</v>
      </c>
      <c r="DO315" s="666">
        <f t="shared" ref="DO315" si="3284">BY315*$CM315</f>
        <v>1849783.8468559838</v>
      </c>
      <c r="DP315" s="693">
        <f t="shared" ref="DP315" si="3285">SUM(DO304:DO315)/1000000</f>
        <v>23.750480819986649</v>
      </c>
      <c r="DQ315" s="666">
        <f t="shared" ref="DQ315" si="3286">CA315*$CM315</f>
        <v>1656208.8407707911</v>
      </c>
      <c r="DR315" s="693">
        <f t="shared" ref="DR315" si="3287">SUM(DQ304:DQ315)/1000000</f>
        <v>20.583916382299797</v>
      </c>
      <c r="DS315" s="666">
        <f t="shared" ref="DS315" si="3288">CC315*$CM315</f>
        <v>3505992.6876267749</v>
      </c>
      <c r="DT315" s="693">
        <f t="shared" ref="DT315" si="3289">SUM(DS304:DS315)/1000000</f>
        <v>44.334397202286439</v>
      </c>
      <c r="DU315" s="666">
        <f t="shared" ref="DU315" si="3290">CE315*$CM315</f>
        <v>2837484.6937119677</v>
      </c>
      <c r="DV315" s="666">
        <f t="shared" ref="DV315" si="3291">SUM(DU304:DU315)/1000000</f>
        <v>35.507721496030321</v>
      </c>
      <c r="DW315" s="666">
        <f t="shared" ref="DW315" si="3292">CG315*$CM315</f>
        <v>1725013.5243407707</v>
      </c>
      <c r="DX315" s="693">
        <f t="shared" ref="DX315" si="3293">SUM(DW304:DW315)/1000000</f>
        <v>21.443597464669111</v>
      </c>
      <c r="DY315" s="666">
        <f t="shared" ref="DY315" si="3294">CI315*$CM315</f>
        <v>4562498.2180527383</v>
      </c>
      <c r="DZ315" s="693">
        <f t="shared" ref="DZ315" si="3295">SUM(DY304:DY315)/1000000</f>
        <v>56.951318960699432</v>
      </c>
      <c r="EA315" s="91"/>
      <c r="EB315" s="388">
        <v>320000</v>
      </c>
      <c r="EC315" s="69">
        <f t="shared" si="405"/>
        <v>1050000</v>
      </c>
      <c r="ED315" s="388">
        <v>1370000</v>
      </c>
      <c r="EE315" s="388">
        <v>240000</v>
      </c>
      <c r="EF315" s="69">
        <f t="shared" si="406"/>
        <v>720000</v>
      </c>
      <c r="EG315" s="388">
        <v>960000</v>
      </c>
      <c r="EH315" s="388">
        <v>560000</v>
      </c>
      <c r="EI315" s="69">
        <f t="shared" si="435"/>
        <v>1770000</v>
      </c>
      <c r="EJ315" s="388">
        <v>2330000</v>
      </c>
      <c r="EK315" s="91"/>
      <c r="EL315" s="516">
        <f t="shared" ref="EL315" si="3296">SUM(EB304:EB315)</f>
        <v>4077000</v>
      </c>
      <c r="EM315" s="516">
        <f t="shared" ref="EM315" si="3297">SUM(EC304:EC315)</f>
        <v>17741000</v>
      </c>
      <c r="EN315" s="516">
        <f t="shared" ref="EN315" si="3298">SUM(ED304:ED315)</f>
        <v>21818000</v>
      </c>
      <c r="EO315" s="516">
        <f t="shared" ref="EO315" si="3299">SUM(EE304:EE315)</f>
        <v>3158000</v>
      </c>
      <c r="EP315" s="516">
        <f t="shared" ref="EP315" si="3300">SUM(EF304:EF315)</f>
        <v>12359000</v>
      </c>
      <c r="EQ315" s="516">
        <f t="shared" ref="EQ315" si="3301">SUM(EG304:EG315)</f>
        <v>15517000</v>
      </c>
      <c r="ER315" s="516">
        <f t="shared" ref="ER315" si="3302">SUM(EH304:EH315)</f>
        <v>7235000</v>
      </c>
      <c r="ES315" s="516">
        <f t="shared" ref="ES315" si="3303">SUM(EI304:EI315)</f>
        <v>30102000</v>
      </c>
      <c r="ET315" s="516">
        <f t="shared" ref="ET315" si="3304">SUM(EJ304:EJ315)</f>
        <v>37337000</v>
      </c>
      <c r="EU315" s="91"/>
    </row>
    <row r="316" spans="1:151">
      <c r="A316" s="61">
        <v>42522</v>
      </c>
      <c r="B316" s="457">
        <v>456</v>
      </c>
      <c r="C316" s="70">
        <f t="shared" si="437"/>
        <v>1226</v>
      </c>
      <c r="D316" s="457">
        <v>1682</v>
      </c>
      <c r="E316" s="70">
        <f t="shared" ref="E316" si="3305">H316-B316</f>
        <v>2967</v>
      </c>
      <c r="F316" s="70">
        <f t="shared" ref="F316" si="3306">I316-C316</f>
        <v>3557</v>
      </c>
      <c r="G316" s="70">
        <f t="shared" ref="G316" si="3307">J316-D316</f>
        <v>6524</v>
      </c>
      <c r="H316" s="457">
        <v>3423</v>
      </c>
      <c r="I316" s="70">
        <f t="shared" si="441"/>
        <v>4783</v>
      </c>
      <c r="J316" s="457">
        <v>8206</v>
      </c>
      <c r="K316" s="23"/>
      <c r="L316" s="457">
        <v>635</v>
      </c>
      <c r="M316" s="70">
        <f t="shared" si="442"/>
        <v>986</v>
      </c>
      <c r="N316" s="457">
        <v>1621</v>
      </c>
      <c r="O316" s="70">
        <f t="shared" ref="O316" si="3308">R316-L316</f>
        <v>1062</v>
      </c>
      <c r="P316" s="70">
        <f t="shared" ref="P316" si="3309">S316-M316</f>
        <v>1851</v>
      </c>
      <c r="Q316" s="70">
        <f t="shared" ref="Q316" si="3310">T316-N316</f>
        <v>2913</v>
      </c>
      <c r="R316" s="457">
        <v>1697</v>
      </c>
      <c r="S316" s="70">
        <f t="shared" si="494"/>
        <v>2837</v>
      </c>
      <c r="T316" s="457">
        <v>4534</v>
      </c>
      <c r="U316" s="23"/>
      <c r="V316" s="457">
        <v>-179</v>
      </c>
      <c r="W316" s="70">
        <f t="shared" si="495"/>
        <v>240</v>
      </c>
      <c r="X316" s="457">
        <v>61</v>
      </c>
      <c r="Y316" s="70">
        <f t="shared" si="3217"/>
        <v>1905</v>
      </c>
      <c r="Z316" s="70">
        <f t="shared" ref="Z316" si="3311">+F316-P316</f>
        <v>1706</v>
      </c>
      <c r="AA316" s="70">
        <f t="shared" ref="AA316" si="3312">+G316-Q316</f>
        <v>3611</v>
      </c>
      <c r="AB316" s="457">
        <v>1726</v>
      </c>
      <c r="AC316" s="70">
        <f t="shared" si="497"/>
        <v>1946</v>
      </c>
      <c r="AD316" s="457">
        <v>3672</v>
      </c>
      <c r="AE316" s="23"/>
      <c r="AF316" s="233">
        <f t="shared" ref="AF316" si="3313">SUM(V305:V316)</f>
        <v>-1983</v>
      </c>
      <c r="AG316" s="233">
        <f t="shared" ref="AG316" si="3314">AH316-AF316</f>
        <v>3916</v>
      </c>
      <c r="AH316" s="233">
        <f t="shared" ref="AH316" si="3315">SUM(X305:X316)</f>
        <v>1933</v>
      </c>
      <c r="AI316" s="233">
        <f t="shared" ref="AI316" si="3316">AL316-AF316</f>
        <v>33761</v>
      </c>
      <c r="AJ316" s="233">
        <f t="shared" ref="AJ316" si="3317">AM316-AG316</f>
        <v>33396</v>
      </c>
      <c r="AK316" s="233">
        <f t="shared" ref="AK316" si="3318">AN316-AH316</f>
        <v>67157</v>
      </c>
      <c r="AL316" s="233">
        <f t="shared" ref="AL316" si="3319">SUM(AB305:AB316)</f>
        <v>31778</v>
      </c>
      <c r="AM316" s="233">
        <f t="shared" ref="AM316" si="3320">AN316-AL316</f>
        <v>37312</v>
      </c>
      <c r="AN316" s="233">
        <f t="shared" ref="AN316" si="3321">SUM(AD305:AD316)</f>
        <v>69090</v>
      </c>
      <c r="AO316" s="23"/>
      <c r="AP316" s="233">
        <f t="shared" ref="AP316" si="3322">SUM(B305:B316)</f>
        <v>7188</v>
      </c>
      <c r="AQ316" s="233">
        <f t="shared" ref="AQ316" si="3323">SUM(L305:L316)</f>
        <v>9171</v>
      </c>
      <c r="AR316" s="233">
        <f t="shared" ref="AR316" si="3324">SUM(V305:V316)</f>
        <v>-1983</v>
      </c>
      <c r="AS316" s="233">
        <f t="shared" ref="AS316" si="3325">SUM(E305:E316)</f>
        <v>45746</v>
      </c>
      <c r="AT316" s="233">
        <f t="shared" ref="AT316" si="3326">SUM(O305:O316)</f>
        <v>11985</v>
      </c>
      <c r="AU316" s="233">
        <f t="shared" ref="AU316" si="3327">+SUM(Y305:Y316)</f>
        <v>33761</v>
      </c>
      <c r="AV316" s="409">
        <f t="shared" ref="AV316" si="3328">SUM(H305:H316)</f>
        <v>52934</v>
      </c>
      <c r="AW316" s="409">
        <f t="shared" ref="AW316" si="3329">SUM(R305:R316)</f>
        <v>21156</v>
      </c>
      <c r="AX316" s="233">
        <f t="shared" ref="AX316" si="3330">SUM(AB305:AB316)</f>
        <v>31778</v>
      </c>
      <c r="AY316" s="75"/>
      <c r="AZ316" s="744">
        <v>443424</v>
      </c>
      <c r="BA316" s="518">
        <f t="shared" ref="BA316" si="3331">SUM(AZ305:AZ316)/1000000</f>
        <v>6.1593359999999997</v>
      </c>
      <c r="BB316" s="516">
        <f t="shared" ref="BB316" si="3332">BD316-AZ316</f>
        <v>191299</v>
      </c>
      <c r="BC316" s="518">
        <f t="shared" ref="BC316" si="3333">SUM(BB305:BB316)/1000000</f>
        <v>1.828068</v>
      </c>
      <c r="BD316" s="744">
        <v>634723</v>
      </c>
      <c r="BE316" s="518">
        <f t="shared" si="430"/>
        <v>7.9874039999999997</v>
      </c>
      <c r="BF316" s="744">
        <v>554865</v>
      </c>
      <c r="BG316" s="518">
        <f t="shared" ref="BG316" si="3334">SUM(BF305:BF316)/1000000</f>
        <v>6.4184029999999996</v>
      </c>
      <c r="BH316" s="516">
        <f t="shared" ref="BH316" si="3335">BJ316-BF316</f>
        <v>3263021</v>
      </c>
      <c r="BI316" s="518">
        <f t="shared" ref="BI316" si="3336">SUM(BH305:BH316)/1000000</f>
        <v>37.046211</v>
      </c>
      <c r="BJ316" s="744">
        <v>3817886</v>
      </c>
      <c r="BK316" s="518">
        <f t="shared" ref="BK316" si="3337">SUM(BJ305:BJ316)/1000000</f>
        <v>43.464613999999997</v>
      </c>
      <c r="BL316" s="516">
        <f t="shared" ref="BL316" si="3338">AZ316+BF316</f>
        <v>998289</v>
      </c>
      <c r="BM316" s="518">
        <f t="shared" ref="BM316" si="3339">SUM(BL305:BL316)/1000000</f>
        <v>12.577738999999999</v>
      </c>
      <c r="BN316" s="516">
        <f t="shared" ref="BN316" si="3340">BB316+BH316</f>
        <v>3454320</v>
      </c>
      <c r="BO316" s="518">
        <f t="shared" ref="BO316" si="3341">SUM(BN305:BN316)/1000000</f>
        <v>38.874279000000001</v>
      </c>
      <c r="BP316" s="744">
        <v>4453225</v>
      </c>
      <c r="BQ316" s="518">
        <f t="shared" si="492"/>
        <v>51.467173000000003</v>
      </c>
      <c r="BR316" s="20"/>
      <c r="BS316" s="744">
        <v>898053</v>
      </c>
      <c r="BT316" s="519">
        <f t="shared" si="3249"/>
        <v>10.687984</v>
      </c>
      <c r="BU316" s="516">
        <f t="shared" si="3250"/>
        <v>51908</v>
      </c>
      <c r="BV316" s="519">
        <f t="shared" si="3251"/>
        <v>0.74420399999999998</v>
      </c>
      <c r="BW316" s="744">
        <v>949961</v>
      </c>
      <c r="BX316" s="519">
        <f t="shared" si="432"/>
        <v>11.432188</v>
      </c>
      <c r="BY316" s="744">
        <v>1703541</v>
      </c>
      <c r="BZ316" s="519">
        <f t="shared" ref="BZ316" si="3342">SUM(BY305:BY316)/1000000</f>
        <v>21.507254</v>
      </c>
      <c r="CA316" s="516">
        <f t="shared" ref="CA316" si="3343">CC316-BY316</f>
        <v>1471796</v>
      </c>
      <c r="CB316" s="519">
        <f t="shared" ref="CB316" si="3344">SUM(CA305:CA316)/1000000</f>
        <v>18.605991</v>
      </c>
      <c r="CC316" s="744">
        <v>3175337</v>
      </c>
      <c r="CD316" s="519">
        <f t="shared" ref="CD316" si="3345">SUM(CC305:CC316)/1000000</f>
        <v>40.113244999999999</v>
      </c>
      <c r="CE316" s="516">
        <f t="shared" ref="CE316" si="3346">BS316+BY316</f>
        <v>2601594</v>
      </c>
      <c r="CF316" s="519">
        <f t="shared" ref="CF316" si="3347">SUM(CE305:CE316)/1000000</f>
        <v>32.195238000000003</v>
      </c>
      <c r="CG316" s="516">
        <f t="shared" ref="CG316" si="3348">CI316-CE316</f>
        <v>1525578</v>
      </c>
      <c r="CH316" s="519">
        <f t="shared" ref="CH316" si="3349">SUM(CG305:CG316)/1000000</f>
        <v>19.3752</v>
      </c>
      <c r="CI316" s="744">
        <v>4127172</v>
      </c>
      <c r="CJ316" s="471">
        <f t="shared" si="3163"/>
        <v>51.570438000000003</v>
      </c>
      <c r="CK316" s="96"/>
      <c r="CL316" s="514">
        <v>991</v>
      </c>
      <c r="CM316" s="868">
        <f t="shared" si="403"/>
        <v>1.1109989909182645</v>
      </c>
      <c r="CN316" s="613"/>
      <c r="CO316" s="96"/>
      <c r="CP316" s="666">
        <f t="shared" ref="CP316" si="3350">AZ316*$CM316</f>
        <v>492643.61654894054</v>
      </c>
      <c r="CQ316" s="693">
        <f t="shared" ref="CQ316" si="3351">SUM(CP305:CP316)/1000000</f>
        <v>6.7889202612897233</v>
      </c>
      <c r="CR316" s="666">
        <f t="shared" ref="CR316" si="3352">BB316*$CM316</f>
        <v>212532.99596367308</v>
      </c>
      <c r="CS316" s="693">
        <f t="shared" ref="CS316" si="3353">SUM(CR305:CR316)/1000000</f>
        <v>2.0154633330996092</v>
      </c>
      <c r="CT316" s="666">
        <f t="shared" ref="CT316" si="3354">BD316*$CM316</f>
        <v>705176.61251261353</v>
      </c>
      <c r="CU316" s="693">
        <f t="shared" ref="CU316" si="3355">SUM(CT305:CT316)/1000000</f>
        <v>8.8043835943893303</v>
      </c>
      <c r="CV316" s="666">
        <f t="shared" ref="CV316" si="3356">BF316*$CM316</f>
        <v>616454.45509586285</v>
      </c>
      <c r="CW316" s="693">
        <f t="shared" ref="CW316" si="3357">SUM(CV305:CV316)/1000000</f>
        <v>7.0732807984157544</v>
      </c>
      <c r="CX316" s="666">
        <f t="shared" ref="CX316" si="3358">BH316*$CM316</f>
        <v>3625213.0383451064</v>
      </c>
      <c r="CY316" s="693">
        <f t="shared" ref="CY316" si="3359">SUM(CX305:CX316)/1000000</f>
        <v>40.86569975640537</v>
      </c>
      <c r="CZ316" s="666">
        <f t="shared" ref="CZ316" si="3360">BJ316*$CM316</f>
        <v>4241667.4934409689</v>
      </c>
      <c r="DA316" s="693">
        <f t="shared" ref="DA316" si="3361">SUM(CZ305:CZ316)/1000000</f>
        <v>47.938980554821129</v>
      </c>
      <c r="DB316" s="666">
        <f t="shared" ref="DB316" si="3362">BL316*$CM316</f>
        <v>1109098.0716448033</v>
      </c>
      <c r="DC316" s="693">
        <f t="shared" ref="DC316" si="3363">SUM(DB305:DB316)/1000000</f>
        <v>13.862201059705475</v>
      </c>
      <c r="DD316" s="666">
        <f t="shared" ref="DD316" si="3364">BN316*$CM316</f>
        <v>3837746.0343087795</v>
      </c>
      <c r="DE316" s="693">
        <f t="shared" ref="DE316" si="3365">SUM(DD305:DD316)/1000000</f>
        <v>42.881163089504973</v>
      </c>
      <c r="DF316" s="666">
        <f t="shared" ref="DF316" si="3366">BP316*$CM316</f>
        <v>4947528.4813319882</v>
      </c>
      <c r="DG316" s="693">
        <f t="shared" ref="DG316" si="3367">SUM(DF305:DF316)/1000000</f>
        <v>56.760042608401655</v>
      </c>
      <c r="DH316" s="20"/>
      <c r="DI316" s="666">
        <f t="shared" ref="DI316" si="3368">BS316*$CM316</f>
        <v>997735.97679112013</v>
      </c>
      <c r="DJ316" s="693">
        <f t="shared" ref="DJ316" si="3369">SUM(DI305:DI316)/1000000</f>
        <v>11.773596421454455</v>
      </c>
      <c r="DK316" s="666">
        <f t="shared" ref="DK316" si="3370">BU316*$CM316</f>
        <v>57669.73562058527</v>
      </c>
      <c r="DL316" s="693">
        <f t="shared" ref="DL316" si="3371">SUM(DK305:DK316)/1000000</f>
        <v>0.82007467843335158</v>
      </c>
      <c r="DM316" s="666">
        <f t="shared" ref="DM316" si="3372">BW316*$CM316</f>
        <v>1055405.7124117054</v>
      </c>
      <c r="DN316" s="693">
        <f t="shared" ref="DN316" si="3373">SUM(DM305:DM316)/1000000</f>
        <v>12.593671099887809</v>
      </c>
      <c r="DO316" s="666">
        <f t="shared" ref="DO316" si="3374">BY316*$CM316</f>
        <v>1892632.3319878911</v>
      </c>
      <c r="DP316" s="693">
        <f t="shared" ref="DP316" si="3375">SUM(DO305:DO316)/1000000</f>
        <v>23.688572468757062</v>
      </c>
      <c r="DQ316" s="666">
        <f t="shared" ref="DQ316" si="3376">CA316*$CM316</f>
        <v>1635163.870837538</v>
      </c>
      <c r="DR316" s="693">
        <f t="shared" ref="DR316" si="3377">SUM(DQ305:DQ316)/1000000</f>
        <v>20.497423483524624</v>
      </c>
      <c r="DS316" s="666">
        <f t="shared" ref="DS316" si="3378">CC316*$CM316</f>
        <v>3527796.2028254294</v>
      </c>
      <c r="DT316" s="693">
        <f t="shared" ref="DT316" si="3379">SUM(DS305:DS316)/1000000</f>
        <v>44.185995952281679</v>
      </c>
      <c r="DU316" s="666">
        <f t="shared" ref="DU316" si="3380">CE316*$CM316</f>
        <v>2890368.3087790115</v>
      </c>
      <c r="DV316" s="666">
        <f t="shared" ref="DV316" si="3381">SUM(DU305:DU316)/1000000</f>
        <v>35.462168890211515</v>
      </c>
      <c r="DW316" s="666">
        <f t="shared" ref="DW316" si="3382">CG316*$CM316</f>
        <v>1694915.618567104</v>
      </c>
      <c r="DX316" s="693">
        <f t="shared" ref="DX316" si="3383">SUM(DW305:DW316)/1000000</f>
        <v>21.34502235036631</v>
      </c>
      <c r="DY316" s="666">
        <f t="shared" ref="DY316" si="3384">CI316*$CM316</f>
        <v>4585283.9273461159</v>
      </c>
      <c r="DZ316" s="693">
        <f t="shared" ref="DZ316" si="3385">SUM(DY305:DY316)/1000000</f>
        <v>56.807191240577829</v>
      </c>
      <c r="EA316" s="91"/>
      <c r="EB316" s="388">
        <v>305000</v>
      </c>
      <c r="EC316" s="69">
        <f t="shared" si="405"/>
        <v>1071000</v>
      </c>
      <c r="ED316" s="388">
        <v>1376000</v>
      </c>
      <c r="EE316" s="388">
        <v>204000</v>
      </c>
      <c r="EF316" s="69">
        <f t="shared" si="406"/>
        <v>583000</v>
      </c>
      <c r="EG316" s="388">
        <v>787000</v>
      </c>
      <c r="EH316" s="388">
        <v>509000</v>
      </c>
      <c r="EI316" s="69">
        <f t="shared" si="435"/>
        <v>1654000</v>
      </c>
      <c r="EJ316" s="388">
        <v>2163000</v>
      </c>
      <c r="EK316" s="91"/>
      <c r="EL316" s="516">
        <f t="shared" ref="EL316" si="3386">SUM(EB305:EB316)</f>
        <v>4105000</v>
      </c>
      <c r="EM316" s="516">
        <f t="shared" ref="EM316" si="3387">SUM(EC305:EC316)</f>
        <v>17848000</v>
      </c>
      <c r="EN316" s="516">
        <f t="shared" ref="EN316" si="3388">SUM(ED305:ED316)</f>
        <v>21953000</v>
      </c>
      <c r="EO316" s="516">
        <f t="shared" ref="EO316" si="3389">SUM(EE305:EE316)</f>
        <v>3169000</v>
      </c>
      <c r="EP316" s="516">
        <f t="shared" ref="EP316" si="3390">SUM(EF305:EF316)</f>
        <v>12443000</v>
      </c>
      <c r="EQ316" s="516">
        <f t="shared" ref="EQ316" si="3391">SUM(EG305:EG316)</f>
        <v>15612000</v>
      </c>
      <c r="ER316" s="516">
        <f t="shared" ref="ER316" si="3392">SUM(EH305:EH316)</f>
        <v>7274000</v>
      </c>
      <c r="ES316" s="516">
        <f t="shared" ref="ES316" si="3393">SUM(EI305:EI316)</f>
        <v>30293000</v>
      </c>
      <c r="ET316" s="516">
        <f t="shared" ref="ET316" si="3394">SUM(EJ305:EJ316)</f>
        <v>37567000</v>
      </c>
      <c r="EU316" s="91"/>
    </row>
    <row r="317" spans="1:151">
      <c r="A317" s="61">
        <v>42552</v>
      </c>
      <c r="B317" s="457">
        <v>595</v>
      </c>
      <c r="C317" s="70">
        <f t="shared" si="437"/>
        <v>1284</v>
      </c>
      <c r="D317" s="457">
        <v>1879</v>
      </c>
      <c r="E317" s="70">
        <f t="shared" ref="E317" si="3395">H317-B317</f>
        <v>4474</v>
      </c>
      <c r="F317" s="70">
        <f t="shared" ref="F317" si="3396">I317-C317</f>
        <v>5303</v>
      </c>
      <c r="G317" s="70">
        <f t="shared" ref="G317" si="3397">J317-D317</f>
        <v>9777</v>
      </c>
      <c r="H317" s="457">
        <v>5069</v>
      </c>
      <c r="I317" s="70">
        <f t="shared" si="441"/>
        <v>6587</v>
      </c>
      <c r="J317" s="457">
        <v>11656</v>
      </c>
      <c r="K317" s="23"/>
      <c r="L317" s="457">
        <v>728</v>
      </c>
      <c r="M317" s="70">
        <f t="shared" si="442"/>
        <v>1071</v>
      </c>
      <c r="N317" s="457">
        <v>1799</v>
      </c>
      <c r="O317" s="70">
        <f t="shared" ref="O317" si="3398">R317-L317</f>
        <v>1318</v>
      </c>
      <c r="P317" s="70">
        <f t="shared" ref="P317" si="3399">S317-M317</f>
        <v>2089</v>
      </c>
      <c r="Q317" s="70">
        <f t="shared" ref="Q317" si="3400">T317-N317</f>
        <v>3407</v>
      </c>
      <c r="R317" s="457">
        <v>2046</v>
      </c>
      <c r="S317" s="70">
        <f t="shared" si="494"/>
        <v>3160</v>
      </c>
      <c r="T317" s="457">
        <v>5206</v>
      </c>
      <c r="U317" s="23"/>
      <c r="V317" s="457">
        <v>-133</v>
      </c>
      <c r="W317" s="70">
        <f t="shared" si="495"/>
        <v>213</v>
      </c>
      <c r="X317" s="457">
        <v>80</v>
      </c>
      <c r="Y317" s="70">
        <f t="shared" ref="Y317" si="3401">+E317-O317</f>
        <v>3156</v>
      </c>
      <c r="Z317" s="70">
        <f t="shared" ref="Z317" si="3402">+F317-P317</f>
        <v>3214</v>
      </c>
      <c r="AA317" s="70">
        <f t="shared" ref="AA317" si="3403">+G317-Q317</f>
        <v>6370</v>
      </c>
      <c r="AB317" s="457">
        <v>3023</v>
      </c>
      <c r="AC317" s="70">
        <f t="shared" si="497"/>
        <v>3427</v>
      </c>
      <c r="AD317" s="457">
        <v>6450</v>
      </c>
      <c r="AE317" s="23"/>
      <c r="AF317" s="233">
        <f t="shared" ref="AF317" si="3404">SUM(V306:V317)</f>
        <v>-2005</v>
      </c>
      <c r="AG317" s="233">
        <f t="shared" ref="AG317" si="3405">AH317-AF317</f>
        <v>3755</v>
      </c>
      <c r="AH317" s="233">
        <f t="shared" ref="AH317" si="3406">SUM(X306:X317)</f>
        <v>1750</v>
      </c>
      <c r="AI317" s="233">
        <f t="shared" ref="AI317" si="3407">AL317-AF317</f>
        <v>33956</v>
      </c>
      <c r="AJ317" s="233">
        <f t="shared" ref="AJ317" si="3408">AM317-AG317</f>
        <v>33309</v>
      </c>
      <c r="AK317" s="233">
        <f t="shared" ref="AK317" si="3409">AN317-AH317</f>
        <v>67265</v>
      </c>
      <c r="AL317" s="233">
        <f t="shared" ref="AL317" si="3410">SUM(AB306:AB317)</f>
        <v>31951</v>
      </c>
      <c r="AM317" s="233">
        <f t="shared" ref="AM317" si="3411">AN317-AL317</f>
        <v>37064</v>
      </c>
      <c r="AN317" s="233">
        <f t="shared" ref="AN317" si="3412">SUM(AD306:AD317)</f>
        <v>69015</v>
      </c>
      <c r="AO317" s="23"/>
      <c r="AP317" s="233">
        <f t="shared" ref="AP317" si="3413">SUM(B306:B317)</f>
        <v>7221</v>
      </c>
      <c r="AQ317" s="233">
        <f t="shared" ref="AQ317" si="3414">SUM(L306:L317)</f>
        <v>9226</v>
      </c>
      <c r="AR317" s="233">
        <f t="shared" ref="AR317" si="3415">SUM(V306:V317)</f>
        <v>-2005</v>
      </c>
      <c r="AS317" s="233">
        <f t="shared" ref="AS317" si="3416">SUM(E306:E317)</f>
        <v>45992</v>
      </c>
      <c r="AT317" s="233">
        <f t="shared" ref="AT317" si="3417">SUM(O306:O317)</f>
        <v>12036</v>
      </c>
      <c r="AU317" s="233">
        <f t="shared" ref="AU317" si="3418">+SUM(Y306:Y317)</f>
        <v>33956</v>
      </c>
      <c r="AV317" s="409">
        <f t="shared" ref="AV317" si="3419">SUM(H306:H317)</f>
        <v>53213</v>
      </c>
      <c r="AW317" s="409">
        <f t="shared" ref="AW317" si="3420">SUM(R306:R317)</f>
        <v>21262</v>
      </c>
      <c r="AX317" s="233">
        <f t="shared" ref="AX317" si="3421">SUM(AB306:AB317)</f>
        <v>31951</v>
      </c>
      <c r="AY317" s="75"/>
      <c r="AZ317" s="744">
        <v>574113</v>
      </c>
      <c r="BA317" s="518">
        <f t="shared" ref="BA317" si="3422">SUM(AZ306:AZ317)/1000000</f>
        <v>6.1630630000000002</v>
      </c>
      <c r="BB317" s="516">
        <f t="shared" ref="BB317" si="3423">BD317-AZ317</f>
        <v>138491</v>
      </c>
      <c r="BC317" s="518">
        <f t="shared" ref="BC317" si="3424">SUM(BB306:BB317)/1000000</f>
        <v>1.721149</v>
      </c>
      <c r="BD317" s="744">
        <v>712604</v>
      </c>
      <c r="BE317" s="518">
        <f t="shared" si="430"/>
        <v>7.8842119999999998</v>
      </c>
      <c r="BF317" s="744">
        <v>517005</v>
      </c>
      <c r="BG317" s="518">
        <f t="shared" ref="BG317" si="3425">SUM(BF306:BF317)/1000000</f>
        <v>6.3614009999999999</v>
      </c>
      <c r="BH317" s="516">
        <f t="shared" ref="BH317" si="3426">BJ317-BF317</f>
        <v>2940015</v>
      </c>
      <c r="BI317" s="518">
        <f t="shared" ref="BI317" si="3427">SUM(BH306:BH317)/1000000</f>
        <v>36.855336000000001</v>
      </c>
      <c r="BJ317" s="744">
        <v>3457020</v>
      </c>
      <c r="BK317" s="518">
        <f t="shared" ref="BK317" si="3428">SUM(BJ306:BJ317)/1000000</f>
        <v>43.216737000000002</v>
      </c>
      <c r="BL317" s="516">
        <f t="shared" ref="BL317" si="3429">AZ317+BF317</f>
        <v>1091118</v>
      </c>
      <c r="BM317" s="518">
        <f t="shared" ref="BM317" si="3430">SUM(BL306:BL317)/1000000</f>
        <v>12.524464</v>
      </c>
      <c r="BN317" s="516">
        <f t="shared" ref="BN317" si="3431">BB317+BH317</f>
        <v>3078506</v>
      </c>
      <c r="BO317" s="518">
        <f t="shared" ref="BO317" si="3432">SUM(BN306:BN317)/1000000</f>
        <v>38.576484999999998</v>
      </c>
      <c r="BP317" s="744">
        <v>4170155</v>
      </c>
      <c r="BQ317" s="518">
        <f t="shared" si="492"/>
        <v>51.114697</v>
      </c>
      <c r="BR317" s="20"/>
      <c r="BS317" s="744">
        <v>832817</v>
      </c>
      <c r="BT317" s="519">
        <f t="shared" ref="BT317" si="3433">SUM(BS306:BS317)/1000000</f>
        <v>10.596539</v>
      </c>
      <c r="BU317" s="516">
        <f t="shared" ref="BU317" si="3434">BW317-BS317</f>
        <v>63110</v>
      </c>
      <c r="BV317" s="519">
        <f t="shared" ref="BV317" si="3435">SUM(BU306:BU317)/1000000</f>
        <v>0.74105799999999999</v>
      </c>
      <c r="BW317" s="744">
        <v>895927</v>
      </c>
      <c r="BX317" s="519">
        <f t="shared" si="432"/>
        <v>11.337597000000001</v>
      </c>
      <c r="BY317" s="744">
        <v>1694053</v>
      </c>
      <c r="BZ317" s="519">
        <f t="shared" ref="BZ317" si="3436">SUM(BY306:BY317)/1000000</f>
        <v>21.344068</v>
      </c>
      <c r="CA317" s="516">
        <f t="shared" ref="CA317" si="3437">CC317-BY317</f>
        <v>1480272</v>
      </c>
      <c r="CB317" s="519">
        <f t="shared" ref="CB317" si="3438">SUM(CA306:CA317)/1000000</f>
        <v>18.324501999999999</v>
      </c>
      <c r="CC317" s="744">
        <v>3174325</v>
      </c>
      <c r="CD317" s="519">
        <f t="shared" ref="CD317" si="3439">SUM(CC306:CC317)/1000000</f>
        <v>39.668570000000003</v>
      </c>
      <c r="CE317" s="516">
        <f t="shared" ref="CE317" si="3440">BS317+BY317</f>
        <v>2526870</v>
      </c>
      <c r="CF317" s="519">
        <f t="shared" ref="CF317" si="3441">SUM(CE306:CE317)/1000000</f>
        <v>31.940607</v>
      </c>
      <c r="CG317" s="516">
        <f t="shared" ref="CG317" si="3442">CI317-CE317</f>
        <v>1545223</v>
      </c>
      <c r="CH317" s="519">
        <f t="shared" ref="CH317" si="3443">SUM(CG306:CG317)/1000000</f>
        <v>19.090302000000001</v>
      </c>
      <c r="CI317" s="744">
        <v>4072093</v>
      </c>
      <c r="CJ317" s="471">
        <f t="shared" si="3163"/>
        <v>51.030909000000001</v>
      </c>
      <c r="CK317" s="96"/>
      <c r="CL317" s="514">
        <v>991</v>
      </c>
      <c r="CM317" s="868">
        <f t="shared" si="403"/>
        <v>1.1109989909182645</v>
      </c>
      <c r="CN317" s="613"/>
      <c r="CO317" s="96"/>
      <c r="CP317" s="666">
        <f t="shared" ref="CP317" si="3444">AZ317*$CM317</f>
        <v>637838.96367305762</v>
      </c>
      <c r="CQ317" s="693">
        <f t="shared" ref="CQ317" si="3445">SUM(CP306:CP317)/1000000</f>
        <v>6.803129646015412</v>
      </c>
      <c r="CR317" s="666">
        <f t="shared" ref="CR317" si="3446">BB317*$CM317</f>
        <v>153863.36125126138</v>
      </c>
      <c r="CS317" s="693">
        <f t="shared" ref="CS317" si="3447">SUM(CR306:CR317)/1000000</f>
        <v>1.9010085116299174</v>
      </c>
      <c r="CT317" s="666">
        <f t="shared" ref="CT317" si="3448">BD317*$CM317</f>
        <v>791702.32492431893</v>
      </c>
      <c r="CU317" s="693">
        <f t="shared" ref="CU317" si="3449">SUM(CT306:CT317)/1000000</f>
        <v>8.7041381576453283</v>
      </c>
      <c r="CV317" s="666">
        <f t="shared" ref="CV317" si="3450">BF317*$CM317</f>
        <v>574392.03329969733</v>
      </c>
      <c r="CW317" s="693">
        <f t="shared" ref="CW317" si="3451">SUM(CV306:CV317)/1000000</f>
        <v>7.0200842448236944</v>
      </c>
      <c r="CX317" s="666">
        <f t="shared" ref="CX317" si="3452">BH317*$CM317</f>
        <v>3266353.6982845613</v>
      </c>
      <c r="CY317" s="693">
        <f t="shared" ref="CY317" si="3453">SUM(CX306:CX317)/1000000</f>
        <v>40.708905599675028</v>
      </c>
      <c r="CZ317" s="666">
        <f t="shared" ref="CZ317" si="3454">BJ317*$CM317</f>
        <v>3840745.7315842588</v>
      </c>
      <c r="DA317" s="693">
        <f t="shared" ref="DA317" si="3455">SUM(CZ306:CZ317)/1000000</f>
        <v>47.728989844498734</v>
      </c>
      <c r="DB317" s="666">
        <f t="shared" ref="DB317" si="3456">BL317*$CM317</f>
        <v>1212230.9969727548</v>
      </c>
      <c r="DC317" s="693">
        <f t="shared" ref="DC317" si="3457">SUM(DB306:DB317)/1000000</f>
        <v>13.823213890839105</v>
      </c>
      <c r="DD317" s="666">
        <f t="shared" ref="DD317" si="3458">BN317*$CM317</f>
        <v>3420217.0595358228</v>
      </c>
      <c r="DE317" s="693">
        <f t="shared" ref="DE317" si="3459">SUM(DD306:DD317)/1000000</f>
        <v>42.609914111304946</v>
      </c>
      <c r="DF317" s="666">
        <f t="shared" ref="DF317" si="3460">BP317*$CM317</f>
        <v>4633037.9969727555</v>
      </c>
      <c r="DG317" s="693">
        <f t="shared" ref="DG317" si="3461">SUM(DF306:DF317)/1000000</f>
        <v>56.448277496139049</v>
      </c>
      <c r="DH317" s="20"/>
      <c r="DI317" s="666">
        <f t="shared" ref="DI317" si="3462">BS317*$CM317</f>
        <v>925258.84661957622</v>
      </c>
      <c r="DJ317" s="693">
        <f t="shared" ref="DJ317" si="3463">SUM(DI306:DI317)/1000000</f>
        <v>11.688316576912165</v>
      </c>
      <c r="DK317" s="666">
        <f t="shared" ref="DK317" si="3464">BU317*$CM317</f>
        <v>70115.146316851678</v>
      </c>
      <c r="DL317" s="693">
        <f t="shared" ref="DL317" si="3465">SUM(DK306:DK317)/1000000</f>
        <v>0.81774905414444377</v>
      </c>
      <c r="DM317" s="666">
        <f t="shared" ref="DM317" si="3466">BW317*$CM317</f>
        <v>995373.99293642794</v>
      </c>
      <c r="DN317" s="693">
        <f t="shared" ref="DN317" si="3467">SUM(DM306:DM317)/1000000</f>
        <v>12.506065631056609</v>
      </c>
      <c r="DO317" s="666">
        <f t="shared" ref="DO317" si="3468">BY317*$CM317</f>
        <v>1882091.1735620587</v>
      </c>
      <c r="DP317" s="693">
        <f t="shared" ref="DP317" si="3469">SUM(DO306:DO317)/1000000</f>
        <v>23.540057744603132</v>
      </c>
      <c r="DQ317" s="666">
        <f t="shared" ref="DQ317" si="3470">CA317*$CM317</f>
        <v>1644580.6982845613</v>
      </c>
      <c r="DR317" s="693">
        <f t="shared" ref="DR317" si="3471">SUM(DQ306:DQ317)/1000000</f>
        <v>20.215788828283866</v>
      </c>
      <c r="DS317" s="666">
        <f t="shared" ref="DS317" si="3472">CC317*$CM317</f>
        <v>3526671.87184662</v>
      </c>
      <c r="DT317" s="693">
        <f t="shared" ref="DT317" si="3473">SUM(DS306:DS317)/1000000</f>
        <v>43.755846572886988</v>
      </c>
      <c r="DU317" s="666">
        <f t="shared" ref="DU317" si="3474">CE317*$CM317</f>
        <v>2807350.0201816349</v>
      </c>
      <c r="DV317" s="666">
        <f t="shared" ref="DV317" si="3475">SUM(DU306:DU317)/1000000</f>
        <v>35.22837432151529</v>
      </c>
      <c r="DW317" s="666">
        <f t="shared" ref="DW317" si="3476">CG317*$CM317</f>
        <v>1716741.1937436934</v>
      </c>
      <c r="DX317" s="693">
        <f t="shared" ref="DX317" si="3477">SUM(DW306:DW317)/1000000</f>
        <v>21.060807018787258</v>
      </c>
      <c r="DY317" s="666">
        <f t="shared" ref="DY317" si="3478">CI317*$CM317</f>
        <v>4524091.2139253281</v>
      </c>
      <c r="DZ317" s="693">
        <f t="shared" ref="DZ317" si="3479">SUM(DY306:DY317)/1000000</f>
        <v>56.289181340302555</v>
      </c>
      <c r="EA317" s="91"/>
      <c r="EB317" s="388">
        <v>332000</v>
      </c>
      <c r="EC317" s="69">
        <f t="shared" si="405"/>
        <v>1297000</v>
      </c>
      <c r="ED317" s="388">
        <v>1629000</v>
      </c>
      <c r="EE317" s="388">
        <v>229000</v>
      </c>
      <c r="EF317" s="69">
        <f t="shared" si="406"/>
        <v>778000</v>
      </c>
      <c r="EG317" s="388">
        <v>1007000</v>
      </c>
      <c r="EH317" s="388">
        <v>561000</v>
      </c>
      <c r="EI317" s="69">
        <f t="shared" si="435"/>
        <v>2075000</v>
      </c>
      <c r="EJ317" s="388">
        <v>2636000</v>
      </c>
      <c r="EK317" s="91"/>
      <c r="EL317" s="516">
        <f t="shared" ref="EL317" si="3480">SUM(EB306:EB317)</f>
        <v>4117000</v>
      </c>
      <c r="EM317" s="516">
        <f t="shared" ref="EM317" si="3481">SUM(EC306:EC317)</f>
        <v>17868000</v>
      </c>
      <c r="EN317" s="516">
        <f t="shared" ref="EN317" si="3482">SUM(ED306:ED317)</f>
        <v>21985000</v>
      </c>
      <c r="EO317" s="516">
        <f t="shared" ref="EO317" si="3483">SUM(EE306:EE317)</f>
        <v>3200000</v>
      </c>
      <c r="EP317" s="516">
        <f t="shared" ref="EP317" si="3484">SUM(EF306:EF317)</f>
        <v>12549000</v>
      </c>
      <c r="EQ317" s="516">
        <f t="shared" ref="EQ317" si="3485">SUM(EG306:EG317)</f>
        <v>15749000</v>
      </c>
      <c r="ER317" s="516">
        <f t="shared" ref="ER317" si="3486">SUM(EH306:EH317)</f>
        <v>7317000</v>
      </c>
      <c r="ES317" s="516">
        <f t="shared" ref="ES317" si="3487">SUM(EI306:EI317)</f>
        <v>30419000</v>
      </c>
      <c r="ET317" s="516">
        <f t="shared" ref="ET317" si="3488">SUM(EJ306:EJ317)</f>
        <v>37736000</v>
      </c>
      <c r="EU317" s="91"/>
    </row>
    <row r="318" spans="1:151">
      <c r="A318" s="61">
        <v>42583</v>
      </c>
      <c r="B318" s="457">
        <v>574</v>
      </c>
      <c r="C318" s="70">
        <f t="shared" si="437"/>
        <v>1358</v>
      </c>
      <c r="D318" s="457">
        <v>1932</v>
      </c>
      <c r="E318" s="70">
        <f t="shared" ref="E318" si="3489">H318-B318</f>
        <v>3856</v>
      </c>
      <c r="F318" s="70">
        <f t="shared" ref="F318" si="3490">I318-C318</f>
        <v>4162</v>
      </c>
      <c r="G318" s="70">
        <f t="shared" ref="G318" si="3491">J318-D318</f>
        <v>8018</v>
      </c>
      <c r="H318" s="457">
        <v>4430</v>
      </c>
      <c r="I318" s="70">
        <f t="shared" si="441"/>
        <v>5520</v>
      </c>
      <c r="J318" s="457">
        <v>9950</v>
      </c>
      <c r="K318" s="23"/>
      <c r="L318" s="457">
        <v>651</v>
      </c>
      <c r="M318" s="70">
        <f t="shared" si="442"/>
        <v>1029</v>
      </c>
      <c r="N318" s="457">
        <v>1680</v>
      </c>
      <c r="O318" s="70">
        <f t="shared" ref="O318" si="3492">R318-L318</f>
        <v>1068</v>
      </c>
      <c r="P318" s="70">
        <f t="shared" ref="P318" si="3493">S318-M318</f>
        <v>1752</v>
      </c>
      <c r="Q318" s="70">
        <f t="shared" ref="Q318" si="3494">T318-N318</f>
        <v>2820</v>
      </c>
      <c r="R318" s="457">
        <v>1719</v>
      </c>
      <c r="S318" s="70">
        <f t="shared" si="494"/>
        <v>2781</v>
      </c>
      <c r="T318" s="457">
        <v>4500</v>
      </c>
      <c r="U318" s="23"/>
      <c r="V318" s="457">
        <v>-77</v>
      </c>
      <c r="W318" s="70">
        <f t="shared" si="495"/>
        <v>329</v>
      </c>
      <c r="X318" s="457">
        <v>252</v>
      </c>
      <c r="Y318" s="70">
        <f t="shared" ref="Y318" si="3495">+E318-O318</f>
        <v>2788</v>
      </c>
      <c r="Z318" s="70">
        <f t="shared" ref="Z318" si="3496">+F318-P318</f>
        <v>2410</v>
      </c>
      <c r="AA318" s="70">
        <f t="shared" ref="AA318" si="3497">+G318-Q318</f>
        <v>5198</v>
      </c>
      <c r="AB318" s="457">
        <v>2711</v>
      </c>
      <c r="AC318" s="70">
        <f t="shared" si="497"/>
        <v>2739</v>
      </c>
      <c r="AD318" s="457">
        <v>5450</v>
      </c>
      <c r="AE318" s="23"/>
      <c r="AF318" s="233">
        <f t="shared" ref="AF318" si="3498">SUM(V307:V318)</f>
        <v>-1968</v>
      </c>
      <c r="AG318" s="233">
        <f t="shared" ref="AG318:AH318" si="3499">SUM(W307:W318)</f>
        <v>3727</v>
      </c>
      <c r="AH318" s="233">
        <f t="shared" si="3499"/>
        <v>1759</v>
      </c>
      <c r="AI318" s="233">
        <f t="shared" ref="AI318" si="3500">AL318-AF318</f>
        <v>34155</v>
      </c>
      <c r="AJ318" s="233">
        <f t="shared" ref="AJ318" si="3501">AM318-AG318</f>
        <v>33205</v>
      </c>
      <c r="AK318" s="233">
        <f t="shared" ref="AK318" si="3502">AN318-AH318</f>
        <v>67360</v>
      </c>
      <c r="AL318" s="233">
        <f t="shared" ref="AL318" si="3503">SUM(AB307:AB318)</f>
        <v>32187</v>
      </c>
      <c r="AM318" s="233">
        <f t="shared" ref="AM318" si="3504">AN318-AL318</f>
        <v>36932</v>
      </c>
      <c r="AN318" s="233">
        <f t="shared" ref="AN318" si="3505">SUM(AD307:AD318)</f>
        <v>69119</v>
      </c>
      <c r="AO318" s="23"/>
      <c r="AP318" s="233">
        <f t="shared" ref="AP318" si="3506">SUM(B307:B318)</f>
        <v>7240</v>
      </c>
      <c r="AQ318" s="233">
        <f t="shared" ref="AQ318" si="3507">SUM(L307:L318)</f>
        <v>9208</v>
      </c>
      <c r="AR318" s="233">
        <f t="shared" ref="AR318" si="3508">SUM(V307:V318)</f>
        <v>-1968</v>
      </c>
      <c r="AS318" s="233">
        <f t="shared" ref="AS318" si="3509">SUM(E307:E318)</f>
        <v>46125</v>
      </c>
      <c r="AT318" s="233">
        <f t="shared" ref="AT318" si="3510">SUM(O307:O318)</f>
        <v>11970</v>
      </c>
      <c r="AU318" s="233">
        <f t="shared" ref="AU318" si="3511">+SUM(Y307:Y318)</f>
        <v>34155</v>
      </c>
      <c r="AV318" s="409">
        <f t="shared" ref="AV318" si="3512">SUM(H307:H318)</f>
        <v>53365</v>
      </c>
      <c r="AW318" s="409">
        <f t="shared" ref="AW318" si="3513">SUM(R307:R318)</f>
        <v>21178</v>
      </c>
      <c r="AX318" s="233">
        <f t="shared" ref="AX318" si="3514">SUM(AB307:AB318)</f>
        <v>32187</v>
      </c>
      <c r="AY318" s="75"/>
      <c r="AZ318" s="744">
        <v>448464</v>
      </c>
      <c r="BA318" s="518">
        <f t="shared" ref="BA318" si="3515">SUM(AZ307:AZ318)/1000000</f>
        <v>6.109979</v>
      </c>
      <c r="BB318" s="516">
        <f t="shared" ref="BB318" si="3516">BD318-AZ318</f>
        <v>152651</v>
      </c>
      <c r="BC318" s="518">
        <f t="shared" ref="BC318" si="3517">SUM(BB307:BB318)/1000000</f>
        <v>1.7517799999999999</v>
      </c>
      <c r="BD318" s="744">
        <v>601115</v>
      </c>
      <c r="BE318" s="518">
        <f t="shared" si="430"/>
        <v>7.8617590000000002</v>
      </c>
      <c r="BF318" s="744">
        <v>524584</v>
      </c>
      <c r="BG318" s="518">
        <f t="shared" ref="BG318" si="3518">SUM(BF307:BF318)/1000000</f>
        <v>6.3482380000000003</v>
      </c>
      <c r="BH318" s="516">
        <f t="shared" ref="BH318" si="3519">BJ318-BF318</f>
        <v>2448596</v>
      </c>
      <c r="BI318" s="518">
        <f t="shared" ref="BI318" si="3520">SUM(BH307:BH318)/1000000</f>
        <v>36.597011999999999</v>
      </c>
      <c r="BJ318" s="744">
        <v>2973180</v>
      </c>
      <c r="BK318" s="518">
        <f t="shared" ref="BK318" si="3521">SUM(BJ307:BJ318)/1000000</f>
        <v>42.945250000000001</v>
      </c>
      <c r="BL318" s="516">
        <f t="shared" ref="BL318" si="3522">AZ318+BF318</f>
        <v>973048</v>
      </c>
      <c r="BM318" s="518">
        <f t="shared" ref="BM318" si="3523">SUM(BL307:BL318)/1000000</f>
        <v>12.458216999999999</v>
      </c>
      <c r="BN318" s="516">
        <f t="shared" ref="BN318" si="3524">BB318+BH318</f>
        <v>2601247</v>
      </c>
      <c r="BO318" s="518">
        <f t="shared" ref="BO318" si="3525">SUM(BN307:BN318)/1000000</f>
        <v>38.348792000000003</v>
      </c>
      <c r="BP318" s="744">
        <v>3575115</v>
      </c>
      <c r="BQ318" s="518">
        <f t="shared" si="492"/>
        <v>50.820278999999999</v>
      </c>
      <c r="BR318" s="20"/>
      <c r="BS318" s="744">
        <v>931727</v>
      </c>
      <c r="BT318" s="519">
        <f t="shared" ref="BT318" si="3526">SUM(BS307:BS318)/1000000</f>
        <v>10.662639</v>
      </c>
      <c r="BU318" s="516">
        <f t="shared" ref="BU318" si="3527">BW318-BS318</f>
        <v>66520</v>
      </c>
      <c r="BV318" s="519">
        <f t="shared" ref="BV318" si="3528">SUM(BU307:BU318)/1000000</f>
        <v>0.73996799999999996</v>
      </c>
      <c r="BW318" s="744">
        <v>998247</v>
      </c>
      <c r="BX318" s="519">
        <f t="shared" si="432"/>
        <v>11.402607</v>
      </c>
      <c r="BY318" s="744">
        <v>1953468</v>
      </c>
      <c r="BZ318" s="519">
        <f t="shared" ref="BZ318" si="3529">SUM(BY307:BY318)/1000000</f>
        <v>21.331524000000002</v>
      </c>
      <c r="CA318" s="516">
        <f t="shared" ref="CA318" si="3530">CC318-BY318</f>
        <v>1661872</v>
      </c>
      <c r="CB318" s="519">
        <f t="shared" ref="CB318" si="3531">SUM(CA307:CA318)/1000000</f>
        <v>18.299548000000001</v>
      </c>
      <c r="CC318" s="744">
        <v>3615340</v>
      </c>
      <c r="CD318" s="519">
        <f t="shared" ref="CD318" si="3532">SUM(CC307:CC318)/1000000</f>
        <v>39.631072000000003</v>
      </c>
      <c r="CE318" s="516">
        <f t="shared" ref="CE318" si="3533">BS318+BY318</f>
        <v>2885195</v>
      </c>
      <c r="CF318" s="519">
        <f t="shared" ref="CF318" si="3534">SUM(CE307:CE318)/1000000</f>
        <v>31.994163</v>
      </c>
      <c r="CG318" s="516">
        <f t="shared" ref="CG318" si="3535">CI318-CE318</f>
        <v>1730421</v>
      </c>
      <c r="CH318" s="519">
        <f t="shared" ref="CH318" si="3536">SUM(CG307:CG318)/1000000</f>
        <v>19.064219000000001</v>
      </c>
      <c r="CI318" s="744">
        <v>4615616</v>
      </c>
      <c r="CJ318" s="471">
        <f t="shared" si="3163"/>
        <v>51.058382000000002</v>
      </c>
      <c r="CK318" s="96"/>
      <c r="CL318" s="514">
        <v>991</v>
      </c>
      <c r="CM318" s="868">
        <f t="shared" si="403"/>
        <v>1.1109989909182645</v>
      </c>
      <c r="CN318" s="613"/>
      <c r="CO318" s="96"/>
      <c r="CP318" s="666">
        <f t="shared" ref="CP318" si="3537">AZ318*$CM318</f>
        <v>498243.05146316858</v>
      </c>
      <c r="CQ318" s="693">
        <f t="shared" ref="CQ318" si="3538">SUM(CP307:CP318)/1000000</f>
        <v>6.7530069099909946</v>
      </c>
      <c r="CR318" s="666">
        <f t="shared" ref="CR318" si="3539">BB318*$CM318</f>
        <v>169595.10696266399</v>
      </c>
      <c r="CS318" s="693">
        <f t="shared" ref="CS318" si="3540">SUM(CR307:CR318)/1000000</f>
        <v>1.9371934696352826</v>
      </c>
      <c r="CT318" s="666">
        <f t="shared" ref="CT318" si="3541">BD318*$CM318</f>
        <v>667838.15842583252</v>
      </c>
      <c r="CU318" s="693">
        <f t="shared" ref="CU318" si="3542">SUM(CT307:CT318)/1000000</f>
        <v>8.6902003796262761</v>
      </c>
      <c r="CV318" s="666">
        <f t="shared" ref="CV318" si="3543">BF318*$CM318</f>
        <v>582812.29465186689</v>
      </c>
      <c r="CW318" s="693">
        <f t="shared" ref="CW318" si="3544">SUM(CV307:CV318)/1000000</f>
        <v>7.0149526993563951</v>
      </c>
      <c r="CX318" s="666">
        <f t="shared" ref="CX318" si="3545">BH318*$CM318</f>
        <v>2720387.6851664986</v>
      </c>
      <c r="CY318" s="693">
        <f t="shared" ref="CY318" si="3546">SUM(CX307:CX318)/1000000</f>
        <v>40.469691576797835</v>
      </c>
      <c r="CZ318" s="666">
        <f t="shared" ref="CZ318" si="3547">BJ318*$CM318</f>
        <v>3303199.9798183655</v>
      </c>
      <c r="DA318" s="693">
        <f t="shared" ref="DA318" si="3548">SUM(CZ307:CZ318)/1000000</f>
        <v>47.484644276154235</v>
      </c>
      <c r="DB318" s="666">
        <f t="shared" ref="DB318" si="3549">BL318*$CM318</f>
        <v>1081055.3461150355</v>
      </c>
      <c r="DC318" s="693">
        <f t="shared" ref="DC318" si="3550">SUM(DB307:DB318)/1000000</f>
        <v>13.767959609347388</v>
      </c>
      <c r="DD318" s="666">
        <f t="shared" ref="DD318" si="3551">BN318*$CM318</f>
        <v>2889982.7921291627</v>
      </c>
      <c r="DE318" s="693">
        <f t="shared" ref="DE318" si="3552">SUM(DD307:DD318)/1000000</f>
        <v>42.406885046433118</v>
      </c>
      <c r="DF318" s="666">
        <f t="shared" ref="DF318" si="3553">BP318*$CM318</f>
        <v>3971949.1574167511</v>
      </c>
      <c r="DG318" s="693">
        <f t="shared" ref="DG318" si="3554">SUM(DF307:DF318)/1000000</f>
        <v>56.189486005095034</v>
      </c>
      <c r="DH318" s="20"/>
      <c r="DI318" s="666">
        <f t="shared" ref="DI318" si="3555">BS318*$CM318</f>
        <v>1035147.7568113018</v>
      </c>
      <c r="DJ318" s="693">
        <f t="shared" ref="DJ318" si="3556">SUM(DI307:DI318)/1000000</f>
        <v>11.777034018927042</v>
      </c>
      <c r="DK318" s="666">
        <f t="shared" ref="DK318" si="3557">BU318*$CM318</f>
        <v>73903.652875882952</v>
      </c>
      <c r="DL318" s="693">
        <f t="shared" ref="DL318" si="3558">SUM(DK307:DK318)/1000000</f>
        <v>0.81773154515339519</v>
      </c>
      <c r="DM318" s="666">
        <f t="shared" ref="DM318" si="3559">BW318*$CM318</f>
        <v>1109051.4096871847</v>
      </c>
      <c r="DN318" s="693">
        <f t="shared" ref="DN318" si="3560">SUM(DM307:DM318)/1000000</f>
        <v>12.59476556408044</v>
      </c>
      <c r="DO318" s="666">
        <f t="shared" ref="DO318" si="3561">BY318*$CM318</f>
        <v>2170300.9767911201</v>
      </c>
      <c r="DP318" s="693">
        <f t="shared" ref="DP318" si="3562">SUM(DO307:DO318)/1000000</f>
        <v>23.560826236786504</v>
      </c>
      <c r="DQ318" s="666">
        <f t="shared" ref="DQ318" si="3563">CA318*$CM318</f>
        <v>1846338.1150353181</v>
      </c>
      <c r="DR318" s="693">
        <f t="shared" ref="DR318" si="3564">SUM(DQ307:DQ318)/1000000</f>
        <v>20.217841515315204</v>
      </c>
      <c r="DS318" s="666">
        <f t="shared" ref="DS318" si="3565">CC318*$CM318</f>
        <v>4016639.0918264384</v>
      </c>
      <c r="DT318" s="693">
        <f t="shared" ref="DT318" si="3566">SUM(DS307:DS318)/1000000</f>
        <v>43.778667752101718</v>
      </c>
      <c r="DU318" s="666">
        <f t="shared" ref="DU318" si="3567">CE318*$CM318</f>
        <v>3205448.7336024223</v>
      </c>
      <c r="DV318" s="666">
        <f t="shared" ref="DV318" si="3568">SUM(DU307:DU318)/1000000</f>
        <v>35.337860255713544</v>
      </c>
      <c r="DW318" s="666">
        <f t="shared" ref="DW318" si="3569">CG318*$CM318</f>
        <v>1922495.9848637742</v>
      </c>
      <c r="DX318" s="693">
        <f t="shared" ref="DX318" si="3570">SUM(DW307:DW318)/1000000</f>
        <v>21.062835373065134</v>
      </c>
      <c r="DY318" s="666">
        <f t="shared" ref="DY318" si="3571">CI318*$CM318</f>
        <v>5127944.7184661962</v>
      </c>
      <c r="DZ318" s="693">
        <f t="shared" ref="DZ318" si="3572">SUM(DY307:DY318)/1000000</f>
        <v>56.400695628778678</v>
      </c>
      <c r="EA318" s="91"/>
      <c r="EB318" s="388">
        <v>337000</v>
      </c>
      <c r="EC318" s="69">
        <f t="shared" si="405"/>
        <v>1174000</v>
      </c>
      <c r="ED318" s="388">
        <v>1511000</v>
      </c>
      <c r="EE318" s="388">
        <v>230000</v>
      </c>
      <c r="EF318" s="69">
        <f t="shared" si="406"/>
        <v>708000</v>
      </c>
      <c r="EG318" s="388">
        <v>938000</v>
      </c>
      <c r="EH318" s="388">
        <v>567000</v>
      </c>
      <c r="EI318" s="69">
        <f t="shared" si="435"/>
        <v>1882000</v>
      </c>
      <c r="EJ318" s="388">
        <v>2449000</v>
      </c>
      <c r="EK318" s="91"/>
      <c r="EL318" s="516">
        <f t="shared" ref="EL318" si="3573">SUM(EB307:EB318)</f>
        <v>4129000</v>
      </c>
      <c r="EM318" s="516">
        <f t="shared" ref="EM318" si="3574">SUM(EC307:EC318)</f>
        <v>17893000</v>
      </c>
      <c r="EN318" s="516">
        <f t="shared" ref="EN318" si="3575">SUM(ED307:ED318)</f>
        <v>22022000</v>
      </c>
      <c r="EO318" s="516">
        <f t="shared" ref="EO318" si="3576">SUM(EE307:EE318)</f>
        <v>3219000</v>
      </c>
      <c r="EP318" s="516">
        <f t="shared" ref="EP318" si="3577">SUM(EF307:EF318)</f>
        <v>12641000</v>
      </c>
      <c r="EQ318" s="516">
        <f t="shared" ref="EQ318" si="3578">SUM(EG307:EG318)</f>
        <v>15860000</v>
      </c>
      <c r="ER318" s="516">
        <f t="shared" ref="ER318" si="3579">SUM(EH307:EH318)</f>
        <v>7347000</v>
      </c>
      <c r="ES318" s="516">
        <f t="shared" ref="ES318" si="3580">SUM(EI307:EI318)</f>
        <v>30537000</v>
      </c>
      <c r="ET318" s="516">
        <f t="shared" ref="ET318" si="3581">SUM(EJ307:EJ318)</f>
        <v>37884000</v>
      </c>
      <c r="EU318" s="91"/>
    </row>
    <row r="319" spans="1:151">
      <c r="A319" s="61">
        <v>42614</v>
      </c>
      <c r="B319" s="457">
        <v>596</v>
      </c>
      <c r="C319" s="70">
        <f t="shared" si="437"/>
        <v>1451</v>
      </c>
      <c r="D319" s="457">
        <v>2047</v>
      </c>
      <c r="E319" s="70">
        <f t="shared" ref="E319" si="3582">H319-B319</f>
        <v>4769</v>
      </c>
      <c r="F319" s="70">
        <f t="shared" ref="F319" si="3583">I319-C319</f>
        <v>4860</v>
      </c>
      <c r="G319" s="70">
        <f t="shared" ref="G319" si="3584">J319-D319</f>
        <v>9629</v>
      </c>
      <c r="H319" s="457">
        <v>5365</v>
      </c>
      <c r="I319" s="70">
        <f t="shared" si="441"/>
        <v>6311</v>
      </c>
      <c r="J319" s="457">
        <v>11676</v>
      </c>
      <c r="K319" s="23"/>
      <c r="L319" s="457">
        <v>635</v>
      </c>
      <c r="M319" s="70">
        <f t="shared" si="442"/>
        <v>965</v>
      </c>
      <c r="N319" s="457">
        <v>1600</v>
      </c>
      <c r="O319" s="70">
        <f t="shared" ref="O319" si="3585">R319-L319</f>
        <v>789</v>
      </c>
      <c r="P319" s="70">
        <f t="shared" ref="P319" si="3586">S319-M319</f>
        <v>1383</v>
      </c>
      <c r="Q319" s="70">
        <f t="shared" ref="Q319" si="3587">T319-N319</f>
        <v>2172</v>
      </c>
      <c r="R319" s="457">
        <v>1424</v>
      </c>
      <c r="S319" s="70">
        <f t="shared" si="494"/>
        <v>2348</v>
      </c>
      <c r="T319" s="457">
        <v>3772</v>
      </c>
      <c r="U319" s="23"/>
      <c r="V319" s="457">
        <v>-39</v>
      </c>
      <c r="W319" s="70">
        <f t="shared" si="495"/>
        <v>486</v>
      </c>
      <c r="X319" s="457">
        <v>447</v>
      </c>
      <c r="Y319" s="70">
        <f t="shared" ref="Y319" si="3588">+E319-O319</f>
        <v>3980</v>
      </c>
      <c r="Z319" s="70">
        <f t="shared" ref="Z319" si="3589">+F319-P319</f>
        <v>3477</v>
      </c>
      <c r="AA319" s="70">
        <f t="shared" ref="AA319" si="3590">+G319-Q319</f>
        <v>7457</v>
      </c>
      <c r="AB319" s="457">
        <v>3941</v>
      </c>
      <c r="AC319" s="70">
        <f t="shared" si="497"/>
        <v>3963</v>
      </c>
      <c r="AD319" s="457">
        <v>7904</v>
      </c>
      <c r="AE319" s="23"/>
      <c r="AF319" s="233">
        <f t="shared" ref="AF319" si="3591">SUM(V308:V319)</f>
        <v>-1903</v>
      </c>
      <c r="AG319" s="233">
        <f t="shared" ref="AG319" si="3592">AH319-AF319</f>
        <v>3868</v>
      </c>
      <c r="AH319" s="233">
        <f t="shared" ref="AH319" si="3593">SUM(X308:X319)</f>
        <v>1965</v>
      </c>
      <c r="AI319" s="233">
        <f t="shared" ref="AI319" si="3594">AL319-AF319</f>
        <v>34671</v>
      </c>
      <c r="AJ319" s="233">
        <f t="shared" ref="AJ319" si="3595">AM319-AG319</f>
        <v>33318</v>
      </c>
      <c r="AK319" s="233">
        <f t="shared" ref="AK319" si="3596">AN319-AH319</f>
        <v>67989</v>
      </c>
      <c r="AL319" s="233">
        <f t="shared" ref="AL319" si="3597">SUM(AB308:AB319)</f>
        <v>32768</v>
      </c>
      <c r="AM319" s="233">
        <f t="shared" ref="AM319" si="3598">AN319-AL319</f>
        <v>37186</v>
      </c>
      <c r="AN319" s="233">
        <f t="shared" ref="AN319" si="3599">SUM(AD308:AD319)</f>
        <v>69954</v>
      </c>
      <c r="AO319" s="23"/>
      <c r="AP319" s="233">
        <f t="shared" ref="AP319" si="3600">SUM(B308:B319)</f>
        <v>7320</v>
      </c>
      <c r="AQ319" s="233">
        <f t="shared" ref="AQ319" si="3601">SUM(L308:L319)</f>
        <v>9223</v>
      </c>
      <c r="AR319" s="233">
        <f t="shared" ref="AR319" si="3602">SUM(V308:V319)</f>
        <v>-1903</v>
      </c>
      <c r="AS319" s="233">
        <f t="shared" ref="AS319" si="3603">SUM(E308:E319)</f>
        <v>46524</v>
      </c>
      <c r="AT319" s="233">
        <f t="shared" ref="AT319" si="3604">SUM(O308:O319)</f>
        <v>11853</v>
      </c>
      <c r="AU319" s="233">
        <f t="shared" ref="AU319" si="3605">+SUM(Y308:Y319)</f>
        <v>34671</v>
      </c>
      <c r="AV319" s="409">
        <f t="shared" ref="AV319" si="3606">SUM(H308:H319)</f>
        <v>53844</v>
      </c>
      <c r="AW319" s="409">
        <f t="shared" ref="AW319" si="3607">SUM(R308:R319)</f>
        <v>21076</v>
      </c>
      <c r="AX319" s="233">
        <f t="shared" ref="AX319" si="3608">SUM(AB308:AB319)</f>
        <v>32768</v>
      </c>
      <c r="AY319" s="75"/>
      <c r="AZ319" s="744">
        <v>456979</v>
      </c>
      <c r="BA319" s="518">
        <f t="shared" ref="BA319" si="3609">SUM(AZ308:AZ319)/1000000</f>
        <v>6.0533419999999998</v>
      </c>
      <c r="BB319" s="516">
        <f t="shared" ref="BB319" si="3610">BD319-AZ319</f>
        <v>105152</v>
      </c>
      <c r="BC319" s="518">
        <f t="shared" ref="BC319" si="3611">SUM(BB308:BB319)/1000000</f>
        <v>1.744073</v>
      </c>
      <c r="BD319" s="744">
        <v>562131</v>
      </c>
      <c r="BE319" s="518">
        <f t="shared" si="430"/>
        <v>7.797415</v>
      </c>
      <c r="BF319" s="744">
        <v>509821</v>
      </c>
      <c r="BG319" s="518">
        <f t="shared" ref="BG319" si="3612">SUM(BF308:BF319)/1000000</f>
        <v>6.2853250000000003</v>
      </c>
      <c r="BH319" s="516">
        <f t="shared" ref="BH319" si="3613">BJ319-BF319</f>
        <v>2534948</v>
      </c>
      <c r="BI319" s="518">
        <f t="shared" ref="BI319" si="3614">SUM(BH308:BH319)/1000000</f>
        <v>36.522336000000003</v>
      </c>
      <c r="BJ319" s="744">
        <v>3044769</v>
      </c>
      <c r="BK319" s="518">
        <f t="shared" ref="BK319" si="3615">SUM(BJ308:BJ319)/1000000</f>
        <v>42.807661000000003</v>
      </c>
      <c r="BL319" s="516">
        <f t="shared" ref="BL319" si="3616">AZ319+BF319</f>
        <v>966800</v>
      </c>
      <c r="BM319" s="518">
        <f t="shared" ref="BM319" si="3617">SUM(BL308:BL319)/1000000</f>
        <v>12.338666999999999</v>
      </c>
      <c r="BN319" s="516">
        <f t="shared" ref="BN319" si="3618">BB319+BH319</f>
        <v>2640100</v>
      </c>
      <c r="BO319" s="518">
        <f t="shared" ref="BO319" si="3619">SUM(BN308:BN319)/1000000</f>
        <v>38.266409000000003</v>
      </c>
      <c r="BP319" s="744">
        <v>3607717</v>
      </c>
      <c r="BQ319" s="518">
        <f t="shared" si="492"/>
        <v>50.617767000000001</v>
      </c>
      <c r="BR319" s="20"/>
      <c r="BS319" s="744">
        <v>890061</v>
      </c>
      <c r="BT319" s="519">
        <f t="shared" ref="BT319" si="3620">SUM(BS308:BS319)/1000000</f>
        <v>10.569102000000001</v>
      </c>
      <c r="BU319" s="516">
        <f t="shared" ref="BU319" si="3621">BW319-BS319</f>
        <v>67000</v>
      </c>
      <c r="BV319" s="519">
        <f t="shared" ref="BV319" si="3622">SUM(BU308:BU319)/1000000</f>
        <v>0.74051900000000004</v>
      </c>
      <c r="BW319" s="744">
        <v>957061</v>
      </c>
      <c r="BX319" s="519">
        <f t="shared" si="432"/>
        <v>11.309621</v>
      </c>
      <c r="BY319" s="744">
        <v>1888637</v>
      </c>
      <c r="BZ319" s="519">
        <f t="shared" ref="BZ319:BZ320" si="3623">SUM(BY308:BY319)/1000000</f>
        <v>21.195421</v>
      </c>
      <c r="CA319" s="516">
        <f t="shared" ref="CA319" si="3624">CC319-BY319</f>
        <v>1762290</v>
      </c>
      <c r="CB319" s="519">
        <f t="shared" ref="CB319" si="3625">SUM(CA308:CA319)/1000000</f>
        <v>18.407615</v>
      </c>
      <c r="CC319" s="744">
        <v>3650927</v>
      </c>
      <c r="CD319" s="519">
        <f t="shared" ref="CD319" si="3626">SUM(CC308:CC319)/1000000</f>
        <v>39.603036000000003</v>
      </c>
      <c r="CE319" s="516">
        <f t="shared" ref="CE319" si="3627">BS319+BY319</f>
        <v>2778698</v>
      </c>
      <c r="CF319" s="519">
        <f t="shared" ref="CF319" si="3628">SUM(CE308:CE319)/1000000</f>
        <v>31.764523000000001</v>
      </c>
      <c r="CG319" s="516">
        <f t="shared" ref="CG319" si="3629">CI319-CE319</f>
        <v>1831058</v>
      </c>
      <c r="CH319" s="519">
        <f t="shared" ref="CH319" si="3630">SUM(CG308:CG319)/1000000</f>
        <v>19.172294000000001</v>
      </c>
      <c r="CI319" s="744">
        <v>4609756</v>
      </c>
      <c r="CJ319" s="471">
        <f t="shared" si="3163"/>
        <v>50.936816999999998</v>
      </c>
      <c r="CK319" s="96"/>
      <c r="CL319" s="514">
        <v>991</v>
      </c>
      <c r="CM319" s="868">
        <f t="shared" si="403"/>
        <v>1.1109989909182645</v>
      </c>
      <c r="CN319" s="613"/>
      <c r="CO319" s="96"/>
      <c r="CP319" s="666">
        <f t="shared" ref="CP319" si="3631">AZ319*$CM319</f>
        <v>507703.20787083759</v>
      </c>
      <c r="CQ319" s="693">
        <f t="shared" ref="CQ319" si="3632">SUM(CP308:CP319)/1000000</f>
        <v>6.7024759460948014</v>
      </c>
      <c r="CR319" s="666">
        <f t="shared" ref="CR319" si="3633">BB319*$CM319</f>
        <v>116823.76589303734</v>
      </c>
      <c r="CS319" s="693">
        <f t="shared" ref="CS319" si="3634">SUM(CR308:CR319)/1000000</f>
        <v>1.9313540973249637</v>
      </c>
      <c r="CT319" s="666">
        <f t="shared" ref="CT319" si="3635">BD319*$CM319</f>
        <v>624526.97376387496</v>
      </c>
      <c r="CU319" s="693">
        <f t="shared" ref="CU319" si="3636">SUM(CT308:CT319)/1000000</f>
        <v>8.6338300434197652</v>
      </c>
      <c r="CV319" s="666">
        <f t="shared" ref="CV319" si="3637">BF319*$CM319</f>
        <v>566410.61654894054</v>
      </c>
      <c r="CW319" s="693">
        <f t="shared" ref="CW319" si="3638">SUM(CV308:CV319)/1000000</f>
        <v>6.958875523210371</v>
      </c>
      <c r="CX319" s="666">
        <f t="shared" ref="CX319" si="3639">BH319*$CM319</f>
        <v>2816324.6700302726</v>
      </c>
      <c r="CY319" s="693">
        <f t="shared" ref="CY319" si="3640">SUM(CX308:CX319)/1000000</f>
        <v>40.449692432415475</v>
      </c>
      <c r="CZ319" s="666">
        <f t="shared" ref="CZ319" si="3641">BJ319*$CM319</f>
        <v>3382735.2865792131</v>
      </c>
      <c r="DA319" s="693">
        <f t="shared" ref="DA319" si="3642">SUM(CZ308:CZ319)/1000000</f>
        <v>47.408567955625848</v>
      </c>
      <c r="DB319" s="666">
        <f t="shared" ref="DB319" si="3643">BL319*$CM319</f>
        <v>1074113.8244197781</v>
      </c>
      <c r="DC319" s="693">
        <f t="shared" ref="DC319" si="3644">SUM(DB308:DB319)/1000000</f>
        <v>13.661351469305172</v>
      </c>
      <c r="DD319" s="666">
        <f t="shared" ref="DD319" si="3645">BN319*$CM319</f>
        <v>2933148.43592331</v>
      </c>
      <c r="DE319" s="693">
        <f t="shared" ref="DE319" si="3646">SUM(DD308:DD319)/1000000</f>
        <v>42.381046529740438</v>
      </c>
      <c r="DF319" s="666">
        <f t="shared" ref="DF319" si="3647">BP319*$CM319</f>
        <v>4008169.9465186684</v>
      </c>
      <c r="DG319" s="693">
        <f t="shared" ref="DG319" si="3648">SUM(DF308:DF319)/1000000</f>
        <v>56.056429763064841</v>
      </c>
      <c r="DH319" s="20"/>
      <c r="DI319" s="666">
        <f t="shared" ref="DI319" si="3649">BS319*$CM319</f>
        <v>988856.87285570137</v>
      </c>
      <c r="DJ319" s="693">
        <f t="shared" ref="DJ319" si="3650">SUM(DI308:DI319)/1000000</f>
        <v>11.696847063549772</v>
      </c>
      <c r="DK319" s="666">
        <f t="shared" ref="DK319" si="3651">BU319*$CM319</f>
        <v>74436.932391523718</v>
      </c>
      <c r="DL319" s="693">
        <f t="shared" ref="DL319" si="3652">SUM(DK308:DK319)/1000000</f>
        <v>0.81994700765350714</v>
      </c>
      <c r="DM319" s="666">
        <f t="shared" ref="DM319" si="3653">BW319*$CM319</f>
        <v>1063293.8052472251</v>
      </c>
      <c r="DN319" s="693">
        <f t="shared" ref="DN319" si="3654">SUM(DM308:DM319)/1000000</f>
        <v>12.516794071203281</v>
      </c>
      <c r="DO319" s="666">
        <f t="shared" ref="DO319" si="3655">BY319*$CM319</f>
        <v>2098273.8012108984</v>
      </c>
      <c r="DP319" s="693">
        <f t="shared" ref="DP319" si="3656">SUM(DO308:DO319)/1000000</f>
        <v>23.458469495055645</v>
      </c>
      <c r="DQ319" s="666">
        <f t="shared" ref="DQ319" si="3657">CA319*$CM319</f>
        <v>1957902.4117053484</v>
      </c>
      <c r="DR319" s="693">
        <f t="shared" ref="DR319" si="3658">SUM(DQ308:DQ319)/1000000</f>
        <v>20.377817448244642</v>
      </c>
      <c r="DS319" s="666">
        <f t="shared" ref="DS319" si="3659">CC319*$CM319</f>
        <v>4056176.2129162466</v>
      </c>
      <c r="DT319" s="693">
        <f t="shared" ref="DT319" si="3660">SUM(DS308:DS319)/1000000</f>
        <v>43.836286943300294</v>
      </c>
      <c r="DU319" s="666">
        <f t="shared" ref="DU319" si="3661">CE319*$CM319</f>
        <v>3087130.6740665995</v>
      </c>
      <c r="DV319" s="666">
        <f t="shared" ref="DV319" si="3662">SUM(DU308:DU319)/1000000</f>
        <v>35.155316558605421</v>
      </c>
      <c r="DW319" s="666">
        <f t="shared" ref="DW319" si="3663">CG319*$CM319</f>
        <v>2034303.5903128155</v>
      </c>
      <c r="DX319" s="693">
        <f t="shared" ref="DX319" si="3664">SUM(DW308:DW319)/1000000</f>
        <v>21.224479256566493</v>
      </c>
      <c r="DY319" s="666">
        <f t="shared" ref="DY319" si="3665">CI319*$CM319</f>
        <v>5121434.2643794157</v>
      </c>
      <c r="DZ319" s="693">
        <f t="shared" ref="DZ319" si="3666">SUM(DY308:DY319)/1000000</f>
        <v>56.37979581517191</v>
      </c>
      <c r="EA319" s="91"/>
      <c r="EB319" s="388">
        <v>338000</v>
      </c>
      <c r="EC319" s="69">
        <f t="shared" si="405"/>
        <v>1299000</v>
      </c>
      <c r="ED319" s="388">
        <v>1637000</v>
      </c>
      <c r="EE319" s="388">
        <v>236000</v>
      </c>
      <c r="EF319" s="69">
        <f t="shared" si="406"/>
        <v>761000</v>
      </c>
      <c r="EG319" s="388">
        <v>997000</v>
      </c>
      <c r="EH319" s="388">
        <v>575000</v>
      </c>
      <c r="EI319" s="69">
        <f t="shared" si="435"/>
        <v>2059000</v>
      </c>
      <c r="EJ319" s="388">
        <v>2634000</v>
      </c>
      <c r="EK319" s="91"/>
      <c r="EL319" s="516">
        <f t="shared" ref="EL319" si="3667">SUM(EB308:EB319)</f>
        <v>4130000</v>
      </c>
      <c r="EM319" s="516">
        <f t="shared" ref="EM319" si="3668">SUM(EC308:EC319)</f>
        <v>17940000</v>
      </c>
      <c r="EN319" s="516">
        <f t="shared" ref="EN319" si="3669">SUM(ED308:ED319)</f>
        <v>22070000</v>
      </c>
      <c r="EO319" s="516">
        <f t="shared" ref="EO319" si="3670">SUM(EE308:EE319)</f>
        <v>3230000</v>
      </c>
      <c r="EP319" s="516">
        <f t="shared" ref="EP319" si="3671">SUM(EF308:EF319)</f>
        <v>12740000</v>
      </c>
      <c r="EQ319" s="516">
        <f t="shared" ref="EQ319" si="3672">SUM(EG308:EG319)</f>
        <v>15970000</v>
      </c>
      <c r="ER319" s="516">
        <f t="shared" ref="ER319" si="3673">SUM(EH308:EH319)</f>
        <v>7360000</v>
      </c>
      <c r="ES319" s="516">
        <f t="shared" ref="ES319" si="3674">SUM(EI308:EI319)</f>
        <v>30682000</v>
      </c>
      <c r="ET319" s="516">
        <f t="shared" ref="ET319" si="3675">SUM(EJ308:EJ319)</f>
        <v>38042000</v>
      </c>
      <c r="EU319" s="91"/>
    </row>
    <row r="320" spans="1:151">
      <c r="A320" s="61">
        <v>42644</v>
      </c>
      <c r="B320" s="457">
        <v>600</v>
      </c>
      <c r="C320" s="70">
        <f t="shared" si="437"/>
        <v>1443</v>
      </c>
      <c r="D320" s="457">
        <v>2043</v>
      </c>
      <c r="E320" s="70">
        <f t="shared" ref="E320:E321" si="3676">H320-B320</f>
        <v>4568</v>
      </c>
      <c r="F320" s="70">
        <f t="shared" ref="F320:F321" si="3677">I320-C320</f>
        <v>5083</v>
      </c>
      <c r="G320" s="70">
        <f t="shared" ref="G320:G321" si="3678">J320-D320</f>
        <v>9651</v>
      </c>
      <c r="H320" s="457">
        <v>5168</v>
      </c>
      <c r="I320" s="70">
        <f t="shared" si="441"/>
        <v>6526</v>
      </c>
      <c r="J320" s="457">
        <v>11694</v>
      </c>
      <c r="K320" s="23"/>
      <c r="L320" s="457">
        <v>715</v>
      </c>
      <c r="M320" s="70">
        <f t="shared" si="442"/>
        <v>1116</v>
      </c>
      <c r="N320" s="457">
        <v>1831</v>
      </c>
      <c r="O320" s="70">
        <f t="shared" ref="O320:O321" si="3679">R320-L320</f>
        <v>697</v>
      </c>
      <c r="P320" s="70">
        <f t="shared" ref="P320:P321" si="3680">S320-M320</f>
        <v>1224</v>
      </c>
      <c r="Q320" s="70">
        <f t="shared" ref="Q320:Q321" si="3681">T320-N320</f>
        <v>1921</v>
      </c>
      <c r="R320" s="457">
        <v>1412</v>
      </c>
      <c r="S320" s="70">
        <f t="shared" si="494"/>
        <v>2340</v>
      </c>
      <c r="T320" s="457">
        <v>3752</v>
      </c>
      <c r="U320" s="23"/>
      <c r="V320" s="457">
        <v>-115</v>
      </c>
      <c r="W320" s="70">
        <f t="shared" si="495"/>
        <v>327</v>
      </c>
      <c r="X320" s="457">
        <v>212</v>
      </c>
      <c r="Y320" s="70">
        <f t="shared" ref="Y320:Y321" si="3682">+E320-O320</f>
        <v>3871</v>
      </c>
      <c r="Z320" s="70">
        <f t="shared" ref="Z320:Z321" si="3683">+F320-P320</f>
        <v>3859</v>
      </c>
      <c r="AA320" s="70">
        <f t="shared" ref="AA320:AA321" si="3684">+G320-Q320</f>
        <v>7730</v>
      </c>
      <c r="AB320" s="457">
        <v>3756</v>
      </c>
      <c r="AC320" s="70">
        <f t="shared" si="497"/>
        <v>4186</v>
      </c>
      <c r="AD320" s="457">
        <v>7942</v>
      </c>
      <c r="AE320" s="23"/>
      <c r="AF320" s="233">
        <f t="shared" ref="AF320:AF321" si="3685">SUM(V309:V320)</f>
        <v>-1979</v>
      </c>
      <c r="AG320" s="233">
        <f t="shared" ref="AG320:AG321" si="3686">AH320-AF320</f>
        <v>3831</v>
      </c>
      <c r="AH320" s="233">
        <f t="shared" ref="AH320:AH321" si="3687">SUM(X309:X320)</f>
        <v>1852</v>
      </c>
      <c r="AI320" s="233">
        <f t="shared" ref="AI320:AI321" si="3688">AL320-AF320</f>
        <v>35209</v>
      </c>
      <c r="AJ320" s="233">
        <f t="shared" ref="AJ320:AJ321" si="3689">AM320-AG320</f>
        <v>33221</v>
      </c>
      <c r="AK320" s="233">
        <f t="shared" ref="AK320:AK321" si="3690">AN320-AH320</f>
        <v>68430</v>
      </c>
      <c r="AL320" s="233">
        <f t="shared" ref="AL320:AL321" si="3691">SUM(AB309:AB320)</f>
        <v>33230</v>
      </c>
      <c r="AM320" s="233">
        <f t="shared" ref="AM320:AM321" si="3692">AN320-AL320</f>
        <v>37052</v>
      </c>
      <c r="AN320" s="233">
        <f t="shared" ref="AN320:AN321" si="3693">SUM(AD309:AD320)</f>
        <v>70282</v>
      </c>
      <c r="AO320" s="23"/>
      <c r="AP320" s="233">
        <f t="shared" ref="AP320:AP321" si="3694">SUM(B309:B320)</f>
        <v>7331</v>
      </c>
      <c r="AQ320" s="233">
        <f t="shared" ref="AQ320:AQ321" si="3695">SUM(L309:L320)</f>
        <v>9310</v>
      </c>
      <c r="AR320" s="233">
        <f t="shared" ref="AR320:AR321" si="3696">SUM(V309:V320)</f>
        <v>-1979</v>
      </c>
      <c r="AS320" s="233">
        <f t="shared" ref="AS320:AS321" si="3697">SUM(E309:E320)</f>
        <v>46989</v>
      </c>
      <c r="AT320" s="233">
        <f t="shared" ref="AT320:AT321" si="3698">SUM(O309:O320)</f>
        <v>11780</v>
      </c>
      <c r="AU320" s="233">
        <f t="shared" ref="AU320:AU321" si="3699">+SUM(Y309:Y320)</f>
        <v>35209</v>
      </c>
      <c r="AV320" s="409">
        <f t="shared" ref="AV320:AV321" si="3700">SUM(H309:H320)</f>
        <v>54320</v>
      </c>
      <c r="AW320" s="409">
        <f t="shared" ref="AW320:AW321" si="3701">SUM(R309:R320)</f>
        <v>21090</v>
      </c>
      <c r="AX320" s="233">
        <f t="shared" ref="AX320:AX321" si="3702">SUM(AB309:AB320)</f>
        <v>33230</v>
      </c>
      <c r="AY320" s="75"/>
      <c r="AZ320" s="744">
        <v>512190</v>
      </c>
      <c r="BA320" s="518">
        <f t="shared" ref="BA320" si="3703">SUM(AZ309:AZ320)/1000000</f>
        <v>6.0407010000000003</v>
      </c>
      <c r="BB320" s="516">
        <f t="shared" ref="BB320" si="3704">BD320-AZ320</f>
        <v>117866</v>
      </c>
      <c r="BC320" s="518">
        <f t="shared" ref="BC320" si="3705">SUM(BB309:BB320)/1000000</f>
        <v>1.7030479999999999</v>
      </c>
      <c r="BD320" s="744">
        <v>630056</v>
      </c>
      <c r="BE320" s="518">
        <f t="shared" si="430"/>
        <v>7.7437490000000002</v>
      </c>
      <c r="BF320" s="744">
        <v>503850</v>
      </c>
      <c r="BG320" s="518">
        <f t="shared" ref="BG320" si="3706">SUM(BF309:BF320)/1000000</f>
        <v>6.240863</v>
      </c>
      <c r="BH320" s="516">
        <f t="shared" ref="BH320" si="3707">BJ320-BF320</f>
        <v>2958751</v>
      </c>
      <c r="BI320" s="518">
        <f t="shared" ref="BI320" si="3708">SUM(BH309:BH320)/1000000</f>
        <v>36.702596999999997</v>
      </c>
      <c r="BJ320" s="744">
        <v>3462601</v>
      </c>
      <c r="BK320" s="518">
        <f t="shared" ref="BK320" si="3709">SUM(BJ309:BJ320)/1000000</f>
        <v>42.943460000000002</v>
      </c>
      <c r="BL320" s="516">
        <f t="shared" ref="BL320" si="3710">AZ320+BF320</f>
        <v>1016040</v>
      </c>
      <c r="BM320" s="518">
        <f t="shared" ref="BM320" si="3711">SUM(BL309:BL320)/1000000</f>
        <v>12.281563999999999</v>
      </c>
      <c r="BN320" s="516">
        <f t="shared" ref="BN320" si="3712">BB320+BH320</f>
        <v>3076617</v>
      </c>
      <c r="BO320" s="518">
        <f t="shared" ref="BO320" si="3713">SUM(BN309:BN320)/1000000</f>
        <v>38.405645</v>
      </c>
      <c r="BP320" s="744">
        <v>4093105</v>
      </c>
      <c r="BQ320" s="518">
        <f t="shared" si="492"/>
        <v>50.698802999999998</v>
      </c>
      <c r="BR320" s="20"/>
      <c r="BS320" s="744">
        <v>992219</v>
      </c>
      <c r="BT320" s="519">
        <f t="shared" ref="BT320" si="3714">SUM(BS309:BS320)/1000000</f>
        <v>10.491948000000001</v>
      </c>
      <c r="BU320" s="516">
        <f t="shared" ref="BU320" si="3715">BW320-BS320</f>
        <v>72722</v>
      </c>
      <c r="BV320" s="519">
        <f t="shared" ref="BV320" si="3716">SUM(BU309:BU320)/1000000</f>
        <v>0.74796399999999996</v>
      </c>
      <c r="BW320" s="744">
        <v>1064941</v>
      </c>
      <c r="BX320" s="519">
        <f t="shared" si="432"/>
        <v>11.239912</v>
      </c>
      <c r="BY320" s="744">
        <v>1813528</v>
      </c>
      <c r="BZ320" s="519">
        <f t="shared" si="3623"/>
        <v>21.028068999999999</v>
      </c>
      <c r="CA320" s="516">
        <f t="shared" ref="CA320" si="3717">CC320-BY320</f>
        <v>1597816</v>
      </c>
      <c r="CB320" s="519">
        <f t="shared" ref="CB320" si="3718">SUM(CA309:CA320)/1000000</f>
        <v>18.362404000000002</v>
      </c>
      <c r="CC320" s="744">
        <v>3411344</v>
      </c>
      <c r="CD320" s="519">
        <f t="shared" ref="CD320" si="3719">SUM(CC309:CC320)/1000000</f>
        <v>39.390473</v>
      </c>
      <c r="CE320" s="516">
        <f t="shared" ref="CE320" si="3720">BS320+BY320</f>
        <v>2805747</v>
      </c>
      <c r="CF320" s="519">
        <f t="shared" ref="CF320" si="3721">SUM(CE309:CE320)/1000000</f>
        <v>31.520016999999999</v>
      </c>
      <c r="CG320" s="516">
        <f t="shared" ref="CG320" si="3722">CI320-CE320</f>
        <v>1672343</v>
      </c>
      <c r="CH320" s="519">
        <f t="shared" ref="CH320" si="3723">SUM(CG309:CG320)/1000000</f>
        <v>19.133696</v>
      </c>
      <c r="CI320" s="744">
        <v>4478090</v>
      </c>
      <c r="CJ320" s="471">
        <f t="shared" si="3163"/>
        <v>50.653713000000003</v>
      </c>
      <c r="CK320" s="96"/>
      <c r="CL320" s="514">
        <v>991</v>
      </c>
      <c r="CM320" s="868">
        <f t="shared" si="403"/>
        <v>1.1109989909182645</v>
      </c>
      <c r="CN320" s="613"/>
      <c r="CO320" s="96"/>
      <c r="CP320" s="666">
        <f t="shared" ref="CP320" si="3724">AZ320*$CM320</f>
        <v>569042.57315842586</v>
      </c>
      <c r="CQ320" s="693">
        <f t="shared" ref="CQ320" si="3725">SUM(CP309:CP320)/1000000</f>
        <v>6.701095092797158</v>
      </c>
      <c r="CR320" s="666">
        <f t="shared" ref="CR320" si="3726">BB320*$CM320</f>
        <v>130949.00706357216</v>
      </c>
      <c r="CS320" s="693">
        <f t="shared" ref="CS320" si="3727">SUM(CR309:CR320)/1000000</f>
        <v>1.8896091349907076</v>
      </c>
      <c r="CT320" s="666">
        <f t="shared" ref="CT320" si="3728">BD320*$CM320</f>
        <v>699991.58022199804</v>
      </c>
      <c r="CU320" s="693">
        <f t="shared" ref="CU320" si="3729">SUM(CT309:CT320)/1000000</f>
        <v>8.5907042277878638</v>
      </c>
      <c r="CV320" s="666">
        <f t="shared" ref="CV320" si="3730">BF320*$CM320</f>
        <v>559776.8415741676</v>
      </c>
      <c r="CW320" s="693">
        <f t="shared" ref="CW320" si="3731">SUM(CV309:CV320)/1000000</f>
        <v>6.9227081278644995</v>
      </c>
      <c r="CX320" s="666">
        <f t="shared" ref="CX320" si="3732">BH320*$CM320</f>
        <v>3287169.3753784061</v>
      </c>
      <c r="CY320" s="693">
        <f t="shared" ref="CY320" si="3733">SUM(CX309:CX320)/1000000</f>
        <v>40.717002488938995</v>
      </c>
      <c r="CZ320" s="666">
        <f t="shared" ref="CZ320" si="3734">BJ320*$CM320</f>
        <v>3846946.2169525735</v>
      </c>
      <c r="DA320" s="693">
        <f t="shared" ref="DA320" si="3735">SUM(CZ309:CZ320)/1000000</f>
        <v>47.639710616803498</v>
      </c>
      <c r="DB320" s="666">
        <f t="shared" ref="DB320" si="3736">BL320*$CM320</f>
        <v>1128819.4147325933</v>
      </c>
      <c r="DC320" s="693">
        <f t="shared" ref="DC320" si="3737">SUM(DB309:DB320)/1000000</f>
        <v>13.623803220661655</v>
      </c>
      <c r="DD320" s="666">
        <f t="shared" ref="DD320" si="3738">BN320*$CM320</f>
        <v>3418118.382441978</v>
      </c>
      <c r="DE320" s="693">
        <f t="shared" ref="DE320" si="3739">SUM(DD309:DD320)/1000000</f>
        <v>42.606611623929702</v>
      </c>
      <c r="DF320" s="666">
        <f t="shared" ref="DF320" si="3740">BP320*$CM320</f>
        <v>4547435.5247225026</v>
      </c>
      <c r="DG320" s="693">
        <f t="shared" ref="DG320" si="3741">SUM(DF309:DF320)/1000000</f>
        <v>56.243265120956146</v>
      </c>
      <c r="DH320" s="20"/>
      <c r="DI320" s="666">
        <f t="shared" ref="DI320" si="3742">BS320*$CM320</f>
        <v>1102354.3077699295</v>
      </c>
      <c r="DJ320" s="693">
        <f t="shared" ref="DJ320" si="3743">SUM(DI309:DI320)/1000000</f>
        <v>11.636931210411509</v>
      </c>
      <c r="DK320" s="666">
        <f t="shared" ref="DK320" si="3744">BU320*$CM320</f>
        <v>80794.068617558034</v>
      </c>
      <c r="DL320" s="693">
        <f t="shared" ref="DL320" si="3745">SUM(DK309:DK320)/1000000</f>
        <v>0.82979341881795554</v>
      </c>
      <c r="DM320" s="666">
        <f t="shared" ref="DM320" si="3746">BW320*$CM320</f>
        <v>1183148.3763874874</v>
      </c>
      <c r="DN320" s="693">
        <f t="shared" ref="DN320" si="3747">SUM(DM309:DM320)/1000000</f>
        <v>12.466724629229464</v>
      </c>
      <c r="DO320" s="666">
        <f t="shared" ref="DO320" si="3748">BY320*$CM320</f>
        <v>2014827.7780020183</v>
      </c>
      <c r="DP320" s="693">
        <f t="shared" ref="DP320" si="3749">SUM(DO309:DO320)/1000000</f>
        <v>23.320336878190936</v>
      </c>
      <c r="DQ320" s="666">
        <f t="shared" ref="DQ320" si="3750">CA320*$CM320</f>
        <v>1775171.9636730577</v>
      </c>
      <c r="DR320" s="693">
        <f t="shared" ref="DR320" si="3751">SUM(DQ309:DQ320)/1000000</f>
        <v>20.367231537287886</v>
      </c>
      <c r="DS320" s="666">
        <f t="shared" ref="DS320" si="3752">CC320*$CM320</f>
        <v>3789999.7416750761</v>
      </c>
      <c r="DT320" s="693">
        <f t="shared" ref="DT320" si="3753">SUM(DS309:DS320)/1000000</f>
        <v>43.687568415478829</v>
      </c>
      <c r="DU320" s="666">
        <f t="shared" ref="DU320" si="3754">CE320*$CM320</f>
        <v>3117182.0857719476</v>
      </c>
      <c r="DV320" s="666">
        <f t="shared" ref="DV320" si="3755">SUM(DU309:DU320)/1000000</f>
        <v>34.95726808860244</v>
      </c>
      <c r="DW320" s="666">
        <f t="shared" ref="DW320" si="3756">CG320*$CM320</f>
        <v>1857971.3854692231</v>
      </c>
      <c r="DX320" s="693">
        <f t="shared" ref="DX320" si="3757">SUM(DW309:DW320)/1000000</f>
        <v>21.22287903196662</v>
      </c>
      <c r="DY320" s="666">
        <f t="shared" ref="DY320" si="3758">CI320*$CM320</f>
        <v>4975153.4712411705</v>
      </c>
      <c r="DZ320" s="693">
        <f t="shared" ref="DZ320" si="3759">SUM(DY309:DY320)/1000000</f>
        <v>56.18014712056906</v>
      </c>
      <c r="EA320" s="91"/>
      <c r="EB320" s="388">
        <v>359000</v>
      </c>
      <c r="EC320" s="69">
        <f t="shared" si="405"/>
        <v>1403000</v>
      </c>
      <c r="ED320" s="388">
        <v>1762000</v>
      </c>
      <c r="EE320" s="388">
        <v>282000</v>
      </c>
      <c r="EF320" s="69">
        <f t="shared" si="406"/>
        <v>960000</v>
      </c>
      <c r="EG320" s="388">
        <v>1242000</v>
      </c>
      <c r="EH320" s="388">
        <v>641000</v>
      </c>
      <c r="EI320" s="69">
        <f t="shared" si="435"/>
        <v>2363000</v>
      </c>
      <c r="EJ320" s="388">
        <v>3004000</v>
      </c>
      <c r="EK320" s="91"/>
      <c r="EL320" s="516">
        <f t="shared" ref="EL320" si="3760">SUM(EB309:EB320)</f>
        <v>4149000</v>
      </c>
      <c r="EM320" s="516">
        <f t="shared" ref="EM320" si="3761">SUM(EC309:EC320)</f>
        <v>17911000</v>
      </c>
      <c r="EN320" s="516">
        <f t="shared" ref="EN320" si="3762">SUM(ED309:ED320)</f>
        <v>22060000</v>
      </c>
      <c r="EO320" s="516">
        <f t="shared" ref="EO320" si="3763">SUM(EE309:EE320)</f>
        <v>3264000</v>
      </c>
      <c r="EP320" s="516">
        <f t="shared" ref="EP320" si="3764">SUM(EF309:EF320)</f>
        <v>12887000</v>
      </c>
      <c r="EQ320" s="516">
        <f t="shared" ref="EQ320" si="3765">SUM(EG309:EG320)</f>
        <v>16151000</v>
      </c>
      <c r="ER320" s="516">
        <f t="shared" ref="ER320" si="3766">SUM(EH309:EH320)</f>
        <v>7413000</v>
      </c>
      <c r="ES320" s="516">
        <f t="shared" ref="ES320" si="3767">SUM(EI309:EI320)</f>
        <v>30800000</v>
      </c>
      <c r="ET320" s="516">
        <f t="shared" ref="ET320" si="3768">SUM(EJ309:EJ320)</f>
        <v>38213000</v>
      </c>
      <c r="EU320" s="91"/>
    </row>
    <row r="321" spans="1:151">
      <c r="A321" s="61">
        <v>42675</v>
      </c>
      <c r="B321" s="457">
        <v>545</v>
      </c>
      <c r="C321" s="70">
        <f t="shared" si="437"/>
        <v>1549</v>
      </c>
      <c r="D321" s="457">
        <v>2094</v>
      </c>
      <c r="E321" s="70">
        <f t="shared" si="3676"/>
        <v>4298</v>
      </c>
      <c r="F321" s="70">
        <f t="shared" si="3677"/>
        <v>4782</v>
      </c>
      <c r="G321" s="70">
        <f t="shared" si="3678"/>
        <v>9080</v>
      </c>
      <c r="H321" s="457">
        <v>4843</v>
      </c>
      <c r="I321" s="70">
        <f t="shared" si="441"/>
        <v>6331</v>
      </c>
      <c r="J321" s="457">
        <v>11174</v>
      </c>
      <c r="K321" s="23"/>
      <c r="L321" s="457">
        <v>607</v>
      </c>
      <c r="M321" s="70">
        <f t="shared" si="442"/>
        <v>1092</v>
      </c>
      <c r="N321" s="457">
        <v>1699</v>
      </c>
      <c r="O321" s="70">
        <f t="shared" si="3679"/>
        <v>920</v>
      </c>
      <c r="P321" s="70">
        <f t="shared" si="3680"/>
        <v>1464</v>
      </c>
      <c r="Q321" s="70">
        <f t="shared" si="3681"/>
        <v>2384</v>
      </c>
      <c r="R321" s="457">
        <v>1527</v>
      </c>
      <c r="S321" s="70">
        <f t="shared" si="494"/>
        <v>2556</v>
      </c>
      <c r="T321" s="457">
        <v>4083</v>
      </c>
      <c r="U321" s="23"/>
      <c r="V321" s="457">
        <v>-62</v>
      </c>
      <c r="W321" s="70">
        <f t="shared" si="495"/>
        <v>457</v>
      </c>
      <c r="X321" s="457">
        <v>395</v>
      </c>
      <c r="Y321" s="70">
        <f t="shared" si="3682"/>
        <v>3378</v>
      </c>
      <c r="Z321" s="70">
        <f t="shared" si="3683"/>
        <v>3318</v>
      </c>
      <c r="AA321" s="70">
        <f t="shared" si="3684"/>
        <v>6696</v>
      </c>
      <c r="AB321" s="457">
        <v>3316</v>
      </c>
      <c r="AC321" s="70">
        <f t="shared" si="497"/>
        <v>3775</v>
      </c>
      <c r="AD321" s="457">
        <v>7091</v>
      </c>
      <c r="AE321" s="23"/>
      <c r="AF321" s="233">
        <f t="shared" si="3685"/>
        <v>-1986</v>
      </c>
      <c r="AG321" s="233">
        <f t="shared" si="3686"/>
        <v>3816</v>
      </c>
      <c r="AH321" s="233">
        <f t="shared" si="3687"/>
        <v>1830</v>
      </c>
      <c r="AI321" s="233">
        <f t="shared" si="3688"/>
        <v>35522</v>
      </c>
      <c r="AJ321" s="233">
        <f t="shared" si="3689"/>
        <v>33002</v>
      </c>
      <c r="AK321" s="233">
        <f t="shared" si="3690"/>
        <v>68524</v>
      </c>
      <c r="AL321" s="233">
        <f t="shared" si="3691"/>
        <v>33536</v>
      </c>
      <c r="AM321" s="233">
        <f t="shared" si="3692"/>
        <v>36818</v>
      </c>
      <c r="AN321" s="233">
        <f t="shared" si="3693"/>
        <v>70354</v>
      </c>
      <c r="AO321" s="23"/>
      <c r="AP321" s="233">
        <f t="shared" si="3694"/>
        <v>7338</v>
      </c>
      <c r="AQ321" s="233">
        <f t="shared" si="3695"/>
        <v>9324</v>
      </c>
      <c r="AR321" s="233">
        <f t="shared" si="3696"/>
        <v>-1986</v>
      </c>
      <c r="AS321" s="233">
        <f t="shared" si="3697"/>
        <v>47427</v>
      </c>
      <c r="AT321" s="233">
        <f t="shared" si="3698"/>
        <v>11905</v>
      </c>
      <c r="AU321" s="233">
        <f t="shared" si="3699"/>
        <v>35522</v>
      </c>
      <c r="AV321" s="409">
        <f t="shared" si="3700"/>
        <v>54765</v>
      </c>
      <c r="AW321" s="409">
        <f t="shared" si="3701"/>
        <v>21229</v>
      </c>
      <c r="AX321" s="233">
        <f t="shared" si="3702"/>
        <v>33536</v>
      </c>
      <c r="AY321" s="75"/>
      <c r="AZ321" s="744">
        <v>474336</v>
      </c>
      <c r="BA321" s="518">
        <f t="shared" ref="BA321:BA322" si="3769">SUM(AZ310:AZ321)/1000000</f>
        <v>5.9875480000000003</v>
      </c>
      <c r="BB321" s="516">
        <f t="shared" ref="BB321:BB322" si="3770">BD321-AZ321</f>
        <v>122813</v>
      </c>
      <c r="BC321" s="518">
        <f t="shared" ref="BC321:BC322" si="3771">SUM(BB310:BB321)/1000000</f>
        <v>1.692423</v>
      </c>
      <c r="BD321" s="744">
        <v>597149</v>
      </c>
      <c r="BE321" s="518">
        <f t="shared" si="430"/>
        <v>7.6799710000000001</v>
      </c>
      <c r="BF321" s="744">
        <v>447919</v>
      </c>
      <c r="BG321" s="518">
        <f t="shared" ref="BG321:BG322" si="3772">SUM(BF310:BF321)/1000000</f>
        <v>6.1376239999999997</v>
      </c>
      <c r="BH321" s="516">
        <f t="shared" ref="BH321:BH322" si="3773">BJ321-BF321</f>
        <v>2958230</v>
      </c>
      <c r="BI321" s="518">
        <f t="shared" ref="BI321:BI322" si="3774">SUM(BH310:BH321)/1000000</f>
        <v>36.640514000000003</v>
      </c>
      <c r="BJ321" s="744">
        <v>3406149</v>
      </c>
      <c r="BK321" s="518">
        <f t="shared" ref="BK321:BK322" si="3775">SUM(BJ310:BJ321)/1000000</f>
        <v>42.778137999999998</v>
      </c>
      <c r="BL321" s="516">
        <f t="shared" ref="BL321:BL322" si="3776">AZ321+BF321</f>
        <v>922255</v>
      </c>
      <c r="BM321" s="518">
        <f t="shared" ref="BM321:BM322" si="3777">SUM(BL310:BL321)/1000000</f>
        <v>12.125171999999999</v>
      </c>
      <c r="BN321" s="516">
        <f t="shared" ref="BN321:BN322" si="3778">BB321+BH321</f>
        <v>3081043</v>
      </c>
      <c r="BO321" s="518">
        <f t="shared" ref="BO321:BO322" si="3779">SUM(BN310:BN321)/1000000</f>
        <v>38.332937000000001</v>
      </c>
      <c r="BP321" s="744">
        <v>4004330</v>
      </c>
      <c r="BQ321" s="518">
        <f t="shared" si="492"/>
        <v>50.469524999999997</v>
      </c>
      <c r="BR321" s="20"/>
      <c r="BS321" s="744">
        <v>927539</v>
      </c>
      <c r="BT321" s="519">
        <f t="shared" ref="BT321:BT322" si="3780">SUM(BS310:BS321)/1000000</f>
        <v>10.442149000000001</v>
      </c>
      <c r="BU321" s="516">
        <f t="shared" ref="BU321:BU322" si="3781">BW321-BS321</f>
        <v>58098</v>
      </c>
      <c r="BV321" s="519">
        <f t="shared" ref="BV321:BV322" si="3782">SUM(BU310:BU321)/1000000</f>
        <v>0.74361900000000003</v>
      </c>
      <c r="BW321" s="744">
        <v>985637</v>
      </c>
      <c r="BX321" s="519">
        <f t="shared" si="432"/>
        <v>11.185767999999999</v>
      </c>
      <c r="BY321" s="744">
        <v>1887778</v>
      </c>
      <c r="BZ321" s="519">
        <f t="shared" ref="BZ321:BZ322" si="3783">SUM(BY310:BY321)/1000000</f>
        <v>20.961592</v>
      </c>
      <c r="CA321" s="516">
        <f t="shared" ref="CA321:CA322" si="3784">CC321-BY321</f>
        <v>1662020</v>
      </c>
      <c r="CB321" s="519">
        <f t="shared" ref="CB321:CB322" si="3785">SUM(CA310:CA321)/1000000</f>
        <v>18.477029000000002</v>
      </c>
      <c r="CC321" s="744">
        <v>3549798</v>
      </c>
      <c r="CD321" s="519">
        <f t="shared" ref="CD321:CD322" si="3786">SUM(CC310:CC321)/1000000</f>
        <v>39.438620999999998</v>
      </c>
      <c r="CE321" s="516">
        <f t="shared" ref="CE321:CE322" si="3787">BS321+BY321</f>
        <v>2815317</v>
      </c>
      <c r="CF321" s="519">
        <f t="shared" ref="CF321:CF322" si="3788">SUM(CE310:CE321)/1000000</f>
        <v>31.403741</v>
      </c>
      <c r="CG321" s="516">
        <f t="shared" ref="CG321:CG322" si="3789">CI321-CE321</f>
        <v>1721853</v>
      </c>
      <c r="CH321" s="519">
        <f t="shared" ref="CH321:CH322" si="3790">SUM(CG310:CG321)/1000000</f>
        <v>19.243054000000001</v>
      </c>
      <c r="CI321" s="744">
        <v>4537170</v>
      </c>
      <c r="CJ321" s="471">
        <f t="shared" si="3163"/>
        <v>50.646794999999997</v>
      </c>
      <c r="CK321" s="96"/>
      <c r="CL321" s="514">
        <v>991</v>
      </c>
      <c r="CM321" s="868">
        <f t="shared" si="403"/>
        <v>1.1109989909182645</v>
      </c>
      <c r="CN321" s="613"/>
      <c r="CO321" s="96"/>
      <c r="CP321" s="666">
        <f t="shared" ref="CP321:CP322" si="3791">AZ321*$CM321</f>
        <v>526986.81735620589</v>
      </c>
      <c r="CQ321" s="693">
        <f t="shared" ref="CQ321:CQ322" si="3792">SUM(CP310:CP321)/1000000</f>
        <v>6.654769581426808</v>
      </c>
      <c r="CR321" s="666">
        <f t="shared" ref="CR321:CR322" si="3793">BB321*$CM321</f>
        <v>136445.11907164482</v>
      </c>
      <c r="CS321" s="693">
        <f t="shared" ref="CS321:CS322" si="3794">SUM(CR310:CR321)/1000000</f>
        <v>1.8810244041117106</v>
      </c>
      <c r="CT321" s="666">
        <f t="shared" ref="CT321:CT322" si="3795">BD321*$CM321</f>
        <v>663431.93642785074</v>
      </c>
      <c r="CU321" s="693">
        <f t="shared" ref="CU321:CU322" si="3796">SUM(CT310:CT321)/1000000</f>
        <v>8.5357939855385183</v>
      </c>
      <c r="CV321" s="666">
        <f t="shared" ref="CV321:CV322" si="3797">BF321*$CM321</f>
        <v>497637.55701311812</v>
      </c>
      <c r="CW321" s="693">
        <f t="shared" ref="CW321:CW322" si="3798">SUM(CV310:CV321)/1000000</f>
        <v>6.8213082139990382</v>
      </c>
      <c r="CX321" s="666">
        <f t="shared" ref="CX321:CX322" si="3799">BH321*$CM321</f>
        <v>3286590.5449041375</v>
      </c>
      <c r="CY321" s="693">
        <f t="shared" ref="CY321:CY322" si="3800">SUM(CX310:CX321)/1000000</f>
        <v>40.720903386261696</v>
      </c>
      <c r="CZ321" s="666">
        <f t="shared" ref="CZ321:CZ322" si="3801">BJ321*$CM321</f>
        <v>3784228.1019172557</v>
      </c>
      <c r="DA321" s="693">
        <f t="shared" ref="DA321:DA322" si="3802">SUM(CZ310:CZ321)/1000000</f>
        <v>47.542211600260735</v>
      </c>
      <c r="DB321" s="666">
        <f t="shared" ref="DB321:DB322" si="3803">BL321*$CM321</f>
        <v>1024624.3743693241</v>
      </c>
      <c r="DC321" s="693">
        <f t="shared" ref="DC321:DC322" si="3804">SUM(DB310:DB321)/1000000</f>
        <v>13.476077795425848</v>
      </c>
      <c r="DD321" s="666">
        <f t="shared" ref="DD321:DD322" si="3805">BN321*$CM321</f>
        <v>3423035.6639757822</v>
      </c>
      <c r="DE321" s="693">
        <f t="shared" ref="DE321:DE322" si="3806">SUM(DD310:DD321)/1000000</f>
        <v>42.601927790373402</v>
      </c>
      <c r="DF321" s="666">
        <f t="shared" ref="DF321:DF322" si="3807">BP321*$CM321</f>
        <v>4448806.5893037338</v>
      </c>
      <c r="DG321" s="693">
        <f t="shared" ref="DG321:DG322" si="3808">SUM(DF310:DF321)/1000000</f>
        <v>56.090687299598471</v>
      </c>
      <c r="DH321" s="20"/>
      <c r="DI321" s="666">
        <f t="shared" ref="DI321:DI322" si="3809">BS321*$CM321</f>
        <v>1030494.8930373361</v>
      </c>
      <c r="DJ321" s="693">
        <f t="shared" ref="DJ321:DJ322" si="3810">SUM(DI310:DI321)/1000000</f>
        <v>11.60518608567984</v>
      </c>
      <c r="DK321" s="666">
        <f t="shared" ref="DK321:DK322" si="3811">BU321*$CM321</f>
        <v>64546.819374369326</v>
      </c>
      <c r="DL321" s="693">
        <f t="shared" ref="DL321:DL322" si="3812">SUM(DK310:DK321)/1000000</f>
        <v>0.8264727722495806</v>
      </c>
      <c r="DM321" s="666">
        <f t="shared" ref="DM321:DM322" si="3813">BW321*$CM321</f>
        <v>1095041.7124117054</v>
      </c>
      <c r="DN321" s="693">
        <f t="shared" ref="DN321:DN322" si="3814">SUM(DM310:DM321)/1000000</f>
        <v>12.431658857929424</v>
      </c>
      <c r="DO321" s="666">
        <f t="shared" ref="DO321:DO322" si="3815">BY321*$CM321</f>
        <v>2097319.4530776995</v>
      </c>
      <c r="DP321" s="693">
        <f t="shared" ref="DP321:DP322" si="3816">SUM(DO310:DO321)/1000000</f>
        <v>23.29363386828739</v>
      </c>
      <c r="DQ321" s="666">
        <f t="shared" ref="DQ321:DQ322" si="3817">CA321*$CM321</f>
        <v>1846502.542885974</v>
      </c>
      <c r="DR321" s="693">
        <f t="shared" ref="DR321:DR322" si="3818">SUM(DQ310:DQ321)/1000000</f>
        <v>20.531915822523317</v>
      </c>
      <c r="DS321" s="666">
        <f t="shared" ref="DS321:DS322" si="3819">CC321*$CM321</f>
        <v>3943821.9959636736</v>
      </c>
      <c r="DT321" s="693">
        <f t="shared" ref="DT321:DT322" si="3820">SUM(DS310:DS321)/1000000</f>
        <v>43.825549690810711</v>
      </c>
      <c r="DU321" s="666">
        <f t="shared" ref="DU321:DU322" si="3821">CE321*$CM321</f>
        <v>3127814.3461150355</v>
      </c>
      <c r="DV321" s="666">
        <f t="shared" ref="DV321:DV322" si="3822">SUM(DU310:DU321)/1000000</f>
        <v>34.898819953967227</v>
      </c>
      <c r="DW321" s="666">
        <f t="shared" ref="DW321:DW322" si="3823">CG321*$CM321</f>
        <v>1912976.9455095865</v>
      </c>
      <c r="DX321" s="693">
        <f t="shared" ref="DX321:DX322" si="3824">SUM(DW310:DW321)/1000000</f>
        <v>21.383282438483114</v>
      </c>
      <c r="DY321" s="666">
        <f t="shared" ref="DY321:DY322" si="3825">CI321*$CM321</f>
        <v>5040791.2916246224</v>
      </c>
      <c r="DZ321" s="693">
        <f t="shared" ref="DZ321:DZ322" si="3826">SUM(DY310:DY321)/1000000</f>
        <v>56.282102392450341</v>
      </c>
      <c r="EA321" s="91"/>
      <c r="EB321" s="388">
        <v>343000</v>
      </c>
      <c r="EC321" s="69">
        <f t="shared" si="405"/>
        <v>1337000</v>
      </c>
      <c r="ED321" s="388">
        <v>1680000</v>
      </c>
      <c r="EE321" s="388">
        <v>299000</v>
      </c>
      <c r="EF321" s="69">
        <f t="shared" si="406"/>
        <v>1286000</v>
      </c>
      <c r="EG321" s="388">
        <v>1585000</v>
      </c>
      <c r="EH321" s="388">
        <v>642000</v>
      </c>
      <c r="EI321" s="69">
        <f t="shared" si="435"/>
        <v>2623000</v>
      </c>
      <c r="EJ321" s="388">
        <v>3265000</v>
      </c>
      <c r="EK321" s="91"/>
      <c r="EL321" s="516">
        <f t="shared" ref="EL321" si="3827">SUM(EB310:EB321)</f>
        <v>4141000</v>
      </c>
      <c r="EM321" s="516">
        <f t="shared" ref="EM321" si="3828">SUM(EC310:EC321)</f>
        <v>17903000</v>
      </c>
      <c r="EN321" s="516">
        <f t="shared" ref="EN321" si="3829">SUM(ED310:ED321)</f>
        <v>22044000</v>
      </c>
      <c r="EO321" s="516">
        <f t="shared" ref="EO321" si="3830">SUM(EE310:EE321)</f>
        <v>3281000</v>
      </c>
      <c r="EP321" s="516">
        <f t="shared" ref="EP321" si="3831">SUM(EF310:EF321)</f>
        <v>13044000</v>
      </c>
      <c r="EQ321" s="516">
        <f t="shared" ref="EQ321" si="3832">SUM(EG310:EG321)</f>
        <v>16325000</v>
      </c>
      <c r="ER321" s="516">
        <f t="shared" ref="ER321" si="3833">SUM(EH310:EH321)</f>
        <v>7422000</v>
      </c>
      <c r="ES321" s="516">
        <f t="shared" ref="ES321" si="3834">SUM(EI310:EI321)</f>
        <v>30949000</v>
      </c>
      <c r="ET321" s="516">
        <f t="shared" ref="ET321" si="3835">SUM(EJ310:EJ321)</f>
        <v>38371000</v>
      </c>
      <c r="EU321" s="91"/>
    </row>
    <row r="322" spans="1:151">
      <c r="A322" s="61">
        <v>42705</v>
      </c>
      <c r="B322" s="457">
        <v>775</v>
      </c>
      <c r="C322" s="70">
        <f t="shared" si="437"/>
        <v>2134</v>
      </c>
      <c r="D322" s="457">
        <v>2909</v>
      </c>
      <c r="E322" s="70">
        <f t="shared" ref="E322" si="3836">H322-B322</f>
        <v>3609</v>
      </c>
      <c r="F322" s="70">
        <f t="shared" ref="F322" si="3837">I322-C322</f>
        <v>4169</v>
      </c>
      <c r="G322" s="70">
        <f t="shared" ref="G322" si="3838">J322-D322</f>
        <v>7778</v>
      </c>
      <c r="H322" s="457">
        <v>4384</v>
      </c>
      <c r="I322" s="70">
        <f t="shared" si="441"/>
        <v>6303</v>
      </c>
      <c r="J322" s="457">
        <v>10687</v>
      </c>
      <c r="K322" s="23"/>
      <c r="L322" s="457">
        <v>1111</v>
      </c>
      <c r="M322" s="70">
        <f t="shared" si="442"/>
        <v>1497</v>
      </c>
      <c r="N322" s="457">
        <v>2608</v>
      </c>
      <c r="O322" s="70">
        <f t="shared" ref="O322" si="3839">R322-L322</f>
        <v>1121</v>
      </c>
      <c r="P322" s="70">
        <f t="shared" ref="P322" si="3840">S322-M322</f>
        <v>1959</v>
      </c>
      <c r="Q322" s="70">
        <f t="shared" ref="Q322" si="3841">T322-N322</f>
        <v>3080</v>
      </c>
      <c r="R322" s="457">
        <v>2232</v>
      </c>
      <c r="S322" s="70">
        <f t="shared" si="494"/>
        <v>3456</v>
      </c>
      <c r="T322" s="457">
        <v>5688</v>
      </c>
      <c r="U322" s="23"/>
      <c r="V322" s="457">
        <v>-336</v>
      </c>
      <c r="W322" s="70">
        <f t="shared" si="495"/>
        <v>637</v>
      </c>
      <c r="X322" s="457">
        <v>301</v>
      </c>
      <c r="Y322" s="70">
        <f t="shared" ref="Y322" si="3842">+E322-O322</f>
        <v>2488</v>
      </c>
      <c r="Z322" s="70">
        <f t="shared" ref="Z322" si="3843">+F322-P322</f>
        <v>2210</v>
      </c>
      <c r="AA322" s="70">
        <f t="shared" ref="AA322" si="3844">+G322-Q322</f>
        <v>4698</v>
      </c>
      <c r="AB322" s="457">
        <v>2152</v>
      </c>
      <c r="AC322" s="70">
        <f t="shared" si="497"/>
        <v>2847</v>
      </c>
      <c r="AD322" s="457">
        <v>4999</v>
      </c>
      <c r="AE322" s="23"/>
      <c r="AF322" s="233">
        <f t="shared" ref="AF322" si="3845">SUM(V311:V322)</f>
        <v>-2068</v>
      </c>
      <c r="AG322" s="233">
        <f t="shared" ref="AG322" si="3846">AH322-AF322</f>
        <v>3631</v>
      </c>
      <c r="AH322" s="233">
        <f t="shared" ref="AH322" si="3847">SUM(X311:X322)</f>
        <v>1563</v>
      </c>
      <c r="AI322" s="233">
        <f t="shared" ref="AI322" si="3848">AL322-AF322</f>
        <v>35984</v>
      </c>
      <c r="AJ322" s="233">
        <f t="shared" ref="AJ322" si="3849">AM322-AG322</f>
        <v>33041</v>
      </c>
      <c r="AK322" s="233">
        <f t="shared" ref="AK322" si="3850">AN322-AH322</f>
        <v>69025</v>
      </c>
      <c r="AL322" s="233">
        <f t="shared" ref="AL322" si="3851">SUM(AB311:AB322)</f>
        <v>33916</v>
      </c>
      <c r="AM322" s="233">
        <f t="shared" ref="AM322" si="3852">AN322-AL322</f>
        <v>36672</v>
      </c>
      <c r="AN322" s="233">
        <f t="shared" ref="AN322" si="3853">SUM(AD311:AD322)</f>
        <v>70588</v>
      </c>
      <c r="AO322" s="23"/>
      <c r="AP322" s="233">
        <f t="shared" ref="AP322" si="3854">SUM(B311:B322)</f>
        <v>7347</v>
      </c>
      <c r="AQ322" s="233">
        <f t="shared" ref="AQ322" si="3855">SUM(L311:L322)</f>
        <v>9415</v>
      </c>
      <c r="AR322" s="233">
        <f t="shared" ref="AR322" si="3856">SUM(V311:V322)</f>
        <v>-2068</v>
      </c>
      <c r="AS322" s="233">
        <f t="shared" ref="AS322" si="3857">SUM(E311:E322)</f>
        <v>47975</v>
      </c>
      <c r="AT322" s="233">
        <f t="shared" ref="AT322" si="3858">SUM(O311:O322)</f>
        <v>11991</v>
      </c>
      <c r="AU322" s="233">
        <f t="shared" ref="AU322" si="3859">+SUM(Y311:Y322)</f>
        <v>35984</v>
      </c>
      <c r="AV322" s="409">
        <f t="shared" ref="AV322" si="3860">SUM(H311:H322)</f>
        <v>55322</v>
      </c>
      <c r="AW322" s="409">
        <f t="shared" ref="AW322" si="3861">SUM(R311:R322)</f>
        <v>21406</v>
      </c>
      <c r="AX322" s="233">
        <f t="shared" ref="AX322" si="3862">SUM(AB311:AB322)</f>
        <v>33916</v>
      </c>
      <c r="AY322" s="75"/>
      <c r="AZ322" s="744">
        <v>547332</v>
      </c>
      <c r="BA322" s="518">
        <f t="shared" si="3769"/>
        <v>6.0192829999999997</v>
      </c>
      <c r="BB322" s="516">
        <f t="shared" si="3770"/>
        <v>130274</v>
      </c>
      <c r="BC322" s="518">
        <f t="shared" si="3771"/>
        <v>1.6458619999999999</v>
      </c>
      <c r="BD322" s="744">
        <v>677606</v>
      </c>
      <c r="BE322" s="518">
        <f t="shared" si="430"/>
        <v>7.6651449999999999</v>
      </c>
      <c r="BF322" s="744">
        <v>504191</v>
      </c>
      <c r="BG322" s="518">
        <f t="shared" si="3772"/>
        <v>6.1364289999999997</v>
      </c>
      <c r="BH322" s="516">
        <f t="shared" si="3773"/>
        <v>3452405</v>
      </c>
      <c r="BI322" s="518">
        <f t="shared" si="3774"/>
        <v>36.696083000000002</v>
      </c>
      <c r="BJ322" s="744">
        <v>3956596</v>
      </c>
      <c r="BK322" s="518">
        <f t="shared" si="3775"/>
        <v>42.832512000000001</v>
      </c>
      <c r="BL322" s="516">
        <f t="shared" si="3776"/>
        <v>1051523</v>
      </c>
      <c r="BM322" s="518">
        <f t="shared" si="3777"/>
        <v>12.155711999999999</v>
      </c>
      <c r="BN322" s="516">
        <f t="shared" si="3778"/>
        <v>3582679</v>
      </c>
      <c r="BO322" s="518">
        <f t="shared" si="3779"/>
        <v>38.341945000000003</v>
      </c>
      <c r="BP322" s="744">
        <v>4634934</v>
      </c>
      <c r="BQ322" s="518">
        <f t="shared" si="492"/>
        <v>50.508251999999999</v>
      </c>
      <c r="BR322" s="20"/>
      <c r="BS322" s="744">
        <v>937785</v>
      </c>
      <c r="BT322" s="519">
        <f t="shared" si="3780"/>
        <v>10.471336000000001</v>
      </c>
      <c r="BU322" s="516">
        <f t="shared" si="3781"/>
        <v>68124</v>
      </c>
      <c r="BV322" s="519">
        <f t="shared" si="3782"/>
        <v>0.73186899999999999</v>
      </c>
      <c r="BW322" s="744">
        <v>1005909</v>
      </c>
      <c r="BX322" s="519">
        <f t="shared" si="432"/>
        <v>11.203205000000001</v>
      </c>
      <c r="BY322" s="744">
        <v>1827663</v>
      </c>
      <c r="BZ322" s="519">
        <f t="shared" si="3783"/>
        <v>20.942571000000001</v>
      </c>
      <c r="CA322" s="516">
        <f t="shared" si="3784"/>
        <v>1617087</v>
      </c>
      <c r="CB322" s="519">
        <f t="shared" si="3785"/>
        <v>18.491143999999998</v>
      </c>
      <c r="CC322" s="744">
        <v>3444750</v>
      </c>
      <c r="CD322" s="519">
        <f t="shared" si="3786"/>
        <v>39.433714999999999</v>
      </c>
      <c r="CE322" s="516">
        <f t="shared" si="3787"/>
        <v>2765448</v>
      </c>
      <c r="CF322" s="519">
        <f t="shared" si="3788"/>
        <v>31.413906999999998</v>
      </c>
      <c r="CG322" s="516">
        <f t="shared" si="3789"/>
        <v>1687052</v>
      </c>
      <c r="CH322" s="519">
        <f t="shared" si="3790"/>
        <v>19.244916</v>
      </c>
      <c r="CI322" s="744">
        <v>4452500</v>
      </c>
      <c r="CJ322" s="471">
        <f t="shared" si="3163"/>
        <v>50.658822999999998</v>
      </c>
      <c r="CK322" s="96"/>
      <c r="CL322" s="514">
        <v>994</v>
      </c>
      <c r="CM322" s="868">
        <f t="shared" si="403"/>
        <v>1.107645875251509</v>
      </c>
      <c r="CN322" s="613"/>
      <c r="CO322" s="96"/>
      <c r="CP322" s="666">
        <f t="shared" si="3791"/>
        <v>606250.03219315899</v>
      </c>
      <c r="CQ322" s="693">
        <f t="shared" si="3792"/>
        <v>6.6904946920119261</v>
      </c>
      <c r="CR322" s="666">
        <f t="shared" si="3793"/>
        <v>144297.45875251509</v>
      </c>
      <c r="CS322" s="693">
        <f t="shared" si="3794"/>
        <v>1.8296481593466376</v>
      </c>
      <c r="CT322" s="666">
        <f t="shared" si="3795"/>
        <v>750547.49094567401</v>
      </c>
      <c r="CU322" s="693">
        <f t="shared" si="3796"/>
        <v>8.520142851358564</v>
      </c>
      <c r="CV322" s="666">
        <f t="shared" si="3797"/>
        <v>558465.08148893365</v>
      </c>
      <c r="CW322" s="693">
        <f t="shared" si="3798"/>
        <v>6.8205471789050565</v>
      </c>
      <c r="CX322" s="666">
        <f t="shared" si="3799"/>
        <v>3824042.157947686</v>
      </c>
      <c r="CY322" s="693">
        <f t="shared" si="3800"/>
        <v>40.786235558279735</v>
      </c>
      <c r="CZ322" s="666">
        <f t="shared" si="3801"/>
        <v>4382507.2394366199</v>
      </c>
      <c r="DA322" s="693">
        <f t="shared" si="3802"/>
        <v>47.606782737184787</v>
      </c>
      <c r="DB322" s="666">
        <f t="shared" si="3803"/>
        <v>1164715.1136820926</v>
      </c>
      <c r="DC322" s="693">
        <f t="shared" si="3804"/>
        <v>13.511041870916985</v>
      </c>
      <c r="DD322" s="666">
        <f t="shared" si="3805"/>
        <v>3968339.6167002013</v>
      </c>
      <c r="DE322" s="693">
        <f t="shared" si="3806"/>
        <v>42.615883717626367</v>
      </c>
      <c r="DF322" s="666">
        <f t="shared" si="3807"/>
        <v>5133865.5271629775</v>
      </c>
      <c r="DG322" s="693">
        <f t="shared" si="3808"/>
        <v>56.138699653897127</v>
      </c>
      <c r="DH322" s="20"/>
      <c r="DI322" s="666">
        <f t="shared" si="3809"/>
        <v>1038733.6871227364</v>
      </c>
      <c r="DJ322" s="693">
        <f t="shared" si="3810"/>
        <v>11.638526407978459</v>
      </c>
      <c r="DK322" s="666">
        <f t="shared" si="3811"/>
        <v>75457.267605633795</v>
      </c>
      <c r="DL322" s="693">
        <f t="shared" si="3812"/>
        <v>0.81354684990546577</v>
      </c>
      <c r="DM322" s="666">
        <f t="shared" si="3813"/>
        <v>1114190.9547283703</v>
      </c>
      <c r="DN322" s="693">
        <f t="shared" si="3814"/>
        <v>12.452073257883924</v>
      </c>
      <c r="DO322" s="666">
        <f t="shared" si="3815"/>
        <v>2024403.3832997987</v>
      </c>
      <c r="DP322" s="693">
        <f t="shared" si="3816"/>
        <v>23.274621086763069</v>
      </c>
      <c r="DQ322" s="666">
        <f t="shared" si="3817"/>
        <v>1791159.745472837</v>
      </c>
      <c r="DR322" s="693">
        <f t="shared" si="3818"/>
        <v>20.549334691614249</v>
      </c>
      <c r="DS322" s="666">
        <f t="shared" si="3819"/>
        <v>3815563.1287726359</v>
      </c>
      <c r="DT322" s="693">
        <f t="shared" si="3820"/>
        <v>43.823955778377318</v>
      </c>
      <c r="DU322" s="666">
        <f t="shared" si="3821"/>
        <v>3063137.0704225353</v>
      </c>
      <c r="DV322" s="666">
        <f t="shared" si="3822"/>
        <v>34.913147494741523</v>
      </c>
      <c r="DW322" s="666">
        <f t="shared" si="3823"/>
        <v>1868656.1891348087</v>
      </c>
      <c r="DX322" s="693">
        <f t="shared" si="3824"/>
        <v>21.387220848723455</v>
      </c>
      <c r="DY322" s="666">
        <f t="shared" si="3825"/>
        <v>4931793.259557344</v>
      </c>
      <c r="DZ322" s="693">
        <f t="shared" si="3826"/>
        <v>56.300368343464967</v>
      </c>
      <c r="EA322" s="91"/>
      <c r="EB322" s="388">
        <v>347000</v>
      </c>
      <c r="EC322" s="69">
        <f t="shared" si="405"/>
        <v>1822000</v>
      </c>
      <c r="ED322" s="388">
        <v>2169000</v>
      </c>
      <c r="EE322" s="388">
        <v>314000</v>
      </c>
      <c r="EF322" s="69">
        <f t="shared" si="406"/>
        <v>1500000</v>
      </c>
      <c r="EG322" s="388">
        <v>1814000</v>
      </c>
      <c r="EH322" s="388">
        <v>662000</v>
      </c>
      <c r="EI322" s="69">
        <f t="shared" si="435"/>
        <v>3321000</v>
      </c>
      <c r="EJ322" s="388">
        <v>3983000</v>
      </c>
      <c r="EK322" s="91"/>
      <c r="EL322" s="516">
        <f t="shared" ref="EL322" si="3863">SUM(EB311:EB322)</f>
        <v>4128000</v>
      </c>
      <c r="EM322" s="516">
        <f t="shared" ref="EM322" si="3864">SUM(EC311:EC322)</f>
        <v>17921000</v>
      </c>
      <c r="EN322" s="516">
        <f t="shared" ref="EN322" si="3865">SUM(ED311:ED322)</f>
        <v>22049000</v>
      </c>
      <c r="EO322" s="516">
        <f t="shared" ref="EO322" si="3866">SUM(EE311:EE322)</f>
        <v>3305000</v>
      </c>
      <c r="EP322" s="516">
        <f t="shared" ref="EP322" si="3867">SUM(EF311:EF322)</f>
        <v>13146000</v>
      </c>
      <c r="EQ322" s="516">
        <f t="shared" ref="EQ322" si="3868">SUM(EG311:EG322)</f>
        <v>16451000</v>
      </c>
      <c r="ER322" s="516">
        <f t="shared" ref="ER322" si="3869">SUM(EH311:EH322)</f>
        <v>7434000</v>
      </c>
      <c r="ES322" s="516">
        <f t="shared" ref="ES322" si="3870">SUM(EI311:EI322)</f>
        <v>31068000</v>
      </c>
      <c r="ET322" s="516">
        <f t="shared" ref="ET322" si="3871">SUM(EJ311:EJ322)</f>
        <v>38502000</v>
      </c>
      <c r="EU322" s="91"/>
    </row>
    <row r="323" spans="1:151">
      <c r="A323" s="61">
        <v>42736</v>
      </c>
      <c r="B323" s="457">
        <v>1009</v>
      </c>
      <c r="C323" s="70">
        <f t="shared" si="437"/>
        <v>1971</v>
      </c>
      <c r="D323" s="457">
        <v>2980</v>
      </c>
      <c r="E323" s="70">
        <f t="shared" ref="E323" si="3872">H323-B323</f>
        <v>5862</v>
      </c>
      <c r="F323" s="70">
        <f t="shared" ref="F323" si="3873">I323-C323</f>
        <v>5615</v>
      </c>
      <c r="G323" s="70">
        <f t="shared" ref="G323" si="3874">J323-D323</f>
        <v>11477</v>
      </c>
      <c r="H323" s="457">
        <v>6871</v>
      </c>
      <c r="I323" s="70">
        <f t="shared" si="441"/>
        <v>7586</v>
      </c>
      <c r="J323" s="457">
        <v>14457</v>
      </c>
      <c r="K323" s="23"/>
      <c r="L323" s="457">
        <v>1352</v>
      </c>
      <c r="M323" s="70">
        <f t="shared" si="442"/>
        <v>1874</v>
      </c>
      <c r="N323" s="457">
        <v>3226</v>
      </c>
      <c r="O323" s="70">
        <f t="shared" ref="O323" si="3875">R323-L323</f>
        <v>983</v>
      </c>
      <c r="P323" s="70">
        <f t="shared" ref="P323" si="3876">S323-M323</f>
        <v>1802</v>
      </c>
      <c r="Q323" s="70">
        <f t="shared" ref="Q323" si="3877">T323-N323</f>
        <v>2785</v>
      </c>
      <c r="R323" s="457">
        <v>2335</v>
      </c>
      <c r="S323" s="70">
        <f t="shared" si="494"/>
        <v>3676</v>
      </c>
      <c r="T323" s="457">
        <v>6011</v>
      </c>
      <c r="U323" s="23"/>
      <c r="V323" s="457">
        <v>-343</v>
      </c>
      <c r="W323" s="70">
        <f t="shared" si="495"/>
        <v>97</v>
      </c>
      <c r="X323" s="457">
        <v>-246</v>
      </c>
      <c r="Y323" s="70">
        <f t="shared" ref="Y323" si="3878">+E323-O323</f>
        <v>4879</v>
      </c>
      <c r="Z323" s="70">
        <f t="shared" ref="Z323" si="3879">+F323-P323</f>
        <v>3813</v>
      </c>
      <c r="AA323" s="70">
        <f t="shared" ref="AA323" si="3880">+G323-Q323</f>
        <v>8692</v>
      </c>
      <c r="AB323" s="457">
        <v>4536</v>
      </c>
      <c r="AC323" s="70">
        <f t="shared" si="497"/>
        <v>3910</v>
      </c>
      <c r="AD323" s="457">
        <v>8446</v>
      </c>
      <c r="AE323" s="23"/>
      <c r="AF323" s="233">
        <f t="shared" ref="AF323" si="3881">SUM(V312:V323)</f>
        <v>-2153</v>
      </c>
      <c r="AG323" s="233">
        <f t="shared" ref="AG323" si="3882">AH323-AF323</f>
        <v>3417</v>
      </c>
      <c r="AH323" s="233">
        <f t="shared" ref="AH323" si="3883">SUM(X312:X323)</f>
        <v>1264</v>
      </c>
      <c r="AI323" s="233">
        <f t="shared" ref="AI323" si="3884">AL323-AF323</f>
        <v>36813</v>
      </c>
      <c r="AJ323" s="233">
        <f t="shared" ref="AJ323" si="3885">AM323-AG323</f>
        <v>33228</v>
      </c>
      <c r="AK323" s="233">
        <f t="shared" ref="AK323" si="3886">AN323-AH323</f>
        <v>70041</v>
      </c>
      <c r="AL323" s="233">
        <f t="shared" ref="AL323" si="3887">SUM(AB312:AB323)</f>
        <v>34660</v>
      </c>
      <c r="AM323" s="233">
        <f t="shared" ref="AM323" si="3888">AN323-AL323</f>
        <v>36645</v>
      </c>
      <c r="AN323" s="233">
        <f t="shared" ref="AN323" si="3889">SUM(AD312:AD323)</f>
        <v>71305</v>
      </c>
      <c r="AO323" s="23"/>
      <c r="AP323" s="233">
        <f t="shared" ref="AP323" si="3890">SUM(B312:B323)</f>
        <v>7442</v>
      </c>
      <c r="AQ323" s="233">
        <f t="shared" ref="AQ323" si="3891">SUM(L312:L323)</f>
        <v>9595</v>
      </c>
      <c r="AR323" s="233">
        <f t="shared" ref="AR323" si="3892">SUM(V312:V323)</f>
        <v>-2153</v>
      </c>
      <c r="AS323" s="233">
        <f t="shared" ref="AS323" si="3893">SUM(E312:E323)</f>
        <v>48789</v>
      </c>
      <c r="AT323" s="233">
        <f t="shared" ref="AT323" si="3894">SUM(O312:O323)</f>
        <v>11976</v>
      </c>
      <c r="AU323" s="233">
        <f t="shared" ref="AU323" si="3895">+SUM(Y312:Y323)</f>
        <v>36813</v>
      </c>
      <c r="AV323" s="409">
        <f t="shared" ref="AV323" si="3896">SUM(H312:H323)</f>
        <v>56231</v>
      </c>
      <c r="AW323" s="409">
        <f t="shared" ref="AW323" si="3897">SUM(R312:R323)</f>
        <v>21571</v>
      </c>
      <c r="AX323" s="233">
        <f t="shared" ref="AX323" si="3898">SUM(AB312:AB323)</f>
        <v>34660</v>
      </c>
      <c r="AY323" s="75"/>
      <c r="AZ323" s="744">
        <v>567639</v>
      </c>
      <c r="BA323" s="518">
        <f t="shared" ref="BA323" si="3899">SUM(AZ312:AZ323)/1000000</f>
        <v>6.136412</v>
      </c>
      <c r="BB323" s="516">
        <f t="shared" ref="BB323" si="3900">BD323-AZ323</f>
        <v>108715</v>
      </c>
      <c r="BC323" s="518">
        <f t="shared" ref="BC323" si="3901">SUM(BB312:BB323)/1000000</f>
        <v>1.6367750000000001</v>
      </c>
      <c r="BD323" s="744">
        <v>676354</v>
      </c>
      <c r="BE323" s="518">
        <f t="shared" si="430"/>
        <v>7.7731870000000001</v>
      </c>
      <c r="BF323" s="744">
        <v>493260</v>
      </c>
      <c r="BG323" s="518">
        <f t="shared" ref="BG323" si="3902">SUM(BF312:BF323)/1000000</f>
        <v>6.177727</v>
      </c>
      <c r="BH323" s="516">
        <f t="shared" ref="BH323" si="3903">BJ323-BF323</f>
        <v>3002281</v>
      </c>
      <c r="BI323" s="518">
        <f t="shared" ref="BI323" si="3904">SUM(BH312:BH323)/1000000</f>
        <v>36.755322</v>
      </c>
      <c r="BJ323" s="744">
        <v>3495541</v>
      </c>
      <c r="BK323" s="518">
        <f t="shared" ref="BK323" si="3905">SUM(BJ312:BJ323)/1000000</f>
        <v>42.933048999999997</v>
      </c>
      <c r="BL323" s="516">
        <f t="shared" ref="BL323" si="3906">AZ323+BF323</f>
        <v>1060899</v>
      </c>
      <c r="BM323" s="518">
        <f t="shared" ref="BM323" si="3907">SUM(BL312:BL323)/1000000</f>
        <v>12.314139000000001</v>
      </c>
      <c r="BN323" s="516">
        <f t="shared" ref="BN323" si="3908">BB323+BH323</f>
        <v>3110996</v>
      </c>
      <c r="BO323" s="518">
        <f t="shared" ref="BO323" si="3909">SUM(BN312:BN323)/1000000</f>
        <v>38.392097</v>
      </c>
      <c r="BP323" s="744">
        <v>4172591</v>
      </c>
      <c r="BQ323" s="518">
        <f t="shared" si="492"/>
        <v>50.716538</v>
      </c>
      <c r="BR323" s="20"/>
      <c r="BS323" s="744">
        <v>824136</v>
      </c>
      <c r="BT323" s="519">
        <f t="shared" ref="BT323" si="3910">SUM(BS312:BS323)/1000000</f>
        <v>10.597151999999999</v>
      </c>
      <c r="BU323" s="516">
        <f t="shared" ref="BU323" si="3911">BW323-BS323</f>
        <v>63446</v>
      </c>
      <c r="BV323" s="519">
        <f t="shared" ref="BV323" si="3912">SUM(BU312:BU323)/1000000</f>
        <v>0.75387499999999996</v>
      </c>
      <c r="BW323" s="744">
        <v>887582</v>
      </c>
      <c r="BX323" s="519">
        <f t="shared" si="432"/>
        <v>11.351027</v>
      </c>
      <c r="BY323" s="744">
        <v>1682690</v>
      </c>
      <c r="BZ323" s="519">
        <f t="shared" ref="BZ323" si="3913">SUM(BY312:BY323)/1000000</f>
        <v>21.055586999999999</v>
      </c>
      <c r="CA323" s="516">
        <f t="shared" ref="CA323" si="3914">CC323-BY323</f>
        <v>1622553</v>
      </c>
      <c r="CB323" s="519">
        <f t="shared" ref="CB323" si="3915">SUM(CA312:CA323)/1000000</f>
        <v>18.579146999999999</v>
      </c>
      <c r="CC323" s="744">
        <v>3305243</v>
      </c>
      <c r="CD323" s="519">
        <f t="shared" ref="CD323" si="3916">SUM(CC312:CC323)/1000000</f>
        <v>39.634734000000002</v>
      </c>
      <c r="CE323" s="516">
        <f t="shared" ref="CE323" si="3917">BS323+BY323</f>
        <v>2506826</v>
      </c>
      <c r="CF323" s="519">
        <f t="shared" ref="CF323" si="3918">SUM(CE312:CE323)/1000000</f>
        <v>31.652739</v>
      </c>
      <c r="CG323" s="516">
        <f t="shared" ref="CG323" si="3919">CI323-CE323</f>
        <v>1687284</v>
      </c>
      <c r="CH323" s="519">
        <f t="shared" ref="CH323" si="3920">SUM(CG312:CG323)/1000000</f>
        <v>19.354502</v>
      </c>
      <c r="CI323" s="744">
        <v>4194110</v>
      </c>
      <c r="CJ323" s="471">
        <f t="shared" si="3163"/>
        <v>51.007241</v>
      </c>
      <c r="CK323" s="96"/>
      <c r="CL323" s="514">
        <v>994</v>
      </c>
      <c r="CM323" s="868">
        <f t="shared" si="403"/>
        <v>1.107645875251509</v>
      </c>
      <c r="CN323" s="613"/>
      <c r="CO323" s="96"/>
      <c r="CP323" s="666">
        <f t="shared" ref="CP323" si="3921">AZ323*$CM323</f>
        <v>628742.99698189134</v>
      </c>
      <c r="CQ323" s="693">
        <f t="shared" ref="CQ323" si="3922">SUM(CP312:CP323)/1000000</f>
        <v>6.8207336588430643</v>
      </c>
      <c r="CR323" s="666">
        <f t="shared" ref="CR323" si="3923">BB323*$CM323</f>
        <v>120417.72132796781</v>
      </c>
      <c r="CS323" s="693">
        <f t="shared" ref="CS323" si="3924">SUM(CR312:CR323)/1000000</f>
        <v>1.8197141198705851</v>
      </c>
      <c r="CT323" s="666">
        <f t="shared" ref="CT323" si="3925">BD323*$CM323</f>
        <v>749160.71830985916</v>
      </c>
      <c r="CU323" s="693">
        <f t="shared" ref="CU323" si="3926">SUM(CT312:CT323)/1000000</f>
        <v>8.64044777871365</v>
      </c>
      <c r="CV323" s="666">
        <f t="shared" ref="CV323" si="3927">BF323*$CM323</f>
        <v>546357.40442655934</v>
      </c>
      <c r="CW323" s="693">
        <f t="shared" ref="CW323" si="3928">SUM(CV312:CV323)/1000000</f>
        <v>6.866793867753727</v>
      </c>
      <c r="CX323" s="666">
        <f t="shared" ref="CX323" si="3929">BH323*$CM323</f>
        <v>3325464.165995976</v>
      </c>
      <c r="CY323" s="693">
        <f t="shared" ref="CY323" si="3930">SUM(CX312:CX323)/1000000</f>
        <v>40.855127621763145</v>
      </c>
      <c r="CZ323" s="666">
        <f t="shared" ref="CZ323" si="3931">BJ323*$CM323</f>
        <v>3871821.5704225353</v>
      </c>
      <c r="DA323" s="693">
        <f t="shared" ref="DA323" si="3932">SUM(CZ312:CZ323)/1000000</f>
        <v>47.721921489516866</v>
      </c>
      <c r="DB323" s="666">
        <f t="shared" ref="DB323" si="3933">BL323*$CM323</f>
        <v>1175100.4014084507</v>
      </c>
      <c r="DC323" s="693">
        <f t="shared" ref="DC323" si="3934">SUM(DB312:DB323)/1000000</f>
        <v>13.687527526596792</v>
      </c>
      <c r="DD323" s="666">
        <f t="shared" ref="DD323" si="3935">BN323*$CM323</f>
        <v>3445881.8873239434</v>
      </c>
      <c r="DE323" s="693">
        <f t="shared" ref="DE323" si="3936">SUM(DD312:DD323)/1000000</f>
        <v>42.674841741633728</v>
      </c>
      <c r="DF323" s="666">
        <f t="shared" ref="DF323" si="3937">BP323*$CM323</f>
        <v>4621753.2102615694</v>
      </c>
      <c r="DG323" s="693">
        <f t="shared" ref="DG323" si="3938">SUM(DF312:DF323)/1000000</f>
        <v>56.373819894309449</v>
      </c>
      <c r="DH323" s="20"/>
      <c r="DI323" s="666">
        <f t="shared" ref="DI323" si="3939">BS323*$CM323</f>
        <v>912850.84104627767</v>
      </c>
      <c r="DJ323" s="693">
        <f t="shared" ref="DJ323" si="3940">SUM(DI312:DI323)/1000000</f>
        <v>11.7786633595775</v>
      </c>
      <c r="DK323" s="666">
        <f t="shared" ref="DK323" si="3941">BU323*$CM323</f>
        <v>70275.700201207248</v>
      </c>
      <c r="DL323" s="693">
        <f t="shared" ref="DL323" si="3942">SUM(DK312:DK323)/1000000</f>
        <v>0.83796783653883378</v>
      </c>
      <c r="DM323" s="666">
        <f t="shared" ref="DM323" si="3943">BW323*$CM323</f>
        <v>983126.54124748486</v>
      </c>
      <c r="DN323" s="693">
        <f t="shared" ref="DN323" si="3944">SUM(DM312:DM323)/1000000</f>
        <v>12.616631196116334</v>
      </c>
      <c r="DO323" s="666">
        <f t="shared" ref="DO323" si="3945">BY323*$CM323</f>
        <v>1863824.6378269617</v>
      </c>
      <c r="DP323" s="693">
        <f t="shared" ref="DP323" si="3946">SUM(DO312:DO323)/1000000</f>
        <v>23.401550172831232</v>
      </c>
      <c r="DQ323" s="666">
        <f t="shared" ref="DQ323" si="3947">CA323*$CM323</f>
        <v>1797214.1378269617</v>
      </c>
      <c r="DR323" s="693">
        <f t="shared" ref="DR323" si="3948">SUM(DQ312:DQ323)/1000000</f>
        <v>20.648519130948745</v>
      </c>
      <c r="DS323" s="666">
        <f t="shared" ref="DS323" si="3949">CC323*$CM323</f>
        <v>3661038.7756539234</v>
      </c>
      <c r="DT323" s="693">
        <f t="shared" ref="DT323" si="3950">SUM(DS312:DS323)/1000000</f>
        <v>44.050069303779985</v>
      </c>
      <c r="DU323" s="666">
        <f t="shared" ref="DU323" si="3951">CE323*$CM323</f>
        <v>2776675.4788732394</v>
      </c>
      <c r="DV323" s="666">
        <f t="shared" ref="DV323" si="3952">SUM(DU312:DU323)/1000000</f>
        <v>35.180213532408729</v>
      </c>
      <c r="DW323" s="666">
        <f t="shared" ref="DW323" si="3953">CG323*$CM323</f>
        <v>1868913.1629778671</v>
      </c>
      <c r="DX323" s="693">
        <f t="shared" ref="DX323" si="3954">SUM(DW312:DW323)/1000000</f>
        <v>21.510359641852077</v>
      </c>
      <c r="DY323" s="666">
        <f t="shared" ref="DY323" si="3955">CI323*$CM323</f>
        <v>4645588.6418511067</v>
      </c>
      <c r="DZ323" s="693">
        <f t="shared" ref="DZ323" si="3956">SUM(DY312:DY323)/1000000</f>
        <v>56.690573174260805</v>
      </c>
      <c r="EA323" s="91"/>
      <c r="EB323" s="388">
        <v>351000</v>
      </c>
      <c r="EC323" s="69">
        <f t="shared" si="405"/>
        <v>2494000</v>
      </c>
      <c r="ED323" s="388">
        <v>2845000</v>
      </c>
      <c r="EE323" s="388">
        <v>344000</v>
      </c>
      <c r="EF323" s="69">
        <f t="shared" si="406"/>
        <v>1711000</v>
      </c>
      <c r="EG323" s="388">
        <v>2055000</v>
      </c>
      <c r="EH323" s="388">
        <v>695000</v>
      </c>
      <c r="EI323" s="69">
        <f t="shared" si="435"/>
        <v>4204000</v>
      </c>
      <c r="EJ323" s="388">
        <v>4899000</v>
      </c>
      <c r="EK323" s="91"/>
      <c r="EL323" s="516">
        <f t="shared" ref="EL323" si="3957">SUM(EB312:EB323)</f>
        <v>4089000</v>
      </c>
      <c r="EM323" s="516">
        <f t="shared" ref="EM323" si="3958">SUM(EC312:EC323)</f>
        <v>17882000</v>
      </c>
      <c r="EN323" s="516">
        <f t="shared" ref="EN323" si="3959">SUM(ED312:ED323)</f>
        <v>21971000</v>
      </c>
      <c r="EO323" s="516">
        <f t="shared" ref="EO323" si="3960">SUM(EE312:EE323)</f>
        <v>3324000</v>
      </c>
      <c r="EP323" s="516">
        <f t="shared" ref="EP323" si="3961">SUM(EF312:EF323)</f>
        <v>13261000</v>
      </c>
      <c r="EQ323" s="516">
        <f t="shared" ref="EQ323" si="3962">SUM(EG312:EG323)</f>
        <v>16585000</v>
      </c>
      <c r="ER323" s="516">
        <f t="shared" ref="ER323" si="3963">SUM(EH312:EH323)</f>
        <v>7414000</v>
      </c>
      <c r="ES323" s="516">
        <f t="shared" ref="ES323" si="3964">SUM(EI312:EI323)</f>
        <v>31143000</v>
      </c>
      <c r="ET323" s="516">
        <f t="shared" ref="ET323" si="3965">SUM(EJ312:EJ323)</f>
        <v>38557000</v>
      </c>
      <c r="EU323" s="91"/>
    </row>
    <row r="324" spans="1:151">
      <c r="A324" s="61">
        <v>42767</v>
      </c>
      <c r="B324" s="457">
        <v>743</v>
      </c>
      <c r="C324" s="70">
        <f t="shared" si="437"/>
        <v>1492</v>
      </c>
      <c r="D324" s="457">
        <v>2235</v>
      </c>
      <c r="E324" s="70">
        <f t="shared" ref="E324" si="3966">H324-B324</f>
        <v>5764</v>
      </c>
      <c r="F324" s="70">
        <f t="shared" ref="F324" si="3967">I324-C324</f>
        <v>5794</v>
      </c>
      <c r="G324" s="70">
        <f t="shared" ref="G324" si="3968">J324-D324</f>
        <v>11558</v>
      </c>
      <c r="H324" s="457">
        <v>6507</v>
      </c>
      <c r="I324" s="70">
        <f t="shared" si="441"/>
        <v>7286</v>
      </c>
      <c r="J324" s="457">
        <v>13793</v>
      </c>
      <c r="K324" s="23"/>
      <c r="L324" s="457">
        <v>1034</v>
      </c>
      <c r="M324" s="70">
        <f t="shared" si="442"/>
        <v>1530</v>
      </c>
      <c r="N324" s="457">
        <v>2564</v>
      </c>
      <c r="O324" s="70">
        <f t="shared" ref="O324" si="3969">R324-L324</f>
        <v>930</v>
      </c>
      <c r="P324" s="70">
        <f t="shared" ref="P324" si="3970">S324-M324</f>
        <v>1690</v>
      </c>
      <c r="Q324" s="70">
        <f t="shared" ref="Q324" si="3971">T324-N324</f>
        <v>2620</v>
      </c>
      <c r="R324" s="457">
        <v>1964</v>
      </c>
      <c r="S324" s="70">
        <f t="shared" si="494"/>
        <v>3220</v>
      </c>
      <c r="T324" s="457">
        <v>5184</v>
      </c>
      <c r="U324" s="23"/>
      <c r="V324" s="457">
        <v>-291</v>
      </c>
      <c r="W324" s="70">
        <f t="shared" si="495"/>
        <v>-38</v>
      </c>
      <c r="X324" s="457">
        <v>-329</v>
      </c>
      <c r="Y324" s="70">
        <f t="shared" ref="Y324" si="3972">+E324-O324</f>
        <v>4834</v>
      </c>
      <c r="Z324" s="70">
        <f t="shared" ref="Z324" si="3973">+F324-P324</f>
        <v>4104</v>
      </c>
      <c r="AA324" s="70">
        <f t="shared" ref="AA324" si="3974">+G324-Q324</f>
        <v>8938</v>
      </c>
      <c r="AB324" s="457">
        <v>4543</v>
      </c>
      <c r="AC324" s="70">
        <f t="shared" si="497"/>
        <v>4066</v>
      </c>
      <c r="AD324" s="457">
        <v>8609</v>
      </c>
      <c r="AE324" s="23"/>
      <c r="AF324" s="233">
        <f t="shared" ref="AF324" si="3975">SUM(V313:V324)</f>
        <v>-2216</v>
      </c>
      <c r="AG324" s="233">
        <f t="shared" ref="AG324" si="3976">AH324-AF324</f>
        <v>3250</v>
      </c>
      <c r="AH324" s="233">
        <f t="shared" ref="AH324" si="3977">SUM(X313:X324)</f>
        <v>1034</v>
      </c>
      <c r="AI324" s="233">
        <f t="shared" ref="AI324" si="3978">AL324-AF324</f>
        <v>37529</v>
      </c>
      <c r="AJ324" s="233">
        <f t="shared" ref="AJ324" si="3979">AM324-AG324</f>
        <v>32770</v>
      </c>
      <c r="AK324" s="233">
        <f t="shared" ref="AK324" si="3980">AN324-AH324</f>
        <v>70299</v>
      </c>
      <c r="AL324" s="233">
        <f t="shared" ref="AL324" si="3981">SUM(AB313:AB324)</f>
        <v>35313</v>
      </c>
      <c r="AM324" s="233">
        <f t="shared" ref="AM324" si="3982">AN324-AL324</f>
        <v>36020</v>
      </c>
      <c r="AN324" s="233">
        <f t="shared" ref="AN324" si="3983">SUM(AD313:AD324)</f>
        <v>71333</v>
      </c>
      <c r="AO324" s="23"/>
      <c r="AP324" s="233">
        <f t="shared" ref="AP324" si="3984">SUM(B313:B324)</f>
        <v>7527</v>
      </c>
      <c r="AQ324" s="233">
        <f t="shared" ref="AQ324" si="3985">SUM(L313:L324)</f>
        <v>9743</v>
      </c>
      <c r="AR324" s="233">
        <f t="shared" ref="AR324" si="3986">SUM(V313:V324)</f>
        <v>-2216</v>
      </c>
      <c r="AS324" s="233">
        <f t="shared" ref="AS324" si="3987">SUM(E313:E324)</f>
        <v>49629</v>
      </c>
      <c r="AT324" s="233">
        <f t="shared" ref="AT324" si="3988">SUM(O313:O324)</f>
        <v>12100</v>
      </c>
      <c r="AU324" s="233">
        <f t="shared" ref="AU324" si="3989">+SUM(Y313:Y324)</f>
        <v>37529</v>
      </c>
      <c r="AV324" s="409">
        <f t="shared" ref="AV324" si="3990">SUM(H313:H324)</f>
        <v>57156</v>
      </c>
      <c r="AW324" s="409">
        <f t="shared" ref="AW324" si="3991">SUM(R313:R324)</f>
        <v>21843</v>
      </c>
      <c r="AX324" s="233">
        <f t="shared" ref="AX324" si="3992">SUM(AB313:AB324)</f>
        <v>35313</v>
      </c>
      <c r="AY324" s="75"/>
      <c r="AZ324" s="744">
        <v>476402</v>
      </c>
      <c r="BA324" s="518">
        <f t="shared" ref="BA324" si="3993">SUM(AZ313:AZ324)/1000000</f>
        <v>6.1203859999999999</v>
      </c>
      <c r="BB324" s="516">
        <f t="shared" ref="BB324" si="3994">BD324-AZ324</f>
        <v>318867</v>
      </c>
      <c r="BC324" s="518">
        <f t="shared" ref="BC324" si="3995">SUM(BB313:BB324)/1000000</f>
        <v>1.8419350000000001</v>
      </c>
      <c r="BD324" s="744">
        <v>795269</v>
      </c>
      <c r="BE324" s="518">
        <f t="shared" si="430"/>
        <v>7.9623210000000002</v>
      </c>
      <c r="BF324" s="744">
        <v>488615</v>
      </c>
      <c r="BG324" s="518">
        <f t="shared" ref="BG324" si="3996">SUM(BF313:BF324)/1000000</f>
        <v>6.1449259999999999</v>
      </c>
      <c r="BH324" s="516">
        <f t="shared" ref="BH324" si="3997">BJ324-BF324</f>
        <v>3100838</v>
      </c>
      <c r="BI324" s="518">
        <f t="shared" ref="BI324" si="3998">SUM(BH313:BH324)/1000000</f>
        <v>36.618073000000003</v>
      </c>
      <c r="BJ324" s="744">
        <v>3589453</v>
      </c>
      <c r="BK324" s="518">
        <f t="shared" ref="BK324" si="3999">SUM(BJ313:BJ324)/1000000</f>
        <v>42.762999000000001</v>
      </c>
      <c r="BL324" s="516">
        <f t="shared" ref="BL324" si="4000">AZ324+BF324</f>
        <v>965017</v>
      </c>
      <c r="BM324" s="518">
        <f t="shared" ref="BM324" si="4001">SUM(BL313:BL324)/1000000</f>
        <v>12.265312</v>
      </c>
      <c r="BN324" s="516">
        <f t="shared" ref="BN324" si="4002">BB324+BH324</f>
        <v>3419705</v>
      </c>
      <c r="BO324" s="518">
        <f t="shared" ref="BO324" si="4003">SUM(BN313:BN324)/1000000</f>
        <v>38.460008000000002</v>
      </c>
      <c r="BP324" s="744">
        <v>4385428</v>
      </c>
      <c r="BQ324" s="518">
        <f t="shared" si="492"/>
        <v>50.734737000000003</v>
      </c>
      <c r="BR324" s="20"/>
      <c r="BS324" s="744">
        <v>808043</v>
      </c>
      <c r="BT324" s="519">
        <f t="shared" ref="BT324" si="4004">SUM(BS313:BS324)/1000000</f>
        <v>10.632977</v>
      </c>
      <c r="BU324" s="516">
        <f t="shared" ref="BU324" si="4005">BW324-BS324</f>
        <v>72051</v>
      </c>
      <c r="BV324" s="519">
        <f t="shared" ref="BV324" si="4006">SUM(BU313:BU324)/1000000</f>
        <v>0.77502700000000002</v>
      </c>
      <c r="BW324" s="744">
        <v>880094</v>
      </c>
      <c r="BX324" s="519">
        <f t="shared" si="432"/>
        <v>11.408004</v>
      </c>
      <c r="BY324" s="744">
        <v>1610048</v>
      </c>
      <c r="BZ324" s="519">
        <f t="shared" ref="BZ324" si="4007">SUM(BY313:BY324)/1000000</f>
        <v>21.019877000000001</v>
      </c>
      <c r="CA324" s="516">
        <f t="shared" ref="CA324" si="4008">CC324-BY324</f>
        <v>1631013</v>
      </c>
      <c r="CB324" s="519">
        <f t="shared" ref="CB324" si="4009">SUM(CA313:CA324)/1000000</f>
        <v>18.807811999999998</v>
      </c>
      <c r="CC324" s="744">
        <v>3241061</v>
      </c>
      <c r="CD324" s="519">
        <f t="shared" ref="CD324" si="4010">SUM(CC313:CC324)/1000000</f>
        <v>39.827688999999999</v>
      </c>
      <c r="CE324" s="516">
        <f t="shared" ref="CE324" si="4011">BS324+BY324</f>
        <v>2418091</v>
      </c>
      <c r="CF324" s="519">
        <f t="shared" ref="CF324" si="4012">SUM(CE313:CE324)/1000000</f>
        <v>31.652854000000001</v>
      </c>
      <c r="CG324" s="516">
        <f t="shared" ref="CG324" si="4013">CI324-CE324</f>
        <v>1704507</v>
      </c>
      <c r="CH324" s="519">
        <f t="shared" ref="CH324" si="4014">SUM(CG313:CG324)/1000000</f>
        <v>19.603560000000002</v>
      </c>
      <c r="CI324" s="744">
        <v>4122598</v>
      </c>
      <c r="CJ324" s="471">
        <f t="shared" si="3163"/>
        <v>51.256413999999999</v>
      </c>
      <c r="CK324" s="96"/>
      <c r="CL324" s="514">
        <v>994</v>
      </c>
      <c r="CM324" s="868">
        <f t="shared" si="403"/>
        <v>1.107645875251509</v>
      </c>
      <c r="CN324" s="613"/>
      <c r="CO324" s="96"/>
      <c r="CP324" s="666">
        <f t="shared" ref="CP324" si="4015">AZ324*$CM324</f>
        <v>527684.71026156936</v>
      </c>
      <c r="CQ324" s="693">
        <f t="shared" ref="CQ324" si="4016">SUM(CP313:CP324)/1000000</f>
        <v>6.8035307027729761</v>
      </c>
      <c r="CR324" s="666">
        <f t="shared" ref="CR324" si="4017">BB324*$CM324</f>
        <v>353191.71730382292</v>
      </c>
      <c r="CS324" s="693">
        <f t="shared" ref="CS324" si="4018">SUM(CR313:CR324)/1000000</f>
        <v>2.0470853276266694</v>
      </c>
      <c r="CT324" s="666">
        <f t="shared" ref="CT324" si="4019">BD324*$CM324</f>
        <v>880876.42756539234</v>
      </c>
      <c r="CU324" s="693">
        <f t="shared" ref="CU324" si="4020">SUM(CT313:CT324)/1000000</f>
        <v>8.8506160303996442</v>
      </c>
      <c r="CV324" s="666">
        <f t="shared" ref="CV324" si="4021">BF324*$CM324</f>
        <v>541212.38933601615</v>
      </c>
      <c r="CW324" s="693">
        <f t="shared" ref="CW324" si="4022">SUM(CV313:CV324)/1000000</f>
        <v>6.8310424219138639</v>
      </c>
      <c r="CX324" s="666">
        <f t="shared" ref="CX324" si="4023">BH324*$CM324</f>
        <v>3434630.4205231387</v>
      </c>
      <c r="CY324" s="693">
        <f t="shared" ref="CY324" si="4024">SUM(CX313:CX324)/1000000</f>
        <v>40.706709010125479</v>
      </c>
      <c r="CZ324" s="666">
        <f t="shared" ref="CZ324" si="4025">BJ324*$CM324</f>
        <v>3975842.8098591547</v>
      </c>
      <c r="DA324" s="693">
        <f t="shared" ref="DA324" si="4026">SUM(CZ313:CZ324)/1000000</f>
        <v>47.53775143203935</v>
      </c>
      <c r="DB324" s="666">
        <f t="shared" ref="DB324" si="4027">BL324*$CM324</f>
        <v>1068897.0995975854</v>
      </c>
      <c r="DC324" s="693">
        <f t="shared" ref="DC324" si="4028">SUM(DB313:DB324)/1000000</f>
        <v>13.634573124686842</v>
      </c>
      <c r="DD324" s="666">
        <f t="shared" ref="DD324" si="4029">BN324*$CM324</f>
        <v>3787822.1378269619</v>
      </c>
      <c r="DE324" s="693">
        <f t="shared" ref="DE324" si="4030">SUM(DD313:DD324)/1000000</f>
        <v>42.753794337752154</v>
      </c>
      <c r="DF324" s="666">
        <f t="shared" ref="DF324" si="4031">BP324*$CM324</f>
        <v>4857501.2354124747</v>
      </c>
      <c r="DG324" s="693">
        <f t="shared" ref="DG324" si="4032">SUM(DF313:DF324)/1000000</f>
        <v>56.398839593038502</v>
      </c>
      <c r="DH324" s="20"/>
      <c r="DI324" s="666">
        <f t="shared" ref="DI324" si="4033">BS324*$CM324</f>
        <v>895025.49597585516</v>
      </c>
      <c r="DJ324" s="693">
        <f t="shared" ref="DJ324" si="4034">SUM(DI313:DI324)/1000000</f>
        <v>11.819204415352351</v>
      </c>
      <c r="DK324" s="666">
        <f t="shared" ref="DK324" si="4035">BU324*$CM324</f>
        <v>79806.992957746479</v>
      </c>
      <c r="DL324" s="693">
        <f t="shared" ref="DL324" si="4036">SUM(DK313:DK324)/1000000</f>
        <v>0.8614534234664295</v>
      </c>
      <c r="DM324" s="666">
        <f t="shared" ref="DM324" si="4037">BW324*$CM324</f>
        <v>974832.48893360165</v>
      </c>
      <c r="DN324" s="693">
        <f t="shared" ref="DN324" si="4038">SUM(DM313:DM324)/1000000</f>
        <v>12.68065783881878</v>
      </c>
      <c r="DO324" s="666">
        <f t="shared" ref="DO324" si="4039">BY324*$CM324</f>
        <v>1783363.0261569417</v>
      </c>
      <c r="DP324" s="693">
        <f t="shared" ref="DP324" si="4040">SUM(DO313:DO324)/1000000</f>
        <v>23.363828216073603</v>
      </c>
      <c r="DQ324" s="666">
        <f t="shared" ref="DQ324" si="4041">CA324*$CM324</f>
        <v>1806584.8219315894</v>
      </c>
      <c r="DR324" s="693">
        <f t="shared" ref="DR324" si="4042">SUM(DQ313:DQ324)/1000000</f>
        <v>20.903360085543646</v>
      </c>
      <c r="DS324" s="666">
        <f t="shared" ref="DS324" si="4043">CC324*$CM324</f>
        <v>3589947.8480885313</v>
      </c>
      <c r="DT324" s="693">
        <f t="shared" ref="DT324" si="4044">SUM(DS313:DS324)/1000000</f>
        <v>44.26718830161726</v>
      </c>
      <c r="DU324" s="666">
        <f t="shared" ref="DU324" si="4045">CE324*$CM324</f>
        <v>2678388.5221327967</v>
      </c>
      <c r="DV324" s="666">
        <f t="shared" ref="DV324" si="4046">SUM(DU313:DU324)/1000000</f>
        <v>35.183032631425945</v>
      </c>
      <c r="DW324" s="666">
        <f t="shared" ref="DW324" si="4047">CG324*$CM324</f>
        <v>1887990.147887324</v>
      </c>
      <c r="DX324" s="693">
        <f t="shared" ref="DX324" si="4048">SUM(DW313:DW324)/1000000</f>
        <v>21.787847931447939</v>
      </c>
      <c r="DY324" s="666">
        <f t="shared" ref="DY324" si="4049">CI324*$CM324</f>
        <v>4566378.6700201202</v>
      </c>
      <c r="DZ324" s="693">
        <f t="shared" ref="DZ324" si="4050">SUM(DY313:DY324)/1000000</f>
        <v>56.970880562873894</v>
      </c>
      <c r="EA324" s="91"/>
      <c r="EB324" s="388">
        <v>331000</v>
      </c>
      <c r="EC324" s="69">
        <f t="shared" si="405"/>
        <v>1655000</v>
      </c>
      <c r="ED324" s="388">
        <v>1986000</v>
      </c>
      <c r="EE324" s="388">
        <v>332000</v>
      </c>
      <c r="EF324" s="69">
        <f t="shared" si="406"/>
        <v>1631000</v>
      </c>
      <c r="EG324" s="388">
        <v>1963000</v>
      </c>
      <c r="EH324" s="388">
        <v>663000</v>
      </c>
      <c r="EI324" s="69">
        <f t="shared" si="435"/>
        <v>3286000</v>
      </c>
      <c r="EJ324" s="388">
        <v>3949000</v>
      </c>
      <c r="EK324" s="91"/>
      <c r="EL324" s="516">
        <f t="shared" ref="EL324" si="4051">SUM(EB313:EB324)</f>
        <v>4074000</v>
      </c>
      <c r="EM324" s="516">
        <f t="shared" ref="EM324" si="4052">SUM(EC313:EC324)</f>
        <v>17866000</v>
      </c>
      <c r="EN324" s="516">
        <f t="shared" ref="EN324" si="4053">SUM(ED313:ED324)</f>
        <v>21940000</v>
      </c>
      <c r="EO324" s="516">
        <f t="shared" ref="EO324" si="4054">SUM(EE313:EE324)</f>
        <v>3322000</v>
      </c>
      <c r="EP324" s="516">
        <f t="shared" ref="EP324" si="4055">SUM(EF313:EF324)</f>
        <v>13278000</v>
      </c>
      <c r="EQ324" s="516">
        <f t="shared" ref="EQ324" si="4056">SUM(EG313:EG324)</f>
        <v>16600000</v>
      </c>
      <c r="ER324" s="516">
        <f t="shared" ref="ER324" si="4057">SUM(EH313:EH324)</f>
        <v>7398000</v>
      </c>
      <c r="ES324" s="516">
        <f t="shared" ref="ES324" si="4058">SUM(EI313:EI324)</f>
        <v>31142000</v>
      </c>
      <c r="ET324" s="516">
        <f t="shared" ref="ET324" si="4059">SUM(EJ313:EJ324)</f>
        <v>38540000</v>
      </c>
      <c r="EU324" s="91"/>
    </row>
    <row r="325" spans="1:151">
      <c r="A325" s="61">
        <v>42795</v>
      </c>
      <c r="B325" s="457">
        <v>570</v>
      </c>
      <c r="C325" s="70">
        <f t="shared" si="437"/>
        <v>1377</v>
      </c>
      <c r="D325" s="457">
        <v>1947</v>
      </c>
      <c r="E325" s="70">
        <f t="shared" ref="E325" si="4060">H325-B325</f>
        <v>4178</v>
      </c>
      <c r="F325" s="70">
        <f t="shared" ref="F325" si="4061">I325-C325</f>
        <v>3962</v>
      </c>
      <c r="G325" s="70">
        <f t="shared" ref="G325" si="4062">J325-D325</f>
        <v>8140</v>
      </c>
      <c r="H325" s="457">
        <v>4748</v>
      </c>
      <c r="I325" s="70">
        <f t="shared" si="441"/>
        <v>5339</v>
      </c>
      <c r="J325" s="457">
        <v>10087</v>
      </c>
      <c r="K325" s="23"/>
      <c r="L325" s="457">
        <v>804</v>
      </c>
      <c r="M325" s="70">
        <f t="shared" si="442"/>
        <v>1255</v>
      </c>
      <c r="N325" s="457">
        <v>2059</v>
      </c>
      <c r="O325" s="70">
        <f t="shared" ref="O325" si="4063">R325-L325</f>
        <v>1157</v>
      </c>
      <c r="P325" s="70">
        <f t="shared" ref="P325" si="4064">S325-M325</f>
        <v>1993</v>
      </c>
      <c r="Q325" s="70">
        <f t="shared" ref="Q325" si="4065">T325-N325</f>
        <v>3150</v>
      </c>
      <c r="R325" s="457">
        <v>1961</v>
      </c>
      <c r="S325" s="70">
        <f t="shared" si="494"/>
        <v>3248</v>
      </c>
      <c r="T325" s="457">
        <v>5209</v>
      </c>
      <c r="U325" s="23"/>
      <c r="V325" s="457">
        <v>-234</v>
      </c>
      <c r="W325" s="70">
        <f t="shared" si="495"/>
        <v>122</v>
      </c>
      <c r="X325" s="457">
        <v>-112</v>
      </c>
      <c r="Y325" s="70">
        <f t="shared" ref="Y325" si="4066">+E325-O325</f>
        <v>3021</v>
      </c>
      <c r="Z325" s="70">
        <f t="shared" ref="Z325" si="4067">+F325-P325</f>
        <v>1969</v>
      </c>
      <c r="AA325" s="70">
        <f t="shared" ref="AA325" si="4068">+G325-Q325</f>
        <v>4990</v>
      </c>
      <c r="AB325" s="457">
        <v>2787</v>
      </c>
      <c r="AC325" s="70">
        <f t="shared" si="497"/>
        <v>2091</v>
      </c>
      <c r="AD325" s="457">
        <v>4878</v>
      </c>
      <c r="AE325" s="23"/>
      <c r="AF325" s="233">
        <f t="shared" ref="AF325" si="4069">SUM(V314:V325)</f>
        <v>-2234</v>
      </c>
      <c r="AG325" s="233">
        <f t="shared" ref="AG325" si="4070">AH325-AF325</f>
        <v>3252</v>
      </c>
      <c r="AH325" s="233">
        <f t="shared" ref="AH325" si="4071">SUM(X314:X325)</f>
        <v>1018</v>
      </c>
      <c r="AI325" s="233">
        <f t="shared" ref="AI325" si="4072">AL325-AF325</f>
        <v>38006</v>
      </c>
      <c r="AJ325" s="233">
        <f t="shared" ref="AJ325" si="4073">AM325-AG325</f>
        <v>32908</v>
      </c>
      <c r="AK325" s="233">
        <f t="shared" ref="AK325" si="4074">AN325-AH325</f>
        <v>70914</v>
      </c>
      <c r="AL325" s="233">
        <f t="shared" ref="AL325" si="4075">SUM(AB314:AB325)</f>
        <v>35772</v>
      </c>
      <c r="AM325" s="233">
        <f t="shared" ref="AM325" si="4076">AN325-AL325</f>
        <v>36160</v>
      </c>
      <c r="AN325" s="233">
        <f t="shared" ref="AN325" si="4077">SUM(AD314:AD325)</f>
        <v>71932</v>
      </c>
      <c r="AO325" s="23"/>
      <c r="AP325" s="233">
        <f t="shared" ref="AP325" si="4078">SUM(B314:B325)</f>
        <v>7499</v>
      </c>
      <c r="AQ325" s="233">
        <f t="shared" ref="AQ325" si="4079">SUM(L314:L325)</f>
        <v>9733</v>
      </c>
      <c r="AR325" s="233">
        <f t="shared" ref="AR325" si="4080">SUM(V314:V325)</f>
        <v>-2234</v>
      </c>
      <c r="AS325" s="233">
        <f t="shared" ref="AS325" si="4081">SUM(E314:E325)</f>
        <v>50211</v>
      </c>
      <c r="AT325" s="233">
        <f t="shared" ref="AT325" si="4082">SUM(O314:O325)</f>
        <v>12205</v>
      </c>
      <c r="AU325" s="233">
        <f t="shared" ref="AU325" si="4083">+SUM(Y314:Y325)</f>
        <v>38006</v>
      </c>
      <c r="AV325" s="409">
        <f t="shared" ref="AV325" si="4084">SUM(H314:H325)</f>
        <v>57710</v>
      </c>
      <c r="AW325" s="409">
        <f t="shared" ref="AW325" si="4085">SUM(R314:R325)</f>
        <v>21938</v>
      </c>
      <c r="AX325" s="233">
        <f t="shared" ref="AX325" si="4086">SUM(AB314:AB325)</f>
        <v>35772</v>
      </c>
      <c r="AY325" s="75"/>
      <c r="AZ325" s="744">
        <v>550705</v>
      </c>
      <c r="BA325" s="518">
        <f t="shared" ref="BA325" si="4087">SUM(AZ314:AZ325)/1000000</f>
        <v>6.0316619999999999</v>
      </c>
      <c r="BB325" s="516">
        <f t="shared" ref="BB325" si="4088">BD325-AZ325</f>
        <v>171364</v>
      </c>
      <c r="BC325" s="518">
        <f t="shared" ref="BC325" si="4089">SUM(BB314:BB325)/1000000</f>
        <v>1.8570739999999999</v>
      </c>
      <c r="BD325" s="744">
        <v>722069</v>
      </c>
      <c r="BE325" s="518">
        <f t="shared" si="430"/>
        <v>7.8887359999999997</v>
      </c>
      <c r="BF325" s="744">
        <v>524037</v>
      </c>
      <c r="BG325" s="518">
        <f t="shared" ref="BG325" si="4090">SUM(BF314:BF325)/1000000</f>
        <v>6.1308410000000002</v>
      </c>
      <c r="BH325" s="516">
        <f t="shared" ref="BH325" si="4091">BJ325-BF325</f>
        <v>3543685</v>
      </c>
      <c r="BI325" s="518">
        <f t="shared" ref="BI325" si="4092">SUM(BH314:BH325)/1000000</f>
        <v>37.046644999999998</v>
      </c>
      <c r="BJ325" s="744">
        <v>4067722</v>
      </c>
      <c r="BK325" s="518">
        <f t="shared" ref="BK325" si="4093">SUM(BJ314:BJ325)/1000000</f>
        <v>43.177486000000002</v>
      </c>
      <c r="BL325" s="516">
        <f t="shared" ref="BL325" si="4094">AZ325+BF325</f>
        <v>1074742</v>
      </c>
      <c r="BM325" s="518">
        <f t="shared" ref="BM325" si="4095">SUM(BL314:BL325)/1000000</f>
        <v>12.162502999999999</v>
      </c>
      <c r="BN325" s="516">
        <f t="shared" ref="BN325" si="4096">BB325+BH325</f>
        <v>3715049</v>
      </c>
      <c r="BO325" s="518">
        <f t="shared" ref="BO325" si="4097">SUM(BN314:BN325)/1000000</f>
        <v>38.903719000000002</v>
      </c>
      <c r="BP325" s="744">
        <v>4790477</v>
      </c>
      <c r="BQ325" s="518">
        <f t="shared" si="492"/>
        <v>51.075296000000002</v>
      </c>
      <c r="BR325" s="20"/>
      <c r="BS325" s="744">
        <v>925675</v>
      </c>
      <c r="BT325" s="519">
        <f t="shared" ref="BT325" si="4098">SUM(BS314:BS325)/1000000</f>
        <v>10.702576000000001</v>
      </c>
      <c r="BU325" s="516">
        <f t="shared" ref="BU325" si="4099">BW325-BS325</f>
        <v>84007</v>
      </c>
      <c r="BV325" s="519">
        <f t="shared" ref="BV325" si="4100">SUM(BU314:BU325)/1000000</f>
        <v>0.79102300000000003</v>
      </c>
      <c r="BW325" s="744">
        <v>1009682</v>
      </c>
      <c r="BX325" s="519">
        <f t="shared" si="432"/>
        <v>11.493599</v>
      </c>
      <c r="BY325" s="744">
        <v>1780762</v>
      </c>
      <c r="BZ325" s="519">
        <f t="shared" ref="BZ325" si="4101">SUM(BY314:BY325)/1000000</f>
        <v>21.198979000000001</v>
      </c>
      <c r="CA325" s="516">
        <f t="shared" ref="CA325" si="4102">CC325-BY325</f>
        <v>1549506</v>
      </c>
      <c r="CB325" s="519">
        <f t="shared" ref="CB325" si="4103">SUM(CA314:CA325)/1000000</f>
        <v>18.890224</v>
      </c>
      <c r="CC325" s="744">
        <v>3330268</v>
      </c>
      <c r="CD325" s="519">
        <f t="shared" ref="CD325" si="4104">SUM(CC314:CC325)/1000000</f>
        <v>40.089202999999998</v>
      </c>
      <c r="CE325" s="516">
        <f t="shared" ref="CE325" si="4105">BS325+BY325</f>
        <v>2706437</v>
      </c>
      <c r="CF325" s="519">
        <f t="shared" ref="CF325" si="4106">SUM(CE314:CE325)/1000000</f>
        <v>31.901554999999998</v>
      </c>
      <c r="CG325" s="516">
        <f t="shared" ref="CG325" si="4107">CI325-CE325</f>
        <v>1635143</v>
      </c>
      <c r="CH325" s="519">
        <f t="shared" ref="CH325" si="4108">SUM(CG314:CG325)/1000000</f>
        <v>19.701944000000001</v>
      </c>
      <c r="CI325" s="744">
        <v>4341580</v>
      </c>
      <c r="CJ325" s="471">
        <f t="shared" si="3163"/>
        <v>51.603498999999999</v>
      </c>
      <c r="CK325" s="96"/>
      <c r="CL325" s="514">
        <v>1001.890359</v>
      </c>
      <c r="CM325" s="868">
        <f t="shared" si="403"/>
        <v>1.0989226416939701</v>
      </c>
      <c r="CN325" s="613"/>
      <c r="CO325" s="96"/>
      <c r="CP325" s="666">
        <f t="shared" ref="CP325" si="4109">AZ325*$CM325</f>
        <v>605182.19339407783</v>
      </c>
      <c r="CQ325" s="693">
        <f t="shared" ref="CQ325" si="4110">SUM(CP314:CP325)/1000000</f>
        <v>6.6947054631041727</v>
      </c>
      <c r="CR325" s="666">
        <f t="shared" ref="CR325" si="4111">BB325*$CM325</f>
        <v>188315.77957124551</v>
      </c>
      <c r="CS325" s="693">
        <f t="shared" ref="CS325" si="4112">SUM(CR314:CR325)/1000000</f>
        <v>2.0609551386380773</v>
      </c>
      <c r="CT325" s="666">
        <f t="shared" ref="CT325" si="4113">BD325*$CM325</f>
        <v>793497.97296532337</v>
      </c>
      <c r="CU325" s="693">
        <f t="shared" ref="CU325" si="4114">SUM(CT314:CT325)/1000000</f>
        <v>8.7556606017422496</v>
      </c>
      <c r="CV325" s="666">
        <f t="shared" ref="CV325" si="4115">BF325*$CM325</f>
        <v>575876.12438538298</v>
      </c>
      <c r="CW325" s="693">
        <f t="shared" ref="CW325" si="4116">SUM(CV314:CV325)/1000000</f>
        <v>6.8060338383884966</v>
      </c>
      <c r="CX325" s="666">
        <f t="shared" ref="CX325" si="4117">BH325*$CM325</f>
        <v>3894235.6815312966</v>
      </c>
      <c r="CY325" s="693">
        <f t="shared" ref="CY325" si="4118">SUM(CX314:CX325)/1000000</f>
        <v>41.122507153117226</v>
      </c>
      <c r="CZ325" s="666">
        <f t="shared" ref="CZ325" si="4119">BJ325*$CM325</f>
        <v>4470111.80591668</v>
      </c>
      <c r="DA325" s="693">
        <f t="shared" ref="DA325" si="4120">SUM(CZ314:CZ325)/1000000</f>
        <v>47.928540991505727</v>
      </c>
      <c r="DB325" s="666">
        <f t="shared" ref="DB325" si="4121">BL325*$CM325</f>
        <v>1181058.3177794609</v>
      </c>
      <c r="DC325" s="693">
        <f t="shared" ref="DC325" si="4122">SUM(DB314:DB325)/1000000</f>
        <v>13.50073930149267</v>
      </c>
      <c r="DD325" s="666">
        <f t="shared" ref="DD325" si="4123">BN325*$CM325</f>
        <v>4082551.461102542</v>
      </c>
      <c r="DE325" s="693">
        <f t="shared" ref="DE325" si="4124">SUM(DD314:DD325)/1000000</f>
        <v>43.183462291755305</v>
      </c>
      <c r="DF325" s="666">
        <f t="shared" ref="DF325" si="4125">BP325*$CM325</f>
        <v>5264363.6398142045</v>
      </c>
      <c r="DG325" s="693">
        <f t="shared" ref="DG325" si="4126">SUM(DF314:DF325)/1000000</f>
        <v>56.694278569566706</v>
      </c>
      <c r="DH325" s="20"/>
      <c r="DI325" s="666">
        <f t="shared" ref="DI325" si="4127">BS325*$CM325</f>
        <v>1017245.2163500658</v>
      </c>
      <c r="DJ325" s="693">
        <f t="shared" ref="DJ325" si="4128">SUM(DI314:DI325)/1000000</f>
        <v>11.880527039410326</v>
      </c>
      <c r="DK325" s="666">
        <f t="shared" ref="DK325" si="4129">BU325*$CM325</f>
        <v>92317.194360785346</v>
      </c>
      <c r="DL325" s="693">
        <f t="shared" ref="DL325" si="4130">SUM(DK314:DK325)/1000000</f>
        <v>0.87782730038299572</v>
      </c>
      <c r="DM325" s="666">
        <f t="shared" ref="DM325" si="4131">BW325*$CM325</f>
        <v>1109562.4107108512</v>
      </c>
      <c r="DN325" s="693">
        <f t="shared" ref="DN325" si="4132">SUM(DM314:DM325)/1000000</f>
        <v>12.758354339793323</v>
      </c>
      <c r="DO325" s="666">
        <f t="shared" ref="DO325" si="4133">BY325*$CM325</f>
        <v>1956919.6812682378</v>
      </c>
      <c r="DP325" s="693">
        <f t="shared" ref="DP325" si="4134">SUM(DO314:DO325)/1000000</f>
        <v>23.532281710729269</v>
      </c>
      <c r="DQ325" s="666">
        <f t="shared" ref="DQ325" si="4135">CA325*$CM325</f>
        <v>1702787.2268406569</v>
      </c>
      <c r="DR325" s="693">
        <f t="shared" ref="DR325" si="4136">SUM(DQ314:DQ325)/1000000</f>
        <v>20.967941943215951</v>
      </c>
      <c r="DS325" s="666">
        <f t="shared" ref="DS325" si="4137">CC325*$CM325</f>
        <v>3659706.9081088947</v>
      </c>
      <c r="DT325" s="693">
        <f t="shared" ref="DT325" si="4138">SUM(DS314:DS325)/1000000</f>
        <v>44.50022365394522</v>
      </c>
      <c r="DU325" s="666">
        <f t="shared" ref="DU325" si="4139">CE325*$CM325</f>
        <v>2974164.8976183035</v>
      </c>
      <c r="DV325" s="666">
        <f t="shared" ref="DV325" si="4140">SUM(DU314:DU325)/1000000</f>
        <v>35.41280875013959</v>
      </c>
      <c r="DW325" s="666">
        <f t="shared" ref="DW325" si="4141">CG325*$CM325</f>
        <v>1796895.6651074034</v>
      </c>
      <c r="DX325" s="693">
        <f t="shared" ref="DX325" si="4142">SUM(DW314:DW325)/1000000</f>
        <v>21.868747999192259</v>
      </c>
      <c r="DY325" s="666">
        <f t="shared" ref="DY325" si="4143">CI325*$CM325</f>
        <v>4771060.562725707</v>
      </c>
      <c r="DZ325" s="693">
        <f t="shared" ref="DZ325" si="4144">SUM(DY314:DY325)/1000000</f>
        <v>57.281556749331848</v>
      </c>
      <c r="EA325" s="91"/>
      <c r="EB325" s="388">
        <v>366000</v>
      </c>
      <c r="EC325" s="69">
        <f t="shared" si="405"/>
        <v>1662000</v>
      </c>
      <c r="ED325" s="388">
        <v>2028000</v>
      </c>
      <c r="EE325" s="388">
        <v>328000</v>
      </c>
      <c r="EF325" s="69">
        <f t="shared" si="406"/>
        <v>1510000</v>
      </c>
      <c r="EG325" s="388">
        <v>1838000</v>
      </c>
      <c r="EH325" s="388">
        <v>694000</v>
      </c>
      <c r="EI325" s="69">
        <f t="shared" si="435"/>
        <v>3172000</v>
      </c>
      <c r="EJ325" s="388">
        <v>3866000</v>
      </c>
      <c r="EK325" s="91"/>
      <c r="EL325" s="516">
        <f t="shared" ref="EL325" si="4145">SUM(EB314:EB325)</f>
        <v>4071000</v>
      </c>
      <c r="EM325" s="516">
        <f t="shared" ref="EM325" si="4146">SUM(EC314:EC325)</f>
        <v>17748000</v>
      </c>
      <c r="EN325" s="516">
        <f t="shared" ref="EN325" si="4147">SUM(ED314:ED325)</f>
        <v>21819000</v>
      </c>
      <c r="EO325" s="516">
        <f t="shared" ref="EO325" si="4148">SUM(EE314:EE325)</f>
        <v>3330000</v>
      </c>
      <c r="EP325" s="516">
        <f t="shared" ref="EP325" si="4149">SUM(EF314:EF325)</f>
        <v>13269000</v>
      </c>
      <c r="EQ325" s="516">
        <f t="shared" ref="EQ325" si="4150">SUM(EG314:EG325)</f>
        <v>16599000</v>
      </c>
      <c r="ER325" s="516">
        <f t="shared" ref="ER325" si="4151">SUM(EH314:EH325)</f>
        <v>7403000</v>
      </c>
      <c r="ES325" s="516">
        <f t="shared" ref="ES325" si="4152">SUM(EI314:EI325)</f>
        <v>31015000</v>
      </c>
      <c r="ET325" s="516">
        <f t="shared" ref="ET325" si="4153">SUM(EJ314:EJ325)</f>
        <v>38418000</v>
      </c>
      <c r="EU325" s="91"/>
    </row>
    <row r="326" spans="1:151">
      <c r="A326" s="61">
        <v>42826</v>
      </c>
      <c r="B326" s="457">
        <v>548</v>
      </c>
      <c r="C326" s="70">
        <f t="shared" si="437"/>
        <v>1387</v>
      </c>
      <c r="D326" s="457">
        <v>1935</v>
      </c>
      <c r="E326" s="70">
        <f t="shared" ref="E326" si="4154">H326-B326</f>
        <v>3301</v>
      </c>
      <c r="F326" s="70">
        <f t="shared" ref="F326" si="4155">I326-C326</f>
        <v>3401</v>
      </c>
      <c r="G326" s="70">
        <f t="shared" ref="G326" si="4156">J326-D326</f>
        <v>6702</v>
      </c>
      <c r="H326" s="457">
        <v>3849</v>
      </c>
      <c r="I326" s="70">
        <f t="shared" si="441"/>
        <v>4788</v>
      </c>
      <c r="J326" s="457">
        <v>8637</v>
      </c>
      <c r="K326" s="23"/>
      <c r="L326" s="457">
        <v>925</v>
      </c>
      <c r="M326" s="70">
        <f t="shared" si="442"/>
        <v>1326</v>
      </c>
      <c r="N326" s="457">
        <v>2251</v>
      </c>
      <c r="O326" s="70">
        <f t="shared" ref="O326" si="4157">R326-L326</f>
        <v>1044</v>
      </c>
      <c r="P326" s="70">
        <f t="shared" ref="P326" si="4158">S326-M326</f>
        <v>1936</v>
      </c>
      <c r="Q326" s="70">
        <f t="shared" ref="Q326" si="4159">T326-N326</f>
        <v>2980</v>
      </c>
      <c r="R326" s="457">
        <v>1969</v>
      </c>
      <c r="S326" s="70">
        <f t="shared" si="494"/>
        <v>3262</v>
      </c>
      <c r="T326" s="457">
        <v>5231</v>
      </c>
      <c r="U326" s="23"/>
      <c r="V326" s="457">
        <v>-377</v>
      </c>
      <c r="W326" s="70">
        <f t="shared" si="495"/>
        <v>61</v>
      </c>
      <c r="X326" s="457">
        <v>-316</v>
      </c>
      <c r="Y326" s="70">
        <f t="shared" ref="Y326" si="4160">+E326-O326</f>
        <v>2257</v>
      </c>
      <c r="Z326" s="70">
        <f t="shared" ref="Z326" si="4161">+F326-P326</f>
        <v>1465</v>
      </c>
      <c r="AA326" s="70">
        <f t="shared" ref="AA326" si="4162">+G326-Q326</f>
        <v>3722</v>
      </c>
      <c r="AB326" s="457">
        <v>1880</v>
      </c>
      <c r="AC326" s="70">
        <f t="shared" si="497"/>
        <v>1526</v>
      </c>
      <c r="AD326" s="457">
        <v>3406</v>
      </c>
      <c r="AE326" s="23"/>
      <c r="AF326" s="233">
        <f t="shared" ref="AF326" si="4163">SUM(V315:V326)</f>
        <v>-2380</v>
      </c>
      <c r="AG326" s="233">
        <f t="shared" ref="AG326" si="4164">AH326-AF326</f>
        <v>3160</v>
      </c>
      <c r="AH326" s="233">
        <f t="shared" ref="AH326" si="4165">SUM(X315:X326)</f>
        <v>780</v>
      </c>
      <c r="AI326" s="233">
        <f t="shared" ref="AI326" si="4166">AL326-AF326</f>
        <v>38244</v>
      </c>
      <c r="AJ326" s="233">
        <f t="shared" ref="AJ326" si="4167">AM326-AG326</f>
        <v>32861</v>
      </c>
      <c r="AK326" s="233">
        <f t="shared" ref="AK326" si="4168">AN326-AH326</f>
        <v>71105</v>
      </c>
      <c r="AL326" s="233">
        <f t="shared" ref="AL326" si="4169">SUM(AB315:AB326)</f>
        <v>35864</v>
      </c>
      <c r="AM326" s="233">
        <f t="shared" ref="AM326" si="4170">AN326-AL326</f>
        <v>36021</v>
      </c>
      <c r="AN326" s="233">
        <f t="shared" ref="AN326" si="4171">SUM(AD315:AD326)</f>
        <v>71885</v>
      </c>
      <c r="AO326" s="23"/>
      <c r="AP326" s="233">
        <f t="shared" ref="AP326" si="4172">SUM(B315:B326)</f>
        <v>7468</v>
      </c>
      <c r="AQ326" s="233">
        <f t="shared" ref="AQ326" si="4173">SUM(L315:L326)</f>
        <v>9848</v>
      </c>
      <c r="AR326" s="233">
        <f t="shared" ref="AR326" si="4174">SUM(V315:V326)</f>
        <v>-2380</v>
      </c>
      <c r="AS326" s="233">
        <f t="shared" ref="AS326" si="4175">SUM(E315:E326)</f>
        <v>50417</v>
      </c>
      <c r="AT326" s="233">
        <f t="shared" ref="AT326" si="4176">SUM(O315:O326)</f>
        <v>12173</v>
      </c>
      <c r="AU326" s="233">
        <f t="shared" ref="AU326" si="4177">+SUM(Y315:Y326)</f>
        <v>38244</v>
      </c>
      <c r="AV326" s="409">
        <f t="shared" ref="AV326" si="4178">SUM(H315:H326)</f>
        <v>57885</v>
      </c>
      <c r="AW326" s="409">
        <f t="shared" ref="AW326" si="4179">SUM(R315:R326)</f>
        <v>22021</v>
      </c>
      <c r="AX326" s="233">
        <f t="shared" ref="AX326" si="4180">SUM(AB315:AB326)</f>
        <v>35864</v>
      </c>
      <c r="AY326" s="75"/>
      <c r="AZ326" s="744">
        <v>450838</v>
      </c>
      <c r="BA326" s="518">
        <f t="shared" ref="BA326:BA327" si="4181">SUM(AZ315:AZ326)/1000000</f>
        <v>5.9590670000000001</v>
      </c>
      <c r="BB326" s="516">
        <f t="shared" ref="BB326:BB327" si="4182">BD326-AZ326</f>
        <v>187272</v>
      </c>
      <c r="BC326" s="518">
        <f t="shared" ref="BC326:BC327" si="4183">SUM(BB315:BB326)/1000000</f>
        <v>1.9025829999999999</v>
      </c>
      <c r="BD326" s="744">
        <v>638110</v>
      </c>
      <c r="BE326" s="518">
        <f t="shared" si="430"/>
        <v>7.86165</v>
      </c>
      <c r="BF326" s="744">
        <v>523724</v>
      </c>
      <c r="BG326" s="518">
        <f t="shared" ref="BG326:BG327" si="4184">SUM(BF315:BF326)/1000000</f>
        <v>6.1562890000000001</v>
      </c>
      <c r="BH326" s="516">
        <f t="shared" ref="BH326:BH327" si="4185">BJ326-BF326</f>
        <v>3773201</v>
      </c>
      <c r="BI326" s="518">
        <f t="shared" ref="BI326:BI327" si="4186">SUM(BH315:BH326)/1000000</f>
        <v>37.493917000000003</v>
      </c>
      <c r="BJ326" s="744">
        <v>4296925</v>
      </c>
      <c r="BK326" s="518">
        <f t="shared" ref="BK326:BK327" si="4187">SUM(BJ315:BJ326)/1000000</f>
        <v>43.650205999999997</v>
      </c>
      <c r="BL326" s="516">
        <f t="shared" ref="BL326:BL327" si="4188">AZ326+BF326</f>
        <v>974562</v>
      </c>
      <c r="BM326" s="518">
        <f t="shared" ref="BM326:BM327" si="4189">SUM(BL315:BL326)/1000000</f>
        <v>12.115356</v>
      </c>
      <c r="BN326" s="516">
        <f t="shared" ref="BN326:BN327" si="4190">BB326+BH326</f>
        <v>3960473</v>
      </c>
      <c r="BO326" s="518">
        <f t="shared" ref="BO326:BO327" si="4191">SUM(BN315:BN326)/1000000</f>
        <v>39.396500000000003</v>
      </c>
      <c r="BP326" s="744">
        <v>4935473</v>
      </c>
      <c r="BQ326" s="518">
        <f t="shared" si="492"/>
        <v>51.520235999999997</v>
      </c>
      <c r="BR326" s="20"/>
      <c r="BS326" s="744">
        <v>846593</v>
      </c>
      <c r="BT326" s="519">
        <f t="shared" ref="BT326:BT327" si="4192">SUM(BS315:BS326)/1000000</f>
        <v>10.699183</v>
      </c>
      <c r="BU326" s="516">
        <f t="shared" ref="BU326:BU327" si="4193">BW326-BS326</f>
        <v>75332</v>
      </c>
      <c r="BV326" s="519">
        <f t="shared" ref="BV326:BV327" si="4194">SUM(BU315:BU326)/1000000</f>
        <v>0.80208599999999997</v>
      </c>
      <c r="BW326" s="744">
        <v>921925</v>
      </c>
      <c r="BX326" s="519">
        <f t="shared" si="432"/>
        <v>11.501269000000001</v>
      </c>
      <c r="BY326" s="744">
        <v>1729014</v>
      </c>
      <c r="BZ326" s="519">
        <f t="shared" ref="BZ326:BZ327" si="4195">SUM(BY315:BY326)/1000000</f>
        <v>21.227754999999998</v>
      </c>
      <c r="CA326" s="516">
        <f t="shared" ref="CA326:CA327" si="4196">CC326-BY326</f>
        <v>1527240</v>
      </c>
      <c r="CB326" s="519">
        <f t="shared" ref="CB326:CB327" si="4197">SUM(CA315:CA326)/1000000</f>
        <v>19.066682</v>
      </c>
      <c r="CC326" s="744">
        <v>3256254</v>
      </c>
      <c r="CD326" s="519">
        <f t="shared" ref="CD326:CD327" si="4198">SUM(CC315:CC326)/1000000</f>
        <v>40.294437000000002</v>
      </c>
      <c r="CE326" s="516">
        <f t="shared" ref="CE326:CE327" si="4199">BS326+BY326</f>
        <v>2575607</v>
      </c>
      <c r="CF326" s="519">
        <f t="shared" ref="CF326:CF327" si="4200">SUM(CE315:CE326)/1000000</f>
        <v>31.926938</v>
      </c>
      <c r="CG326" s="516">
        <f t="shared" ref="CG326:CG327" si="4201">CI326-CE326</f>
        <v>1603881</v>
      </c>
      <c r="CH326" s="519">
        <f t="shared" ref="CH326:CH327" si="4202">SUM(CG315:CG326)/1000000</f>
        <v>19.889178000000001</v>
      </c>
      <c r="CI326" s="744">
        <v>4179488</v>
      </c>
      <c r="CJ326" s="471">
        <f t="shared" si="3163"/>
        <v>51.816116000000001</v>
      </c>
      <c r="CK326" s="96"/>
      <c r="CL326" s="514">
        <f>+CL325</f>
        <v>1001.890359</v>
      </c>
      <c r="CM326" s="868">
        <f t="shared" si="403"/>
        <v>1.0989226416939701</v>
      </c>
      <c r="CN326" s="613"/>
      <c r="CO326" s="96"/>
      <c r="CP326" s="666">
        <f t="shared" ref="CP326:CP327" si="4203">AZ326*$CM326</f>
        <v>495436.08593602612</v>
      </c>
      <c r="CQ326" s="693">
        <f t="shared" ref="CQ326:CQ327" si="4204">SUM(CP315:CP326)/1000000</f>
        <v>6.6056590612105843</v>
      </c>
      <c r="CR326" s="666">
        <f t="shared" ref="CR326:CR327" si="4205">BB326*$CM326</f>
        <v>205797.44095531318</v>
      </c>
      <c r="CS326" s="693">
        <f t="shared" ref="CS326:CS327" si="4206">SUM(CR315:CR326)/1000000</f>
        <v>2.1084553554554595</v>
      </c>
      <c r="CT326" s="666">
        <f t="shared" ref="CT326:CT327" si="4207">BD326*$CM326</f>
        <v>701233.52689133934</v>
      </c>
      <c r="CU326" s="693">
        <f t="shared" ref="CU326:CU327" si="4208">SUM(CT315:CT326)/1000000</f>
        <v>8.7141144166660442</v>
      </c>
      <c r="CV326" s="666">
        <f t="shared" ref="CV326:CV327" si="4209">BF326*$CM326</f>
        <v>575532.16159853281</v>
      </c>
      <c r="CW326" s="693">
        <f t="shared" ref="CW326:CW327" si="4210">SUM(CV315:CV326)/1000000</f>
        <v>6.8251746450174551</v>
      </c>
      <c r="CX326" s="666">
        <f t="shared" ref="CX326:CX327" si="4211">BH326*$CM326</f>
        <v>4146456.01056233</v>
      </c>
      <c r="CY326" s="693">
        <f t="shared" ref="CY326:CY327" si="4212">SUM(CX315:CX326)/1000000</f>
        <v>41.555121552117683</v>
      </c>
      <c r="CZ326" s="666">
        <f t="shared" ref="CZ326:CZ327" si="4213">BJ326*$CM326</f>
        <v>4721988.1721608629</v>
      </c>
      <c r="DA326" s="693">
        <f t="shared" ref="DA326:DA327" si="4214">SUM(CZ315:CZ326)/1000000</f>
        <v>48.380296197135152</v>
      </c>
      <c r="DB326" s="666">
        <f t="shared" ref="DB326:DB327" si="4215">BL326*$CM326</f>
        <v>1070968.2475345589</v>
      </c>
      <c r="DC326" s="693">
        <f t="shared" ref="DC326:DC327" si="4216">SUM(DB315:DB326)/1000000</f>
        <v>13.430833706228038</v>
      </c>
      <c r="DD326" s="666">
        <f t="shared" ref="DD326:DD327" si="4217">BN326*$CM326</f>
        <v>4352253.4515176434</v>
      </c>
      <c r="DE326" s="693">
        <f t="shared" ref="DE326:DE327" si="4218">SUM(DD315:DD326)/1000000</f>
        <v>43.663576907573152</v>
      </c>
      <c r="DF326" s="666">
        <f t="shared" ref="DF326:DF327" si="4219">BP326*$CM326</f>
        <v>5423703.0271692639</v>
      </c>
      <c r="DG326" s="693">
        <f t="shared" ref="DG326:DG327" si="4220">SUM(DF315:DF326)/1000000</f>
        <v>57.103704889839427</v>
      </c>
      <c r="DH326" s="20"/>
      <c r="DI326" s="666">
        <f t="shared" ref="DI326:DI327" si="4221">BS326*$CM326</f>
        <v>930340.21599962329</v>
      </c>
      <c r="DJ326" s="693">
        <f t="shared" ref="DJ326:DJ327" si="4222">SUM(DI315:DI326)/1000000</f>
        <v>11.861744957235508</v>
      </c>
      <c r="DK326" s="666">
        <f t="shared" ref="DK326:DK327" si="4223">BU326*$CM326</f>
        <v>82784.040444090162</v>
      </c>
      <c r="DL326" s="693">
        <f t="shared" ref="DL326:DL327" si="4224">SUM(DK315:DK326)/1000000</f>
        <v>0.88884646354513863</v>
      </c>
      <c r="DM326" s="666">
        <f t="shared" ref="DM326:DM327" si="4225">BW326*$CM326</f>
        <v>1013124.2564437134</v>
      </c>
      <c r="DN326" s="693">
        <f t="shared" ref="DN326:DN327" si="4226">SUM(DM315:DM326)/1000000</f>
        <v>12.750591420780646</v>
      </c>
      <c r="DO326" s="666">
        <f t="shared" ref="DO326:DO327" si="4227">BY326*$CM326</f>
        <v>1900052.632405858</v>
      </c>
      <c r="DP326" s="693">
        <f t="shared" ref="DP326:DP327" si="4228">SUM(DO315:DO326)/1000000</f>
        <v>23.533792722445469</v>
      </c>
      <c r="DQ326" s="666">
        <f t="shared" ref="DQ326:DQ327" si="4229">CA326*$CM326</f>
        <v>1678318.6153006989</v>
      </c>
      <c r="DR326" s="693">
        <f t="shared" ref="DR326:DR327" si="4230">SUM(DQ315:DQ326)/1000000</f>
        <v>21.137932990565332</v>
      </c>
      <c r="DS326" s="666">
        <f t="shared" ref="DS326:DS327" si="4231">CC326*$CM326</f>
        <v>3578371.2477065572</v>
      </c>
      <c r="DT326" s="693">
        <f t="shared" ref="DT326:DT327" si="4232">SUM(DS315:DS326)/1000000</f>
        <v>44.671725713010801</v>
      </c>
      <c r="DU326" s="666">
        <f t="shared" ref="DU326:DU327" si="4233">CE326*$CM326</f>
        <v>2830392.8484054813</v>
      </c>
      <c r="DV326" s="666">
        <f t="shared" ref="DV326:DV327" si="4234">SUM(DU315:DU326)/1000000</f>
        <v>35.39553767968097</v>
      </c>
      <c r="DW326" s="666">
        <f t="shared" ref="DW326:DW327" si="4235">CG326*$CM326</f>
        <v>1762541.1454827664</v>
      </c>
      <c r="DX326" s="693">
        <f t="shared" ref="DX326:DX327" si="4236">SUM(DW315:DW326)/1000000</f>
        <v>22.049414553397138</v>
      </c>
      <c r="DY326" s="666">
        <f t="shared" ref="DY326:DY327" si="4237">CI326*$CM326</f>
        <v>4592933.9938882478</v>
      </c>
      <c r="DZ326" s="693">
        <f t="shared" ref="DZ326:DZ327" si="4238">SUM(DY315:DY326)/1000000</f>
        <v>57.444952233078105</v>
      </c>
      <c r="EA326" s="91"/>
      <c r="EB326" s="388">
        <v>324000</v>
      </c>
      <c r="EC326" s="69">
        <f t="shared" si="405"/>
        <v>1602000</v>
      </c>
      <c r="ED326" s="388">
        <v>1926000</v>
      </c>
      <c r="EE326" s="388">
        <v>322000</v>
      </c>
      <c r="EF326" s="69">
        <f t="shared" si="406"/>
        <v>1214000</v>
      </c>
      <c r="EG326" s="388">
        <v>1536000</v>
      </c>
      <c r="EH326" s="388">
        <v>645000</v>
      </c>
      <c r="EI326" s="69">
        <f t="shared" si="435"/>
        <v>2817000</v>
      </c>
      <c r="EJ326" s="388">
        <v>3462000</v>
      </c>
      <c r="EK326" s="91"/>
      <c r="EL326" s="516">
        <f t="shared" ref="EL326" si="4239">SUM(EB315:EB326)</f>
        <v>4053000</v>
      </c>
      <c r="EM326" s="516">
        <f t="shared" ref="EM326" si="4240">SUM(EC315:EC326)</f>
        <v>17866000</v>
      </c>
      <c r="EN326" s="516">
        <f t="shared" ref="EN326" si="4241">SUM(ED315:ED326)</f>
        <v>21919000</v>
      </c>
      <c r="EO326" s="516">
        <f t="shared" ref="EO326" si="4242">SUM(EE315:EE326)</f>
        <v>3360000</v>
      </c>
      <c r="EP326" s="516">
        <f t="shared" ref="EP326" si="4243">SUM(EF315:EF326)</f>
        <v>13362000</v>
      </c>
      <c r="EQ326" s="516">
        <f t="shared" ref="EQ326" si="4244">SUM(EG315:EG326)</f>
        <v>16722000</v>
      </c>
      <c r="ER326" s="516">
        <f t="shared" ref="ER326" si="4245">SUM(EH315:EH326)</f>
        <v>7414000</v>
      </c>
      <c r="ES326" s="516">
        <f t="shared" ref="ES326" si="4246">SUM(EI315:EI326)</f>
        <v>31226000</v>
      </c>
      <c r="ET326" s="516">
        <f t="shared" ref="ET326" si="4247">SUM(EJ315:EJ326)</f>
        <v>38640000</v>
      </c>
      <c r="EU326" s="91"/>
    </row>
    <row r="327" spans="1:151">
      <c r="A327" s="61">
        <v>42856</v>
      </c>
      <c r="B327" s="457">
        <v>472</v>
      </c>
      <c r="C327" s="70">
        <f t="shared" si="437"/>
        <v>1356</v>
      </c>
      <c r="D327" s="457">
        <v>1828</v>
      </c>
      <c r="E327" s="70">
        <f t="shared" ref="E327" si="4248">H327-B327</f>
        <v>3315</v>
      </c>
      <c r="F327" s="70">
        <f t="shared" ref="F327" si="4249">I327-C327</f>
        <v>3243</v>
      </c>
      <c r="G327" s="70">
        <f t="shared" ref="G327" si="4250">J327-D327</f>
        <v>6558</v>
      </c>
      <c r="H327" s="457">
        <v>3787</v>
      </c>
      <c r="I327" s="70">
        <f t="shared" si="441"/>
        <v>4599</v>
      </c>
      <c r="J327" s="457">
        <v>8386</v>
      </c>
      <c r="K327" s="23"/>
      <c r="L327" s="457">
        <v>635</v>
      </c>
      <c r="M327" s="70">
        <f t="shared" si="442"/>
        <v>1148</v>
      </c>
      <c r="N327" s="457">
        <v>1783</v>
      </c>
      <c r="O327" s="70">
        <f t="shared" ref="O327" si="4251">R327-L327</f>
        <v>1253</v>
      </c>
      <c r="P327" s="70">
        <f t="shared" ref="P327" si="4252">S327-M327</f>
        <v>2233</v>
      </c>
      <c r="Q327" s="70">
        <f t="shared" ref="Q327" si="4253">T327-N327</f>
        <v>3486</v>
      </c>
      <c r="R327" s="457">
        <v>1888</v>
      </c>
      <c r="S327" s="70">
        <f t="shared" si="494"/>
        <v>3381</v>
      </c>
      <c r="T327" s="457">
        <v>5269</v>
      </c>
      <c r="U327" s="23"/>
      <c r="V327" s="457">
        <v>-163</v>
      </c>
      <c r="W327" s="70">
        <f t="shared" si="495"/>
        <v>208</v>
      </c>
      <c r="X327" s="457">
        <v>45</v>
      </c>
      <c r="Y327" s="70">
        <f t="shared" ref="Y327" si="4254">+E327-O327</f>
        <v>2062</v>
      </c>
      <c r="Z327" s="70">
        <f t="shared" ref="Z327" si="4255">+F327-P327</f>
        <v>1010</v>
      </c>
      <c r="AA327" s="70">
        <f t="shared" ref="AA327" si="4256">+G327-Q327</f>
        <v>3072</v>
      </c>
      <c r="AB327" s="457">
        <v>1899</v>
      </c>
      <c r="AC327" s="70">
        <f t="shared" si="497"/>
        <v>1218</v>
      </c>
      <c r="AD327" s="457">
        <v>3117</v>
      </c>
      <c r="AE327" s="23"/>
      <c r="AF327" s="233">
        <f t="shared" ref="AF327" si="4257">SUM(V316:V327)</f>
        <v>-2349</v>
      </c>
      <c r="AG327" s="233">
        <f t="shared" ref="AG327" si="4258">AH327-AF327</f>
        <v>3139</v>
      </c>
      <c r="AH327" s="233">
        <f t="shared" ref="AH327" si="4259">SUM(X316:X327)</f>
        <v>790</v>
      </c>
      <c r="AI327" s="233">
        <f t="shared" ref="AI327" si="4260">AL327-AF327</f>
        <v>38619</v>
      </c>
      <c r="AJ327" s="233">
        <f t="shared" ref="AJ327" si="4261">AM327-AG327</f>
        <v>32555</v>
      </c>
      <c r="AK327" s="233">
        <f t="shared" ref="AK327" si="4262">AN327-AH327</f>
        <v>71174</v>
      </c>
      <c r="AL327" s="233">
        <f t="shared" ref="AL327" si="4263">SUM(AB316:AB327)</f>
        <v>36270</v>
      </c>
      <c r="AM327" s="233">
        <f t="shared" ref="AM327" si="4264">AN327-AL327</f>
        <v>35694</v>
      </c>
      <c r="AN327" s="233">
        <f t="shared" ref="AN327" si="4265">SUM(AD316:AD327)</f>
        <v>71964</v>
      </c>
      <c r="AO327" s="23"/>
      <c r="AP327" s="233">
        <f t="shared" ref="AP327" si="4266">SUM(B316:B327)</f>
        <v>7483</v>
      </c>
      <c r="AQ327" s="233">
        <f t="shared" ref="AQ327" si="4267">SUM(L316:L327)</f>
        <v>9832</v>
      </c>
      <c r="AR327" s="233">
        <f t="shared" ref="AR327" si="4268">SUM(V316:V327)</f>
        <v>-2349</v>
      </c>
      <c r="AS327" s="233">
        <f t="shared" ref="AS327" si="4269">SUM(E316:E327)</f>
        <v>50961</v>
      </c>
      <c r="AT327" s="233">
        <f t="shared" ref="AT327" si="4270">SUM(O316:O327)</f>
        <v>12342</v>
      </c>
      <c r="AU327" s="233">
        <f t="shared" ref="AU327" si="4271">+SUM(Y316:Y327)</f>
        <v>38619</v>
      </c>
      <c r="AV327" s="409">
        <f t="shared" ref="AV327" si="4272">SUM(H316:H327)</f>
        <v>58444</v>
      </c>
      <c r="AW327" s="409">
        <f t="shared" ref="AW327" si="4273">SUM(R316:R327)</f>
        <v>22174</v>
      </c>
      <c r="AX327" s="233">
        <f t="shared" ref="AX327" si="4274">SUM(AB316:AB327)</f>
        <v>36270</v>
      </c>
      <c r="AY327" s="75"/>
      <c r="AZ327" s="744">
        <v>496428</v>
      </c>
      <c r="BA327" s="518">
        <f t="shared" si="4181"/>
        <v>5.99885</v>
      </c>
      <c r="BB327" s="516">
        <f t="shared" si="4182"/>
        <v>124127</v>
      </c>
      <c r="BC327" s="518">
        <f t="shared" si="4183"/>
        <v>1.8688910000000001</v>
      </c>
      <c r="BD327" s="744">
        <v>620555</v>
      </c>
      <c r="BE327" s="518">
        <f t="shared" si="430"/>
        <v>7.8677409999999997</v>
      </c>
      <c r="BF327" s="744">
        <v>544311</v>
      </c>
      <c r="BG327" s="518">
        <f t="shared" si="4184"/>
        <v>6.1361819999999998</v>
      </c>
      <c r="BH327" s="516">
        <f t="shared" si="4185"/>
        <v>3865912</v>
      </c>
      <c r="BI327" s="518">
        <f t="shared" si="4186"/>
        <v>37.841883000000003</v>
      </c>
      <c r="BJ327" s="744">
        <v>4410223</v>
      </c>
      <c r="BK327" s="518">
        <f t="shared" si="4187"/>
        <v>43.978065000000001</v>
      </c>
      <c r="BL327" s="516">
        <f t="shared" si="4188"/>
        <v>1040739</v>
      </c>
      <c r="BM327" s="518">
        <f t="shared" si="4189"/>
        <v>12.135032000000001</v>
      </c>
      <c r="BN327" s="516">
        <f t="shared" si="4190"/>
        <v>3990039</v>
      </c>
      <c r="BO327" s="518">
        <f t="shared" si="4191"/>
        <v>39.710774000000001</v>
      </c>
      <c r="BP327" s="744">
        <v>5031552</v>
      </c>
      <c r="BQ327" s="518">
        <f t="shared" si="492"/>
        <v>51.854101999999997</v>
      </c>
      <c r="BR327" s="20"/>
      <c r="BS327" s="744">
        <v>986584</v>
      </c>
      <c r="BT327" s="519">
        <f t="shared" si="4192"/>
        <v>10.801232000000001</v>
      </c>
      <c r="BU327" s="516">
        <f t="shared" si="4193"/>
        <v>82668</v>
      </c>
      <c r="BV327" s="519">
        <f t="shared" si="4194"/>
        <v>0.824986</v>
      </c>
      <c r="BW327" s="744">
        <v>1069252</v>
      </c>
      <c r="BX327" s="519">
        <f t="shared" si="432"/>
        <v>11.626218</v>
      </c>
      <c r="BY327" s="744">
        <v>1876411</v>
      </c>
      <c r="BZ327" s="519">
        <f t="shared" si="4195"/>
        <v>21.447593000000001</v>
      </c>
      <c r="CA327" s="516">
        <f t="shared" si="4196"/>
        <v>1918838</v>
      </c>
      <c r="CB327" s="519">
        <f t="shared" si="4197"/>
        <v>19.502303000000001</v>
      </c>
      <c r="CC327" s="744">
        <v>3795249</v>
      </c>
      <c r="CD327" s="519">
        <f t="shared" si="4198"/>
        <v>40.949896000000003</v>
      </c>
      <c r="CE327" s="516">
        <f t="shared" si="4199"/>
        <v>2862995</v>
      </c>
      <c r="CF327" s="519">
        <f t="shared" si="4200"/>
        <v>32.248824999999997</v>
      </c>
      <c r="CG327" s="516">
        <f t="shared" si="4201"/>
        <v>2003392</v>
      </c>
      <c r="CH327" s="519">
        <f t="shared" si="4202"/>
        <v>20.347735</v>
      </c>
      <c r="CI327" s="744">
        <v>4866387</v>
      </c>
      <c r="CJ327" s="471">
        <f t="shared" si="3163"/>
        <v>52.596559999999997</v>
      </c>
      <c r="CK327" s="96"/>
      <c r="CL327" s="514">
        <f>+CL325</f>
        <v>1001.890359</v>
      </c>
      <c r="CM327" s="868">
        <f t="shared" si="403"/>
        <v>1.0989226416939701</v>
      </c>
      <c r="CN327" s="613"/>
      <c r="CO327" s="96"/>
      <c r="CP327" s="666">
        <f t="shared" si="4203"/>
        <v>545535.96917085419</v>
      </c>
      <c r="CQ327" s="693">
        <f t="shared" si="4204"/>
        <v>6.6412902180082138</v>
      </c>
      <c r="CR327" s="666">
        <f t="shared" si="4205"/>
        <v>136405.97074554744</v>
      </c>
      <c r="CS327" s="693">
        <f t="shared" si="4206"/>
        <v>2.0686354448622648</v>
      </c>
      <c r="CT327" s="666">
        <f t="shared" si="4207"/>
        <v>681941.93991640164</v>
      </c>
      <c r="CU327" s="693">
        <f t="shared" si="4208"/>
        <v>8.7099256628704786</v>
      </c>
      <c r="CV327" s="666">
        <f t="shared" si="4209"/>
        <v>598155.68202308659</v>
      </c>
      <c r="CW327" s="693">
        <f t="shared" si="4210"/>
        <v>6.7930826414421643</v>
      </c>
      <c r="CX327" s="666">
        <f t="shared" si="4211"/>
        <v>4248338.2275964199</v>
      </c>
      <c r="CY327" s="693">
        <f t="shared" si="4212"/>
        <v>41.875205676265821</v>
      </c>
      <c r="CZ327" s="666">
        <f t="shared" si="4213"/>
        <v>4846493.9096195064</v>
      </c>
      <c r="DA327" s="693">
        <f t="shared" si="4214"/>
        <v>48.668288317707997</v>
      </c>
      <c r="DB327" s="666">
        <f t="shared" si="4215"/>
        <v>1143691.6511939408</v>
      </c>
      <c r="DC327" s="693">
        <f t="shared" si="4216"/>
        <v>13.434372859450377</v>
      </c>
      <c r="DD327" s="666">
        <f t="shared" si="4217"/>
        <v>4384744.1983419666</v>
      </c>
      <c r="DE327" s="693">
        <f t="shared" si="4218"/>
        <v>43.943841121128088</v>
      </c>
      <c r="DF327" s="666">
        <f t="shared" si="4219"/>
        <v>5529286.4156605788</v>
      </c>
      <c r="DG327" s="693">
        <f t="shared" si="4220"/>
        <v>57.387400751747457</v>
      </c>
      <c r="DH327" s="20"/>
      <c r="DI327" s="666">
        <f t="shared" si="4221"/>
        <v>1084179.4955330039</v>
      </c>
      <c r="DJ327" s="693">
        <f t="shared" si="4222"/>
        <v>11.958223605912528</v>
      </c>
      <c r="DK327" s="666">
        <f t="shared" si="4223"/>
        <v>90845.736943557116</v>
      </c>
      <c r="DL327" s="693">
        <f t="shared" si="4224"/>
        <v>0.91295328770979112</v>
      </c>
      <c r="DM327" s="666">
        <f t="shared" si="4225"/>
        <v>1175025.2324765609</v>
      </c>
      <c r="DN327" s="693">
        <f t="shared" si="4226"/>
        <v>12.871176893622316</v>
      </c>
      <c r="DO327" s="666">
        <f t="shared" si="4227"/>
        <v>2062030.5330236242</v>
      </c>
      <c r="DP327" s="693">
        <f t="shared" si="4228"/>
        <v>23.746039408613111</v>
      </c>
      <c r="DQ327" s="666">
        <f t="shared" si="4229"/>
        <v>2108654.5239427742</v>
      </c>
      <c r="DR327" s="693">
        <f t="shared" si="4230"/>
        <v>21.590378673737316</v>
      </c>
      <c r="DS327" s="666">
        <f t="shared" si="4231"/>
        <v>4170685.0569663984</v>
      </c>
      <c r="DT327" s="693">
        <f t="shared" si="4232"/>
        <v>45.336418082350427</v>
      </c>
      <c r="DU327" s="666">
        <f t="shared" si="4233"/>
        <v>3146210.0285566282</v>
      </c>
      <c r="DV327" s="666">
        <f t="shared" si="4234"/>
        <v>35.70426301452563</v>
      </c>
      <c r="DW327" s="666">
        <f t="shared" si="4235"/>
        <v>2201572.8289885661</v>
      </c>
      <c r="DX327" s="693">
        <f t="shared" si="4236"/>
        <v>22.525973858044935</v>
      </c>
      <c r="DY327" s="666">
        <f t="shared" si="4237"/>
        <v>5347782.8575451942</v>
      </c>
      <c r="DZ327" s="693">
        <f t="shared" si="4238"/>
        <v>58.230236872570558</v>
      </c>
      <c r="EA327" s="91"/>
      <c r="EB327" s="388">
        <v>321000</v>
      </c>
      <c r="EC327" s="69">
        <f t="shared" si="405"/>
        <v>1137000</v>
      </c>
      <c r="ED327" s="388">
        <v>1458000</v>
      </c>
      <c r="EE327" s="388">
        <v>256000</v>
      </c>
      <c r="EF327" s="69">
        <f t="shared" si="406"/>
        <v>787000</v>
      </c>
      <c r="EG327" s="388">
        <v>1043000</v>
      </c>
      <c r="EH327" s="388">
        <v>578000</v>
      </c>
      <c r="EI327" s="69">
        <f t="shared" si="435"/>
        <v>1923000</v>
      </c>
      <c r="EJ327" s="388">
        <v>2501000</v>
      </c>
      <c r="EK327" s="91"/>
      <c r="EL327" s="516">
        <f t="shared" ref="EL327" si="4275">SUM(EB316:EB327)</f>
        <v>4054000</v>
      </c>
      <c r="EM327" s="516">
        <f t="shared" ref="EM327" si="4276">SUM(EC316:EC327)</f>
        <v>17953000</v>
      </c>
      <c r="EN327" s="516">
        <f t="shared" ref="EN327" si="4277">SUM(ED316:ED327)</f>
        <v>22007000</v>
      </c>
      <c r="EO327" s="516">
        <f t="shared" ref="EO327" si="4278">SUM(EE316:EE327)</f>
        <v>3376000</v>
      </c>
      <c r="EP327" s="516">
        <f t="shared" ref="EP327" si="4279">SUM(EF316:EF327)</f>
        <v>13429000</v>
      </c>
      <c r="EQ327" s="516">
        <f t="shared" ref="EQ327" si="4280">SUM(EG316:EG327)</f>
        <v>16805000</v>
      </c>
      <c r="ER327" s="516">
        <f t="shared" ref="ER327" si="4281">SUM(EH316:EH327)</f>
        <v>7432000</v>
      </c>
      <c r="ES327" s="516">
        <f t="shared" ref="ES327" si="4282">SUM(EI316:EI327)</f>
        <v>31379000</v>
      </c>
      <c r="ET327" s="516">
        <f t="shared" ref="ET327" si="4283">SUM(EJ316:EJ327)</f>
        <v>38811000</v>
      </c>
      <c r="EU327" s="91"/>
    </row>
    <row r="328" spans="1:151">
      <c r="A328" s="61">
        <v>42887</v>
      </c>
      <c r="B328" s="457">
        <v>513</v>
      </c>
      <c r="C328" s="70">
        <f t="shared" si="437"/>
        <v>1099</v>
      </c>
      <c r="D328" s="457">
        <v>1612</v>
      </c>
      <c r="E328" s="70">
        <f t="shared" ref="E328" si="4284">H328-B328</f>
        <v>3542</v>
      </c>
      <c r="F328" s="70">
        <f t="shared" ref="F328" si="4285">I328-C328</f>
        <v>4004</v>
      </c>
      <c r="G328" s="70">
        <f t="shared" ref="G328" si="4286">J328-D328</f>
        <v>7546</v>
      </c>
      <c r="H328" s="457">
        <v>4055</v>
      </c>
      <c r="I328" s="70">
        <f t="shared" si="441"/>
        <v>5103</v>
      </c>
      <c r="J328" s="457">
        <v>9158</v>
      </c>
      <c r="K328" s="23"/>
      <c r="L328" s="457">
        <v>674</v>
      </c>
      <c r="M328" s="70">
        <f t="shared" si="442"/>
        <v>1107</v>
      </c>
      <c r="N328" s="457">
        <v>1781</v>
      </c>
      <c r="O328" s="70">
        <f t="shared" ref="O328" si="4287">R328-L328</f>
        <v>1275</v>
      </c>
      <c r="P328" s="70">
        <f t="shared" ref="P328" si="4288">S328-M328</f>
        <v>2089</v>
      </c>
      <c r="Q328" s="70">
        <f t="shared" ref="Q328" si="4289">T328-N328</f>
        <v>3364</v>
      </c>
      <c r="R328" s="457">
        <v>1949</v>
      </c>
      <c r="S328" s="70">
        <f t="shared" si="494"/>
        <v>3196</v>
      </c>
      <c r="T328" s="457">
        <v>5145</v>
      </c>
      <c r="U328" s="23"/>
      <c r="V328" s="457">
        <v>-161</v>
      </c>
      <c r="W328" s="70">
        <f t="shared" si="495"/>
        <v>-8</v>
      </c>
      <c r="X328" s="457">
        <v>-169</v>
      </c>
      <c r="Y328" s="70">
        <f t="shared" ref="Y328" si="4290">+E328-O328</f>
        <v>2267</v>
      </c>
      <c r="Z328" s="70">
        <f t="shared" ref="Z328" si="4291">+F328-P328</f>
        <v>1915</v>
      </c>
      <c r="AA328" s="70">
        <f t="shared" ref="AA328" si="4292">+G328-Q328</f>
        <v>4182</v>
      </c>
      <c r="AB328" s="457">
        <v>2106</v>
      </c>
      <c r="AC328" s="70">
        <f t="shared" si="497"/>
        <v>1907</v>
      </c>
      <c r="AD328" s="457">
        <v>4013</v>
      </c>
      <c r="AE328" s="23"/>
      <c r="AF328" s="233">
        <f t="shared" ref="AF328" si="4293">SUM(V317:V328)</f>
        <v>-2331</v>
      </c>
      <c r="AG328" s="233">
        <f t="shared" ref="AG328" si="4294">AH328-AF328</f>
        <v>2891</v>
      </c>
      <c r="AH328" s="233">
        <f t="shared" ref="AH328" si="4295">SUM(X317:X328)</f>
        <v>560</v>
      </c>
      <c r="AI328" s="233">
        <f t="shared" ref="AI328" si="4296">AL328-AF328</f>
        <v>38981</v>
      </c>
      <c r="AJ328" s="233">
        <f t="shared" ref="AJ328" si="4297">AM328-AG328</f>
        <v>32764</v>
      </c>
      <c r="AK328" s="233">
        <f t="shared" ref="AK328" si="4298">AN328-AH328</f>
        <v>71745</v>
      </c>
      <c r="AL328" s="233">
        <f t="shared" ref="AL328" si="4299">SUM(AB317:AB328)</f>
        <v>36650</v>
      </c>
      <c r="AM328" s="233">
        <f t="shared" ref="AM328" si="4300">AN328-AL328</f>
        <v>35655</v>
      </c>
      <c r="AN328" s="233">
        <f t="shared" ref="AN328" si="4301">SUM(AD317:AD328)</f>
        <v>72305</v>
      </c>
      <c r="AO328" s="23"/>
      <c r="AP328" s="233">
        <f t="shared" ref="AP328" si="4302">SUM(B317:B328)</f>
        <v>7540</v>
      </c>
      <c r="AQ328" s="233">
        <f t="shared" ref="AQ328" si="4303">SUM(L317:L328)</f>
        <v>9871</v>
      </c>
      <c r="AR328" s="233">
        <f t="shared" ref="AR328" si="4304">SUM(V317:V328)</f>
        <v>-2331</v>
      </c>
      <c r="AS328" s="233">
        <f t="shared" ref="AS328" si="4305">SUM(E317:E328)</f>
        <v>51536</v>
      </c>
      <c r="AT328" s="233">
        <f t="shared" ref="AT328" si="4306">SUM(O317:O328)</f>
        <v>12555</v>
      </c>
      <c r="AU328" s="233">
        <f t="shared" ref="AU328" si="4307">+SUM(Y317:Y328)</f>
        <v>38981</v>
      </c>
      <c r="AV328" s="409">
        <f t="shared" ref="AV328" si="4308">SUM(H317:H328)</f>
        <v>59076</v>
      </c>
      <c r="AW328" s="409">
        <f t="shared" ref="AW328" si="4309">SUM(R317:R328)</f>
        <v>22426</v>
      </c>
      <c r="AX328" s="233">
        <f t="shared" ref="AX328" si="4310">SUM(AB317:AB328)</f>
        <v>36650</v>
      </c>
      <c r="AY328" s="75"/>
      <c r="AZ328" s="744">
        <v>602263</v>
      </c>
      <c r="BA328" s="518">
        <f t="shared" ref="BA328" si="4311">SUM(AZ317:AZ328)/1000000</f>
        <v>6.1576890000000004</v>
      </c>
      <c r="BB328" s="516">
        <f t="shared" ref="BB328" si="4312">BD328-AZ328</f>
        <v>187764</v>
      </c>
      <c r="BC328" s="518">
        <f t="shared" ref="BC328" si="4313">SUM(BB317:BB328)/1000000</f>
        <v>1.865356</v>
      </c>
      <c r="BD328" s="744">
        <v>790027</v>
      </c>
      <c r="BE328" s="518">
        <f t="shared" si="430"/>
        <v>8.0230449999999998</v>
      </c>
      <c r="BF328" s="744">
        <v>661087</v>
      </c>
      <c r="BG328" s="518">
        <f t="shared" ref="BG328" si="4314">SUM(BF317:BF328)/1000000</f>
        <v>6.2424039999999996</v>
      </c>
      <c r="BH328" s="516">
        <f t="shared" ref="BH328" si="4315">BJ328-BF328</f>
        <v>3719435</v>
      </c>
      <c r="BI328" s="518">
        <f t="shared" ref="BI328" si="4316">SUM(BH317:BH328)/1000000</f>
        <v>38.298296999999998</v>
      </c>
      <c r="BJ328" s="744">
        <v>4380522</v>
      </c>
      <c r="BK328" s="518">
        <f t="shared" ref="BK328" si="4317">SUM(BJ317:BJ328)/1000000</f>
        <v>44.540700999999999</v>
      </c>
      <c r="BL328" s="516">
        <f t="shared" ref="BL328" si="4318">AZ328+BF328</f>
        <v>1263350</v>
      </c>
      <c r="BM328" s="518">
        <f t="shared" ref="BM328" si="4319">SUM(BL317:BL328)/1000000</f>
        <v>12.400093</v>
      </c>
      <c r="BN328" s="516">
        <f t="shared" ref="BN328" si="4320">BB328+BH328</f>
        <v>3907199</v>
      </c>
      <c r="BO328" s="518">
        <f t="shared" ref="BO328" si="4321">SUM(BN317:BN328)/1000000</f>
        <v>40.163652999999996</v>
      </c>
      <c r="BP328" s="744">
        <v>5171165</v>
      </c>
      <c r="BQ328" s="518">
        <f t="shared" si="492"/>
        <v>52.572042000000003</v>
      </c>
      <c r="BR328" s="20"/>
      <c r="BS328" s="744">
        <v>942746</v>
      </c>
      <c r="BT328" s="519">
        <f t="shared" ref="BT328" si="4322">SUM(BS317:BS328)/1000000</f>
        <v>10.845924999999999</v>
      </c>
      <c r="BU328" s="516">
        <f t="shared" ref="BU328" si="4323">BW328-BS328</f>
        <v>76225</v>
      </c>
      <c r="BV328" s="519">
        <f t="shared" ref="BV328" si="4324">SUM(BU317:BU328)/1000000</f>
        <v>0.84930300000000003</v>
      </c>
      <c r="BW328" s="744">
        <v>1018971</v>
      </c>
      <c r="BX328" s="519">
        <f t="shared" si="432"/>
        <v>11.695228</v>
      </c>
      <c r="BY328" s="744">
        <v>1910905</v>
      </c>
      <c r="BZ328" s="519">
        <f t="shared" ref="BZ328" si="4325">SUM(BY317:BY328)/1000000</f>
        <v>21.654957</v>
      </c>
      <c r="CA328" s="516">
        <f t="shared" ref="CA328" si="4326">CC328-BY328</f>
        <v>1586108</v>
      </c>
      <c r="CB328" s="519">
        <f t="shared" ref="CB328" si="4327">SUM(CA317:CA328)/1000000</f>
        <v>19.616614999999999</v>
      </c>
      <c r="CC328" s="744">
        <v>3497013</v>
      </c>
      <c r="CD328" s="519">
        <f t="shared" ref="CD328" si="4328">SUM(CC317:CC328)/1000000</f>
        <v>41.271571999999999</v>
      </c>
      <c r="CE328" s="516">
        <f t="shared" ref="CE328" si="4329">BS328+BY328</f>
        <v>2853651</v>
      </c>
      <c r="CF328" s="519">
        <f t="shared" ref="CF328" si="4330">SUM(CE317:CE328)/1000000</f>
        <v>32.500881999999997</v>
      </c>
      <c r="CG328" s="516">
        <f t="shared" ref="CG328" si="4331">CI328-CE328</f>
        <v>1664077</v>
      </c>
      <c r="CH328" s="519">
        <f t="shared" ref="CH328" si="4332">SUM(CG317:CG328)/1000000</f>
        <v>20.486234</v>
      </c>
      <c r="CI328" s="744">
        <v>4517728</v>
      </c>
      <c r="CJ328" s="471">
        <f t="shared" si="3163"/>
        <v>52.987116</v>
      </c>
      <c r="CK328" s="96"/>
      <c r="CL328" s="540">
        <v>1000</v>
      </c>
      <c r="CM328" s="868">
        <f t="shared" si="403"/>
        <v>1.101</v>
      </c>
      <c r="CN328" s="613"/>
      <c r="CO328" s="96"/>
      <c r="CP328" s="666">
        <f t="shared" ref="CP328" si="4333">AZ328*$CM328</f>
        <v>663091.56299999997</v>
      </c>
      <c r="CQ328" s="693">
        <f t="shared" ref="CQ328" si="4334">SUM(CP317:CP328)/1000000</f>
        <v>6.8117381644592738</v>
      </c>
      <c r="CR328" s="666">
        <f t="shared" ref="CR328" si="4335">BB328*$CM328</f>
        <v>206728.16399999999</v>
      </c>
      <c r="CS328" s="693">
        <f t="shared" ref="CS328" si="4336">SUM(CR317:CR328)/1000000</f>
        <v>2.0628306128985914</v>
      </c>
      <c r="CT328" s="666">
        <f t="shared" ref="CT328" si="4337">BD328*$CM328</f>
        <v>869819.72699999996</v>
      </c>
      <c r="CU328" s="693">
        <f t="shared" ref="CU328" si="4338">SUM(CT317:CT328)/1000000</f>
        <v>8.8745687773578652</v>
      </c>
      <c r="CV328" s="666">
        <f t="shared" ref="CV328" si="4339">BF328*$CM328</f>
        <v>727856.78700000001</v>
      </c>
      <c r="CW328" s="693">
        <f t="shared" ref="CW328" si="4340">SUM(CV317:CV328)/1000000</f>
        <v>6.9044849733463023</v>
      </c>
      <c r="CX328" s="666">
        <f t="shared" ref="CX328" si="4341">BH328*$CM328</f>
        <v>4095097.9350000001</v>
      </c>
      <c r="CY328" s="693">
        <f t="shared" ref="CY328" si="4342">SUM(CX317:CX328)/1000000</f>
        <v>42.345090572920718</v>
      </c>
      <c r="CZ328" s="666">
        <f t="shared" ref="CZ328" si="4343">BJ328*$CM328</f>
        <v>4822954.7220000001</v>
      </c>
      <c r="DA328" s="693">
        <f t="shared" ref="DA328" si="4344">SUM(CZ317:CZ328)/1000000</f>
        <v>49.249575546267032</v>
      </c>
      <c r="DB328" s="666">
        <f t="shared" ref="DB328" si="4345">BL328*$CM328</f>
        <v>1390948.3499999999</v>
      </c>
      <c r="DC328" s="693">
        <f t="shared" ref="DC328" si="4346">SUM(DB317:DB328)/1000000</f>
        <v>13.716223137805576</v>
      </c>
      <c r="DD328" s="666">
        <f t="shared" ref="DD328" si="4347">BN328*$CM328</f>
        <v>4301826.0989999995</v>
      </c>
      <c r="DE328" s="693">
        <f t="shared" ref="DE328" si="4348">SUM(DD317:DD328)/1000000</f>
        <v>44.407921185819312</v>
      </c>
      <c r="DF328" s="666">
        <f t="shared" ref="DF328" si="4349">BP328*$CM328</f>
        <v>5693452.665</v>
      </c>
      <c r="DG328" s="693">
        <f t="shared" ref="DG328" si="4350">SUM(DF317:DF328)/1000000</f>
        <v>58.133324935415466</v>
      </c>
      <c r="DH328" s="20"/>
      <c r="DI328" s="666">
        <f t="shared" ref="DI328" si="4351">BS328*$CM328</f>
        <v>1037963.346</v>
      </c>
      <c r="DJ328" s="693">
        <f t="shared" ref="DJ328" si="4352">SUM(DI317:DI328)/1000000</f>
        <v>11.998450975121409</v>
      </c>
      <c r="DK328" s="666">
        <f t="shared" ref="DK328" si="4353">BU328*$CM328</f>
        <v>83923.724999999991</v>
      </c>
      <c r="DL328" s="693">
        <f t="shared" ref="DL328" si="4354">SUM(DK317:DK328)/1000000</f>
        <v>0.93920727708920582</v>
      </c>
      <c r="DM328" s="666">
        <f t="shared" ref="DM328" si="4355">BW328*$CM328</f>
        <v>1121887.071</v>
      </c>
      <c r="DN328" s="693">
        <f t="shared" ref="DN328" si="4356">SUM(DM317:DM328)/1000000</f>
        <v>12.937658252210612</v>
      </c>
      <c r="DO328" s="666">
        <f t="shared" ref="DO328" si="4357">BY328*$CM328</f>
        <v>2103906.4049999998</v>
      </c>
      <c r="DP328" s="693">
        <f t="shared" ref="DP328" si="4358">SUM(DO317:DO328)/1000000</f>
        <v>23.957313481625221</v>
      </c>
      <c r="DQ328" s="666">
        <f t="shared" ref="DQ328" si="4359">CA328*$CM328</f>
        <v>1746304.9080000001</v>
      </c>
      <c r="DR328" s="693">
        <f t="shared" ref="DR328" si="4360">SUM(DQ317:DQ328)/1000000</f>
        <v>21.701519710899777</v>
      </c>
      <c r="DS328" s="666">
        <f t="shared" ref="DS328" si="4361">CC328*$CM328</f>
        <v>3850211.3130000001</v>
      </c>
      <c r="DT328" s="693">
        <f t="shared" ref="DT328" si="4362">SUM(DS317:DS328)/1000000</f>
        <v>45.658833192525002</v>
      </c>
      <c r="DU328" s="666">
        <f t="shared" ref="DU328" si="4363">CE328*$CM328</f>
        <v>3141869.7510000002</v>
      </c>
      <c r="DV328" s="666">
        <f t="shared" ref="DV328" si="4364">SUM(DU317:DU328)/1000000</f>
        <v>35.955764456746621</v>
      </c>
      <c r="DW328" s="666">
        <f t="shared" ref="DW328" si="4365">CG328*$CM328</f>
        <v>1832148.777</v>
      </c>
      <c r="DX328" s="693">
        <f t="shared" ref="DX328" si="4366">SUM(DW317:DW328)/1000000</f>
        <v>22.663207016477827</v>
      </c>
      <c r="DY328" s="666">
        <f t="shared" ref="DY328" si="4367">CI328*$CM328</f>
        <v>4974018.5279999999</v>
      </c>
      <c r="DZ328" s="693">
        <f t="shared" ref="DZ328" si="4368">SUM(DY317:DY328)/1000000</f>
        <v>58.618971473224448</v>
      </c>
      <c r="EA328" s="91"/>
      <c r="EB328" s="388">
        <v>288000</v>
      </c>
      <c r="EC328" s="69">
        <f t="shared" si="405"/>
        <v>1124000</v>
      </c>
      <c r="ED328" s="388">
        <v>1412000</v>
      </c>
      <c r="EE328" s="388">
        <v>231000</v>
      </c>
      <c r="EF328" s="69">
        <f t="shared" si="406"/>
        <v>667000</v>
      </c>
      <c r="EG328" s="388">
        <v>898000</v>
      </c>
      <c r="EH328" s="388">
        <v>519000</v>
      </c>
      <c r="EI328" s="69">
        <f t="shared" si="435"/>
        <v>1790000</v>
      </c>
      <c r="EJ328" s="388">
        <v>2309000</v>
      </c>
      <c r="EK328" s="91"/>
      <c r="EL328" s="516">
        <f t="shared" ref="EL328" si="4369">SUM(EB317:EB328)</f>
        <v>4037000</v>
      </c>
      <c r="EM328" s="516">
        <f t="shared" ref="EM328" si="4370">SUM(EC317:EC328)</f>
        <v>18006000</v>
      </c>
      <c r="EN328" s="516">
        <f t="shared" ref="EN328" si="4371">SUM(ED317:ED328)</f>
        <v>22043000</v>
      </c>
      <c r="EO328" s="516">
        <f t="shared" ref="EO328" si="4372">SUM(EE317:EE328)</f>
        <v>3403000</v>
      </c>
      <c r="EP328" s="516">
        <f t="shared" ref="EP328" si="4373">SUM(EF317:EF328)</f>
        <v>13513000</v>
      </c>
      <c r="EQ328" s="516">
        <f t="shared" ref="EQ328" si="4374">SUM(EG317:EG328)</f>
        <v>16916000</v>
      </c>
      <c r="ER328" s="516">
        <f t="shared" ref="ER328" si="4375">SUM(EH317:EH328)</f>
        <v>7442000</v>
      </c>
      <c r="ES328" s="516">
        <f t="shared" ref="ES328" si="4376">SUM(EI317:EI328)</f>
        <v>31515000</v>
      </c>
      <c r="ET328" s="516">
        <f t="shared" ref="ET328" si="4377">SUM(EJ317:EJ328)</f>
        <v>38957000</v>
      </c>
      <c r="EU328" s="91"/>
    </row>
    <row r="329" spans="1:151">
      <c r="A329" s="61">
        <v>42917</v>
      </c>
      <c r="B329" s="457">
        <v>541</v>
      </c>
      <c r="C329" s="70">
        <f t="shared" si="437"/>
        <v>1325</v>
      </c>
      <c r="D329" s="457">
        <v>1866</v>
      </c>
      <c r="E329" s="70">
        <f t="shared" ref="E329" si="4378">H329-B329</f>
        <v>4899</v>
      </c>
      <c r="F329" s="70">
        <f t="shared" ref="F329" si="4379">I329-C329</f>
        <v>5625</v>
      </c>
      <c r="G329" s="70">
        <f t="shared" ref="G329" si="4380">J329-D329</f>
        <v>10524</v>
      </c>
      <c r="H329" s="457">
        <v>5440</v>
      </c>
      <c r="I329" s="70">
        <f t="shared" si="441"/>
        <v>6950</v>
      </c>
      <c r="J329" s="457">
        <v>12390</v>
      </c>
      <c r="K329" s="23"/>
      <c r="L329" s="457">
        <v>778</v>
      </c>
      <c r="M329" s="70">
        <f t="shared" si="442"/>
        <v>1099</v>
      </c>
      <c r="N329" s="457">
        <v>1877</v>
      </c>
      <c r="O329" s="70">
        <f t="shared" ref="O329" si="4381">R329-L329</f>
        <v>1536</v>
      </c>
      <c r="P329" s="70">
        <f t="shared" ref="P329" si="4382">S329-M329</f>
        <v>2430</v>
      </c>
      <c r="Q329" s="70">
        <f t="shared" ref="Q329" si="4383">T329-N329</f>
        <v>3966</v>
      </c>
      <c r="R329" s="457">
        <v>2314</v>
      </c>
      <c r="S329" s="70">
        <f t="shared" si="494"/>
        <v>3529</v>
      </c>
      <c r="T329" s="457">
        <v>5843</v>
      </c>
      <c r="U329" s="23"/>
      <c r="V329" s="457">
        <v>-237</v>
      </c>
      <c r="W329" s="70">
        <f t="shared" si="495"/>
        <v>226</v>
      </c>
      <c r="X329" s="457">
        <v>-11</v>
      </c>
      <c r="Y329" s="70">
        <f t="shared" ref="Y329" si="4384">+E329-O329</f>
        <v>3363</v>
      </c>
      <c r="Z329" s="70">
        <f t="shared" ref="Z329" si="4385">+F329-P329</f>
        <v>3195</v>
      </c>
      <c r="AA329" s="70">
        <f t="shared" ref="AA329" si="4386">+G329-Q329</f>
        <v>6558</v>
      </c>
      <c r="AB329" s="457">
        <v>3126</v>
      </c>
      <c r="AC329" s="70">
        <f t="shared" si="497"/>
        <v>3421</v>
      </c>
      <c r="AD329" s="457">
        <v>6547</v>
      </c>
      <c r="AE329" s="23"/>
      <c r="AF329" s="233">
        <f t="shared" ref="AF329" si="4387">SUM(V318:V329)</f>
        <v>-2435</v>
      </c>
      <c r="AG329" s="233">
        <f t="shared" ref="AG329" si="4388">AH329-AF329</f>
        <v>2904</v>
      </c>
      <c r="AH329" s="233">
        <f t="shared" ref="AH329" si="4389">SUM(X318:X329)</f>
        <v>469</v>
      </c>
      <c r="AI329" s="233">
        <f t="shared" ref="AI329" si="4390">AL329-AF329</f>
        <v>39188</v>
      </c>
      <c r="AJ329" s="233">
        <f t="shared" ref="AJ329" si="4391">AM329-AG329</f>
        <v>32745</v>
      </c>
      <c r="AK329" s="233">
        <f t="shared" ref="AK329" si="4392">AN329-AH329</f>
        <v>71933</v>
      </c>
      <c r="AL329" s="233">
        <f t="shared" ref="AL329" si="4393">SUM(AB318:AB329)</f>
        <v>36753</v>
      </c>
      <c r="AM329" s="233">
        <f t="shared" ref="AM329" si="4394">AN329-AL329</f>
        <v>35649</v>
      </c>
      <c r="AN329" s="233">
        <f t="shared" ref="AN329" si="4395">SUM(AD318:AD329)</f>
        <v>72402</v>
      </c>
      <c r="AO329" s="23"/>
      <c r="AP329" s="233">
        <f t="shared" ref="AP329" si="4396">SUM(B318:B329)</f>
        <v>7486</v>
      </c>
      <c r="AQ329" s="233">
        <f t="shared" ref="AQ329" si="4397">SUM(L318:L329)</f>
        <v>9921</v>
      </c>
      <c r="AR329" s="233">
        <f t="shared" ref="AR329" si="4398">SUM(V318:V329)</f>
        <v>-2435</v>
      </c>
      <c r="AS329" s="233">
        <f t="shared" ref="AS329" si="4399">SUM(E318:E329)</f>
        <v>51961</v>
      </c>
      <c r="AT329" s="233">
        <f t="shared" ref="AT329" si="4400">SUM(O318:O329)</f>
        <v>12773</v>
      </c>
      <c r="AU329" s="233">
        <f t="shared" ref="AU329" si="4401">+SUM(Y318:Y329)</f>
        <v>39188</v>
      </c>
      <c r="AV329" s="409">
        <f t="shared" ref="AV329" si="4402">SUM(H318:H329)</f>
        <v>59447</v>
      </c>
      <c r="AW329" s="409">
        <f t="shared" ref="AW329" si="4403">SUM(R318:R329)</f>
        <v>22694</v>
      </c>
      <c r="AX329" s="233">
        <f t="shared" ref="AX329" si="4404">SUM(AB318:AB329)</f>
        <v>36753</v>
      </c>
      <c r="AY329" s="75"/>
      <c r="AZ329" s="744">
        <v>939794</v>
      </c>
      <c r="BA329" s="518">
        <f t="shared" ref="BA329" si="4405">SUM(AZ318:AZ329)/1000000</f>
        <v>6.5233699999999999</v>
      </c>
      <c r="BB329" s="516">
        <f t="shared" ref="BB329" si="4406">BD329-AZ329</f>
        <v>154509</v>
      </c>
      <c r="BC329" s="518">
        <f t="shared" ref="BC329" si="4407">SUM(BB318:BB329)/1000000</f>
        <v>1.8813740000000001</v>
      </c>
      <c r="BD329" s="744">
        <v>1094303</v>
      </c>
      <c r="BE329" s="518">
        <f t="shared" si="430"/>
        <v>8.4047440000000009</v>
      </c>
      <c r="BF329" s="744">
        <v>577375</v>
      </c>
      <c r="BG329" s="518">
        <f t="shared" ref="BG329" si="4408">SUM(BF318:BF329)/1000000</f>
        <v>6.3027740000000003</v>
      </c>
      <c r="BH329" s="516">
        <f t="shared" ref="BH329" si="4409">BJ329-BF329</f>
        <v>3626225</v>
      </c>
      <c r="BI329" s="518">
        <f t="shared" ref="BI329" si="4410">SUM(BH318:BH329)/1000000</f>
        <v>38.984507000000001</v>
      </c>
      <c r="BJ329" s="744">
        <v>4203600</v>
      </c>
      <c r="BK329" s="518">
        <f t="shared" ref="BK329" si="4411">SUM(BJ318:BJ329)/1000000</f>
        <v>45.287281</v>
      </c>
      <c r="BL329" s="516">
        <f t="shared" ref="BL329" si="4412">AZ329+BF329</f>
        <v>1517169</v>
      </c>
      <c r="BM329" s="518">
        <f t="shared" ref="BM329" si="4413">SUM(BL318:BL329)/1000000</f>
        <v>12.826143999999999</v>
      </c>
      <c r="BN329" s="516">
        <f t="shared" ref="BN329" si="4414">BB329+BH329</f>
        <v>3780734</v>
      </c>
      <c r="BO329" s="518">
        <f t="shared" ref="BO329" si="4415">SUM(BN318:BN329)/1000000</f>
        <v>40.865881000000002</v>
      </c>
      <c r="BP329" s="744">
        <v>5298465</v>
      </c>
      <c r="BQ329" s="518">
        <f t="shared" si="492"/>
        <v>53.700352000000002</v>
      </c>
      <c r="BR329" s="20"/>
      <c r="BS329" s="744">
        <v>927845</v>
      </c>
      <c r="BT329" s="519">
        <f t="shared" ref="BT329" si="4416">SUM(BS318:BS329)/1000000</f>
        <v>10.940953</v>
      </c>
      <c r="BU329" s="516">
        <f t="shared" ref="BU329" si="4417">BW329-BS329</f>
        <v>75908</v>
      </c>
      <c r="BV329" s="519">
        <f t="shared" ref="BV329" si="4418">SUM(BU318:BU329)/1000000</f>
        <v>0.86210100000000001</v>
      </c>
      <c r="BW329" s="744">
        <v>1003753</v>
      </c>
      <c r="BX329" s="519">
        <f t="shared" si="432"/>
        <v>11.803053999999999</v>
      </c>
      <c r="BY329" s="744">
        <v>1919699</v>
      </c>
      <c r="BZ329" s="519">
        <f t="shared" ref="BZ329" si="4419">SUM(BY318:BY329)/1000000</f>
        <v>21.880603000000001</v>
      </c>
      <c r="CA329" s="516">
        <f t="shared" ref="CA329" si="4420">CC329-BY329</f>
        <v>1633975</v>
      </c>
      <c r="CB329" s="519">
        <f t="shared" ref="CB329" si="4421">SUM(CA318:CA329)/1000000</f>
        <v>19.770318</v>
      </c>
      <c r="CC329" s="744">
        <v>3553674</v>
      </c>
      <c r="CD329" s="519">
        <f t="shared" ref="CD329" si="4422">SUM(CC318:CC329)/1000000</f>
        <v>41.650920999999997</v>
      </c>
      <c r="CE329" s="516">
        <f t="shared" ref="CE329" si="4423">BS329+BY329</f>
        <v>2847544</v>
      </c>
      <c r="CF329" s="519">
        <f t="shared" ref="CF329" si="4424">SUM(CE318:CE329)/1000000</f>
        <v>32.821556000000001</v>
      </c>
      <c r="CG329" s="516">
        <f t="shared" ref="CG329" si="4425">CI329-CE329</f>
        <v>1711455</v>
      </c>
      <c r="CH329" s="519">
        <f t="shared" ref="CH329" si="4426">SUM(CG318:CG329)/1000000</f>
        <v>20.652466</v>
      </c>
      <c r="CI329" s="744">
        <v>4558999</v>
      </c>
      <c r="CJ329" s="471">
        <f t="shared" si="3163"/>
        <v>53.474021999999998</v>
      </c>
      <c r="CK329" s="96"/>
      <c r="CL329" s="514">
        <v>1000</v>
      </c>
      <c r="CM329" s="868">
        <f t="shared" si="403"/>
        <v>1.101</v>
      </c>
      <c r="CN329" s="613"/>
      <c r="CO329" s="96"/>
      <c r="CP329" s="666">
        <f t="shared" ref="CP329" si="4427">AZ329*$CM329</f>
        <v>1034713.194</v>
      </c>
      <c r="CQ329" s="693">
        <f t="shared" ref="CQ329" si="4428">SUM(CP318:CP329)/1000000</f>
        <v>7.2086123947862157</v>
      </c>
      <c r="CR329" s="666">
        <f t="shared" ref="CR329" si="4429">BB329*$CM329</f>
        <v>170114.40899999999</v>
      </c>
      <c r="CS329" s="693">
        <f t="shared" ref="CS329" si="4430">SUM(CR318:CR329)/1000000</f>
        <v>2.0790816606473301</v>
      </c>
      <c r="CT329" s="666">
        <f t="shared" ref="CT329" si="4431">BD329*$CM329</f>
        <v>1204827.6029999999</v>
      </c>
      <c r="CU329" s="693">
        <f t="shared" ref="CU329" si="4432">SUM(CT318:CT329)/1000000</f>
        <v>9.2876940554335476</v>
      </c>
      <c r="CV329" s="666">
        <f t="shared" ref="CV329" si="4433">BF329*$CM329</f>
        <v>635689.875</v>
      </c>
      <c r="CW329" s="693">
        <f t="shared" ref="CW329" si="4434">SUM(CV318:CV329)/1000000</f>
        <v>6.9657828150466043</v>
      </c>
      <c r="CX329" s="666">
        <f t="shared" ref="CX329" si="4435">BH329*$CM329</f>
        <v>3992473.7250000001</v>
      </c>
      <c r="CY329" s="693">
        <f t="shared" ref="CY329" si="4436">SUM(CX318:CX329)/1000000</f>
        <v>43.07121059963616</v>
      </c>
      <c r="CZ329" s="666">
        <f t="shared" ref="CZ329" si="4437">BJ329*$CM329</f>
        <v>4628163.5999999996</v>
      </c>
      <c r="DA329" s="693">
        <f t="shared" ref="DA329" si="4438">SUM(CZ318:CZ329)/1000000</f>
        <v>50.036993414682769</v>
      </c>
      <c r="DB329" s="666">
        <f t="shared" ref="DB329" si="4439">BL329*$CM329</f>
        <v>1670403.0689999999</v>
      </c>
      <c r="DC329" s="693">
        <f t="shared" ref="DC329" si="4440">SUM(DB318:DB329)/1000000</f>
        <v>14.174395209832818</v>
      </c>
      <c r="DD329" s="666">
        <f t="shared" ref="DD329" si="4441">BN329*$CM329</f>
        <v>4162588.1340000001</v>
      </c>
      <c r="DE329" s="693">
        <f t="shared" ref="DE329" si="4442">SUM(DD318:DD329)/1000000</f>
        <v>45.150292260283493</v>
      </c>
      <c r="DF329" s="666">
        <f t="shared" ref="DF329" si="4443">BP329*$CM329</f>
        <v>5833609.9649999999</v>
      </c>
      <c r="DG329" s="693">
        <f t="shared" ref="DG329" si="4444">SUM(DF318:DF329)/1000000</f>
        <v>59.333896903442714</v>
      </c>
      <c r="DH329" s="20"/>
      <c r="DI329" s="666">
        <f t="shared" ref="DI329" si="4445">BS329*$CM329</f>
        <v>1021557.345</v>
      </c>
      <c r="DJ329" s="693">
        <f t="shared" ref="DJ329" si="4446">SUM(DI318:DI329)/1000000</f>
        <v>12.094749473501832</v>
      </c>
      <c r="DK329" s="666">
        <f t="shared" ref="DK329" si="4447">BU329*$CM329</f>
        <v>83574.707999999999</v>
      </c>
      <c r="DL329" s="693">
        <f t="shared" ref="DL329" si="4448">SUM(DK318:DK329)/1000000</f>
        <v>0.95266683877235414</v>
      </c>
      <c r="DM329" s="666">
        <f t="shared" ref="DM329" si="4449">BW329*$CM329</f>
        <v>1105132.0530000001</v>
      </c>
      <c r="DN329" s="693">
        <f t="shared" ref="DN329" si="4450">SUM(DM318:DM329)/1000000</f>
        <v>13.047416312274184</v>
      </c>
      <c r="DO329" s="666">
        <f t="shared" ref="DO329" si="4451">BY329*$CM329</f>
        <v>2113588.5989999999</v>
      </c>
      <c r="DP329" s="693">
        <f t="shared" ref="DP329" si="4452">SUM(DO318:DO329)/1000000</f>
        <v>24.188810907063161</v>
      </c>
      <c r="DQ329" s="666">
        <f t="shared" ref="DQ329" si="4453">CA329*$CM329</f>
        <v>1799006.4749999999</v>
      </c>
      <c r="DR329" s="693">
        <f t="shared" ref="DR329" si="4454">SUM(DQ318:DQ329)/1000000</f>
        <v>21.855945487615216</v>
      </c>
      <c r="DS329" s="666">
        <f t="shared" ref="DS329" si="4455">CC329*$CM329</f>
        <v>3912595.074</v>
      </c>
      <c r="DT329" s="693">
        <f t="shared" ref="DT329" si="4456">SUM(DS318:DS329)/1000000</f>
        <v>46.044756394678387</v>
      </c>
      <c r="DU329" s="666">
        <f t="shared" ref="DU329" si="4457">CE329*$CM329</f>
        <v>3135145.9440000001</v>
      </c>
      <c r="DV329" s="666">
        <f t="shared" ref="DV329" si="4458">SUM(DU318:DU329)/1000000</f>
        <v>36.283560380564985</v>
      </c>
      <c r="DW329" s="666">
        <f t="shared" ref="DW329" si="4459">CG329*$CM329</f>
        <v>1884311.9550000001</v>
      </c>
      <c r="DX329" s="693">
        <f t="shared" ref="DX329" si="4460">SUM(DW318:DW329)/1000000</f>
        <v>22.830777777734138</v>
      </c>
      <c r="DY329" s="666">
        <f t="shared" ref="DY329" si="4461">CI329*$CM329</f>
        <v>5019457.8990000002</v>
      </c>
      <c r="DZ329" s="693">
        <f t="shared" ref="DZ329" si="4462">SUM(DY318:DY329)/1000000</f>
        <v>59.114338158299134</v>
      </c>
      <c r="EA329" s="91"/>
      <c r="EB329" s="388">
        <v>326000</v>
      </c>
      <c r="EC329" s="69">
        <f t="shared" si="405"/>
        <v>1323000</v>
      </c>
      <c r="ED329" s="388">
        <v>1649000</v>
      </c>
      <c r="EE329" s="388">
        <v>236000</v>
      </c>
      <c r="EF329" s="69">
        <f t="shared" si="406"/>
        <v>788000</v>
      </c>
      <c r="EG329" s="388">
        <v>1024000</v>
      </c>
      <c r="EH329" s="388">
        <v>561000</v>
      </c>
      <c r="EI329" s="69">
        <f t="shared" si="435"/>
        <v>2112000</v>
      </c>
      <c r="EJ329" s="388">
        <v>2673000</v>
      </c>
      <c r="EK329" s="91"/>
      <c r="EL329" s="516">
        <f t="shared" ref="EL329" si="4463">SUM(EB318:EB329)</f>
        <v>4031000</v>
      </c>
      <c r="EM329" s="516">
        <f t="shared" ref="EM329" si="4464">SUM(EC318:EC329)</f>
        <v>18032000</v>
      </c>
      <c r="EN329" s="516">
        <f t="shared" ref="EN329" si="4465">SUM(ED318:ED329)</f>
        <v>22063000</v>
      </c>
      <c r="EO329" s="516">
        <f t="shared" ref="EO329" si="4466">SUM(EE318:EE329)</f>
        <v>3410000</v>
      </c>
      <c r="EP329" s="516">
        <f t="shared" ref="EP329" si="4467">SUM(EF318:EF329)</f>
        <v>13523000</v>
      </c>
      <c r="EQ329" s="516">
        <f t="shared" ref="EQ329" si="4468">SUM(EG318:EG329)</f>
        <v>16933000</v>
      </c>
      <c r="ER329" s="516">
        <f t="shared" ref="ER329" si="4469">SUM(EH318:EH329)</f>
        <v>7442000</v>
      </c>
      <c r="ES329" s="516">
        <f t="shared" ref="ES329" si="4470">SUM(EI318:EI329)</f>
        <v>31552000</v>
      </c>
      <c r="ET329" s="516">
        <f t="shared" ref="ET329" si="4471">SUM(EJ318:EJ329)</f>
        <v>38994000</v>
      </c>
      <c r="EU329" s="91"/>
    </row>
    <row r="330" spans="1:151">
      <c r="A330" s="61">
        <v>42948</v>
      </c>
      <c r="B330" s="457">
        <v>505</v>
      </c>
      <c r="C330" s="70">
        <f t="shared" si="437"/>
        <v>1198</v>
      </c>
      <c r="D330" s="457">
        <v>1703</v>
      </c>
      <c r="E330" s="70">
        <f t="shared" ref="E330" si="4472">H330-B330</f>
        <v>4178</v>
      </c>
      <c r="F330" s="70">
        <f t="shared" ref="F330" si="4473">I330-C330</f>
        <v>4133</v>
      </c>
      <c r="G330" s="70">
        <f t="shared" ref="G330" si="4474">J330-D330</f>
        <v>8311</v>
      </c>
      <c r="H330" s="457">
        <v>4683</v>
      </c>
      <c r="I330" s="70">
        <f t="shared" si="441"/>
        <v>5331</v>
      </c>
      <c r="J330" s="457">
        <v>10014</v>
      </c>
      <c r="K330" s="23"/>
      <c r="L330" s="457">
        <v>611</v>
      </c>
      <c r="M330" s="70">
        <f t="shared" si="442"/>
        <v>1083</v>
      </c>
      <c r="N330" s="457">
        <v>1694</v>
      </c>
      <c r="O330" s="70">
        <f t="shared" ref="O330" si="4475">R330-L330</f>
        <v>1318</v>
      </c>
      <c r="P330" s="70">
        <f t="shared" ref="P330" si="4476">S330-M330</f>
        <v>1882</v>
      </c>
      <c r="Q330" s="70">
        <f t="shared" ref="Q330" si="4477">T330-N330</f>
        <v>3200</v>
      </c>
      <c r="R330" s="457">
        <v>1929</v>
      </c>
      <c r="S330" s="70">
        <f t="shared" si="494"/>
        <v>2965</v>
      </c>
      <c r="T330" s="457">
        <v>4894</v>
      </c>
      <c r="U330" s="23"/>
      <c r="V330" s="457">
        <v>-106</v>
      </c>
      <c r="W330" s="70">
        <f t="shared" si="495"/>
        <v>115</v>
      </c>
      <c r="X330" s="457">
        <v>9</v>
      </c>
      <c r="Y330" s="70">
        <f t="shared" ref="Y330" si="4478">+E330-O330</f>
        <v>2860</v>
      </c>
      <c r="Z330" s="70">
        <f t="shared" ref="Z330" si="4479">+F330-P330</f>
        <v>2251</v>
      </c>
      <c r="AA330" s="70">
        <f t="shared" ref="AA330" si="4480">+G330-Q330</f>
        <v>5111</v>
      </c>
      <c r="AB330" s="457">
        <v>2754</v>
      </c>
      <c r="AC330" s="70">
        <f t="shared" si="497"/>
        <v>2366</v>
      </c>
      <c r="AD330" s="457">
        <v>5120</v>
      </c>
      <c r="AE330" s="23"/>
      <c r="AF330" s="233">
        <f t="shared" ref="AF330" si="4481">SUM(V319:V330)</f>
        <v>-2464</v>
      </c>
      <c r="AG330" s="233">
        <f t="shared" ref="AG330" si="4482">AH330-AF330</f>
        <v>2690</v>
      </c>
      <c r="AH330" s="233">
        <f t="shared" ref="AH330" si="4483">SUM(X319:X330)</f>
        <v>226</v>
      </c>
      <c r="AI330" s="233">
        <f t="shared" ref="AI330" si="4484">AL330-AF330</f>
        <v>39260</v>
      </c>
      <c r="AJ330" s="233">
        <f t="shared" ref="AJ330" si="4485">AM330-AG330</f>
        <v>32586</v>
      </c>
      <c r="AK330" s="233">
        <f t="shared" ref="AK330" si="4486">AN330-AH330</f>
        <v>71846</v>
      </c>
      <c r="AL330" s="233">
        <f t="shared" ref="AL330" si="4487">SUM(AB319:AB330)</f>
        <v>36796</v>
      </c>
      <c r="AM330" s="233">
        <f t="shared" ref="AM330" si="4488">AN330-AL330</f>
        <v>35276</v>
      </c>
      <c r="AN330" s="233">
        <f t="shared" ref="AN330" si="4489">SUM(AD319:AD330)</f>
        <v>72072</v>
      </c>
      <c r="AO330" s="23"/>
      <c r="AP330" s="233">
        <f t="shared" ref="AP330" si="4490">SUM(B319:B330)</f>
        <v>7417</v>
      </c>
      <c r="AQ330" s="233">
        <f t="shared" ref="AQ330" si="4491">SUM(L319:L330)</f>
        <v>9881</v>
      </c>
      <c r="AR330" s="233">
        <f t="shared" ref="AR330" si="4492">SUM(V319:V330)</f>
        <v>-2464</v>
      </c>
      <c r="AS330" s="233">
        <f t="shared" ref="AS330" si="4493">SUM(E319:E330)</f>
        <v>52283</v>
      </c>
      <c r="AT330" s="233">
        <f t="shared" ref="AT330" si="4494">SUM(O319:O330)</f>
        <v>13023</v>
      </c>
      <c r="AU330" s="233">
        <f t="shared" ref="AU330" si="4495">+SUM(Y319:Y330)</f>
        <v>39260</v>
      </c>
      <c r="AV330" s="409">
        <f t="shared" ref="AV330" si="4496">SUM(H319:H330)</f>
        <v>59700</v>
      </c>
      <c r="AW330" s="409">
        <f t="shared" ref="AW330" si="4497">SUM(R319:R330)</f>
        <v>22904</v>
      </c>
      <c r="AX330" s="233">
        <f t="shared" ref="AX330" si="4498">SUM(AB319:AB330)</f>
        <v>36796</v>
      </c>
      <c r="AY330" s="75"/>
      <c r="AZ330" s="744">
        <v>522533</v>
      </c>
      <c r="BA330" s="518">
        <f t="shared" ref="BA330" si="4499">SUM(AZ319:AZ330)/1000000</f>
        <v>6.5974389999999996</v>
      </c>
      <c r="BB330" s="516">
        <f t="shared" ref="BB330" si="4500">BD330-AZ330</f>
        <v>203902</v>
      </c>
      <c r="BC330" s="518">
        <f t="shared" ref="BC330" si="4501">SUM(BB319:BB330)/1000000</f>
        <v>1.932625</v>
      </c>
      <c r="BD330" s="744">
        <v>726435</v>
      </c>
      <c r="BE330" s="518">
        <f t="shared" si="430"/>
        <v>8.5300639999999994</v>
      </c>
      <c r="BF330" s="744">
        <v>504098</v>
      </c>
      <c r="BG330" s="518">
        <f t="shared" ref="BG330" si="4502">SUM(BF319:BF330)/1000000</f>
        <v>6.2822880000000003</v>
      </c>
      <c r="BH330" s="516">
        <f t="shared" ref="BH330" si="4503">BJ330-BF330</f>
        <v>2762161</v>
      </c>
      <c r="BI330" s="518">
        <f t="shared" ref="BI330" si="4504">SUM(BH319:BH330)/1000000</f>
        <v>39.298071999999998</v>
      </c>
      <c r="BJ330" s="744">
        <v>3266259</v>
      </c>
      <c r="BK330" s="518">
        <f t="shared" ref="BK330" si="4505">SUM(BJ319:BJ330)/1000000</f>
        <v>45.580359999999999</v>
      </c>
      <c r="BL330" s="516">
        <f t="shared" ref="BL330" si="4506">AZ330+BF330</f>
        <v>1026631</v>
      </c>
      <c r="BM330" s="518">
        <f t="shared" ref="BM330" si="4507">SUM(BL319:BL330)/1000000</f>
        <v>12.879727000000001</v>
      </c>
      <c r="BN330" s="516">
        <f t="shared" ref="BN330" si="4508">BB330+BH330</f>
        <v>2966063</v>
      </c>
      <c r="BO330" s="518">
        <f t="shared" ref="BO330" si="4509">SUM(BN319:BN330)/1000000</f>
        <v>41.230696999999999</v>
      </c>
      <c r="BP330" s="744">
        <v>3993539</v>
      </c>
      <c r="BQ330" s="518">
        <f t="shared" si="492"/>
        <v>54.118775999999997</v>
      </c>
      <c r="BR330" s="20"/>
      <c r="BS330" s="744">
        <v>1138585</v>
      </c>
      <c r="BT330" s="519">
        <f t="shared" ref="BT330" si="4510">SUM(BS319:BS330)/1000000</f>
        <v>11.147811000000001</v>
      </c>
      <c r="BU330" s="516">
        <f t="shared" ref="BU330" si="4511">BW330-BS330</f>
        <v>76364</v>
      </c>
      <c r="BV330" s="519">
        <f t="shared" ref="BV330" si="4512">SUM(BU319:BU330)/1000000</f>
        <v>0.87194499999999997</v>
      </c>
      <c r="BW330" s="744">
        <v>1214949</v>
      </c>
      <c r="BX330" s="519">
        <f t="shared" si="432"/>
        <v>12.019755999999999</v>
      </c>
      <c r="BY330" s="744">
        <v>2040154</v>
      </c>
      <c r="BZ330" s="519">
        <f t="shared" ref="BZ330" si="4513">SUM(BY319:BY330)/1000000</f>
        <v>21.967289000000001</v>
      </c>
      <c r="CA330" s="516">
        <f t="shared" ref="CA330" si="4514">CC330-BY330</f>
        <v>1759315</v>
      </c>
      <c r="CB330" s="519">
        <f t="shared" ref="CB330" si="4515">SUM(CA319:CA330)/1000000</f>
        <v>19.867761000000002</v>
      </c>
      <c r="CC330" s="744">
        <v>3799469</v>
      </c>
      <c r="CD330" s="519">
        <f t="shared" ref="CD330" si="4516">SUM(CC319:CC330)/1000000</f>
        <v>41.835050000000003</v>
      </c>
      <c r="CE330" s="516">
        <f t="shared" ref="CE330" si="4517">BS330+BY330</f>
        <v>3178739</v>
      </c>
      <c r="CF330" s="519">
        <f t="shared" ref="CF330" si="4518">SUM(CE319:CE330)/1000000</f>
        <v>33.115099999999998</v>
      </c>
      <c r="CG330" s="516">
        <f t="shared" ref="CG330" si="4519">CI330-CE330</f>
        <v>1837649</v>
      </c>
      <c r="CH330" s="519">
        <f t="shared" ref="CH330" si="4520">SUM(CG319:CG330)/1000000</f>
        <v>20.759694</v>
      </c>
      <c r="CI330" s="744">
        <v>5016388</v>
      </c>
      <c r="CJ330" s="471">
        <f t="shared" si="3163"/>
        <v>53.874794000000001</v>
      </c>
      <c r="CK330" s="96"/>
      <c r="CL330" s="514">
        <v>1000</v>
      </c>
      <c r="CM330" s="868">
        <f t="shared" si="403"/>
        <v>1.101</v>
      </c>
      <c r="CN330" s="613"/>
      <c r="CO330" s="96"/>
      <c r="CP330" s="666">
        <f t="shared" ref="CP330" si="4521">AZ330*$CM330</f>
        <v>575308.83299999998</v>
      </c>
      <c r="CQ330" s="693">
        <f t="shared" ref="CQ330" si="4522">SUM(CP319:CP330)/1000000</f>
        <v>7.2856781763230476</v>
      </c>
      <c r="CR330" s="666">
        <f t="shared" ref="CR330" si="4523">BB330*$CM330</f>
        <v>224496.10199999998</v>
      </c>
      <c r="CS330" s="693">
        <f t="shared" ref="CS330" si="4524">SUM(CR319:CR330)/1000000</f>
        <v>2.1339826556846662</v>
      </c>
      <c r="CT330" s="666">
        <f t="shared" ref="CT330" si="4525">BD330*$CM330</f>
        <v>799804.93499999994</v>
      </c>
      <c r="CU330" s="693">
        <f t="shared" ref="CU330" si="4526">SUM(CT319:CT330)/1000000</f>
        <v>9.4196608320077146</v>
      </c>
      <c r="CV330" s="666">
        <f t="shared" ref="CV330" si="4527">BF330*$CM330</f>
        <v>555011.89800000004</v>
      </c>
      <c r="CW330" s="693">
        <f t="shared" ref="CW330" si="4528">SUM(CV319:CV330)/1000000</f>
        <v>6.9379824183947365</v>
      </c>
      <c r="CX330" s="666">
        <f t="shared" ref="CX330" si="4529">BH330*$CM330</f>
        <v>3041139.2609999999</v>
      </c>
      <c r="CY330" s="693">
        <f t="shared" ref="CY330" si="4530">SUM(CX319:CX330)/1000000</f>
        <v>43.391962175469665</v>
      </c>
      <c r="CZ330" s="666">
        <f t="shared" ref="CZ330" si="4531">BJ330*$CM330</f>
        <v>3596151.159</v>
      </c>
      <c r="DA330" s="693">
        <f t="shared" ref="DA330" si="4532">SUM(CZ319:CZ330)/1000000</f>
        <v>50.329944593864411</v>
      </c>
      <c r="DB330" s="666">
        <f t="shared" ref="DB330" si="4533">BL330*$CM330</f>
        <v>1130320.7309999999</v>
      </c>
      <c r="DC330" s="693">
        <f t="shared" ref="DC330" si="4534">SUM(DB319:DB330)/1000000</f>
        <v>14.223660594717785</v>
      </c>
      <c r="DD330" s="666">
        <f t="shared" ref="DD330" si="4535">BN330*$CM330</f>
        <v>3265635.3629999999</v>
      </c>
      <c r="DE330" s="693">
        <f t="shared" ref="DE330" si="4536">SUM(DD319:DD330)/1000000</f>
        <v>45.525944831154327</v>
      </c>
      <c r="DF330" s="666">
        <f t="shared" ref="DF330" si="4537">BP330*$CM330</f>
        <v>4396886.4390000002</v>
      </c>
      <c r="DG330" s="693">
        <f t="shared" ref="DG330" si="4538">SUM(DF319:DF330)/1000000</f>
        <v>59.758834185025968</v>
      </c>
      <c r="DH330" s="20"/>
      <c r="DI330" s="666">
        <f t="shared" ref="DI330" si="4539">BS330*$CM330</f>
        <v>1253582.085</v>
      </c>
      <c r="DJ330" s="693">
        <f t="shared" ref="DJ330" si="4540">SUM(DI319:DI330)/1000000</f>
        <v>12.31318380169053</v>
      </c>
      <c r="DK330" s="666">
        <f t="shared" ref="DK330" si="4541">BU330*$CM330</f>
        <v>84076.763999999996</v>
      </c>
      <c r="DL330" s="693">
        <f t="shared" ref="DL330" si="4542">SUM(DK319:DK330)/1000000</f>
        <v>0.96283994989647126</v>
      </c>
      <c r="DM330" s="666">
        <f t="shared" ref="DM330" si="4543">BW330*$CM330</f>
        <v>1337658.8489999999</v>
      </c>
      <c r="DN330" s="693">
        <f t="shared" ref="DN330" si="4544">SUM(DM319:DM330)/1000000</f>
        <v>13.276023751586997</v>
      </c>
      <c r="DO330" s="666">
        <f t="shared" ref="DO330" si="4545">BY330*$CM330</f>
        <v>2246209.554</v>
      </c>
      <c r="DP330" s="693">
        <f t="shared" ref="DP330" si="4546">SUM(DO319:DO330)/1000000</f>
        <v>24.264719484272039</v>
      </c>
      <c r="DQ330" s="666">
        <f t="shared" ref="DQ330" si="4547">CA330*$CM330</f>
        <v>1937005.8149999999</v>
      </c>
      <c r="DR330" s="693">
        <f t="shared" ref="DR330" si="4548">SUM(DQ319:DQ330)/1000000</f>
        <v>21.946613187579899</v>
      </c>
      <c r="DS330" s="666">
        <f t="shared" ref="DS330" si="4549">CC330*$CM330</f>
        <v>4183215.3689999999</v>
      </c>
      <c r="DT330" s="693">
        <f t="shared" ref="DT330" si="4550">SUM(DS319:DS330)/1000000</f>
        <v>46.211332671851949</v>
      </c>
      <c r="DU330" s="666">
        <f t="shared" ref="DU330" si="4551">CE330*$CM330</f>
        <v>3499791.639</v>
      </c>
      <c r="DV330" s="666">
        <f t="shared" ref="DV330" si="4552">SUM(DU319:DU330)/1000000</f>
        <v>36.57790328596257</v>
      </c>
      <c r="DW330" s="666">
        <f t="shared" ref="DW330" si="4553">CG330*$CM330</f>
        <v>2023251.5489999999</v>
      </c>
      <c r="DX330" s="693">
        <f t="shared" ref="DX330" si="4554">SUM(DW319:DW330)/1000000</f>
        <v>22.931533341870356</v>
      </c>
      <c r="DY330" s="666">
        <f t="shared" ref="DY330" si="4555">CI330*$CM330</f>
        <v>5523043.1880000001</v>
      </c>
      <c r="DZ330" s="693">
        <f t="shared" ref="DZ330" si="4556">SUM(DY319:DY330)/1000000</f>
        <v>59.509436627832926</v>
      </c>
      <c r="EA330" s="91"/>
      <c r="EB330" s="388">
        <v>307000</v>
      </c>
      <c r="EC330" s="69">
        <f t="shared" si="405"/>
        <v>1185000</v>
      </c>
      <c r="ED330" s="388">
        <v>1492000</v>
      </c>
      <c r="EE330" s="388">
        <v>230000</v>
      </c>
      <c r="EF330" s="69">
        <f t="shared" si="406"/>
        <v>718000</v>
      </c>
      <c r="EG330" s="388">
        <v>948000</v>
      </c>
      <c r="EH330" s="388">
        <v>537000</v>
      </c>
      <c r="EI330" s="69">
        <f t="shared" si="435"/>
        <v>1904000</v>
      </c>
      <c r="EJ330" s="388">
        <v>2441000</v>
      </c>
      <c r="EK330" s="91"/>
      <c r="EL330" s="516">
        <f t="shared" ref="EL330" si="4557">SUM(EB319:EB330)</f>
        <v>4001000</v>
      </c>
      <c r="EM330" s="516">
        <f t="shared" ref="EM330" si="4558">SUM(EC319:EC330)</f>
        <v>18043000</v>
      </c>
      <c r="EN330" s="516">
        <f t="shared" ref="EN330" si="4559">SUM(ED319:ED330)</f>
        <v>22044000</v>
      </c>
      <c r="EO330" s="516">
        <f t="shared" ref="EO330" si="4560">SUM(EE319:EE330)</f>
        <v>3410000</v>
      </c>
      <c r="EP330" s="516">
        <f t="shared" ref="EP330" si="4561">SUM(EF319:EF330)</f>
        <v>13533000</v>
      </c>
      <c r="EQ330" s="516">
        <f t="shared" ref="EQ330" si="4562">SUM(EG319:EG330)</f>
        <v>16943000</v>
      </c>
      <c r="ER330" s="516">
        <f t="shared" ref="ER330" si="4563">SUM(EH319:EH330)</f>
        <v>7412000</v>
      </c>
      <c r="ES330" s="516">
        <f t="shared" ref="ES330" si="4564">SUM(EI319:EI330)</f>
        <v>31574000</v>
      </c>
      <c r="ET330" s="516">
        <f t="shared" ref="ET330" si="4565">SUM(EJ319:EJ330)</f>
        <v>38986000</v>
      </c>
      <c r="EU330" s="91"/>
    </row>
    <row r="331" spans="1:151">
      <c r="A331" s="61">
        <v>42979</v>
      </c>
      <c r="B331" s="457">
        <v>599</v>
      </c>
      <c r="C331" s="70">
        <f t="shared" si="437"/>
        <v>1252</v>
      </c>
      <c r="D331" s="457">
        <v>1851</v>
      </c>
      <c r="E331" s="70">
        <f t="shared" ref="E331" si="4566">H331-B331</f>
        <v>4684</v>
      </c>
      <c r="F331" s="70">
        <f t="shared" ref="F331" si="4567">I331-C331</f>
        <v>4586</v>
      </c>
      <c r="G331" s="70">
        <f t="shared" ref="G331" si="4568">J331-D331</f>
        <v>9270</v>
      </c>
      <c r="H331" s="457">
        <v>5283</v>
      </c>
      <c r="I331" s="70">
        <f t="shared" si="441"/>
        <v>5838</v>
      </c>
      <c r="J331" s="457">
        <v>11121</v>
      </c>
      <c r="K331" s="23"/>
      <c r="L331" s="457">
        <v>649</v>
      </c>
      <c r="M331" s="70">
        <f t="shared" si="442"/>
        <v>1047</v>
      </c>
      <c r="N331" s="457">
        <v>1696</v>
      </c>
      <c r="O331" s="70">
        <f t="shared" ref="O331" si="4569">R331-L331</f>
        <v>1085</v>
      </c>
      <c r="P331" s="70">
        <f t="shared" ref="P331" si="4570">S331-M331</f>
        <v>1522</v>
      </c>
      <c r="Q331" s="70">
        <f t="shared" ref="Q331" si="4571">T331-N331</f>
        <v>2607</v>
      </c>
      <c r="R331" s="457">
        <v>1734</v>
      </c>
      <c r="S331" s="70">
        <f t="shared" si="494"/>
        <v>2569</v>
      </c>
      <c r="T331" s="457">
        <v>4303</v>
      </c>
      <c r="U331" s="23"/>
      <c r="V331" s="457">
        <v>-50</v>
      </c>
      <c r="W331" s="70">
        <f t="shared" si="495"/>
        <v>205</v>
      </c>
      <c r="X331" s="457">
        <v>155</v>
      </c>
      <c r="Y331" s="70">
        <f t="shared" ref="Y331" si="4572">+E331-O331</f>
        <v>3599</v>
      </c>
      <c r="Z331" s="70">
        <f t="shared" ref="Z331" si="4573">+F331-P331</f>
        <v>3064</v>
      </c>
      <c r="AA331" s="70">
        <f t="shared" ref="AA331" si="4574">+G331-Q331</f>
        <v>6663</v>
      </c>
      <c r="AB331" s="457">
        <v>3549</v>
      </c>
      <c r="AC331" s="70">
        <f t="shared" si="497"/>
        <v>3269</v>
      </c>
      <c r="AD331" s="457">
        <v>6818</v>
      </c>
      <c r="AE331" s="23"/>
      <c r="AF331" s="233">
        <f t="shared" ref="AF331" si="4575">SUM(V320:V331)</f>
        <v>-2475</v>
      </c>
      <c r="AG331" s="233">
        <f t="shared" ref="AG331" si="4576">AH331-AF331</f>
        <v>2409</v>
      </c>
      <c r="AH331" s="233">
        <f t="shared" ref="AH331" si="4577">SUM(X320:X331)</f>
        <v>-66</v>
      </c>
      <c r="AI331" s="233">
        <f t="shared" ref="AI331" si="4578">AL331-AF331</f>
        <v>38879</v>
      </c>
      <c r="AJ331" s="233">
        <f t="shared" ref="AJ331" si="4579">AM331-AG331</f>
        <v>32173</v>
      </c>
      <c r="AK331" s="233">
        <f t="shared" ref="AK331" si="4580">AN331-AH331</f>
        <v>71052</v>
      </c>
      <c r="AL331" s="233">
        <f t="shared" ref="AL331" si="4581">SUM(AB320:AB331)</f>
        <v>36404</v>
      </c>
      <c r="AM331" s="233">
        <f t="shared" ref="AM331" si="4582">AN331-AL331</f>
        <v>34582</v>
      </c>
      <c r="AN331" s="233">
        <f t="shared" ref="AN331" si="4583">SUM(AD320:AD331)</f>
        <v>70986</v>
      </c>
      <c r="AO331" s="23"/>
      <c r="AP331" s="233">
        <f t="shared" ref="AP331" si="4584">SUM(B320:B331)</f>
        <v>7420</v>
      </c>
      <c r="AQ331" s="233">
        <f t="shared" ref="AQ331" si="4585">SUM(L320:L331)</f>
        <v>9895</v>
      </c>
      <c r="AR331" s="233">
        <f t="shared" ref="AR331" si="4586">SUM(V320:V331)</f>
        <v>-2475</v>
      </c>
      <c r="AS331" s="233">
        <f t="shared" ref="AS331" si="4587">SUM(E320:E331)</f>
        <v>52198</v>
      </c>
      <c r="AT331" s="233">
        <f t="shared" ref="AT331" si="4588">SUM(O320:O331)</f>
        <v>13319</v>
      </c>
      <c r="AU331" s="233">
        <f t="shared" ref="AU331" si="4589">+SUM(Y320:Y331)</f>
        <v>38879</v>
      </c>
      <c r="AV331" s="409">
        <f t="shared" ref="AV331" si="4590">SUM(H320:H331)</f>
        <v>59618</v>
      </c>
      <c r="AW331" s="409">
        <f t="shared" ref="AW331" si="4591">SUM(R320:R331)</f>
        <v>23214</v>
      </c>
      <c r="AX331" s="233">
        <f t="shared" ref="AX331" si="4592">SUM(AB320:AB331)</f>
        <v>36404</v>
      </c>
      <c r="AY331" s="75"/>
      <c r="AZ331" s="744">
        <v>556107</v>
      </c>
      <c r="BA331" s="518">
        <f t="shared" ref="BA331" si="4593">SUM(AZ320:AZ331)/1000000</f>
        <v>6.6965669999999999</v>
      </c>
      <c r="BB331" s="516">
        <f t="shared" ref="BB331" si="4594">BD331-AZ331</f>
        <v>180672</v>
      </c>
      <c r="BC331" s="518">
        <f t="shared" ref="BC331" si="4595">SUM(BB320:BB331)/1000000</f>
        <v>2.0081449999999998</v>
      </c>
      <c r="BD331" s="744">
        <v>736779</v>
      </c>
      <c r="BE331" s="518">
        <f t="shared" si="430"/>
        <v>8.7047120000000007</v>
      </c>
      <c r="BF331" s="744">
        <v>507453</v>
      </c>
      <c r="BG331" s="518">
        <f t="shared" ref="BG331" si="4596">SUM(BF320:BF331)/1000000</f>
        <v>6.2799199999999997</v>
      </c>
      <c r="BH331" s="516">
        <f t="shared" ref="BH331" si="4597">BJ331-BF331</f>
        <v>2826622</v>
      </c>
      <c r="BI331" s="518">
        <f t="shared" ref="BI331" si="4598">SUM(BH320:BH331)/1000000</f>
        <v>39.589745999999998</v>
      </c>
      <c r="BJ331" s="744">
        <v>3334075</v>
      </c>
      <c r="BK331" s="518">
        <f t="shared" ref="BK331" si="4599">SUM(BJ320:BJ331)/1000000</f>
        <v>45.869666000000002</v>
      </c>
      <c r="BL331" s="516">
        <f t="shared" ref="BL331" si="4600">AZ331+BF331</f>
        <v>1063560</v>
      </c>
      <c r="BM331" s="518">
        <f t="shared" ref="BM331" si="4601">SUM(BL320:BL331)/1000000</f>
        <v>12.976487000000001</v>
      </c>
      <c r="BN331" s="516">
        <f t="shared" ref="BN331" si="4602">BB331+BH331</f>
        <v>3007294</v>
      </c>
      <c r="BO331" s="518">
        <f t="shared" ref="BO331" si="4603">SUM(BN320:BN331)/1000000</f>
        <v>41.597890999999997</v>
      </c>
      <c r="BP331" s="744">
        <v>4071499</v>
      </c>
      <c r="BQ331" s="518">
        <f t="shared" si="492"/>
        <v>54.582557999999999</v>
      </c>
      <c r="BR331" s="20"/>
      <c r="BS331" s="744">
        <v>1008667</v>
      </c>
      <c r="BT331" s="519">
        <f t="shared" ref="BT331" si="4604">SUM(BS320:BS331)/1000000</f>
        <v>11.266417000000001</v>
      </c>
      <c r="BU331" s="516">
        <f t="shared" ref="BU331" si="4605">BW331-BS331</f>
        <v>81937</v>
      </c>
      <c r="BV331" s="519">
        <f t="shared" ref="BV331" si="4606">SUM(BU320:BU331)/1000000</f>
        <v>0.88688199999999995</v>
      </c>
      <c r="BW331" s="744">
        <v>1090604</v>
      </c>
      <c r="BX331" s="519">
        <f t="shared" si="432"/>
        <v>12.153299000000001</v>
      </c>
      <c r="BY331" s="744">
        <v>2031077</v>
      </c>
      <c r="BZ331" s="519">
        <f t="shared" ref="BZ331" si="4607">SUM(BY320:BY331)/1000000</f>
        <v>22.109729000000002</v>
      </c>
      <c r="CA331" s="516">
        <f t="shared" ref="CA331" si="4608">CC331-BY331</f>
        <v>1889027</v>
      </c>
      <c r="CB331" s="519">
        <f t="shared" ref="CB331" si="4609">SUM(CA320:CA331)/1000000</f>
        <v>19.994498</v>
      </c>
      <c r="CC331" s="744">
        <v>3920104</v>
      </c>
      <c r="CD331" s="519">
        <f t="shared" ref="CD331" si="4610">SUM(CC320:CC331)/1000000</f>
        <v>42.104227000000002</v>
      </c>
      <c r="CE331" s="516">
        <f t="shared" ref="CE331" si="4611">BS331+BY331</f>
        <v>3039744</v>
      </c>
      <c r="CF331" s="519">
        <f t="shared" ref="CF331" si="4612">SUM(CE320:CE331)/1000000</f>
        <v>33.376145999999999</v>
      </c>
      <c r="CG331" s="516">
        <f t="shared" ref="CG331" si="4613">CI331-CE331</f>
        <v>1973215</v>
      </c>
      <c r="CH331" s="519">
        <f t="shared" ref="CH331" si="4614">SUM(CG320:CG331)/1000000</f>
        <v>20.901851000000001</v>
      </c>
      <c r="CI331" s="744">
        <v>5012959</v>
      </c>
      <c r="CJ331" s="471">
        <f t="shared" si="3163"/>
        <v>54.277996999999999</v>
      </c>
      <c r="CK331" s="96"/>
      <c r="CL331" s="514">
        <v>1002</v>
      </c>
      <c r="CM331" s="868">
        <f t="shared" ref="CM331:CM384" si="4615">$CL$385/CL331</f>
        <v>1.0988023952095809</v>
      </c>
      <c r="CN331" s="613"/>
      <c r="CO331" s="96"/>
      <c r="CP331" s="666">
        <f t="shared" ref="CP331" si="4616">AZ331*$CM331</f>
        <v>611051.70359281439</v>
      </c>
      <c r="CQ331" s="693">
        <f t="shared" ref="CQ331" si="4617">SUM(CP320:CP331)/1000000</f>
        <v>7.3890266720450244</v>
      </c>
      <c r="CR331" s="666">
        <f t="shared" ref="CR331" si="4618">BB331*$CM331</f>
        <v>198522.82634730541</v>
      </c>
      <c r="CS331" s="693">
        <f t="shared" ref="CS331" si="4619">SUM(CR320:CR331)/1000000</f>
        <v>2.2156817161389344</v>
      </c>
      <c r="CT331" s="666">
        <f t="shared" ref="CT331" si="4620">BD331*$CM331</f>
        <v>809574.52994011983</v>
      </c>
      <c r="CU331" s="693">
        <f t="shared" ref="CU331" si="4621">SUM(CT320:CT331)/1000000</f>
        <v>9.6047083881839583</v>
      </c>
      <c r="CV331" s="666">
        <f t="shared" ref="CV331" si="4622">BF331*$CM331</f>
        <v>557590.57185628742</v>
      </c>
      <c r="CW331" s="693">
        <f t="shared" ref="CW331" si="4623">SUM(CV320:CV331)/1000000</f>
        <v>6.929162373702086</v>
      </c>
      <c r="CX331" s="666">
        <f t="shared" ref="CX331" si="4624">BH331*$CM331</f>
        <v>3105899.0239520958</v>
      </c>
      <c r="CY331" s="693">
        <f t="shared" ref="CY331" si="4625">SUM(CX320:CX331)/1000000</f>
        <v>43.681536529391487</v>
      </c>
      <c r="CZ331" s="666">
        <f t="shared" ref="CZ331" si="4626">BJ331*$CM331</f>
        <v>3663489.5958083835</v>
      </c>
      <c r="DA331" s="693">
        <f t="shared" ref="DA331" si="4627">SUM(CZ320:CZ331)/1000000</f>
        <v>50.610698903093578</v>
      </c>
      <c r="DB331" s="666">
        <f t="shared" ref="DB331" si="4628">BL331*$CM331</f>
        <v>1168642.2754491018</v>
      </c>
      <c r="DC331" s="693">
        <f t="shared" ref="DC331" si="4629">SUM(DB320:DB331)/1000000</f>
        <v>14.318189045747109</v>
      </c>
      <c r="DD331" s="666">
        <f t="shared" ref="DD331" si="4630">BN331*$CM331</f>
        <v>3304421.8502994012</v>
      </c>
      <c r="DE331" s="693">
        <f t="shared" ref="DE331" si="4631">SUM(DD320:DD331)/1000000</f>
        <v>45.897218245530418</v>
      </c>
      <c r="DF331" s="666">
        <f t="shared" ref="DF331" si="4632">BP331*$CM331</f>
        <v>4473772.8532934133</v>
      </c>
      <c r="DG331" s="693">
        <f t="shared" ref="DG331" si="4633">SUM(DF320:DF331)/1000000</f>
        <v>60.224437091800716</v>
      </c>
      <c r="DH331" s="20"/>
      <c r="DI331" s="666">
        <f t="shared" ref="DI331" si="4634">BS331*$CM331</f>
        <v>1108325.7155688624</v>
      </c>
      <c r="DJ331" s="693">
        <f t="shared" ref="DJ331" si="4635">SUM(DI320:DI331)/1000000</f>
        <v>12.432652644403692</v>
      </c>
      <c r="DK331" s="666">
        <f t="shared" ref="DK331" si="4636">BU331*$CM331</f>
        <v>90032.571856287424</v>
      </c>
      <c r="DL331" s="693">
        <f t="shared" ref="DL331" si="4637">SUM(DK320:DK331)/1000000</f>
        <v>0.97843558936123487</v>
      </c>
      <c r="DM331" s="666">
        <f t="shared" ref="DM331" si="4638">BW331*$CM331</f>
        <v>1198358.2874251497</v>
      </c>
      <c r="DN331" s="693">
        <f t="shared" ref="DN331" si="4639">SUM(DM320:DM331)/1000000</f>
        <v>13.411088233764923</v>
      </c>
      <c r="DO331" s="666">
        <f t="shared" ref="DO331" si="4640">BY331*$CM331</f>
        <v>2231752.2724550897</v>
      </c>
      <c r="DP331" s="693">
        <f t="shared" ref="DP331" si="4641">SUM(DO320:DO331)/1000000</f>
        <v>24.398197955516231</v>
      </c>
      <c r="DQ331" s="666">
        <f t="shared" ref="DQ331" si="4642">CA331*$CM331</f>
        <v>2075667.392215569</v>
      </c>
      <c r="DR331" s="693">
        <f t="shared" ref="DR331" si="4643">SUM(DQ320:DQ331)/1000000</f>
        <v>22.064378168090119</v>
      </c>
      <c r="DS331" s="666">
        <f t="shared" ref="DS331" si="4644">CC331*$CM331</f>
        <v>4307419.6646706592</v>
      </c>
      <c r="DT331" s="693">
        <f t="shared" ref="DT331" si="4645">SUM(DS320:DS331)/1000000</f>
        <v>46.462576123606354</v>
      </c>
      <c r="DU331" s="666">
        <f t="shared" ref="DU331" si="4646">CE331*$CM331</f>
        <v>3340077.9880239521</v>
      </c>
      <c r="DV331" s="666">
        <f t="shared" ref="DV331" si="4647">SUM(DU320:DU331)/1000000</f>
        <v>36.830850599919913</v>
      </c>
      <c r="DW331" s="666">
        <f t="shared" ref="DW331" si="4648">CG331*$CM331</f>
        <v>2168173.3682634733</v>
      </c>
      <c r="DX331" s="693">
        <f t="shared" ref="DX331" si="4649">SUM(DW320:DW331)/1000000</f>
        <v>23.065403119821021</v>
      </c>
      <c r="DY331" s="666">
        <f t="shared" ref="DY331" si="4650">CI331*$CM331</f>
        <v>5508251.3562874254</v>
      </c>
      <c r="DZ331" s="693">
        <f t="shared" ref="DZ331" si="4651">SUM(DY320:DY331)/1000000</f>
        <v>59.89625371974094</v>
      </c>
      <c r="EA331" s="91"/>
      <c r="EB331" s="388">
        <v>314000</v>
      </c>
      <c r="EC331" s="69">
        <f t="shared" si="405"/>
        <v>1325000</v>
      </c>
      <c r="ED331" s="388">
        <v>1639000</v>
      </c>
      <c r="EE331" s="388">
        <v>238000</v>
      </c>
      <c r="EF331" s="69">
        <f t="shared" si="406"/>
        <v>792000</v>
      </c>
      <c r="EG331" s="388">
        <v>1030000</v>
      </c>
      <c r="EH331" s="388">
        <v>552000</v>
      </c>
      <c r="EI331" s="69">
        <f t="shared" si="435"/>
        <v>2118000</v>
      </c>
      <c r="EJ331" s="388">
        <v>2670000</v>
      </c>
      <c r="EK331" s="91"/>
      <c r="EL331" s="516">
        <f t="shared" ref="EL331" si="4652">SUM(EB320:EB331)</f>
        <v>3977000</v>
      </c>
      <c r="EM331" s="516">
        <f t="shared" ref="EM331" si="4653">SUM(EC320:EC331)</f>
        <v>18069000</v>
      </c>
      <c r="EN331" s="516">
        <f t="shared" ref="EN331" si="4654">SUM(ED320:ED331)</f>
        <v>22046000</v>
      </c>
      <c r="EO331" s="516">
        <f t="shared" ref="EO331" si="4655">SUM(EE320:EE331)</f>
        <v>3412000</v>
      </c>
      <c r="EP331" s="516">
        <f t="shared" ref="EP331" si="4656">SUM(EF320:EF331)</f>
        <v>13564000</v>
      </c>
      <c r="EQ331" s="516">
        <f t="shared" ref="EQ331" si="4657">SUM(EG320:EG331)</f>
        <v>16976000</v>
      </c>
      <c r="ER331" s="516">
        <f t="shared" ref="ER331" si="4658">SUM(EH320:EH331)</f>
        <v>7389000</v>
      </c>
      <c r="ES331" s="516">
        <f t="shared" ref="ES331" si="4659">SUM(EI320:EI331)</f>
        <v>31633000</v>
      </c>
      <c r="ET331" s="516">
        <f t="shared" ref="ET331" si="4660">SUM(EJ320:EJ331)</f>
        <v>39022000</v>
      </c>
      <c r="EU331" s="91"/>
    </row>
    <row r="332" spans="1:151">
      <c r="A332" s="61">
        <v>43009</v>
      </c>
      <c r="B332" s="457">
        <v>595</v>
      </c>
      <c r="C332" s="70">
        <f t="shared" si="437"/>
        <v>1431</v>
      </c>
      <c r="D332" s="457">
        <v>2026</v>
      </c>
      <c r="E332" s="70">
        <f t="shared" ref="E332" si="4661">H332-B332</f>
        <v>4655</v>
      </c>
      <c r="F332" s="70">
        <f t="shared" ref="F332" si="4662">I332-C332</f>
        <v>5059</v>
      </c>
      <c r="G332" s="70">
        <f t="shared" ref="G332" si="4663">J332-D332</f>
        <v>9714</v>
      </c>
      <c r="H332" s="457">
        <v>5250</v>
      </c>
      <c r="I332" s="70">
        <f t="shared" si="441"/>
        <v>6490</v>
      </c>
      <c r="J332" s="457">
        <v>11740</v>
      </c>
      <c r="K332" s="23"/>
      <c r="L332" s="457">
        <v>675</v>
      </c>
      <c r="M332" s="70">
        <f t="shared" si="442"/>
        <v>1095</v>
      </c>
      <c r="N332" s="457">
        <v>1770</v>
      </c>
      <c r="O332" s="70">
        <f t="shared" ref="O332" si="4664">R332-L332</f>
        <v>866</v>
      </c>
      <c r="P332" s="70">
        <f t="shared" ref="P332" si="4665">S332-M332</f>
        <v>1454</v>
      </c>
      <c r="Q332" s="70">
        <f t="shared" ref="Q332" si="4666">T332-N332</f>
        <v>2320</v>
      </c>
      <c r="R332" s="457">
        <v>1541</v>
      </c>
      <c r="S332" s="70">
        <f t="shared" si="494"/>
        <v>2549</v>
      </c>
      <c r="T332" s="457">
        <v>4090</v>
      </c>
      <c r="U332" s="23"/>
      <c r="V332" s="457">
        <v>-80</v>
      </c>
      <c r="W332" s="70">
        <f t="shared" si="495"/>
        <v>336</v>
      </c>
      <c r="X332" s="457">
        <v>256</v>
      </c>
      <c r="Y332" s="70">
        <f t="shared" ref="Y332" si="4667">+E332-O332</f>
        <v>3789</v>
      </c>
      <c r="Z332" s="70">
        <f t="shared" ref="Z332" si="4668">+F332-P332</f>
        <v>3605</v>
      </c>
      <c r="AA332" s="70">
        <f t="shared" ref="AA332" si="4669">+G332-Q332</f>
        <v>7394</v>
      </c>
      <c r="AB332" s="457">
        <v>3709</v>
      </c>
      <c r="AC332" s="70">
        <f t="shared" si="497"/>
        <v>3941</v>
      </c>
      <c r="AD332" s="457">
        <v>7650</v>
      </c>
      <c r="AE332" s="23"/>
      <c r="AF332" s="233">
        <f t="shared" ref="AF332" si="4670">SUM(V321:V332)</f>
        <v>-2440</v>
      </c>
      <c r="AG332" s="233">
        <f t="shared" ref="AG332" si="4671">AH332-AF332</f>
        <v>2418</v>
      </c>
      <c r="AH332" s="233">
        <f t="shared" ref="AH332" si="4672">SUM(X321:X332)</f>
        <v>-22</v>
      </c>
      <c r="AI332" s="233">
        <f t="shared" ref="AI332" si="4673">AL332-AF332</f>
        <v>38797</v>
      </c>
      <c r="AJ332" s="233">
        <f t="shared" ref="AJ332" si="4674">AM332-AG332</f>
        <v>31919</v>
      </c>
      <c r="AK332" s="233">
        <f t="shared" ref="AK332" si="4675">AN332-AH332</f>
        <v>70716</v>
      </c>
      <c r="AL332" s="233">
        <f t="shared" ref="AL332" si="4676">SUM(AB321:AB332)</f>
        <v>36357</v>
      </c>
      <c r="AM332" s="233">
        <f t="shared" ref="AM332" si="4677">AN332-AL332</f>
        <v>34337</v>
      </c>
      <c r="AN332" s="233">
        <f t="shared" ref="AN332" si="4678">SUM(AD321:AD332)</f>
        <v>70694</v>
      </c>
      <c r="AO332" s="23"/>
      <c r="AP332" s="233">
        <f t="shared" ref="AP332" si="4679">SUM(B321:B332)</f>
        <v>7415</v>
      </c>
      <c r="AQ332" s="233">
        <f t="shared" ref="AQ332" si="4680">SUM(L321:L332)</f>
        <v>9855</v>
      </c>
      <c r="AR332" s="233">
        <f t="shared" ref="AR332" si="4681">SUM(V321:V332)</f>
        <v>-2440</v>
      </c>
      <c r="AS332" s="233">
        <f t="shared" ref="AS332" si="4682">SUM(E321:E332)</f>
        <v>52285</v>
      </c>
      <c r="AT332" s="233">
        <f t="shared" ref="AT332" si="4683">SUM(O321:O332)</f>
        <v>13488</v>
      </c>
      <c r="AU332" s="233">
        <f t="shared" ref="AU332" si="4684">+SUM(Y321:Y332)</f>
        <v>38797</v>
      </c>
      <c r="AV332" s="409">
        <f t="shared" ref="AV332" si="4685">SUM(H321:H332)</f>
        <v>59700</v>
      </c>
      <c r="AW332" s="409">
        <f t="shared" ref="AW332" si="4686">SUM(R321:R332)</f>
        <v>23343</v>
      </c>
      <c r="AX332" s="233">
        <f t="shared" ref="AX332" si="4687">SUM(AB321:AB332)</f>
        <v>36357</v>
      </c>
      <c r="AY332" s="75"/>
      <c r="AZ332" s="744">
        <v>495383</v>
      </c>
      <c r="BA332" s="518">
        <f t="shared" ref="BA332" si="4688">SUM(AZ321:AZ332)/1000000</f>
        <v>6.6797599999999999</v>
      </c>
      <c r="BB332" s="516">
        <f t="shared" ref="BB332" si="4689">BD332-AZ332</f>
        <v>217577</v>
      </c>
      <c r="BC332" s="518">
        <f t="shared" ref="BC332" si="4690">SUM(BB321:BB332)/1000000</f>
        <v>2.107856</v>
      </c>
      <c r="BD332" s="744">
        <v>712960</v>
      </c>
      <c r="BE332" s="518">
        <f t="shared" si="430"/>
        <v>8.7876159999999999</v>
      </c>
      <c r="BF332" s="744">
        <v>521797</v>
      </c>
      <c r="BG332" s="518">
        <f t="shared" ref="BG332" si="4691">SUM(BF321:BF332)/1000000</f>
        <v>6.2978670000000001</v>
      </c>
      <c r="BH332" s="516">
        <f t="shared" ref="BH332" si="4692">BJ332-BF332</f>
        <v>3503047</v>
      </c>
      <c r="BI332" s="518">
        <f t="shared" ref="BI332" si="4693">SUM(BH321:BH332)/1000000</f>
        <v>40.134042000000001</v>
      </c>
      <c r="BJ332" s="744">
        <v>4024844</v>
      </c>
      <c r="BK332" s="518">
        <f t="shared" ref="BK332" si="4694">SUM(BJ321:BJ332)/1000000</f>
        <v>46.431908999999997</v>
      </c>
      <c r="BL332" s="516">
        <f t="shared" ref="BL332" si="4695">AZ332+BF332</f>
        <v>1017180</v>
      </c>
      <c r="BM332" s="518">
        <f t="shared" ref="BM332" si="4696">SUM(BL321:BL332)/1000000</f>
        <v>12.977627</v>
      </c>
      <c r="BN332" s="516">
        <f t="shared" ref="BN332" si="4697">BB332+BH332</f>
        <v>3720624</v>
      </c>
      <c r="BO332" s="518">
        <f t="shared" ref="BO332" si="4698">SUM(BN321:BN332)/1000000</f>
        <v>42.241897999999999</v>
      </c>
      <c r="BP332" s="744">
        <v>4738284</v>
      </c>
      <c r="BQ332" s="518">
        <f t="shared" si="492"/>
        <v>55.227736999999998</v>
      </c>
      <c r="BR332" s="20"/>
      <c r="BS332" s="744">
        <v>1161413</v>
      </c>
      <c r="BT332" s="519">
        <f t="shared" ref="BT332" si="4699">SUM(BS321:BS332)/1000000</f>
        <v>11.435611</v>
      </c>
      <c r="BU332" s="516">
        <f t="shared" ref="BU332" si="4700">BW332-BS332</f>
        <v>104625</v>
      </c>
      <c r="BV332" s="519">
        <f t="shared" ref="BV332" si="4701">SUM(BU321:BU332)/1000000</f>
        <v>0.91878499999999996</v>
      </c>
      <c r="BW332" s="744">
        <v>1266038</v>
      </c>
      <c r="BX332" s="519">
        <f t="shared" si="432"/>
        <v>12.354395999999999</v>
      </c>
      <c r="BY332" s="744">
        <v>2090830</v>
      </c>
      <c r="BZ332" s="519">
        <f t="shared" ref="BZ332" si="4702">SUM(BY321:BY332)/1000000</f>
        <v>22.387031</v>
      </c>
      <c r="CA332" s="516">
        <f t="shared" ref="CA332" si="4703">CC332-BY332</f>
        <v>1918756</v>
      </c>
      <c r="CB332" s="519">
        <f t="shared" ref="CB332" si="4704">SUM(CA321:CA332)/1000000</f>
        <v>20.315438</v>
      </c>
      <c r="CC332" s="744">
        <v>4009586</v>
      </c>
      <c r="CD332" s="519">
        <f t="shared" ref="CD332" si="4705">SUM(CC321:CC332)/1000000</f>
        <v>42.702469000000001</v>
      </c>
      <c r="CE332" s="516">
        <f t="shared" ref="CE332" si="4706">BS332+BY332</f>
        <v>3252243</v>
      </c>
      <c r="CF332" s="519">
        <f t="shared" ref="CF332" si="4707">SUM(CE321:CE332)/1000000</f>
        <v>33.822642000000002</v>
      </c>
      <c r="CG332" s="516">
        <f t="shared" ref="CG332" si="4708">CI332-CE332</f>
        <v>2025356</v>
      </c>
      <c r="CH332" s="519">
        <f t="shared" ref="CH332" si="4709">SUM(CG321:CG332)/1000000</f>
        <v>21.254864000000001</v>
      </c>
      <c r="CI332" s="744">
        <v>5277599</v>
      </c>
      <c r="CJ332" s="471">
        <f t="shared" si="3163"/>
        <v>55.077506</v>
      </c>
      <c r="CK332" s="96"/>
      <c r="CL332" s="514">
        <v>1002</v>
      </c>
      <c r="CM332" s="868">
        <f t="shared" si="4615"/>
        <v>1.0988023952095809</v>
      </c>
      <c r="CN332" s="613"/>
      <c r="CO332" s="96"/>
      <c r="CP332" s="666">
        <f t="shared" ref="CP332" si="4710">AZ332*$CM332</f>
        <v>544328.02694610786</v>
      </c>
      <c r="CQ332" s="693">
        <f t="shared" ref="CQ332" si="4711">SUM(CP321:CP332)/1000000</f>
        <v>7.364312125832706</v>
      </c>
      <c r="CR332" s="666">
        <f t="shared" ref="CR332" si="4712">BB332*$CM332</f>
        <v>239074.12874251499</v>
      </c>
      <c r="CS332" s="693">
        <f t="shared" ref="CS332" si="4713">SUM(CR321:CR332)/1000000</f>
        <v>2.3238068378178776</v>
      </c>
      <c r="CT332" s="666">
        <f t="shared" ref="CT332" si="4714">BD332*$CM332</f>
        <v>783402.15568862285</v>
      </c>
      <c r="CU332" s="693">
        <f t="shared" ref="CU332" si="4715">SUM(CT321:CT332)/1000000</f>
        <v>9.6881189636505844</v>
      </c>
      <c r="CV332" s="666">
        <f t="shared" ref="CV332" si="4716">BF332*$CM332</f>
        <v>573351.79341317364</v>
      </c>
      <c r="CW332" s="693">
        <f t="shared" ref="CW332" si="4717">SUM(CV321:CV332)/1000000</f>
        <v>6.9427373255410911</v>
      </c>
      <c r="CX332" s="666">
        <f t="shared" ref="CX332" si="4718">BH332*$CM332</f>
        <v>3849156.4341317369</v>
      </c>
      <c r="CY332" s="693">
        <f t="shared" ref="CY332" si="4719">SUM(CX321:CX332)/1000000</f>
        <v>44.243523588144818</v>
      </c>
      <c r="CZ332" s="666">
        <f t="shared" ref="CZ332" si="4720">BJ332*$CM332</f>
        <v>4422508.2275449103</v>
      </c>
      <c r="DA332" s="693">
        <f t="shared" ref="DA332" si="4721">SUM(CZ321:CZ332)/1000000</f>
        <v>51.186260913685921</v>
      </c>
      <c r="DB332" s="666">
        <f t="shared" ref="DB332" si="4722">BL332*$CM332</f>
        <v>1117679.8203592815</v>
      </c>
      <c r="DC332" s="693">
        <f t="shared" ref="DC332" si="4723">SUM(DB321:DB332)/1000000</f>
        <v>14.3070494513738</v>
      </c>
      <c r="DD332" s="666">
        <f t="shared" ref="DD332" si="4724">BN332*$CM332</f>
        <v>4088230.5628742515</v>
      </c>
      <c r="DE332" s="693">
        <f t="shared" ref="DE332" si="4725">SUM(DD321:DD332)/1000000</f>
        <v>46.567330425962695</v>
      </c>
      <c r="DF332" s="666">
        <f t="shared" ref="DF332" si="4726">BP332*$CM332</f>
        <v>5206437.8083832338</v>
      </c>
      <c r="DG332" s="693">
        <f t="shared" ref="DG332" si="4727">SUM(DF321:DF332)/1000000</f>
        <v>60.88343937546145</v>
      </c>
      <c r="DH332" s="20"/>
      <c r="DI332" s="666">
        <f t="shared" ref="DI332" si="4728">BS332*$CM332</f>
        <v>1276163.3862275449</v>
      </c>
      <c r="DJ332" s="693">
        <f t="shared" ref="DJ332" si="4729">SUM(DI321:DI332)/1000000</f>
        <v>12.606461722861305</v>
      </c>
      <c r="DK332" s="666">
        <f t="shared" ref="DK332" si="4730">BU332*$CM332</f>
        <v>114962.2005988024</v>
      </c>
      <c r="DL332" s="693">
        <f t="shared" ref="DL332" si="4731">SUM(DK321:DK332)/1000000</f>
        <v>1.0126037213424792</v>
      </c>
      <c r="DM332" s="666">
        <f t="shared" ref="DM332" si="4732">BW332*$CM332</f>
        <v>1391125.5868263473</v>
      </c>
      <c r="DN332" s="693">
        <f t="shared" ref="DN332" si="4733">SUM(DM321:DM332)/1000000</f>
        <v>13.619065444203784</v>
      </c>
      <c r="DO332" s="666">
        <f t="shared" ref="DO332" si="4734">BY332*$CM332</f>
        <v>2297409.0119760479</v>
      </c>
      <c r="DP332" s="693">
        <f t="shared" ref="DP332" si="4735">SUM(DO321:DO332)/1000000</f>
        <v>24.680779189490259</v>
      </c>
      <c r="DQ332" s="666">
        <f t="shared" ref="DQ332" si="4736">CA332*$CM332</f>
        <v>2108333.6886227545</v>
      </c>
      <c r="DR332" s="693">
        <f t="shared" ref="DR332" si="4737">SUM(DQ321:DQ332)/1000000</f>
        <v>22.397539893039816</v>
      </c>
      <c r="DS332" s="666">
        <f t="shared" ref="DS332" si="4738">CC332*$CM332</f>
        <v>4405742.7005988024</v>
      </c>
      <c r="DT332" s="693">
        <f t="shared" ref="DT332" si="4739">SUM(DS321:DS332)/1000000</f>
        <v>47.078319082530079</v>
      </c>
      <c r="DU332" s="666">
        <f t="shared" ref="DU332" si="4740">CE332*$CM332</f>
        <v>3573572.3982035932</v>
      </c>
      <c r="DV332" s="666">
        <f t="shared" ref="DV332" si="4741">SUM(DU321:DU332)/1000000</f>
        <v>37.287240912351564</v>
      </c>
      <c r="DW332" s="666">
        <f t="shared" ref="DW332" si="4742">CG332*$CM332</f>
        <v>2225466.0239520958</v>
      </c>
      <c r="DX332" s="693">
        <f t="shared" ref="DX332" si="4743">SUM(DW321:DW332)/1000000</f>
        <v>23.432897758303891</v>
      </c>
      <c r="DY332" s="666">
        <f t="shared" ref="DY332" si="4744">CI332*$CM332</f>
        <v>5799038.4221556885</v>
      </c>
      <c r="DZ332" s="693">
        <f t="shared" ref="DZ332" si="4745">SUM(DY321:DY332)/1000000</f>
        <v>60.720138670655452</v>
      </c>
      <c r="EA332" s="91"/>
      <c r="EB332" s="388">
        <v>321000</v>
      </c>
      <c r="EC332" s="69">
        <f t="shared" si="405"/>
        <v>1522000</v>
      </c>
      <c r="ED332" s="388">
        <v>1843000</v>
      </c>
      <c r="EE332" s="388">
        <v>280000</v>
      </c>
      <c r="EF332" s="69">
        <f t="shared" si="406"/>
        <v>1024000</v>
      </c>
      <c r="EG332" s="388">
        <v>1304000</v>
      </c>
      <c r="EH332" s="388">
        <v>601000</v>
      </c>
      <c r="EI332" s="69">
        <f t="shared" si="435"/>
        <v>2546000</v>
      </c>
      <c r="EJ332" s="388">
        <v>3147000</v>
      </c>
      <c r="EK332" s="91"/>
      <c r="EL332" s="516">
        <f t="shared" ref="EL332" si="4746">SUM(EB321:EB332)</f>
        <v>3939000</v>
      </c>
      <c r="EM332" s="516">
        <f t="shared" ref="EM332" si="4747">SUM(EC321:EC332)</f>
        <v>18188000</v>
      </c>
      <c r="EN332" s="516">
        <f t="shared" ref="EN332" si="4748">SUM(ED321:ED332)</f>
        <v>22127000</v>
      </c>
      <c r="EO332" s="516">
        <f t="shared" ref="EO332" si="4749">SUM(EE321:EE332)</f>
        <v>3410000</v>
      </c>
      <c r="EP332" s="516">
        <f t="shared" ref="EP332" si="4750">SUM(EF321:EF332)</f>
        <v>13628000</v>
      </c>
      <c r="EQ332" s="516">
        <f t="shared" ref="EQ332" si="4751">SUM(EG321:EG332)</f>
        <v>17038000</v>
      </c>
      <c r="ER332" s="516">
        <f t="shared" ref="ER332" si="4752">SUM(EH321:EH332)</f>
        <v>7349000</v>
      </c>
      <c r="ES332" s="516">
        <f t="shared" ref="ES332" si="4753">SUM(EI321:EI332)</f>
        <v>31816000</v>
      </c>
      <c r="ET332" s="516">
        <f t="shared" ref="ET332" si="4754">SUM(EJ321:EJ332)</f>
        <v>39165000</v>
      </c>
      <c r="EU332" s="91"/>
    </row>
    <row r="333" spans="1:151">
      <c r="A333" s="61">
        <v>43040</v>
      </c>
      <c r="B333" s="457">
        <v>628</v>
      </c>
      <c r="C333" s="70">
        <f t="shared" si="437"/>
        <v>1416</v>
      </c>
      <c r="D333" s="457">
        <v>2044</v>
      </c>
      <c r="E333" s="70">
        <f t="shared" ref="E333" si="4755">H333-B333</f>
        <v>4274</v>
      </c>
      <c r="F333" s="70">
        <f t="shared" ref="F333" si="4756">I333-C333</f>
        <v>4755</v>
      </c>
      <c r="G333" s="70">
        <f t="shared" ref="G333" si="4757">J333-D333</f>
        <v>9029</v>
      </c>
      <c r="H333" s="457">
        <v>4902</v>
      </c>
      <c r="I333" s="70">
        <f t="shared" si="441"/>
        <v>6171</v>
      </c>
      <c r="J333" s="457">
        <v>11073</v>
      </c>
      <c r="K333" s="23"/>
      <c r="L333" s="457">
        <v>615</v>
      </c>
      <c r="M333" s="70">
        <f t="shared" si="442"/>
        <v>992</v>
      </c>
      <c r="N333" s="457">
        <v>1607</v>
      </c>
      <c r="O333" s="70">
        <f t="shared" ref="O333" si="4758">R333-L333</f>
        <v>1034</v>
      </c>
      <c r="P333" s="70">
        <f t="shared" ref="P333" si="4759">S333-M333</f>
        <v>1681</v>
      </c>
      <c r="Q333" s="70">
        <f t="shared" ref="Q333" si="4760">T333-N333</f>
        <v>2715</v>
      </c>
      <c r="R333" s="457">
        <v>1649</v>
      </c>
      <c r="S333" s="70">
        <f t="shared" si="494"/>
        <v>2673</v>
      </c>
      <c r="T333" s="457">
        <v>4322</v>
      </c>
      <c r="U333" s="23"/>
      <c r="V333" s="457">
        <v>13</v>
      </c>
      <c r="W333" s="70">
        <f t="shared" si="495"/>
        <v>424</v>
      </c>
      <c r="X333" s="457">
        <v>437</v>
      </c>
      <c r="Y333" s="70">
        <f t="shared" ref="Y333" si="4761">+E333-O333</f>
        <v>3240</v>
      </c>
      <c r="Z333" s="70">
        <f t="shared" ref="Z333" si="4762">+F333-P333</f>
        <v>3074</v>
      </c>
      <c r="AA333" s="70">
        <f t="shared" ref="AA333" si="4763">+G333-Q333</f>
        <v>6314</v>
      </c>
      <c r="AB333" s="457">
        <v>3253</v>
      </c>
      <c r="AC333" s="70">
        <f t="shared" si="497"/>
        <v>3498</v>
      </c>
      <c r="AD333" s="457">
        <v>6751</v>
      </c>
      <c r="AE333" s="23"/>
      <c r="AF333" s="233">
        <f t="shared" ref="AF333" si="4764">SUM(V322:V333)</f>
        <v>-2365</v>
      </c>
      <c r="AG333" s="233">
        <f t="shared" ref="AG333" si="4765">AH333-AF333</f>
        <v>2385</v>
      </c>
      <c r="AH333" s="233">
        <f t="shared" ref="AH333" si="4766">SUM(X322:X333)</f>
        <v>20</v>
      </c>
      <c r="AI333" s="233">
        <f t="shared" ref="AI333" si="4767">AL333-AF333</f>
        <v>38659</v>
      </c>
      <c r="AJ333" s="233">
        <f t="shared" ref="AJ333" si="4768">AM333-AG333</f>
        <v>31675</v>
      </c>
      <c r="AK333" s="233">
        <f t="shared" ref="AK333" si="4769">AN333-AH333</f>
        <v>70334</v>
      </c>
      <c r="AL333" s="233">
        <f t="shared" ref="AL333" si="4770">SUM(AB322:AB333)</f>
        <v>36294</v>
      </c>
      <c r="AM333" s="233">
        <f t="shared" ref="AM333" si="4771">AN333-AL333</f>
        <v>34060</v>
      </c>
      <c r="AN333" s="233">
        <f t="shared" ref="AN333" si="4772">SUM(AD322:AD333)</f>
        <v>70354</v>
      </c>
      <c r="AO333" s="23"/>
      <c r="AP333" s="233">
        <f t="shared" ref="AP333" si="4773">SUM(B322:B333)</f>
        <v>7498</v>
      </c>
      <c r="AQ333" s="233">
        <f t="shared" ref="AQ333" si="4774">SUM(L322:L333)</f>
        <v>9863</v>
      </c>
      <c r="AR333" s="233">
        <f t="shared" ref="AR333" si="4775">SUM(V322:V333)</f>
        <v>-2365</v>
      </c>
      <c r="AS333" s="233">
        <f t="shared" ref="AS333" si="4776">SUM(E322:E333)</f>
        <v>52261</v>
      </c>
      <c r="AT333" s="233">
        <f t="shared" ref="AT333" si="4777">SUM(O322:O333)</f>
        <v>13602</v>
      </c>
      <c r="AU333" s="233">
        <f t="shared" ref="AU333" si="4778">+SUM(Y322:Y333)</f>
        <v>38659</v>
      </c>
      <c r="AV333" s="409">
        <f t="shared" ref="AV333" si="4779">SUM(H322:H333)</f>
        <v>59759</v>
      </c>
      <c r="AW333" s="409">
        <f t="shared" ref="AW333" si="4780">SUM(R322:R333)</f>
        <v>23465</v>
      </c>
      <c r="AX333" s="233">
        <f t="shared" ref="AX333" si="4781">SUM(AB322:AB333)</f>
        <v>36294</v>
      </c>
      <c r="AY333" s="75"/>
      <c r="AZ333" s="744">
        <v>621587</v>
      </c>
      <c r="BA333" s="518">
        <f t="shared" ref="BA333" si="4782">SUM(AZ322:AZ333)/1000000</f>
        <v>6.8270109999999997</v>
      </c>
      <c r="BB333" s="516">
        <f t="shared" ref="BB333" si="4783">BD333-AZ333</f>
        <v>157236</v>
      </c>
      <c r="BC333" s="518">
        <f t="shared" ref="BC333" si="4784">SUM(BB322:BB333)/1000000</f>
        <v>2.1422789999999998</v>
      </c>
      <c r="BD333" s="744">
        <v>778823</v>
      </c>
      <c r="BE333" s="518">
        <f t="shared" si="430"/>
        <v>8.9692900000000009</v>
      </c>
      <c r="BF333" s="744">
        <v>478449</v>
      </c>
      <c r="BG333" s="518">
        <f t="shared" ref="BG333" si="4785">SUM(BF322:BF333)/1000000</f>
        <v>6.3283969999999998</v>
      </c>
      <c r="BH333" s="516">
        <f t="shared" ref="BH333" si="4786">BJ333-BF333</f>
        <v>3624690</v>
      </c>
      <c r="BI333" s="518">
        <f t="shared" ref="BI333" si="4787">SUM(BH322:BH333)/1000000</f>
        <v>40.800502000000002</v>
      </c>
      <c r="BJ333" s="744">
        <v>4103139</v>
      </c>
      <c r="BK333" s="518">
        <f t="shared" ref="BK333" si="4788">SUM(BJ322:BJ333)/1000000</f>
        <v>47.128898999999997</v>
      </c>
      <c r="BL333" s="516">
        <f t="shared" ref="BL333" si="4789">AZ333+BF333</f>
        <v>1100036</v>
      </c>
      <c r="BM333" s="518">
        <f t="shared" ref="BM333" si="4790">SUM(BL322:BL333)/1000000</f>
        <v>13.155408</v>
      </c>
      <c r="BN333" s="516">
        <f t="shared" ref="BN333" si="4791">BB333+BH333</f>
        <v>3781926</v>
      </c>
      <c r="BO333" s="518">
        <f t="shared" ref="BO333" si="4792">SUM(BN322:BN333)/1000000</f>
        <v>42.942780999999997</v>
      </c>
      <c r="BP333" s="744">
        <v>4882744</v>
      </c>
      <c r="BQ333" s="518">
        <f t="shared" si="492"/>
        <v>56.106150999999997</v>
      </c>
      <c r="BR333" s="20"/>
      <c r="BS333" s="744">
        <v>1175284</v>
      </c>
      <c r="BT333" s="519">
        <f t="shared" ref="BT333" si="4793">SUM(BS322:BS333)/1000000</f>
        <v>11.683356</v>
      </c>
      <c r="BU333" s="516">
        <f t="shared" ref="BU333" si="4794">BW333-BS333</f>
        <v>141917</v>
      </c>
      <c r="BV333" s="519">
        <f t="shared" ref="BV333" si="4795">SUM(BU322:BU333)/1000000</f>
        <v>1.0026040000000001</v>
      </c>
      <c r="BW333" s="744">
        <v>1317201</v>
      </c>
      <c r="BX333" s="519">
        <f t="shared" si="432"/>
        <v>12.68596</v>
      </c>
      <c r="BY333" s="744">
        <v>2213466</v>
      </c>
      <c r="BZ333" s="519">
        <f t="shared" ref="BZ333" si="4796">SUM(BY322:BY333)/1000000</f>
        <v>22.712719</v>
      </c>
      <c r="CA333" s="516">
        <f t="shared" ref="CA333" si="4797">CC333-BY333</f>
        <v>2138805</v>
      </c>
      <c r="CB333" s="519">
        <f t="shared" ref="CB333" si="4798">SUM(CA322:CA333)/1000000</f>
        <v>20.792223</v>
      </c>
      <c r="CC333" s="744">
        <v>4352271</v>
      </c>
      <c r="CD333" s="519">
        <f t="shared" ref="CD333" si="4799">SUM(CC322:CC333)/1000000</f>
        <v>43.504942</v>
      </c>
      <c r="CE333" s="516">
        <f t="shared" ref="CE333" si="4800">BS333+BY333</f>
        <v>3388750</v>
      </c>
      <c r="CF333" s="519">
        <f t="shared" ref="CF333" si="4801">SUM(CE322:CE333)/1000000</f>
        <v>34.396075000000003</v>
      </c>
      <c r="CG333" s="516">
        <f t="shared" ref="CG333" si="4802">CI333-CE333</f>
        <v>2282963</v>
      </c>
      <c r="CH333" s="519">
        <f t="shared" ref="CH333" si="4803">SUM(CG322:CG333)/1000000</f>
        <v>21.815974000000001</v>
      </c>
      <c r="CI333" s="744">
        <v>5671713</v>
      </c>
      <c r="CJ333" s="471">
        <f t="shared" si="3163"/>
        <v>56.212049</v>
      </c>
      <c r="CK333" s="96"/>
      <c r="CL333" s="514">
        <v>1002</v>
      </c>
      <c r="CM333" s="868">
        <f t="shared" si="4615"/>
        <v>1.0988023952095809</v>
      </c>
      <c r="CN333" s="525" t="s">
        <v>902</v>
      </c>
      <c r="CO333" s="96"/>
      <c r="CP333" s="666">
        <f t="shared" ref="CP333" si="4804">AZ333*$CM333</f>
        <v>683001.28443113773</v>
      </c>
      <c r="CQ333" s="693">
        <f t="shared" ref="CQ333" si="4805">SUM(CP322:CP333)/1000000</f>
        <v>7.5203265929076384</v>
      </c>
      <c r="CR333" s="666">
        <f t="shared" ref="CR333" si="4806">BB333*$CM333</f>
        <v>172771.29341317367</v>
      </c>
      <c r="CS333" s="693">
        <f t="shared" ref="CS333" si="4807">SUM(CR322:CR333)/1000000</f>
        <v>2.3601330121594062</v>
      </c>
      <c r="CT333" s="666">
        <f t="shared" ref="CT333" si="4808">BD333*$CM333</f>
        <v>855772.57784431137</v>
      </c>
      <c r="CU333" s="693">
        <f t="shared" ref="CU333" si="4809">SUM(CT322:CT333)/1000000</f>
        <v>9.8804596050670419</v>
      </c>
      <c r="CV333" s="666">
        <f t="shared" ref="CV333" si="4810">BF333*$CM333</f>
        <v>525720.90718562878</v>
      </c>
      <c r="CW333" s="693">
        <f t="shared" ref="CW333" si="4811">SUM(CV322:CV333)/1000000</f>
        <v>6.9708206757136013</v>
      </c>
      <c r="CX333" s="666">
        <f t="shared" ref="CX333" si="4812">BH333*$CM333</f>
        <v>3982818.0538922157</v>
      </c>
      <c r="CY333" s="693">
        <f t="shared" ref="CY333" si="4813">SUM(CX322:CX333)/1000000</f>
        <v>44.939751097132891</v>
      </c>
      <c r="CZ333" s="666">
        <f t="shared" ref="CZ333" si="4814">BJ333*$CM333</f>
        <v>4508538.9610778447</v>
      </c>
      <c r="DA333" s="693">
        <f t="shared" ref="DA333" si="4815">SUM(CZ322:CZ333)/1000000</f>
        <v>51.910571772846502</v>
      </c>
      <c r="DB333" s="666">
        <f t="shared" ref="DB333" si="4816">BL333*$CM333</f>
        <v>1208722.1916167666</v>
      </c>
      <c r="DC333" s="693">
        <f t="shared" ref="DC333" si="4817">SUM(DB322:DB333)/1000000</f>
        <v>14.491147268621241</v>
      </c>
      <c r="DD333" s="666">
        <f t="shared" ref="DD333" si="4818">BN333*$CM333</f>
        <v>4155589.3473053896</v>
      </c>
      <c r="DE333" s="693">
        <f t="shared" ref="DE333" si="4819">SUM(DD322:DD333)/1000000</f>
        <v>47.2998841092923</v>
      </c>
      <c r="DF333" s="666">
        <f t="shared" ref="DF333" si="4820">BP333*$CM333</f>
        <v>5365170.8023952097</v>
      </c>
      <c r="DG333" s="693">
        <f t="shared" ref="DG333" si="4821">SUM(DF322:DF333)/1000000</f>
        <v>61.799803588552926</v>
      </c>
      <c r="DH333" s="20"/>
      <c r="DI333" s="666">
        <f t="shared" ref="DI333" si="4822">BS333*$CM333</f>
        <v>1291404.874251497</v>
      </c>
      <c r="DJ333" s="693">
        <f t="shared" ref="DJ333" si="4823">SUM(DI322:DI333)/1000000</f>
        <v>12.867371704075467</v>
      </c>
      <c r="DK333" s="666">
        <f t="shared" ref="DK333" si="4824">BU333*$CM333</f>
        <v>155938.7395209581</v>
      </c>
      <c r="DL333" s="693">
        <f t="shared" ref="DL333" si="4825">SUM(DK322:DK333)/1000000</f>
        <v>1.1039956414890681</v>
      </c>
      <c r="DM333" s="666">
        <f t="shared" ref="DM333" si="4826">BW333*$CM333</f>
        <v>1447343.6137724551</v>
      </c>
      <c r="DN333" s="693">
        <f t="shared" ref="DN333" si="4827">SUM(DM322:DM333)/1000000</f>
        <v>13.971367345564532</v>
      </c>
      <c r="DO333" s="666">
        <f t="shared" ref="DO333" si="4828">BY333*$CM333</f>
        <v>2432161.7425149702</v>
      </c>
      <c r="DP333" s="693">
        <f t="shared" ref="DP333" si="4829">SUM(DO322:DO333)/1000000</f>
        <v>25.015621478927532</v>
      </c>
      <c r="DQ333" s="666">
        <f t="shared" ref="DQ333" si="4830">CA333*$CM333</f>
        <v>2350124.0568862278</v>
      </c>
      <c r="DR333" s="693">
        <f t="shared" ref="DR333" si="4831">SUM(DQ322:DQ333)/1000000</f>
        <v>22.901161407040068</v>
      </c>
      <c r="DS333" s="666">
        <f t="shared" ref="DS333" si="4832">CC333*$CM333</f>
        <v>4782285.7994011976</v>
      </c>
      <c r="DT333" s="693">
        <f t="shared" ref="DT333" si="4833">SUM(DS322:DS333)/1000000</f>
        <v>47.916782885967599</v>
      </c>
      <c r="DU333" s="666">
        <f t="shared" ref="DU333" si="4834">CE333*$CM333</f>
        <v>3723566.6167664672</v>
      </c>
      <c r="DV333" s="666">
        <f t="shared" ref="DV333" si="4835">SUM(DU322:DU333)/1000000</f>
        <v>37.882993183003002</v>
      </c>
      <c r="DW333" s="666">
        <f t="shared" ref="DW333" si="4836">CG333*$CM333</f>
        <v>2508525.2125748503</v>
      </c>
      <c r="DX333" s="693">
        <f t="shared" ref="DX333" si="4837">SUM(DW322:DW333)/1000000</f>
        <v>24.028446025369156</v>
      </c>
      <c r="DY333" s="666">
        <f t="shared" ref="DY333" si="4838">CI333*$CM333</f>
        <v>6232091.8293413175</v>
      </c>
      <c r="DZ333" s="693">
        <f t="shared" ref="DZ333" si="4839">SUM(DY322:DY333)/1000000</f>
        <v>61.911439208372144</v>
      </c>
      <c r="EA333" s="91"/>
      <c r="EB333" s="388">
        <v>326000</v>
      </c>
      <c r="EC333" s="69">
        <f t="shared" si="405"/>
        <v>1406000</v>
      </c>
      <c r="ED333" s="388">
        <v>1732000</v>
      </c>
      <c r="EE333" s="388">
        <v>332000</v>
      </c>
      <c r="EF333" s="69">
        <f t="shared" si="406"/>
        <v>1342000</v>
      </c>
      <c r="EG333" s="388">
        <v>1674000</v>
      </c>
      <c r="EH333" s="388">
        <v>658000</v>
      </c>
      <c r="EI333" s="69">
        <f t="shared" si="435"/>
        <v>2748000</v>
      </c>
      <c r="EJ333" s="388">
        <v>3406000</v>
      </c>
      <c r="EK333" s="91"/>
      <c r="EL333" s="516">
        <f t="shared" ref="EL333" si="4840">SUM(EB322:EB333)</f>
        <v>3922000</v>
      </c>
      <c r="EM333" s="516">
        <f t="shared" ref="EM333" si="4841">SUM(EC322:EC333)</f>
        <v>18257000</v>
      </c>
      <c r="EN333" s="516">
        <f t="shared" ref="EN333" si="4842">SUM(ED322:ED333)</f>
        <v>22179000</v>
      </c>
      <c r="EO333" s="516">
        <f t="shared" ref="EO333" si="4843">SUM(EE322:EE333)</f>
        <v>3443000</v>
      </c>
      <c r="EP333" s="516">
        <f t="shared" ref="EP333" si="4844">SUM(EF322:EF333)</f>
        <v>13684000</v>
      </c>
      <c r="EQ333" s="516">
        <f t="shared" ref="EQ333" si="4845">SUM(EG322:EG333)</f>
        <v>17127000</v>
      </c>
      <c r="ER333" s="516">
        <f t="shared" ref="ER333" si="4846">SUM(EH322:EH333)</f>
        <v>7365000</v>
      </c>
      <c r="ES333" s="516">
        <f t="shared" ref="ES333" si="4847">SUM(EI322:EI333)</f>
        <v>31941000</v>
      </c>
      <c r="ET333" s="516">
        <f t="shared" ref="ET333" si="4848">SUM(EJ322:EJ333)</f>
        <v>39306000</v>
      </c>
      <c r="EU333" s="91"/>
    </row>
    <row r="334" spans="1:151">
      <c r="A334" s="61">
        <v>43070</v>
      </c>
      <c r="B334" s="457">
        <v>764</v>
      </c>
      <c r="C334" s="70">
        <f t="shared" si="437"/>
        <v>2159</v>
      </c>
      <c r="D334" s="457">
        <v>2923</v>
      </c>
      <c r="E334" s="70">
        <f t="shared" ref="E334" si="4849">H334-B334</f>
        <v>3539</v>
      </c>
      <c r="F334" s="70">
        <f t="shared" ref="F334" si="4850">I334-C334</f>
        <v>4248</v>
      </c>
      <c r="G334" s="70">
        <f t="shared" ref="G334" si="4851">J334-D334</f>
        <v>7787</v>
      </c>
      <c r="H334" s="457">
        <v>4303</v>
      </c>
      <c r="I334" s="70">
        <f t="shared" si="441"/>
        <v>6407</v>
      </c>
      <c r="J334" s="457">
        <v>10710</v>
      </c>
      <c r="K334" s="23"/>
      <c r="L334" s="457">
        <v>948</v>
      </c>
      <c r="M334" s="70">
        <f t="shared" si="442"/>
        <v>1585</v>
      </c>
      <c r="N334" s="457">
        <v>2533</v>
      </c>
      <c r="O334" s="70">
        <f t="shared" ref="O334" si="4852">R334-L334</f>
        <v>1345</v>
      </c>
      <c r="P334" s="70">
        <f t="shared" ref="P334" si="4853">S334-M334</f>
        <v>2171</v>
      </c>
      <c r="Q334" s="70">
        <f t="shared" ref="Q334" si="4854">T334-N334</f>
        <v>3516</v>
      </c>
      <c r="R334" s="457">
        <v>2293</v>
      </c>
      <c r="S334" s="70">
        <f t="shared" si="494"/>
        <v>3756</v>
      </c>
      <c r="T334" s="457">
        <v>6049</v>
      </c>
      <c r="U334" s="23"/>
      <c r="V334" s="457">
        <v>-184</v>
      </c>
      <c r="W334" s="70">
        <f t="shared" si="495"/>
        <v>574</v>
      </c>
      <c r="X334" s="457">
        <v>390</v>
      </c>
      <c r="Y334" s="70">
        <f t="shared" ref="Y334" si="4855">+E334-O334</f>
        <v>2194</v>
      </c>
      <c r="Z334" s="70">
        <f t="shared" ref="Z334" si="4856">+F334-P334</f>
        <v>2077</v>
      </c>
      <c r="AA334" s="70">
        <f t="shared" ref="AA334" si="4857">+G334-Q334</f>
        <v>4271</v>
      </c>
      <c r="AB334" s="457">
        <v>2010</v>
      </c>
      <c r="AC334" s="70">
        <f t="shared" si="497"/>
        <v>2651</v>
      </c>
      <c r="AD334" s="457">
        <v>4661</v>
      </c>
      <c r="AE334" s="23"/>
      <c r="AF334" s="233">
        <f t="shared" ref="AF334" si="4858">SUM(V323:V334)</f>
        <v>-2213</v>
      </c>
      <c r="AG334" s="233">
        <f t="shared" ref="AG334" si="4859">AH334-AF334</f>
        <v>2322</v>
      </c>
      <c r="AH334" s="233">
        <f t="shared" ref="AH334" si="4860">SUM(X323:X334)</f>
        <v>109</v>
      </c>
      <c r="AI334" s="233">
        <f t="shared" ref="AI334" si="4861">AL334-AF334</f>
        <v>38365</v>
      </c>
      <c r="AJ334" s="233">
        <f t="shared" ref="AJ334" si="4862">AM334-AG334</f>
        <v>31542</v>
      </c>
      <c r="AK334" s="233">
        <f t="shared" ref="AK334" si="4863">AN334-AH334</f>
        <v>69907</v>
      </c>
      <c r="AL334" s="233">
        <f t="shared" ref="AL334" si="4864">SUM(AB323:AB334)</f>
        <v>36152</v>
      </c>
      <c r="AM334" s="233">
        <f t="shared" ref="AM334" si="4865">AN334-AL334</f>
        <v>33864</v>
      </c>
      <c r="AN334" s="233">
        <f t="shared" ref="AN334" si="4866">SUM(AD323:AD334)</f>
        <v>70016</v>
      </c>
      <c r="AO334" s="23"/>
      <c r="AP334" s="233">
        <f t="shared" ref="AP334" si="4867">SUM(B323:B334)</f>
        <v>7487</v>
      </c>
      <c r="AQ334" s="233">
        <f t="shared" ref="AQ334" si="4868">SUM(L323:L334)</f>
        <v>9700</v>
      </c>
      <c r="AR334" s="233">
        <f t="shared" ref="AR334" si="4869">SUM(V323:V334)</f>
        <v>-2213</v>
      </c>
      <c r="AS334" s="233">
        <f t="shared" ref="AS334" si="4870">SUM(E323:E334)</f>
        <v>52191</v>
      </c>
      <c r="AT334" s="233">
        <f t="shared" ref="AT334" si="4871">SUM(O323:O334)</f>
        <v>13826</v>
      </c>
      <c r="AU334" s="233">
        <f t="shared" ref="AU334" si="4872">+SUM(Y323:Y334)</f>
        <v>38365</v>
      </c>
      <c r="AV334" s="409">
        <f t="shared" ref="AV334" si="4873">SUM(H323:H334)</f>
        <v>59678</v>
      </c>
      <c r="AW334" s="409">
        <f t="shared" ref="AW334" si="4874">SUM(R323:R334)</f>
        <v>23526</v>
      </c>
      <c r="AX334" s="233">
        <f t="shared" ref="AX334" si="4875">SUM(AB323:AB334)</f>
        <v>36152</v>
      </c>
      <c r="AY334" s="75"/>
      <c r="AZ334" s="744">
        <v>559083</v>
      </c>
      <c r="BA334" s="518">
        <f t="shared" ref="BA334" si="4876">SUM(AZ323:AZ334)/1000000</f>
        <v>6.838762</v>
      </c>
      <c r="BB334" s="516">
        <f t="shared" ref="BB334" si="4877">BD334-AZ334</f>
        <v>175383</v>
      </c>
      <c r="BC334" s="518">
        <f t="shared" ref="BC334" si="4878">SUM(BB323:BB334)/1000000</f>
        <v>2.1873879999999999</v>
      </c>
      <c r="BD334" s="744">
        <v>734466</v>
      </c>
      <c r="BE334" s="518">
        <f t="shared" si="430"/>
        <v>9.0261499999999995</v>
      </c>
      <c r="BF334" s="744">
        <v>550296</v>
      </c>
      <c r="BG334" s="518">
        <f t="shared" ref="BG334" si="4879">SUM(BF323:BF334)/1000000</f>
        <v>6.3745019999999997</v>
      </c>
      <c r="BH334" s="516">
        <f t="shared" ref="BH334" si="4880">BJ334-BF334</f>
        <v>4432479</v>
      </c>
      <c r="BI334" s="518">
        <f t="shared" ref="BI334" si="4881">SUM(BH323:BH334)/1000000</f>
        <v>41.780576000000003</v>
      </c>
      <c r="BJ334" s="744">
        <v>4982775</v>
      </c>
      <c r="BK334" s="518">
        <f t="shared" ref="BK334" si="4882">SUM(BJ323:BJ334)/1000000</f>
        <v>48.155078000000003</v>
      </c>
      <c r="BL334" s="516">
        <f t="shared" ref="BL334" si="4883">AZ334+BF334</f>
        <v>1109379</v>
      </c>
      <c r="BM334" s="518">
        <f t="shared" ref="BM334" si="4884">SUM(BL323:BL334)/1000000</f>
        <v>13.213264000000001</v>
      </c>
      <c r="BN334" s="516">
        <f t="shared" ref="BN334" si="4885">BB334+BH334</f>
        <v>4607862</v>
      </c>
      <c r="BO334" s="518">
        <f t="shared" ref="BO334" si="4886">SUM(BN323:BN334)/1000000</f>
        <v>43.967964000000002</v>
      </c>
      <c r="BP334" s="744">
        <v>5718114</v>
      </c>
      <c r="BQ334" s="518">
        <f t="shared" si="492"/>
        <v>57.189331000000003</v>
      </c>
      <c r="BR334" s="20"/>
      <c r="BS334" s="744">
        <v>1076113</v>
      </c>
      <c r="BT334" s="519">
        <f t="shared" ref="BT334" si="4887">SUM(BS323:BS334)/1000000</f>
        <v>11.821683999999999</v>
      </c>
      <c r="BU334" s="516">
        <f t="shared" ref="BU334" si="4888">BW334-BS334</f>
        <v>83297</v>
      </c>
      <c r="BV334" s="519">
        <f t="shared" ref="BV334" si="4889">SUM(BU323:BU334)/1000000</f>
        <v>1.0177769999999999</v>
      </c>
      <c r="BW334" s="744">
        <v>1159410</v>
      </c>
      <c r="BX334" s="519">
        <f t="shared" si="432"/>
        <v>12.839461</v>
      </c>
      <c r="BY334" s="744">
        <v>1971522</v>
      </c>
      <c r="BZ334" s="519">
        <f t="shared" ref="BZ334" si="4890">SUM(BY323:BY334)/1000000</f>
        <v>22.856577999999999</v>
      </c>
      <c r="CA334" s="516">
        <f t="shared" ref="CA334" si="4891">CC334-BY334</f>
        <v>1873249</v>
      </c>
      <c r="CB334" s="519">
        <f t="shared" ref="CB334" si="4892">SUM(CA323:CA334)/1000000</f>
        <v>21.048385</v>
      </c>
      <c r="CC334" s="744">
        <v>3844771</v>
      </c>
      <c r="CD334" s="519">
        <f t="shared" ref="CD334" si="4893">SUM(CC323:CC334)/1000000</f>
        <v>43.904963000000002</v>
      </c>
      <c r="CE334" s="516">
        <f t="shared" ref="CE334" si="4894">BS334+BY334</f>
        <v>3047635</v>
      </c>
      <c r="CF334" s="519">
        <f t="shared" ref="CF334" si="4895">SUM(CE323:CE334)/1000000</f>
        <v>34.678261999999997</v>
      </c>
      <c r="CG334" s="516">
        <f t="shared" ref="CG334" si="4896">CI334-CE334</f>
        <v>1958446</v>
      </c>
      <c r="CH334" s="519">
        <f t="shared" ref="CH334" si="4897">SUM(CG323:CG334)/1000000</f>
        <v>22.087368000000001</v>
      </c>
      <c r="CI334" s="744">
        <v>5006081</v>
      </c>
      <c r="CJ334" s="471">
        <f t="shared" si="3163"/>
        <v>56.765630000000002</v>
      </c>
      <c r="CK334" s="96"/>
      <c r="CL334" s="514">
        <v>999</v>
      </c>
      <c r="CM334" s="868">
        <f t="shared" si="4615"/>
        <v>1.102102102102102</v>
      </c>
      <c r="CN334" s="613"/>
      <c r="CO334" s="96"/>
      <c r="CP334" s="666">
        <f t="shared" ref="CP334" si="4898">AZ334*$CM334</f>
        <v>616166.54954954947</v>
      </c>
      <c r="CQ334" s="693">
        <f t="shared" ref="CQ334" si="4899">SUM(CP323:CP334)/1000000</f>
        <v>7.5302431102640295</v>
      </c>
      <c r="CR334" s="666">
        <f t="shared" ref="CR334" si="4900">BB334*$CM334</f>
        <v>193289.97297297296</v>
      </c>
      <c r="CS334" s="693">
        <f t="shared" ref="CS334" si="4901">SUM(CR323:CR334)/1000000</f>
        <v>2.4091255263798637</v>
      </c>
      <c r="CT334" s="666">
        <f t="shared" ref="CT334" si="4902">BD334*$CM334</f>
        <v>809456.52252252249</v>
      </c>
      <c r="CU334" s="693">
        <f t="shared" ref="CU334" si="4903">SUM(CT323:CT334)/1000000</f>
        <v>9.9393686366438896</v>
      </c>
      <c r="CV334" s="666">
        <f t="shared" ref="CV334" si="4904">BF334*$CM334</f>
        <v>606482.37837837834</v>
      </c>
      <c r="CW334" s="693">
        <f t="shared" ref="CW334" si="4905">SUM(CV323:CV334)/1000000</f>
        <v>7.0188379726030465</v>
      </c>
      <c r="CX334" s="666">
        <f t="shared" ref="CX334" si="4906">BH334*$CM334</f>
        <v>4885044.4234234234</v>
      </c>
      <c r="CY334" s="693">
        <f t="shared" ref="CY334" si="4907">SUM(CX323:CX334)/1000000</f>
        <v>46.000753362608634</v>
      </c>
      <c r="CZ334" s="666">
        <f t="shared" ref="CZ334" si="4908">BJ334*$CM334</f>
        <v>5491526.8018018017</v>
      </c>
      <c r="DA334" s="693">
        <f t="shared" ref="DA334" si="4909">SUM(CZ323:CZ334)/1000000</f>
        <v>53.019591335211686</v>
      </c>
      <c r="DB334" s="666">
        <f t="shared" ref="DB334" si="4910">BL334*$CM334</f>
        <v>1222648.9279279278</v>
      </c>
      <c r="DC334" s="693">
        <f t="shared" ref="DC334" si="4911">SUM(DB323:DB334)/1000000</f>
        <v>14.549081082867076</v>
      </c>
      <c r="DD334" s="666">
        <f t="shared" ref="DD334" si="4912">BN334*$CM334</f>
        <v>5078334.3963963958</v>
      </c>
      <c r="DE334" s="693">
        <f t="shared" ref="DE334" si="4913">SUM(DD323:DD334)/1000000</f>
        <v>48.409878888988494</v>
      </c>
      <c r="DF334" s="666">
        <f t="shared" ref="DF334" si="4914">BP334*$CM334</f>
        <v>6301945.4594594594</v>
      </c>
      <c r="DG334" s="693">
        <f t="shared" ref="DG334" si="4915">SUM(DF323:DF334)/1000000</f>
        <v>62.967883520849405</v>
      </c>
      <c r="DH334" s="20"/>
      <c r="DI334" s="666">
        <f t="shared" ref="DI334" si="4916">BS334*$CM334</f>
        <v>1185986.3993993993</v>
      </c>
      <c r="DJ334" s="693">
        <f t="shared" ref="DJ334" si="4917">SUM(DI323:DI334)/1000000</f>
        <v>13.014624416352131</v>
      </c>
      <c r="DK334" s="666">
        <f t="shared" ref="DK334" si="4918">BU334*$CM334</f>
        <v>91801.798798798787</v>
      </c>
      <c r="DL334" s="693">
        <f t="shared" ref="DL334" si="4919">SUM(DK323:DK334)/1000000</f>
        <v>1.1203401726822331</v>
      </c>
      <c r="DM334" s="666">
        <f t="shared" ref="DM334" si="4920">BW334*$CM334</f>
        <v>1277788.1981981981</v>
      </c>
      <c r="DN334" s="693">
        <f t="shared" ref="DN334" si="4921">SUM(DM323:DM334)/1000000</f>
        <v>14.134964589034361</v>
      </c>
      <c r="DO334" s="666">
        <f t="shared" ref="DO334" si="4922">BY334*$CM334</f>
        <v>2172818.5405405406</v>
      </c>
      <c r="DP334" s="693">
        <f t="shared" ref="DP334" si="4923">SUM(DO323:DO334)/1000000</f>
        <v>25.164036636168273</v>
      </c>
      <c r="DQ334" s="666">
        <f t="shared" ref="DQ334" si="4924">CA334*$CM334</f>
        <v>2064511.6606606606</v>
      </c>
      <c r="DR334" s="693">
        <f t="shared" ref="DR334" si="4925">SUM(DQ323:DQ334)/1000000</f>
        <v>23.174513322227895</v>
      </c>
      <c r="DS334" s="666">
        <f t="shared" ref="DS334" si="4926">CC334*$CM334</f>
        <v>4237330.2012012005</v>
      </c>
      <c r="DT334" s="693">
        <f t="shared" ref="DT334" si="4927">SUM(DS323:DS334)/1000000</f>
        <v>48.338549958396165</v>
      </c>
      <c r="DU334" s="666">
        <f t="shared" ref="DU334" si="4928">CE334*$CM334</f>
        <v>3358804.9399399399</v>
      </c>
      <c r="DV334" s="666">
        <f t="shared" ref="DV334" si="4929">SUM(DU323:DU334)/1000000</f>
        <v>38.178661052520397</v>
      </c>
      <c r="DW334" s="666">
        <f t="shared" ref="DW334" si="4930">CG334*$CM334</f>
        <v>2158407.4534534533</v>
      </c>
      <c r="DX334" s="693">
        <f t="shared" ref="DX334" si="4931">SUM(DW323:DW334)/1000000</f>
        <v>24.318197289687806</v>
      </c>
      <c r="DY334" s="666">
        <f t="shared" ref="DY334" si="4932">CI334*$CM334</f>
        <v>5517212.3933933927</v>
      </c>
      <c r="DZ334" s="693">
        <f t="shared" ref="DZ334" si="4933">SUM(DY323:DY334)/1000000</f>
        <v>62.496858342208199</v>
      </c>
      <c r="EA334" s="91"/>
      <c r="EB334" s="388">
        <v>334000</v>
      </c>
      <c r="EC334" s="69">
        <f t="shared" si="405"/>
        <v>1881000</v>
      </c>
      <c r="ED334" s="388">
        <v>2215000</v>
      </c>
      <c r="EE334" s="388">
        <v>328000</v>
      </c>
      <c r="EF334" s="69">
        <f t="shared" si="406"/>
        <v>1598000</v>
      </c>
      <c r="EG334" s="388">
        <v>1926000</v>
      </c>
      <c r="EH334" s="388">
        <v>661000</v>
      </c>
      <c r="EI334" s="69">
        <f t="shared" si="435"/>
        <v>3481000</v>
      </c>
      <c r="EJ334" s="388">
        <v>4142000</v>
      </c>
      <c r="EK334" s="91"/>
      <c r="EL334" s="516">
        <f t="shared" ref="EL334" si="4934">SUM(EB323:EB334)</f>
        <v>3909000</v>
      </c>
      <c r="EM334" s="516">
        <f t="shared" ref="EM334" si="4935">SUM(EC323:EC334)</f>
        <v>18316000</v>
      </c>
      <c r="EN334" s="516">
        <f t="shared" ref="EN334" si="4936">SUM(ED323:ED334)</f>
        <v>22225000</v>
      </c>
      <c r="EO334" s="516">
        <f t="shared" ref="EO334" si="4937">SUM(EE323:EE334)</f>
        <v>3457000</v>
      </c>
      <c r="EP334" s="516">
        <f t="shared" ref="EP334" si="4938">SUM(EF323:EF334)</f>
        <v>13782000</v>
      </c>
      <c r="EQ334" s="516">
        <f t="shared" ref="EQ334" si="4939">SUM(EG323:EG334)</f>
        <v>17239000</v>
      </c>
      <c r="ER334" s="516">
        <f t="shared" ref="ER334" si="4940">SUM(EH323:EH334)</f>
        <v>7364000</v>
      </c>
      <c r="ES334" s="516">
        <f t="shared" ref="ES334" si="4941">SUM(EI323:EI334)</f>
        <v>32101000</v>
      </c>
      <c r="ET334" s="516">
        <f t="shared" ref="ET334" si="4942">SUM(EJ323:EJ334)</f>
        <v>39465000</v>
      </c>
      <c r="EU334" s="91"/>
    </row>
    <row r="335" spans="1:151">
      <c r="A335" s="61">
        <v>43101</v>
      </c>
      <c r="B335" s="457">
        <v>894</v>
      </c>
      <c r="C335" s="70">
        <f t="shared" si="437"/>
        <v>1987</v>
      </c>
      <c r="D335" s="457">
        <v>2881</v>
      </c>
      <c r="E335" s="70">
        <f t="shared" ref="E335" si="4943">H335-B335</f>
        <v>5939</v>
      </c>
      <c r="F335" s="70">
        <f t="shared" ref="F335" si="4944">I335-C335</f>
        <v>6069</v>
      </c>
      <c r="G335" s="70">
        <f t="shared" ref="G335" si="4945">J335-D335</f>
        <v>12008</v>
      </c>
      <c r="H335" s="457">
        <v>6833</v>
      </c>
      <c r="I335" s="70">
        <f t="shared" si="441"/>
        <v>8056</v>
      </c>
      <c r="J335" s="457">
        <v>14889</v>
      </c>
      <c r="K335" s="23"/>
      <c r="L335" s="457">
        <v>1241</v>
      </c>
      <c r="M335" s="70">
        <f t="shared" si="442"/>
        <v>1957</v>
      </c>
      <c r="N335" s="457">
        <v>3198</v>
      </c>
      <c r="O335" s="70">
        <f t="shared" ref="O335" si="4946">R335-L335</f>
        <v>1141</v>
      </c>
      <c r="P335" s="70">
        <f t="shared" ref="P335" si="4947">S335-M335</f>
        <v>1973</v>
      </c>
      <c r="Q335" s="70">
        <f t="shared" ref="Q335" si="4948">T335-N335</f>
        <v>3114</v>
      </c>
      <c r="R335" s="457">
        <v>2382</v>
      </c>
      <c r="S335" s="70">
        <f t="shared" si="494"/>
        <v>3930</v>
      </c>
      <c r="T335" s="457">
        <v>6312</v>
      </c>
      <c r="U335" s="23"/>
      <c r="V335" s="457">
        <v>-347</v>
      </c>
      <c r="W335" s="70">
        <f t="shared" si="495"/>
        <v>30</v>
      </c>
      <c r="X335" s="457">
        <v>-317</v>
      </c>
      <c r="Y335" s="70">
        <f t="shared" ref="Y335" si="4949">+E335-O335</f>
        <v>4798</v>
      </c>
      <c r="Z335" s="70">
        <f t="shared" ref="Z335" si="4950">+F335-P335</f>
        <v>4096</v>
      </c>
      <c r="AA335" s="70">
        <f t="shared" ref="AA335" si="4951">+G335-Q335</f>
        <v>8894</v>
      </c>
      <c r="AB335" s="457">
        <v>4451</v>
      </c>
      <c r="AC335" s="70">
        <f t="shared" si="497"/>
        <v>4126</v>
      </c>
      <c r="AD335" s="457">
        <v>8577</v>
      </c>
      <c r="AE335" s="23"/>
      <c r="AF335" s="233">
        <f t="shared" ref="AF335" si="4952">SUM(V324:V335)</f>
        <v>-2217</v>
      </c>
      <c r="AG335" s="233">
        <f t="shared" ref="AG335" si="4953">AH335-AF335</f>
        <v>2255</v>
      </c>
      <c r="AH335" s="233">
        <f t="shared" ref="AH335" si="4954">SUM(X324:X335)</f>
        <v>38</v>
      </c>
      <c r="AI335" s="233">
        <f t="shared" ref="AI335" si="4955">AL335-AF335</f>
        <v>38284</v>
      </c>
      <c r="AJ335" s="233">
        <f t="shared" ref="AJ335" si="4956">AM335-AG335</f>
        <v>31825</v>
      </c>
      <c r="AK335" s="233">
        <f t="shared" ref="AK335" si="4957">AN335-AH335</f>
        <v>70109</v>
      </c>
      <c r="AL335" s="233">
        <f t="shared" ref="AL335" si="4958">SUM(AB324:AB335)</f>
        <v>36067</v>
      </c>
      <c r="AM335" s="233">
        <f t="shared" ref="AM335" si="4959">AN335-AL335</f>
        <v>34080</v>
      </c>
      <c r="AN335" s="233">
        <f t="shared" ref="AN335" si="4960">SUM(AD324:AD335)</f>
        <v>70147</v>
      </c>
      <c r="AO335" s="23"/>
      <c r="AP335" s="233">
        <f t="shared" ref="AP335" si="4961">SUM(B324:B335)</f>
        <v>7372</v>
      </c>
      <c r="AQ335" s="233">
        <f t="shared" ref="AQ335" si="4962">SUM(L324:L335)</f>
        <v>9589</v>
      </c>
      <c r="AR335" s="233">
        <f t="shared" ref="AR335" si="4963">SUM(V324:V335)</f>
        <v>-2217</v>
      </c>
      <c r="AS335" s="233">
        <f t="shared" ref="AS335" si="4964">SUM(E324:E335)</f>
        <v>52268</v>
      </c>
      <c r="AT335" s="233">
        <f t="shared" ref="AT335" si="4965">SUM(O324:O335)</f>
        <v>13984</v>
      </c>
      <c r="AU335" s="233">
        <f t="shared" ref="AU335" si="4966">+SUM(Y324:Y335)</f>
        <v>38284</v>
      </c>
      <c r="AV335" s="409">
        <f t="shared" ref="AV335" si="4967">SUM(H324:H335)</f>
        <v>59640</v>
      </c>
      <c r="AW335" s="409">
        <f t="shared" ref="AW335" si="4968">SUM(R324:R335)</f>
        <v>23573</v>
      </c>
      <c r="AX335" s="233">
        <f t="shared" ref="AX335" si="4969">SUM(AB324:AB335)</f>
        <v>36067</v>
      </c>
      <c r="AY335" s="75"/>
      <c r="AZ335" s="744">
        <v>693609</v>
      </c>
      <c r="BA335" s="518">
        <f t="shared" ref="BA335" si="4970">SUM(AZ324:AZ335)/1000000</f>
        <v>6.9647319999999997</v>
      </c>
      <c r="BB335" s="516">
        <f t="shared" ref="BB335" si="4971">BD335-AZ335</f>
        <v>181357</v>
      </c>
      <c r="BC335" s="518">
        <f t="shared" ref="BC335" si="4972">SUM(BB324:BB335)/1000000</f>
        <v>2.26003</v>
      </c>
      <c r="BD335" s="744">
        <v>874966</v>
      </c>
      <c r="BE335" s="518">
        <f t="shared" si="430"/>
        <v>9.2247620000000001</v>
      </c>
      <c r="BF335" s="744">
        <v>396980</v>
      </c>
      <c r="BG335" s="518">
        <f t="shared" ref="BG335" si="4973">SUM(BF324:BF335)/1000000</f>
        <v>6.2782220000000004</v>
      </c>
      <c r="BH335" s="516">
        <f t="shared" ref="BH335" si="4974">BJ335-BF335</f>
        <v>3385729</v>
      </c>
      <c r="BI335" s="518">
        <f t="shared" ref="BI335" si="4975">SUM(BH324:BH335)/1000000</f>
        <v>42.164023999999998</v>
      </c>
      <c r="BJ335" s="744">
        <v>3782709</v>
      </c>
      <c r="BK335" s="518">
        <f t="shared" ref="BK335" si="4976">SUM(BJ324:BJ335)/1000000</f>
        <v>48.442245999999997</v>
      </c>
      <c r="BL335" s="516">
        <f t="shared" ref="BL335" si="4977">AZ335+BF335</f>
        <v>1090589</v>
      </c>
      <c r="BM335" s="518">
        <f t="shared" ref="BM335" si="4978">SUM(BL324:BL335)/1000000</f>
        <v>13.242953999999999</v>
      </c>
      <c r="BN335" s="516">
        <f t="shared" ref="BN335" si="4979">BB335+BH335</f>
        <v>3567086</v>
      </c>
      <c r="BO335" s="518">
        <f t="shared" ref="BO335" si="4980">SUM(BN324:BN335)/1000000</f>
        <v>44.424053999999998</v>
      </c>
      <c r="BP335" s="744">
        <v>4657987</v>
      </c>
      <c r="BQ335" s="518">
        <f t="shared" si="492"/>
        <v>57.674726999999997</v>
      </c>
      <c r="BR335" s="20"/>
      <c r="BS335" s="744">
        <v>942115</v>
      </c>
      <c r="BT335" s="519">
        <f t="shared" ref="BT335" si="4981">SUM(BS324:BS335)/1000000</f>
        <v>11.939662999999999</v>
      </c>
      <c r="BU335" s="516">
        <f t="shared" ref="BU335" si="4982">BW335-BS335</f>
        <v>61811</v>
      </c>
      <c r="BV335" s="519">
        <f t="shared" ref="BV335" si="4983">SUM(BU324:BU335)/1000000</f>
        <v>1.0161420000000001</v>
      </c>
      <c r="BW335" s="744">
        <v>1003926</v>
      </c>
      <c r="BX335" s="519">
        <f t="shared" si="432"/>
        <v>12.955805</v>
      </c>
      <c r="BY335" s="744">
        <v>1892129</v>
      </c>
      <c r="BZ335" s="519">
        <f t="shared" ref="BZ335" si="4984">SUM(BY324:BY335)/1000000</f>
        <v>23.066016999999999</v>
      </c>
      <c r="CA335" s="516">
        <f t="shared" ref="CA335" si="4985">CC335-BY335</f>
        <v>2025712</v>
      </c>
      <c r="CB335" s="519">
        <f t="shared" ref="CB335" si="4986">SUM(CA324:CA335)/1000000</f>
        <v>21.451543999999998</v>
      </c>
      <c r="CC335" s="744">
        <v>3917841</v>
      </c>
      <c r="CD335" s="519">
        <f t="shared" ref="CD335" si="4987">SUM(CC324:CC335)/1000000</f>
        <v>44.517561000000001</v>
      </c>
      <c r="CE335" s="516">
        <f t="shared" ref="CE335" si="4988">BS335+BY335</f>
        <v>2834244</v>
      </c>
      <c r="CF335" s="519">
        <f t="shared" ref="CF335" si="4989">SUM(CE324:CE335)/1000000</f>
        <v>35.005679999999998</v>
      </c>
      <c r="CG335" s="516">
        <f t="shared" ref="CG335" si="4990">CI335-CE335</f>
        <v>2088887</v>
      </c>
      <c r="CH335" s="519">
        <f t="shared" ref="CH335" si="4991">SUM(CG324:CG335)/1000000</f>
        <v>22.488970999999999</v>
      </c>
      <c r="CI335" s="744">
        <v>4923131</v>
      </c>
      <c r="CJ335" s="471">
        <f t="shared" si="3163"/>
        <v>57.494650999999998</v>
      </c>
      <c r="CK335" s="96"/>
      <c r="CL335" s="514">
        <f>+CL334</f>
        <v>999</v>
      </c>
      <c r="CM335" s="868">
        <f t="shared" si="4615"/>
        <v>1.102102102102102</v>
      </c>
      <c r="CO335" s="96"/>
      <c r="CP335" s="666">
        <f t="shared" ref="CP335" si="4992">AZ335*$CM335</f>
        <v>764427.93693693692</v>
      </c>
      <c r="CQ335" s="693">
        <f t="shared" ref="CQ335" si="4993">SUM(CP324:CP335)/1000000</f>
        <v>7.6659280502190752</v>
      </c>
      <c r="CR335" s="666">
        <f t="shared" ref="CR335" si="4994">BB335*$CM335</f>
        <v>199873.93093093092</v>
      </c>
      <c r="CS335" s="693">
        <f t="shared" ref="CS335" si="4995">SUM(CR324:CR335)/1000000</f>
        <v>2.4885817359828275</v>
      </c>
      <c r="CT335" s="666">
        <f t="shared" ref="CT335" si="4996">BD335*$CM335</f>
        <v>964301.86786786781</v>
      </c>
      <c r="CU335" s="693">
        <f t="shared" ref="CU335" si="4997">SUM(CT324:CT335)/1000000</f>
        <v>10.154509786201901</v>
      </c>
      <c r="CV335" s="666">
        <f t="shared" ref="CV335" si="4998">BF335*$CM335</f>
        <v>437512.49249249249</v>
      </c>
      <c r="CW335" s="693">
        <f t="shared" ref="CW335" si="4999">SUM(CV324:CV335)/1000000</f>
        <v>6.9099930606689792</v>
      </c>
      <c r="CX335" s="666">
        <f t="shared" ref="CX335" si="5000">BH335*$CM335</f>
        <v>3731419.0480480478</v>
      </c>
      <c r="CY335" s="693">
        <f t="shared" ref="CY335" si="5001">SUM(CX324:CX335)/1000000</f>
        <v>46.406708244660713</v>
      </c>
      <c r="CZ335" s="666">
        <f t="shared" ref="CZ335" si="5002">BJ335*$CM335</f>
        <v>4168931.5405405401</v>
      </c>
      <c r="DA335" s="693">
        <f t="shared" ref="DA335" si="5003">SUM(CZ324:CZ335)/1000000</f>
        <v>53.316701305329687</v>
      </c>
      <c r="DB335" s="666">
        <f t="shared" ref="DB335" si="5004">BL335*$CM335</f>
        <v>1201940.4294294294</v>
      </c>
      <c r="DC335" s="693">
        <f t="shared" ref="DC335" si="5005">SUM(DB324:DB335)/1000000</f>
        <v>14.575921110888054</v>
      </c>
      <c r="DD335" s="666">
        <f t="shared" ref="DD335" si="5006">BN335*$CM335</f>
        <v>3931292.9789789785</v>
      </c>
      <c r="DE335" s="693">
        <f t="shared" ref="DE335" si="5007">SUM(DD324:DD335)/1000000</f>
        <v>48.895289980643525</v>
      </c>
      <c r="DF335" s="666">
        <f t="shared" ref="DF335" si="5008">BP335*$CM335</f>
        <v>5133577.2642642641</v>
      </c>
      <c r="DG335" s="693">
        <f t="shared" ref="DG335" si="5009">SUM(DF324:DF335)/1000000</f>
        <v>63.4797075748521</v>
      </c>
      <c r="DH335" s="20"/>
      <c r="DI335" s="666">
        <f t="shared" ref="DI335" si="5010">BS335*$CM335</f>
        <v>1038306.9219219219</v>
      </c>
      <c r="DJ335" s="693">
        <f t="shared" ref="DJ335" si="5011">SUM(DI324:DI335)/1000000</f>
        <v>13.140080497227775</v>
      </c>
      <c r="DK335" s="666">
        <f t="shared" ref="DK335" si="5012">BU335*$CM335</f>
        <v>68122.033033033033</v>
      </c>
      <c r="DL335" s="693">
        <f t="shared" ref="DL335" si="5013">SUM(DK324:DK335)/1000000</f>
        <v>1.118186505514059</v>
      </c>
      <c r="DM335" s="666">
        <f t="shared" ref="DM335" si="5014">BW335*$CM335</f>
        <v>1106428.9549549548</v>
      </c>
      <c r="DN335" s="693">
        <f t="shared" ref="DN335" si="5015">SUM(DM324:DM335)/1000000</f>
        <v>14.258267002741832</v>
      </c>
      <c r="DO335" s="666">
        <f t="shared" ref="DO335" si="5016">BY335*$CM335</f>
        <v>2085319.3483483482</v>
      </c>
      <c r="DP335" s="693">
        <f t="shared" ref="DP335" si="5017">SUM(DO324:DO335)/1000000</f>
        <v>25.385531346689657</v>
      </c>
      <c r="DQ335" s="666">
        <f t="shared" ref="DQ335" si="5018">CA335*$CM335</f>
        <v>2232541.4534534533</v>
      </c>
      <c r="DR335" s="693">
        <f t="shared" ref="DR335" si="5019">SUM(DQ324:DQ335)/1000000</f>
        <v>23.609840637854383</v>
      </c>
      <c r="DS335" s="666">
        <f t="shared" ref="DS335" si="5020">CC335*$CM335</f>
        <v>4317860.8018018017</v>
      </c>
      <c r="DT335" s="693">
        <f t="shared" ref="DT335" si="5021">SUM(DS324:DS335)/1000000</f>
        <v>48.995371984544036</v>
      </c>
      <c r="DU335" s="666">
        <f t="shared" ref="DU335" si="5022">CE335*$CM335</f>
        <v>3123626.2702702698</v>
      </c>
      <c r="DV335" s="666">
        <f t="shared" ref="DV335" si="5023">SUM(DU324:DU335)/1000000</f>
        <v>38.525611843917439</v>
      </c>
      <c r="DW335" s="666">
        <f t="shared" ref="DW335" si="5024">CG335*$CM335</f>
        <v>2302166.7537537534</v>
      </c>
      <c r="DX335" s="693">
        <f t="shared" ref="DX335" si="5025">SUM(DW324:DW335)/1000000</f>
        <v>24.751450880463683</v>
      </c>
      <c r="DY335" s="666">
        <f t="shared" ref="DY335" si="5026">CI335*$CM335</f>
        <v>5425793.0240240237</v>
      </c>
      <c r="DZ335" s="693">
        <f t="shared" ref="DZ335" si="5027">SUM(DY324:DY335)/1000000</f>
        <v>63.277062724381111</v>
      </c>
      <c r="EA335" s="91"/>
      <c r="EB335" s="457">
        <v>353000</v>
      </c>
      <c r="EC335" s="69">
        <f t="shared" si="405"/>
        <v>2498000</v>
      </c>
      <c r="ED335" s="457">
        <v>2851000</v>
      </c>
      <c r="EE335" s="457">
        <v>352000</v>
      </c>
      <c r="EF335" s="69">
        <f t="shared" si="406"/>
        <v>1766000</v>
      </c>
      <c r="EG335" s="457">
        <v>2118000</v>
      </c>
      <c r="EH335" s="457">
        <v>706000</v>
      </c>
      <c r="EI335" s="69">
        <f t="shared" si="435"/>
        <v>4263000</v>
      </c>
      <c r="EJ335" s="457">
        <v>4969000</v>
      </c>
      <c r="EK335" s="91"/>
      <c r="EL335" s="516">
        <f t="shared" ref="EL335" si="5028">SUM(EB324:EB335)</f>
        <v>3911000</v>
      </c>
      <c r="EM335" s="516">
        <f t="shared" ref="EM335" si="5029">SUM(EC324:EC335)</f>
        <v>18320000</v>
      </c>
      <c r="EN335" s="516">
        <f t="shared" ref="EN335" si="5030">SUM(ED324:ED335)</f>
        <v>22231000</v>
      </c>
      <c r="EO335" s="516">
        <f t="shared" ref="EO335" si="5031">SUM(EE324:EE335)</f>
        <v>3465000</v>
      </c>
      <c r="EP335" s="516">
        <f t="shared" ref="EP335" si="5032">SUM(EF324:EF335)</f>
        <v>13837000</v>
      </c>
      <c r="EQ335" s="516">
        <f t="shared" ref="EQ335" si="5033">SUM(EG324:EG335)</f>
        <v>17302000</v>
      </c>
      <c r="ER335" s="516">
        <f t="shared" ref="ER335" si="5034">SUM(EH324:EH335)</f>
        <v>7375000</v>
      </c>
      <c r="ES335" s="516">
        <f t="shared" ref="ES335" si="5035">SUM(EI324:EI335)</f>
        <v>32160000</v>
      </c>
      <c r="ET335" s="516">
        <f t="shared" ref="ET335" si="5036">SUM(EJ324:EJ335)</f>
        <v>39535000</v>
      </c>
      <c r="EU335" s="91"/>
    </row>
    <row r="336" spans="1:151">
      <c r="A336" s="61">
        <v>43132</v>
      </c>
      <c r="B336" s="457">
        <v>692</v>
      </c>
      <c r="C336" s="70">
        <f t="shared" si="437"/>
        <v>1451</v>
      </c>
      <c r="D336" s="457">
        <v>2143</v>
      </c>
      <c r="E336" s="70">
        <f t="shared" ref="E336" si="5037">H336-B336</f>
        <v>4781</v>
      </c>
      <c r="F336" s="70">
        <f t="shared" ref="F336" si="5038">I336-C336</f>
        <v>5837</v>
      </c>
      <c r="G336" s="70">
        <f t="shared" ref="G336" si="5039">J336-D336</f>
        <v>10618</v>
      </c>
      <c r="H336" s="457">
        <v>5473</v>
      </c>
      <c r="I336" s="70">
        <f t="shared" si="441"/>
        <v>7288</v>
      </c>
      <c r="J336" s="457">
        <v>12761</v>
      </c>
      <c r="K336" s="23"/>
      <c r="L336" s="457">
        <v>902</v>
      </c>
      <c r="M336" s="70">
        <f t="shared" si="442"/>
        <v>1429</v>
      </c>
      <c r="N336" s="457">
        <v>2331</v>
      </c>
      <c r="O336" s="70">
        <f t="shared" ref="O336" si="5040">R336-L336</f>
        <v>1167</v>
      </c>
      <c r="P336" s="70">
        <f t="shared" ref="P336" si="5041">S336-M336</f>
        <v>1858</v>
      </c>
      <c r="Q336" s="70">
        <f t="shared" ref="Q336" si="5042">T336-N336</f>
        <v>3025</v>
      </c>
      <c r="R336" s="457">
        <v>2069</v>
      </c>
      <c r="S336" s="70">
        <f t="shared" si="494"/>
        <v>3287</v>
      </c>
      <c r="T336" s="457">
        <v>5356</v>
      </c>
      <c r="U336" s="23"/>
      <c r="V336" s="457">
        <v>-210</v>
      </c>
      <c r="W336" s="70">
        <f t="shared" si="495"/>
        <v>22</v>
      </c>
      <c r="X336" s="457">
        <v>-188</v>
      </c>
      <c r="Y336" s="70">
        <f t="shared" ref="Y336" si="5043">+E336-O336</f>
        <v>3614</v>
      </c>
      <c r="Z336" s="70">
        <f t="shared" ref="Z336" si="5044">+F336-P336</f>
        <v>3979</v>
      </c>
      <c r="AA336" s="70">
        <f t="shared" ref="AA336" si="5045">+G336-Q336</f>
        <v>7593</v>
      </c>
      <c r="AB336" s="457">
        <v>3404</v>
      </c>
      <c r="AC336" s="70">
        <f t="shared" si="497"/>
        <v>4001</v>
      </c>
      <c r="AD336" s="457">
        <v>7405</v>
      </c>
      <c r="AE336" s="23"/>
      <c r="AF336" s="233">
        <f t="shared" ref="AF336" si="5046">SUM(V325:V336)</f>
        <v>-2136</v>
      </c>
      <c r="AG336" s="233">
        <f t="shared" ref="AG336" si="5047">AH336-AF336</f>
        <v>2315</v>
      </c>
      <c r="AH336" s="233">
        <f t="shared" ref="AH336" si="5048">SUM(X325:X336)</f>
        <v>179</v>
      </c>
      <c r="AI336" s="233">
        <f t="shared" ref="AI336" si="5049">AL336-AF336</f>
        <v>37064</v>
      </c>
      <c r="AJ336" s="233">
        <f t="shared" ref="AJ336" si="5050">AM336-AG336</f>
        <v>31700</v>
      </c>
      <c r="AK336" s="233">
        <f t="shared" ref="AK336" si="5051">AN336-AH336</f>
        <v>68764</v>
      </c>
      <c r="AL336" s="233">
        <f t="shared" ref="AL336" si="5052">SUM(AB325:AB336)</f>
        <v>34928</v>
      </c>
      <c r="AM336" s="233">
        <f t="shared" ref="AM336" si="5053">AN336-AL336</f>
        <v>34015</v>
      </c>
      <c r="AN336" s="233">
        <f t="shared" ref="AN336" si="5054">SUM(AD325:AD336)</f>
        <v>68943</v>
      </c>
      <c r="AO336" s="23"/>
      <c r="AP336" s="233">
        <f t="shared" ref="AP336" si="5055">SUM(B325:B336)</f>
        <v>7321</v>
      </c>
      <c r="AQ336" s="233">
        <f t="shared" ref="AQ336" si="5056">SUM(L325:L336)</f>
        <v>9457</v>
      </c>
      <c r="AR336" s="233">
        <f t="shared" ref="AR336" si="5057">SUM(V325:V336)</f>
        <v>-2136</v>
      </c>
      <c r="AS336" s="233">
        <f t="shared" ref="AS336" si="5058">SUM(E325:E336)</f>
        <v>51285</v>
      </c>
      <c r="AT336" s="233">
        <f t="shared" ref="AT336" si="5059">SUM(O325:O336)</f>
        <v>14221</v>
      </c>
      <c r="AU336" s="233">
        <f t="shared" ref="AU336" si="5060">+SUM(Y325:Y336)</f>
        <v>37064</v>
      </c>
      <c r="AV336" s="409">
        <f t="shared" ref="AV336" si="5061">SUM(H325:H336)</f>
        <v>58606</v>
      </c>
      <c r="AW336" s="409">
        <f t="shared" ref="AW336" si="5062">SUM(R325:R336)</f>
        <v>23678</v>
      </c>
      <c r="AX336" s="233">
        <f t="shared" ref="AX336" si="5063">SUM(AB325:AB336)</f>
        <v>34928</v>
      </c>
      <c r="AY336" s="75"/>
      <c r="AZ336" s="744">
        <v>543326</v>
      </c>
      <c r="BA336" s="518">
        <f t="shared" ref="BA336" si="5064">SUM(AZ325:AZ336)/1000000</f>
        <v>7.0316559999999999</v>
      </c>
      <c r="BB336" s="516">
        <f t="shared" ref="BB336" si="5065">BD336-AZ336</f>
        <v>196179</v>
      </c>
      <c r="BC336" s="518">
        <f t="shared" ref="BC336" si="5066">SUM(BB325:BB336)/1000000</f>
        <v>2.1373419999999999</v>
      </c>
      <c r="BD336" s="744">
        <v>739505</v>
      </c>
      <c r="BE336" s="518">
        <f t="shared" si="430"/>
        <v>9.1689980000000002</v>
      </c>
      <c r="BF336" s="744">
        <v>545084</v>
      </c>
      <c r="BG336" s="518">
        <f t="shared" ref="BG336:BG337" si="5067">SUM(BF325:BF336)/1000000</f>
        <v>6.3346910000000003</v>
      </c>
      <c r="BH336" s="516">
        <f t="shared" ref="BH336:BH337" si="5068">BJ336-BF336</f>
        <v>3460327</v>
      </c>
      <c r="BI336" s="518">
        <f t="shared" ref="BI336:BI337" si="5069">SUM(BH325:BH336)/1000000</f>
        <v>42.523513000000001</v>
      </c>
      <c r="BJ336" s="744">
        <v>4005411</v>
      </c>
      <c r="BK336" s="518">
        <f t="shared" ref="BK336:BK337" si="5070">SUM(BJ325:BJ336)/1000000</f>
        <v>48.858204000000001</v>
      </c>
      <c r="BL336" s="516">
        <f t="shared" ref="BL336:BL337" si="5071">AZ336+BF336</f>
        <v>1088410</v>
      </c>
      <c r="BM336" s="518">
        <f t="shared" ref="BM336:BM337" si="5072">SUM(BL325:BL336)/1000000</f>
        <v>13.366346999999999</v>
      </c>
      <c r="BN336" s="516">
        <f t="shared" ref="BN336:BN337" si="5073">BB336+BH336</f>
        <v>3656506</v>
      </c>
      <c r="BO336" s="518">
        <f t="shared" ref="BO336:BO337" si="5074">SUM(BN325:BN336)/1000000</f>
        <v>44.660854999999998</v>
      </c>
      <c r="BP336" s="744">
        <v>4745310</v>
      </c>
      <c r="BQ336" s="518">
        <f t="shared" si="492"/>
        <v>58.034609000000003</v>
      </c>
      <c r="BR336" s="20"/>
      <c r="BS336" s="744">
        <v>831548</v>
      </c>
      <c r="BT336" s="519">
        <f t="shared" ref="BT336:BT337" si="5075">SUM(BS325:BS336)/1000000</f>
        <v>11.963168</v>
      </c>
      <c r="BU336" s="516">
        <f t="shared" ref="BU336:BU337" si="5076">BW336-BS336</f>
        <v>60008</v>
      </c>
      <c r="BV336" s="519">
        <f t="shared" ref="BV336:BV337" si="5077">SUM(BU325:BU336)/1000000</f>
        <v>1.0040990000000001</v>
      </c>
      <c r="BW336" s="744">
        <v>891556</v>
      </c>
      <c r="BX336" s="519">
        <f t="shared" si="432"/>
        <v>12.967267</v>
      </c>
      <c r="BY336" s="744">
        <v>1727592</v>
      </c>
      <c r="BZ336" s="519">
        <f t="shared" ref="BZ336:BZ337" si="5078">SUM(BY325:BY336)/1000000</f>
        <v>23.183561000000001</v>
      </c>
      <c r="CA336" s="516">
        <f t="shared" ref="CA336:CA337" si="5079">CC336-BY336</f>
        <v>1702492</v>
      </c>
      <c r="CB336" s="519">
        <f t="shared" ref="CB336:CB337" si="5080">SUM(CA325:CA336)/1000000</f>
        <v>21.523022999999998</v>
      </c>
      <c r="CC336" s="744">
        <v>3430084</v>
      </c>
      <c r="CD336" s="519">
        <f t="shared" ref="CD336:CD337" si="5081">SUM(CC325:CC336)/1000000</f>
        <v>44.706583999999999</v>
      </c>
      <c r="CE336" s="516">
        <f t="shared" ref="CE336:CE337" si="5082">BS336+BY336</f>
        <v>2559140</v>
      </c>
      <c r="CF336" s="519">
        <f t="shared" ref="CF336:CF337" si="5083">SUM(CE325:CE336)/1000000</f>
        <v>35.146729000000001</v>
      </c>
      <c r="CG336" s="516">
        <f t="shared" ref="CG336:CG337" si="5084">CI336-CE336</f>
        <v>1764215</v>
      </c>
      <c r="CH336" s="519">
        <f t="shared" ref="CH336:CH337" si="5085">SUM(CG325:CG336)/1000000</f>
        <v>22.548679</v>
      </c>
      <c r="CI336" s="744">
        <v>4323355</v>
      </c>
      <c r="CJ336" s="471">
        <f t="shared" si="3163"/>
        <v>57.695408</v>
      </c>
      <c r="CK336" s="96"/>
      <c r="CL336" s="514">
        <f>+CL334</f>
        <v>999</v>
      </c>
      <c r="CM336" s="868">
        <f t="shared" si="4615"/>
        <v>1.102102102102102</v>
      </c>
      <c r="CO336" s="96"/>
      <c r="CP336" s="666">
        <f t="shared" ref="CP336" si="5086">AZ336*$CM336</f>
        <v>598800.72672672663</v>
      </c>
      <c r="CQ336" s="693">
        <f t="shared" ref="CQ336" si="5087">SUM(CP325:CP336)/1000000</f>
        <v>7.7370440666842324</v>
      </c>
      <c r="CR336" s="666">
        <f t="shared" ref="CR336" si="5088">BB336*$CM336</f>
        <v>216209.28828828828</v>
      </c>
      <c r="CS336" s="693">
        <f t="shared" ref="CS336" si="5089">SUM(CR325:CR336)/1000000</f>
        <v>2.3515993069672922</v>
      </c>
      <c r="CT336" s="666">
        <f t="shared" ref="CT336" si="5090">BD336*$CM336</f>
        <v>815010.01501501491</v>
      </c>
      <c r="CU336" s="693">
        <f t="shared" ref="CU336" si="5091">SUM(CT325:CT336)/1000000</f>
        <v>10.088643373651523</v>
      </c>
      <c r="CV336" s="666">
        <f t="shared" ref="CV336" si="5092">BF336*$CM336</f>
        <v>600738.22222222213</v>
      </c>
      <c r="CW336" s="693">
        <f t="shared" ref="CW336" si="5093">SUM(CV325:CV336)/1000000</f>
        <v>6.9695188935551844</v>
      </c>
      <c r="CX336" s="666">
        <f t="shared" ref="CX336" si="5094">BH336*$CM336</f>
        <v>3813633.6606606604</v>
      </c>
      <c r="CY336" s="693">
        <f t="shared" ref="CY336" si="5095">SUM(CX325:CX336)/1000000</f>
        <v>46.785711484798227</v>
      </c>
      <c r="CZ336" s="666">
        <f t="shared" ref="CZ336" si="5096">BJ336*$CM336</f>
        <v>4414371.8828828828</v>
      </c>
      <c r="DA336" s="693">
        <f t="shared" ref="DA336" si="5097">SUM(CZ325:CZ336)/1000000</f>
        <v>53.75523037835341</v>
      </c>
      <c r="DB336" s="666">
        <f t="shared" ref="DB336" si="5098">BL336*$CM336</f>
        <v>1199538.9489489489</v>
      </c>
      <c r="DC336" s="693">
        <f t="shared" ref="DC336" si="5099">SUM(DB325:DB336)/1000000</f>
        <v>14.706562960239419</v>
      </c>
      <c r="DD336" s="666">
        <f t="shared" ref="DD336" si="5100">BN336*$CM336</f>
        <v>4029842.9489489486</v>
      </c>
      <c r="DE336" s="693">
        <f t="shared" ref="DE336" si="5101">SUM(DD325:DD336)/1000000</f>
        <v>49.137310791765522</v>
      </c>
      <c r="DF336" s="666">
        <f t="shared" ref="DF336" si="5102">BP336*$CM336</f>
        <v>5229816.1261261255</v>
      </c>
      <c r="DG336" s="693">
        <f t="shared" ref="DG336" si="5103">SUM(DF325:DF336)/1000000</f>
        <v>63.852022465565753</v>
      </c>
      <c r="DH336" s="20"/>
      <c r="DI336" s="666">
        <f t="shared" ref="DI336:DI337" si="5104">BS336*$CM336</f>
        <v>916450.7987987987</v>
      </c>
      <c r="DJ336" s="693">
        <f t="shared" ref="DJ336:DJ337" si="5105">SUM(DI325:DI336)/1000000</f>
        <v>13.161505800050719</v>
      </c>
      <c r="DK336" s="666">
        <f t="shared" ref="DK336:DK337" si="5106">BU336*$CM336</f>
        <v>66134.942942942944</v>
      </c>
      <c r="DL336" s="693">
        <f t="shared" ref="DL336:DL337" si="5107">SUM(DK325:DK336)/1000000</f>
        <v>1.1045144554992552</v>
      </c>
      <c r="DM336" s="666">
        <f t="shared" ref="DM336:DM337" si="5108">BW336*$CM336</f>
        <v>982585.74174174166</v>
      </c>
      <c r="DN336" s="693">
        <f t="shared" ref="DN336:DN337" si="5109">SUM(DM325:DM336)/1000000</f>
        <v>14.26602025554997</v>
      </c>
      <c r="DO336" s="666">
        <f t="shared" ref="DO336:DO337" si="5110">BY336*$CM336</f>
        <v>1903982.7747747747</v>
      </c>
      <c r="DP336" s="693">
        <f t="shared" ref="DP336:DP337" si="5111">SUM(DO325:DO336)/1000000</f>
        <v>25.506151095307491</v>
      </c>
      <c r="DQ336" s="666">
        <f t="shared" ref="DQ336:DQ337" si="5112">CA336*$CM336</f>
        <v>1876320.0120120118</v>
      </c>
      <c r="DR336" s="693">
        <f t="shared" ref="DR336:DR337" si="5113">SUM(DQ325:DQ336)/1000000</f>
        <v>23.679575827934809</v>
      </c>
      <c r="DS336" s="666">
        <f t="shared" ref="DS336:DS337" si="5114">CC336*$CM336</f>
        <v>3780302.7867867863</v>
      </c>
      <c r="DT336" s="693">
        <f t="shared" ref="DT336:DT337" si="5115">SUM(DS325:DS336)/1000000</f>
        <v>49.185726923242299</v>
      </c>
      <c r="DU336" s="666">
        <f t="shared" ref="DU336:DU337" si="5116">CE336*$CM336</f>
        <v>2820433.5735735735</v>
      </c>
      <c r="DV336" s="666">
        <f t="shared" ref="DV336:DV337" si="5117">SUM(DU325:DU336)/1000000</f>
        <v>38.667656895358213</v>
      </c>
      <c r="DW336" s="666">
        <f t="shared" ref="DW336:DW337" si="5118">CG336*$CM336</f>
        <v>1944345.0600600599</v>
      </c>
      <c r="DX336" s="693">
        <f t="shared" ref="DX336:DX337" si="5119">SUM(DW325:DW336)/1000000</f>
        <v>24.807805792636426</v>
      </c>
      <c r="DY336" s="666">
        <f t="shared" ref="DY336:DY337" si="5120">CI336*$CM336</f>
        <v>4764778.6336336331</v>
      </c>
      <c r="DZ336" s="693">
        <f t="shared" ref="DZ336:DZ337" si="5121">SUM(DY325:DY336)/1000000</f>
        <v>63.475462687994629</v>
      </c>
      <c r="EA336" s="91"/>
      <c r="EB336" s="457">
        <v>319000</v>
      </c>
      <c r="EC336" s="69">
        <f t="shared" si="405"/>
        <v>1619000</v>
      </c>
      <c r="ED336" s="457">
        <v>1938000</v>
      </c>
      <c r="EE336" s="457">
        <v>344000</v>
      </c>
      <c r="EF336" s="69">
        <f t="shared" si="406"/>
        <v>1749000</v>
      </c>
      <c r="EG336" s="457">
        <v>2093000</v>
      </c>
      <c r="EH336" s="457">
        <v>663000</v>
      </c>
      <c r="EI336" s="69">
        <f t="shared" si="435"/>
        <v>3368000</v>
      </c>
      <c r="EJ336" s="457">
        <v>4031000</v>
      </c>
      <c r="EK336" s="91"/>
      <c r="EL336" s="516">
        <f t="shared" ref="EL336" si="5122">SUM(EB325:EB336)</f>
        <v>3899000</v>
      </c>
      <c r="EM336" s="516">
        <f t="shared" ref="EM336" si="5123">SUM(EC325:EC336)</f>
        <v>18284000</v>
      </c>
      <c r="EN336" s="516">
        <f t="shared" ref="EN336" si="5124">SUM(ED325:ED336)</f>
        <v>22183000</v>
      </c>
      <c r="EO336" s="516">
        <f t="shared" ref="EO336" si="5125">SUM(EE325:EE336)</f>
        <v>3477000</v>
      </c>
      <c r="EP336" s="516">
        <f t="shared" ref="EP336" si="5126">SUM(EF325:EF336)</f>
        <v>13955000</v>
      </c>
      <c r="EQ336" s="516">
        <f t="shared" ref="EQ336" si="5127">SUM(EG325:EG336)</f>
        <v>17432000</v>
      </c>
      <c r="ER336" s="516">
        <f t="shared" ref="ER336" si="5128">SUM(EH325:EH336)</f>
        <v>7375000</v>
      </c>
      <c r="ES336" s="516">
        <f t="shared" ref="ES336" si="5129">SUM(EI325:EI336)</f>
        <v>32242000</v>
      </c>
      <c r="ET336" s="516">
        <f t="shared" ref="ET336" si="5130">SUM(EJ325:EJ336)</f>
        <v>39617000</v>
      </c>
      <c r="EU336" s="91"/>
    </row>
    <row r="337" spans="1:151">
      <c r="A337" s="61">
        <v>43160</v>
      </c>
      <c r="B337" s="457">
        <v>555</v>
      </c>
      <c r="C337" s="70">
        <f t="shared" si="437"/>
        <v>1378</v>
      </c>
      <c r="D337" s="457">
        <v>1933</v>
      </c>
      <c r="E337" s="70">
        <f t="shared" ref="E337" si="5131">H337-B337</f>
        <v>4048</v>
      </c>
      <c r="F337" s="70">
        <f t="shared" ref="F337" si="5132">I337-C337</f>
        <v>3985</v>
      </c>
      <c r="G337" s="70">
        <f t="shared" ref="G337" si="5133">J337-D337</f>
        <v>8033</v>
      </c>
      <c r="H337" s="457">
        <v>4603</v>
      </c>
      <c r="I337" s="70">
        <f t="shared" si="441"/>
        <v>5363</v>
      </c>
      <c r="J337" s="457">
        <v>9966</v>
      </c>
      <c r="K337" s="23"/>
      <c r="L337" s="457">
        <v>869</v>
      </c>
      <c r="M337" s="70">
        <f t="shared" si="442"/>
        <v>1347</v>
      </c>
      <c r="N337" s="457">
        <v>2216</v>
      </c>
      <c r="O337" s="70">
        <f t="shared" ref="O337" si="5134">R337-L337</f>
        <v>1427</v>
      </c>
      <c r="P337" s="70">
        <f t="shared" ref="P337" si="5135">S337-M337</f>
        <v>2404</v>
      </c>
      <c r="Q337" s="70">
        <f t="shared" ref="Q337" si="5136">T337-N337</f>
        <v>3831</v>
      </c>
      <c r="R337" s="457">
        <v>2296</v>
      </c>
      <c r="S337" s="70">
        <f t="shared" si="494"/>
        <v>3751</v>
      </c>
      <c r="T337" s="457">
        <v>6047</v>
      </c>
      <c r="U337" s="23"/>
      <c r="V337" s="457">
        <v>-314</v>
      </c>
      <c r="W337" s="70">
        <f t="shared" si="495"/>
        <v>31</v>
      </c>
      <c r="X337" s="457">
        <v>-283</v>
      </c>
      <c r="Y337" s="70">
        <f t="shared" ref="Y337" si="5137">+E337-O337</f>
        <v>2621</v>
      </c>
      <c r="Z337" s="70">
        <f t="shared" ref="Z337" si="5138">+F337-P337</f>
        <v>1581</v>
      </c>
      <c r="AA337" s="70">
        <f t="shared" ref="AA337" si="5139">+G337-Q337</f>
        <v>4202</v>
      </c>
      <c r="AB337" s="457">
        <v>2307</v>
      </c>
      <c r="AC337" s="70">
        <f t="shared" si="497"/>
        <v>1612</v>
      </c>
      <c r="AD337" s="457">
        <v>3919</v>
      </c>
      <c r="AE337" s="23"/>
      <c r="AF337" s="233">
        <f t="shared" ref="AF337" si="5140">SUM(V326:V337)</f>
        <v>-2216</v>
      </c>
      <c r="AG337" s="233">
        <f t="shared" ref="AG337" si="5141">AH337-AF337</f>
        <v>2224</v>
      </c>
      <c r="AH337" s="233">
        <f t="shared" ref="AH337" si="5142">SUM(X326:X337)</f>
        <v>8</v>
      </c>
      <c r="AI337" s="233">
        <f t="shared" ref="AI337" si="5143">AL337-AF337</f>
        <v>36664</v>
      </c>
      <c r="AJ337" s="233">
        <f t="shared" ref="AJ337" si="5144">AM337-AG337</f>
        <v>31312</v>
      </c>
      <c r="AK337" s="233">
        <f t="shared" ref="AK337" si="5145">AN337-AH337</f>
        <v>67976</v>
      </c>
      <c r="AL337" s="233">
        <f t="shared" ref="AL337" si="5146">SUM(AB326:AB337)</f>
        <v>34448</v>
      </c>
      <c r="AM337" s="233">
        <f t="shared" ref="AM337" si="5147">AN337-AL337</f>
        <v>33536</v>
      </c>
      <c r="AN337" s="233">
        <f t="shared" ref="AN337" si="5148">SUM(AD326:AD337)</f>
        <v>67984</v>
      </c>
      <c r="AO337" s="23"/>
      <c r="AP337" s="233">
        <f t="shared" ref="AP337" si="5149">SUM(B326:B337)</f>
        <v>7306</v>
      </c>
      <c r="AQ337" s="233">
        <f t="shared" ref="AQ337" si="5150">SUM(L326:L337)</f>
        <v>9522</v>
      </c>
      <c r="AR337" s="233">
        <f t="shared" ref="AR337" si="5151">SUM(V326:V337)</f>
        <v>-2216</v>
      </c>
      <c r="AS337" s="233">
        <f t="shared" ref="AS337" si="5152">SUM(E326:E337)</f>
        <v>51155</v>
      </c>
      <c r="AT337" s="233">
        <f t="shared" ref="AT337" si="5153">SUM(O326:O337)</f>
        <v>14491</v>
      </c>
      <c r="AU337" s="233">
        <f t="shared" ref="AU337" si="5154">+SUM(Y326:Y337)</f>
        <v>36664</v>
      </c>
      <c r="AV337" s="409">
        <f t="shared" ref="AV337" si="5155">SUM(H326:H337)</f>
        <v>58461</v>
      </c>
      <c r="AW337" s="409">
        <f t="shared" ref="AW337" si="5156">SUM(R326:R337)</f>
        <v>24013</v>
      </c>
      <c r="AX337" s="233">
        <f t="shared" ref="AX337" si="5157">SUM(AB326:AB337)</f>
        <v>34448</v>
      </c>
      <c r="AY337" s="75"/>
      <c r="AZ337" s="744">
        <v>617880</v>
      </c>
      <c r="BA337" s="518">
        <f t="shared" ref="BA337" si="5158">SUM(AZ326:AZ337)/1000000</f>
        <v>7.0988309999999997</v>
      </c>
      <c r="BB337" s="516">
        <f t="shared" ref="BB337" si="5159">BD337-AZ337</f>
        <v>233650</v>
      </c>
      <c r="BC337" s="518">
        <f t="shared" ref="BC337" si="5160">SUM(BB326:BB337)/1000000</f>
        <v>2.1996280000000001</v>
      </c>
      <c r="BD337" s="744">
        <v>851530</v>
      </c>
      <c r="BE337" s="518">
        <f t="shared" ref="BE337:BE385" si="5161">SUM(BD326:BD337)/1000000</f>
        <v>9.2984589999999994</v>
      </c>
      <c r="BF337" s="744">
        <v>560607</v>
      </c>
      <c r="BG337" s="518">
        <f t="shared" si="5067"/>
        <v>6.3712609999999996</v>
      </c>
      <c r="BH337" s="516">
        <f t="shared" si="5068"/>
        <v>3736460</v>
      </c>
      <c r="BI337" s="518">
        <f t="shared" si="5069"/>
        <v>42.716287999999999</v>
      </c>
      <c r="BJ337" s="744">
        <v>4297067</v>
      </c>
      <c r="BK337" s="518">
        <f t="shared" si="5070"/>
        <v>49.087549000000003</v>
      </c>
      <c r="BL337" s="516">
        <f t="shared" si="5071"/>
        <v>1178487</v>
      </c>
      <c r="BM337" s="518">
        <f t="shared" si="5072"/>
        <v>13.470091999999999</v>
      </c>
      <c r="BN337" s="516">
        <f t="shared" si="5073"/>
        <v>3970110</v>
      </c>
      <c r="BO337" s="518">
        <f t="shared" si="5074"/>
        <v>44.915916000000003</v>
      </c>
      <c r="BP337" s="744">
        <v>5149076</v>
      </c>
      <c r="BQ337" s="518">
        <f t="shared" si="492"/>
        <v>58.393208000000001</v>
      </c>
      <c r="BR337" s="20"/>
      <c r="BS337" s="744">
        <v>1049014</v>
      </c>
      <c r="BT337" s="519">
        <f t="shared" si="5075"/>
        <v>12.086506999999999</v>
      </c>
      <c r="BU337" s="516">
        <f t="shared" si="5076"/>
        <v>100023</v>
      </c>
      <c r="BV337" s="519">
        <f t="shared" si="5077"/>
        <v>1.0201150000000001</v>
      </c>
      <c r="BW337" s="744">
        <v>1149037</v>
      </c>
      <c r="BX337" s="519">
        <f t="shared" ref="BX337:BX348" si="5162">SUM(BW326:BW337)/1000000</f>
        <v>13.106622</v>
      </c>
      <c r="BY337" s="744">
        <v>1903287</v>
      </c>
      <c r="BZ337" s="519">
        <f t="shared" si="5078"/>
        <v>23.306086000000001</v>
      </c>
      <c r="CA337" s="516">
        <f t="shared" si="5079"/>
        <v>1941039</v>
      </c>
      <c r="CB337" s="519">
        <f t="shared" si="5080"/>
        <v>21.914556000000001</v>
      </c>
      <c r="CC337" s="744">
        <v>3844326</v>
      </c>
      <c r="CD337" s="519">
        <f t="shared" si="5081"/>
        <v>45.220641999999998</v>
      </c>
      <c r="CE337" s="516">
        <f t="shared" si="5082"/>
        <v>2952301</v>
      </c>
      <c r="CF337" s="519">
        <f t="shared" si="5083"/>
        <v>35.392592999999998</v>
      </c>
      <c r="CG337" s="516">
        <f t="shared" si="5084"/>
        <v>2043116</v>
      </c>
      <c r="CH337" s="519">
        <f t="shared" si="5085"/>
        <v>22.956651999999998</v>
      </c>
      <c r="CI337" s="744">
        <v>4995417</v>
      </c>
      <c r="CJ337" s="471">
        <f t="shared" si="3163"/>
        <v>58.349245000000003</v>
      </c>
      <c r="CK337" s="96"/>
      <c r="CL337" s="514">
        <v>999</v>
      </c>
      <c r="CM337" s="868">
        <f t="shared" si="4615"/>
        <v>1.102102102102102</v>
      </c>
      <c r="CO337" s="96"/>
      <c r="CP337" s="666">
        <f t="shared" ref="CP337" si="5163">AZ337*$CM337</f>
        <v>680966.84684684675</v>
      </c>
      <c r="CQ337" s="693">
        <f t="shared" ref="CQ337" si="5164">SUM(CP326:CP337)/1000000</f>
        <v>7.8128287201370021</v>
      </c>
      <c r="CR337" s="666">
        <f t="shared" ref="CR337" si="5165">BB337*$CM337</f>
        <v>257506.15615615612</v>
      </c>
      <c r="CS337" s="693">
        <f t="shared" ref="CS337" si="5166">SUM(CR326:CR337)/1000000</f>
        <v>2.4207896835522029</v>
      </c>
      <c r="CT337" s="666">
        <f t="shared" ref="CT337" si="5167">BD337*$CM337</f>
        <v>938473.00300300296</v>
      </c>
      <c r="CU337" s="693">
        <f t="shared" ref="CU337" si="5168">SUM(CT326:CT337)/1000000</f>
        <v>10.233618403689205</v>
      </c>
      <c r="CV337" s="666">
        <f t="shared" ref="CV337" si="5169">BF337*$CM337</f>
        <v>617846.15315315314</v>
      </c>
      <c r="CW337" s="693">
        <f t="shared" ref="CW337" si="5170">SUM(CV326:CV337)/1000000</f>
        <v>7.0114889223229548</v>
      </c>
      <c r="CX337" s="666">
        <f t="shared" ref="CX337" si="5171">BH337*$CM337</f>
        <v>4117960.4204204199</v>
      </c>
      <c r="CY337" s="693">
        <f t="shared" ref="CY337" si="5172">SUM(CX326:CX337)/1000000</f>
        <v>47.009436223687359</v>
      </c>
      <c r="CZ337" s="666">
        <f t="shared" ref="CZ337" si="5173">BJ337*$CM337</f>
        <v>4735806.5735735735</v>
      </c>
      <c r="DA337" s="693">
        <f t="shared" ref="DA337" si="5174">SUM(CZ326:CZ337)/1000000</f>
        <v>54.020925146010306</v>
      </c>
      <c r="DB337" s="666">
        <f t="shared" ref="DB337" si="5175">BL337*$CM337</f>
        <v>1298813</v>
      </c>
      <c r="DC337" s="693">
        <f t="shared" ref="DC337" si="5176">SUM(DB326:DB337)/1000000</f>
        <v>14.824317642459954</v>
      </c>
      <c r="DD337" s="666">
        <f t="shared" ref="DD337" si="5177">BN337*$CM337</f>
        <v>4375466.5765765766</v>
      </c>
      <c r="DE337" s="693">
        <f t="shared" ref="DE337" si="5178">SUM(DD326:DD337)/1000000</f>
        <v>49.430225907239546</v>
      </c>
      <c r="DF337" s="666">
        <f t="shared" ref="DF337" si="5179">BP337*$CM337</f>
        <v>5674807.4834834831</v>
      </c>
      <c r="DG337" s="693">
        <f t="shared" ref="DG337" si="5180">SUM(DF326:DF337)/1000000</f>
        <v>64.262466309235037</v>
      </c>
      <c r="DH337" s="20"/>
      <c r="DI337" s="666">
        <f t="shared" si="5104"/>
        <v>1156120.5345345344</v>
      </c>
      <c r="DJ337" s="693">
        <f t="shared" si="5105"/>
        <v>13.300381118235185</v>
      </c>
      <c r="DK337" s="666">
        <f t="shared" si="5106"/>
        <v>110235.55855855855</v>
      </c>
      <c r="DL337" s="693">
        <f t="shared" si="5107"/>
        <v>1.1224328196970286</v>
      </c>
      <c r="DM337" s="666">
        <f t="shared" si="5108"/>
        <v>1266356.093093093</v>
      </c>
      <c r="DN337" s="693">
        <f t="shared" si="5109"/>
        <v>14.422813937932213</v>
      </c>
      <c r="DO337" s="666">
        <f t="shared" si="5110"/>
        <v>2097616.6036036033</v>
      </c>
      <c r="DP337" s="693">
        <f t="shared" si="5111"/>
        <v>25.646848017642856</v>
      </c>
      <c r="DQ337" s="666">
        <f t="shared" si="5112"/>
        <v>2139223.1621621619</v>
      </c>
      <c r="DR337" s="693">
        <f t="shared" si="5113"/>
        <v>24.11601176325631</v>
      </c>
      <c r="DS337" s="666">
        <f t="shared" si="5114"/>
        <v>4236839.7657657657</v>
      </c>
      <c r="DT337" s="693">
        <f t="shared" si="5115"/>
        <v>49.76285978089917</v>
      </c>
      <c r="DU337" s="666">
        <f t="shared" si="5116"/>
        <v>3253737.1381381378</v>
      </c>
      <c r="DV337" s="666">
        <f t="shared" si="5117"/>
        <v>38.94722913587804</v>
      </c>
      <c r="DW337" s="666">
        <f t="shared" si="5118"/>
        <v>2251722.4384384383</v>
      </c>
      <c r="DX337" s="693">
        <f t="shared" si="5119"/>
        <v>25.262632565967454</v>
      </c>
      <c r="DY337" s="666">
        <f t="shared" si="5120"/>
        <v>5505459.5765765766</v>
      </c>
      <c r="DZ337" s="693">
        <f t="shared" si="5121"/>
        <v>64.209861701845497</v>
      </c>
      <c r="EA337" s="91"/>
      <c r="EB337" s="457">
        <v>351000</v>
      </c>
      <c r="EC337" s="69">
        <f t="shared" si="405"/>
        <v>1829000</v>
      </c>
      <c r="ED337" s="457">
        <v>2180000</v>
      </c>
      <c r="EE337" s="457">
        <v>354000</v>
      </c>
      <c r="EF337" s="69">
        <f t="shared" si="406"/>
        <v>1642000</v>
      </c>
      <c r="EG337" s="457">
        <v>1996000</v>
      </c>
      <c r="EH337" s="457">
        <v>705000</v>
      </c>
      <c r="EI337" s="69">
        <f t="shared" si="435"/>
        <v>3471000</v>
      </c>
      <c r="EJ337" s="457">
        <v>4176000</v>
      </c>
      <c r="EK337" s="91"/>
      <c r="EL337" s="516">
        <f t="shared" ref="EL337" si="5181">SUM(EB326:EB337)</f>
        <v>3884000</v>
      </c>
      <c r="EM337" s="516">
        <f t="shared" ref="EM337" si="5182">SUM(EC326:EC337)</f>
        <v>18451000</v>
      </c>
      <c r="EN337" s="516">
        <f t="shared" ref="EN337" si="5183">SUM(ED326:ED337)</f>
        <v>22335000</v>
      </c>
      <c r="EO337" s="516">
        <f t="shared" ref="EO337" si="5184">SUM(EE326:EE337)</f>
        <v>3503000</v>
      </c>
      <c r="EP337" s="516">
        <f t="shared" ref="EP337" si="5185">SUM(EF326:EF337)</f>
        <v>14087000</v>
      </c>
      <c r="EQ337" s="516">
        <f t="shared" ref="EQ337" si="5186">SUM(EG326:EG337)</f>
        <v>17590000</v>
      </c>
      <c r="ER337" s="516">
        <f t="shared" ref="ER337" si="5187">SUM(EH326:EH337)</f>
        <v>7386000</v>
      </c>
      <c r="ES337" s="516">
        <f t="shared" ref="ES337" si="5188">SUM(EI326:EI337)</f>
        <v>32541000</v>
      </c>
      <c r="ET337" s="516">
        <f t="shared" ref="ET337" si="5189">SUM(EJ326:EJ337)</f>
        <v>39927000</v>
      </c>
      <c r="EU337" s="91"/>
    </row>
    <row r="338" spans="1:151">
      <c r="A338" s="61">
        <v>43191</v>
      </c>
      <c r="B338" s="457">
        <v>474</v>
      </c>
      <c r="C338" s="70">
        <f t="shared" si="437"/>
        <v>1287</v>
      </c>
      <c r="D338" s="457">
        <v>1761</v>
      </c>
      <c r="E338" s="70">
        <f t="shared" ref="E338" si="5190">H338-B338</f>
        <v>3251</v>
      </c>
      <c r="F338" s="70">
        <f t="shared" ref="F338" si="5191">I338-C338</f>
        <v>3235</v>
      </c>
      <c r="G338" s="70">
        <f t="shared" ref="G338" si="5192">J338-D338</f>
        <v>6486</v>
      </c>
      <c r="H338" s="457">
        <v>3725</v>
      </c>
      <c r="I338" s="70">
        <f t="shared" si="441"/>
        <v>4522</v>
      </c>
      <c r="J338" s="457">
        <v>8247</v>
      </c>
      <c r="K338" s="23"/>
      <c r="L338" s="457">
        <v>847</v>
      </c>
      <c r="M338" s="70">
        <f t="shared" si="442"/>
        <v>1400</v>
      </c>
      <c r="N338" s="457">
        <v>2247</v>
      </c>
      <c r="O338" s="70">
        <f t="shared" ref="O338" si="5193">R338-L338</f>
        <v>1407</v>
      </c>
      <c r="P338" s="70">
        <f t="shared" ref="P338" si="5194">S338-M338</f>
        <v>2133</v>
      </c>
      <c r="Q338" s="70">
        <f t="shared" ref="Q338" si="5195">T338-N338</f>
        <v>3540</v>
      </c>
      <c r="R338" s="457">
        <v>2254</v>
      </c>
      <c r="S338" s="70">
        <f t="shared" si="494"/>
        <v>3533</v>
      </c>
      <c r="T338" s="457">
        <v>5787</v>
      </c>
      <c r="U338" s="23"/>
      <c r="V338" s="457">
        <v>-373</v>
      </c>
      <c r="W338" s="70">
        <f t="shared" si="495"/>
        <v>-113</v>
      </c>
      <c r="X338" s="457">
        <v>-486</v>
      </c>
      <c r="Y338" s="70">
        <f t="shared" ref="Y338" si="5196">+E338-O338</f>
        <v>1844</v>
      </c>
      <c r="Z338" s="70">
        <f t="shared" ref="Z338" si="5197">+F338-P338</f>
        <v>1102</v>
      </c>
      <c r="AA338" s="70">
        <f t="shared" ref="AA338" si="5198">+G338-Q338</f>
        <v>2946</v>
      </c>
      <c r="AB338" s="457">
        <v>1471</v>
      </c>
      <c r="AC338" s="70">
        <f t="shared" si="497"/>
        <v>989</v>
      </c>
      <c r="AD338" s="457">
        <v>2460</v>
      </c>
      <c r="AE338" s="23"/>
      <c r="AF338" s="233">
        <f t="shared" ref="AF338" si="5199">SUM(V327:V338)</f>
        <v>-2212</v>
      </c>
      <c r="AG338" s="233">
        <f t="shared" ref="AG338" si="5200">AH338-AF338</f>
        <v>2050</v>
      </c>
      <c r="AH338" s="233">
        <f t="shared" ref="AH338" si="5201">SUM(X327:X338)</f>
        <v>-162</v>
      </c>
      <c r="AI338" s="233">
        <f t="shared" ref="AI338" si="5202">AL338-AF338</f>
        <v>36251</v>
      </c>
      <c r="AJ338" s="233">
        <f t="shared" ref="AJ338" si="5203">AM338-AG338</f>
        <v>30949</v>
      </c>
      <c r="AK338" s="233">
        <f t="shared" ref="AK338" si="5204">AN338-AH338</f>
        <v>67200</v>
      </c>
      <c r="AL338" s="233">
        <f t="shared" ref="AL338" si="5205">SUM(AB327:AB338)</f>
        <v>34039</v>
      </c>
      <c r="AM338" s="233">
        <f t="shared" ref="AM338" si="5206">AN338-AL338</f>
        <v>32999</v>
      </c>
      <c r="AN338" s="233">
        <f t="shared" ref="AN338" si="5207">SUM(AD327:AD338)</f>
        <v>67038</v>
      </c>
      <c r="AO338" s="23"/>
      <c r="AP338" s="233">
        <f t="shared" ref="AP338" si="5208">SUM(B327:B338)</f>
        <v>7232</v>
      </c>
      <c r="AQ338" s="233">
        <f t="shared" ref="AQ338" si="5209">SUM(L327:L338)</f>
        <v>9444</v>
      </c>
      <c r="AR338" s="233">
        <f t="shared" ref="AR338" si="5210">SUM(V327:V338)</f>
        <v>-2212</v>
      </c>
      <c r="AS338" s="233">
        <f t="shared" ref="AS338" si="5211">SUM(E327:E338)</f>
        <v>51105</v>
      </c>
      <c r="AT338" s="233">
        <f t="shared" ref="AT338" si="5212">SUM(O327:O338)</f>
        <v>14854</v>
      </c>
      <c r="AU338" s="233">
        <f t="shared" ref="AU338" si="5213">+SUM(Y327:Y338)</f>
        <v>36251</v>
      </c>
      <c r="AV338" s="409">
        <f t="shared" ref="AV338" si="5214">SUM(H327:H338)</f>
        <v>58337</v>
      </c>
      <c r="AW338" s="409">
        <f t="shared" ref="AW338" si="5215">SUM(R327:R338)</f>
        <v>24298</v>
      </c>
      <c r="AX338" s="233">
        <f t="shared" ref="AX338" si="5216">SUM(AB327:AB338)</f>
        <v>34039</v>
      </c>
      <c r="AY338" s="75"/>
      <c r="AZ338" s="744">
        <v>489789</v>
      </c>
      <c r="BA338" s="518">
        <f t="shared" ref="BA338" si="5217">SUM(AZ327:AZ338)/1000000</f>
        <v>7.1377819999999996</v>
      </c>
      <c r="BB338" s="516">
        <f t="shared" ref="BB338" si="5218">BD338-AZ338</f>
        <v>185034</v>
      </c>
      <c r="BC338" s="518">
        <f t="shared" ref="BC338" si="5219">SUM(BB327:BB338)/1000000</f>
        <v>2.19739</v>
      </c>
      <c r="BD338" s="744">
        <v>674823</v>
      </c>
      <c r="BE338" s="518">
        <f t="shared" si="5161"/>
        <v>9.335172</v>
      </c>
      <c r="BF338" s="744">
        <v>507364</v>
      </c>
      <c r="BG338" s="518">
        <f t="shared" ref="BG338" si="5220">SUM(BF327:BF338)/1000000</f>
        <v>6.3549009999999999</v>
      </c>
      <c r="BH338" s="516">
        <f t="shared" ref="BH338" si="5221">BJ338-BF338</f>
        <v>4031945</v>
      </c>
      <c r="BI338" s="518">
        <f t="shared" ref="BI338" si="5222">SUM(BH327:BH338)/1000000</f>
        <v>42.975031999999999</v>
      </c>
      <c r="BJ338" s="744">
        <v>4539309</v>
      </c>
      <c r="BK338" s="518">
        <f t="shared" ref="BK338" si="5223">SUM(BJ327:BJ338)/1000000</f>
        <v>49.329932999999997</v>
      </c>
      <c r="BL338" s="516">
        <f t="shared" ref="BL338" si="5224">AZ338+BF338</f>
        <v>997153</v>
      </c>
      <c r="BM338" s="518">
        <f t="shared" ref="BM338" si="5225">SUM(BL327:BL338)/1000000</f>
        <v>13.492683</v>
      </c>
      <c r="BN338" s="516">
        <f t="shared" ref="BN338" si="5226">BB338+BH338</f>
        <v>4216979</v>
      </c>
      <c r="BO338" s="518">
        <f t="shared" ref="BO338" si="5227">SUM(BN327:BN338)/1000000</f>
        <v>45.172421999999997</v>
      </c>
      <c r="BP338" s="744">
        <v>5214929</v>
      </c>
      <c r="BQ338" s="518">
        <f t="shared" si="492"/>
        <v>58.672663999999997</v>
      </c>
      <c r="BR338" s="20"/>
      <c r="BS338" s="744">
        <v>1008653</v>
      </c>
      <c r="BT338" s="519">
        <f t="shared" ref="BT338" si="5228">SUM(BS327:BS338)/1000000</f>
        <v>12.248567</v>
      </c>
      <c r="BU338" s="516">
        <f t="shared" ref="BU338" si="5229">BW338-BS338</f>
        <v>77931</v>
      </c>
      <c r="BV338" s="519">
        <f t="shared" ref="BV338" si="5230">SUM(BU327:BU338)/1000000</f>
        <v>1.0227139999999999</v>
      </c>
      <c r="BW338" s="744">
        <v>1086584</v>
      </c>
      <c r="BX338" s="519">
        <f t="shared" si="5162"/>
        <v>13.271281</v>
      </c>
      <c r="BY338" s="744">
        <v>1973041</v>
      </c>
      <c r="BZ338" s="519">
        <f t="shared" ref="BZ338" si="5231">SUM(BY327:BY338)/1000000</f>
        <v>23.550113</v>
      </c>
      <c r="CA338" s="516">
        <f t="shared" ref="CA338" si="5232">CC338-BY338</f>
        <v>1784786</v>
      </c>
      <c r="CB338" s="519">
        <f t="shared" ref="CB338" si="5233">SUM(CA327:CA338)/1000000</f>
        <v>22.172101999999999</v>
      </c>
      <c r="CC338" s="744">
        <v>3757827</v>
      </c>
      <c r="CD338" s="519">
        <f t="shared" ref="CD338" si="5234">SUM(CC327:CC338)/1000000</f>
        <v>45.722214999999998</v>
      </c>
      <c r="CE338" s="516">
        <f t="shared" ref="CE338" si="5235">BS338+BY338</f>
        <v>2981694</v>
      </c>
      <c r="CF338" s="519">
        <f t="shared" ref="CF338" si="5236">SUM(CE327:CE338)/1000000</f>
        <v>35.798679999999997</v>
      </c>
      <c r="CG338" s="516">
        <f t="shared" ref="CG338" si="5237">CI338-CE338</f>
        <v>1864116</v>
      </c>
      <c r="CH338" s="519">
        <f t="shared" ref="CH338" si="5238">SUM(CG327:CG338)/1000000</f>
        <v>23.216887</v>
      </c>
      <c r="CI338" s="744">
        <v>4845810</v>
      </c>
      <c r="CJ338" s="471">
        <f t="shared" si="3163"/>
        <v>59.015566999999997</v>
      </c>
      <c r="CK338" s="96"/>
      <c r="CL338" s="514">
        <f>+CL337</f>
        <v>999</v>
      </c>
      <c r="CM338" s="868">
        <f t="shared" si="4615"/>
        <v>1.102102102102102</v>
      </c>
      <c r="CO338" s="96"/>
      <c r="CP338" s="666">
        <f t="shared" ref="CP338" si="5239">AZ338*$CM338</f>
        <v>539797.48648648639</v>
      </c>
      <c r="CQ338" s="693">
        <f t="shared" ref="CQ338" si="5240">SUM(CP327:CP338)/1000000</f>
        <v>7.857190120687461</v>
      </c>
      <c r="CR338" s="666">
        <f t="shared" ref="CR338" si="5241">BB338*$CM338</f>
        <v>203926.36036036036</v>
      </c>
      <c r="CS338" s="693">
        <f t="shared" ref="CS338" si="5242">SUM(CR327:CR338)/1000000</f>
        <v>2.41891860295725</v>
      </c>
      <c r="CT338" s="666">
        <f t="shared" ref="CT338" si="5243">BD338*$CM338</f>
        <v>743723.84684684675</v>
      </c>
      <c r="CU338" s="693">
        <f t="shared" ref="CU338" si="5244">SUM(CT327:CT338)/1000000</f>
        <v>10.276108723644709</v>
      </c>
      <c r="CV338" s="666">
        <f t="shared" ref="CV338" si="5245">BF338*$CM338</f>
        <v>559166.93093093089</v>
      </c>
      <c r="CW338" s="693">
        <f t="shared" ref="CW338" si="5246">SUM(CV327:CV338)/1000000</f>
        <v>6.9951236916553539</v>
      </c>
      <c r="CX338" s="666">
        <f t="shared" ref="CX338" si="5247">BH338*$CM338</f>
        <v>4443615.0600600597</v>
      </c>
      <c r="CY338" s="693">
        <f t="shared" ref="CY338" si="5248">SUM(CX327:CX338)/1000000</f>
        <v>47.306595273185089</v>
      </c>
      <c r="CZ338" s="666">
        <f t="shared" ref="CZ338" si="5249">BJ338*$CM338</f>
        <v>5002781.9909909908</v>
      </c>
      <c r="DA338" s="693">
        <f t="shared" ref="DA338" si="5250">SUM(CZ327:CZ338)/1000000</f>
        <v>54.301718964840433</v>
      </c>
      <c r="DB338" s="666">
        <f t="shared" ref="DB338" si="5251">BL338*$CM338</f>
        <v>1098964.4174174173</v>
      </c>
      <c r="DC338" s="693">
        <f t="shared" ref="DC338" si="5252">SUM(DB327:DB338)/1000000</f>
        <v>14.852313812342816</v>
      </c>
      <c r="DD338" s="666">
        <f t="shared" ref="DD338" si="5253">BN338*$CM338</f>
        <v>4647541.4204204204</v>
      </c>
      <c r="DE338" s="693">
        <f t="shared" ref="DE338" si="5254">SUM(DD327:DD338)/1000000</f>
        <v>49.72551387614233</v>
      </c>
      <c r="DF338" s="666">
        <f t="shared" ref="DF338" si="5255">BP338*$CM338</f>
        <v>5747384.2132132128</v>
      </c>
      <c r="DG338" s="693">
        <f t="shared" ref="DG338" si="5256">SUM(DF327:DF338)/1000000</f>
        <v>64.586147495278979</v>
      </c>
      <c r="DH338" s="20"/>
      <c r="DI338" s="666">
        <f t="shared" ref="DI338" si="5257">BS338*$CM338</f>
        <v>1111638.5915915915</v>
      </c>
      <c r="DJ338" s="693">
        <f t="shared" ref="DJ338" si="5258">SUM(DI327:DI338)/1000000</f>
        <v>13.481679493827153</v>
      </c>
      <c r="DK338" s="666">
        <f t="shared" ref="DK338" si="5259">BU338*$CM338</f>
        <v>85887.918918918906</v>
      </c>
      <c r="DL338" s="693">
        <f t="shared" ref="DL338" si="5260">SUM(DK327:DK338)/1000000</f>
        <v>1.1255366981718573</v>
      </c>
      <c r="DM338" s="666">
        <f t="shared" ref="DM338" si="5261">BW338*$CM338</f>
        <v>1197526.5105105105</v>
      </c>
      <c r="DN338" s="693">
        <f t="shared" ref="DN338" si="5262">SUM(DM327:DM338)/1000000</f>
        <v>14.607216191999012</v>
      </c>
      <c r="DO338" s="666">
        <f t="shared" ref="DO338" si="5263">BY338*$CM338</f>
        <v>2174492.6336336336</v>
      </c>
      <c r="DP338" s="693">
        <f t="shared" ref="DP338" si="5264">SUM(DO327:DO338)/1000000</f>
        <v>25.921288018870634</v>
      </c>
      <c r="DQ338" s="666">
        <f t="shared" ref="DQ338" si="5265">CA338*$CM338</f>
        <v>1967016.4024024024</v>
      </c>
      <c r="DR338" s="693">
        <f t="shared" ref="DR338" si="5266">SUM(DQ327:DQ338)/1000000</f>
        <v>24.404709550358014</v>
      </c>
      <c r="DS338" s="666">
        <f t="shared" ref="DS338" si="5267">CC338*$CM338</f>
        <v>4141509.0360360355</v>
      </c>
      <c r="DT338" s="693">
        <f t="shared" ref="DT338" si="5268">SUM(DS327:DS338)/1000000</f>
        <v>50.325997569228647</v>
      </c>
      <c r="DU338" s="666">
        <f t="shared" ref="DU338" si="5269">CE338*$CM338</f>
        <v>3286131.2252252251</v>
      </c>
      <c r="DV338" s="666">
        <f t="shared" ref="DV338" si="5270">SUM(DU327:DU338)/1000000</f>
        <v>39.402967512697785</v>
      </c>
      <c r="DW338" s="666">
        <f t="shared" ref="DW338" si="5271">CG338*$CM338</f>
        <v>2054446.1621621619</v>
      </c>
      <c r="DX338" s="693">
        <f t="shared" ref="DX338" si="5272">SUM(DW327:DW338)/1000000</f>
        <v>25.554537582646855</v>
      </c>
      <c r="DY338" s="666">
        <f t="shared" ref="DY338" si="5273">CI338*$CM338</f>
        <v>5340577.3873873875</v>
      </c>
      <c r="DZ338" s="693">
        <f t="shared" ref="DZ338" si="5274">SUM(DY327:DY338)/1000000</f>
        <v>64.957505095344644</v>
      </c>
      <c r="EA338" s="91"/>
      <c r="EB338" s="457">
        <v>297000</v>
      </c>
      <c r="EC338" s="69">
        <f t="shared" si="405"/>
        <v>1564000</v>
      </c>
      <c r="ED338" s="457">
        <v>1861000</v>
      </c>
      <c r="EE338" s="457">
        <v>301000</v>
      </c>
      <c r="EF338" s="69">
        <f t="shared" si="406"/>
        <v>1268000</v>
      </c>
      <c r="EG338" s="457">
        <v>1569000</v>
      </c>
      <c r="EH338" s="457">
        <v>598000</v>
      </c>
      <c r="EI338" s="69">
        <f t="shared" si="435"/>
        <v>2832000</v>
      </c>
      <c r="EJ338" s="457">
        <v>3430000</v>
      </c>
      <c r="EK338" s="91"/>
      <c r="EL338" s="516">
        <f t="shared" ref="EL338" si="5275">SUM(EB327:EB338)</f>
        <v>3857000</v>
      </c>
      <c r="EM338" s="516">
        <f t="shared" ref="EM338" si="5276">SUM(EC327:EC338)</f>
        <v>18413000</v>
      </c>
      <c r="EN338" s="516">
        <f t="shared" ref="EN338" si="5277">SUM(ED327:ED338)</f>
        <v>22270000</v>
      </c>
      <c r="EO338" s="516">
        <f t="shared" ref="EO338" si="5278">SUM(EE327:EE338)</f>
        <v>3482000</v>
      </c>
      <c r="EP338" s="516">
        <f t="shared" ref="EP338" si="5279">SUM(EF327:EF338)</f>
        <v>14141000</v>
      </c>
      <c r="EQ338" s="516">
        <f t="shared" ref="EQ338" si="5280">SUM(EG327:EG338)</f>
        <v>17623000</v>
      </c>
      <c r="ER338" s="516">
        <f t="shared" ref="ER338" si="5281">SUM(EH327:EH338)</f>
        <v>7339000</v>
      </c>
      <c r="ES338" s="516">
        <f t="shared" ref="ES338" si="5282">SUM(EI327:EI338)</f>
        <v>32556000</v>
      </c>
      <c r="ET338" s="516">
        <f t="shared" ref="ET338" si="5283">SUM(EJ327:EJ338)</f>
        <v>39895000</v>
      </c>
      <c r="EU338" s="91"/>
    </row>
    <row r="339" spans="1:151">
      <c r="A339" s="61">
        <v>43221</v>
      </c>
      <c r="B339" s="457">
        <v>440</v>
      </c>
      <c r="C339" s="70">
        <f t="shared" si="437"/>
        <v>1215</v>
      </c>
      <c r="D339" s="457">
        <v>1655</v>
      </c>
      <c r="E339" s="70">
        <f t="shared" ref="E339" si="5284">H339-B339</f>
        <v>3251</v>
      </c>
      <c r="F339" s="70">
        <f t="shared" ref="F339" si="5285">I339-C339</f>
        <v>3234</v>
      </c>
      <c r="G339" s="70">
        <f t="shared" ref="G339" si="5286">J339-D339</f>
        <v>6485</v>
      </c>
      <c r="H339" s="457">
        <v>3691</v>
      </c>
      <c r="I339" s="70">
        <f t="shared" si="441"/>
        <v>4449</v>
      </c>
      <c r="J339" s="457">
        <v>8140</v>
      </c>
      <c r="K339" s="23"/>
      <c r="L339" s="457">
        <v>733</v>
      </c>
      <c r="M339" s="70">
        <f t="shared" si="442"/>
        <v>1262</v>
      </c>
      <c r="N339" s="457">
        <v>1995</v>
      </c>
      <c r="O339" s="70">
        <f t="shared" ref="O339" si="5287">R339-L339</f>
        <v>1403</v>
      </c>
      <c r="P339" s="70">
        <f t="shared" ref="P339" si="5288">S339-M339</f>
        <v>2420</v>
      </c>
      <c r="Q339" s="70">
        <f t="shared" ref="Q339" si="5289">T339-N339</f>
        <v>3823</v>
      </c>
      <c r="R339" s="457">
        <v>2136</v>
      </c>
      <c r="S339" s="70">
        <f t="shared" si="494"/>
        <v>3682</v>
      </c>
      <c r="T339" s="457">
        <v>5818</v>
      </c>
      <c r="U339" s="23"/>
      <c r="V339" s="457">
        <v>-293</v>
      </c>
      <c r="W339" s="70">
        <f t="shared" si="495"/>
        <v>-47</v>
      </c>
      <c r="X339" s="457">
        <v>-340</v>
      </c>
      <c r="Y339" s="70">
        <f t="shared" ref="Y339" si="5290">+E339-O339</f>
        <v>1848</v>
      </c>
      <c r="Z339" s="70">
        <f t="shared" ref="Z339" si="5291">+F339-P339</f>
        <v>814</v>
      </c>
      <c r="AA339" s="70">
        <f t="shared" ref="AA339" si="5292">+G339-Q339</f>
        <v>2662</v>
      </c>
      <c r="AB339" s="457">
        <v>1555</v>
      </c>
      <c r="AC339" s="70">
        <f t="shared" si="497"/>
        <v>767</v>
      </c>
      <c r="AD339" s="457">
        <v>2322</v>
      </c>
      <c r="AE339" s="23"/>
      <c r="AF339" s="233">
        <f t="shared" ref="AF339" si="5293">SUM(V328:V339)</f>
        <v>-2342</v>
      </c>
      <c r="AG339" s="233">
        <f t="shared" ref="AG339" si="5294">AH339-AF339</f>
        <v>1795</v>
      </c>
      <c r="AH339" s="233">
        <f t="shared" ref="AH339" si="5295">SUM(X328:X339)</f>
        <v>-547</v>
      </c>
      <c r="AI339" s="233">
        <f t="shared" ref="AI339" si="5296">AL339-AF339</f>
        <v>36037</v>
      </c>
      <c r="AJ339" s="233">
        <f t="shared" ref="AJ339" si="5297">AM339-AG339</f>
        <v>30753</v>
      </c>
      <c r="AK339" s="233">
        <f t="shared" ref="AK339" si="5298">AN339-AH339</f>
        <v>66790</v>
      </c>
      <c r="AL339" s="233">
        <f t="shared" ref="AL339" si="5299">SUM(AB328:AB339)</f>
        <v>33695</v>
      </c>
      <c r="AM339" s="233">
        <f t="shared" ref="AM339" si="5300">AN339-AL339</f>
        <v>32548</v>
      </c>
      <c r="AN339" s="233">
        <f t="shared" ref="AN339" si="5301">SUM(AD328:AD339)</f>
        <v>66243</v>
      </c>
      <c r="AO339" s="23"/>
      <c r="AP339" s="233">
        <f t="shared" ref="AP339" si="5302">SUM(B328:B339)</f>
        <v>7200</v>
      </c>
      <c r="AQ339" s="233">
        <f t="shared" ref="AQ339" si="5303">SUM(L328:L339)</f>
        <v>9542</v>
      </c>
      <c r="AR339" s="233">
        <f t="shared" ref="AR339" si="5304">SUM(V328:V339)</f>
        <v>-2342</v>
      </c>
      <c r="AS339" s="233">
        <f t="shared" ref="AS339" si="5305">SUM(E328:E339)</f>
        <v>51041</v>
      </c>
      <c r="AT339" s="233">
        <f t="shared" ref="AT339" si="5306">SUM(O328:O339)</f>
        <v>15004</v>
      </c>
      <c r="AU339" s="233">
        <f t="shared" ref="AU339" si="5307">+SUM(Y328:Y339)</f>
        <v>36037</v>
      </c>
      <c r="AV339" s="409">
        <f t="shared" ref="AV339" si="5308">SUM(H328:H339)</f>
        <v>58241</v>
      </c>
      <c r="AW339" s="409">
        <f t="shared" ref="AW339" si="5309">SUM(R328:R339)</f>
        <v>24546</v>
      </c>
      <c r="AX339" s="233">
        <f t="shared" ref="AX339" si="5310">SUM(AB328:AB339)</f>
        <v>33695</v>
      </c>
      <c r="AY339" s="75"/>
      <c r="AZ339" s="744">
        <v>662024</v>
      </c>
      <c r="BA339" s="518">
        <f t="shared" ref="BA339" si="5311">SUM(AZ328:AZ339)/1000000</f>
        <v>7.3033780000000004</v>
      </c>
      <c r="BB339" s="516">
        <f t="shared" ref="BB339" si="5312">BD339-AZ339</f>
        <v>188618</v>
      </c>
      <c r="BC339" s="518">
        <f t="shared" ref="BC339" si="5313">SUM(BB328:BB339)/1000000</f>
        <v>2.2618809999999998</v>
      </c>
      <c r="BD339" s="744">
        <v>850642</v>
      </c>
      <c r="BE339" s="518">
        <f t="shared" si="5161"/>
        <v>9.5652589999999993</v>
      </c>
      <c r="BF339" s="744">
        <v>525860</v>
      </c>
      <c r="BG339" s="518">
        <f t="shared" ref="BG339" si="5314">SUM(BF328:BF339)/1000000</f>
        <v>6.3364500000000001</v>
      </c>
      <c r="BH339" s="516">
        <f t="shared" ref="BH339" si="5315">BJ339-BF339</f>
        <v>4296041</v>
      </c>
      <c r="BI339" s="518">
        <f t="shared" ref="BI339" si="5316">SUM(BH328:BH339)/1000000</f>
        <v>43.405161</v>
      </c>
      <c r="BJ339" s="744">
        <v>4821901</v>
      </c>
      <c r="BK339" s="518">
        <f t="shared" ref="BK339" si="5317">SUM(BJ328:BJ339)/1000000</f>
        <v>49.741610999999999</v>
      </c>
      <c r="BL339" s="516">
        <f t="shared" ref="BL339" si="5318">AZ339+BF339</f>
        <v>1187884</v>
      </c>
      <c r="BM339" s="518">
        <f t="shared" ref="BM339" si="5319">SUM(BL328:BL339)/1000000</f>
        <v>13.639828</v>
      </c>
      <c r="BN339" s="516">
        <f t="shared" ref="BN339" si="5320">BB339+BH339</f>
        <v>4484659</v>
      </c>
      <c r="BO339" s="518">
        <f t="shared" ref="BO339" si="5321">SUM(BN328:BN339)/1000000</f>
        <v>45.667042000000002</v>
      </c>
      <c r="BP339" s="744">
        <v>5672758</v>
      </c>
      <c r="BQ339" s="518">
        <f t="shared" si="492"/>
        <v>59.313870000000001</v>
      </c>
      <c r="BR339" s="20"/>
      <c r="BS339" s="744">
        <v>1072415</v>
      </c>
      <c r="BT339" s="519">
        <f t="shared" ref="BT339" si="5322">SUM(BS328:BS339)/1000000</f>
        <v>12.334398</v>
      </c>
      <c r="BU339" s="516">
        <f t="shared" ref="BU339" si="5323">BW339-BS339</f>
        <v>84771</v>
      </c>
      <c r="BV339" s="519">
        <f t="shared" ref="BV339" si="5324">SUM(BU328:BU339)/1000000</f>
        <v>1.0248170000000001</v>
      </c>
      <c r="BW339" s="744">
        <v>1157186</v>
      </c>
      <c r="BX339" s="519">
        <f t="shared" si="5162"/>
        <v>13.359215000000001</v>
      </c>
      <c r="BY339" s="744">
        <v>2238999</v>
      </c>
      <c r="BZ339" s="519">
        <f t="shared" ref="BZ339" si="5325">SUM(BY328:BY339)/1000000</f>
        <v>23.912700999999998</v>
      </c>
      <c r="CA339" s="516">
        <f t="shared" ref="CA339" si="5326">CC339-BY339</f>
        <v>1818345</v>
      </c>
      <c r="CB339" s="519">
        <f t="shared" ref="CB339" si="5327">SUM(CA328:CA339)/1000000</f>
        <v>22.071608999999999</v>
      </c>
      <c r="CC339" s="744">
        <v>4057344</v>
      </c>
      <c r="CD339" s="519">
        <f t="shared" ref="CD339" si="5328">SUM(CC328:CC339)/1000000</f>
        <v>45.984310000000001</v>
      </c>
      <c r="CE339" s="516">
        <f t="shared" ref="CE339" si="5329">BS339+BY339</f>
        <v>3311414</v>
      </c>
      <c r="CF339" s="519">
        <f t="shared" ref="CF339" si="5330">SUM(CE328:CE339)/1000000</f>
        <v>36.247098999999999</v>
      </c>
      <c r="CG339" s="516">
        <f t="shared" ref="CG339" si="5331">CI339-CE339</f>
        <v>1905054</v>
      </c>
      <c r="CH339" s="519">
        <f t="shared" ref="CH339" si="5332">SUM(CG328:CG339)/1000000</f>
        <v>23.118549000000002</v>
      </c>
      <c r="CI339" s="744">
        <v>5216468</v>
      </c>
      <c r="CJ339" s="471">
        <f t="shared" si="3163"/>
        <v>59.365648</v>
      </c>
      <c r="CK339" s="96"/>
      <c r="CL339" s="514">
        <f>+CL337</f>
        <v>999</v>
      </c>
      <c r="CM339" s="868">
        <f t="shared" si="4615"/>
        <v>1.102102102102102</v>
      </c>
      <c r="CO339" s="96"/>
      <c r="CP339" s="666">
        <f t="shared" ref="CP339" si="5333">AZ339*$CM339</f>
        <v>729618.04204204201</v>
      </c>
      <c r="CQ339" s="693">
        <f t="shared" ref="CQ339" si="5334">SUM(CP328:CP339)/1000000</f>
        <v>8.0412721935586475</v>
      </c>
      <c r="CR339" s="666">
        <f t="shared" ref="CR339" si="5335">BB339*$CM339</f>
        <v>207876.29429429429</v>
      </c>
      <c r="CS339" s="693">
        <f t="shared" ref="CS339" si="5336">SUM(CR328:CR339)/1000000</f>
        <v>2.4903889265059975</v>
      </c>
      <c r="CT339" s="666">
        <f t="shared" ref="CT339" si="5337">BD339*$CM339</f>
        <v>937494.33633633622</v>
      </c>
      <c r="CU339" s="693">
        <f t="shared" ref="CU339" si="5338">SUM(CT328:CT339)/1000000</f>
        <v>10.531661120064646</v>
      </c>
      <c r="CV339" s="666">
        <f t="shared" ref="CV339" si="5339">BF339*$CM339</f>
        <v>579551.41141141136</v>
      </c>
      <c r="CW339" s="693">
        <f t="shared" ref="CW339" si="5340">SUM(CV328:CV339)/1000000</f>
        <v>6.9765194210436778</v>
      </c>
      <c r="CX339" s="666">
        <f t="shared" ref="CX339" si="5341">BH339*$CM339</f>
        <v>4734675.8168168161</v>
      </c>
      <c r="CY339" s="693">
        <f t="shared" ref="CY339" si="5342">SUM(CX328:CX339)/1000000</f>
        <v>47.792932862405486</v>
      </c>
      <c r="CZ339" s="666">
        <f t="shared" ref="CZ339" si="5343">BJ339*$CM339</f>
        <v>5314227.2282282282</v>
      </c>
      <c r="DA339" s="693">
        <f t="shared" ref="DA339" si="5344">SUM(CZ328:CZ339)/1000000</f>
        <v>54.769452283449148</v>
      </c>
      <c r="DB339" s="666">
        <f t="shared" ref="DB339" si="5345">BL339*$CM339</f>
        <v>1309169.4534534533</v>
      </c>
      <c r="DC339" s="693">
        <f t="shared" ref="DC339" si="5346">SUM(DB328:DB339)/1000000</f>
        <v>15.017791614602325</v>
      </c>
      <c r="DD339" s="666">
        <f t="shared" ref="DD339" si="5347">BN339*$CM339</f>
        <v>4942552.111111111</v>
      </c>
      <c r="DE339" s="693">
        <f t="shared" ref="DE339" si="5348">SUM(DD328:DD339)/1000000</f>
        <v>50.283321788911479</v>
      </c>
      <c r="DF339" s="666">
        <f t="shared" ref="DF339" si="5349">BP339*$CM339</f>
        <v>6251958.516516516</v>
      </c>
      <c r="DG339" s="693">
        <f t="shared" ref="DG339" si="5350">SUM(DF328:DF339)/1000000</f>
        <v>65.30881959613491</v>
      </c>
      <c r="DH339" s="20"/>
      <c r="DI339" s="666">
        <f t="shared" ref="DI339" si="5351">BS339*$CM339</f>
        <v>1181910.8258258258</v>
      </c>
      <c r="DJ339" s="693">
        <f t="shared" ref="DJ339" si="5352">SUM(DI328:DI339)/1000000</f>
        <v>13.579410824119975</v>
      </c>
      <c r="DK339" s="666">
        <f t="shared" ref="DK339" si="5353">BU339*$CM339</f>
        <v>93426.297297297293</v>
      </c>
      <c r="DL339" s="693">
        <f t="shared" ref="DL339" si="5354">SUM(DK328:DK339)/1000000</f>
        <v>1.1281172585255976</v>
      </c>
      <c r="DM339" s="666">
        <f t="shared" ref="DM339" si="5355">BW339*$CM339</f>
        <v>1275337.1231231231</v>
      </c>
      <c r="DN339" s="693">
        <f t="shared" ref="DN339" si="5356">SUM(DM328:DM339)/1000000</f>
        <v>14.70752808264557</v>
      </c>
      <c r="DO339" s="666">
        <f t="shared" ref="DO339" si="5357">BY339*$CM339</f>
        <v>2467605.5045045041</v>
      </c>
      <c r="DP339" s="693">
        <f t="shared" ref="DP339" si="5358">SUM(DO328:DO339)/1000000</f>
        <v>26.326862990351515</v>
      </c>
      <c r="DQ339" s="666">
        <f t="shared" ref="DQ339" si="5359">CA339*$CM339</f>
        <v>2004001.8468468466</v>
      </c>
      <c r="DR339" s="693">
        <f t="shared" ref="DR339" si="5360">SUM(DQ328:DQ339)/1000000</f>
        <v>24.300056873262086</v>
      </c>
      <c r="DS339" s="666">
        <f t="shared" ref="DS339" si="5361">CC339*$CM339</f>
        <v>4471607.3513513515</v>
      </c>
      <c r="DT339" s="693">
        <f t="shared" ref="DT339" si="5362">SUM(DS328:DS339)/1000000</f>
        <v>50.626919863613608</v>
      </c>
      <c r="DU339" s="666">
        <f t="shared" ref="DU339" si="5363">CE339*$CM339</f>
        <v>3649516.3303303299</v>
      </c>
      <c r="DV339" s="666">
        <f t="shared" ref="DV339" si="5364">SUM(DU328:DU339)/1000000</f>
        <v>39.906273814471483</v>
      </c>
      <c r="DW339" s="666">
        <f t="shared" ref="DW339" si="5365">CG339*$CM339</f>
        <v>2099564.018018018</v>
      </c>
      <c r="DX339" s="693">
        <f t="shared" ref="DX339" si="5366">SUM(DW328:DW339)/1000000</f>
        <v>25.452528771676306</v>
      </c>
      <c r="DY339" s="666">
        <f t="shared" ref="DY339" si="5367">CI339*$CM339</f>
        <v>5749080.3483483475</v>
      </c>
      <c r="DZ339" s="693">
        <f t="shared" ref="DZ339" si="5368">SUM(DY328:DY339)/1000000</f>
        <v>65.358802586147803</v>
      </c>
      <c r="EA339" s="91"/>
      <c r="EB339" s="457">
        <v>300000</v>
      </c>
      <c r="EC339" s="69">
        <f t="shared" si="405"/>
        <v>1194000</v>
      </c>
      <c r="ED339" s="457">
        <v>1494000</v>
      </c>
      <c r="EE339" s="457">
        <v>257000</v>
      </c>
      <c r="EF339" s="69">
        <f t="shared" si="406"/>
        <v>790000</v>
      </c>
      <c r="EG339" s="457">
        <v>1047000</v>
      </c>
      <c r="EH339" s="457">
        <v>558000</v>
      </c>
      <c r="EI339" s="69">
        <f t="shared" si="435"/>
        <v>1983000</v>
      </c>
      <c r="EJ339" s="457">
        <v>2541000</v>
      </c>
      <c r="EK339" s="91"/>
      <c r="EL339" s="516">
        <f t="shared" ref="EL339" si="5369">SUM(EB328:EB339)</f>
        <v>3836000</v>
      </c>
      <c r="EM339" s="516">
        <f t="shared" ref="EM339" si="5370">SUM(EC328:EC339)</f>
        <v>18470000</v>
      </c>
      <c r="EN339" s="516">
        <f t="shared" ref="EN339" si="5371">SUM(ED328:ED339)</f>
        <v>22306000</v>
      </c>
      <c r="EO339" s="516">
        <f t="shared" ref="EO339" si="5372">SUM(EE328:EE339)</f>
        <v>3483000</v>
      </c>
      <c r="EP339" s="516">
        <f t="shared" ref="EP339" si="5373">SUM(EF328:EF339)</f>
        <v>14144000</v>
      </c>
      <c r="EQ339" s="516">
        <f t="shared" ref="EQ339" si="5374">SUM(EG328:EG339)</f>
        <v>17627000</v>
      </c>
      <c r="ER339" s="516">
        <f t="shared" ref="ER339" si="5375">SUM(EH328:EH339)</f>
        <v>7319000</v>
      </c>
      <c r="ES339" s="516">
        <f t="shared" ref="ES339" si="5376">SUM(EI328:EI339)</f>
        <v>32616000</v>
      </c>
      <c r="ET339" s="516">
        <f t="shared" ref="ET339" si="5377">SUM(EJ328:EJ339)</f>
        <v>39935000</v>
      </c>
      <c r="EU339" s="91"/>
    </row>
    <row r="340" spans="1:151">
      <c r="A340" s="61">
        <v>43252</v>
      </c>
      <c r="B340" s="457">
        <v>454</v>
      </c>
      <c r="C340" s="70">
        <f t="shared" si="437"/>
        <v>1102</v>
      </c>
      <c r="D340" s="457">
        <v>1556</v>
      </c>
      <c r="E340" s="70">
        <f t="shared" ref="E340" si="5378">H340-B340</f>
        <v>3249</v>
      </c>
      <c r="F340" s="70">
        <f t="shared" ref="F340" si="5379">I340-C340</f>
        <v>3680</v>
      </c>
      <c r="G340" s="70">
        <f t="shared" ref="G340" si="5380">J340-D340</f>
        <v>6929</v>
      </c>
      <c r="H340" s="457">
        <v>3703</v>
      </c>
      <c r="I340" s="70">
        <f t="shared" si="441"/>
        <v>4782</v>
      </c>
      <c r="J340" s="457">
        <v>8485</v>
      </c>
      <c r="K340" s="23"/>
      <c r="L340" s="457">
        <v>736</v>
      </c>
      <c r="M340" s="70">
        <f t="shared" si="442"/>
        <v>1273</v>
      </c>
      <c r="N340" s="457">
        <v>2009</v>
      </c>
      <c r="O340" s="70">
        <f t="shared" ref="O340" si="5381">R340-L340</f>
        <v>1387</v>
      </c>
      <c r="P340" s="70">
        <f t="shared" ref="P340" si="5382">S340-M340</f>
        <v>2324</v>
      </c>
      <c r="Q340" s="70">
        <f t="shared" ref="Q340" si="5383">T340-N340</f>
        <v>3711</v>
      </c>
      <c r="R340" s="457">
        <v>2123</v>
      </c>
      <c r="S340" s="70">
        <f t="shared" si="494"/>
        <v>3597</v>
      </c>
      <c r="T340" s="457">
        <v>5720</v>
      </c>
      <c r="U340" s="23"/>
      <c r="V340" s="457">
        <v>-282</v>
      </c>
      <c r="W340" s="70">
        <f t="shared" si="495"/>
        <v>-171</v>
      </c>
      <c r="X340" s="457">
        <v>-453</v>
      </c>
      <c r="Y340" s="70">
        <f t="shared" ref="Y340" si="5384">+E340-O340</f>
        <v>1862</v>
      </c>
      <c r="Z340" s="70">
        <f t="shared" ref="Z340" si="5385">+F340-P340</f>
        <v>1356</v>
      </c>
      <c r="AA340" s="70">
        <f t="shared" ref="AA340" si="5386">+G340-Q340</f>
        <v>3218</v>
      </c>
      <c r="AB340" s="457">
        <v>1580</v>
      </c>
      <c r="AC340" s="70">
        <f t="shared" si="497"/>
        <v>1185</v>
      </c>
      <c r="AD340" s="457">
        <v>2765</v>
      </c>
      <c r="AE340" s="23"/>
      <c r="AF340" s="233">
        <f t="shared" ref="AF340" si="5387">SUM(V329:V340)</f>
        <v>-2463</v>
      </c>
      <c r="AG340" s="233">
        <f t="shared" ref="AG340" si="5388">AH340-AF340</f>
        <v>1632</v>
      </c>
      <c r="AH340" s="233">
        <f t="shared" ref="AH340" si="5389">SUM(X329:X340)</f>
        <v>-831</v>
      </c>
      <c r="AI340" s="233">
        <f t="shared" ref="AI340" si="5390">AL340-AF340</f>
        <v>35632</v>
      </c>
      <c r="AJ340" s="233">
        <f t="shared" ref="AJ340" si="5391">AM340-AG340</f>
        <v>30194</v>
      </c>
      <c r="AK340" s="233">
        <f t="shared" ref="AK340" si="5392">AN340-AH340</f>
        <v>65826</v>
      </c>
      <c r="AL340" s="233">
        <f t="shared" ref="AL340" si="5393">SUM(AB329:AB340)</f>
        <v>33169</v>
      </c>
      <c r="AM340" s="233">
        <f t="shared" ref="AM340" si="5394">AN340-AL340</f>
        <v>31826</v>
      </c>
      <c r="AN340" s="233">
        <f t="shared" ref="AN340" si="5395">SUM(AD329:AD340)</f>
        <v>64995</v>
      </c>
      <c r="AO340" s="23"/>
      <c r="AP340" s="233">
        <f t="shared" ref="AP340" si="5396">SUM(B329:B340)</f>
        <v>7141</v>
      </c>
      <c r="AQ340" s="233">
        <f t="shared" ref="AQ340" si="5397">SUM(L329:L340)</f>
        <v>9604</v>
      </c>
      <c r="AR340" s="233">
        <f t="shared" ref="AR340" si="5398">SUM(V329:V340)</f>
        <v>-2463</v>
      </c>
      <c r="AS340" s="233">
        <f t="shared" ref="AS340" si="5399">SUM(E329:E340)</f>
        <v>50748</v>
      </c>
      <c r="AT340" s="233">
        <f t="shared" ref="AT340" si="5400">SUM(O329:O340)</f>
        <v>15116</v>
      </c>
      <c r="AU340" s="233">
        <f t="shared" ref="AU340" si="5401">+SUM(Y329:Y340)</f>
        <v>35632</v>
      </c>
      <c r="AV340" s="409">
        <f t="shared" ref="AV340" si="5402">SUM(H329:H340)</f>
        <v>57889</v>
      </c>
      <c r="AW340" s="409">
        <f t="shared" ref="AW340" si="5403">SUM(R329:R340)</f>
        <v>24720</v>
      </c>
      <c r="AX340" s="233">
        <f t="shared" ref="AX340" si="5404">SUM(AB329:AB340)</f>
        <v>33169</v>
      </c>
      <c r="AY340" s="75"/>
      <c r="AZ340" s="744">
        <v>599201</v>
      </c>
      <c r="BA340" s="518">
        <f t="shared" ref="BA340" si="5405">SUM(AZ329:AZ340)/1000000</f>
        <v>7.3003159999999996</v>
      </c>
      <c r="BB340" s="516">
        <f t="shared" ref="BB340" si="5406">BD340-AZ340</f>
        <v>177656</v>
      </c>
      <c r="BC340" s="518">
        <f t="shared" ref="BC340" si="5407">SUM(BB329:BB340)/1000000</f>
        <v>2.251773</v>
      </c>
      <c r="BD340" s="744">
        <v>776857</v>
      </c>
      <c r="BE340" s="518">
        <f t="shared" si="5161"/>
        <v>9.5520890000000005</v>
      </c>
      <c r="BF340" s="744">
        <v>554244</v>
      </c>
      <c r="BG340" s="518">
        <f t="shared" ref="BG340" si="5408">SUM(BF329:BF340)/1000000</f>
        <v>6.2296069999999997</v>
      </c>
      <c r="BH340" s="516">
        <f t="shared" ref="BH340" si="5409">BJ340-BF340</f>
        <v>3817851</v>
      </c>
      <c r="BI340" s="518">
        <f t="shared" ref="BI340" si="5410">SUM(BH329:BH340)/1000000</f>
        <v>43.503577</v>
      </c>
      <c r="BJ340" s="744">
        <v>4372095</v>
      </c>
      <c r="BK340" s="518">
        <f t="shared" ref="BK340" si="5411">SUM(BJ329:BJ340)/1000000</f>
        <v>49.733184000000001</v>
      </c>
      <c r="BL340" s="516">
        <f t="shared" ref="BL340" si="5412">AZ340+BF340</f>
        <v>1153445</v>
      </c>
      <c r="BM340" s="518">
        <f t="shared" ref="BM340" si="5413">SUM(BL329:BL340)/1000000</f>
        <v>13.529923</v>
      </c>
      <c r="BN340" s="516">
        <f t="shared" ref="BN340" si="5414">BB340+BH340</f>
        <v>3995507</v>
      </c>
      <c r="BO340" s="518">
        <f t="shared" ref="BO340" si="5415">SUM(BN329:BN340)/1000000</f>
        <v>45.75535</v>
      </c>
      <c r="BP340" s="744">
        <v>5149204</v>
      </c>
      <c r="BQ340" s="518">
        <f t="shared" si="492"/>
        <v>59.291908999999997</v>
      </c>
      <c r="BR340" s="20"/>
      <c r="BS340" s="744">
        <v>1093239</v>
      </c>
      <c r="BT340" s="519">
        <f t="shared" ref="BT340" si="5416">SUM(BS329:BS340)/1000000</f>
        <v>12.484890999999999</v>
      </c>
      <c r="BU340" s="516">
        <f t="shared" ref="BU340" si="5417">BW340-BS340</f>
        <v>96452</v>
      </c>
      <c r="BV340" s="519">
        <f t="shared" ref="BV340" si="5418">SUM(BU329:BU340)/1000000</f>
        <v>1.0450440000000001</v>
      </c>
      <c r="BW340" s="744">
        <v>1189691</v>
      </c>
      <c r="BX340" s="519">
        <f t="shared" si="5162"/>
        <v>13.529935</v>
      </c>
      <c r="BY340" s="744">
        <v>1902653</v>
      </c>
      <c r="BZ340" s="519">
        <f t="shared" ref="BZ340" si="5419">SUM(BY329:BY340)/1000000</f>
        <v>23.904449</v>
      </c>
      <c r="CA340" s="516">
        <f t="shared" ref="CA340" si="5420">CC340-BY340</f>
        <v>2102920</v>
      </c>
      <c r="CB340" s="519">
        <f t="shared" ref="CB340" si="5421">SUM(CA329:CA340)/1000000</f>
        <v>22.588421</v>
      </c>
      <c r="CC340" s="744">
        <v>4005573</v>
      </c>
      <c r="CD340" s="519">
        <f t="shared" ref="CD340" si="5422">SUM(CC329:CC340)/1000000</f>
        <v>46.492870000000003</v>
      </c>
      <c r="CE340" s="516">
        <f t="shared" ref="CE340" si="5423">BS340+BY340</f>
        <v>2995892</v>
      </c>
      <c r="CF340" s="519">
        <f t="shared" ref="CF340" si="5424">SUM(CE329:CE340)/1000000</f>
        <v>36.389339999999997</v>
      </c>
      <c r="CG340" s="516">
        <f t="shared" ref="CG340" si="5425">CI340-CE340</f>
        <v>2201084</v>
      </c>
      <c r="CH340" s="519">
        <f t="shared" ref="CH340" si="5426">SUM(CG329:CG340)/1000000</f>
        <v>23.655556000000001</v>
      </c>
      <c r="CI340" s="744">
        <v>5196976</v>
      </c>
      <c r="CJ340" s="471">
        <f t="shared" si="3163"/>
        <v>60.044896000000001</v>
      </c>
      <c r="CK340" s="96"/>
      <c r="CL340" s="514">
        <v>1003</v>
      </c>
      <c r="CM340" s="868">
        <f t="shared" si="4615"/>
        <v>1.0977068793619142</v>
      </c>
      <c r="CO340" s="96"/>
      <c r="CP340" s="666">
        <f t="shared" ref="CP340" si="5427">AZ340*$CM340</f>
        <v>657747.05982053839</v>
      </c>
      <c r="CQ340" s="693">
        <f t="shared" ref="CQ340" si="5428">SUM(CP329:CP340)/1000000</f>
        <v>8.0359276903791859</v>
      </c>
      <c r="CR340" s="666">
        <f t="shared" ref="CR340" si="5429">BB340*$CM340</f>
        <v>195014.21335992025</v>
      </c>
      <c r="CS340" s="693">
        <f t="shared" ref="CS340" si="5430">SUM(CR329:CR340)/1000000</f>
        <v>2.4786749758659172</v>
      </c>
      <c r="CT340" s="666">
        <f t="shared" ref="CT340" si="5431">BD340*$CM340</f>
        <v>852761.27318045858</v>
      </c>
      <c r="CU340" s="693">
        <f t="shared" ref="CU340" si="5432">SUM(CT329:CT340)/1000000</f>
        <v>10.514602666245105</v>
      </c>
      <c r="CV340" s="666">
        <f t="shared" ref="CV340" si="5433">BF340*$CM340</f>
        <v>608397.45164506475</v>
      </c>
      <c r="CW340" s="693">
        <f t="shared" ref="CW340" si="5434">SUM(CV329:CV340)/1000000</f>
        <v>6.8570600856887429</v>
      </c>
      <c r="CX340" s="666">
        <f t="shared" ref="CX340" si="5435">BH340*$CM340</f>
        <v>4190881.3070787638</v>
      </c>
      <c r="CY340" s="693">
        <f t="shared" ref="CY340" si="5436">SUM(CX329:CX340)/1000000</f>
        <v>47.888716234484249</v>
      </c>
      <c r="CZ340" s="666">
        <f t="shared" ref="CZ340" si="5437">BJ340*$CM340</f>
        <v>4799278.758723828</v>
      </c>
      <c r="DA340" s="693">
        <f t="shared" ref="DA340" si="5438">SUM(CZ329:CZ340)/1000000</f>
        <v>54.745776320172979</v>
      </c>
      <c r="DB340" s="666">
        <f t="shared" ref="DB340" si="5439">BL340*$CM340</f>
        <v>1266144.5114656033</v>
      </c>
      <c r="DC340" s="693">
        <f t="shared" ref="DC340" si="5440">SUM(DB329:DB340)/1000000</f>
        <v>14.892987776067931</v>
      </c>
      <c r="DD340" s="666">
        <f t="shared" ref="DD340" si="5441">BN340*$CM340</f>
        <v>4385895.5204386842</v>
      </c>
      <c r="DE340" s="693">
        <f t="shared" ref="DE340" si="5442">SUM(DD329:DD340)/1000000</f>
        <v>50.367391210350164</v>
      </c>
      <c r="DF340" s="666">
        <f t="shared" ref="DF340" si="5443">BP340*$CM340</f>
        <v>5652316.6540378863</v>
      </c>
      <c r="DG340" s="693">
        <f t="shared" ref="DG340" si="5444">SUM(DF329:DF340)/1000000</f>
        <v>65.267683585172804</v>
      </c>
      <c r="DH340" s="20"/>
      <c r="DI340" s="666">
        <f t="shared" ref="DI340" si="5445">BS340*$CM340</f>
        <v>1200055.9710867398</v>
      </c>
      <c r="DJ340" s="693">
        <f t="shared" ref="DJ340" si="5446">SUM(DI329:DI340)/1000000</f>
        <v>13.741503449206716</v>
      </c>
      <c r="DK340" s="666">
        <f t="shared" ref="DK340" si="5447">BU340*$CM340</f>
        <v>105876.02392821535</v>
      </c>
      <c r="DL340" s="693">
        <f t="shared" ref="DL340" si="5448">SUM(DK329:DK340)/1000000</f>
        <v>1.1500695574538129</v>
      </c>
      <c r="DM340" s="666">
        <f t="shared" ref="DM340" si="5449">BW340*$CM340</f>
        <v>1305931.9950149551</v>
      </c>
      <c r="DN340" s="693">
        <f t="shared" ref="DN340" si="5450">SUM(DM329:DM340)/1000000</f>
        <v>14.891573006660527</v>
      </c>
      <c r="DO340" s="666">
        <f t="shared" ref="DO340" si="5451">BY340*$CM340</f>
        <v>2088555.2871385843</v>
      </c>
      <c r="DP340" s="693">
        <f t="shared" ref="DP340" si="5452">SUM(DO329:DO340)/1000000</f>
        <v>26.311511872490097</v>
      </c>
      <c r="DQ340" s="666">
        <f t="shared" ref="DQ340" si="5453">CA340*$CM340</f>
        <v>2308389.7507477566</v>
      </c>
      <c r="DR340" s="693">
        <f t="shared" ref="DR340" si="5454">SUM(DQ329:DQ340)/1000000</f>
        <v>24.862141716009841</v>
      </c>
      <c r="DS340" s="666">
        <f t="shared" ref="DS340" si="5455">CC340*$CM340</f>
        <v>4396945.0378863411</v>
      </c>
      <c r="DT340" s="693">
        <f t="shared" ref="DT340" si="5456">SUM(DS329:DS340)/1000000</f>
        <v>51.173653588499938</v>
      </c>
      <c r="DU340" s="666">
        <f t="shared" ref="DU340" si="5457">CE340*$CM340</f>
        <v>3288611.2582253241</v>
      </c>
      <c r="DV340" s="666">
        <f t="shared" ref="DV340" si="5458">SUM(DU329:DU340)/1000000</f>
        <v>40.053015321696812</v>
      </c>
      <c r="DW340" s="666">
        <f t="shared" ref="DW340" si="5459">CG340*$CM340</f>
        <v>2416145.0488534397</v>
      </c>
      <c r="DX340" s="693">
        <f t="shared" ref="DX340" si="5460">SUM(DW329:DW340)/1000000</f>
        <v>26.036525043529743</v>
      </c>
      <c r="DY340" s="666">
        <f t="shared" ref="DY340" si="5461">CI340*$CM340</f>
        <v>5704756.3070787638</v>
      </c>
      <c r="DZ340" s="693">
        <f t="shared" ref="DZ340" si="5462">SUM(DY329:DY340)/1000000</f>
        <v>66.089540365226554</v>
      </c>
      <c r="EA340" s="91"/>
      <c r="EB340" s="457">
        <v>272000</v>
      </c>
      <c r="EC340" s="69">
        <f t="shared" si="405"/>
        <v>1171000</v>
      </c>
      <c r="ED340" s="457">
        <v>1443000</v>
      </c>
      <c r="EE340" s="457">
        <v>217000</v>
      </c>
      <c r="EF340" s="69">
        <f t="shared" si="406"/>
        <v>607000</v>
      </c>
      <c r="EG340" s="457">
        <v>824000</v>
      </c>
      <c r="EH340" s="457">
        <v>489000</v>
      </c>
      <c r="EI340" s="69">
        <f t="shared" si="435"/>
        <v>1779000</v>
      </c>
      <c r="EJ340" s="457">
        <v>2268000</v>
      </c>
      <c r="EK340" s="91"/>
      <c r="EL340" s="516">
        <f t="shared" ref="EL340" si="5463">SUM(EB329:EB340)</f>
        <v>3820000</v>
      </c>
      <c r="EM340" s="516">
        <f t="shared" ref="EM340" si="5464">SUM(EC329:EC340)</f>
        <v>18517000</v>
      </c>
      <c r="EN340" s="516">
        <f t="shared" ref="EN340" si="5465">SUM(ED329:ED340)</f>
        <v>22337000</v>
      </c>
      <c r="EO340" s="516">
        <f t="shared" ref="EO340" si="5466">SUM(EE329:EE340)</f>
        <v>3469000</v>
      </c>
      <c r="EP340" s="516">
        <f t="shared" ref="EP340" si="5467">SUM(EF329:EF340)</f>
        <v>14084000</v>
      </c>
      <c r="EQ340" s="516">
        <f t="shared" ref="EQ340" si="5468">SUM(EG329:EG340)</f>
        <v>17553000</v>
      </c>
      <c r="ER340" s="516">
        <f t="shared" ref="ER340" si="5469">SUM(EH329:EH340)</f>
        <v>7289000</v>
      </c>
      <c r="ES340" s="516">
        <f t="shared" ref="ES340" si="5470">SUM(EI329:EI340)</f>
        <v>32605000</v>
      </c>
      <c r="ET340" s="516">
        <f t="shared" ref="ET340" si="5471">SUM(EJ329:EJ340)</f>
        <v>39894000</v>
      </c>
      <c r="EU340" s="91"/>
    </row>
    <row r="341" spans="1:151">
      <c r="A341" s="61">
        <v>43282</v>
      </c>
      <c r="B341" s="457">
        <v>615</v>
      </c>
      <c r="C341" s="70">
        <f t="shared" si="437"/>
        <v>1147</v>
      </c>
      <c r="D341" s="457">
        <v>1762</v>
      </c>
      <c r="E341" s="70">
        <f t="shared" ref="E341" si="5472">H341-B341</f>
        <v>4525</v>
      </c>
      <c r="F341" s="70">
        <f t="shared" ref="F341" si="5473">I341-C341</f>
        <v>5576</v>
      </c>
      <c r="G341" s="70">
        <f t="shared" ref="G341" si="5474">J341-D341</f>
        <v>10101</v>
      </c>
      <c r="H341" s="457">
        <v>5140</v>
      </c>
      <c r="I341" s="70">
        <f t="shared" si="441"/>
        <v>6723</v>
      </c>
      <c r="J341" s="457">
        <v>11863</v>
      </c>
      <c r="K341" s="23"/>
      <c r="L341" s="457">
        <v>842</v>
      </c>
      <c r="M341" s="70">
        <f t="shared" ref="M341:M344" si="5475">N341-L341</f>
        <v>1180</v>
      </c>
      <c r="N341" s="457">
        <v>2022</v>
      </c>
      <c r="O341" s="70">
        <f t="shared" ref="O341" si="5476">R341-L341</f>
        <v>1766</v>
      </c>
      <c r="P341" s="70">
        <f t="shared" ref="P341" si="5477">S341-M341</f>
        <v>2744</v>
      </c>
      <c r="Q341" s="70">
        <f t="shared" ref="Q341" si="5478">T341-N341</f>
        <v>4510</v>
      </c>
      <c r="R341" s="457">
        <v>2608</v>
      </c>
      <c r="S341" s="70">
        <f t="shared" ref="S341:S344" si="5479">T341-R341</f>
        <v>3924</v>
      </c>
      <c r="T341" s="457">
        <v>6532</v>
      </c>
      <c r="U341" s="23"/>
      <c r="V341" s="457">
        <v>-227</v>
      </c>
      <c r="W341" s="70">
        <f t="shared" ref="W341:W344" si="5480">+C341-M341</f>
        <v>-33</v>
      </c>
      <c r="X341" s="457">
        <v>-260</v>
      </c>
      <c r="Y341" s="70">
        <f t="shared" ref="Y341" si="5481">+E341-O341</f>
        <v>2759</v>
      </c>
      <c r="Z341" s="70">
        <f t="shared" ref="Z341" si="5482">+F341-P341</f>
        <v>2832</v>
      </c>
      <c r="AA341" s="70">
        <f t="shared" ref="AA341" si="5483">+G341-Q341</f>
        <v>5591</v>
      </c>
      <c r="AB341" s="457">
        <v>2532</v>
      </c>
      <c r="AC341" s="70">
        <f t="shared" ref="AC341:AC344" si="5484">+I341-S341</f>
        <v>2799</v>
      </c>
      <c r="AD341" s="457">
        <v>5331</v>
      </c>
      <c r="AE341" s="23"/>
      <c r="AF341" s="233">
        <f t="shared" ref="AF341" si="5485">SUM(V330:V341)</f>
        <v>-2453</v>
      </c>
      <c r="AG341" s="233">
        <f t="shared" ref="AG341" si="5486">AH341-AF341</f>
        <v>1373</v>
      </c>
      <c r="AH341" s="233">
        <f t="shared" ref="AH341" si="5487">SUM(X330:X341)</f>
        <v>-1080</v>
      </c>
      <c r="AI341" s="233">
        <f t="shared" ref="AI341" si="5488">AL341-AF341</f>
        <v>35028</v>
      </c>
      <c r="AJ341" s="233">
        <f t="shared" ref="AJ341" si="5489">AM341-AG341</f>
        <v>29831</v>
      </c>
      <c r="AK341" s="233">
        <f t="shared" ref="AK341" si="5490">AN341-AH341</f>
        <v>64859</v>
      </c>
      <c r="AL341" s="233">
        <f t="shared" ref="AL341" si="5491">SUM(AB330:AB341)</f>
        <v>32575</v>
      </c>
      <c r="AM341" s="233">
        <f t="shared" ref="AM341" si="5492">AN341-AL341</f>
        <v>31204</v>
      </c>
      <c r="AN341" s="233">
        <f t="shared" ref="AN341" si="5493">SUM(AD330:AD341)</f>
        <v>63779</v>
      </c>
      <c r="AO341" s="23"/>
      <c r="AP341" s="233">
        <f t="shared" ref="AP341" si="5494">SUM(B330:B341)</f>
        <v>7215</v>
      </c>
      <c r="AQ341" s="233">
        <f t="shared" ref="AQ341" si="5495">SUM(L330:L341)</f>
        <v>9668</v>
      </c>
      <c r="AR341" s="233">
        <f t="shared" ref="AR341" si="5496">SUM(V330:V341)</f>
        <v>-2453</v>
      </c>
      <c r="AS341" s="233">
        <f t="shared" ref="AS341" si="5497">SUM(E330:E341)</f>
        <v>50374</v>
      </c>
      <c r="AT341" s="233">
        <f t="shared" ref="AT341" si="5498">SUM(O330:O341)</f>
        <v>15346</v>
      </c>
      <c r="AU341" s="233">
        <f t="shared" ref="AU341" si="5499">+SUM(Y330:Y341)</f>
        <v>35028</v>
      </c>
      <c r="AV341" s="409">
        <f t="shared" ref="AV341" si="5500">SUM(H330:H341)</f>
        <v>57589</v>
      </c>
      <c r="AW341" s="409">
        <f t="shared" ref="AW341" si="5501">SUM(R330:R341)</f>
        <v>25014</v>
      </c>
      <c r="AX341" s="233">
        <f t="shared" ref="AX341" si="5502">SUM(AB330:AB341)</f>
        <v>32575</v>
      </c>
      <c r="AY341" s="75"/>
      <c r="AZ341" s="744">
        <v>567732</v>
      </c>
      <c r="BA341" s="518">
        <f t="shared" ref="BA341" si="5503">SUM(AZ330:AZ341)/1000000</f>
        <v>6.9282539999999999</v>
      </c>
      <c r="BB341" s="516">
        <f t="shared" ref="BB341" si="5504">BD341-AZ341</f>
        <v>272135</v>
      </c>
      <c r="BC341" s="518">
        <f t="shared" ref="BC341" si="5505">SUM(BB330:BB341)/1000000</f>
        <v>2.369399</v>
      </c>
      <c r="BD341" s="744">
        <v>839867</v>
      </c>
      <c r="BE341" s="518">
        <f t="shared" si="5161"/>
        <v>9.2976530000000004</v>
      </c>
      <c r="BF341" s="744">
        <v>614559</v>
      </c>
      <c r="BG341" s="518">
        <f t="shared" ref="BG341" si="5506">SUM(BF330:BF341)/1000000</f>
        <v>6.2667909999999996</v>
      </c>
      <c r="BH341" s="516">
        <f t="shared" ref="BH341" si="5507">BJ341-BF341</f>
        <v>4257151</v>
      </c>
      <c r="BI341" s="518">
        <f t="shared" ref="BI341" si="5508">SUM(BH330:BH341)/1000000</f>
        <v>44.134503000000002</v>
      </c>
      <c r="BJ341" s="744">
        <v>4871710</v>
      </c>
      <c r="BK341" s="518">
        <f t="shared" ref="BK341" si="5509">SUM(BJ330:BJ341)/1000000</f>
        <v>50.401294</v>
      </c>
      <c r="BL341" s="516">
        <f t="shared" ref="BL341" si="5510">AZ341+BF341</f>
        <v>1182291</v>
      </c>
      <c r="BM341" s="518">
        <f t="shared" ref="BM341" si="5511">SUM(BL330:BL341)/1000000</f>
        <v>13.195045</v>
      </c>
      <c r="BN341" s="516">
        <f t="shared" ref="BN341" si="5512">BB341+BH341</f>
        <v>4529286</v>
      </c>
      <c r="BO341" s="518">
        <f t="shared" ref="BO341" si="5513">SUM(BN330:BN341)/1000000</f>
        <v>46.503901999999997</v>
      </c>
      <c r="BP341" s="744">
        <v>5712006</v>
      </c>
      <c r="BQ341" s="518">
        <f t="shared" si="492"/>
        <v>59.705449999999999</v>
      </c>
      <c r="BR341" s="20"/>
      <c r="BS341" s="744">
        <v>1148722</v>
      </c>
      <c r="BT341" s="519">
        <f t="shared" ref="BT341" si="5514">SUM(BS330:BS341)/1000000</f>
        <v>12.705768000000001</v>
      </c>
      <c r="BU341" s="516">
        <f t="shared" ref="BU341" si="5515">BW341-BS341</f>
        <v>89756</v>
      </c>
      <c r="BV341" s="519">
        <f t="shared" ref="BV341" si="5516">SUM(BU330:BU341)/1000000</f>
        <v>1.0588919999999999</v>
      </c>
      <c r="BW341" s="744">
        <v>1238478</v>
      </c>
      <c r="BX341" s="519">
        <f t="shared" si="5162"/>
        <v>13.764659999999999</v>
      </c>
      <c r="BY341" s="744">
        <v>2187599</v>
      </c>
      <c r="BZ341" s="519">
        <f t="shared" ref="BZ341" si="5517">SUM(BY330:BY341)/1000000</f>
        <v>24.172349000000001</v>
      </c>
      <c r="CA341" s="516">
        <f t="shared" ref="CA341" si="5518">CC341-BY341</f>
        <v>2282256</v>
      </c>
      <c r="CB341" s="519">
        <f t="shared" ref="CB341" si="5519">SUM(CA330:CA341)/1000000</f>
        <v>23.236702000000001</v>
      </c>
      <c r="CC341" s="744">
        <v>4469855</v>
      </c>
      <c r="CD341" s="519">
        <f t="shared" ref="CD341" si="5520">SUM(CC330:CC341)/1000000</f>
        <v>47.409050999999998</v>
      </c>
      <c r="CE341" s="516">
        <f t="shared" ref="CE341" si="5521">BS341+BY341</f>
        <v>3336321</v>
      </c>
      <c r="CF341" s="519">
        <f t="shared" ref="CF341" si="5522">SUM(CE330:CE341)/1000000</f>
        <v>36.878117000000003</v>
      </c>
      <c r="CG341" s="516">
        <f t="shared" ref="CG341" si="5523">CI341-CE341</f>
        <v>2374408</v>
      </c>
      <c r="CH341" s="519">
        <f t="shared" ref="CH341" si="5524">SUM(CG330:CG341)/1000000</f>
        <v>24.318508999999999</v>
      </c>
      <c r="CI341" s="744">
        <v>5710729</v>
      </c>
      <c r="CJ341" s="471">
        <f t="shared" si="3163"/>
        <v>61.196626000000002</v>
      </c>
      <c r="CK341" s="96"/>
      <c r="CL341" s="514">
        <f>+CL340</f>
        <v>1003</v>
      </c>
      <c r="CM341" s="868">
        <f t="shared" si="4615"/>
        <v>1.0977068793619142</v>
      </c>
      <c r="CO341" s="96"/>
      <c r="CP341" s="666">
        <f t="shared" ref="CP341" si="5525">AZ341*$CM341</f>
        <v>623203.32203389832</v>
      </c>
      <c r="CQ341" s="693">
        <f t="shared" ref="CQ341" si="5526">SUM(CP330:CP341)/1000000</f>
        <v>7.6244178184130842</v>
      </c>
      <c r="CR341" s="666">
        <f t="shared" ref="CR341" si="5527">BB341*$CM341</f>
        <v>298724.46161515452</v>
      </c>
      <c r="CS341" s="693">
        <f t="shared" ref="CS341" si="5528">SUM(CR330:CR341)/1000000</f>
        <v>2.6072850284810718</v>
      </c>
      <c r="CT341" s="666">
        <f t="shared" ref="CT341" si="5529">BD341*$CM341</f>
        <v>921927.78364905284</v>
      </c>
      <c r="CU341" s="693">
        <f t="shared" ref="CU341" si="5530">SUM(CT330:CT341)/1000000</f>
        <v>10.231702846894159</v>
      </c>
      <c r="CV341" s="666">
        <f t="shared" ref="CV341" si="5531">BF341*$CM341</f>
        <v>674605.64207377867</v>
      </c>
      <c r="CW341" s="693">
        <f t="shared" ref="CW341" si="5532">SUM(CV330:CV341)/1000000</f>
        <v>6.895975852762521</v>
      </c>
      <c r="CX341" s="666">
        <f t="shared" ref="CX341" si="5533">BH341*$CM341</f>
        <v>4673103.9391824529</v>
      </c>
      <c r="CY341" s="693">
        <f t="shared" ref="CY341" si="5534">SUM(CX330:CX341)/1000000</f>
        <v>48.569346448666693</v>
      </c>
      <c r="CZ341" s="666">
        <f t="shared" ref="CZ341" si="5535">BJ341*$CM341</f>
        <v>5347709.5812562313</v>
      </c>
      <c r="DA341" s="693">
        <f t="shared" ref="DA341" si="5536">SUM(CZ330:CZ341)/1000000</f>
        <v>55.465322301429204</v>
      </c>
      <c r="DB341" s="666">
        <f t="shared" ref="DB341" si="5537">BL341*$CM341</f>
        <v>1297808.9641076769</v>
      </c>
      <c r="DC341" s="693">
        <f t="shared" ref="DC341" si="5538">SUM(DB330:DB341)/1000000</f>
        <v>14.520393671175606</v>
      </c>
      <c r="DD341" s="666">
        <f t="shared" ref="DD341" si="5539">BN341*$CM341</f>
        <v>4971828.4007976074</v>
      </c>
      <c r="DE341" s="693">
        <f t="shared" ref="DE341" si="5540">SUM(DD330:DD341)/1000000</f>
        <v>51.176631477147765</v>
      </c>
      <c r="DF341" s="666">
        <f t="shared" ref="DF341" si="5541">BP341*$CM341</f>
        <v>6270108.2811565306</v>
      </c>
      <c r="DG341" s="693">
        <f t="shared" ref="DG341" si="5542">SUM(DF330:DF341)/1000000</f>
        <v>65.704181901329335</v>
      </c>
      <c r="DH341" s="20"/>
      <c r="DI341" s="666">
        <f t="shared" ref="DI341" si="5543">BS341*$CM341</f>
        <v>1260960.0418743768</v>
      </c>
      <c r="DJ341" s="693">
        <f t="shared" ref="DJ341" si="5544">SUM(DI330:DI341)/1000000</f>
        <v>13.980906146081093</v>
      </c>
      <c r="DK341" s="666">
        <f t="shared" ref="DK341" si="5545">BU341*$CM341</f>
        <v>98525.778664007972</v>
      </c>
      <c r="DL341" s="693">
        <f t="shared" ref="DL341" si="5546">SUM(DK330:DK341)/1000000</f>
        <v>1.1650206281178208</v>
      </c>
      <c r="DM341" s="666">
        <f t="shared" ref="DM341" si="5547">BW341*$CM341</f>
        <v>1359485.8205383848</v>
      </c>
      <c r="DN341" s="693">
        <f t="shared" ref="DN341" si="5548">SUM(DM330:DM341)/1000000</f>
        <v>15.145926774198912</v>
      </c>
      <c r="DO341" s="666">
        <f t="shared" ref="DO341" si="5549">BY341*$CM341</f>
        <v>2401342.4715852444</v>
      </c>
      <c r="DP341" s="693">
        <f t="shared" ref="DP341" si="5550">SUM(DO330:DO341)/1000000</f>
        <v>26.599265745075343</v>
      </c>
      <c r="DQ341" s="666">
        <f t="shared" ref="DQ341" si="5551">CA341*$CM341</f>
        <v>2505248.1116650049</v>
      </c>
      <c r="DR341" s="693">
        <f t="shared" ref="DR341" si="5552">SUM(DQ330:DQ341)/1000000</f>
        <v>25.568383352674843</v>
      </c>
      <c r="DS341" s="666">
        <f t="shared" ref="DS341" si="5553">CC341*$CM341</f>
        <v>4906590.5832502488</v>
      </c>
      <c r="DT341" s="693">
        <f t="shared" ref="DT341" si="5554">SUM(DS330:DS341)/1000000</f>
        <v>52.167649097750193</v>
      </c>
      <c r="DU341" s="666">
        <f t="shared" ref="DU341" si="5555">CE341*$CM341</f>
        <v>3662302.513459621</v>
      </c>
      <c r="DV341" s="666">
        <f t="shared" ref="DV341" si="5556">SUM(DU330:DU341)/1000000</f>
        <v>40.580171891156432</v>
      </c>
      <c r="DW341" s="666">
        <f t="shared" ref="DW341" si="5557">CG341*$CM341</f>
        <v>2606403.996011964</v>
      </c>
      <c r="DX341" s="693">
        <f t="shared" ref="DX341" si="5558">SUM(DW330:DW341)/1000000</f>
        <v>26.758617084541708</v>
      </c>
      <c r="DY341" s="666">
        <f t="shared" ref="DY341" si="5559">CI341*$CM341</f>
        <v>6268706.509471585</v>
      </c>
      <c r="DZ341" s="693">
        <f t="shared" ref="DZ341" si="5560">SUM(DY330:DY341)/1000000</f>
        <v>67.338788975698137</v>
      </c>
      <c r="EA341" s="91"/>
      <c r="EB341" s="457">
        <v>315000</v>
      </c>
      <c r="EC341" s="69">
        <f t="shared" si="405"/>
        <v>1373000</v>
      </c>
      <c r="ED341" s="457">
        <v>1688000</v>
      </c>
      <c r="EE341" s="457">
        <v>233000</v>
      </c>
      <c r="EF341" s="69">
        <f t="shared" si="406"/>
        <v>756000</v>
      </c>
      <c r="EG341" s="457">
        <v>989000</v>
      </c>
      <c r="EH341" s="457">
        <v>548000</v>
      </c>
      <c r="EI341" s="69">
        <f t="shared" si="435"/>
        <v>2129000</v>
      </c>
      <c r="EJ341" s="457">
        <v>2677000</v>
      </c>
      <c r="EK341" s="91"/>
      <c r="EL341" s="516">
        <f t="shared" ref="EL341" si="5561">SUM(EB330:EB341)</f>
        <v>3809000</v>
      </c>
      <c r="EM341" s="516">
        <f t="shared" ref="EM341" si="5562">SUM(EC330:EC341)</f>
        <v>18567000</v>
      </c>
      <c r="EN341" s="516">
        <f t="shared" ref="EN341" si="5563">SUM(ED330:ED341)</f>
        <v>22376000</v>
      </c>
      <c r="EO341" s="516">
        <f t="shared" ref="EO341" si="5564">SUM(EE330:EE341)</f>
        <v>3466000</v>
      </c>
      <c r="EP341" s="516">
        <f t="shared" ref="EP341" si="5565">SUM(EF330:EF341)</f>
        <v>14052000</v>
      </c>
      <c r="EQ341" s="516">
        <f t="shared" ref="EQ341" si="5566">SUM(EG330:EG341)</f>
        <v>17518000</v>
      </c>
      <c r="ER341" s="516">
        <f t="shared" ref="ER341" si="5567">SUM(EH330:EH341)</f>
        <v>7276000</v>
      </c>
      <c r="ES341" s="516">
        <f t="shared" ref="ES341" si="5568">SUM(EI330:EI341)</f>
        <v>32622000</v>
      </c>
      <c r="ET341" s="516">
        <f t="shared" ref="ET341" si="5569">SUM(EJ330:EJ341)</f>
        <v>39898000</v>
      </c>
      <c r="EU341" s="91"/>
    </row>
    <row r="342" spans="1:151">
      <c r="A342" s="61">
        <v>43313</v>
      </c>
      <c r="B342" s="457">
        <v>512</v>
      </c>
      <c r="C342" s="70">
        <f t="shared" si="437"/>
        <v>1186</v>
      </c>
      <c r="D342" s="457">
        <v>1698</v>
      </c>
      <c r="E342" s="70">
        <f t="shared" ref="E342" si="5570">H342-B342</f>
        <v>3911</v>
      </c>
      <c r="F342" s="70">
        <f t="shared" ref="F342" si="5571">I342-C342</f>
        <v>4484</v>
      </c>
      <c r="G342" s="70">
        <f t="shared" ref="G342" si="5572">J342-D342</f>
        <v>8395</v>
      </c>
      <c r="H342" s="457">
        <v>4423</v>
      </c>
      <c r="I342" s="70">
        <f t="shared" si="441"/>
        <v>5670</v>
      </c>
      <c r="J342" s="457">
        <v>10093</v>
      </c>
      <c r="K342" s="23"/>
      <c r="L342" s="457">
        <v>698</v>
      </c>
      <c r="M342" s="70">
        <f t="shared" si="5475"/>
        <v>1127</v>
      </c>
      <c r="N342" s="457">
        <v>1825</v>
      </c>
      <c r="O342" s="70">
        <f t="shared" ref="O342" si="5573">R342-L342</f>
        <v>1451</v>
      </c>
      <c r="P342" s="70">
        <f t="shared" ref="P342" si="5574">S342-M342</f>
        <v>2188</v>
      </c>
      <c r="Q342" s="70">
        <f t="shared" ref="Q342" si="5575">T342-N342</f>
        <v>3639</v>
      </c>
      <c r="R342" s="457">
        <v>2149</v>
      </c>
      <c r="S342" s="70">
        <f t="shared" si="5479"/>
        <v>3315</v>
      </c>
      <c r="T342" s="457">
        <v>5464</v>
      </c>
      <c r="U342" s="23"/>
      <c r="V342" s="457">
        <v>-186</v>
      </c>
      <c r="W342" s="70">
        <f t="shared" si="5480"/>
        <v>59</v>
      </c>
      <c r="X342" s="457">
        <v>-127</v>
      </c>
      <c r="Y342" s="70">
        <f t="shared" ref="Y342" si="5576">+E342-O342</f>
        <v>2460</v>
      </c>
      <c r="Z342" s="70">
        <f t="shared" ref="Z342" si="5577">+F342-P342</f>
        <v>2296</v>
      </c>
      <c r="AA342" s="70">
        <f t="shared" ref="AA342" si="5578">+G342-Q342</f>
        <v>4756</v>
      </c>
      <c r="AB342" s="457">
        <v>2274</v>
      </c>
      <c r="AC342" s="70">
        <f t="shared" si="5484"/>
        <v>2355</v>
      </c>
      <c r="AD342" s="457">
        <v>4629</v>
      </c>
      <c r="AE342" s="23"/>
      <c r="AF342" s="233">
        <f t="shared" ref="AF342" si="5579">SUM(V331:V342)</f>
        <v>-2533</v>
      </c>
      <c r="AG342" s="233">
        <f t="shared" ref="AG342" si="5580">AH342-AF342</f>
        <v>1317</v>
      </c>
      <c r="AH342" s="233">
        <f t="shared" ref="AH342" si="5581">SUM(X331:X342)</f>
        <v>-1216</v>
      </c>
      <c r="AI342" s="233">
        <f t="shared" ref="AI342" si="5582">AL342-AF342</f>
        <v>34628</v>
      </c>
      <c r="AJ342" s="233">
        <f t="shared" ref="AJ342" si="5583">AM342-AG342</f>
        <v>29876</v>
      </c>
      <c r="AK342" s="233">
        <f t="shared" ref="AK342" si="5584">AN342-AH342</f>
        <v>64504</v>
      </c>
      <c r="AL342" s="233">
        <f t="shared" ref="AL342" si="5585">SUM(AB331:AB342)</f>
        <v>32095</v>
      </c>
      <c r="AM342" s="233">
        <f t="shared" ref="AM342" si="5586">AN342-AL342</f>
        <v>31193</v>
      </c>
      <c r="AN342" s="233">
        <f t="shared" ref="AN342" si="5587">SUM(AD331:AD342)</f>
        <v>63288</v>
      </c>
      <c r="AO342" s="23"/>
      <c r="AP342" s="233">
        <f t="shared" ref="AP342" si="5588">SUM(B331:B342)</f>
        <v>7222</v>
      </c>
      <c r="AQ342" s="233">
        <f t="shared" ref="AQ342" si="5589">SUM(L331:L342)</f>
        <v>9755</v>
      </c>
      <c r="AR342" s="233">
        <f t="shared" ref="AR342" si="5590">SUM(V331:V342)</f>
        <v>-2533</v>
      </c>
      <c r="AS342" s="233">
        <f t="shared" ref="AS342" si="5591">SUM(E331:E342)</f>
        <v>50107</v>
      </c>
      <c r="AT342" s="233">
        <f t="shared" ref="AT342" si="5592">SUM(O331:O342)</f>
        <v>15479</v>
      </c>
      <c r="AU342" s="233">
        <f t="shared" ref="AU342" si="5593">+SUM(Y331:Y342)</f>
        <v>34628</v>
      </c>
      <c r="AV342" s="409">
        <f t="shared" ref="AV342" si="5594">SUM(H331:H342)</f>
        <v>57329</v>
      </c>
      <c r="AW342" s="409">
        <f t="shared" ref="AW342" si="5595">SUM(R331:R342)</f>
        <v>25234</v>
      </c>
      <c r="AX342" s="233">
        <f t="shared" ref="AX342" si="5596">SUM(AB331:AB342)</f>
        <v>32095</v>
      </c>
      <c r="AY342" s="75"/>
      <c r="AZ342" s="744">
        <v>603582</v>
      </c>
      <c r="BA342" s="518">
        <f t="shared" ref="BA342" si="5597">SUM(AZ331:AZ342)/1000000</f>
        <v>7.0093030000000001</v>
      </c>
      <c r="BB342" s="516">
        <f t="shared" ref="BB342" si="5598">BD342-AZ342</f>
        <v>178072</v>
      </c>
      <c r="BC342" s="518">
        <f t="shared" ref="BC342" si="5599">SUM(BB331:BB342)/1000000</f>
        <v>2.343569</v>
      </c>
      <c r="BD342" s="744">
        <v>781654</v>
      </c>
      <c r="BE342" s="518">
        <f t="shared" si="5161"/>
        <v>9.3528719999999996</v>
      </c>
      <c r="BF342" s="744">
        <v>480684</v>
      </c>
      <c r="BG342" s="518">
        <f t="shared" ref="BG342" si="5600">SUM(BF331:BF342)/1000000</f>
        <v>6.2433769999999997</v>
      </c>
      <c r="BH342" s="516">
        <f t="shared" ref="BH342" si="5601">BJ342-BF342</f>
        <v>3028501</v>
      </c>
      <c r="BI342" s="518">
        <f t="shared" ref="BI342" si="5602">SUM(BH331:BH342)/1000000</f>
        <v>44.400843000000002</v>
      </c>
      <c r="BJ342" s="744">
        <v>3509185</v>
      </c>
      <c r="BK342" s="518">
        <f t="shared" ref="BK342" si="5603">SUM(BJ331:BJ342)/1000000</f>
        <v>50.644219999999997</v>
      </c>
      <c r="BL342" s="516">
        <f t="shared" ref="BL342" si="5604">AZ342+BF342</f>
        <v>1084266</v>
      </c>
      <c r="BM342" s="518">
        <f t="shared" ref="BM342" si="5605">SUM(BL331:BL342)/1000000</f>
        <v>13.25268</v>
      </c>
      <c r="BN342" s="516">
        <f t="shared" ref="BN342" si="5606">BB342+BH342</f>
        <v>3206573</v>
      </c>
      <c r="BO342" s="518">
        <f t="shared" ref="BO342" si="5607">SUM(BN331:BN342)/1000000</f>
        <v>46.744411999999997</v>
      </c>
      <c r="BP342" s="744">
        <v>4291488</v>
      </c>
      <c r="BQ342" s="518">
        <f t="shared" si="492"/>
        <v>60.003399000000002</v>
      </c>
      <c r="BR342" s="20"/>
      <c r="BS342" s="744">
        <v>1164596</v>
      </c>
      <c r="BT342" s="519">
        <f t="shared" ref="BT342" si="5608">SUM(BS331:BS342)/1000000</f>
        <v>12.731779</v>
      </c>
      <c r="BU342" s="516">
        <f t="shared" ref="BU342" si="5609">BW342-BS342</f>
        <v>139866</v>
      </c>
      <c r="BV342" s="519">
        <f t="shared" ref="BV342" si="5610">SUM(BU331:BU342)/1000000</f>
        <v>1.1223939999999999</v>
      </c>
      <c r="BW342" s="744">
        <v>1304462</v>
      </c>
      <c r="BX342" s="519">
        <f t="shared" si="5162"/>
        <v>13.854172999999999</v>
      </c>
      <c r="BY342" s="744">
        <v>2232690</v>
      </c>
      <c r="BZ342" s="519">
        <f t="shared" ref="BZ342" si="5611">SUM(BY331:BY342)/1000000</f>
        <v>24.364885000000001</v>
      </c>
      <c r="CA342" s="516">
        <f t="shared" ref="CA342" si="5612">CC342-BY342</f>
        <v>2172404</v>
      </c>
      <c r="CB342" s="519">
        <f t="shared" ref="CB342" si="5613">SUM(CA331:CA342)/1000000</f>
        <v>23.649791</v>
      </c>
      <c r="CC342" s="744">
        <v>4405094</v>
      </c>
      <c r="CD342" s="519">
        <f t="shared" ref="CD342" si="5614">SUM(CC331:CC342)/1000000</f>
        <v>48.014676000000001</v>
      </c>
      <c r="CE342" s="516">
        <f t="shared" ref="CE342" si="5615">BS342+BY342</f>
        <v>3397286</v>
      </c>
      <c r="CF342" s="519">
        <f t="shared" ref="CF342" si="5616">SUM(CE331:CE342)/1000000</f>
        <v>37.096663999999997</v>
      </c>
      <c r="CG342" s="516">
        <f t="shared" ref="CG342" si="5617">CI342-CE342</f>
        <v>2314419</v>
      </c>
      <c r="CH342" s="519">
        <f t="shared" ref="CH342" si="5618">SUM(CG331:CG342)/1000000</f>
        <v>24.795279000000001</v>
      </c>
      <c r="CI342" s="744">
        <v>5711705</v>
      </c>
      <c r="CJ342" s="471">
        <f t="shared" si="3163"/>
        <v>61.891942999999998</v>
      </c>
      <c r="CK342" s="96"/>
      <c r="CL342" s="514">
        <f>+CL340</f>
        <v>1003</v>
      </c>
      <c r="CM342" s="868">
        <f t="shared" si="4615"/>
        <v>1.0977068793619142</v>
      </c>
      <c r="CO342" s="96"/>
      <c r="CP342" s="666">
        <f t="shared" ref="CP342" si="5619">AZ342*$CM342</f>
        <v>662556.11365902296</v>
      </c>
      <c r="CQ342" s="693">
        <f t="shared" ref="CQ342" si="5620">SUM(CP331:CP342)/1000000</f>
        <v>7.711665099072107</v>
      </c>
      <c r="CR342" s="666">
        <f t="shared" ref="CR342" si="5621">BB342*$CM342</f>
        <v>195470.85942173479</v>
      </c>
      <c r="CS342" s="693">
        <f t="shared" ref="CS342" si="5622">SUM(CR331:CR342)/1000000</f>
        <v>2.5782597859028065</v>
      </c>
      <c r="CT342" s="666">
        <f t="shared" ref="CT342" si="5623">BD342*$CM342</f>
        <v>858026.97308075777</v>
      </c>
      <c r="CU342" s="693">
        <f t="shared" ref="CU342" si="5624">SUM(CT331:CT342)/1000000</f>
        <v>10.289924884974914</v>
      </c>
      <c r="CV342" s="666">
        <f t="shared" ref="CV342" si="5625">BF342*$CM342</f>
        <v>527650.13359920238</v>
      </c>
      <c r="CW342" s="693">
        <f t="shared" ref="CW342" si="5626">SUM(CV331:CV342)/1000000</f>
        <v>6.8686140883617233</v>
      </c>
      <c r="CX342" s="666">
        <f t="shared" ref="CX342" si="5627">BH342*$CM342</f>
        <v>3324406.3818544368</v>
      </c>
      <c r="CY342" s="693">
        <f t="shared" ref="CY342" si="5628">SUM(CX331:CX342)/1000000</f>
        <v>48.852613569521132</v>
      </c>
      <c r="CZ342" s="666">
        <f t="shared" ref="CZ342" si="5629">BJ342*$CM342</f>
        <v>3852056.515453639</v>
      </c>
      <c r="DA342" s="693">
        <f t="shared" ref="DA342" si="5630">SUM(CZ331:CZ342)/1000000</f>
        <v>55.721227657882849</v>
      </c>
      <c r="DB342" s="666">
        <f t="shared" ref="DB342" si="5631">BL342*$CM342</f>
        <v>1190206.2472582252</v>
      </c>
      <c r="DC342" s="693">
        <f t="shared" ref="DC342" si="5632">SUM(DB331:DB342)/1000000</f>
        <v>14.580279187433833</v>
      </c>
      <c r="DD342" s="666">
        <f t="shared" ref="DD342" si="5633">BN342*$CM342</f>
        <v>3519877.2412761715</v>
      </c>
      <c r="DE342" s="693">
        <f t="shared" ref="DE342" si="5634">SUM(DD331:DD342)/1000000</f>
        <v>51.430873355423941</v>
      </c>
      <c r="DF342" s="666">
        <f t="shared" ref="DF342" si="5635">BP342*$CM342</f>
        <v>4710795.900299103</v>
      </c>
      <c r="DG342" s="693">
        <f t="shared" ref="DG342" si="5636">SUM(DF331:DF342)/1000000</f>
        <v>66.018091362628439</v>
      </c>
      <c r="DH342" s="20"/>
      <c r="DI342" s="666">
        <f t="shared" ref="DI342" si="5637">BS342*$CM342</f>
        <v>1278385.0408773678</v>
      </c>
      <c r="DJ342" s="693">
        <f t="shared" ref="DJ342" si="5638">SUM(DI331:DI342)/1000000</f>
        <v>14.005709101958461</v>
      </c>
      <c r="DK342" s="666">
        <f t="shared" ref="DK342" si="5639">BU342*$CM342</f>
        <v>153531.87038883349</v>
      </c>
      <c r="DL342" s="693">
        <f t="shared" ref="DL342" si="5640">SUM(DK331:DK342)/1000000</f>
        <v>1.2344757345066544</v>
      </c>
      <c r="DM342" s="666">
        <f t="shared" ref="DM342" si="5641">BW342*$CM342</f>
        <v>1431916.9112662014</v>
      </c>
      <c r="DN342" s="693">
        <f t="shared" ref="DN342" si="5642">SUM(DM331:DM342)/1000000</f>
        <v>15.240184836465113</v>
      </c>
      <c r="DO342" s="666">
        <f t="shared" ref="DO342" si="5643">BY342*$CM342</f>
        <v>2450839.1724825525</v>
      </c>
      <c r="DP342" s="693">
        <f t="shared" ref="DP342" si="5644">SUM(DO331:DO342)/1000000</f>
        <v>26.803895363557892</v>
      </c>
      <c r="DQ342" s="666">
        <f t="shared" ref="DQ342" si="5645">CA342*$CM342</f>
        <v>2384662.8155533401</v>
      </c>
      <c r="DR342" s="693">
        <f t="shared" ref="DR342" si="5646">SUM(DQ331:DQ342)/1000000</f>
        <v>26.016040353228185</v>
      </c>
      <c r="DS342" s="666">
        <f t="shared" ref="DS342" si="5647">CC342*$CM342</f>
        <v>4835501.9880358921</v>
      </c>
      <c r="DT342" s="693">
        <f t="shared" ref="DT342" si="5648">SUM(DS331:DS342)/1000000</f>
        <v>52.819935716786084</v>
      </c>
      <c r="DU342" s="666">
        <f t="shared" ref="DU342" si="5649">CE342*$CM342</f>
        <v>3729224.2133599203</v>
      </c>
      <c r="DV342" s="666">
        <f t="shared" ref="DV342" si="5650">SUM(DU331:DU342)/1000000</f>
        <v>40.809604465516358</v>
      </c>
      <c r="DW342" s="666">
        <f t="shared" ref="DW342" si="5651">CG342*$CM342</f>
        <v>2540553.6580259223</v>
      </c>
      <c r="DX342" s="693">
        <f t="shared" ref="DX342" si="5652">SUM(DW331:DW342)/1000000</f>
        <v>27.275919193567628</v>
      </c>
      <c r="DY342" s="666">
        <f t="shared" ref="DY342" si="5653">CI342*$CM342</f>
        <v>6269777.8713858426</v>
      </c>
      <c r="DZ342" s="693">
        <f t="shared" ref="DZ342" si="5654">SUM(DY331:DY342)/1000000</f>
        <v>68.085523659083989</v>
      </c>
      <c r="EA342" s="91"/>
      <c r="EB342" s="457">
        <v>327000</v>
      </c>
      <c r="EC342" s="69">
        <f t="shared" si="405"/>
        <v>1245000</v>
      </c>
      <c r="ED342" s="457">
        <v>1572000</v>
      </c>
      <c r="EE342" s="457">
        <v>242000</v>
      </c>
      <c r="EF342" s="69">
        <f t="shared" si="406"/>
        <v>711000</v>
      </c>
      <c r="EG342" s="457">
        <v>953000</v>
      </c>
      <c r="EH342" s="457">
        <v>569000</v>
      </c>
      <c r="EI342" s="69">
        <f t="shared" si="435"/>
        <v>1955000</v>
      </c>
      <c r="EJ342" s="457">
        <v>2524000</v>
      </c>
      <c r="EK342" s="91"/>
      <c r="EL342" s="516">
        <f t="shared" ref="EL342" si="5655">SUM(EB331:EB342)</f>
        <v>3829000</v>
      </c>
      <c r="EM342" s="516">
        <f t="shared" ref="EM342" si="5656">SUM(EC331:EC342)</f>
        <v>18627000</v>
      </c>
      <c r="EN342" s="516">
        <f t="shared" ref="EN342" si="5657">SUM(ED331:ED342)</f>
        <v>22456000</v>
      </c>
      <c r="EO342" s="516">
        <f t="shared" ref="EO342" si="5658">SUM(EE331:EE342)</f>
        <v>3478000</v>
      </c>
      <c r="EP342" s="516">
        <f t="shared" ref="EP342" si="5659">SUM(EF331:EF342)</f>
        <v>14045000</v>
      </c>
      <c r="EQ342" s="516">
        <f t="shared" ref="EQ342" si="5660">SUM(EG331:EG342)</f>
        <v>17523000</v>
      </c>
      <c r="ER342" s="516">
        <f t="shared" ref="ER342" si="5661">SUM(EH331:EH342)</f>
        <v>7308000</v>
      </c>
      <c r="ES342" s="516">
        <f t="shared" ref="ES342" si="5662">SUM(EI331:EI342)</f>
        <v>32673000</v>
      </c>
      <c r="ET342" s="516">
        <f t="shared" ref="ET342" si="5663">SUM(EJ331:EJ342)</f>
        <v>39981000</v>
      </c>
      <c r="EU342" s="91"/>
    </row>
    <row r="343" spans="1:151">
      <c r="A343" s="61">
        <v>43344</v>
      </c>
      <c r="B343" s="457">
        <v>551</v>
      </c>
      <c r="C343" s="70">
        <f t="shared" si="437"/>
        <v>1202</v>
      </c>
      <c r="D343" s="457">
        <v>1753</v>
      </c>
      <c r="E343" s="70">
        <f t="shared" ref="E343" si="5664">H343-B343</f>
        <v>4289</v>
      </c>
      <c r="F343" s="70">
        <f t="shared" ref="F343" si="5665">I343-C343</f>
        <v>4973</v>
      </c>
      <c r="G343" s="70">
        <f t="shared" ref="G343" si="5666">J343-D343</f>
        <v>9262</v>
      </c>
      <c r="H343" s="457">
        <v>4840</v>
      </c>
      <c r="I343" s="70">
        <f t="shared" si="441"/>
        <v>6175</v>
      </c>
      <c r="J343" s="457">
        <v>11015</v>
      </c>
      <c r="K343" s="23"/>
      <c r="L343" s="457">
        <v>808</v>
      </c>
      <c r="M343" s="70">
        <f t="shared" si="5475"/>
        <v>1149</v>
      </c>
      <c r="N343" s="457">
        <v>1957</v>
      </c>
      <c r="O343" s="70">
        <f t="shared" ref="O343" si="5667">R343-L343</f>
        <v>1161</v>
      </c>
      <c r="P343" s="70">
        <f t="shared" ref="P343" si="5668">S343-M343</f>
        <v>1634</v>
      </c>
      <c r="Q343" s="70">
        <f t="shared" ref="Q343" si="5669">T343-N343</f>
        <v>2795</v>
      </c>
      <c r="R343" s="457">
        <v>1969</v>
      </c>
      <c r="S343" s="70">
        <f t="shared" si="5479"/>
        <v>2783</v>
      </c>
      <c r="T343" s="457">
        <v>4752</v>
      </c>
      <c r="U343" s="23"/>
      <c r="V343" s="457">
        <v>-257</v>
      </c>
      <c r="W343" s="70">
        <f t="shared" si="5480"/>
        <v>53</v>
      </c>
      <c r="X343" s="457">
        <v>-204</v>
      </c>
      <c r="Y343" s="70">
        <f t="shared" ref="Y343" si="5670">+E343-O343</f>
        <v>3128</v>
      </c>
      <c r="Z343" s="70">
        <f t="shared" ref="Z343" si="5671">+F343-P343</f>
        <v>3339</v>
      </c>
      <c r="AA343" s="70">
        <f t="shared" ref="AA343" si="5672">+G343-Q343</f>
        <v>6467</v>
      </c>
      <c r="AB343" s="457">
        <v>2871</v>
      </c>
      <c r="AC343" s="70">
        <f t="shared" si="5484"/>
        <v>3392</v>
      </c>
      <c r="AD343" s="457">
        <v>6263</v>
      </c>
      <c r="AE343" s="23"/>
      <c r="AF343" s="233">
        <f t="shared" ref="AF343" si="5673">SUM(V332:V343)</f>
        <v>-2740</v>
      </c>
      <c r="AG343" s="233">
        <f t="shared" ref="AG343" si="5674">AH343-AF343</f>
        <v>1165</v>
      </c>
      <c r="AH343" s="233">
        <f t="shared" ref="AH343" si="5675">SUM(X332:X343)</f>
        <v>-1575</v>
      </c>
      <c r="AI343" s="233">
        <f t="shared" ref="AI343" si="5676">AL343-AF343</f>
        <v>34157</v>
      </c>
      <c r="AJ343" s="233">
        <f t="shared" ref="AJ343" si="5677">AM343-AG343</f>
        <v>30151</v>
      </c>
      <c r="AK343" s="233">
        <f t="shared" ref="AK343" si="5678">AN343-AH343</f>
        <v>64308</v>
      </c>
      <c r="AL343" s="233">
        <f t="shared" ref="AL343" si="5679">SUM(AB332:AB343)</f>
        <v>31417</v>
      </c>
      <c r="AM343" s="233">
        <f t="shared" ref="AM343" si="5680">AN343-AL343</f>
        <v>31316</v>
      </c>
      <c r="AN343" s="233">
        <f t="shared" ref="AN343" si="5681">SUM(AD332:AD343)</f>
        <v>62733</v>
      </c>
      <c r="AO343" s="23"/>
      <c r="AP343" s="233">
        <f t="shared" ref="AP343" si="5682">SUM(B332:B343)</f>
        <v>7174</v>
      </c>
      <c r="AQ343" s="233">
        <f t="shared" ref="AQ343" si="5683">SUM(L332:L343)</f>
        <v>9914</v>
      </c>
      <c r="AR343" s="233">
        <f t="shared" ref="AR343" si="5684">SUM(V332:V343)</f>
        <v>-2740</v>
      </c>
      <c r="AS343" s="233">
        <f t="shared" ref="AS343" si="5685">SUM(E332:E343)</f>
        <v>49712</v>
      </c>
      <c r="AT343" s="233">
        <f t="shared" ref="AT343" si="5686">SUM(O332:O343)</f>
        <v>15555</v>
      </c>
      <c r="AU343" s="233">
        <f t="shared" ref="AU343" si="5687">+SUM(Y332:Y343)</f>
        <v>34157</v>
      </c>
      <c r="AV343" s="409">
        <f t="shared" ref="AV343" si="5688">SUM(H332:H343)</f>
        <v>56886</v>
      </c>
      <c r="AW343" s="409">
        <f t="shared" ref="AW343" si="5689">SUM(R332:R343)</f>
        <v>25469</v>
      </c>
      <c r="AX343" s="233">
        <f t="shared" ref="AX343" si="5690">SUM(AB332:AB343)</f>
        <v>31417</v>
      </c>
      <c r="AY343" s="75"/>
      <c r="AZ343" s="744">
        <v>619887</v>
      </c>
      <c r="BA343" s="518">
        <f t="shared" ref="BA343" si="5691">SUM(AZ332:AZ343)/1000000</f>
        <v>7.0730829999999996</v>
      </c>
      <c r="BB343" s="516">
        <f t="shared" ref="BB343" si="5692">BD343-AZ343</f>
        <v>262159</v>
      </c>
      <c r="BC343" s="518">
        <f t="shared" ref="BC343" si="5693">SUM(BB332:BB343)/1000000</f>
        <v>2.4250560000000001</v>
      </c>
      <c r="BD343" s="744">
        <v>882046</v>
      </c>
      <c r="BE343" s="518">
        <f t="shared" si="5161"/>
        <v>9.4981390000000001</v>
      </c>
      <c r="BF343" s="744">
        <v>482789</v>
      </c>
      <c r="BG343" s="518">
        <f t="shared" ref="BG343" si="5694">SUM(BF332:BF343)/1000000</f>
        <v>6.2187130000000002</v>
      </c>
      <c r="BH343" s="516">
        <f t="shared" ref="BH343" si="5695">BJ343-BF343</f>
        <v>3247251</v>
      </c>
      <c r="BI343" s="518">
        <f t="shared" ref="BI343" si="5696">SUM(BH332:BH343)/1000000</f>
        <v>44.821472</v>
      </c>
      <c r="BJ343" s="744">
        <v>3730040</v>
      </c>
      <c r="BK343" s="518">
        <f t="shared" ref="BK343" si="5697">SUM(BJ332:BJ343)/1000000</f>
        <v>51.040185000000001</v>
      </c>
      <c r="BL343" s="516">
        <f t="shared" ref="BL343" si="5698">AZ343+BF343</f>
        <v>1102676</v>
      </c>
      <c r="BM343" s="518">
        <f t="shared" ref="BM343" si="5699">SUM(BL332:BL343)/1000000</f>
        <v>13.291796</v>
      </c>
      <c r="BN343" s="516">
        <f t="shared" ref="BN343" si="5700">BB343+BH343</f>
        <v>3509410</v>
      </c>
      <c r="BO343" s="518">
        <f t="shared" ref="BO343" si="5701">SUM(BN332:BN343)/1000000</f>
        <v>47.246527999999998</v>
      </c>
      <c r="BP343" s="744">
        <v>4612739</v>
      </c>
      <c r="BQ343" s="518">
        <f t="shared" si="492"/>
        <v>60.544638999999997</v>
      </c>
      <c r="BR343" s="20"/>
      <c r="BS343" s="744">
        <v>1160523</v>
      </c>
      <c r="BT343" s="519">
        <f t="shared" ref="BT343" si="5702">SUM(BS332:BS343)/1000000</f>
        <v>12.883635</v>
      </c>
      <c r="BU343" s="516">
        <f t="shared" ref="BU343" si="5703">BW343-BS343</f>
        <v>92943</v>
      </c>
      <c r="BV343" s="519">
        <f t="shared" ref="BV343" si="5704">SUM(BU332:BU343)/1000000</f>
        <v>1.1334</v>
      </c>
      <c r="BW343" s="744">
        <v>1253466</v>
      </c>
      <c r="BX343" s="519">
        <f t="shared" si="5162"/>
        <v>14.017035</v>
      </c>
      <c r="BY343" s="744">
        <v>2069132</v>
      </c>
      <c r="BZ343" s="519">
        <f t="shared" ref="BZ343" si="5705">SUM(BY332:BY343)/1000000</f>
        <v>24.402940000000001</v>
      </c>
      <c r="CA343" s="516">
        <f t="shared" ref="CA343" si="5706">CC343-BY343</f>
        <v>2413176</v>
      </c>
      <c r="CB343" s="519">
        <f t="shared" ref="CB343" si="5707">SUM(CA332:CA343)/1000000</f>
        <v>24.173940000000002</v>
      </c>
      <c r="CC343" s="744">
        <v>4482308</v>
      </c>
      <c r="CD343" s="519">
        <f t="shared" ref="CD343" si="5708">SUM(CC332:CC343)/1000000</f>
        <v>48.576880000000003</v>
      </c>
      <c r="CE343" s="516">
        <f t="shared" ref="CE343" si="5709">BS343+BY343</f>
        <v>3229655</v>
      </c>
      <c r="CF343" s="519">
        <f t="shared" ref="CF343" si="5710">SUM(CE332:CE343)/1000000</f>
        <v>37.286574999999999</v>
      </c>
      <c r="CG343" s="516">
        <f t="shared" ref="CG343" si="5711">CI343-CE343</f>
        <v>2508684</v>
      </c>
      <c r="CH343" s="519">
        <f t="shared" ref="CH343" si="5712">SUM(CG332:CG343)/1000000</f>
        <v>25.330748</v>
      </c>
      <c r="CI343" s="744">
        <v>5738339</v>
      </c>
      <c r="CJ343" s="471">
        <f t="shared" si="3163"/>
        <v>62.617322999999999</v>
      </c>
      <c r="CK343" s="96"/>
      <c r="CL343" s="514">
        <v>1012</v>
      </c>
      <c r="CM343" s="868">
        <f t="shared" si="4615"/>
        <v>1.0879446640316206</v>
      </c>
      <c r="CO343" s="96"/>
      <c r="CP343" s="666">
        <f t="shared" ref="CP343" si="5713">AZ343*$CM343</f>
        <v>674402.75395256921</v>
      </c>
      <c r="CQ343" s="693">
        <f t="shared" ref="CQ343" si="5714">SUM(CP332:CP343)/1000000</f>
        <v>7.7750161494318633</v>
      </c>
      <c r="CR343" s="666">
        <f t="shared" ref="CR343" si="5715">BB343*$CM343</f>
        <v>285214.4851778656</v>
      </c>
      <c r="CS343" s="693">
        <f t="shared" ref="CS343" si="5716">SUM(CR332:CR343)/1000000</f>
        <v>2.6649514447333669</v>
      </c>
      <c r="CT343" s="666">
        <f t="shared" ref="CT343" si="5717">BD343*$CM343</f>
        <v>959617.23913043481</v>
      </c>
      <c r="CU343" s="693">
        <f t="shared" ref="CU343" si="5718">SUM(CT332:CT343)/1000000</f>
        <v>10.43996759416523</v>
      </c>
      <c r="CV343" s="666">
        <f t="shared" ref="CV343" si="5719">BF343*$CM343</f>
        <v>525247.71640316211</v>
      </c>
      <c r="CW343" s="693">
        <f t="shared" ref="CW343" si="5720">SUM(CV332:CV343)/1000000</f>
        <v>6.8362712329085982</v>
      </c>
      <c r="CX343" s="666">
        <f t="shared" ref="CX343" si="5721">BH343*$CM343</f>
        <v>3532829.3982213442</v>
      </c>
      <c r="CY343" s="693">
        <f t="shared" ref="CY343" si="5722">SUM(CX332:CX343)/1000000</f>
        <v>49.27954394379038</v>
      </c>
      <c r="CZ343" s="666">
        <f t="shared" ref="CZ343" si="5723">BJ343*$CM343</f>
        <v>4058077.1146245063</v>
      </c>
      <c r="DA343" s="693">
        <f t="shared" ref="DA343" si="5724">SUM(CZ332:CZ343)/1000000</f>
        <v>56.115815176698966</v>
      </c>
      <c r="DB343" s="666">
        <f t="shared" ref="DB343" si="5725">BL343*$CM343</f>
        <v>1199650.4703557312</v>
      </c>
      <c r="DC343" s="693">
        <f t="shared" ref="DC343" si="5726">SUM(DB332:DB343)/1000000</f>
        <v>14.611287382340461</v>
      </c>
      <c r="DD343" s="666">
        <f t="shared" ref="DD343" si="5727">BN343*$CM343</f>
        <v>3818043.8833992095</v>
      </c>
      <c r="DE343" s="693">
        <f t="shared" ref="DE343" si="5728">SUM(DD332:DD343)/1000000</f>
        <v>51.944495388523741</v>
      </c>
      <c r="DF343" s="666">
        <f t="shared" ref="DF343" si="5729">BP343*$CM343</f>
        <v>5018404.7816205537</v>
      </c>
      <c r="DG343" s="693">
        <f t="shared" ref="DG343" si="5730">SUM(DF332:DF343)/1000000</f>
        <v>66.562723290955574</v>
      </c>
      <c r="DH343" s="20"/>
      <c r="DI343" s="666">
        <f t="shared" ref="DI343" si="5731">BS343*$CM343</f>
        <v>1262584.8053359685</v>
      </c>
      <c r="DJ343" s="693">
        <f t="shared" ref="DJ343" si="5732">SUM(DI332:DI343)/1000000</f>
        <v>14.159968191725566</v>
      </c>
      <c r="DK343" s="666">
        <f t="shared" ref="DK343" si="5733">BU343*$CM343</f>
        <v>101116.84090909091</v>
      </c>
      <c r="DL343" s="693">
        <f t="shared" ref="DL343" si="5734">SUM(DK332:DK343)/1000000</f>
        <v>1.2455600035594578</v>
      </c>
      <c r="DM343" s="666">
        <f t="shared" ref="DM343" si="5735">BW343*$CM343</f>
        <v>1363701.6462450593</v>
      </c>
      <c r="DN343" s="693">
        <f t="shared" ref="DN343" si="5736">SUM(DM332:DM343)/1000000</f>
        <v>15.405528195285022</v>
      </c>
      <c r="DO343" s="666">
        <f t="shared" ref="DO343" si="5737">BY343*$CM343</f>
        <v>2251101.1185770752</v>
      </c>
      <c r="DP343" s="693">
        <f t="shared" ref="DP343" si="5738">SUM(DO332:DO343)/1000000</f>
        <v>26.823244209679878</v>
      </c>
      <c r="DQ343" s="666">
        <f t="shared" ref="DQ343" si="5739">CA343*$CM343</f>
        <v>2625401.9525691699</v>
      </c>
      <c r="DR343" s="693">
        <f t="shared" ref="DR343" si="5740">SUM(DQ332:DQ343)/1000000</f>
        <v>26.565774913581787</v>
      </c>
      <c r="DS343" s="666">
        <f t="shared" ref="DS343" si="5741">CC343*$CM343</f>
        <v>4876503.0711462451</v>
      </c>
      <c r="DT343" s="693">
        <f t="shared" ref="DT343" si="5742">SUM(DS332:DS343)/1000000</f>
        <v>53.389019123261669</v>
      </c>
      <c r="DU343" s="666">
        <f t="shared" ref="DU343" si="5743">CE343*$CM343</f>
        <v>3513685.9239130435</v>
      </c>
      <c r="DV343" s="666">
        <f t="shared" ref="DV343" si="5744">SUM(DU332:DU343)/1000000</f>
        <v>40.983212401405453</v>
      </c>
      <c r="DW343" s="666">
        <f t="shared" ref="DW343" si="5745">CG343*$CM343</f>
        <v>2729309.371541502</v>
      </c>
      <c r="DX343" s="693">
        <f t="shared" ref="DX343" si="5746">SUM(DW332:DW343)/1000000</f>
        <v>27.837055196845657</v>
      </c>
      <c r="DY343" s="666">
        <f t="shared" ref="DY343" si="5747">CI343*$CM343</f>
        <v>6242995.2954545459</v>
      </c>
      <c r="DZ343" s="693">
        <f t="shared" ref="DZ343" si="5748">SUM(DY332:DY343)/1000000</f>
        <v>68.820267598251107</v>
      </c>
      <c r="EA343" s="91"/>
      <c r="EB343" s="457">
        <v>323000</v>
      </c>
      <c r="EC343" s="69">
        <f t="shared" si="405"/>
        <v>1379000</v>
      </c>
      <c r="ED343" s="457">
        <v>1702000</v>
      </c>
      <c r="EE343" s="457">
        <v>262000</v>
      </c>
      <c r="EF343" s="69">
        <f t="shared" si="406"/>
        <v>784000</v>
      </c>
      <c r="EG343" s="457">
        <v>1046000</v>
      </c>
      <c r="EH343" s="457">
        <v>585000</v>
      </c>
      <c r="EI343" s="69">
        <f t="shared" si="435"/>
        <v>2163000</v>
      </c>
      <c r="EJ343" s="457">
        <v>2748000</v>
      </c>
      <c r="EK343" s="91"/>
      <c r="EL343" s="516">
        <f t="shared" ref="EL343" si="5749">SUM(EB332:EB343)</f>
        <v>3838000</v>
      </c>
      <c r="EM343" s="516">
        <f t="shared" ref="EM343" si="5750">SUM(EC332:EC343)</f>
        <v>18681000</v>
      </c>
      <c r="EN343" s="516">
        <f t="shared" ref="EN343" si="5751">SUM(ED332:ED343)</f>
        <v>22519000</v>
      </c>
      <c r="EO343" s="516">
        <f t="shared" ref="EO343" si="5752">SUM(EE332:EE343)</f>
        <v>3502000</v>
      </c>
      <c r="EP343" s="516">
        <f t="shared" ref="EP343" si="5753">SUM(EF332:EF343)</f>
        <v>14037000</v>
      </c>
      <c r="EQ343" s="516">
        <f t="shared" ref="EQ343" si="5754">SUM(EG332:EG343)</f>
        <v>17539000</v>
      </c>
      <c r="ER343" s="516">
        <f t="shared" ref="ER343" si="5755">SUM(EH332:EH343)</f>
        <v>7341000</v>
      </c>
      <c r="ES343" s="516">
        <f t="shared" ref="ES343" si="5756">SUM(EI332:EI343)</f>
        <v>32718000</v>
      </c>
      <c r="ET343" s="516">
        <f t="shared" ref="ET343" si="5757">SUM(EJ332:EJ343)</f>
        <v>40059000</v>
      </c>
      <c r="EU343" s="91"/>
    </row>
    <row r="344" spans="1:151">
      <c r="A344" s="61">
        <v>43374</v>
      </c>
      <c r="B344" s="457">
        <v>498</v>
      </c>
      <c r="C344" s="70">
        <f t="shared" si="437"/>
        <v>1223</v>
      </c>
      <c r="D344" s="457">
        <v>1721</v>
      </c>
      <c r="E344" s="70">
        <f t="shared" ref="E344" si="5758">H344-B344</f>
        <v>4317</v>
      </c>
      <c r="F344" s="70">
        <f t="shared" ref="F344" si="5759">I344-C344</f>
        <v>4843</v>
      </c>
      <c r="G344" s="70">
        <f t="shared" ref="G344" si="5760">J344-D344</f>
        <v>9160</v>
      </c>
      <c r="H344" s="457">
        <v>4815</v>
      </c>
      <c r="I344" s="70">
        <f t="shared" si="441"/>
        <v>6066</v>
      </c>
      <c r="J344" s="457">
        <v>10881</v>
      </c>
      <c r="K344" s="23"/>
      <c r="L344" s="457">
        <v>647</v>
      </c>
      <c r="M344" s="70">
        <f t="shared" si="5475"/>
        <v>1122</v>
      </c>
      <c r="N344" s="457">
        <v>1769</v>
      </c>
      <c r="O344" s="70">
        <f t="shared" ref="O344" si="5761">R344-L344</f>
        <v>903</v>
      </c>
      <c r="P344" s="70">
        <f t="shared" ref="P344" si="5762">S344-M344</f>
        <v>1541</v>
      </c>
      <c r="Q344" s="70">
        <f t="shared" ref="Q344" si="5763">T344-N344</f>
        <v>2444</v>
      </c>
      <c r="R344" s="457">
        <v>1550</v>
      </c>
      <c r="S344" s="70">
        <f t="shared" si="5479"/>
        <v>2663</v>
      </c>
      <c r="T344" s="457">
        <v>4213</v>
      </c>
      <c r="U344" s="23"/>
      <c r="V344" s="457">
        <v>-149</v>
      </c>
      <c r="W344" s="70">
        <f t="shared" si="5480"/>
        <v>101</v>
      </c>
      <c r="X344" s="457">
        <v>-48</v>
      </c>
      <c r="Y344" s="70">
        <f t="shared" ref="Y344" si="5764">+E344-O344</f>
        <v>3414</v>
      </c>
      <c r="Z344" s="70">
        <f t="shared" ref="Z344" si="5765">+F344-P344</f>
        <v>3302</v>
      </c>
      <c r="AA344" s="70">
        <f t="shared" ref="AA344" si="5766">+G344-Q344</f>
        <v>6716</v>
      </c>
      <c r="AB344" s="457">
        <v>3265</v>
      </c>
      <c r="AC344" s="70">
        <f t="shared" si="5484"/>
        <v>3403</v>
      </c>
      <c r="AD344" s="457">
        <v>6668</v>
      </c>
      <c r="AE344" s="23"/>
      <c r="AF344" s="233">
        <f t="shared" ref="AF344" si="5767">SUM(V333:V344)</f>
        <v>-2809</v>
      </c>
      <c r="AG344" s="233">
        <f t="shared" ref="AG344" si="5768">AH344-AF344</f>
        <v>930</v>
      </c>
      <c r="AH344" s="233">
        <f t="shared" ref="AH344" si="5769">SUM(X333:X344)</f>
        <v>-1879</v>
      </c>
      <c r="AI344" s="233">
        <f t="shared" ref="AI344" si="5770">AL344-AF344</f>
        <v>33782</v>
      </c>
      <c r="AJ344" s="233">
        <f t="shared" ref="AJ344" si="5771">AM344-AG344</f>
        <v>29848</v>
      </c>
      <c r="AK344" s="233">
        <f t="shared" ref="AK344" si="5772">AN344-AH344</f>
        <v>63630</v>
      </c>
      <c r="AL344" s="233">
        <f t="shared" ref="AL344" si="5773">SUM(AB333:AB344)</f>
        <v>30973</v>
      </c>
      <c r="AM344" s="233">
        <f t="shared" ref="AM344" si="5774">AN344-AL344</f>
        <v>30778</v>
      </c>
      <c r="AN344" s="233">
        <f t="shared" ref="AN344" si="5775">SUM(AD333:AD344)</f>
        <v>61751</v>
      </c>
      <c r="AO344" s="23"/>
      <c r="AP344" s="233">
        <f t="shared" ref="AP344" si="5776">SUM(B333:B344)</f>
        <v>7077</v>
      </c>
      <c r="AQ344" s="233">
        <f t="shared" ref="AQ344" si="5777">SUM(L333:L344)</f>
        <v>9886</v>
      </c>
      <c r="AR344" s="233">
        <f t="shared" ref="AR344" si="5778">SUM(V333:V344)</f>
        <v>-2809</v>
      </c>
      <c r="AS344" s="233">
        <f t="shared" ref="AS344" si="5779">SUM(E333:E344)</f>
        <v>49374</v>
      </c>
      <c r="AT344" s="233">
        <f t="shared" ref="AT344" si="5780">SUM(O333:O344)</f>
        <v>15592</v>
      </c>
      <c r="AU344" s="233">
        <f t="shared" ref="AU344" si="5781">+SUM(Y333:Y344)</f>
        <v>33782</v>
      </c>
      <c r="AV344" s="409">
        <f t="shared" ref="AV344" si="5782">SUM(H333:H344)</f>
        <v>56451</v>
      </c>
      <c r="AW344" s="409">
        <f t="shared" ref="AW344" si="5783">SUM(R333:R344)</f>
        <v>25478</v>
      </c>
      <c r="AX344" s="233">
        <f t="shared" ref="AX344" si="5784">SUM(AB333:AB344)</f>
        <v>30973</v>
      </c>
      <c r="AY344" s="75"/>
      <c r="AZ344" s="744">
        <v>619613</v>
      </c>
      <c r="BA344" s="518">
        <f t="shared" ref="BA344" si="5785">SUM(AZ333:AZ344)/1000000</f>
        <v>7.1973130000000003</v>
      </c>
      <c r="BB344" s="516">
        <f t="shared" ref="BB344" si="5786">BD344-AZ344</f>
        <v>320378</v>
      </c>
      <c r="BC344" s="518">
        <f t="shared" ref="BC344" si="5787">SUM(BB333:BB344)/1000000</f>
        <v>2.527857</v>
      </c>
      <c r="BD344" s="744">
        <v>939991</v>
      </c>
      <c r="BE344" s="518">
        <f t="shared" si="5161"/>
        <v>9.7251700000000003</v>
      </c>
      <c r="BF344" s="744">
        <v>406180</v>
      </c>
      <c r="BG344" s="518">
        <f t="shared" ref="BG344" si="5788">SUM(BF333:BF344)/1000000</f>
        <v>6.1030959999999999</v>
      </c>
      <c r="BH344" s="516">
        <f t="shared" ref="BH344" si="5789">BJ344-BF344</f>
        <v>3915635</v>
      </c>
      <c r="BI344" s="518">
        <f t="shared" ref="BI344" si="5790">SUM(BH333:BH344)/1000000</f>
        <v>45.234059999999999</v>
      </c>
      <c r="BJ344" s="744">
        <v>4321815</v>
      </c>
      <c r="BK344" s="518">
        <f t="shared" ref="BK344" si="5791">SUM(BJ333:BJ344)/1000000</f>
        <v>51.337156</v>
      </c>
      <c r="BL344" s="516">
        <f t="shared" ref="BL344" si="5792">AZ344+BF344</f>
        <v>1025793</v>
      </c>
      <c r="BM344" s="518">
        <f t="shared" ref="BM344" si="5793">SUM(BL333:BL344)/1000000</f>
        <v>13.300409</v>
      </c>
      <c r="BN344" s="516">
        <f t="shared" ref="BN344" si="5794">BB344+BH344</f>
        <v>4236013</v>
      </c>
      <c r="BO344" s="518">
        <f t="shared" ref="BO344" si="5795">SUM(BN333:BN344)/1000000</f>
        <v>47.761916999999997</v>
      </c>
      <c r="BP344" s="744">
        <v>5262711</v>
      </c>
      <c r="BQ344" s="518">
        <f t="shared" si="492"/>
        <v>61.069065999999999</v>
      </c>
      <c r="BR344" s="20"/>
      <c r="BS344" s="744">
        <v>1368490</v>
      </c>
      <c r="BT344" s="519">
        <f t="shared" ref="BT344" si="5796">SUM(BS333:BS344)/1000000</f>
        <v>13.090712</v>
      </c>
      <c r="BU344" s="516">
        <f t="shared" ref="BU344" si="5797">BW344-BS344</f>
        <v>93759</v>
      </c>
      <c r="BV344" s="519">
        <f t="shared" ref="BV344" si="5798">SUM(BU333:BU344)/1000000</f>
        <v>1.1225339999999999</v>
      </c>
      <c r="BW344" s="744">
        <v>1462249</v>
      </c>
      <c r="BX344" s="519">
        <f t="shared" si="5162"/>
        <v>14.213246</v>
      </c>
      <c r="BY344" s="744">
        <v>2299093</v>
      </c>
      <c r="BZ344" s="519">
        <f t="shared" ref="BZ344" si="5799">SUM(BY333:BY344)/1000000</f>
        <v>24.611203</v>
      </c>
      <c r="CA344" s="516">
        <f t="shared" ref="CA344" si="5800">CC344-BY344</f>
        <v>2546215</v>
      </c>
      <c r="CB344" s="519">
        <f t="shared" ref="CB344" si="5801">SUM(CA333:CA344)/1000000</f>
        <v>24.801399</v>
      </c>
      <c r="CC344" s="744">
        <v>4845308</v>
      </c>
      <c r="CD344" s="519">
        <f t="shared" ref="CD344" si="5802">SUM(CC333:CC344)/1000000</f>
        <v>49.412602</v>
      </c>
      <c r="CE344" s="516">
        <f t="shared" ref="CE344" si="5803">BS344+BY344</f>
        <v>3667583</v>
      </c>
      <c r="CF344" s="519">
        <f t="shared" ref="CF344" si="5804">SUM(CE333:CE344)/1000000</f>
        <v>37.701915</v>
      </c>
      <c r="CG344" s="516">
        <f t="shared" ref="CG344" si="5805">CI344-CE344</f>
        <v>2642259</v>
      </c>
      <c r="CH344" s="519">
        <f t="shared" ref="CH344" si="5806">SUM(CG333:CG344)/1000000</f>
        <v>25.947651</v>
      </c>
      <c r="CI344" s="744">
        <v>6309842</v>
      </c>
      <c r="CJ344" s="471">
        <f t="shared" si="3163"/>
        <v>63.649566</v>
      </c>
      <c r="CK344" s="96"/>
      <c r="CL344" s="514">
        <f>+CL343</f>
        <v>1012</v>
      </c>
      <c r="CM344" s="868">
        <f t="shared" si="4615"/>
        <v>1.0879446640316206</v>
      </c>
      <c r="CO344" s="96"/>
      <c r="CP344" s="666">
        <f t="shared" ref="CP344" si="5807">AZ344*$CM344</f>
        <v>674104.65711462451</v>
      </c>
      <c r="CQ344" s="693">
        <f t="shared" ref="CQ344" si="5808">SUM(CP333:CP344)/1000000</f>
        <v>7.9047927796003803</v>
      </c>
      <c r="CR344" s="666">
        <f t="shared" ref="CR344" si="5809">BB344*$CM344</f>
        <v>348553.53557312256</v>
      </c>
      <c r="CS344" s="693">
        <f t="shared" ref="CS344" si="5810">SUM(CR333:CR344)/1000000</f>
        <v>2.7744308515639742</v>
      </c>
      <c r="CT344" s="666">
        <f t="shared" ref="CT344" si="5811">BD344*$CM344</f>
        <v>1022658.1926877471</v>
      </c>
      <c r="CU344" s="693">
        <f t="shared" ref="CU344" si="5812">SUM(CT333:CT344)/1000000</f>
        <v>10.679223631164353</v>
      </c>
      <c r="CV344" s="666">
        <f t="shared" ref="CV344" si="5813">BF344*$CM344</f>
        <v>441901.36363636365</v>
      </c>
      <c r="CW344" s="693">
        <f t="shared" ref="CW344" si="5814">SUM(CV333:CV344)/1000000</f>
        <v>6.7048208031317884</v>
      </c>
      <c r="CX344" s="666">
        <f t="shared" ref="CX344" si="5815">BH344*$CM344</f>
        <v>4259994.2045454551</v>
      </c>
      <c r="CY344" s="693">
        <f t="shared" ref="CY344" si="5816">SUM(CX333:CX344)/1000000</f>
        <v>49.690381714204086</v>
      </c>
      <c r="CZ344" s="666">
        <f t="shared" ref="CZ344" si="5817">BJ344*$CM344</f>
        <v>4701895.5681818184</v>
      </c>
      <c r="DA344" s="693">
        <f t="shared" ref="DA344" si="5818">SUM(CZ333:CZ344)/1000000</f>
        <v>56.395202517335882</v>
      </c>
      <c r="DB344" s="666">
        <f t="shared" ref="DB344" si="5819">BL344*$CM344</f>
        <v>1116006.0207509883</v>
      </c>
      <c r="DC344" s="693">
        <f t="shared" ref="DC344" si="5820">SUM(DB333:DB344)/1000000</f>
        <v>14.609613582732168</v>
      </c>
      <c r="DD344" s="666">
        <f t="shared" ref="DD344" si="5821">BN344*$CM344</f>
        <v>4608547.7401185771</v>
      </c>
      <c r="DE344" s="693">
        <f t="shared" ref="DE344" si="5822">SUM(DD333:DD344)/1000000</f>
        <v>52.464812565768071</v>
      </c>
      <c r="DF344" s="666">
        <f t="shared" ref="DF344" si="5823">BP344*$CM344</f>
        <v>5725538.3507905137</v>
      </c>
      <c r="DG344" s="693">
        <f t="shared" ref="DG344" si="5824">SUM(DF333:DF344)/1000000</f>
        <v>67.081823833362861</v>
      </c>
      <c r="DH344" s="20"/>
      <c r="DI344" s="666">
        <f t="shared" ref="DI344" si="5825">BS344*$CM344</f>
        <v>1488841.3932806326</v>
      </c>
      <c r="DJ344" s="693">
        <f t="shared" ref="DJ344" si="5826">SUM(DI333:DI344)/1000000</f>
        <v>14.372646198778655</v>
      </c>
      <c r="DK344" s="666">
        <f t="shared" ref="DK344" si="5827">BU344*$CM344</f>
        <v>102004.60375494072</v>
      </c>
      <c r="DL344" s="693">
        <f t="shared" ref="DL344" si="5828">SUM(DK333:DK344)/1000000</f>
        <v>1.2326024067155961</v>
      </c>
      <c r="DM344" s="666">
        <f t="shared" ref="DM344" si="5829">BW344*$CM344</f>
        <v>1590845.9970355732</v>
      </c>
      <c r="DN344" s="693">
        <f t="shared" ref="DN344" si="5830">SUM(DM333:DM344)/1000000</f>
        <v>15.60524860549425</v>
      </c>
      <c r="DO344" s="666">
        <f t="shared" ref="DO344" si="5831">BY344*$CM344</f>
        <v>2501285.9614624507</v>
      </c>
      <c r="DP344" s="693">
        <f t="shared" ref="DP344" si="5832">SUM(DO333:DO344)/1000000</f>
        <v>27.027121159166281</v>
      </c>
      <c r="DQ344" s="666">
        <f t="shared" ref="DQ344" si="5833">CA344*$CM344</f>
        <v>2770141.0227272729</v>
      </c>
      <c r="DR344" s="693">
        <f t="shared" ref="DR344" si="5834">SUM(DQ333:DQ344)/1000000</f>
        <v>27.227582247686311</v>
      </c>
      <c r="DS344" s="666">
        <f t="shared" ref="DS344" si="5835">CC344*$CM344</f>
        <v>5271426.9841897236</v>
      </c>
      <c r="DT344" s="693">
        <f t="shared" ref="DT344" si="5836">SUM(DS333:DS344)/1000000</f>
        <v>54.254703406852599</v>
      </c>
      <c r="DU344" s="666">
        <f t="shared" ref="DU344" si="5837">CE344*$CM344</f>
        <v>3990127.354743083</v>
      </c>
      <c r="DV344" s="666">
        <f t="shared" ref="DV344" si="5838">SUM(DU333:DU344)/1000000</f>
        <v>41.399767357944945</v>
      </c>
      <c r="DW344" s="666">
        <f t="shared" ref="DW344" si="5839">CG344*$CM344</f>
        <v>2874631.5800395259</v>
      </c>
      <c r="DX344" s="693">
        <f t="shared" ref="DX344" si="5840">SUM(DW333:DW344)/1000000</f>
        <v>28.48622075293309</v>
      </c>
      <c r="DY344" s="666">
        <f t="shared" ref="DY344" si="5841">CI344*$CM344</f>
        <v>6864758.9347826093</v>
      </c>
      <c r="DZ344" s="693">
        <f t="shared" ref="DZ344" si="5842">SUM(DY333:DY344)/1000000</f>
        <v>69.885988110878017</v>
      </c>
      <c r="EA344" s="91"/>
      <c r="EB344" s="457">
        <v>339000</v>
      </c>
      <c r="EC344" s="69">
        <f t="shared" si="405"/>
        <v>1615000</v>
      </c>
      <c r="ED344" s="457">
        <v>1954000</v>
      </c>
      <c r="EE344" s="457">
        <v>305000</v>
      </c>
      <c r="EF344" s="69">
        <f t="shared" si="406"/>
        <v>1009000</v>
      </c>
      <c r="EG344" s="457">
        <v>1314000</v>
      </c>
      <c r="EH344" s="457">
        <v>644000</v>
      </c>
      <c r="EI344" s="69">
        <f t="shared" si="435"/>
        <v>2624000</v>
      </c>
      <c r="EJ344" s="457">
        <v>3268000</v>
      </c>
      <c r="EK344" s="91"/>
      <c r="EL344" s="516">
        <f t="shared" ref="EL344" si="5843">SUM(EB333:EB344)</f>
        <v>3856000</v>
      </c>
      <c r="EM344" s="516">
        <f t="shared" ref="EM344" si="5844">SUM(EC333:EC344)</f>
        <v>18774000</v>
      </c>
      <c r="EN344" s="516">
        <f t="shared" ref="EN344" si="5845">SUM(ED333:ED344)</f>
        <v>22630000</v>
      </c>
      <c r="EO344" s="516">
        <f t="shared" ref="EO344" si="5846">SUM(EE333:EE344)</f>
        <v>3527000</v>
      </c>
      <c r="EP344" s="516">
        <f t="shared" ref="EP344" si="5847">SUM(EF333:EF344)</f>
        <v>14022000</v>
      </c>
      <c r="EQ344" s="516">
        <f t="shared" ref="EQ344" si="5848">SUM(EG333:EG344)</f>
        <v>17549000</v>
      </c>
      <c r="ER344" s="516">
        <f t="shared" ref="ER344" si="5849">SUM(EH333:EH344)</f>
        <v>7384000</v>
      </c>
      <c r="ES344" s="516">
        <f t="shared" ref="ES344" si="5850">SUM(EI333:EI344)</f>
        <v>32796000</v>
      </c>
      <c r="ET344" s="516">
        <f t="shared" ref="ET344" si="5851">SUM(EJ333:EJ344)</f>
        <v>40180000</v>
      </c>
      <c r="EU344" s="91"/>
    </row>
    <row r="345" spans="1:151">
      <c r="A345" s="61">
        <v>43405</v>
      </c>
      <c r="B345" s="593" t="s">
        <v>940</v>
      </c>
      <c r="K345" s="23"/>
      <c r="L345" s="593" t="s">
        <v>940</v>
      </c>
      <c r="U345" s="23"/>
      <c r="V345" s="593" t="s">
        <v>940</v>
      </c>
      <c r="AE345" s="23"/>
      <c r="AF345" s="593" t="s">
        <v>940</v>
      </c>
      <c r="AO345" s="23"/>
      <c r="AP345" s="593" t="s">
        <v>940</v>
      </c>
      <c r="AY345" s="75"/>
      <c r="AZ345" s="744">
        <v>751302</v>
      </c>
      <c r="BA345" s="518">
        <f t="shared" ref="BA345:BA346" si="5852">SUM(AZ334:AZ345)/1000000</f>
        <v>7.3270280000000003</v>
      </c>
      <c r="BB345" s="516">
        <f t="shared" ref="BB345:BB346" si="5853">BD345-AZ345</f>
        <v>205764</v>
      </c>
      <c r="BC345" s="518">
        <f t="shared" ref="BC345:BC346" si="5854">SUM(BB334:BB345)/1000000</f>
        <v>2.5763850000000001</v>
      </c>
      <c r="BD345" s="744">
        <v>957066</v>
      </c>
      <c r="BE345" s="518">
        <f t="shared" si="5161"/>
        <v>9.9034130000000005</v>
      </c>
      <c r="BF345" s="744">
        <v>294957</v>
      </c>
      <c r="BG345" s="518">
        <f t="shared" ref="BG345:BG346" si="5855">SUM(BF334:BF345)/1000000</f>
        <v>5.9196039999999996</v>
      </c>
      <c r="BH345" s="516">
        <f t="shared" ref="BH345:BH346" si="5856">BJ345-BF345</f>
        <v>3975545</v>
      </c>
      <c r="BI345" s="518">
        <f t="shared" ref="BI345:BI346" si="5857">SUM(BH334:BH345)/1000000</f>
        <v>45.584915000000002</v>
      </c>
      <c r="BJ345" s="744">
        <v>4270502</v>
      </c>
      <c r="BK345" s="518">
        <f t="shared" ref="BK345:BK346" si="5858">SUM(BJ334:BJ345)/1000000</f>
        <v>51.504519000000002</v>
      </c>
      <c r="BL345" s="516">
        <f t="shared" ref="BL345:BL346" si="5859">AZ345+BF345</f>
        <v>1046259</v>
      </c>
      <c r="BM345" s="518">
        <f t="shared" ref="BM345:BM346" si="5860">SUM(BL334:BL345)/1000000</f>
        <v>13.246632</v>
      </c>
      <c r="BN345" s="516">
        <f t="shared" ref="BN345:BN346" si="5861">BB345+BH345</f>
        <v>4181309</v>
      </c>
      <c r="BO345" s="518">
        <f t="shared" ref="BO345:BO346" si="5862">SUM(BN334:BN345)/1000000</f>
        <v>48.161299999999997</v>
      </c>
      <c r="BP345" s="744">
        <v>5228213</v>
      </c>
      <c r="BQ345" s="518">
        <f t="shared" si="492"/>
        <v>61.414535000000001</v>
      </c>
      <c r="BR345" s="20"/>
      <c r="BS345" s="744">
        <v>1389441</v>
      </c>
      <c r="BT345" s="519">
        <f t="shared" ref="BT345:BT346" si="5863">SUM(BS334:BS345)/1000000</f>
        <v>13.304869</v>
      </c>
      <c r="BU345" s="516">
        <f t="shared" ref="BU345:BU346" si="5864">BW345-BS345</f>
        <v>197943</v>
      </c>
      <c r="BV345" s="519">
        <f t="shared" ref="BV345:BV346" si="5865">SUM(BU334:BU345)/1000000</f>
        <v>1.1785600000000001</v>
      </c>
      <c r="BW345" s="744">
        <v>1587384</v>
      </c>
      <c r="BX345" s="519">
        <f t="shared" si="5162"/>
        <v>14.483428999999999</v>
      </c>
      <c r="BY345" s="744">
        <v>2100800</v>
      </c>
      <c r="BZ345" s="519">
        <f t="shared" ref="BZ345:BZ346" si="5866">SUM(BY334:BY345)/1000000</f>
        <v>24.498536999999999</v>
      </c>
      <c r="CA345" s="516">
        <f t="shared" ref="CA345:CA346" si="5867">CC345-BY345</f>
        <v>2370206</v>
      </c>
      <c r="CB345" s="519">
        <f t="shared" ref="CB345:CB346" si="5868">SUM(CA334:CA345)/1000000</f>
        <v>25.032800000000002</v>
      </c>
      <c r="CC345" s="744">
        <v>4471006</v>
      </c>
      <c r="CD345" s="519">
        <f t="shared" ref="CD345:CD346" si="5869">SUM(CC334:CC345)/1000000</f>
        <v>49.531337000000001</v>
      </c>
      <c r="CE345" s="516">
        <f t="shared" ref="CE345:CE346" si="5870">BS345+BY345</f>
        <v>3490241</v>
      </c>
      <c r="CF345" s="519">
        <f t="shared" ref="CF345:CF346" si="5871">SUM(CE334:CE345)/1000000</f>
        <v>37.803406000000003</v>
      </c>
      <c r="CG345" s="516">
        <f t="shared" ref="CG345:CG346" si="5872">CI345-CE345</f>
        <v>2570377</v>
      </c>
      <c r="CH345" s="519">
        <f t="shared" ref="CH345:CH346" si="5873">SUM(CG334:CG345)/1000000</f>
        <v>26.235064999999999</v>
      </c>
      <c r="CI345" s="744">
        <v>6060618</v>
      </c>
      <c r="CJ345" s="471">
        <f t="shared" si="3163"/>
        <v>64.038471000000001</v>
      </c>
      <c r="CK345" s="96"/>
      <c r="CL345" s="514">
        <f>+CL343</f>
        <v>1012</v>
      </c>
      <c r="CM345" s="868">
        <f t="shared" si="4615"/>
        <v>1.0879446640316206</v>
      </c>
      <c r="CO345" s="96"/>
      <c r="CP345" s="666">
        <f t="shared" ref="CP345:CP346" si="5874">AZ345*$CM345</f>
        <v>817375.00197628466</v>
      </c>
      <c r="CQ345" s="693">
        <f t="shared" ref="CQ345:CQ346" si="5875">SUM(CP334:CP345)/1000000</f>
        <v>8.0391664971455263</v>
      </c>
      <c r="CR345" s="666">
        <f t="shared" ref="CR345:CR346" si="5876">BB345*$CM345</f>
        <v>223859.84584980237</v>
      </c>
      <c r="CS345" s="693">
        <f t="shared" ref="CS345:CS346" si="5877">SUM(CR334:CR345)/1000000</f>
        <v>2.8255194040006026</v>
      </c>
      <c r="CT345" s="666">
        <f t="shared" ref="CT345:CT346" si="5878">BD345*$CM345</f>
        <v>1041234.847826087</v>
      </c>
      <c r="CU345" s="693">
        <f t="shared" ref="CU345:CU346" si="5879">SUM(CT334:CT345)/1000000</f>
        <v>10.86468590114613</v>
      </c>
      <c r="CV345" s="666">
        <f t="shared" ref="CV345:CV346" si="5880">BF345*$CM345</f>
        <v>320896.89426877472</v>
      </c>
      <c r="CW345" s="693">
        <f t="shared" ref="CW345:CW346" si="5881">SUM(CV334:CV345)/1000000</f>
        <v>6.4999967902149338</v>
      </c>
      <c r="CX345" s="666">
        <f t="shared" ref="CX345:CX346" si="5882">BH345*$CM345</f>
        <v>4325172.9693675889</v>
      </c>
      <c r="CY345" s="693">
        <f t="shared" ref="CY345:CY346" si="5883">SUM(CX334:CX345)/1000000</f>
        <v>50.032736629679462</v>
      </c>
      <c r="CZ345" s="666">
        <f t="shared" ref="CZ345:CZ346" si="5884">BJ345*$CM345</f>
        <v>4646069.8636363642</v>
      </c>
      <c r="DA345" s="693">
        <f t="shared" ref="DA345:DA346" si="5885">SUM(CZ334:CZ345)/1000000</f>
        <v>56.532733419894406</v>
      </c>
      <c r="DB345" s="666">
        <f t="shared" ref="DB345:DB346" si="5886">BL345*$CM345</f>
        <v>1138271.8962450593</v>
      </c>
      <c r="DC345" s="693">
        <f t="shared" ref="DC345:DC346" si="5887">SUM(DB334:DB345)/1000000</f>
        <v>14.539163287360459</v>
      </c>
      <c r="DD345" s="666">
        <f t="shared" ref="DD345:DD346" si="5888">BN345*$CM345</f>
        <v>4549032.8152173916</v>
      </c>
      <c r="DE345" s="693">
        <f t="shared" ref="DE345:DE346" si="5889">SUM(DD334:DD345)/1000000</f>
        <v>52.858256033680071</v>
      </c>
      <c r="DF345" s="666">
        <f t="shared" ref="DF345:DF346" si="5890">BP345*$CM345</f>
        <v>5688006.435770751</v>
      </c>
      <c r="DG345" s="693">
        <f t="shared" ref="DG345:DG346" si="5891">SUM(DF334:DF345)/1000000</f>
        <v>67.404659466738408</v>
      </c>
      <c r="DH345" s="20"/>
      <c r="DI345" s="666">
        <f t="shared" ref="DI345:DI346" si="5892">BS345*$CM345</f>
        <v>1511634.921936759</v>
      </c>
      <c r="DJ345" s="693">
        <f t="shared" ref="DJ345:DJ346" si="5893">SUM(DI334:DI345)/1000000</f>
        <v>14.592876246463915</v>
      </c>
      <c r="DK345" s="666">
        <f t="shared" ref="DK345:DK346" si="5894">BU345*$CM345</f>
        <v>215351.03063241107</v>
      </c>
      <c r="DL345" s="693">
        <f t="shared" ref="DL345:DL346" si="5895">SUM(DK334:DK345)/1000000</f>
        <v>1.2920146978270493</v>
      </c>
      <c r="DM345" s="666">
        <f t="shared" ref="DM345:DM346" si="5896">BW345*$CM345</f>
        <v>1726985.9525691699</v>
      </c>
      <c r="DN345" s="693">
        <f t="shared" ref="DN345:DN346" si="5897">SUM(DM334:DM345)/1000000</f>
        <v>15.884890944290964</v>
      </c>
      <c r="DO345" s="666">
        <f t="shared" ref="DO345:DO346" si="5898">BY345*$CM345</f>
        <v>2285554.1501976284</v>
      </c>
      <c r="DP345" s="693">
        <f t="shared" ref="DP345:DP346" si="5899">SUM(DO334:DO345)/1000000</f>
        <v>26.88051356684894</v>
      </c>
      <c r="DQ345" s="666">
        <f t="shared" ref="DQ345:DQ346" si="5900">CA345*$CM345</f>
        <v>2578652.9703557314</v>
      </c>
      <c r="DR345" s="693">
        <f t="shared" ref="DR345:DR346" si="5901">SUM(DQ334:DQ345)/1000000</f>
        <v>27.456111161155818</v>
      </c>
      <c r="DS345" s="666">
        <f t="shared" ref="DS345:DS346" si="5902">CC345*$CM345</f>
        <v>4864207.1205533603</v>
      </c>
      <c r="DT345" s="693">
        <f t="shared" ref="DT345:DT346" si="5903">SUM(DS334:DS345)/1000000</f>
        <v>54.33662472800475</v>
      </c>
      <c r="DU345" s="666">
        <f t="shared" ref="DU345:DU346" si="5904">CE345*$CM345</f>
        <v>3797189.0721343877</v>
      </c>
      <c r="DV345" s="666">
        <f t="shared" ref="DV345:DV346" si="5905">SUM(DU334:DU345)/1000000</f>
        <v>41.473389813312863</v>
      </c>
      <c r="DW345" s="666">
        <f t="shared" ref="DW345:DW346" si="5906">CG345*$CM345</f>
        <v>2796427.941699605</v>
      </c>
      <c r="DX345" s="693">
        <f t="shared" ref="DX345:DX346" si="5907">SUM(DW334:DW345)/1000000</f>
        <v>28.774123482057846</v>
      </c>
      <c r="DY345" s="666">
        <f t="shared" ref="DY345:DY346" si="5908">CI345*$CM345</f>
        <v>6593617.0138339922</v>
      </c>
      <c r="DZ345" s="693">
        <f t="shared" ref="DZ345:DZ346" si="5909">SUM(DY334:DY345)/1000000</f>
        <v>70.247513295370695</v>
      </c>
      <c r="EA345" s="91"/>
      <c r="EB345" s="457">
        <v>356000</v>
      </c>
      <c r="EC345" s="69">
        <f t="shared" si="405"/>
        <v>1449000</v>
      </c>
      <c r="ED345" s="457">
        <v>1805000</v>
      </c>
      <c r="EE345" s="457">
        <v>337000</v>
      </c>
      <c r="EF345" s="69">
        <f t="shared" si="406"/>
        <v>1393000</v>
      </c>
      <c r="EG345" s="457">
        <v>1730000</v>
      </c>
      <c r="EH345" s="457">
        <v>693000</v>
      </c>
      <c r="EI345" s="69">
        <f t="shared" si="435"/>
        <v>2842000</v>
      </c>
      <c r="EJ345" s="457">
        <v>3535000</v>
      </c>
      <c r="EK345" s="91"/>
      <c r="EL345" s="516">
        <f t="shared" ref="EL345" si="5910">SUM(EB334:EB345)</f>
        <v>3886000</v>
      </c>
      <c r="EM345" s="516">
        <f t="shared" ref="EM345" si="5911">SUM(EC334:EC345)</f>
        <v>18817000</v>
      </c>
      <c r="EN345" s="516">
        <f t="shared" ref="EN345" si="5912">SUM(ED334:ED345)</f>
        <v>22703000</v>
      </c>
      <c r="EO345" s="516">
        <f t="shared" ref="EO345" si="5913">SUM(EE334:EE345)</f>
        <v>3532000</v>
      </c>
      <c r="EP345" s="516">
        <f t="shared" ref="EP345" si="5914">SUM(EF334:EF345)</f>
        <v>14073000</v>
      </c>
      <c r="EQ345" s="516">
        <f t="shared" ref="EQ345" si="5915">SUM(EG334:EG345)</f>
        <v>17605000</v>
      </c>
      <c r="ER345" s="516">
        <f t="shared" ref="ER345" si="5916">SUM(EH334:EH345)</f>
        <v>7419000</v>
      </c>
      <c r="ES345" s="516">
        <f t="shared" ref="ES345" si="5917">SUM(EI334:EI345)</f>
        <v>32890000</v>
      </c>
      <c r="ET345" s="516">
        <f t="shared" ref="ET345" si="5918">SUM(EJ334:EJ345)</f>
        <v>40309000</v>
      </c>
      <c r="EU345" s="91"/>
    </row>
    <row r="346" spans="1:151">
      <c r="A346" s="61">
        <v>43435</v>
      </c>
      <c r="B346" s="525" t="s">
        <v>998</v>
      </c>
      <c r="C346" s="525" t="s">
        <v>998</v>
      </c>
      <c r="D346" s="525" t="s">
        <v>998</v>
      </c>
      <c r="E346" s="525" t="s">
        <v>998</v>
      </c>
      <c r="F346" s="525" t="s">
        <v>998</v>
      </c>
      <c r="G346" s="525" t="s">
        <v>998</v>
      </c>
      <c r="H346" s="525" t="s">
        <v>998</v>
      </c>
      <c r="I346" s="525" t="s">
        <v>998</v>
      </c>
      <c r="J346" s="525" t="s">
        <v>998</v>
      </c>
      <c r="K346" s="525" t="s">
        <v>998</v>
      </c>
      <c r="L346" s="525" t="s">
        <v>998</v>
      </c>
      <c r="M346" s="525" t="s">
        <v>998</v>
      </c>
      <c r="N346" s="525" t="s">
        <v>998</v>
      </c>
      <c r="O346" s="525" t="s">
        <v>998</v>
      </c>
      <c r="P346" s="525" t="s">
        <v>998</v>
      </c>
      <c r="Q346" s="525" t="s">
        <v>998</v>
      </c>
      <c r="R346" s="525" t="s">
        <v>998</v>
      </c>
      <c r="S346" s="525" t="s">
        <v>998</v>
      </c>
      <c r="T346" s="525" t="s">
        <v>998</v>
      </c>
      <c r="U346" s="525" t="s">
        <v>998</v>
      </c>
      <c r="V346" s="525" t="s">
        <v>998</v>
      </c>
      <c r="W346" s="525" t="s">
        <v>998</v>
      </c>
      <c r="X346" s="525" t="s">
        <v>998</v>
      </c>
      <c r="Y346" s="525" t="s">
        <v>998</v>
      </c>
      <c r="Z346" s="525" t="s">
        <v>998</v>
      </c>
      <c r="AA346" s="525" t="s">
        <v>998</v>
      </c>
      <c r="AB346" s="525" t="s">
        <v>998</v>
      </c>
      <c r="AC346" s="525" t="s">
        <v>998</v>
      </c>
      <c r="AD346" s="525" t="s">
        <v>998</v>
      </c>
      <c r="AE346" s="525" t="s">
        <v>998</v>
      </c>
      <c r="AF346" s="525" t="s">
        <v>998</v>
      </c>
      <c r="AG346" s="525" t="s">
        <v>998</v>
      </c>
      <c r="AH346" s="525" t="s">
        <v>998</v>
      </c>
      <c r="AI346" s="525" t="s">
        <v>998</v>
      </c>
      <c r="AJ346" s="525" t="s">
        <v>998</v>
      </c>
      <c r="AK346" s="525" t="s">
        <v>998</v>
      </c>
      <c r="AL346" s="525" t="s">
        <v>998</v>
      </c>
      <c r="AM346" s="525" t="s">
        <v>998</v>
      </c>
      <c r="AN346" s="525" t="s">
        <v>998</v>
      </c>
      <c r="AO346" s="525" t="s">
        <v>998</v>
      </c>
      <c r="AP346" s="525" t="s">
        <v>998</v>
      </c>
      <c r="AQ346" s="525" t="s">
        <v>998</v>
      </c>
      <c r="AR346" s="525" t="s">
        <v>998</v>
      </c>
      <c r="AS346" s="525" t="s">
        <v>998</v>
      </c>
      <c r="AT346" s="525" t="s">
        <v>998</v>
      </c>
      <c r="AU346" s="525" t="s">
        <v>998</v>
      </c>
      <c r="AV346" s="525" t="s">
        <v>998</v>
      </c>
      <c r="AW346" s="525" t="s">
        <v>998</v>
      </c>
      <c r="AX346" s="525" t="s">
        <v>998</v>
      </c>
      <c r="AY346" s="75"/>
      <c r="AZ346" s="744">
        <v>632951</v>
      </c>
      <c r="BA346" s="518">
        <f t="shared" si="5852"/>
        <v>7.4008960000000004</v>
      </c>
      <c r="BB346" s="516">
        <f t="shared" si="5853"/>
        <v>215729</v>
      </c>
      <c r="BC346" s="518">
        <f t="shared" si="5854"/>
        <v>2.6167310000000001</v>
      </c>
      <c r="BD346" s="744">
        <v>848680</v>
      </c>
      <c r="BE346" s="518">
        <f t="shared" si="5161"/>
        <v>10.017626999999999</v>
      </c>
      <c r="BF346" s="744">
        <v>364978</v>
      </c>
      <c r="BG346" s="518">
        <f t="shared" si="5855"/>
        <v>5.734286</v>
      </c>
      <c r="BH346" s="516">
        <f t="shared" si="5856"/>
        <v>4413355</v>
      </c>
      <c r="BI346" s="518">
        <f t="shared" si="5857"/>
        <v>45.565790999999997</v>
      </c>
      <c r="BJ346" s="744">
        <v>4778333</v>
      </c>
      <c r="BK346" s="518">
        <f t="shared" si="5858"/>
        <v>51.300077000000002</v>
      </c>
      <c r="BL346" s="516">
        <f t="shared" si="5859"/>
        <v>997929</v>
      </c>
      <c r="BM346" s="518">
        <f t="shared" si="5860"/>
        <v>13.135182</v>
      </c>
      <c r="BN346" s="516">
        <f t="shared" si="5861"/>
        <v>4629084</v>
      </c>
      <c r="BO346" s="518">
        <f t="shared" si="5862"/>
        <v>48.182521999999999</v>
      </c>
      <c r="BP346" s="744">
        <v>5627661</v>
      </c>
      <c r="BQ346" s="518">
        <f t="shared" ref="BQ346:BQ379" si="5919">SUM(BP335:BP346)/1000000</f>
        <v>61.324081999999997</v>
      </c>
      <c r="BR346" s="20"/>
      <c r="BS346" s="744">
        <v>1050686</v>
      </c>
      <c r="BT346" s="519">
        <f t="shared" si="5863"/>
        <v>13.279442</v>
      </c>
      <c r="BU346" s="516">
        <f t="shared" si="5864"/>
        <v>141293</v>
      </c>
      <c r="BV346" s="519">
        <f t="shared" si="5865"/>
        <v>1.236556</v>
      </c>
      <c r="BW346" s="744">
        <v>1191979</v>
      </c>
      <c r="BX346" s="519">
        <f t="shared" si="5162"/>
        <v>14.515998</v>
      </c>
      <c r="BY346" s="744">
        <v>1900988</v>
      </c>
      <c r="BZ346" s="519">
        <f t="shared" si="5866"/>
        <v>24.428003</v>
      </c>
      <c r="CA346" s="516">
        <f t="shared" si="5867"/>
        <v>2224320</v>
      </c>
      <c r="CB346" s="519">
        <f t="shared" si="5868"/>
        <v>25.383870999999999</v>
      </c>
      <c r="CC346" s="744">
        <v>4125308</v>
      </c>
      <c r="CD346" s="519">
        <f t="shared" si="5869"/>
        <v>49.811874000000003</v>
      </c>
      <c r="CE346" s="516">
        <f t="shared" si="5870"/>
        <v>2951674</v>
      </c>
      <c r="CF346" s="519">
        <f t="shared" si="5871"/>
        <v>37.707445</v>
      </c>
      <c r="CG346" s="516">
        <f t="shared" si="5872"/>
        <v>2367442</v>
      </c>
      <c r="CH346" s="519">
        <f t="shared" si="5873"/>
        <v>26.644061000000001</v>
      </c>
      <c r="CI346" s="744">
        <v>5319116</v>
      </c>
      <c r="CJ346" s="471">
        <f t="shared" si="3163"/>
        <v>64.351506000000001</v>
      </c>
      <c r="CK346" s="96"/>
      <c r="CL346" s="514">
        <v>1008</v>
      </c>
      <c r="CM346" s="868">
        <f t="shared" si="4615"/>
        <v>1.0922619047619047</v>
      </c>
      <c r="CO346" s="96"/>
      <c r="CP346" s="666">
        <f t="shared" si="5874"/>
        <v>691348.26488095231</v>
      </c>
      <c r="CQ346" s="693">
        <f t="shared" si="5875"/>
        <v>8.1143482124769299</v>
      </c>
      <c r="CR346" s="666">
        <f t="shared" si="5876"/>
        <v>235632.56845238092</v>
      </c>
      <c r="CS346" s="693">
        <f t="shared" si="5877"/>
        <v>2.8678619994800107</v>
      </c>
      <c r="CT346" s="666">
        <f t="shared" si="5878"/>
        <v>926980.83333333326</v>
      </c>
      <c r="CU346" s="693">
        <f t="shared" si="5879"/>
        <v>10.982210211956941</v>
      </c>
      <c r="CV346" s="666">
        <f t="shared" si="5880"/>
        <v>398651.56547619042</v>
      </c>
      <c r="CW346" s="693">
        <f t="shared" si="5881"/>
        <v>6.2921659773127452</v>
      </c>
      <c r="CX346" s="666">
        <f t="shared" si="5882"/>
        <v>4820539.5386904757</v>
      </c>
      <c r="CY346" s="693">
        <f t="shared" si="5883"/>
        <v>49.968231744946515</v>
      </c>
      <c r="CZ346" s="666">
        <f t="shared" si="5884"/>
        <v>5219191.104166666</v>
      </c>
      <c r="DA346" s="693">
        <f t="shared" si="5885"/>
        <v>56.26039772225927</v>
      </c>
      <c r="DB346" s="666">
        <f t="shared" si="5886"/>
        <v>1089999.8303571427</v>
      </c>
      <c r="DC346" s="693">
        <f t="shared" si="5887"/>
        <v>14.406514189789675</v>
      </c>
      <c r="DD346" s="666">
        <f t="shared" si="5888"/>
        <v>5056172.1071428563</v>
      </c>
      <c r="DE346" s="693">
        <f t="shared" si="5889"/>
        <v>52.836093744426542</v>
      </c>
      <c r="DF346" s="666">
        <f t="shared" si="5890"/>
        <v>6146879.7232142854</v>
      </c>
      <c r="DG346" s="693">
        <f t="shared" si="5891"/>
        <v>67.249593730493231</v>
      </c>
      <c r="DH346" s="20"/>
      <c r="DI346" s="666">
        <f t="shared" si="5892"/>
        <v>1147624.2916666665</v>
      </c>
      <c r="DJ346" s="693">
        <f t="shared" si="5893"/>
        <v>14.554514138731184</v>
      </c>
      <c r="DK346" s="666">
        <f t="shared" si="5894"/>
        <v>154328.96130952379</v>
      </c>
      <c r="DL346" s="693">
        <f t="shared" si="5895"/>
        <v>1.3545418603377741</v>
      </c>
      <c r="DM346" s="666">
        <f t="shared" si="5896"/>
        <v>1301953.2529761903</v>
      </c>
      <c r="DN346" s="693">
        <f t="shared" si="5897"/>
        <v>15.90905599906896</v>
      </c>
      <c r="DO346" s="666">
        <f t="shared" si="5898"/>
        <v>2076376.7738095236</v>
      </c>
      <c r="DP346" s="693">
        <f t="shared" si="5899"/>
        <v>26.784071800117921</v>
      </c>
      <c r="DQ346" s="666">
        <f t="shared" si="5900"/>
        <v>2429539.9999999995</v>
      </c>
      <c r="DR346" s="693">
        <f t="shared" si="5901"/>
        <v>27.821139500495153</v>
      </c>
      <c r="DS346" s="666">
        <f t="shared" si="5902"/>
        <v>4505916.7738095233</v>
      </c>
      <c r="DT346" s="693">
        <f t="shared" si="5903"/>
        <v>54.605211300613078</v>
      </c>
      <c r="DU346" s="666">
        <f t="shared" si="5904"/>
        <v>3224001.0654761903</v>
      </c>
      <c r="DV346" s="666">
        <f t="shared" si="5905"/>
        <v>41.338585938849107</v>
      </c>
      <c r="DW346" s="666">
        <f t="shared" si="5906"/>
        <v>2585866.708333333</v>
      </c>
      <c r="DX346" s="693">
        <f t="shared" si="5907"/>
        <v>29.20158273693772</v>
      </c>
      <c r="DY346" s="666">
        <f t="shared" si="5908"/>
        <v>5809867.7738095233</v>
      </c>
      <c r="DZ346" s="693">
        <f t="shared" si="5909"/>
        <v>70.540168675786845</v>
      </c>
      <c r="EA346" s="91"/>
      <c r="EB346" s="457">
        <v>329000</v>
      </c>
      <c r="EC346" s="69">
        <f t="shared" si="405"/>
        <v>1961000</v>
      </c>
      <c r="ED346" s="457">
        <v>2290000</v>
      </c>
      <c r="EE346" s="457">
        <v>340000</v>
      </c>
      <c r="EF346" s="69">
        <f t="shared" si="406"/>
        <v>1569000</v>
      </c>
      <c r="EG346" s="457">
        <v>1909000</v>
      </c>
      <c r="EH346" s="457">
        <v>669000</v>
      </c>
      <c r="EI346" s="69">
        <f t="shared" si="435"/>
        <v>3530000</v>
      </c>
      <c r="EJ346" s="457">
        <v>4199000</v>
      </c>
      <c r="EK346" s="91"/>
      <c r="EL346" s="516">
        <f t="shared" ref="EL346" si="5920">SUM(EB335:EB346)</f>
        <v>3881000</v>
      </c>
      <c r="EM346" s="516">
        <f t="shared" ref="EM346" si="5921">SUM(EC335:EC346)</f>
        <v>18897000</v>
      </c>
      <c r="EN346" s="516">
        <f t="shared" ref="EN346" si="5922">SUM(ED335:ED346)</f>
        <v>22778000</v>
      </c>
      <c r="EO346" s="516">
        <f t="shared" ref="EO346" si="5923">SUM(EE335:EE346)</f>
        <v>3544000</v>
      </c>
      <c r="EP346" s="516">
        <f t="shared" ref="EP346" si="5924">SUM(EF335:EF346)</f>
        <v>14044000</v>
      </c>
      <c r="EQ346" s="516">
        <f t="shared" ref="EQ346" si="5925">SUM(EG335:EG346)</f>
        <v>17588000</v>
      </c>
      <c r="ER346" s="516">
        <f t="shared" ref="ER346" si="5926">SUM(EH335:EH346)</f>
        <v>7427000</v>
      </c>
      <c r="ES346" s="516">
        <f t="shared" ref="ES346" si="5927">SUM(EI335:EI346)</f>
        <v>32939000</v>
      </c>
      <c r="ET346" s="516">
        <f t="shared" ref="ET346" si="5928">SUM(EJ335:EJ346)</f>
        <v>40366000</v>
      </c>
      <c r="EU346" s="91"/>
    </row>
    <row r="347" spans="1:151">
      <c r="A347" s="61">
        <v>43466</v>
      </c>
      <c r="B347" s="525" t="s">
        <v>998</v>
      </c>
      <c r="C347" s="525" t="s">
        <v>998</v>
      </c>
      <c r="D347" s="525" t="s">
        <v>998</v>
      </c>
      <c r="E347" s="525" t="s">
        <v>998</v>
      </c>
      <c r="F347" s="525" t="s">
        <v>998</v>
      </c>
      <c r="G347" s="525" t="s">
        <v>998</v>
      </c>
      <c r="H347" s="525" t="s">
        <v>998</v>
      </c>
      <c r="I347" s="525" t="s">
        <v>998</v>
      </c>
      <c r="J347" s="525" t="s">
        <v>998</v>
      </c>
      <c r="K347" s="525" t="s">
        <v>998</v>
      </c>
      <c r="L347" s="525" t="s">
        <v>998</v>
      </c>
      <c r="M347" s="525" t="s">
        <v>998</v>
      </c>
      <c r="N347" s="525" t="s">
        <v>998</v>
      </c>
      <c r="O347" s="525" t="s">
        <v>998</v>
      </c>
      <c r="P347" s="525" t="s">
        <v>998</v>
      </c>
      <c r="Q347" s="525" t="s">
        <v>998</v>
      </c>
      <c r="R347" s="525" t="s">
        <v>998</v>
      </c>
      <c r="S347" s="525" t="s">
        <v>998</v>
      </c>
      <c r="T347" s="525" t="s">
        <v>998</v>
      </c>
      <c r="U347" s="525" t="s">
        <v>998</v>
      </c>
      <c r="V347" s="525" t="s">
        <v>998</v>
      </c>
      <c r="W347" s="525" t="s">
        <v>998</v>
      </c>
      <c r="X347" s="525" t="s">
        <v>998</v>
      </c>
      <c r="Y347" s="525" t="s">
        <v>998</v>
      </c>
      <c r="Z347" s="525" t="s">
        <v>998</v>
      </c>
      <c r="AA347" s="525" t="s">
        <v>998</v>
      </c>
      <c r="AB347" s="525" t="s">
        <v>998</v>
      </c>
      <c r="AC347" s="525" t="s">
        <v>998</v>
      </c>
      <c r="AD347" s="525" t="s">
        <v>998</v>
      </c>
      <c r="AE347" s="525" t="s">
        <v>998</v>
      </c>
      <c r="AF347" s="525" t="s">
        <v>998</v>
      </c>
      <c r="AG347" s="525" t="s">
        <v>998</v>
      </c>
      <c r="AH347" s="525" t="s">
        <v>998</v>
      </c>
      <c r="AI347" s="525" t="s">
        <v>998</v>
      </c>
      <c r="AJ347" s="525" t="s">
        <v>998</v>
      </c>
      <c r="AK347" s="525" t="s">
        <v>998</v>
      </c>
      <c r="AL347" s="525" t="s">
        <v>998</v>
      </c>
      <c r="AM347" s="525" t="s">
        <v>998</v>
      </c>
      <c r="AN347" s="525" t="s">
        <v>998</v>
      </c>
      <c r="AO347" s="525" t="s">
        <v>998</v>
      </c>
      <c r="AP347" s="525" t="s">
        <v>998</v>
      </c>
      <c r="AQ347" s="525" t="s">
        <v>998</v>
      </c>
      <c r="AR347" s="525" t="s">
        <v>998</v>
      </c>
      <c r="AS347" s="525" t="s">
        <v>998</v>
      </c>
      <c r="AT347" s="525" t="s">
        <v>998</v>
      </c>
      <c r="AU347" s="525" t="s">
        <v>998</v>
      </c>
      <c r="AV347" s="525" t="s">
        <v>998</v>
      </c>
      <c r="AW347" s="525" t="s">
        <v>998</v>
      </c>
      <c r="AX347" s="525" t="s">
        <v>998</v>
      </c>
      <c r="AY347" s="75"/>
      <c r="AZ347" s="744">
        <v>507653</v>
      </c>
      <c r="BA347" s="518">
        <f t="shared" ref="BA347" si="5929">SUM(AZ336:AZ347)/1000000</f>
        <v>7.2149400000000004</v>
      </c>
      <c r="BB347" s="516">
        <f t="shared" ref="BB347" si="5930">BD347-AZ347</f>
        <v>184752</v>
      </c>
      <c r="BC347" s="518">
        <f t="shared" ref="BC347" si="5931">SUM(BB336:BB347)/1000000</f>
        <v>2.620126</v>
      </c>
      <c r="BD347" s="744">
        <v>692405</v>
      </c>
      <c r="BE347" s="518">
        <f t="shared" si="5161"/>
        <v>9.8350659999999994</v>
      </c>
      <c r="BF347" s="744">
        <v>296963</v>
      </c>
      <c r="BG347" s="518">
        <f t="shared" ref="BG347" si="5932">SUM(BF336:BF347)/1000000</f>
        <v>5.6342689999999997</v>
      </c>
      <c r="BH347" s="516">
        <f t="shared" ref="BH347" si="5933">BJ347-BF347</f>
        <v>3597283</v>
      </c>
      <c r="BI347" s="518">
        <f t="shared" ref="BI347" si="5934">SUM(BH336:BH347)/1000000</f>
        <v>45.777344999999997</v>
      </c>
      <c r="BJ347" s="744">
        <v>3894246</v>
      </c>
      <c r="BK347" s="518">
        <f t="shared" ref="BK347" si="5935">SUM(BJ336:BJ347)/1000000</f>
        <v>51.411614</v>
      </c>
      <c r="BL347" s="516">
        <f t="shared" ref="BL347" si="5936">AZ347+BF347</f>
        <v>804616</v>
      </c>
      <c r="BM347" s="518">
        <f t="shared" ref="BM347" si="5937">SUM(BL336:BL347)/1000000</f>
        <v>12.849209</v>
      </c>
      <c r="BN347" s="516">
        <f t="shared" ref="BN347" si="5938">BB347+BH347</f>
        <v>3782035</v>
      </c>
      <c r="BO347" s="518">
        <f t="shared" ref="BO347" si="5939">SUM(BN336:BN347)/1000000</f>
        <v>48.397471000000003</v>
      </c>
      <c r="BP347" s="744">
        <v>4587690</v>
      </c>
      <c r="BQ347" s="518">
        <f t="shared" si="5919"/>
        <v>61.253785000000001</v>
      </c>
      <c r="BR347" s="20"/>
      <c r="BS347" s="744">
        <v>997008</v>
      </c>
      <c r="BT347" s="519">
        <f t="shared" ref="BT347" si="5940">SUM(BS336:BS347)/1000000</f>
        <v>13.334334999999999</v>
      </c>
      <c r="BU347" s="516">
        <f t="shared" ref="BU347" si="5941">BW347-BS347</f>
        <v>99892</v>
      </c>
      <c r="BV347" s="519">
        <f t="shared" ref="BV347" si="5942">SUM(BU336:BU347)/1000000</f>
        <v>1.274637</v>
      </c>
      <c r="BW347" s="744">
        <v>1096900</v>
      </c>
      <c r="BX347" s="519">
        <f t="shared" si="5162"/>
        <v>14.608972</v>
      </c>
      <c r="BY347" s="744">
        <v>2034521</v>
      </c>
      <c r="BZ347" s="519">
        <f t="shared" ref="BZ347" si="5943">SUM(BY336:BY347)/1000000</f>
        <v>24.570395000000001</v>
      </c>
      <c r="CA347" s="516">
        <f t="shared" ref="CA347" si="5944">CC347-BY347</f>
        <v>2535252</v>
      </c>
      <c r="CB347" s="519">
        <f t="shared" ref="CB347" si="5945">SUM(CA336:CA347)/1000000</f>
        <v>25.893411</v>
      </c>
      <c r="CC347" s="744">
        <v>4569773</v>
      </c>
      <c r="CD347" s="519">
        <f t="shared" ref="CD347" si="5946">SUM(CC336:CC347)/1000000</f>
        <v>50.463805999999998</v>
      </c>
      <c r="CE347" s="516">
        <f t="shared" ref="CE347" si="5947">BS347+BY347</f>
        <v>3031529</v>
      </c>
      <c r="CF347" s="519">
        <f t="shared" ref="CF347" si="5948">SUM(CE336:CE347)/1000000</f>
        <v>37.904730000000001</v>
      </c>
      <c r="CG347" s="516">
        <f t="shared" ref="CG347" si="5949">CI347-CE347</f>
        <v>2636722</v>
      </c>
      <c r="CH347" s="519">
        <f t="shared" ref="CH347" si="5950">SUM(CG336:CG347)/1000000</f>
        <v>27.191896</v>
      </c>
      <c r="CI347" s="744">
        <v>5668251</v>
      </c>
      <c r="CJ347" s="471">
        <f t="shared" si="3163"/>
        <v>65.096626000000001</v>
      </c>
      <c r="CK347" s="96"/>
      <c r="CL347" s="514">
        <f>+CL346</f>
        <v>1008</v>
      </c>
      <c r="CM347" s="868">
        <f t="shared" si="4615"/>
        <v>1.0922619047619047</v>
      </c>
      <c r="CO347" s="96"/>
      <c r="CP347" s="666">
        <f t="shared" ref="CP347" si="5951">AZ347*$CM347</f>
        <v>554490.03273809515</v>
      </c>
      <c r="CQ347" s="693">
        <f t="shared" ref="CQ347" si="5952">SUM(CP336:CP347)/1000000</f>
        <v>7.9044103082780888</v>
      </c>
      <c r="CR347" s="666">
        <f t="shared" ref="CR347" si="5953">BB347*$CM347</f>
        <v>201797.57142857142</v>
      </c>
      <c r="CS347" s="693">
        <f t="shared" ref="CS347" si="5954">SUM(CR336:CR347)/1000000</f>
        <v>2.8697856399776511</v>
      </c>
      <c r="CT347" s="666">
        <f t="shared" ref="CT347" si="5955">BD347*$CM347</f>
        <v>756287.60416666663</v>
      </c>
      <c r="CU347" s="693">
        <f t="shared" ref="CU347" si="5956">SUM(CT336:CT347)/1000000</f>
        <v>10.774195948255738</v>
      </c>
      <c r="CV347" s="666">
        <f t="shared" ref="CV347" si="5957">BF347*$CM347</f>
        <v>324361.37202380947</v>
      </c>
      <c r="CW347" s="693">
        <f t="shared" ref="CW347" si="5958">SUM(CV336:CV347)/1000000</f>
        <v>6.1790148568440628</v>
      </c>
      <c r="CX347" s="666">
        <f t="shared" ref="CX347" si="5959">BH347*$CM347</f>
        <v>3929175.1815476185</v>
      </c>
      <c r="CY347" s="693">
        <f t="shared" ref="CY347" si="5960">SUM(CX336:CX347)/1000000</f>
        <v>50.165987878446089</v>
      </c>
      <c r="CZ347" s="666">
        <f t="shared" ref="CZ347" si="5961">BJ347*$CM347</f>
        <v>4253536.5535714282</v>
      </c>
      <c r="DA347" s="693">
        <f t="shared" ref="DA347" si="5962">SUM(CZ336:CZ347)/1000000</f>
        <v>56.345002735290151</v>
      </c>
      <c r="DB347" s="666">
        <f t="shared" ref="DB347" si="5963">BL347*$CM347</f>
        <v>878851.40476190473</v>
      </c>
      <c r="DC347" s="693">
        <f t="shared" ref="DC347" si="5964">SUM(DB336:DB347)/1000000</f>
        <v>14.083425165122149</v>
      </c>
      <c r="DD347" s="666">
        <f t="shared" ref="DD347" si="5965">BN347*$CM347</f>
        <v>4130972.7529761903</v>
      </c>
      <c r="DE347" s="693">
        <f t="shared" ref="DE347" si="5966">SUM(DD336:DD347)/1000000</f>
        <v>53.035773518423738</v>
      </c>
      <c r="DF347" s="666">
        <f t="shared" ref="DF347" si="5967">BP347*$CM347</f>
        <v>5010959.0178571427</v>
      </c>
      <c r="DG347" s="693">
        <f t="shared" ref="DG347" si="5968">SUM(DF336:DF347)/1000000</f>
        <v>67.126975484086117</v>
      </c>
      <c r="DH347" s="20"/>
      <c r="DI347" s="666">
        <f t="shared" ref="DI347" si="5969">BS347*$CM347</f>
        <v>1088993.857142857</v>
      </c>
      <c r="DJ347" s="693">
        <f t="shared" ref="DJ347" si="5970">SUM(DI336:DI347)/1000000</f>
        <v>14.605201073952118</v>
      </c>
      <c r="DK347" s="666">
        <f t="shared" ref="DK347" si="5971">BU347*$CM347</f>
        <v>109108.22619047618</v>
      </c>
      <c r="DL347" s="693">
        <f t="shared" ref="DL347" si="5972">SUM(DK336:DK347)/1000000</f>
        <v>1.395528053495217</v>
      </c>
      <c r="DM347" s="666">
        <f t="shared" ref="DM347" si="5973">BW347*$CM347</f>
        <v>1198102.0833333333</v>
      </c>
      <c r="DN347" s="693">
        <f t="shared" ref="DN347" si="5974">SUM(DM336:DM347)/1000000</f>
        <v>16.000729127447336</v>
      </c>
      <c r="DO347" s="666">
        <f t="shared" ref="DO347" si="5975">BY347*$CM347</f>
        <v>2222229.7827380951</v>
      </c>
      <c r="DP347" s="693">
        <f t="shared" ref="DP347" si="5976">SUM(DO336:DO347)/1000000</f>
        <v>26.920982234507665</v>
      </c>
      <c r="DQ347" s="666">
        <f t="shared" ref="DQ347" si="5977">CA347*$CM347</f>
        <v>2769159.1785714282</v>
      </c>
      <c r="DR347" s="693">
        <f t="shared" ref="DR347" si="5978">SUM(DQ336:DQ347)/1000000</f>
        <v>28.357757225613124</v>
      </c>
      <c r="DS347" s="666">
        <f t="shared" ref="DS347" si="5979">CC347*$CM347</f>
        <v>4991388.9613095233</v>
      </c>
      <c r="DT347" s="693">
        <f t="shared" ref="DT347" si="5980">SUM(DS336:DS347)/1000000</f>
        <v>55.278739460120796</v>
      </c>
      <c r="DU347" s="666">
        <f t="shared" ref="DU347" si="5981">CE347*$CM347</f>
        <v>3311223.639880952</v>
      </c>
      <c r="DV347" s="666">
        <f t="shared" ref="DV347" si="5982">SUM(DU336:DU347)/1000000</f>
        <v>41.526183308459785</v>
      </c>
      <c r="DW347" s="666">
        <f t="shared" ref="DW347" si="5983">CG347*$CM347</f>
        <v>2879990.9940476189</v>
      </c>
      <c r="DX347" s="693">
        <f t="shared" ref="DX347" si="5984">SUM(DW336:DW347)/1000000</f>
        <v>29.779406977231591</v>
      </c>
      <c r="DY347" s="666">
        <f t="shared" ref="DY347" si="5985">CI347*$CM347</f>
        <v>6191214.6339285709</v>
      </c>
      <c r="DZ347" s="693">
        <f t="shared" ref="DZ347" si="5986">SUM(DY336:DY347)/1000000</f>
        <v>71.30559028569138</v>
      </c>
      <c r="EA347" s="91"/>
      <c r="EB347" s="664">
        <v>353000</v>
      </c>
      <c r="EC347" s="69">
        <f t="shared" si="405"/>
        <v>2526000</v>
      </c>
      <c r="ED347" s="664">
        <v>2879000</v>
      </c>
      <c r="EE347" s="664">
        <v>372000</v>
      </c>
      <c r="EF347" s="69">
        <f t="shared" si="406"/>
        <v>1717000</v>
      </c>
      <c r="EG347" s="664">
        <v>2089000</v>
      </c>
      <c r="EH347" s="664">
        <v>726000</v>
      </c>
      <c r="EI347" s="69">
        <f t="shared" si="435"/>
        <v>4242000</v>
      </c>
      <c r="EJ347" s="664">
        <v>4968000</v>
      </c>
      <c r="EK347" s="91"/>
      <c r="EL347" s="516">
        <f t="shared" ref="EL347" si="5987">SUM(EB336:EB347)</f>
        <v>3881000</v>
      </c>
      <c r="EM347" s="516">
        <f t="shared" ref="EM347" si="5988">SUM(EC336:EC347)</f>
        <v>18925000</v>
      </c>
      <c r="EN347" s="516">
        <f t="shared" ref="EN347" si="5989">SUM(ED336:ED347)</f>
        <v>22806000</v>
      </c>
      <c r="EO347" s="516">
        <f t="shared" ref="EO347" si="5990">SUM(EE336:EE347)</f>
        <v>3564000</v>
      </c>
      <c r="EP347" s="516">
        <f t="shared" ref="EP347" si="5991">SUM(EF336:EF347)</f>
        <v>13995000</v>
      </c>
      <c r="EQ347" s="516">
        <f t="shared" ref="EQ347" si="5992">SUM(EG336:EG347)</f>
        <v>17559000</v>
      </c>
      <c r="ER347" s="516">
        <f t="shared" ref="ER347" si="5993">SUM(EH336:EH347)</f>
        <v>7447000</v>
      </c>
      <c r="ES347" s="516">
        <f t="shared" ref="ES347" si="5994">SUM(EI336:EI347)</f>
        <v>32918000</v>
      </c>
      <c r="ET347" s="516">
        <f t="shared" ref="ET347" si="5995">SUM(EJ336:EJ347)</f>
        <v>40365000</v>
      </c>
      <c r="EU347" s="91"/>
    </row>
    <row r="348" spans="1:151">
      <c r="A348" s="61">
        <v>43497</v>
      </c>
      <c r="B348" s="525" t="s">
        <v>998</v>
      </c>
      <c r="C348" s="525" t="s">
        <v>998</v>
      </c>
      <c r="D348" s="525" t="s">
        <v>998</v>
      </c>
      <c r="E348" s="525" t="s">
        <v>998</v>
      </c>
      <c r="F348" s="525" t="s">
        <v>998</v>
      </c>
      <c r="G348" s="525" t="s">
        <v>998</v>
      </c>
      <c r="H348" s="525" t="s">
        <v>998</v>
      </c>
      <c r="I348" s="525" t="s">
        <v>998</v>
      </c>
      <c r="J348" s="525" t="s">
        <v>998</v>
      </c>
      <c r="K348" s="525" t="s">
        <v>998</v>
      </c>
      <c r="L348" s="525" t="s">
        <v>998</v>
      </c>
      <c r="M348" s="525" t="s">
        <v>998</v>
      </c>
      <c r="N348" s="525" t="s">
        <v>998</v>
      </c>
      <c r="O348" s="525" t="s">
        <v>998</v>
      </c>
      <c r="P348" s="525" t="s">
        <v>998</v>
      </c>
      <c r="Q348" s="525" t="s">
        <v>998</v>
      </c>
      <c r="R348" s="525" t="s">
        <v>998</v>
      </c>
      <c r="S348" s="525" t="s">
        <v>998</v>
      </c>
      <c r="T348" s="525" t="s">
        <v>998</v>
      </c>
      <c r="U348" s="525" t="s">
        <v>998</v>
      </c>
      <c r="V348" s="525" t="s">
        <v>998</v>
      </c>
      <c r="W348" s="525" t="s">
        <v>998</v>
      </c>
      <c r="X348" s="525" t="s">
        <v>998</v>
      </c>
      <c r="Y348" s="525" t="s">
        <v>998</v>
      </c>
      <c r="Z348" s="525" t="s">
        <v>998</v>
      </c>
      <c r="AA348" s="525" t="s">
        <v>998</v>
      </c>
      <c r="AB348" s="525" t="s">
        <v>998</v>
      </c>
      <c r="AC348" s="525" t="s">
        <v>998</v>
      </c>
      <c r="AD348" s="525" t="s">
        <v>998</v>
      </c>
      <c r="AE348" s="525" t="s">
        <v>998</v>
      </c>
      <c r="AF348" s="525" t="s">
        <v>998</v>
      </c>
      <c r="AG348" s="525" t="s">
        <v>998</v>
      </c>
      <c r="AH348" s="525" t="s">
        <v>998</v>
      </c>
      <c r="AI348" s="525" t="s">
        <v>998</v>
      </c>
      <c r="AJ348" s="525" t="s">
        <v>998</v>
      </c>
      <c r="AK348" s="525" t="s">
        <v>998</v>
      </c>
      <c r="AL348" s="525" t="s">
        <v>998</v>
      </c>
      <c r="AM348" s="525" t="s">
        <v>998</v>
      </c>
      <c r="AN348" s="525" t="s">
        <v>998</v>
      </c>
      <c r="AO348" s="525" t="s">
        <v>998</v>
      </c>
      <c r="AP348" s="525" t="s">
        <v>998</v>
      </c>
      <c r="AQ348" s="525" t="s">
        <v>998</v>
      </c>
      <c r="AR348" s="525" t="s">
        <v>998</v>
      </c>
      <c r="AS348" s="525" t="s">
        <v>998</v>
      </c>
      <c r="AT348" s="525" t="s">
        <v>998</v>
      </c>
      <c r="AU348" s="525" t="s">
        <v>998</v>
      </c>
      <c r="AV348" s="525" t="s">
        <v>998</v>
      </c>
      <c r="AW348" s="525" t="s">
        <v>998</v>
      </c>
      <c r="AX348" s="525" t="s">
        <v>998</v>
      </c>
      <c r="AY348" s="75"/>
      <c r="AZ348" s="744">
        <v>617631</v>
      </c>
      <c r="BA348" s="518">
        <f t="shared" ref="BA348" si="5996">SUM(AZ337:AZ348)/1000000</f>
        <v>7.2892450000000002</v>
      </c>
      <c r="BB348" s="516">
        <f t="shared" ref="BB348" si="5997">BD348-AZ348</f>
        <v>178730</v>
      </c>
      <c r="BC348" s="518">
        <f t="shared" ref="BC348" si="5998">SUM(BB337:BB348)/1000000</f>
        <v>2.6026769999999999</v>
      </c>
      <c r="BD348" s="744">
        <v>796361</v>
      </c>
      <c r="BE348" s="518">
        <f t="shared" si="5161"/>
        <v>9.8919219999999992</v>
      </c>
      <c r="BF348" s="744">
        <v>322650</v>
      </c>
      <c r="BG348" s="518">
        <f t="shared" ref="BG348" si="5999">SUM(BF337:BF348)/1000000</f>
        <v>5.411835</v>
      </c>
      <c r="BH348" s="516">
        <f t="shared" ref="BH348" si="6000">BJ348-BF348</f>
        <v>3924753</v>
      </c>
      <c r="BI348" s="518">
        <f t="shared" ref="BI348" si="6001">SUM(BH337:BH348)/1000000</f>
        <v>46.241771</v>
      </c>
      <c r="BJ348" s="744">
        <v>4247403</v>
      </c>
      <c r="BK348" s="518">
        <f t="shared" ref="BK348" si="6002">SUM(BJ337:BJ348)/1000000</f>
        <v>51.653606000000003</v>
      </c>
      <c r="BL348" s="516">
        <f t="shared" ref="BL348" si="6003">AZ348+BF348</f>
        <v>940281</v>
      </c>
      <c r="BM348" s="518">
        <f t="shared" ref="BM348" si="6004">SUM(BL337:BL348)/1000000</f>
        <v>12.701079999999999</v>
      </c>
      <c r="BN348" s="516">
        <f t="shared" ref="BN348" si="6005">BB348+BH348</f>
        <v>4103483</v>
      </c>
      <c r="BO348" s="518">
        <f t="shared" ref="BO348" si="6006">SUM(BN337:BN348)/1000000</f>
        <v>48.844448</v>
      </c>
      <c r="BP348" s="744">
        <v>5044386</v>
      </c>
      <c r="BQ348" s="518">
        <f t="shared" si="5919"/>
        <v>61.552861</v>
      </c>
      <c r="BR348" s="20"/>
      <c r="BS348" s="744">
        <v>1035661</v>
      </c>
      <c r="BT348" s="519">
        <f t="shared" ref="BT348" si="6007">SUM(BS337:BS348)/1000000</f>
        <v>13.538448000000001</v>
      </c>
      <c r="BU348" s="516">
        <f t="shared" ref="BU348" si="6008">BW348-BS348</f>
        <v>129233</v>
      </c>
      <c r="BV348" s="519">
        <f t="shared" ref="BV348" si="6009">SUM(BU337:BU348)/1000000</f>
        <v>1.3438619999999999</v>
      </c>
      <c r="BW348" s="744">
        <v>1164894</v>
      </c>
      <c r="BX348" s="519">
        <f t="shared" si="5162"/>
        <v>14.88231</v>
      </c>
      <c r="BY348" s="744">
        <v>1886513</v>
      </c>
      <c r="BZ348" s="519">
        <f t="shared" ref="BZ348" si="6010">SUM(BY337:BY348)/1000000</f>
        <v>24.729316000000001</v>
      </c>
      <c r="CA348" s="516">
        <f t="shared" ref="CA348" si="6011">CC348-BY348</f>
        <v>1842441</v>
      </c>
      <c r="CB348" s="519">
        <f t="shared" ref="CB348" si="6012">SUM(CA337:CA348)/1000000</f>
        <v>26.033359999999998</v>
      </c>
      <c r="CC348" s="744">
        <v>3728954</v>
      </c>
      <c r="CD348" s="519">
        <f t="shared" ref="CD348" si="6013">SUM(CC337:CC348)/1000000</f>
        <v>50.762675999999999</v>
      </c>
      <c r="CE348" s="516">
        <f t="shared" ref="CE348" si="6014">BS348+BY348</f>
        <v>2922174</v>
      </c>
      <c r="CF348" s="519">
        <f t="shared" ref="CF348" si="6015">SUM(CE337:CE348)/1000000</f>
        <v>38.267764</v>
      </c>
      <c r="CG348" s="516">
        <f t="shared" ref="CG348" si="6016">CI348-CE348</f>
        <v>1973413</v>
      </c>
      <c r="CH348" s="519">
        <f t="shared" ref="CH348" si="6017">SUM(CG337:CG348)/1000000</f>
        <v>27.401094000000001</v>
      </c>
      <c r="CI348" s="744">
        <v>4895587</v>
      </c>
      <c r="CJ348" s="471">
        <f t="shared" si="3163"/>
        <v>65.668858</v>
      </c>
      <c r="CK348" s="96"/>
      <c r="CL348" s="514">
        <f>+CL346</f>
        <v>1008</v>
      </c>
      <c r="CM348" s="868">
        <f t="shared" si="4615"/>
        <v>1.0922619047619047</v>
      </c>
      <c r="CO348" s="96"/>
      <c r="CP348" s="666">
        <f t="shared" ref="CP348" si="6018">AZ348*$CM348</f>
        <v>674614.81249999988</v>
      </c>
      <c r="CQ348" s="693">
        <f t="shared" ref="CQ348" si="6019">SUM(CP337:CP348)/1000000</f>
        <v>7.9802243940513611</v>
      </c>
      <c r="CR348" s="666">
        <f t="shared" ref="CR348" si="6020">BB348*$CM348</f>
        <v>195219.97023809521</v>
      </c>
      <c r="CS348" s="693">
        <f t="shared" ref="CS348" si="6021">SUM(CR337:CR348)/1000000</f>
        <v>2.8487963219274581</v>
      </c>
      <c r="CT348" s="666">
        <f t="shared" ref="CT348" si="6022">BD348*$CM348</f>
        <v>869834.78273809515</v>
      </c>
      <c r="CU348" s="693">
        <f t="shared" ref="CU348" si="6023">SUM(CT337:CT348)/1000000</f>
        <v>10.829020715978817</v>
      </c>
      <c r="CV348" s="666">
        <f t="shared" ref="CV348" si="6024">BF348*$CM348</f>
        <v>352418.30357142852</v>
      </c>
      <c r="CW348" s="693">
        <f t="shared" ref="CW348" si="6025">SUM(CV337:CV348)/1000000</f>
        <v>5.9306949381932688</v>
      </c>
      <c r="CX348" s="666">
        <f t="shared" ref="CX348" si="6026">BH348*$CM348</f>
        <v>4286858.1875</v>
      </c>
      <c r="CY348" s="693">
        <f t="shared" ref="CY348" si="6027">SUM(CX337:CX348)/1000000</f>
        <v>50.639212405285434</v>
      </c>
      <c r="CZ348" s="666">
        <f t="shared" ref="CZ348" si="6028">BJ348*$CM348</f>
        <v>4639276.4910714282</v>
      </c>
      <c r="DA348" s="693">
        <f t="shared" ref="DA348" si="6029">SUM(CZ337:CZ348)/1000000</f>
        <v>56.569907343478697</v>
      </c>
      <c r="DB348" s="666">
        <f t="shared" ref="DB348" si="6030">BL348*$CM348</f>
        <v>1027033.1160714285</v>
      </c>
      <c r="DC348" s="693">
        <f t="shared" ref="DC348" si="6031">SUM(DB337:DB348)/1000000</f>
        <v>13.91091933224463</v>
      </c>
      <c r="DD348" s="666">
        <f t="shared" ref="DD348" si="6032">BN348*$CM348</f>
        <v>4482078.1577380951</v>
      </c>
      <c r="DE348" s="693">
        <f t="shared" ref="DE348" si="6033">SUM(DD337:DD348)/1000000</f>
        <v>53.488008727212886</v>
      </c>
      <c r="DF348" s="666">
        <f t="shared" ref="DF348" si="6034">BP348*$CM348</f>
        <v>5509790.6607142854</v>
      </c>
      <c r="DG348" s="693">
        <f t="shared" ref="DG348" si="6035">SUM(DF337:DF348)/1000000</f>
        <v>67.406950018674266</v>
      </c>
      <c r="DH348" s="20"/>
      <c r="DI348" s="666">
        <f t="shared" ref="DI348" si="6036">BS348*$CM348</f>
        <v>1131213.0565476189</v>
      </c>
      <c r="DJ348" s="693">
        <f t="shared" ref="DJ348" si="6037">SUM(DI337:DI348)/1000000</f>
        <v>14.81996333170094</v>
      </c>
      <c r="DK348" s="666">
        <f t="shared" ref="DK348" si="6038">BU348*$CM348</f>
        <v>141156.28273809524</v>
      </c>
      <c r="DL348" s="693">
        <f t="shared" ref="DL348" si="6039">SUM(DK337:DK348)/1000000</f>
        <v>1.4705493932903693</v>
      </c>
      <c r="DM348" s="666">
        <f t="shared" ref="DM348" si="6040">BW348*$CM348</f>
        <v>1272369.3392857141</v>
      </c>
      <c r="DN348" s="693">
        <f t="shared" ref="DN348" si="6041">SUM(DM337:DM348)/1000000</f>
        <v>16.290512724991309</v>
      </c>
      <c r="DO348" s="666">
        <f t="shared" ref="DO348" si="6042">BY348*$CM348</f>
        <v>2060566.2827380951</v>
      </c>
      <c r="DP348" s="693">
        <f t="shared" ref="DP348" si="6043">SUM(DO337:DO348)/1000000</f>
        <v>27.077565742470988</v>
      </c>
      <c r="DQ348" s="666">
        <f t="shared" ref="DQ348" si="6044">CA348*$CM348</f>
        <v>2012428.1160714284</v>
      </c>
      <c r="DR348" s="693">
        <f t="shared" ref="DR348" si="6045">SUM(DQ337:DQ348)/1000000</f>
        <v>28.493865329672541</v>
      </c>
      <c r="DS348" s="666">
        <f t="shared" ref="DS348" si="6046">CC348*$CM348</f>
        <v>4072994.3988095233</v>
      </c>
      <c r="DT348" s="693">
        <f t="shared" ref="DT348" si="6047">SUM(DS337:DS348)/1000000</f>
        <v>55.571431072143533</v>
      </c>
      <c r="DU348" s="666">
        <f t="shared" ref="DU348" si="6048">CE348*$CM348</f>
        <v>3191779.3392857141</v>
      </c>
      <c r="DV348" s="666">
        <f t="shared" ref="DV348" si="6049">SUM(DU337:DU348)/1000000</f>
        <v>41.897529074171928</v>
      </c>
      <c r="DW348" s="666">
        <f t="shared" ref="DW348" si="6050">CG348*$CM348</f>
        <v>2155483.8422619044</v>
      </c>
      <c r="DX348" s="693">
        <f t="shared" ref="DX348" si="6051">SUM(DW337:DW348)/1000000</f>
        <v>29.990545759433434</v>
      </c>
      <c r="DY348" s="666">
        <f t="shared" ref="DY348" si="6052">CI348*$CM348</f>
        <v>5347263.1815476185</v>
      </c>
      <c r="DZ348" s="693">
        <f t="shared" ref="DZ348" si="6053">SUM(DY337:DY348)/1000000</f>
        <v>71.888074833605359</v>
      </c>
      <c r="EA348" s="91"/>
      <c r="EB348" s="664">
        <v>307000</v>
      </c>
      <c r="EC348" s="69">
        <f t="shared" si="405"/>
        <v>1682000</v>
      </c>
      <c r="ED348" s="664">
        <v>1989000</v>
      </c>
      <c r="EE348" s="664">
        <v>357000</v>
      </c>
      <c r="EF348" s="69">
        <f t="shared" si="406"/>
        <v>1670000</v>
      </c>
      <c r="EG348" s="664">
        <v>2027000</v>
      </c>
      <c r="EH348" s="664">
        <v>664000</v>
      </c>
      <c r="EI348" s="69">
        <f t="shared" si="435"/>
        <v>3351000</v>
      </c>
      <c r="EJ348" s="664">
        <v>4015000</v>
      </c>
      <c r="EK348" s="91"/>
      <c r="EL348" s="516">
        <f t="shared" ref="EL348" si="6054">SUM(EB337:EB348)</f>
        <v>3869000</v>
      </c>
      <c r="EM348" s="516">
        <f t="shared" ref="EM348" si="6055">SUM(EC337:EC348)</f>
        <v>18988000</v>
      </c>
      <c r="EN348" s="516">
        <f t="shared" ref="EN348" si="6056">SUM(ED337:ED348)</f>
        <v>22857000</v>
      </c>
      <c r="EO348" s="516">
        <f t="shared" ref="EO348" si="6057">SUM(EE337:EE348)</f>
        <v>3577000</v>
      </c>
      <c r="EP348" s="516">
        <f t="shared" ref="EP348" si="6058">SUM(EF337:EF348)</f>
        <v>13916000</v>
      </c>
      <c r="EQ348" s="516">
        <f t="shared" ref="EQ348" si="6059">SUM(EG337:EG348)</f>
        <v>17493000</v>
      </c>
      <c r="ER348" s="516">
        <f t="shared" ref="ER348" si="6060">SUM(EH337:EH348)</f>
        <v>7448000</v>
      </c>
      <c r="ES348" s="516">
        <f t="shared" ref="ES348" si="6061">SUM(EI337:EI348)</f>
        <v>32901000</v>
      </c>
      <c r="ET348" s="516">
        <f t="shared" ref="ET348" si="6062">SUM(EJ337:EJ348)</f>
        <v>40349000</v>
      </c>
      <c r="EU348" s="91"/>
    </row>
    <row r="349" spans="1:151">
      <c r="A349" s="61">
        <v>43525</v>
      </c>
      <c r="B349" s="525" t="s">
        <v>998</v>
      </c>
      <c r="C349" s="525" t="s">
        <v>998</v>
      </c>
      <c r="D349" s="525" t="s">
        <v>998</v>
      </c>
      <c r="E349" s="525" t="s">
        <v>998</v>
      </c>
      <c r="F349" s="525" t="s">
        <v>998</v>
      </c>
      <c r="G349" s="525" t="s">
        <v>998</v>
      </c>
      <c r="H349" s="525" t="s">
        <v>998</v>
      </c>
      <c r="I349" s="525" t="s">
        <v>998</v>
      </c>
      <c r="J349" s="525" t="s">
        <v>998</v>
      </c>
      <c r="K349" s="525" t="s">
        <v>998</v>
      </c>
      <c r="L349" s="525" t="s">
        <v>998</v>
      </c>
      <c r="M349" s="525" t="s">
        <v>998</v>
      </c>
      <c r="N349" s="525" t="s">
        <v>998</v>
      </c>
      <c r="O349" s="525" t="s">
        <v>998</v>
      </c>
      <c r="P349" s="525" t="s">
        <v>998</v>
      </c>
      <c r="Q349" s="525" t="s">
        <v>998</v>
      </c>
      <c r="R349" s="525" t="s">
        <v>998</v>
      </c>
      <c r="S349" s="525" t="s">
        <v>998</v>
      </c>
      <c r="T349" s="525" t="s">
        <v>998</v>
      </c>
      <c r="U349" s="525" t="s">
        <v>998</v>
      </c>
      <c r="V349" s="525" t="s">
        <v>998</v>
      </c>
      <c r="W349" s="525" t="s">
        <v>998</v>
      </c>
      <c r="X349" s="525" t="s">
        <v>998</v>
      </c>
      <c r="Y349" s="525" t="s">
        <v>998</v>
      </c>
      <c r="Z349" s="525" t="s">
        <v>998</v>
      </c>
      <c r="AA349" s="525" t="s">
        <v>998</v>
      </c>
      <c r="AB349" s="525" t="s">
        <v>998</v>
      </c>
      <c r="AC349" s="525" t="s">
        <v>998</v>
      </c>
      <c r="AD349" s="525" t="s">
        <v>998</v>
      </c>
      <c r="AE349" s="525" t="s">
        <v>998</v>
      </c>
      <c r="AF349" s="525" t="s">
        <v>998</v>
      </c>
      <c r="AG349" s="525" t="s">
        <v>998</v>
      </c>
      <c r="AH349" s="525" t="s">
        <v>998</v>
      </c>
      <c r="AI349" s="525" t="s">
        <v>998</v>
      </c>
      <c r="AJ349" s="525" t="s">
        <v>998</v>
      </c>
      <c r="AK349" s="525" t="s">
        <v>998</v>
      </c>
      <c r="AL349" s="525" t="s">
        <v>998</v>
      </c>
      <c r="AM349" s="525" t="s">
        <v>998</v>
      </c>
      <c r="AN349" s="525" t="s">
        <v>998</v>
      </c>
      <c r="AO349" s="525" t="s">
        <v>998</v>
      </c>
      <c r="AP349" s="525" t="s">
        <v>998</v>
      </c>
      <c r="AQ349" s="525" t="s">
        <v>998</v>
      </c>
      <c r="AR349" s="525" t="s">
        <v>998</v>
      </c>
      <c r="AS349" s="525" t="s">
        <v>998</v>
      </c>
      <c r="AT349" s="525" t="s">
        <v>998</v>
      </c>
      <c r="AU349" s="525" t="s">
        <v>998</v>
      </c>
      <c r="AV349" s="525" t="s">
        <v>998</v>
      </c>
      <c r="AW349" s="525" t="s">
        <v>998</v>
      </c>
      <c r="AX349" s="525" t="s">
        <v>998</v>
      </c>
      <c r="AY349" s="75"/>
      <c r="AZ349" s="744">
        <v>770093</v>
      </c>
      <c r="BA349" s="518">
        <f t="shared" ref="BA349" si="6063">SUM(AZ338:AZ349)/1000000</f>
        <v>7.4414579999999999</v>
      </c>
      <c r="BB349" s="516">
        <f t="shared" ref="BB349" si="6064">BD349-AZ349</f>
        <v>209895</v>
      </c>
      <c r="BC349" s="518">
        <f t="shared" ref="BC349" si="6065">SUM(BB338:BB349)/1000000</f>
        <v>2.5789219999999999</v>
      </c>
      <c r="BD349" s="744">
        <v>979988</v>
      </c>
      <c r="BE349" s="518">
        <f t="shared" si="5161"/>
        <v>10.020379999999999</v>
      </c>
      <c r="BF349" s="744">
        <v>346948</v>
      </c>
      <c r="BG349" s="518">
        <f t="shared" ref="BG349" si="6066">SUM(BF338:BF349)/1000000</f>
        <v>5.1981760000000001</v>
      </c>
      <c r="BH349" s="516">
        <f t="shared" ref="BH349" si="6067">BJ349-BF349</f>
        <v>4746556</v>
      </c>
      <c r="BI349" s="518">
        <f t="shared" ref="BI349" si="6068">SUM(BH338:BH349)/1000000</f>
        <v>47.251866999999997</v>
      </c>
      <c r="BJ349" s="744">
        <v>5093504</v>
      </c>
      <c r="BK349" s="518">
        <f t="shared" ref="BK349" si="6069">SUM(BJ338:BJ349)/1000000</f>
        <v>52.450043000000001</v>
      </c>
      <c r="BL349" s="516">
        <f t="shared" ref="BL349" si="6070">AZ349+BF349</f>
        <v>1117041</v>
      </c>
      <c r="BM349" s="518">
        <f t="shared" ref="BM349" si="6071">SUM(BL338:BL349)/1000000</f>
        <v>12.639633999999999</v>
      </c>
      <c r="BN349" s="516">
        <f t="shared" ref="BN349" si="6072">BB349+BH349</f>
        <v>4956451</v>
      </c>
      <c r="BO349" s="518">
        <f t="shared" ref="BO349" si="6073">SUM(BN338:BN349)/1000000</f>
        <v>49.830789000000003</v>
      </c>
      <c r="BP349" s="744">
        <v>6074265</v>
      </c>
      <c r="BQ349" s="518">
        <f t="shared" si="5919"/>
        <v>62.478050000000003</v>
      </c>
      <c r="BR349" s="20"/>
      <c r="BS349" s="744">
        <v>1092116</v>
      </c>
      <c r="BT349" s="519">
        <f t="shared" ref="BT349" si="6074">SUM(BS338:BS349)/1000000</f>
        <v>13.58155</v>
      </c>
      <c r="BU349" s="516">
        <f t="shared" ref="BU349" si="6075">BW349-BS349</f>
        <v>110208</v>
      </c>
      <c r="BV349" s="519">
        <f t="shared" ref="BV349" si="6076">SUM(BU338:BU349)/1000000</f>
        <v>1.354047</v>
      </c>
      <c r="BW349" s="744">
        <v>1202324</v>
      </c>
      <c r="BX349" s="519">
        <f t="shared" ref="BX349:BX377" si="6077">SUM(BW338:BW349)/1000000</f>
        <v>14.935597</v>
      </c>
      <c r="BY349" s="744">
        <v>1692872</v>
      </c>
      <c r="BZ349" s="519">
        <f t="shared" ref="BZ349" si="6078">SUM(BY338:BY349)/1000000</f>
        <v>24.518901</v>
      </c>
      <c r="CA349" s="516">
        <f t="shared" ref="CA349" si="6079">CC349-BY349</f>
        <v>2006311</v>
      </c>
      <c r="CB349" s="519">
        <f t="shared" ref="CB349" si="6080">SUM(CA338:CA349)/1000000</f>
        <v>26.098631999999998</v>
      </c>
      <c r="CC349" s="744">
        <v>3699183</v>
      </c>
      <c r="CD349" s="519">
        <f t="shared" ref="CD349" si="6081">SUM(CC338:CC349)/1000000</f>
        <v>50.617533000000002</v>
      </c>
      <c r="CE349" s="516">
        <f t="shared" ref="CE349" si="6082">BS349+BY349</f>
        <v>2784988</v>
      </c>
      <c r="CF349" s="519">
        <f t="shared" ref="CF349" si="6083">SUM(CE338:CE349)/1000000</f>
        <v>38.100451</v>
      </c>
      <c r="CG349" s="516">
        <f t="shared" ref="CG349" si="6084">CI349-CE349</f>
        <v>2118702</v>
      </c>
      <c r="CH349" s="519">
        <f t="shared" ref="CH349" si="6085">SUM(CG338:CG349)/1000000</f>
        <v>27.476680000000002</v>
      </c>
      <c r="CI349" s="744">
        <v>4903690</v>
      </c>
      <c r="CJ349" s="471">
        <f t="shared" si="3163"/>
        <v>65.577130999999994</v>
      </c>
      <c r="CK349" s="96"/>
      <c r="CL349" s="514">
        <v>995</v>
      </c>
      <c r="CM349" s="868">
        <f t="shared" si="4615"/>
        <v>1.1065326633165828</v>
      </c>
      <c r="CO349" s="96"/>
      <c r="CP349" s="666">
        <f t="shared" ref="CP349" si="6086">AZ349*$CM349</f>
        <v>852133.05829145724</v>
      </c>
      <c r="CQ349" s="693">
        <f t="shared" ref="CQ349" si="6087">SUM(CP338:CP349)/1000000</f>
        <v>8.1513906054959708</v>
      </c>
      <c r="CR349" s="666">
        <f t="shared" ref="CR349" si="6088">BB349*$CM349</f>
        <v>232255.67336683415</v>
      </c>
      <c r="CS349" s="693">
        <f t="shared" ref="CS349" si="6089">SUM(CR338:CR349)/1000000</f>
        <v>2.8235458391381361</v>
      </c>
      <c r="CT349" s="666">
        <f t="shared" ref="CT349" si="6090">BD349*$CM349</f>
        <v>1084388.7316582913</v>
      </c>
      <c r="CU349" s="693">
        <f t="shared" ref="CU349" si="6091">SUM(CT338:CT349)/1000000</f>
        <v>10.974936444634107</v>
      </c>
      <c r="CV349" s="666">
        <f t="shared" ref="CV349" si="6092">BF349*$CM349</f>
        <v>383909.2944723618</v>
      </c>
      <c r="CW349" s="693">
        <f t="shared" ref="CW349" si="6093">SUM(CV338:CV349)/1000000</f>
        <v>5.6967580795124784</v>
      </c>
      <c r="CX349" s="666">
        <f t="shared" ref="CX349" si="6094">BH349*$CM349</f>
        <v>5252219.2522613062</v>
      </c>
      <c r="CY349" s="693">
        <f t="shared" ref="CY349" si="6095">SUM(CX338:CX349)/1000000</f>
        <v>51.773471237126316</v>
      </c>
      <c r="CZ349" s="666">
        <f t="shared" ref="CZ349" si="6096">BJ349*$CM349</f>
        <v>5636128.5467336681</v>
      </c>
      <c r="DA349" s="693">
        <f t="shared" ref="DA349" si="6097">SUM(CZ338:CZ349)/1000000</f>
        <v>57.4702293166388</v>
      </c>
      <c r="DB349" s="666">
        <f t="shared" ref="DB349" si="6098">BL349*$CM349</f>
        <v>1236042.352763819</v>
      </c>
      <c r="DC349" s="693">
        <f t="shared" ref="DC349" si="6099">SUM(DB338:DB349)/1000000</f>
        <v>13.848148685008448</v>
      </c>
      <c r="DD349" s="666">
        <f t="shared" ref="DD349" si="6100">BN349*$CM349</f>
        <v>5484474.9256281406</v>
      </c>
      <c r="DE349" s="693">
        <f t="shared" ref="DE349" si="6101">SUM(DD338:DD349)/1000000</f>
        <v>54.597017076264464</v>
      </c>
      <c r="DF349" s="666">
        <f t="shared" ref="DF349" si="6102">BP349*$CM349</f>
        <v>6721372.6281407028</v>
      </c>
      <c r="DG349" s="693">
        <f t="shared" ref="DG349" si="6103">SUM(DF338:DF349)/1000000</f>
        <v>68.453515163331474</v>
      </c>
      <c r="DH349" s="20"/>
      <c r="DI349" s="666">
        <f t="shared" ref="DI349" si="6104">BS349*$CM349</f>
        <v>1208462.0261306532</v>
      </c>
      <c r="DJ349" s="693">
        <f t="shared" ref="DJ349" si="6105">SUM(DI338:DI349)/1000000</f>
        <v>14.872304823297059</v>
      </c>
      <c r="DK349" s="666">
        <f t="shared" ref="DK349" si="6106">BU349*$CM349</f>
        <v>121948.75175879397</v>
      </c>
      <c r="DL349" s="693">
        <f t="shared" ref="DL349" si="6107">SUM(DK338:DK349)/1000000</f>
        <v>1.4822625864906049</v>
      </c>
      <c r="DM349" s="666">
        <f t="shared" ref="DM349" si="6108">BW349*$CM349</f>
        <v>1330410.7778894471</v>
      </c>
      <c r="DN349" s="693">
        <f t="shared" ref="DN349" si="6109">SUM(DM338:DM349)/1000000</f>
        <v>16.354567409787663</v>
      </c>
      <c r="DO349" s="666">
        <f t="shared" ref="DO349" si="6110">BY349*$CM349</f>
        <v>1873218.1628140702</v>
      </c>
      <c r="DP349" s="693">
        <f t="shared" ref="DP349" si="6111">SUM(DO338:DO349)/1000000</f>
        <v>26.853167301681456</v>
      </c>
      <c r="DQ349" s="666">
        <f t="shared" ref="DQ349" si="6112">CA349*$CM349</f>
        <v>2220048.6542713568</v>
      </c>
      <c r="DR349" s="693">
        <f t="shared" ref="DR349" si="6113">SUM(DQ338:DQ349)/1000000</f>
        <v>28.57469082178174</v>
      </c>
      <c r="DS349" s="666">
        <f t="shared" ref="DS349" si="6114">CC349*$CM349</f>
        <v>4093266.8170854268</v>
      </c>
      <c r="DT349" s="693">
        <f t="shared" ref="DT349" si="6115">SUM(DS338:DS349)/1000000</f>
        <v>55.427858123463196</v>
      </c>
      <c r="DU349" s="666">
        <f t="shared" ref="DU349" si="6116">CE349*$CM349</f>
        <v>3081680.1889447235</v>
      </c>
      <c r="DV349" s="666">
        <f t="shared" ref="DV349" si="6117">SUM(DU338:DU349)/1000000</f>
        <v>41.725472124978509</v>
      </c>
      <c r="DW349" s="666">
        <f t="shared" ref="DW349" si="6118">CG349*$CM349</f>
        <v>2344412.9668341707</v>
      </c>
      <c r="DX349" s="693">
        <f t="shared" ref="DX349" si="6119">SUM(DW338:DW349)/1000000</f>
        <v>30.08323628782917</v>
      </c>
      <c r="DY349" s="666">
        <f t="shared" ref="DY349" si="6120">CI349*$CM349</f>
        <v>5426093.1557788942</v>
      </c>
      <c r="DZ349" s="693">
        <f t="shared" ref="DZ349" si="6121">SUM(DY338:DY349)/1000000</f>
        <v>71.808708412807675</v>
      </c>
      <c r="EA349" s="91"/>
      <c r="EB349" s="664">
        <v>356000</v>
      </c>
      <c r="EC349" s="69">
        <f t="shared" si="405"/>
        <v>1770000</v>
      </c>
      <c r="ED349" s="664">
        <v>2126000</v>
      </c>
      <c r="EE349" s="664">
        <v>344000</v>
      </c>
      <c r="EF349" s="69">
        <f t="shared" si="406"/>
        <v>1538000</v>
      </c>
      <c r="EG349" s="664">
        <v>1882000</v>
      </c>
      <c r="EH349" s="664">
        <v>699000</v>
      </c>
      <c r="EI349" s="69">
        <f t="shared" si="435"/>
        <v>3309000</v>
      </c>
      <c r="EJ349" s="664">
        <v>4008000</v>
      </c>
      <c r="EK349" s="91"/>
      <c r="EL349" s="516">
        <f t="shared" ref="EL349" si="6122">SUM(EB338:EB349)</f>
        <v>3874000</v>
      </c>
      <c r="EM349" s="516">
        <f t="shared" ref="EM349" si="6123">SUM(EC338:EC349)</f>
        <v>18929000</v>
      </c>
      <c r="EN349" s="516">
        <f t="shared" ref="EN349" si="6124">SUM(ED338:ED349)</f>
        <v>22803000</v>
      </c>
      <c r="EO349" s="516">
        <f t="shared" ref="EO349" si="6125">SUM(EE338:EE349)</f>
        <v>3567000</v>
      </c>
      <c r="EP349" s="516">
        <f t="shared" ref="EP349" si="6126">SUM(EF338:EF349)</f>
        <v>13812000</v>
      </c>
      <c r="EQ349" s="516">
        <f t="shared" ref="EQ349" si="6127">SUM(EG338:EG349)</f>
        <v>17379000</v>
      </c>
      <c r="ER349" s="516">
        <f t="shared" ref="ER349" si="6128">SUM(EH338:EH349)</f>
        <v>7442000</v>
      </c>
      <c r="ES349" s="516">
        <f t="shared" ref="ES349" si="6129">SUM(EI338:EI349)</f>
        <v>32739000</v>
      </c>
      <c r="ET349" s="516">
        <f t="shared" ref="ET349" si="6130">SUM(EJ338:EJ349)</f>
        <v>40181000</v>
      </c>
      <c r="EU349" s="91"/>
    </row>
    <row r="350" spans="1:151">
      <c r="A350" s="61">
        <v>43556</v>
      </c>
      <c r="B350" s="525" t="s">
        <v>998</v>
      </c>
      <c r="C350" s="525" t="s">
        <v>998</v>
      </c>
      <c r="D350" s="525" t="s">
        <v>998</v>
      </c>
      <c r="E350" s="525" t="s">
        <v>998</v>
      </c>
      <c r="F350" s="525" t="s">
        <v>998</v>
      </c>
      <c r="G350" s="525" t="s">
        <v>998</v>
      </c>
      <c r="H350" s="525" t="s">
        <v>998</v>
      </c>
      <c r="I350" s="525" t="s">
        <v>998</v>
      </c>
      <c r="J350" s="525" t="s">
        <v>998</v>
      </c>
      <c r="K350" s="525" t="s">
        <v>998</v>
      </c>
      <c r="L350" s="525" t="s">
        <v>998</v>
      </c>
      <c r="M350" s="525" t="s">
        <v>998</v>
      </c>
      <c r="N350" s="525" t="s">
        <v>998</v>
      </c>
      <c r="O350" s="525" t="s">
        <v>998</v>
      </c>
      <c r="P350" s="525" t="s">
        <v>998</v>
      </c>
      <c r="Q350" s="525" t="s">
        <v>998</v>
      </c>
      <c r="R350" s="525" t="s">
        <v>998</v>
      </c>
      <c r="S350" s="525" t="s">
        <v>998</v>
      </c>
      <c r="T350" s="525" t="s">
        <v>998</v>
      </c>
      <c r="U350" s="525" t="s">
        <v>998</v>
      </c>
      <c r="V350" s="525" t="s">
        <v>998</v>
      </c>
      <c r="W350" s="525" t="s">
        <v>998</v>
      </c>
      <c r="X350" s="525" t="s">
        <v>998</v>
      </c>
      <c r="Y350" s="525" t="s">
        <v>998</v>
      </c>
      <c r="Z350" s="525" t="s">
        <v>998</v>
      </c>
      <c r="AA350" s="525" t="s">
        <v>998</v>
      </c>
      <c r="AB350" s="525" t="s">
        <v>998</v>
      </c>
      <c r="AC350" s="525" t="s">
        <v>998</v>
      </c>
      <c r="AD350" s="525" t="s">
        <v>998</v>
      </c>
      <c r="AE350" s="525" t="s">
        <v>998</v>
      </c>
      <c r="AF350" s="525" t="s">
        <v>998</v>
      </c>
      <c r="AG350" s="525" t="s">
        <v>998</v>
      </c>
      <c r="AH350" s="525" t="s">
        <v>998</v>
      </c>
      <c r="AI350" s="525" t="s">
        <v>998</v>
      </c>
      <c r="AJ350" s="525" t="s">
        <v>998</v>
      </c>
      <c r="AK350" s="525" t="s">
        <v>998</v>
      </c>
      <c r="AL350" s="525" t="s">
        <v>998</v>
      </c>
      <c r="AM350" s="525" t="s">
        <v>998</v>
      </c>
      <c r="AN350" s="525" t="s">
        <v>998</v>
      </c>
      <c r="AO350" s="525" t="s">
        <v>998</v>
      </c>
      <c r="AP350" s="525" t="s">
        <v>998</v>
      </c>
      <c r="AQ350" s="525" t="s">
        <v>998</v>
      </c>
      <c r="AR350" s="525" t="s">
        <v>998</v>
      </c>
      <c r="AS350" s="525" t="s">
        <v>998</v>
      </c>
      <c r="AT350" s="525" t="s">
        <v>998</v>
      </c>
      <c r="AU350" s="525" t="s">
        <v>998</v>
      </c>
      <c r="AV350" s="525" t="s">
        <v>998</v>
      </c>
      <c r="AW350" s="525" t="s">
        <v>998</v>
      </c>
      <c r="AX350" s="525" t="s">
        <v>998</v>
      </c>
      <c r="AY350" s="75"/>
      <c r="AZ350" s="744">
        <v>531544</v>
      </c>
      <c r="BA350" s="518">
        <f t="shared" ref="BA350" si="6131">SUM(AZ339:AZ350)/1000000</f>
        <v>7.4832130000000001</v>
      </c>
      <c r="BB350" s="516">
        <f t="shared" ref="BB350" si="6132">BD350-AZ350</f>
        <v>146902</v>
      </c>
      <c r="BC350" s="518">
        <f t="shared" ref="BC350" si="6133">SUM(BB339:BB350)/1000000</f>
        <v>2.5407899999999999</v>
      </c>
      <c r="BD350" s="744">
        <v>678446</v>
      </c>
      <c r="BE350" s="518">
        <f t="shared" si="5161"/>
        <v>10.024003</v>
      </c>
      <c r="BF350" s="744">
        <v>357364</v>
      </c>
      <c r="BG350" s="518">
        <f t="shared" ref="BG350" si="6134">SUM(BF339:BF350)/1000000</f>
        <v>5.0481759999999998</v>
      </c>
      <c r="BH350" s="516">
        <f t="shared" ref="BH350" si="6135">BJ350-BF350</f>
        <v>4669668</v>
      </c>
      <c r="BI350" s="518">
        <f t="shared" ref="BI350" si="6136">SUM(BH339:BH350)/1000000</f>
        <v>47.889589999999998</v>
      </c>
      <c r="BJ350" s="744">
        <v>5027032</v>
      </c>
      <c r="BK350" s="518">
        <f t="shared" ref="BK350" si="6137">SUM(BJ339:BJ350)/1000000</f>
        <v>52.937766000000003</v>
      </c>
      <c r="BL350" s="516">
        <f t="shared" ref="BL350" si="6138">AZ350+BF350</f>
        <v>888908</v>
      </c>
      <c r="BM350" s="518">
        <f t="shared" ref="BM350" si="6139">SUM(BL339:BL350)/1000000</f>
        <v>12.531389000000001</v>
      </c>
      <c r="BN350" s="516">
        <f t="shared" ref="BN350" si="6140">BB350+BH350</f>
        <v>4816570</v>
      </c>
      <c r="BO350" s="518">
        <f t="shared" ref="BO350" si="6141">SUM(BN339:BN350)/1000000</f>
        <v>50.43038</v>
      </c>
      <c r="BP350" s="744">
        <v>5705780</v>
      </c>
      <c r="BQ350" s="518">
        <f t="shared" si="5919"/>
        <v>62.968901000000002</v>
      </c>
      <c r="BR350" s="20"/>
      <c r="BS350" s="744">
        <v>1142956</v>
      </c>
      <c r="BT350" s="519">
        <f t="shared" ref="BT350" si="6142">SUM(BS339:BS350)/1000000</f>
        <v>13.715852999999999</v>
      </c>
      <c r="BU350" s="516">
        <f t="shared" ref="BU350" si="6143">BW350-BS350</f>
        <v>95382</v>
      </c>
      <c r="BV350" s="519">
        <f t="shared" ref="BV350" si="6144">SUM(BU339:BU350)/1000000</f>
        <v>1.3714980000000001</v>
      </c>
      <c r="BW350" s="744">
        <v>1238338</v>
      </c>
      <c r="BX350" s="519">
        <f t="shared" si="6077"/>
        <v>15.087351</v>
      </c>
      <c r="BY350" s="744">
        <v>1888534</v>
      </c>
      <c r="BZ350" s="519">
        <f t="shared" ref="BZ350" si="6145">SUM(BY339:BY350)/1000000</f>
        <v>24.434394000000001</v>
      </c>
      <c r="CA350" s="516">
        <f t="shared" ref="CA350" si="6146">CC350-BY350</f>
        <v>2039377</v>
      </c>
      <c r="CB350" s="519">
        <f t="shared" ref="CB350" si="6147">SUM(CA339:CA350)/1000000</f>
        <v>26.353223</v>
      </c>
      <c r="CC350" s="744">
        <v>3927911</v>
      </c>
      <c r="CD350" s="519">
        <f t="shared" ref="CD350" si="6148">SUM(CC339:CC350)/1000000</f>
        <v>50.787616999999997</v>
      </c>
      <c r="CE350" s="516">
        <f t="shared" ref="CE350" si="6149">BS350+BY350</f>
        <v>3031490</v>
      </c>
      <c r="CF350" s="519">
        <f t="shared" ref="CF350" si="6150">SUM(CE339:CE350)/1000000</f>
        <v>38.150247</v>
      </c>
      <c r="CG350" s="516">
        <f t="shared" ref="CG350" si="6151">CI350-CE350</f>
        <v>2136433</v>
      </c>
      <c r="CH350" s="519">
        <f t="shared" ref="CH350" si="6152">SUM(CG339:CG350)/1000000</f>
        <v>27.748996999999999</v>
      </c>
      <c r="CI350" s="744">
        <v>5167923</v>
      </c>
      <c r="CJ350" s="471">
        <f t="shared" si="3163"/>
        <v>65.899243999999996</v>
      </c>
      <c r="CK350" s="96"/>
      <c r="CL350" s="514">
        <f>+CL349</f>
        <v>995</v>
      </c>
      <c r="CM350" s="868">
        <f t="shared" si="4615"/>
        <v>1.1065326633165828</v>
      </c>
      <c r="CO350" s="96"/>
      <c r="CP350" s="666">
        <f t="shared" ref="CP350" si="6153">AZ350*$CM350</f>
        <v>588170.7979899497</v>
      </c>
      <c r="CQ350" s="693">
        <f t="shared" ref="CQ350" si="6154">SUM(CP339:CP350)/1000000</f>
        <v>8.1997639169994354</v>
      </c>
      <c r="CR350" s="666">
        <f t="shared" ref="CR350" si="6155">BB350*$CM350</f>
        <v>162551.86130653266</v>
      </c>
      <c r="CS350" s="693">
        <f t="shared" ref="CS350" si="6156">SUM(CR339:CR350)/1000000</f>
        <v>2.7821713400843087</v>
      </c>
      <c r="CT350" s="666">
        <f t="shared" ref="CT350" si="6157">BD350*$CM350</f>
        <v>750722.65929648234</v>
      </c>
      <c r="CU350" s="693">
        <f t="shared" ref="CU350" si="6158">SUM(CT339:CT350)/1000000</f>
        <v>10.981935257083745</v>
      </c>
      <c r="CV350" s="666">
        <f t="shared" ref="CV350" si="6159">BF350*$CM350</f>
        <v>395434.93869346729</v>
      </c>
      <c r="CW350" s="693">
        <f t="shared" ref="CW350" si="6160">SUM(CV339:CV350)/1000000</f>
        <v>5.5330260872750152</v>
      </c>
      <c r="CX350" s="666">
        <f t="shared" ref="CX350" si="6161">BH350*$CM350</f>
        <v>5167140.1688442212</v>
      </c>
      <c r="CY350" s="693">
        <f t="shared" ref="CY350" si="6162">SUM(CX339:CX350)/1000000</f>
        <v>52.496996345910475</v>
      </c>
      <c r="CZ350" s="666">
        <f t="shared" ref="CZ350" si="6163">BJ350*$CM350</f>
        <v>5562575.1075376878</v>
      </c>
      <c r="DA350" s="693">
        <f t="shared" ref="DA350" si="6164">SUM(CZ339:CZ350)/1000000</f>
        <v>58.030022433185486</v>
      </c>
      <c r="DB350" s="666">
        <f t="shared" ref="DB350" si="6165">BL350*$CM350</f>
        <v>983605.736683417</v>
      </c>
      <c r="DC350" s="693">
        <f t="shared" ref="DC350" si="6166">SUM(DB339:DB350)/1000000</f>
        <v>13.732790004274451</v>
      </c>
      <c r="DD350" s="666">
        <f t="shared" ref="DD350" si="6167">BN350*$CM350</f>
        <v>5329692.0301507534</v>
      </c>
      <c r="DE350" s="693">
        <f t="shared" ref="DE350" si="6168">SUM(DD339:DD350)/1000000</f>
        <v>55.2791676859948</v>
      </c>
      <c r="DF350" s="666">
        <f t="shared" ref="DF350" si="6169">BP350*$CM350</f>
        <v>6313631.9396984922</v>
      </c>
      <c r="DG350" s="693">
        <f t="shared" ref="DG350" si="6170">SUM(DF339:DF350)/1000000</f>
        <v>69.019762889816761</v>
      </c>
      <c r="DH350" s="20"/>
      <c r="DI350" s="666">
        <f t="shared" ref="DI350" si="6171">BS350*$CM350</f>
        <v>1264718.1467336682</v>
      </c>
      <c r="DJ350" s="693">
        <f t="shared" ref="DJ350" si="6172">SUM(DI339:DI350)/1000000</f>
        <v>15.025384378439135</v>
      </c>
      <c r="DK350" s="666">
        <f t="shared" ref="DK350" si="6173">BU350*$CM350</f>
        <v>105543.2984924623</v>
      </c>
      <c r="DL350" s="693">
        <f t="shared" ref="DL350" si="6174">SUM(DK339:DK350)/1000000</f>
        <v>1.5019179660641484</v>
      </c>
      <c r="DM350" s="666">
        <f t="shared" ref="DM350" si="6175">BW350*$CM350</f>
        <v>1370261.4452261305</v>
      </c>
      <c r="DN350" s="693">
        <f t="shared" ref="DN350" si="6176">SUM(DM339:DM350)/1000000</f>
        <v>16.527302344503283</v>
      </c>
      <c r="DO350" s="666">
        <f t="shared" ref="DO350" si="6177">BY350*$CM350</f>
        <v>2089724.5567839195</v>
      </c>
      <c r="DP350" s="693">
        <f t="shared" ref="DP350" si="6178">SUM(DO339:DO350)/1000000</f>
        <v>26.768399224831747</v>
      </c>
      <c r="DQ350" s="666">
        <f t="shared" ref="DQ350" si="6179">CA350*$CM350</f>
        <v>2256637.2633165829</v>
      </c>
      <c r="DR350" s="693">
        <f t="shared" ref="DR350" si="6180">SUM(DQ339:DQ350)/1000000</f>
        <v>28.86431168269592</v>
      </c>
      <c r="DS350" s="666">
        <f t="shared" ref="DS350" si="6181">CC350*$CM350</f>
        <v>4346361.8201005021</v>
      </c>
      <c r="DT350" s="693">
        <f t="shared" ref="DT350" si="6182">SUM(DS339:DS350)/1000000</f>
        <v>55.63271090752766</v>
      </c>
      <c r="DU350" s="666">
        <f t="shared" ref="DU350" si="6183">CE350*$CM350</f>
        <v>3354442.7035175879</v>
      </c>
      <c r="DV350" s="666">
        <f t="shared" ref="DV350" si="6184">SUM(DU339:DU350)/1000000</f>
        <v>41.793783603270874</v>
      </c>
      <c r="DW350" s="666">
        <f t="shared" ref="DW350" si="6185">CG350*$CM350</f>
        <v>2364032.8974874369</v>
      </c>
      <c r="DX350" s="693">
        <f t="shared" ref="DX350" si="6186">SUM(DW339:DW350)/1000000</f>
        <v>30.392823023154435</v>
      </c>
      <c r="DY350" s="666">
        <f t="shared" ref="DY350" si="6187">CI350*$CM350</f>
        <v>5718475.6010050252</v>
      </c>
      <c r="DZ350" s="693">
        <f t="shared" ref="DZ350" si="6188">SUM(DY339:DY350)/1000000</f>
        <v>72.186606626425331</v>
      </c>
      <c r="EA350" s="91"/>
      <c r="EB350" s="664">
        <v>320000</v>
      </c>
      <c r="EC350" s="69">
        <f t="shared" si="405"/>
        <v>1804000</v>
      </c>
      <c r="ED350" s="664">
        <v>2124000</v>
      </c>
      <c r="EE350" s="664">
        <v>296000</v>
      </c>
      <c r="EF350" s="69">
        <f t="shared" si="406"/>
        <v>1185000</v>
      </c>
      <c r="EG350" s="664">
        <v>1481000</v>
      </c>
      <c r="EH350" s="664">
        <v>616000</v>
      </c>
      <c r="EI350" s="69">
        <f t="shared" si="435"/>
        <v>2989000</v>
      </c>
      <c r="EJ350" s="664">
        <v>3605000</v>
      </c>
      <c r="EK350" s="91"/>
      <c r="EL350" s="516">
        <f t="shared" ref="EL350" si="6189">SUM(EB339:EB350)</f>
        <v>3897000</v>
      </c>
      <c r="EM350" s="516">
        <f t="shared" ref="EM350" si="6190">SUM(EC339:EC350)</f>
        <v>19169000</v>
      </c>
      <c r="EN350" s="516">
        <f t="shared" ref="EN350" si="6191">SUM(ED339:ED350)</f>
        <v>23066000</v>
      </c>
      <c r="EO350" s="516">
        <f t="shared" ref="EO350" si="6192">SUM(EE339:EE350)</f>
        <v>3562000</v>
      </c>
      <c r="EP350" s="516">
        <f t="shared" ref="EP350" si="6193">SUM(EF339:EF350)</f>
        <v>13729000</v>
      </c>
      <c r="EQ350" s="516">
        <f t="shared" ref="EQ350" si="6194">SUM(EG339:EG350)</f>
        <v>17291000</v>
      </c>
      <c r="ER350" s="516">
        <f t="shared" ref="ER350" si="6195">SUM(EH339:EH350)</f>
        <v>7460000</v>
      </c>
      <c r="ES350" s="516">
        <f t="shared" ref="ES350" si="6196">SUM(EI339:EI350)</f>
        <v>32896000</v>
      </c>
      <c r="ET350" s="516">
        <f t="shared" ref="ET350" si="6197">SUM(EJ339:EJ350)</f>
        <v>40356000</v>
      </c>
      <c r="EU350" s="91"/>
    </row>
    <row r="351" spans="1:151">
      <c r="A351" s="61">
        <v>43586</v>
      </c>
      <c r="B351" s="525" t="s">
        <v>998</v>
      </c>
      <c r="C351" s="525" t="s">
        <v>998</v>
      </c>
      <c r="D351" s="525" t="s">
        <v>998</v>
      </c>
      <c r="E351" s="525" t="s">
        <v>998</v>
      </c>
      <c r="F351" s="525" t="s">
        <v>998</v>
      </c>
      <c r="G351" s="525" t="s">
        <v>998</v>
      </c>
      <c r="H351" s="525" t="s">
        <v>998</v>
      </c>
      <c r="I351" s="525" t="s">
        <v>998</v>
      </c>
      <c r="J351" s="525" t="s">
        <v>998</v>
      </c>
      <c r="K351" s="525" t="s">
        <v>998</v>
      </c>
      <c r="L351" s="525" t="s">
        <v>998</v>
      </c>
      <c r="M351" s="525" t="s">
        <v>998</v>
      </c>
      <c r="N351" s="525" t="s">
        <v>998</v>
      </c>
      <c r="O351" s="525" t="s">
        <v>998</v>
      </c>
      <c r="P351" s="525" t="s">
        <v>998</v>
      </c>
      <c r="Q351" s="525" t="s">
        <v>998</v>
      </c>
      <c r="R351" s="525" t="s">
        <v>998</v>
      </c>
      <c r="S351" s="525" t="s">
        <v>998</v>
      </c>
      <c r="T351" s="525" t="s">
        <v>998</v>
      </c>
      <c r="U351" s="525" t="s">
        <v>998</v>
      </c>
      <c r="V351" s="525" t="s">
        <v>998</v>
      </c>
      <c r="W351" s="525" t="s">
        <v>998</v>
      </c>
      <c r="X351" s="525" t="s">
        <v>998</v>
      </c>
      <c r="Y351" s="525" t="s">
        <v>998</v>
      </c>
      <c r="Z351" s="525" t="s">
        <v>998</v>
      </c>
      <c r="AA351" s="525" t="s">
        <v>998</v>
      </c>
      <c r="AB351" s="525" t="s">
        <v>998</v>
      </c>
      <c r="AC351" s="525" t="s">
        <v>998</v>
      </c>
      <c r="AD351" s="525" t="s">
        <v>998</v>
      </c>
      <c r="AE351" s="525" t="s">
        <v>998</v>
      </c>
      <c r="AF351" s="525" t="s">
        <v>998</v>
      </c>
      <c r="AG351" s="525" t="s">
        <v>998</v>
      </c>
      <c r="AH351" s="525" t="s">
        <v>998</v>
      </c>
      <c r="AI351" s="525" t="s">
        <v>998</v>
      </c>
      <c r="AJ351" s="525" t="s">
        <v>998</v>
      </c>
      <c r="AK351" s="525" t="s">
        <v>998</v>
      </c>
      <c r="AL351" s="525" t="s">
        <v>998</v>
      </c>
      <c r="AM351" s="525" t="s">
        <v>998</v>
      </c>
      <c r="AN351" s="525" t="s">
        <v>998</v>
      </c>
      <c r="AO351" s="525" t="s">
        <v>998</v>
      </c>
      <c r="AP351" s="525" t="s">
        <v>998</v>
      </c>
      <c r="AQ351" s="525" t="s">
        <v>998</v>
      </c>
      <c r="AR351" s="525" t="s">
        <v>998</v>
      </c>
      <c r="AS351" s="525" t="s">
        <v>998</v>
      </c>
      <c r="AT351" s="525" t="s">
        <v>998</v>
      </c>
      <c r="AU351" s="525" t="s">
        <v>998</v>
      </c>
      <c r="AV351" s="525" t="s">
        <v>998</v>
      </c>
      <c r="AW351" s="525" t="s">
        <v>998</v>
      </c>
      <c r="AX351" s="525" t="s">
        <v>998</v>
      </c>
      <c r="AY351" s="75"/>
      <c r="AZ351" s="744">
        <v>793975</v>
      </c>
      <c r="BA351" s="518">
        <f t="shared" ref="BA351" si="6198">SUM(AZ340:AZ351)/1000000</f>
        <v>7.615164</v>
      </c>
      <c r="BB351" s="516">
        <f t="shared" ref="BB351" si="6199">BD351-AZ351</f>
        <v>429620</v>
      </c>
      <c r="BC351" s="518">
        <f t="shared" ref="BC351" si="6200">SUM(BB340:BB351)/1000000</f>
        <v>2.7817919999999998</v>
      </c>
      <c r="BD351" s="744">
        <v>1223595</v>
      </c>
      <c r="BE351" s="518">
        <f t="shared" si="5161"/>
        <v>10.396955999999999</v>
      </c>
      <c r="BF351" s="744">
        <v>340517</v>
      </c>
      <c r="BG351" s="518">
        <f t="shared" ref="BG351" si="6201">SUM(BF340:BF351)/1000000</f>
        <v>4.8628330000000002</v>
      </c>
      <c r="BH351" s="516">
        <f t="shared" ref="BH351" si="6202">BJ351-BF351</f>
        <v>4990066</v>
      </c>
      <c r="BI351" s="518">
        <f t="shared" ref="BI351" si="6203">SUM(BH340:BH351)/1000000</f>
        <v>48.583615000000002</v>
      </c>
      <c r="BJ351" s="744">
        <v>5330583</v>
      </c>
      <c r="BK351" s="518">
        <f t="shared" ref="BK351" si="6204">SUM(BJ340:BJ351)/1000000</f>
        <v>53.446447999999997</v>
      </c>
      <c r="BL351" s="516">
        <f t="shared" ref="BL351" si="6205">AZ351+BF351</f>
        <v>1134492</v>
      </c>
      <c r="BM351" s="518">
        <f t="shared" ref="BM351" si="6206">SUM(BL340:BL351)/1000000</f>
        <v>12.477997</v>
      </c>
      <c r="BN351" s="516">
        <f t="shared" ref="BN351" si="6207">BB351+BH351</f>
        <v>5419686</v>
      </c>
      <c r="BO351" s="518">
        <f t="shared" ref="BO351" si="6208">SUM(BN340:BN351)/1000000</f>
        <v>51.365406999999998</v>
      </c>
      <c r="BP351" s="744">
        <v>6555142</v>
      </c>
      <c r="BQ351" s="518">
        <f t="shared" si="5919"/>
        <v>63.851284999999997</v>
      </c>
      <c r="BR351" s="20"/>
      <c r="BS351" s="744">
        <v>1180729</v>
      </c>
      <c r="BT351" s="519">
        <f t="shared" ref="BT351" si="6209">SUM(BS340:BS351)/1000000</f>
        <v>13.824166999999999</v>
      </c>
      <c r="BU351" s="516">
        <f t="shared" ref="BU351" si="6210">BW351-BS351</f>
        <v>126701</v>
      </c>
      <c r="BV351" s="519">
        <f t="shared" ref="BV351" si="6211">SUM(BU340:BU351)/1000000</f>
        <v>1.4134279999999999</v>
      </c>
      <c r="BW351" s="744">
        <v>1307430</v>
      </c>
      <c r="BX351" s="519">
        <f t="shared" si="6077"/>
        <v>15.237595000000001</v>
      </c>
      <c r="BY351" s="744">
        <v>2021040</v>
      </c>
      <c r="BZ351" s="519">
        <f t="shared" ref="BZ351" si="6212">SUM(BY340:BY351)/1000000</f>
        <v>24.216435000000001</v>
      </c>
      <c r="CA351" s="516">
        <f t="shared" ref="CA351" si="6213">CC351-BY351</f>
        <v>2311210</v>
      </c>
      <c r="CB351" s="519">
        <f t="shared" ref="CB351" si="6214">SUM(CA340:CA351)/1000000</f>
        <v>26.846088000000002</v>
      </c>
      <c r="CC351" s="744">
        <v>4332250</v>
      </c>
      <c r="CD351" s="519">
        <f t="shared" ref="CD351" si="6215">SUM(CC340:CC351)/1000000</f>
        <v>51.062522999999999</v>
      </c>
      <c r="CE351" s="516">
        <f t="shared" ref="CE351" si="6216">BS351+BY351</f>
        <v>3201769</v>
      </c>
      <c r="CF351" s="519">
        <f t="shared" ref="CF351" si="6217">SUM(CE340:CE351)/1000000</f>
        <v>38.040602</v>
      </c>
      <c r="CG351" s="516">
        <f t="shared" ref="CG351" si="6218">CI351-CE351</f>
        <v>2440074</v>
      </c>
      <c r="CH351" s="519">
        <f t="shared" ref="CH351" si="6219">SUM(CG340:CG351)/1000000</f>
        <v>28.284016999999999</v>
      </c>
      <c r="CI351" s="744">
        <v>5641843</v>
      </c>
      <c r="CJ351" s="471">
        <f t="shared" si="3163"/>
        <v>66.324618999999998</v>
      </c>
      <c r="CK351" s="96"/>
      <c r="CL351" s="514">
        <f>+CL349</f>
        <v>995</v>
      </c>
      <c r="CM351" s="868">
        <f t="shared" si="4615"/>
        <v>1.1065326633165828</v>
      </c>
      <c r="CO351" s="96"/>
      <c r="CP351" s="666">
        <f t="shared" ref="CP351" si="6220">AZ351*$CM351</f>
        <v>878559.27135678381</v>
      </c>
      <c r="CQ351" s="693">
        <f t="shared" ref="CQ351" si="6221">SUM(CP340:CP351)/1000000</f>
        <v>8.3487051463141775</v>
      </c>
      <c r="CR351" s="666">
        <f t="shared" ref="CR351" si="6222">BB351*$CM351</f>
        <v>475388.56281407032</v>
      </c>
      <c r="CS351" s="693">
        <f t="shared" ref="CS351" si="6223">SUM(CR340:CR351)/1000000</f>
        <v>3.0496836086040848</v>
      </c>
      <c r="CT351" s="666">
        <f t="shared" ref="CT351" si="6224">BD351*$CM351</f>
        <v>1353947.8341708542</v>
      </c>
      <c r="CU351" s="693">
        <f t="shared" ref="CU351" si="6225">SUM(CT340:CT351)/1000000</f>
        <v>11.39838875491826</v>
      </c>
      <c r="CV351" s="666">
        <f t="shared" ref="CV351" si="6226">BF351*$CM351</f>
        <v>376793.18291457283</v>
      </c>
      <c r="CW351" s="693">
        <f t="shared" ref="CW351" si="6227">SUM(CV340:CV351)/1000000</f>
        <v>5.3302678587781767</v>
      </c>
      <c r="CX351" s="666">
        <f t="shared" ref="CX351" si="6228">BH351*$CM351</f>
        <v>5521671.0211055269</v>
      </c>
      <c r="CY351" s="693">
        <f t="shared" ref="CY351" si="6229">SUM(CX340:CX351)/1000000</f>
        <v>53.28399155019919</v>
      </c>
      <c r="CZ351" s="666">
        <f t="shared" ref="CZ351" si="6230">BJ351*$CM351</f>
        <v>5898464.2040200997</v>
      </c>
      <c r="DA351" s="693">
        <f t="shared" ref="DA351" si="6231">SUM(CZ340:CZ351)/1000000</f>
        <v>58.614259408977361</v>
      </c>
      <c r="DB351" s="666">
        <f t="shared" ref="DB351" si="6232">BL351*$CM351</f>
        <v>1255352.4542713568</v>
      </c>
      <c r="DC351" s="693">
        <f t="shared" ref="DC351" si="6233">SUM(DB340:DB351)/1000000</f>
        <v>13.678973005092354</v>
      </c>
      <c r="DD351" s="666">
        <f t="shared" ref="DD351" si="6234">BN351*$CM351</f>
        <v>5997059.5839195978</v>
      </c>
      <c r="DE351" s="693">
        <f t="shared" ref="DE351" si="6235">SUM(DD340:DD351)/1000000</f>
        <v>56.333675158803274</v>
      </c>
      <c r="DF351" s="666">
        <f t="shared" ref="DF351" si="6236">BP351*$CM351</f>
        <v>7253478.7356783915</v>
      </c>
      <c r="DG351" s="693">
        <f t="shared" ref="DG351" si="6237">SUM(DF340:DF351)/1000000</f>
        <v>70.02128310897865</v>
      </c>
      <c r="DH351" s="20"/>
      <c r="DI351" s="666">
        <f t="shared" ref="DI351" si="6238">BS351*$CM351</f>
        <v>1306515.2050251255</v>
      </c>
      <c r="DJ351" s="693">
        <f t="shared" ref="DJ351" si="6239">SUM(DI340:DI351)/1000000</f>
        <v>15.149988757638434</v>
      </c>
      <c r="DK351" s="666">
        <f t="shared" ref="DK351" si="6240">BU351*$CM351</f>
        <v>140198.79497487436</v>
      </c>
      <c r="DL351" s="693">
        <f t="shared" ref="DL351" si="6241">SUM(DK340:DK351)/1000000</f>
        <v>1.5486904637417254</v>
      </c>
      <c r="DM351" s="666">
        <f t="shared" ref="DM351" si="6242">BW351*$CM351</f>
        <v>1446714</v>
      </c>
      <c r="DN351" s="693">
        <f t="shared" ref="DN351" si="6243">SUM(DM340:DM351)/1000000</f>
        <v>16.698679221380161</v>
      </c>
      <c r="DO351" s="666">
        <f t="shared" ref="DO351" si="6244">BY351*$CM351</f>
        <v>2236346.7738693464</v>
      </c>
      <c r="DP351" s="693">
        <f t="shared" ref="DP351" si="6245">SUM(DO340:DO351)/1000000</f>
        <v>26.537140494196588</v>
      </c>
      <c r="DQ351" s="666">
        <f t="shared" ref="DQ351" si="6246">CA351*$CM351</f>
        <v>2557429.3567839195</v>
      </c>
      <c r="DR351" s="693">
        <f t="shared" ref="DR351" si="6247">SUM(DQ340:DQ351)/1000000</f>
        <v>29.417739192632993</v>
      </c>
      <c r="DS351" s="666">
        <f t="shared" ref="DS351" si="6248">CC351*$CM351</f>
        <v>4793776.1306532659</v>
      </c>
      <c r="DT351" s="693">
        <f t="shared" ref="DT351" si="6249">SUM(DS340:DS351)/1000000</f>
        <v>55.954879686829585</v>
      </c>
      <c r="DU351" s="666">
        <f t="shared" ref="DU351" si="6250">CE351*$CM351</f>
        <v>3542861.9788944721</v>
      </c>
      <c r="DV351" s="666">
        <f t="shared" ref="DV351" si="6251">SUM(DU340:DU351)/1000000</f>
        <v>41.687129251835017</v>
      </c>
      <c r="DW351" s="666">
        <f t="shared" ref="DW351" si="6252">CG351*$CM351</f>
        <v>2700021.5819095476</v>
      </c>
      <c r="DX351" s="693">
        <f t="shared" ref="DX351" si="6253">SUM(DW340:DW351)/1000000</f>
        <v>30.993280587045966</v>
      </c>
      <c r="DY351" s="666">
        <f t="shared" ref="DY351" si="6254">CI351*$CM351</f>
        <v>6242883.5608040197</v>
      </c>
      <c r="DZ351" s="693">
        <f t="shared" ref="DZ351" si="6255">SUM(DY340:DY351)/1000000</f>
        <v>72.68040983888099</v>
      </c>
      <c r="EA351" s="91"/>
      <c r="EB351" s="664">
        <v>332000</v>
      </c>
      <c r="EC351" s="69">
        <f t="shared" si="405"/>
        <v>1261000</v>
      </c>
      <c r="ED351" s="664">
        <v>1593000</v>
      </c>
      <c r="EE351" s="664">
        <v>238000</v>
      </c>
      <c r="EF351" s="69">
        <f t="shared" si="406"/>
        <v>732000</v>
      </c>
      <c r="EG351" s="664">
        <v>970000</v>
      </c>
      <c r="EH351" s="664">
        <v>570000</v>
      </c>
      <c r="EI351" s="69">
        <f t="shared" si="435"/>
        <v>1993000</v>
      </c>
      <c r="EJ351" s="664">
        <v>2563000</v>
      </c>
      <c r="EK351" s="91"/>
      <c r="EL351" s="516">
        <f t="shared" ref="EL351" si="6256">SUM(EB340:EB351)</f>
        <v>3929000</v>
      </c>
      <c r="EM351" s="516">
        <f t="shared" ref="EM351" si="6257">SUM(EC340:EC351)</f>
        <v>19236000</v>
      </c>
      <c r="EN351" s="516">
        <f t="shared" ref="EN351" si="6258">SUM(ED340:ED351)</f>
        <v>23165000</v>
      </c>
      <c r="EO351" s="516">
        <f t="shared" ref="EO351" si="6259">SUM(EE340:EE351)</f>
        <v>3543000</v>
      </c>
      <c r="EP351" s="516">
        <f t="shared" ref="EP351" si="6260">SUM(EF340:EF351)</f>
        <v>13671000</v>
      </c>
      <c r="EQ351" s="516">
        <f t="shared" ref="EQ351" si="6261">SUM(EG340:EG351)</f>
        <v>17214000</v>
      </c>
      <c r="ER351" s="516">
        <f t="shared" ref="ER351" si="6262">SUM(EH340:EH351)</f>
        <v>7472000</v>
      </c>
      <c r="ES351" s="516">
        <f t="shared" ref="ES351" si="6263">SUM(EI340:EI351)</f>
        <v>32906000</v>
      </c>
      <c r="ET351" s="516">
        <f t="shared" ref="ET351" si="6264">SUM(EJ340:EJ351)</f>
        <v>40378000</v>
      </c>
      <c r="EU351" s="91"/>
    </row>
    <row r="352" spans="1:151">
      <c r="A352" s="61">
        <v>43617</v>
      </c>
      <c r="B352" s="525" t="s">
        <v>998</v>
      </c>
      <c r="C352" s="525" t="s">
        <v>998</v>
      </c>
      <c r="D352" s="525" t="s">
        <v>998</v>
      </c>
      <c r="E352" s="525" t="s">
        <v>998</v>
      </c>
      <c r="F352" s="525" t="s">
        <v>998</v>
      </c>
      <c r="G352" s="525" t="s">
        <v>998</v>
      </c>
      <c r="H352" s="525" t="s">
        <v>998</v>
      </c>
      <c r="I352" s="525" t="s">
        <v>998</v>
      </c>
      <c r="J352" s="525" t="s">
        <v>998</v>
      </c>
      <c r="K352" s="525" t="s">
        <v>998</v>
      </c>
      <c r="L352" s="525" t="s">
        <v>998</v>
      </c>
      <c r="M352" s="525" t="s">
        <v>998</v>
      </c>
      <c r="N352" s="525" t="s">
        <v>998</v>
      </c>
      <c r="O352" s="525" t="s">
        <v>998</v>
      </c>
      <c r="P352" s="525" t="s">
        <v>998</v>
      </c>
      <c r="Q352" s="525" t="s">
        <v>998</v>
      </c>
      <c r="R352" s="525" t="s">
        <v>998</v>
      </c>
      <c r="S352" s="525" t="s">
        <v>998</v>
      </c>
      <c r="T352" s="525" t="s">
        <v>998</v>
      </c>
      <c r="U352" s="525" t="s">
        <v>998</v>
      </c>
      <c r="V352" s="525" t="s">
        <v>998</v>
      </c>
      <c r="W352" s="525" t="s">
        <v>998</v>
      </c>
      <c r="X352" s="525" t="s">
        <v>998</v>
      </c>
      <c r="Y352" s="525" t="s">
        <v>998</v>
      </c>
      <c r="Z352" s="525" t="s">
        <v>998</v>
      </c>
      <c r="AA352" s="525" t="s">
        <v>998</v>
      </c>
      <c r="AB352" s="525" t="s">
        <v>998</v>
      </c>
      <c r="AC352" s="525" t="s">
        <v>998</v>
      </c>
      <c r="AD352" s="525" t="s">
        <v>998</v>
      </c>
      <c r="AE352" s="525" t="s">
        <v>998</v>
      </c>
      <c r="AF352" s="525" t="s">
        <v>998</v>
      </c>
      <c r="AG352" s="525" t="s">
        <v>998</v>
      </c>
      <c r="AH352" s="525" t="s">
        <v>998</v>
      </c>
      <c r="AI352" s="525" t="s">
        <v>998</v>
      </c>
      <c r="AJ352" s="525" t="s">
        <v>998</v>
      </c>
      <c r="AK352" s="525" t="s">
        <v>998</v>
      </c>
      <c r="AL352" s="525" t="s">
        <v>998</v>
      </c>
      <c r="AM352" s="525" t="s">
        <v>998</v>
      </c>
      <c r="AN352" s="525" t="s">
        <v>998</v>
      </c>
      <c r="AO352" s="525" t="s">
        <v>998</v>
      </c>
      <c r="AP352" s="525" t="s">
        <v>998</v>
      </c>
      <c r="AQ352" s="525" t="s">
        <v>998</v>
      </c>
      <c r="AR352" s="525" t="s">
        <v>998</v>
      </c>
      <c r="AS352" s="525" t="s">
        <v>998</v>
      </c>
      <c r="AT352" s="525" t="s">
        <v>998</v>
      </c>
      <c r="AU352" s="525" t="s">
        <v>998</v>
      </c>
      <c r="AV352" s="525" t="s">
        <v>998</v>
      </c>
      <c r="AW352" s="525" t="s">
        <v>998</v>
      </c>
      <c r="AX352" s="525" t="s">
        <v>998</v>
      </c>
      <c r="AY352" s="75"/>
      <c r="AZ352" s="744">
        <v>543364</v>
      </c>
      <c r="BA352" s="518">
        <f t="shared" ref="BA352" si="6265">SUM(AZ341:AZ352)/1000000</f>
        <v>7.5593269999999997</v>
      </c>
      <c r="BB352" s="516">
        <f t="shared" ref="BB352" si="6266">BD352-AZ352</f>
        <v>274194</v>
      </c>
      <c r="BC352" s="518">
        <f t="shared" ref="BC352" si="6267">SUM(BB341:BB352)/1000000</f>
        <v>2.8783300000000001</v>
      </c>
      <c r="BD352" s="744">
        <v>817558</v>
      </c>
      <c r="BE352" s="518">
        <f t="shared" si="5161"/>
        <v>10.437657</v>
      </c>
      <c r="BF352" s="744">
        <v>367294</v>
      </c>
      <c r="BG352" s="518">
        <f t="shared" ref="BG352" si="6268">SUM(BF341:BF352)/1000000</f>
        <v>4.6758829999999998</v>
      </c>
      <c r="BH352" s="516">
        <f t="shared" ref="BH352" si="6269">BJ352-BF352</f>
        <v>4157575</v>
      </c>
      <c r="BI352" s="518">
        <f t="shared" ref="BI352" si="6270">SUM(BH341:BH352)/1000000</f>
        <v>48.923338999999999</v>
      </c>
      <c r="BJ352" s="744">
        <v>4524869</v>
      </c>
      <c r="BK352" s="518">
        <f t="shared" ref="BK352" si="6271">SUM(BJ341:BJ352)/1000000</f>
        <v>53.599221999999997</v>
      </c>
      <c r="BL352" s="516">
        <f t="shared" ref="BL352" si="6272">AZ352+BF352</f>
        <v>910658</v>
      </c>
      <c r="BM352" s="518">
        <f t="shared" ref="BM352" si="6273">SUM(BL341:BL352)/1000000</f>
        <v>12.23521</v>
      </c>
      <c r="BN352" s="516">
        <f t="shared" ref="BN352" si="6274">BB352+BH352</f>
        <v>4431769</v>
      </c>
      <c r="BO352" s="518">
        <f t="shared" ref="BO352" si="6275">SUM(BN341:BN352)/1000000</f>
        <v>51.801668999999997</v>
      </c>
      <c r="BP352" s="744">
        <v>5343426</v>
      </c>
      <c r="BQ352" s="518">
        <f t="shared" si="5919"/>
        <v>64.045507000000001</v>
      </c>
      <c r="BR352" s="20"/>
      <c r="BS352" s="744">
        <v>1106790</v>
      </c>
      <c r="BT352" s="519">
        <f t="shared" ref="BT352" si="6276">SUM(BS341:BS352)/1000000</f>
        <v>13.837718000000001</v>
      </c>
      <c r="BU352" s="516">
        <f t="shared" ref="BU352" si="6277">BW352-BS352</f>
        <v>125297</v>
      </c>
      <c r="BV352" s="519">
        <f t="shared" ref="BV352" si="6278">SUM(BU341:BU352)/1000000</f>
        <v>1.4422729999999999</v>
      </c>
      <c r="BW352" s="744">
        <v>1232087</v>
      </c>
      <c r="BX352" s="519">
        <f t="shared" si="6077"/>
        <v>15.279991000000001</v>
      </c>
      <c r="BY352" s="744">
        <v>1770069</v>
      </c>
      <c r="BZ352" s="519">
        <f t="shared" ref="BZ352" si="6279">SUM(BY341:BY352)/1000000</f>
        <v>24.083850999999999</v>
      </c>
      <c r="CA352" s="516">
        <f t="shared" ref="CA352" si="6280">CC352-BY352</f>
        <v>1811187</v>
      </c>
      <c r="CB352" s="519">
        <f t="shared" ref="CB352" si="6281">SUM(CA341:CA352)/1000000</f>
        <v>26.554355000000001</v>
      </c>
      <c r="CC352" s="744">
        <v>3581256</v>
      </c>
      <c r="CD352" s="519">
        <f t="shared" ref="CD352" si="6282">SUM(CC341:CC352)/1000000</f>
        <v>50.638205999999997</v>
      </c>
      <c r="CE352" s="516">
        <f t="shared" ref="CE352" si="6283">BS352+BY352</f>
        <v>2876859</v>
      </c>
      <c r="CF352" s="519">
        <f t="shared" ref="CF352" si="6284">SUM(CE341:CE352)/1000000</f>
        <v>37.921568999999998</v>
      </c>
      <c r="CG352" s="516">
        <f t="shared" ref="CG352" si="6285">CI352-CE352</f>
        <v>1938424</v>
      </c>
      <c r="CH352" s="519">
        <f t="shared" ref="CH352" si="6286">SUM(CG341:CG352)/1000000</f>
        <v>28.021356999999998</v>
      </c>
      <c r="CI352" s="744">
        <v>4815283</v>
      </c>
      <c r="CJ352" s="471">
        <f t="shared" si="3163"/>
        <v>65.942926</v>
      </c>
      <c r="CK352" s="96"/>
      <c r="CL352" s="514">
        <v>1004</v>
      </c>
      <c r="CM352" s="868">
        <f t="shared" si="4615"/>
        <v>1.096613545816733</v>
      </c>
      <c r="CO352" s="96"/>
      <c r="CP352" s="666">
        <f t="shared" ref="CP352" si="6287">AZ352*$CM352</f>
        <v>595860.3227091633</v>
      </c>
      <c r="CQ352" s="693">
        <f t="shared" ref="CQ352" si="6288">SUM(CP341:CP352)/1000000</f>
        <v>8.2868184092028017</v>
      </c>
      <c r="CR352" s="666">
        <f t="shared" ref="CR352" si="6289">BB352*$CM352</f>
        <v>300684.85458167328</v>
      </c>
      <c r="CS352" s="693">
        <f t="shared" ref="CS352" si="6290">SUM(CR341:CR352)/1000000</f>
        <v>3.1553542498258373</v>
      </c>
      <c r="CT352" s="666">
        <f t="shared" ref="CT352" si="6291">BD352*$CM352</f>
        <v>896545.17729083658</v>
      </c>
      <c r="CU352" s="693">
        <f t="shared" ref="CU352" si="6292">SUM(CT341:CT352)/1000000</f>
        <v>11.442172659028639</v>
      </c>
      <c r="CV352" s="666">
        <f t="shared" ref="CV352" si="6293">BF352*$CM352</f>
        <v>402779.57569721114</v>
      </c>
      <c r="CW352" s="693">
        <f t="shared" ref="CW352" si="6294">SUM(CV341:CV352)/1000000</f>
        <v>5.1246499828303236</v>
      </c>
      <c r="CX352" s="666">
        <f t="shared" ref="CX352" si="6295">BH352*$CM352</f>
        <v>4559253.062749004</v>
      </c>
      <c r="CY352" s="693">
        <f t="shared" ref="CY352" si="6296">SUM(CX341:CX352)/1000000</f>
        <v>53.652363305869429</v>
      </c>
      <c r="CZ352" s="666">
        <f t="shared" ref="CZ352" si="6297">BJ352*$CM352</f>
        <v>4962032.6384462146</v>
      </c>
      <c r="DA352" s="693">
        <f t="shared" ref="DA352" si="6298">SUM(CZ341:CZ352)/1000000</f>
        <v>58.777013288699749</v>
      </c>
      <c r="DB352" s="666">
        <f t="shared" ref="DB352" si="6299">BL352*$CM352</f>
        <v>998639.89840637438</v>
      </c>
      <c r="DC352" s="693">
        <f t="shared" ref="DC352" si="6300">SUM(DB341:DB352)/1000000</f>
        <v>13.411468392033127</v>
      </c>
      <c r="DD352" s="666">
        <f t="shared" ref="DD352" si="6301">BN352*$CM352</f>
        <v>4859937.9173306767</v>
      </c>
      <c r="DE352" s="693">
        <f t="shared" ref="DE352" si="6302">SUM(DD341:DD352)/1000000</f>
        <v>56.807717555695262</v>
      </c>
      <c r="DF352" s="666">
        <f t="shared" ref="DF352" si="6303">BP352*$CM352</f>
        <v>5859673.3326693224</v>
      </c>
      <c r="DG352" s="693">
        <f t="shared" ref="DG352" si="6304">SUM(DF341:DF352)/1000000</f>
        <v>70.228639787610064</v>
      </c>
      <c r="DH352" s="20"/>
      <c r="DI352" s="666">
        <f t="shared" ref="DI352" si="6305">BS352*$CM352</f>
        <v>1213720.906374502</v>
      </c>
      <c r="DJ352" s="693">
        <f t="shared" ref="DJ352" si="6306">SUM(DI341:DI352)/1000000</f>
        <v>15.163653692926195</v>
      </c>
      <c r="DK352" s="666">
        <f t="shared" ref="DK352" si="6307">BU352*$CM352</f>
        <v>137402.3874501992</v>
      </c>
      <c r="DL352" s="693">
        <f t="shared" ref="DL352" si="6308">SUM(DK341:DK352)/1000000</f>
        <v>1.5802168272637092</v>
      </c>
      <c r="DM352" s="666">
        <f t="shared" ref="DM352" si="6309">BW352*$CM352</f>
        <v>1351123.2938247011</v>
      </c>
      <c r="DN352" s="693">
        <f t="shared" ref="DN352" si="6310">SUM(DM341:DM352)/1000000</f>
        <v>16.743870520189905</v>
      </c>
      <c r="DO352" s="666">
        <f t="shared" ref="DO352" si="6311">BY352*$CM352</f>
        <v>1941081.6424302787</v>
      </c>
      <c r="DP352" s="693">
        <f t="shared" ref="DP352" si="6312">SUM(DO341:DO352)/1000000</f>
        <v>26.389666849488282</v>
      </c>
      <c r="DQ352" s="666">
        <f t="shared" ref="DQ352" si="6313">CA352*$CM352</f>
        <v>1986172.1982071712</v>
      </c>
      <c r="DR352" s="693">
        <f t="shared" ref="DR352" si="6314">SUM(DQ341:DQ352)/1000000</f>
        <v>29.095521640092407</v>
      </c>
      <c r="DS352" s="666">
        <f t="shared" ref="DS352" si="6315">CC352*$CM352</f>
        <v>3927253.8406374501</v>
      </c>
      <c r="DT352" s="693">
        <f t="shared" ref="DT352" si="6316">SUM(DS341:DS352)/1000000</f>
        <v>55.485188489580686</v>
      </c>
      <c r="DU352" s="666">
        <f t="shared" ref="DU352" si="6317">CE352*$CM352</f>
        <v>3154802.5488047805</v>
      </c>
      <c r="DV352" s="666">
        <f t="shared" ref="DV352" si="6318">SUM(DU341:DU352)/1000000</f>
        <v>41.553320542414468</v>
      </c>
      <c r="DW352" s="666">
        <f t="shared" ref="DW352" si="6319">CG352*$CM352</f>
        <v>2125702.015936255</v>
      </c>
      <c r="DX352" s="693">
        <f t="shared" ref="DX352" si="6320">SUM(DW341:DW352)/1000000</f>
        <v>30.702837554128788</v>
      </c>
      <c r="DY352" s="666">
        <f t="shared" ref="DY352" si="6321">CI352*$CM352</f>
        <v>5280504.564741035</v>
      </c>
      <c r="DZ352" s="693">
        <f t="shared" ref="DZ352" si="6322">SUM(DY341:DY352)/1000000</f>
        <v>72.256158096543246</v>
      </c>
      <c r="EA352" s="91"/>
      <c r="EB352" s="664">
        <v>299000</v>
      </c>
      <c r="EC352" s="69">
        <f t="shared" si="405"/>
        <v>1199000</v>
      </c>
      <c r="ED352" s="664">
        <v>1498000</v>
      </c>
      <c r="EE352" s="664">
        <v>209000</v>
      </c>
      <c r="EF352" s="69">
        <f t="shared" si="406"/>
        <v>591000</v>
      </c>
      <c r="EG352" s="664">
        <v>800000</v>
      </c>
      <c r="EH352" s="664">
        <v>508000</v>
      </c>
      <c r="EI352" s="69">
        <f t="shared" si="435"/>
        <v>1790000</v>
      </c>
      <c r="EJ352" s="664">
        <v>2298000</v>
      </c>
      <c r="EK352" s="91"/>
      <c r="EL352" s="516">
        <f t="shared" ref="EL352" si="6323">SUM(EB341:EB352)</f>
        <v>3956000</v>
      </c>
      <c r="EM352" s="516">
        <f t="shared" ref="EM352" si="6324">SUM(EC341:EC352)</f>
        <v>19264000</v>
      </c>
      <c r="EN352" s="516">
        <f t="shared" ref="EN352" si="6325">SUM(ED341:ED352)</f>
        <v>23220000</v>
      </c>
      <c r="EO352" s="516">
        <f t="shared" ref="EO352" si="6326">SUM(EE341:EE352)</f>
        <v>3535000</v>
      </c>
      <c r="EP352" s="516">
        <f t="shared" ref="EP352" si="6327">SUM(EF341:EF352)</f>
        <v>13655000</v>
      </c>
      <c r="EQ352" s="516">
        <f t="shared" ref="EQ352" si="6328">SUM(EG341:EG352)</f>
        <v>17190000</v>
      </c>
      <c r="ER352" s="516">
        <f t="shared" ref="ER352" si="6329">SUM(EH341:EH352)</f>
        <v>7491000</v>
      </c>
      <c r="ES352" s="516">
        <f t="shared" ref="ES352" si="6330">SUM(EI341:EI352)</f>
        <v>32917000</v>
      </c>
      <c r="ET352" s="516">
        <f t="shared" ref="ET352" si="6331">SUM(EJ341:EJ352)</f>
        <v>40408000</v>
      </c>
      <c r="EU352" s="91"/>
    </row>
    <row r="353" spans="1:151">
      <c r="A353" s="61">
        <v>43647</v>
      </c>
      <c r="B353" s="525" t="s">
        <v>998</v>
      </c>
      <c r="C353" s="525" t="s">
        <v>998</v>
      </c>
      <c r="D353" s="525" t="s">
        <v>998</v>
      </c>
      <c r="E353" s="525" t="s">
        <v>998</v>
      </c>
      <c r="F353" s="525" t="s">
        <v>998</v>
      </c>
      <c r="G353" s="525" t="s">
        <v>998</v>
      </c>
      <c r="H353" s="525" t="s">
        <v>998</v>
      </c>
      <c r="I353" s="525" t="s">
        <v>998</v>
      </c>
      <c r="J353" s="525" t="s">
        <v>998</v>
      </c>
      <c r="K353" s="525" t="s">
        <v>998</v>
      </c>
      <c r="L353" s="525" t="s">
        <v>998</v>
      </c>
      <c r="M353" s="525" t="s">
        <v>998</v>
      </c>
      <c r="N353" s="525" t="s">
        <v>998</v>
      </c>
      <c r="O353" s="525" t="s">
        <v>998</v>
      </c>
      <c r="P353" s="525" t="s">
        <v>998</v>
      </c>
      <c r="Q353" s="525" t="s">
        <v>998</v>
      </c>
      <c r="R353" s="525" t="s">
        <v>998</v>
      </c>
      <c r="S353" s="525" t="s">
        <v>998</v>
      </c>
      <c r="T353" s="525" t="s">
        <v>998</v>
      </c>
      <c r="U353" s="525" t="s">
        <v>998</v>
      </c>
      <c r="V353" s="525" t="s">
        <v>998</v>
      </c>
      <c r="W353" s="525" t="s">
        <v>998</v>
      </c>
      <c r="X353" s="525" t="s">
        <v>998</v>
      </c>
      <c r="Y353" s="525" t="s">
        <v>998</v>
      </c>
      <c r="Z353" s="525" t="s">
        <v>998</v>
      </c>
      <c r="AA353" s="525" t="s">
        <v>998</v>
      </c>
      <c r="AB353" s="525" t="s">
        <v>998</v>
      </c>
      <c r="AC353" s="525" t="s">
        <v>998</v>
      </c>
      <c r="AD353" s="525" t="s">
        <v>998</v>
      </c>
      <c r="AE353" s="525" t="s">
        <v>998</v>
      </c>
      <c r="AF353" s="525" t="s">
        <v>998</v>
      </c>
      <c r="AG353" s="525" t="s">
        <v>998</v>
      </c>
      <c r="AH353" s="525" t="s">
        <v>998</v>
      </c>
      <c r="AI353" s="525" t="s">
        <v>998</v>
      </c>
      <c r="AJ353" s="525" t="s">
        <v>998</v>
      </c>
      <c r="AK353" s="525" t="s">
        <v>998</v>
      </c>
      <c r="AL353" s="525" t="s">
        <v>998</v>
      </c>
      <c r="AM353" s="525" t="s">
        <v>998</v>
      </c>
      <c r="AN353" s="525" t="s">
        <v>998</v>
      </c>
      <c r="AO353" s="525" t="s">
        <v>998</v>
      </c>
      <c r="AP353" s="525" t="s">
        <v>998</v>
      </c>
      <c r="AQ353" s="525" t="s">
        <v>998</v>
      </c>
      <c r="AR353" s="525" t="s">
        <v>998</v>
      </c>
      <c r="AS353" s="525" t="s">
        <v>998</v>
      </c>
      <c r="AT353" s="525" t="s">
        <v>998</v>
      </c>
      <c r="AU353" s="525" t="s">
        <v>998</v>
      </c>
      <c r="AV353" s="525" t="s">
        <v>998</v>
      </c>
      <c r="AW353" s="525" t="s">
        <v>998</v>
      </c>
      <c r="AX353" s="525" t="s">
        <v>998</v>
      </c>
      <c r="AY353" s="75"/>
      <c r="AZ353" s="744">
        <v>615040</v>
      </c>
      <c r="BA353" s="518">
        <f t="shared" ref="BA353" si="6332">SUM(AZ342:AZ353)/1000000</f>
        <v>7.6066349999999998</v>
      </c>
      <c r="BB353" s="516">
        <f t="shared" ref="BB353" si="6333">BD353-AZ353</f>
        <v>227679</v>
      </c>
      <c r="BC353" s="518">
        <f t="shared" ref="BC353" si="6334">SUM(BB342:BB353)/1000000</f>
        <v>2.8338739999999998</v>
      </c>
      <c r="BD353" s="744">
        <v>842719</v>
      </c>
      <c r="BE353" s="518">
        <f t="shared" si="5161"/>
        <v>10.440509</v>
      </c>
      <c r="BF353" s="744">
        <v>326931</v>
      </c>
      <c r="BG353" s="518">
        <f t="shared" ref="BG353" si="6335">SUM(BF342:BF353)/1000000</f>
        <v>4.388255</v>
      </c>
      <c r="BH353" s="516">
        <f t="shared" ref="BH353" si="6336">BJ353-BF353</f>
        <v>4112367</v>
      </c>
      <c r="BI353" s="518">
        <f t="shared" ref="BI353" si="6337">SUM(BH342:BH353)/1000000</f>
        <v>48.778554999999997</v>
      </c>
      <c r="BJ353" s="744">
        <v>4439298</v>
      </c>
      <c r="BK353" s="518">
        <f t="shared" ref="BK353" si="6338">SUM(BJ342:BJ353)/1000000</f>
        <v>53.166809999999998</v>
      </c>
      <c r="BL353" s="516">
        <f t="shared" ref="BL353" si="6339">AZ353+BF353</f>
        <v>941971</v>
      </c>
      <c r="BM353" s="518">
        <f t="shared" ref="BM353" si="6340">SUM(BL342:BL353)/1000000</f>
        <v>11.99489</v>
      </c>
      <c r="BN353" s="516">
        <f t="shared" ref="BN353" si="6341">BB353+BH353</f>
        <v>4340046</v>
      </c>
      <c r="BO353" s="518">
        <f t="shared" ref="BO353" si="6342">SUM(BN342:BN353)/1000000</f>
        <v>51.612428999999999</v>
      </c>
      <c r="BP353" s="744">
        <v>5283156</v>
      </c>
      <c r="BQ353" s="518">
        <f t="shared" si="5919"/>
        <v>63.616656999999996</v>
      </c>
      <c r="BR353" s="20"/>
      <c r="BS353" s="744">
        <v>1385543</v>
      </c>
      <c r="BT353" s="519">
        <f t="shared" ref="BT353" si="6343">SUM(BS342:BS353)/1000000</f>
        <v>14.074539</v>
      </c>
      <c r="BU353" s="516">
        <f t="shared" ref="BU353" si="6344">BW353-BS353</f>
        <v>165258</v>
      </c>
      <c r="BV353" s="519">
        <f t="shared" ref="BV353" si="6345">SUM(BU342:BU353)/1000000</f>
        <v>1.5177750000000001</v>
      </c>
      <c r="BW353" s="744">
        <v>1550801</v>
      </c>
      <c r="BX353" s="519">
        <f t="shared" si="6077"/>
        <v>15.592314</v>
      </c>
      <c r="BY353" s="744">
        <v>2110627</v>
      </c>
      <c r="BZ353" s="519">
        <f t="shared" ref="BZ353" si="6346">SUM(BY342:BY353)/1000000</f>
        <v>24.006879000000001</v>
      </c>
      <c r="CA353" s="516">
        <f t="shared" ref="CA353" si="6347">CC353-BY353</f>
        <v>2213273</v>
      </c>
      <c r="CB353" s="519">
        <f t="shared" ref="CB353" si="6348">SUM(CA342:CA353)/1000000</f>
        <v>26.485372000000002</v>
      </c>
      <c r="CC353" s="744">
        <v>4323900</v>
      </c>
      <c r="CD353" s="519">
        <f t="shared" ref="CD353" si="6349">SUM(CC342:CC353)/1000000</f>
        <v>50.492251000000003</v>
      </c>
      <c r="CE353" s="516">
        <f t="shared" ref="CE353" si="6350">BS353+BY353</f>
        <v>3496170</v>
      </c>
      <c r="CF353" s="519">
        <f t="shared" ref="CF353" si="6351">SUM(CE342:CE353)/1000000</f>
        <v>38.081417999999999</v>
      </c>
      <c r="CG353" s="516">
        <f t="shared" ref="CG353" si="6352">CI353-CE353</f>
        <v>2380870</v>
      </c>
      <c r="CH353" s="519">
        <f t="shared" ref="CH353" si="6353">SUM(CG342:CG353)/1000000</f>
        <v>28.027819000000001</v>
      </c>
      <c r="CI353" s="744">
        <v>5877040</v>
      </c>
      <c r="CJ353" s="471">
        <f t="shared" si="3163"/>
        <v>66.109236999999993</v>
      </c>
      <c r="CK353" s="96"/>
      <c r="CL353" s="641">
        <f>+CL352</f>
        <v>1004</v>
      </c>
      <c r="CM353" s="868">
        <f t="shared" si="4615"/>
        <v>1.096613545816733</v>
      </c>
      <c r="CO353" s="96"/>
      <c r="CP353" s="666">
        <f t="shared" ref="CP353" si="6354">AZ353*$CM353</f>
        <v>674461.1952191235</v>
      </c>
      <c r="CQ353" s="693">
        <f t="shared" ref="CQ353" si="6355">SUM(CP342:CP353)/1000000</f>
        <v>8.3380762823880268</v>
      </c>
      <c r="CR353" s="666">
        <f t="shared" ref="CR353" si="6356">BB353*$CM353</f>
        <v>249675.87549800795</v>
      </c>
      <c r="CS353" s="693">
        <f t="shared" ref="CS353" si="6357">SUM(CR342:CR353)/1000000</f>
        <v>3.106305663708691</v>
      </c>
      <c r="CT353" s="666">
        <f t="shared" ref="CT353" si="6358">BD353*$CM353</f>
        <v>924137.07071713137</v>
      </c>
      <c r="CU353" s="693">
        <f t="shared" ref="CU353" si="6359">SUM(CT342:CT353)/1000000</f>
        <v>11.444381946096717</v>
      </c>
      <c r="CV353" s="666">
        <f t="shared" ref="CV353" si="6360">BF353*$CM353</f>
        <v>358516.96314741031</v>
      </c>
      <c r="CW353" s="693">
        <f t="shared" ref="CW353" si="6361">SUM(CV342:CV353)/1000000</f>
        <v>4.8085613039039554</v>
      </c>
      <c r="CX353" s="666">
        <f t="shared" ref="CX353" si="6362">BH353*$CM353</f>
        <v>4509677.3575697206</v>
      </c>
      <c r="CY353" s="693">
        <f t="shared" ref="CY353" si="6363">SUM(CX342:CX353)/1000000</f>
        <v>53.488936724256696</v>
      </c>
      <c r="CZ353" s="666">
        <f t="shared" ref="CZ353" si="6364">BJ353*$CM353</f>
        <v>4868194.3207171308</v>
      </c>
      <c r="DA353" s="693">
        <f t="shared" ref="DA353" si="6365">SUM(CZ342:CZ353)/1000000</f>
        <v>58.297498028160653</v>
      </c>
      <c r="DB353" s="666">
        <f t="shared" ref="DB353" si="6366">BL353*$CM353</f>
        <v>1032978.1583665338</v>
      </c>
      <c r="DC353" s="693">
        <f t="shared" ref="DC353" si="6367">SUM(DB342:DB353)/1000000</f>
        <v>13.146637586291982</v>
      </c>
      <c r="DD353" s="666">
        <f t="shared" ref="DD353" si="6368">BN353*$CM353</f>
        <v>4759353.2330677286</v>
      </c>
      <c r="DE353" s="693">
        <f t="shared" ref="DE353" si="6369">SUM(DD342:DD353)/1000000</f>
        <v>56.595242387965392</v>
      </c>
      <c r="DF353" s="666">
        <f t="shared" ref="DF353" si="6370">BP353*$CM353</f>
        <v>5793580.4342629481</v>
      </c>
      <c r="DG353" s="693">
        <f t="shared" ref="DG353" si="6371">SUM(DF342:DF353)/1000000</f>
        <v>69.752111940716489</v>
      </c>
      <c r="DH353" s="20"/>
      <c r="DI353" s="666">
        <f t="shared" ref="DI353" si="6372">BS353*$CM353</f>
        <v>1519405.2221115537</v>
      </c>
      <c r="DJ353" s="693">
        <f t="shared" ref="DJ353" si="6373">SUM(DI342:DI353)/1000000</f>
        <v>15.422098873163373</v>
      </c>
      <c r="DK353" s="666">
        <f t="shared" ref="DK353" si="6374">BU353*$CM353</f>
        <v>181224.16135458165</v>
      </c>
      <c r="DL353" s="693">
        <f t="shared" ref="DL353" si="6375">SUM(DK342:DK353)/1000000</f>
        <v>1.662915209954283</v>
      </c>
      <c r="DM353" s="666">
        <f t="shared" ref="DM353" si="6376">BW353*$CM353</f>
        <v>1700629.3834661352</v>
      </c>
      <c r="DN353" s="693">
        <f t="shared" ref="DN353" si="6377">SUM(DM342:DM353)/1000000</f>
        <v>17.085014083117656</v>
      </c>
      <c r="DO353" s="666">
        <f t="shared" ref="DO353" si="6378">BY353*$CM353</f>
        <v>2314542.1583665335</v>
      </c>
      <c r="DP353" s="693">
        <f t="shared" ref="DP353" si="6379">SUM(DO342:DO353)/1000000</f>
        <v>26.302866536269573</v>
      </c>
      <c r="DQ353" s="666">
        <f t="shared" ref="DQ353" si="6380">CA353*$CM353</f>
        <v>2427105.1523904381</v>
      </c>
      <c r="DR353" s="693">
        <f t="shared" ref="DR353" si="6381">SUM(DQ342:DQ353)/1000000</f>
        <v>29.017378680817838</v>
      </c>
      <c r="DS353" s="666">
        <f t="shared" ref="DS353" si="6382">CC353*$CM353</f>
        <v>4741647.3107569721</v>
      </c>
      <c r="DT353" s="693">
        <f t="shared" ref="DT353" si="6383">SUM(DS342:DS353)/1000000</f>
        <v>55.320245217087404</v>
      </c>
      <c r="DU353" s="666">
        <f t="shared" ref="DU353" si="6384">CE353*$CM353</f>
        <v>3833947.3804780873</v>
      </c>
      <c r="DV353" s="666">
        <f t="shared" ref="DV353" si="6385">SUM(DU342:DU353)/1000000</f>
        <v>41.72496540943294</v>
      </c>
      <c r="DW353" s="666">
        <f t="shared" ref="DW353" si="6386">CG353*$CM353</f>
        <v>2610894.2928286851</v>
      </c>
      <c r="DX353" s="693">
        <f t="shared" ref="DX353" si="6387">SUM(DW342:DW353)/1000000</f>
        <v>30.707327850945511</v>
      </c>
      <c r="DY353" s="666">
        <f t="shared" ref="DY353" si="6388">CI353*$CM353</f>
        <v>6444841.6733067725</v>
      </c>
      <c r="DZ353" s="693">
        <f t="shared" ref="DZ353" si="6389">SUM(DY342:DY353)/1000000</f>
        <v>72.432293260378444</v>
      </c>
      <c r="EA353" s="91"/>
      <c r="EB353" s="664">
        <v>325000</v>
      </c>
      <c r="EC353" s="69">
        <f t="shared" si="405"/>
        <v>1408000</v>
      </c>
      <c r="ED353" s="664">
        <v>1733000</v>
      </c>
      <c r="EE353" s="664">
        <v>234000</v>
      </c>
      <c r="EF353" s="69">
        <f t="shared" si="406"/>
        <v>732000</v>
      </c>
      <c r="EG353" s="664">
        <v>966000</v>
      </c>
      <c r="EH353" s="664">
        <v>559000</v>
      </c>
      <c r="EI353" s="69">
        <f t="shared" si="435"/>
        <v>2140000</v>
      </c>
      <c r="EJ353" s="664">
        <v>2699000</v>
      </c>
      <c r="EK353" s="91"/>
      <c r="EL353" s="516">
        <f t="shared" ref="EL353" si="6390">SUM(EB342:EB353)</f>
        <v>3966000</v>
      </c>
      <c r="EM353" s="516">
        <f t="shared" ref="EM353" si="6391">SUM(EC342:EC353)</f>
        <v>19299000</v>
      </c>
      <c r="EN353" s="516">
        <f t="shared" ref="EN353" si="6392">SUM(ED342:ED353)</f>
        <v>23265000</v>
      </c>
      <c r="EO353" s="516">
        <f t="shared" ref="EO353" si="6393">SUM(EE342:EE353)</f>
        <v>3536000</v>
      </c>
      <c r="EP353" s="516">
        <f t="shared" ref="EP353" si="6394">SUM(EF342:EF353)</f>
        <v>13631000</v>
      </c>
      <c r="EQ353" s="516">
        <f t="shared" ref="EQ353" si="6395">SUM(EG342:EG353)</f>
        <v>17167000</v>
      </c>
      <c r="ER353" s="516">
        <f t="shared" ref="ER353" si="6396">SUM(EH342:EH353)</f>
        <v>7502000</v>
      </c>
      <c r="ES353" s="516">
        <f t="shared" ref="ES353" si="6397">SUM(EI342:EI353)</f>
        <v>32928000</v>
      </c>
      <c r="ET353" s="516">
        <f t="shared" ref="ET353" si="6398">SUM(EJ342:EJ353)</f>
        <v>40430000</v>
      </c>
      <c r="EU353" s="91"/>
    </row>
    <row r="354" spans="1:151">
      <c r="A354" s="61">
        <v>43678</v>
      </c>
      <c r="B354" s="525" t="s">
        <v>998</v>
      </c>
      <c r="C354" s="525" t="s">
        <v>998</v>
      </c>
      <c r="D354" s="525" t="s">
        <v>998</v>
      </c>
      <c r="E354" s="525" t="s">
        <v>998</v>
      </c>
      <c r="F354" s="525" t="s">
        <v>998</v>
      </c>
      <c r="G354" s="525" t="s">
        <v>998</v>
      </c>
      <c r="H354" s="525" t="s">
        <v>998</v>
      </c>
      <c r="I354" s="525" t="s">
        <v>998</v>
      </c>
      <c r="J354" s="525" t="s">
        <v>998</v>
      </c>
      <c r="K354" s="525" t="s">
        <v>998</v>
      </c>
      <c r="L354" s="525" t="s">
        <v>998</v>
      </c>
      <c r="M354" s="525" t="s">
        <v>998</v>
      </c>
      <c r="N354" s="525" t="s">
        <v>998</v>
      </c>
      <c r="O354" s="525" t="s">
        <v>998</v>
      </c>
      <c r="P354" s="525" t="s">
        <v>998</v>
      </c>
      <c r="Q354" s="525" t="s">
        <v>998</v>
      </c>
      <c r="R354" s="525" t="s">
        <v>998</v>
      </c>
      <c r="S354" s="525" t="s">
        <v>998</v>
      </c>
      <c r="T354" s="525" t="s">
        <v>998</v>
      </c>
      <c r="U354" s="525" t="s">
        <v>998</v>
      </c>
      <c r="V354" s="525" t="s">
        <v>998</v>
      </c>
      <c r="W354" s="525" t="s">
        <v>998</v>
      </c>
      <c r="X354" s="525" t="s">
        <v>998</v>
      </c>
      <c r="Y354" s="525" t="s">
        <v>998</v>
      </c>
      <c r="Z354" s="525" t="s">
        <v>998</v>
      </c>
      <c r="AA354" s="525" t="s">
        <v>998</v>
      </c>
      <c r="AB354" s="525" t="s">
        <v>998</v>
      </c>
      <c r="AC354" s="525" t="s">
        <v>998</v>
      </c>
      <c r="AD354" s="525" t="s">
        <v>998</v>
      </c>
      <c r="AE354" s="525" t="s">
        <v>998</v>
      </c>
      <c r="AF354" s="525" t="s">
        <v>998</v>
      </c>
      <c r="AG354" s="525" t="s">
        <v>998</v>
      </c>
      <c r="AH354" s="525" t="s">
        <v>998</v>
      </c>
      <c r="AI354" s="525" t="s">
        <v>998</v>
      </c>
      <c r="AJ354" s="525" t="s">
        <v>998</v>
      </c>
      <c r="AK354" s="525" t="s">
        <v>998</v>
      </c>
      <c r="AL354" s="525" t="s">
        <v>998</v>
      </c>
      <c r="AM354" s="525" t="s">
        <v>998</v>
      </c>
      <c r="AN354" s="525" t="s">
        <v>998</v>
      </c>
      <c r="AO354" s="525" t="s">
        <v>998</v>
      </c>
      <c r="AP354" s="525" t="s">
        <v>998</v>
      </c>
      <c r="AQ354" s="525" t="s">
        <v>998</v>
      </c>
      <c r="AR354" s="525" t="s">
        <v>998</v>
      </c>
      <c r="AS354" s="525" t="s">
        <v>998</v>
      </c>
      <c r="AT354" s="525" t="s">
        <v>998</v>
      </c>
      <c r="AU354" s="525" t="s">
        <v>998</v>
      </c>
      <c r="AV354" s="525" t="s">
        <v>998</v>
      </c>
      <c r="AW354" s="525" t="s">
        <v>998</v>
      </c>
      <c r="AX354" s="525" t="s">
        <v>998</v>
      </c>
      <c r="AY354" s="75"/>
      <c r="AZ354" s="744">
        <v>629774</v>
      </c>
      <c r="BA354" s="518">
        <f t="shared" ref="BA354" si="6399">SUM(AZ343:AZ354)/1000000</f>
        <v>7.6328269999999998</v>
      </c>
      <c r="BB354" s="516">
        <f t="shared" ref="BB354" si="6400">BD354-AZ354</f>
        <v>272027</v>
      </c>
      <c r="BC354" s="518">
        <f t="shared" ref="BC354" si="6401">SUM(BB343:BB354)/1000000</f>
        <v>2.927829</v>
      </c>
      <c r="BD354" s="744">
        <v>901801</v>
      </c>
      <c r="BE354" s="518">
        <f t="shared" si="5161"/>
        <v>10.560656</v>
      </c>
      <c r="BF354" s="744">
        <v>366332</v>
      </c>
      <c r="BG354" s="518">
        <f t="shared" ref="BG354" si="6402">SUM(BF343:BF354)/1000000</f>
        <v>4.2739029999999998</v>
      </c>
      <c r="BH354" s="516">
        <f t="shared" ref="BH354" si="6403">BJ354-BF354</f>
        <v>3184884</v>
      </c>
      <c r="BI354" s="518">
        <f t="shared" ref="BI354" si="6404">SUM(BH343:BH354)/1000000</f>
        <v>48.934938000000002</v>
      </c>
      <c r="BJ354" s="744">
        <v>3551216</v>
      </c>
      <c r="BK354" s="518">
        <f t="shared" ref="BK354" si="6405">SUM(BJ343:BJ354)/1000000</f>
        <v>53.208841</v>
      </c>
      <c r="BL354" s="516">
        <f t="shared" ref="BL354" si="6406">AZ354+BF354</f>
        <v>996106</v>
      </c>
      <c r="BM354" s="518">
        <f t="shared" ref="BM354" si="6407">SUM(BL343:BL354)/1000000</f>
        <v>11.90673</v>
      </c>
      <c r="BN354" s="516">
        <f t="shared" ref="BN354" si="6408">BB354+BH354</f>
        <v>3456911</v>
      </c>
      <c r="BO354" s="518">
        <f t="shared" ref="BO354" si="6409">SUM(BN343:BN354)/1000000</f>
        <v>51.862766999999998</v>
      </c>
      <c r="BP354" s="744">
        <v>4453839</v>
      </c>
      <c r="BQ354" s="518">
        <f t="shared" si="5919"/>
        <v>63.779007999999997</v>
      </c>
      <c r="BR354" s="20"/>
      <c r="BS354" s="744">
        <v>1178464</v>
      </c>
      <c r="BT354" s="519">
        <f t="shared" ref="BT354" si="6410">SUM(BS343:BS354)/1000000</f>
        <v>14.088407</v>
      </c>
      <c r="BU354" s="516">
        <f t="shared" ref="BU354" si="6411">BW354-BS354</f>
        <v>131743</v>
      </c>
      <c r="BV354" s="519">
        <f t="shared" ref="BV354" si="6412">SUM(BU343:BU354)/1000000</f>
        <v>1.509652</v>
      </c>
      <c r="BW354" s="744">
        <v>1310207</v>
      </c>
      <c r="BX354" s="519">
        <f t="shared" si="6077"/>
        <v>15.598058999999999</v>
      </c>
      <c r="BY354" s="744">
        <v>2150950</v>
      </c>
      <c r="BZ354" s="519">
        <f t="shared" ref="BZ354" si="6413">SUM(BY343:BY354)/1000000</f>
        <v>23.925139000000001</v>
      </c>
      <c r="CA354" s="516">
        <f t="shared" ref="CA354" si="6414">CC354-BY354</f>
        <v>2351789</v>
      </c>
      <c r="CB354" s="519">
        <f t="shared" ref="CB354" si="6415">SUM(CA343:CA354)/1000000</f>
        <v>26.664757000000002</v>
      </c>
      <c r="CC354" s="744">
        <v>4502739</v>
      </c>
      <c r="CD354" s="519">
        <f t="shared" ref="CD354" si="6416">SUM(CC343:CC354)/1000000</f>
        <v>50.589896000000003</v>
      </c>
      <c r="CE354" s="516">
        <f t="shared" ref="CE354" si="6417">BS354+BY354</f>
        <v>3329414</v>
      </c>
      <c r="CF354" s="519">
        <f t="shared" ref="CF354" si="6418">SUM(CE343:CE354)/1000000</f>
        <v>38.013545999999998</v>
      </c>
      <c r="CG354" s="516">
        <f t="shared" ref="CG354" si="6419">CI354-CE354</f>
        <v>2485390</v>
      </c>
      <c r="CH354" s="519">
        <f t="shared" ref="CH354" si="6420">SUM(CG343:CG354)/1000000</f>
        <v>28.198789999999999</v>
      </c>
      <c r="CI354" s="744">
        <v>5814804</v>
      </c>
      <c r="CJ354" s="471">
        <f t="shared" si="3163"/>
        <v>66.212335999999993</v>
      </c>
      <c r="CK354" s="96"/>
      <c r="CL354" s="641">
        <f>+CL352</f>
        <v>1004</v>
      </c>
      <c r="CM354" s="868">
        <f t="shared" si="4615"/>
        <v>1.096613545816733</v>
      </c>
      <c r="CO354" s="96"/>
      <c r="CP354" s="666">
        <f t="shared" ref="CP354" si="6421">AZ354*$CM354</f>
        <v>690618.69920318725</v>
      </c>
      <c r="CQ354" s="693">
        <f t="shared" ref="CQ354" si="6422">SUM(CP343:CP354)/1000000</f>
        <v>8.3661388679321913</v>
      </c>
      <c r="CR354" s="666">
        <f t="shared" ref="CR354" si="6423">BB354*$CM354</f>
        <v>298308.49302788841</v>
      </c>
      <c r="CS354" s="693">
        <f t="shared" ref="CS354" si="6424">SUM(CR343:CR354)/1000000</f>
        <v>3.2091432973148444</v>
      </c>
      <c r="CT354" s="666">
        <f t="shared" ref="CT354" si="6425">BD354*$CM354</f>
        <v>988927.19223107561</v>
      </c>
      <c r="CU354" s="693">
        <f t="shared" ref="CU354" si="6426">SUM(CT343:CT354)/1000000</f>
        <v>11.575282165247037</v>
      </c>
      <c r="CV354" s="666">
        <f t="shared" ref="CV354" si="6427">BF354*$CM354</f>
        <v>401724.63346613542</v>
      </c>
      <c r="CW354" s="693">
        <f t="shared" ref="CW354" si="6428">SUM(CV343:CV354)/1000000</f>
        <v>4.6826358037708884</v>
      </c>
      <c r="CX354" s="666">
        <f t="shared" ref="CX354" si="6429">BH354*$CM354</f>
        <v>3492586.9362549796</v>
      </c>
      <c r="CY354" s="693">
        <f t="shared" ref="CY354" si="6430">SUM(CX343:CX354)/1000000</f>
        <v>53.657117278657246</v>
      </c>
      <c r="CZ354" s="666">
        <f t="shared" ref="CZ354" si="6431">BJ354*$CM354</f>
        <v>3894311.5697211153</v>
      </c>
      <c r="DA354" s="693">
        <f t="shared" ref="DA354" si="6432">SUM(CZ343:CZ354)/1000000</f>
        <v>58.339753082428125</v>
      </c>
      <c r="DB354" s="666">
        <f t="shared" ref="DB354" si="6433">BL354*$CM354</f>
        <v>1092343.3326693226</v>
      </c>
      <c r="DC354" s="693">
        <f t="shared" ref="DC354" si="6434">SUM(DB343:DB354)/1000000</f>
        <v>13.048774671703081</v>
      </c>
      <c r="DD354" s="666">
        <f t="shared" ref="DD354" si="6435">BN354*$CM354</f>
        <v>3790895.4292828683</v>
      </c>
      <c r="DE354" s="693">
        <f t="shared" ref="DE354" si="6436">SUM(DD343:DD354)/1000000</f>
        <v>56.866260575972085</v>
      </c>
      <c r="DF354" s="666">
        <f t="shared" ref="DF354" si="6437">BP354*$CM354</f>
        <v>4884140.1782868523</v>
      </c>
      <c r="DG354" s="693">
        <f t="shared" ref="DG354" si="6438">SUM(DF343:DF354)/1000000</f>
        <v>69.925456218704241</v>
      </c>
      <c r="DH354" s="20"/>
      <c r="DI354" s="666">
        <f t="shared" ref="DI354" si="6439">BS354*$CM354</f>
        <v>1292319.5856573705</v>
      </c>
      <c r="DJ354" s="693">
        <f t="shared" ref="DJ354" si="6440">SUM(DI343:DI354)/1000000</f>
        <v>15.436033417943376</v>
      </c>
      <c r="DK354" s="666">
        <f t="shared" ref="DK354" si="6441">BU354*$CM354</f>
        <v>144471.15836653384</v>
      </c>
      <c r="DL354" s="693">
        <f t="shared" ref="DL354" si="6442">SUM(DK343:DK354)/1000000</f>
        <v>1.6538544979319831</v>
      </c>
      <c r="DM354" s="666">
        <f t="shared" ref="DM354" si="6443">BW354*$CM354</f>
        <v>1436790.7440239042</v>
      </c>
      <c r="DN354" s="693">
        <f t="shared" ref="DN354" si="6444">SUM(DM343:DM354)/1000000</f>
        <v>17.089887915875359</v>
      </c>
      <c r="DO354" s="666">
        <f t="shared" ref="DO354" si="6445">BY354*$CM354</f>
        <v>2358760.906374502</v>
      </c>
      <c r="DP354" s="693">
        <f t="shared" ref="DP354" si="6446">SUM(DO343:DO354)/1000000</f>
        <v>26.210788270161522</v>
      </c>
      <c r="DQ354" s="666">
        <f t="shared" ref="DQ354" si="6447">CA354*$CM354</f>
        <v>2579003.6743027885</v>
      </c>
      <c r="DR354" s="693">
        <f t="shared" ref="DR354" si="6448">SUM(DQ343:DQ354)/1000000</f>
        <v>29.211719539567284</v>
      </c>
      <c r="DS354" s="666">
        <f t="shared" ref="DS354" si="6449">CC354*$CM354</f>
        <v>4937764.5806772904</v>
      </c>
      <c r="DT354" s="693">
        <f t="shared" ref="DT354" si="6450">SUM(DS343:DS354)/1000000</f>
        <v>55.422507809728806</v>
      </c>
      <c r="DU354" s="666">
        <f t="shared" ref="DU354" si="6451">CE354*$CM354</f>
        <v>3651080.4920318723</v>
      </c>
      <c r="DV354" s="666">
        <f t="shared" ref="DV354" si="6452">SUM(DU343:DU354)/1000000</f>
        <v>41.646821688104893</v>
      </c>
      <c r="DW354" s="666">
        <f t="shared" ref="DW354" si="6453">CG354*$CM354</f>
        <v>2725512.3406374501</v>
      </c>
      <c r="DX354" s="693">
        <f t="shared" ref="DX354" si="6454">SUM(DW343:DW354)/1000000</f>
        <v>30.892286533557034</v>
      </c>
      <c r="DY354" s="666">
        <f t="shared" ref="DY354" si="6455">CI354*$CM354</f>
        <v>6376592.8326693224</v>
      </c>
      <c r="DZ354" s="693">
        <f t="shared" ref="DZ354" si="6456">SUM(DY343:DY354)/1000000</f>
        <v>72.53910822166192</v>
      </c>
      <c r="EA354" s="91"/>
      <c r="EB354" s="664">
        <v>342000</v>
      </c>
      <c r="EC354" s="69">
        <f t="shared" si="405"/>
        <v>1318000</v>
      </c>
      <c r="ED354" s="664">
        <v>1660000</v>
      </c>
      <c r="EE354" s="664">
        <v>247000</v>
      </c>
      <c r="EF354" s="69">
        <f t="shared" si="406"/>
        <v>711000</v>
      </c>
      <c r="EG354" s="664">
        <v>958000</v>
      </c>
      <c r="EH354" s="664">
        <v>589000</v>
      </c>
      <c r="EI354" s="69">
        <f t="shared" si="435"/>
        <v>2028000</v>
      </c>
      <c r="EJ354" s="664">
        <v>2617000</v>
      </c>
      <c r="EK354" s="91"/>
      <c r="EL354" s="516">
        <f t="shared" ref="EL354" si="6457">SUM(EB343:EB354)</f>
        <v>3981000</v>
      </c>
      <c r="EM354" s="516">
        <f t="shared" ref="EM354" si="6458">SUM(EC343:EC354)</f>
        <v>19372000</v>
      </c>
      <c r="EN354" s="516">
        <f t="shared" ref="EN354" si="6459">SUM(ED343:ED354)</f>
        <v>23353000</v>
      </c>
      <c r="EO354" s="516">
        <f t="shared" ref="EO354" si="6460">SUM(EE343:EE354)</f>
        <v>3541000</v>
      </c>
      <c r="EP354" s="516">
        <f t="shared" ref="EP354" si="6461">SUM(EF343:EF354)</f>
        <v>13631000</v>
      </c>
      <c r="EQ354" s="516">
        <f t="shared" ref="EQ354" si="6462">SUM(EG343:EG354)</f>
        <v>17172000</v>
      </c>
      <c r="ER354" s="516">
        <f t="shared" ref="ER354" si="6463">SUM(EH343:EH354)</f>
        <v>7522000</v>
      </c>
      <c r="ES354" s="516">
        <f t="shared" ref="ES354" si="6464">SUM(EI343:EI354)</f>
        <v>33001000</v>
      </c>
      <c r="ET354" s="516">
        <f t="shared" ref="ET354" si="6465">SUM(EJ343:EJ354)</f>
        <v>40523000</v>
      </c>
      <c r="EU354" s="91"/>
    </row>
    <row r="355" spans="1:151">
      <c r="A355" s="61">
        <v>43709</v>
      </c>
      <c r="B355" s="525" t="s">
        <v>998</v>
      </c>
      <c r="C355" s="525" t="s">
        <v>998</v>
      </c>
      <c r="D355" s="525" t="s">
        <v>998</v>
      </c>
      <c r="E355" s="525" t="s">
        <v>998</v>
      </c>
      <c r="F355" s="525" t="s">
        <v>998</v>
      </c>
      <c r="G355" s="525" t="s">
        <v>998</v>
      </c>
      <c r="H355" s="525" t="s">
        <v>998</v>
      </c>
      <c r="I355" s="525" t="s">
        <v>998</v>
      </c>
      <c r="J355" s="525" t="s">
        <v>998</v>
      </c>
      <c r="K355" s="525" t="s">
        <v>998</v>
      </c>
      <c r="L355" s="525" t="s">
        <v>998</v>
      </c>
      <c r="M355" s="525" t="s">
        <v>998</v>
      </c>
      <c r="N355" s="525" t="s">
        <v>998</v>
      </c>
      <c r="O355" s="525" t="s">
        <v>998</v>
      </c>
      <c r="P355" s="525" t="s">
        <v>998</v>
      </c>
      <c r="Q355" s="525" t="s">
        <v>998</v>
      </c>
      <c r="R355" s="525" t="s">
        <v>998</v>
      </c>
      <c r="S355" s="525" t="s">
        <v>998</v>
      </c>
      <c r="T355" s="525" t="s">
        <v>998</v>
      </c>
      <c r="U355" s="525" t="s">
        <v>998</v>
      </c>
      <c r="V355" s="525" t="s">
        <v>998</v>
      </c>
      <c r="W355" s="525" t="s">
        <v>998</v>
      </c>
      <c r="X355" s="525" t="s">
        <v>998</v>
      </c>
      <c r="Y355" s="525" t="s">
        <v>998</v>
      </c>
      <c r="Z355" s="525" t="s">
        <v>998</v>
      </c>
      <c r="AA355" s="525" t="s">
        <v>998</v>
      </c>
      <c r="AB355" s="525" t="s">
        <v>998</v>
      </c>
      <c r="AC355" s="525" t="s">
        <v>998</v>
      </c>
      <c r="AD355" s="525" t="s">
        <v>998</v>
      </c>
      <c r="AE355" s="525" t="s">
        <v>998</v>
      </c>
      <c r="AF355" s="525" t="s">
        <v>998</v>
      </c>
      <c r="AG355" s="525" t="s">
        <v>998</v>
      </c>
      <c r="AH355" s="525" t="s">
        <v>998</v>
      </c>
      <c r="AI355" s="525" t="s">
        <v>998</v>
      </c>
      <c r="AJ355" s="525" t="s">
        <v>998</v>
      </c>
      <c r="AK355" s="525" t="s">
        <v>998</v>
      </c>
      <c r="AL355" s="525" t="s">
        <v>998</v>
      </c>
      <c r="AM355" s="525" t="s">
        <v>998</v>
      </c>
      <c r="AN355" s="525" t="s">
        <v>998</v>
      </c>
      <c r="AO355" s="525" t="s">
        <v>998</v>
      </c>
      <c r="AP355" s="525" t="s">
        <v>998</v>
      </c>
      <c r="AQ355" s="525" t="s">
        <v>998</v>
      </c>
      <c r="AR355" s="525" t="s">
        <v>998</v>
      </c>
      <c r="AS355" s="525" t="s">
        <v>998</v>
      </c>
      <c r="AT355" s="525" t="s">
        <v>998</v>
      </c>
      <c r="AU355" s="525" t="s">
        <v>998</v>
      </c>
      <c r="AV355" s="525" t="s">
        <v>998</v>
      </c>
      <c r="AW355" s="525" t="s">
        <v>998</v>
      </c>
      <c r="AX355" s="525" t="s">
        <v>998</v>
      </c>
      <c r="AY355" s="75"/>
      <c r="AZ355" s="744">
        <v>628186</v>
      </c>
      <c r="BA355" s="518">
        <f t="shared" ref="BA355" si="6466">SUM(AZ344:AZ355)/1000000</f>
        <v>7.6411259999999999</v>
      </c>
      <c r="BB355" s="666">
        <f t="shared" ref="BB355" si="6467">BD355-AZ355</f>
        <v>349701</v>
      </c>
      <c r="BC355" s="518">
        <f t="shared" ref="BC355" si="6468">SUM(BB344:BB355)/1000000</f>
        <v>3.015371</v>
      </c>
      <c r="BD355" s="744">
        <v>977887</v>
      </c>
      <c r="BE355" s="518">
        <f t="shared" si="5161"/>
        <v>10.656497</v>
      </c>
      <c r="BF355" s="744">
        <v>335276</v>
      </c>
      <c r="BG355" s="518">
        <f t="shared" ref="BG355" si="6469">SUM(BF344:BF355)/1000000</f>
        <v>4.1263899999999998</v>
      </c>
      <c r="BH355" s="666">
        <f t="shared" ref="BH355" si="6470">BJ355-BF355</f>
        <v>3514243</v>
      </c>
      <c r="BI355" s="518">
        <f t="shared" ref="BI355" si="6471">SUM(BH344:BH355)/1000000</f>
        <v>49.201929999999997</v>
      </c>
      <c r="BJ355" s="744">
        <v>3849519</v>
      </c>
      <c r="BK355" s="518">
        <f t="shared" ref="BK355" si="6472">SUM(BJ344:BJ355)/1000000</f>
        <v>53.328319999999998</v>
      </c>
      <c r="BL355" s="666">
        <f t="shared" ref="BL355" si="6473">AZ355+BF355</f>
        <v>963462</v>
      </c>
      <c r="BM355" s="518">
        <f t="shared" ref="BM355" si="6474">SUM(BL344:BL355)/1000000</f>
        <v>11.767516000000001</v>
      </c>
      <c r="BN355" s="666">
        <f t="shared" ref="BN355" si="6475">BB355+BH355</f>
        <v>3863944</v>
      </c>
      <c r="BO355" s="518">
        <f t="shared" ref="BO355" si="6476">SUM(BN344:BN355)/1000000</f>
        <v>52.217300999999999</v>
      </c>
      <c r="BP355" s="744">
        <v>4828371</v>
      </c>
      <c r="BQ355" s="518">
        <f t="shared" si="5919"/>
        <v>63.994639999999997</v>
      </c>
      <c r="BR355" s="20"/>
      <c r="BS355" s="744">
        <v>1328311</v>
      </c>
      <c r="BT355" s="519">
        <f t="shared" ref="BT355" si="6477">SUM(BS344:BS355)/1000000</f>
        <v>14.256195</v>
      </c>
      <c r="BU355" s="666">
        <f t="shared" ref="BU355" si="6478">BW355-BS355</f>
        <v>132781</v>
      </c>
      <c r="BV355" s="519">
        <f t="shared" ref="BV355" si="6479">SUM(BU344:BU355)/1000000</f>
        <v>1.54949</v>
      </c>
      <c r="BW355" s="744">
        <v>1461092</v>
      </c>
      <c r="BX355" s="519">
        <f t="shared" si="6077"/>
        <v>15.805685</v>
      </c>
      <c r="BY355" s="744">
        <v>2283099</v>
      </c>
      <c r="BZ355" s="519">
        <f t="shared" ref="BZ355" si="6480">SUM(BY344:BY355)/1000000</f>
        <v>24.139106000000002</v>
      </c>
      <c r="CA355" s="666">
        <f t="shared" ref="CA355" si="6481">CC355-BY355</f>
        <v>2068132</v>
      </c>
      <c r="CB355" s="519">
        <f t="shared" ref="CB355" si="6482">SUM(CA344:CA355)/1000000</f>
        <v>26.319713</v>
      </c>
      <c r="CC355" s="744">
        <v>4351231</v>
      </c>
      <c r="CD355" s="519">
        <f t="shared" ref="CD355" si="6483">SUM(CC344:CC355)/1000000</f>
        <v>50.458818999999998</v>
      </c>
      <c r="CE355" s="666">
        <f t="shared" ref="CE355" si="6484">BS355+BY355</f>
        <v>3611410</v>
      </c>
      <c r="CF355" s="519">
        <f t="shared" ref="CF355" si="6485">SUM(CE344:CE355)/1000000</f>
        <v>38.395301000000003</v>
      </c>
      <c r="CG355" s="666">
        <f t="shared" ref="CG355" si="6486">CI355-CE355</f>
        <v>2202997</v>
      </c>
      <c r="CH355" s="519">
        <f t="shared" ref="CH355" si="6487">SUM(CG344:CG355)/1000000</f>
        <v>27.893103</v>
      </c>
      <c r="CI355" s="744">
        <v>5814407</v>
      </c>
      <c r="CJ355" s="471">
        <f t="shared" si="3163"/>
        <v>66.288404</v>
      </c>
      <c r="CK355" s="96"/>
      <c r="CL355" s="667">
        <v>1005</v>
      </c>
      <c r="CM355" s="868">
        <f t="shared" si="4615"/>
        <v>1.0955223880597016</v>
      </c>
      <c r="CO355" s="96"/>
      <c r="CP355" s="666">
        <f t="shared" ref="CP355" si="6488">AZ355*$CM355</f>
        <v>688191.82686567167</v>
      </c>
      <c r="CQ355" s="693">
        <f t="shared" ref="CQ355" si="6489">SUM(CP344:CP355)/1000000</f>
        <v>8.3799279408452936</v>
      </c>
      <c r="CR355" s="666">
        <f t="shared" ref="CR355" si="6490">BB355*$CM355</f>
        <v>383105.27462686569</v>
      </c>
      <c r="CS355" s="693">
        <f t="shared" ref="CS355" si="6491">SUM(CR344:CR355)/1000000</f>
        <v>3.3070340867638448</v>
      </c>
      <c r="CT355" s="666">
        <f t="shared" ref="CT355" si="6492">BD355*$CM355</f>
        <v>1071297.1014925374</v>
      </c>
      <c r="CU355" s="693">
        <f t="shared" ref="CU355" si="6493">SUM(CT344:CT355)/1000000</f>
        <v>11.686962027609137</v>
      </c>
      <c r="CV355" s="666">
        <f t="shared" ref="CV355" si="6494">BF355*$CM355</f>
        <v>367302.36417910451</v>
      </c>
      <c r="CW355" s="693">
        <f t="shared" ref="CW355" si="6495">SUM(CV344:CV355)/1000000</f>
        <v>4.5246904515468298</v>
      </c>
      <c r="CX355" s="666">
        <f t="shared" ref="CX355" si="6496">BH355*$CM355</f>
        <v>3849931.88358209</v>
      </c>
      <c r="CY355" s="693">
        <f t="shared" ref="CY355" si="6497">SUM(CX344:CX355)/1000000</f>
        <v>53.974219764017995</v>
      </c>
      <c r="CZ355" s="666">
        <f t="shared" ref="CZ355" si="6498">BJ355*$CM355</f>
        <v>4217234.2477611946</v>
      </c>
      <c r="DA355" s="693">
        <f t="shared" ref="DA355" si="6499">SUM(CZ344:CZ355)/1000000</f>
        <v>58.49891021556482</v>
      </c>
      <c r="DB355" s="666">
        <f t="shared" ref="DB355" si="6500">BL355*$CM355</f>
        <v>1055494.1910447762</v>
      </c>
      <c r="DC355" s="693">
        <f t="shared" ref="DC355" si="6501">SUM(DB344:DB355)/1000000</f>
        <v>12.904618392392125</v>
      </c>
      <c r="DD355" s="666">
        <f t="shared" ref="DD355" si="6502">BN355*$CM355</f>
        <v>4233037.158208956</v>
      </c>
      <c r="DE355" s="693">
        <f t="shared" ref="DE355" si="6503">SUM(DD344:DD355)/1000000</f>
        <v>57.281253850781837</v>
      </c>
      <c r="DF355" s="666">
        <f t="shared" ref="DF355" si="6504">BP355*$CM355</f>
        <v>5289588.5283582099</v>
      </c>
      <c r="DG355" s="693">
        <f t="shared" ref="DG355" si="6505">SUM(DF344:DF355)/1000000</f>
        <v>70.196639965441904</v>
      </c>
      <c r="DH355" s="20"/>
      <c r="DI355" s="666">
        <f t="shared" ref="DI355" si="6506">BS355*$CM355</f>
        <v>1455194.4388059704</v>
      </c>
      <c r="DJ355" s="693">
        <f t="shared" ref="DJ355" si="6507">SUM(DI344:DI355)/1000000</f>
        <v>15.628643051413375</v>
      </c>
      <c r="DK355" s="666">
        <f t="shared" ref="DK355" si="6508">BU355*$CM355</f>
        <v>145464.55820895525</v>
      </c>
      <c r="DL355" s="693">
        <f t="shared" ref="DL355" si="6509">SUM(DK344:DK355)/1000000</f>
        <v>1.6982022152318474</v>
      </c>
      <c r="DM355" s="666">
        <f t="shared" ref="DM355" si="6510">BW355*$CM355</f>
        <v>1600658.9970149256</v>
      </c>
      <c r="DN355" s="693">
        <f t="shared" ref="DN355" si="6511">SUM(DM344:DM355)/1000000</f>
        <v>17.326845266645226</v>
      </c>
      <c r="DO355" s="666">
        <f t="shared" ref="DO355" si="6512">BY355*$CM355</f>
        <v>2501186.0686567165</v>
      </c>
      <c r="DP355" s="693">
        <f t="shared" ref="DP355" si="6513">SUM(DO344:DO355)/1000000</f>
        <v>26.460873220241162</v>
      </c>
      <c r="DQ355" s="666">
        <f t="shared" ref="DQ355" si="6514">CA355*$CM355</f>
        <v>2265684.9074626868</v>
      </c>
      <c r="DR355" s="693">
        <f t="shared" ref="DR355" si="6515">SUM(DQ344:DQ355)/1000000</f>
        <v>28.852002494460805</v>
      </c>
      <c r="DS355" s="666">
        <f t="shared" ref="DS355" si="6516">CC355*$CM355</f>
        <v>4766870.9761194037</v>
      </c>
      <c r="DT355" s="693">
        <f t="shared" ref="DT355" si="6517">SUM(DS344:DS355)/1000000</f>
        <v>55.312875714701974</v>
      </c>
      <c r="DU355" s="666">
        <f t="shared" ref="DU355" si="6518">CE355*$CM355</f>
        <v>3956380.5074626869</v>
      </c>
      <c r="DV355" s="666">
        <f t="shared" ref="DV355" si="6519">SUM(DU344:DU355)/1000000</f>
        <v>42.089516271654539</v>
      </c>
      <c r="DW355" s="666">
        <f t="shared" ref="DW355" si="6520">CG355*$CM355</f>
        <v>2413432.5343283582</v>
      </c>
      <c r="DX355" s="693">
        <f t="shared" ref="DX355" si="6521">SUM(DW344:DW355)/1000000</f>
        <v>30.576409696343891</v>
      </c>
      <c r="DY355" s="666">
        <f t="shared" ref="DY355" si="6522">CI355*$CM355</f>
        <v>6369813.0417910451</v>
      </c>
      <c r="DZ355" s="693">
        <f t="shared" ref="DZ355" si="6523">SUM(DY344:DY355)/1000000</f>
        <v>72.665925967998433</v>
      </c>
      <c r="EA355" s="91"/>
      <c r="EB355" s="664">
        <v>367000</v>
      </c>
      <c r="EC355" s="69">
        <f t="shared" si="405"/>
        <v>1410000</v>
      </c>
      <c r="ED355" s="664">
        <v>1777000</v>
      </c>
      <c r="EE355" s="664">
        <v>252000</v>
      </c>
      <c r="EF355" s="69">
        <f t="shared" si="406"/>
        <v>742000</v>
      </c>
      <c r="EG355" s="664">
        <v>994000</v>
      </c>
      <c r="EH355" s="664">
        <v>619000</v>
      </c>
      <c r="EI355" s="69">
        <f t="shared" si="435"/>
        <v>2152000</v>
      </c>
      <c r="EJ355" s="664">
        <v>2771000</v>
      </c>
      <c r="EK355" s="91"/>
      <c r="EL355" s="666">
        <f t="shared" ref="EL355" si="6524">SUM(EB344:EB355)</f>
        <v>4025000</v>
      </c>
      <c r="EM355" s="666">
        <f t="shared" ref="EM355" si="6525">SUM(EC344:EC355)</f>
        <v>19403000</v>
      </c>
      <c r="EN355" s="666">
        <f t="shared" ref="EN355" si="6526">SUM(ED344:ED355)</f>
        <v>23428000</v>
      </c>
      <c r="EO355" s="666">
        <f t="shared" ref="EO355" si="6527">SUM(EE344:EE355)</f>
        <v>3531000</v>
      </c>
      <c r="EP355" s="666">
        <f t="shared" ref="EP355" si="6528">SUM(EF344:EF355)</f>
        <v>13589000</v>
      </c>
      <c r="EQ355" s="666">
        <f t="shared" ref="EQ355" si="6529">SUM(EG344:EG355)</f>
        <v>17120000</v>
      </c>
      <c r="ER355" s="666">
        <f t="shared" ref="ER355" si="6530">SUM(EH344:EH355)</f>
        <v>7556000</v>
      </c>
      <c r="ES355" s="666">
        <f t="shared" ref="ES355" si="6531">SUM(EI344:EI355)</f>
        <v>32990000</v>
      </c>
      <c r="ET355" s="666">
        <f t="shared" ref="ET355" si="6532">SUM(EJ344:EJ355)</f>
        <v>40546000</v>
      </c>
      <c r="EU355" s="91"/>
    </row>
    <row r="356" spans="1:151">
      <c r="A356" s="61">
        <v>43739</v>
      </c>
      <c r="B356" s="525" t="s">
        <v>998</v>
      </c>
      <c r="C356" s="525" t="s">
        <v>998</v>
      </c>
      <c r="D356" s="525" t="s">
        <v>998</v>
      </c>
      <c r="E356" s="525" t="s">
        <v>998</v>
      </c>
      <c r="F356" s="525" t="s">
        <v>998</v>
      </c>
      <c r="G356" s="525" t="s">
        <v>998</v>
      </c>
      <c r="H356" s="525" t="s">
        <v>998</v>
      </c>
      <c r="I356" s="525" t="s">
        <v>998</v>
      </c>
      <c r="J356" s="525" t="s">
        <v>998</v>
      </c>
      <c r="K356" s="525" t="s">
        <v>998</v>
      </c>
      <c r="L356" s="525" t="s">
        <v>998</v>
      </c>
      <c r="M356" s="525" t="s">
        <v>998</v>
      </c>
      <c r="N356" s="525" t="s">
        <v>998</v>
      </c>
      <c r="O356" s="525" t="s">
        <v>998</v>
      </c>
      <c r="P356" s="525" t="s">
        <v>998</v>
      </c>
      <c r="Q356" s="525" t="s">
        <v>998</v>
      </c>
      <c r="R356" s="525" t="s">
        <v>998</v>
      </c>
      <c r="S356" s="525" t="s">
        <v>998</v>
      </c>
      <c r="T356" s="525" t="s">
        <v>998</v>
      </c>
      <c r="U356" s="525" t="s">
        <v>998</v>
      </c>
      <c r="V356" s="525" t="s">
        <v>998</v>
      </c>
      <c r="W356" s="525" t="s">
        <v>998</v>
      </c>
      <c r="X356" s="525" t="s">
        <v>998</v>
      </c>
      <c r="Y356" s="525" t="s">
        <v>998</v>
      </c>
      <c r="Z356" s="525" t="s">
        <v>998</v>
      </c>
      <c r="AA356" s="525" t="s">
        <v>998</v>
      </c>
      <c r="AB356" s="525" t="s">
        <v>998</v>
      </c>
      <c r="AC356" s="525" t="s">
        <v>998</v>
      </c>
      <c r="AD356" s="525" t="s">
        <v>998</v>
      </c>
      <c r="AE356" s="525" t="s">
        <v>998</v>
      </c>
      <c r="AF356" s="525" t="s">
        <v>998</v>
      </c>
      <c r="AG356" s="525" t="s">
        <v>998</v>
      </c>
      <c r="AH356" s="525" t="s">
        <v>998</v>
      </c>
      <c r="AI356" s="525" t="s">
        <v>998</v>
      </c>
      <c r="AJ356" s="525" t="s">
        <v>998</v>
      </c>
      <c r="AK356" s="525" t="s">
        <v>998</v>
      </c>
      <c r="AL356" s="525" t="s">
        <v>998</v>
      </c>
      <c r="AM356" s="525" t="s">
        <v>998</v>
      </c>
      <c r="AN356" s="525" t="s">
        <v>998</v>
      </c>
      <c r="AO356" s="525" t="s">
        <v>998</v>
      </c>
      <c r="AP356" s="525" t="s">
        <v>998</v>
      </c>
      <c r="AQ356" s="525" t="s">
        <v>998</v>
      </c>
      <c r="AR356" s="525" t="s">
        <v>998</v>
      </c>
      <c r="AS356" s="525" t="s">
        <v>998</v>
      </c>
      <c r="AT356" s="525" t="s">
        <v>998</v>
      </c>
      <c r="AU356" s="525" t="s">
        <v>998</v>
      </c>
      <c r="AV356" s="525" t="s">
        <v>998</v>
      </c>
      <c r="AW356" s="525" t="s">
        <v>998</v>
      </c>
      <c r="AX356" s="525" t="s">
        <v>998</v>
      </c>
      <c r="AY356" s="75"/>
      <c r="AZ356" s="744">
        <v>615163</v>
      </c>
      <c r="BA356" s="518">
        <f t="shared" ref="BA356" si="6533">SUM(AZ345:AZ356)/1000000</f>
        <v>7.6366759999999996</v>
      </c>
      <c r="BB356" s="666">
        <f t="shared" ref="BB356" si="6534">BD356-AZ356</f>
        <v>357935</v>
      </c>
      <c r="BC356" s="518">
        <f t="shared" ref="BC356" si="6535">SUM(BB345:BB356)/1000000</f>
        <v>3.0529280000000001</v>
      </c>
      <c r="BD356" s="744">
        <v>973098</v>
      </c>
      <c r="BE356" s="518">
        <f t="shared" si="5161"/>
        <v>10.689603999999999</v>
      </c>
      <c r="BF356" s="744">
        <v>388559</v>
      </c>
      <c r="BG356" s="518">
        <f t="shared" ref="BG356" si="6536">SUM(BF345:BF356)/1000000</f>
        <v>4.1087689999999997</v>
      </c>
      <c r="BH356" s="666">
        <f t="shared" ref="BH356" si="6537">BJ356-BF356</f>
        <v>4095396</v>
      </c>
      <c r="BI356" s="518">
        <f t="shared" ref="BI356" si="6538">SUM(BH345:BH356)/1000000</f>
        <v>49.381690999999996</v>
      </c>
      <c r="BJ356" s="744">
        <v>4483955</v>
      </c>
      <c r="BK356" s="518">
        <f t="shared" ref="BK356" si="6539">SUM(BJ345:BJ356)/1000000</f>
        <v>53.490459999999999</v>
      </c>
      <c r="BL356" s="666">
        <f t="shared" ref="BL356" si="6540">AZ356+BF356</f>
        <v>1003722</v>
      </c>
      <c r="BM356" s="518">
        <f t="shared" ref="BM356" si="6541">SUM(BL345:BL356)/1000000</f>
        <v>11.745445</v>
      </c>
      <c r="BN356" s="666">
        <f t="shared" ref="BN356" si="6542">BB356+BH356</f>
        <v>4453331</v>
      </c>
      <c r="BO356" s="518">
        <f t="shared" ref="BO356" si="6543">SUM(BN345:BN356)/1000000</f>
        <v>52.434618999999998</v>
      </c>
      <c r="BP356" s="744">
        <v>5458001</v>
      </c>
      <c r="BQ356" s="518">
        <f t="shared" si="5919"/>
        <v>64.189930000000004</v>
      </c>
      <c r="BR356" s="20"/>
      <c r="BS356" s="744">
        <v>1407636</v>
      </c>
      <c r="BT356" s="519">
        <f t="shared" ref="BT356" si="6544">SUM(BS345:BS356)/1000000</f>
        <v>14.295341000000001</v>
      </c>
      <c r="BU356" s="666">
        <f t="shared" ref="BU356" si="6545">BW356-BS356</f>
        <v>121790</v>
      </c>
      <c r="BV356" s="519">
        <f t="shared" ref="BV356" si="6546">SUM(BU345:BU356)/1000000</f>
        <v>1.577521</v>
      </c>
      <c r="BW356" s="744">
        <v>1529426</v>
      </c>
      <c r="BX356" s="519">
        <f t="shared" si="6077"/>
        <v>15.872862</v>
      </c>
      <c r="BY356" s="744">
        <v>2306771</v>
      </c>
      <c r="BZ356" s="519">
        <f t="shared" ref="BZ356" si="6547">SUM(BY345:BY356)/1000000</f>
        <v>24.146784</v>
      </c>
      <c r="CA356" s="666">
        <f t="shared" ref="CA356" si="6548">CC356-BY356</f>
        <v>2399146</v>
      </c>
      <c r="CB356" s="519">
        <f t="shared" ref="CB356" si="6549">SUM(CA345:CA356)/1000000</f>
        <v>26.172643999999998</v>
      </c>
      <c r="CC356" s="744">
        <v>4705917</v>
      </c>
      <c r="CD356" s="519">
        <f t="shared" ref="CD356" si="6550">SUM(CC345:CC356)/1000000</f>
        <v>50.319428000000002</v>
      </c>
      <c r="CE356" s="666">
        <f t="shared" ref="CE356" si="6551">BS356+BY356</f>
        <v>3714407</v>
      </c>
      <c r="CF356" s="519">
        <f t="shared" ref="CF356" si="6552">SUM(CE345:CE356)/1000000</f>
        <v>38.442124999999997</v>
      </c>
      <c r="CG356" s="666">
        <f t="shared" ref="CG356" si="6553">CI356-CE356</f>
        <v>2524142</v>
      </c>
      <c r="CH356" s="519">
        <f t="shared" ref="CH356" si="6554">SUM(CG345:CG356)/1000000</f>
        <v>27.774985999999998</v>
      </c>
      <c r="CI356" s="744">
        <v>6238549</v>
      </c>
      <c r="CJ356" s="471">
        <f t="shared" si="3163"/>
        <v>66.217111000000003</v>
      </c>
      <c r="CK356" s="96"/>
      <c r="CL356" s="667">
        <f>+CL355</f>
        <v>1005</v>
      </c>
      <c r="CM356" s="868">
        <f t="shared" si="4615"/>
        <v>1.0955223880597016</v>
      </c>
      <c r="CO356" s="96"/>
      <c r="CP356" s="666">
        <f t="shared" ref="CP356" si="6555">AZ356*$CM356</f>
        <v>673924.83880597015</v>
      </c>
      <c r="CQ356" s="693">
        <f t="shared" ref="CQ356" si="6556">SUM(CP345:CP356)/1000000</f>
        <v>8.3797481225366379</v>
      </c>
      <c r="CR356" s="666">
        <f t="shared" ref="CR356" si="6557">BB356*$CM356</f>
        <v>392125.80597014929</v>
      </c>
      <c r="CS356" s="693">
        <f t="shared" ref="CS356" si="6558">SUM(CR345:CR356)/1000000</f>
        <v>3.3506063571608715</v>
      </c>
      <c r="CT356" s="666">
        <f t="shared" ref="CT356" si="6559">BD356*$CM356</f>
        <v>1066050.6447761194</v>
      </c>
      <c r="CU356" s="693">
        <f t="shared" ref="CU356" si="6560">SUM(CT345:CT356)/1000000</f>
        <v>11.730354479697509</v>
      </c>
      <c r="CV356" s="666">
        <f t="shared" ref="CV356" si="6561">BF356*$CM356</f>
        <v>425675.08358208957</v>
      </c>
      <c r="CW356" s="693">
        <f t="shared" ref="CW356" si="6562">SUM(CV345:CV356)/1000000</f>
        <v>4.5084641714925553</v>
      </c>
      <c r="CX356" s="666">
        <f t="shared" ref="CX356" si="6563">BH356*$CM356</f>
        <v>4486598.0059701493</v>
      </c>
      <c r="CY356" s="693">
        <f t="shared" ref="CY356" si="6564">SUM(CX345:CX356)/1000000</f>
        <v>54.20082356544269</v>
      </c>
      <c r="CZ356" s="666">
        <f t="shared" ref="CZ356" si="6565">BJ356*$CM356</f>
        <v>4912273.0895522395</v>
      </c>
      <c r="DA356" s="693">
        <f t="shared" ref="DA356" si="6566">SUM(CZ345:CZ356)/1000000</f>
        <v>58.709287736935245</v>
      </c>
      <c r="DB356" s="666">
        <f t="shared" ref="DB356" si="6567">BL356*$CM356</f>
        <v>1099599.9223880598</v>
      </c>
      <c r="DC356" s="693">
        <f t="shared" ref="DC356" si="6568">SUM(DB345:DB356)/1000000</f>
        <v>12.888212294029195</v>
      </c>
      <c r="DD356" s="666">
        <f t="shared" ref="DD356" si="6569">BN356*$CM356</f>
        <v>4878723.8119402993</v>
      </c>
      <c r="DE356" s="693">
        <f t="shared" ref="DE356" si="6570">SUM(DD345:DD356)/1000000</f>
        <v>57.551429922603546</v>
      </c>
      <c r="DF356" s="666">
        <f t="shared" ref="DF356" si="6571">BP356*$CM356</f>
        <v>5979362.2895522397</v>
      </c>
      <c r="DG356" s="693">
        <f t="shared" ref="DG356" si="6572">SUM(DF345:DF356)/1000000</f>
        <v>70.45046390420363</v>
      </c>
      <c r="DH356" s="20"/>
      <c r="DI356" s="666">
        <f t="shared" ref="DI356" si="6573">BS356*$CM356</f>
        <v>1542096.7522388061</v>
      </c>
      <c r="DJ356" s="693">
        <f t="shared" ref="DJ356" si="6574">SUM(DI345:DI356)/1000000</f>
        <v>15.681898410371549</v>
      </c>
      <c r="DK356" s="666">
        <f t="shared" ref="DK356" si="6575">BU356*$CM356</f>
        <v>133423.67164179106</v>
      </c>
      <c r="DL356" s="693">
        <f t="shared" ref="DL356" si="6576">SUM(DK345:DK356)/1000000</f>
        <v>1.7296212831186979</v>
      </c>
      <c r="DM356" s="666">
        <f t="shared" ref="DM356" si="6577">BW356*$CM356</f>
        <v>1675520.4238805971</v>
      </c>
      <c r="DN356" s="693">
        <f t="shared" ref="DN356" si="6578">SUM(DM345:DM356)/1000000</f>
        <v>17.411519693490249</v>
      </c>
      <c r="DO356" s="666">
        <f t="shared" ref="DO356" si="6579">BY356*$CM356</f>
        <v>2527119.274626866</v>
      </c>
      <c r="DP356" s="693">
        <f t="shared" ref="DP356" si="6580">SUM(DO345:DO356)/1000000</f>
        <v>26.486706533405577</v>
      </c>
      <c r="DQ356" s="666">
        <f t="shared" ref="DQ356" si="6581">CA356*$CM356</f>
        <v>2628318.1552238809</v>
      </c>
      <c r="DR356" s="693">
        <f t="shared" ref="DR356" si="6582">SUM(DQ345:DQ356)/1000000</f>
        <v>28.710179626957412</v>
      </c>
      <c r="DS356" s="666">
        <f t="shared" ref="DS356" si="6583">CC356*$CM356</f>
        <v>5155437.4298507469</v>
      </c>
      <c r="DT356" s="693">
        <f t="shared" ref="DT356" si="6584">SUM(DS345:DS356)/1000000</f>
        <v>55.196886160362993</v>
      </c>
      <c r="DU356" s="666">
        <f t="shared" ref="DU356" si="6585">CE356*$CM356</f>
        <v>4069216.0268656719</v>
      </c>
      <c r="DV356" s="666">
        <f t="shared" ref="DV356" si="6586">SUM(DU345:DU356)/1000000</f>
        <v>42.168604943777126</v>
      </c>
      <c r="DW356" s="666">
        <f t="shared" ref="DW356" si="6587">CG356*$CM356</f>
        <v>2765254.0716417911</v>
      </c>
      <c r="DX356" s="693">
        <f t="shared" ref="DX356" si="6588">SUM(DW345:DW356)/1000000</f>
        <v>30.46703218794616</v>
      </c>
      <c r="DY356" s="666">
        <f t="shared" ref="DY356" si="6589">CI356*$CM356</f>
        <v>6834470.098507463</v>
      </c>
      <c r="DZ356" s="693">
        <f t="shared" ref="DZ356" si="6590">SUM(DY345:DY356)/1000000</f>
        <v>72.635637131723286</v>
      </c>
      <c r="EA356" s="91"/>
      <c r="EB356" s="525" t="s">
        <v>998</v>
      </c>
      <c r="EC356" s="525" t="s">
        <v>998</v>
      </c>
      <c r="ED356" s="525" t="s">
        <v>998</v>
      </c>
      <c r="EE356" s="525" t="s">
        <v>998</v>
      </c>
      <c r="EF356" s="525" t="s">
        <v>998</v>
      </c>
      <c r="EG356" s="525" t="s">
        <v>998</v>
      </c>
      <c r="EH356" s="525" t="s">
        <v>998</v>
      </c>
      <c r="EI356" s="525" t="s">
        <v>998</v>
      </c>
      <c r="EJ356" s="525" t="s">
        <v>998</v>
      </c>
      <c r="EK356" s="525" t="s">
        <v>998</v>
      </c>
      <c r="EL356" s="525" t="s">
        <v>998</v>
      </c>
      <c r="EM356" s="525" t="s">
        <v>998</v>
      </c>
      <c r="EN356" s="525" t="s">
        <v>998</v>
      </c>
      <c r="EO356" s="525" t="s">
        <v>998</v>
      </c>
      <c r="EP356" s="525" t="s">
        <v>998</v>
      </c>
      <c r="EQ356" s="525" t="s">
        <v>998</v>
      </c>
      <c r="ER356" s="525" t="s">
        <v>998</v>
      </c>
      <c r="ES356" s="525" t="s">
        <v>998</v>
      </c>
      <c r="ET356" s="525" t="s">
        <v>998</v>
      </c>
    </row>
    <row r="357" spans="1:151">
      <c r="A357" s="61">
        <v>43770</v>
      </c>
      <c r="B357" s="525" t="s">
        <v>998</v>
      </c>
      <c r="C357" s="525" t="s">
        <v>998</v>
      </c>
      <c r="D357" s="525" t="s">
        <v>998</v>
      </c>
      <c r="E357" s="525" t="s">
        <v>998</v>
      </c>
      <c r="F357" s="525" t="s">
        <v>998</v>
      </c>
      <c r="G357" s="525" t="s">
        <v>998</v>
      </c>
      <c r="H357" s="525" t="s">
        <v>998</v>
      </c>
      <c r="I357" s="525" t="s">
        <v>998</v>
      </c>
      <c r="J357" s="525" t="s">
        <v>998</v>
      </c>
      <c r="K357" s="525" t="s">
        <v>998</v>
      </c>
      <c r="L357" s="525" t="s">
        <v>998</v>
      </c>
      <c r="M357" s="525" t="s">
        <v>998</v>
      </c>
      <c r="N357" s="525" t="s">
        <v>998</v>
      </c>
      <c r="O357" s="525" t="s">
        <v>998</v>
      </c>
      <c r="P357" s="525" t="s">
        <v>998</v>
      </c>
      <c r="Q357" s="525" t="s">
        <v>998</v>
      </c>
      <c r="R357" s="525" t="s">
        <v>998</v>
      </c>
      <c r="S357" s="525" t="s">
        <v>998</v>
      </c>
      <c r="T357" s="525" t="s">
        <v>998</v>
      </c>
      <c r="U357" s="525" t="s">
        <v>998</v>
      </c>
      <c r="V357" s="525" t="s">
        <v>998</v>
      </c>
      <c r="W357" s="525" t="s">
        <v>998</v>
      </c>
      <c r="X357" s="525" t="s">
        <v>998</v>
      </c>
      <c r="Y357" s="525" t="s">
        <v>998</v>
      </c>
      <c r="Z357" s="525" t="s">
        <v>998</v>
      </c>
      <c r="AA357" s="525" t="s">
        <v>998</v>
      </c>
      <c r="AB357" s="525" t="s">
        <v>998</v>
      </c>
      <c r="AC357" s="525" t="s">
        <v>998</v>
      </c>
      <c r="AD357" s="525" t="s">
        <v>998</v>
      </c>
      <c r="AE357" s="525" t="s">
        <v>998</v>
      </c>
      <c r="AF357" s="525" t="s">
        <v>998</v>
      </c>
      <c r="AG357" s="525" t="s">
        <v>998</v>
      </c>
      <c r="AH357" s="525" t="s">
        <v>998</v>
      </c>
      <c r="AI357" s="525" t="s">
        <v>998</v>
      </c>
      <c r="AJ357" s="525" t="s">
        <v>998</v>
      </c>
      <c r="AK357" s="525" t="s">
        <v>998</v>
      </c>
      <c r="AL357" s="525" t="s">
        <v>998</v>
      </c>
      <c r="AM357" s="525" t="s">
        <v>998</v>
      </c>
      <c r="AN357" s="525" t="s">
        <v>998</v>
      </c>
      <c r="AO357" s="525" t="s">
        <v>998</v>
      </c>
      <c r="AP357" s="525" t="s">
        <v>998</v>
      </c>
      <c r="AQ357" s="525" t="s">
        <v>998</v>
      </c>
      <c r="AR357" s="525" t="s">
        <v>998</v>
      </c>
      <c r="AS357" s="525" t="s">
        <v>998</v>
      </c>
      <c r="AT357" s="525" t="s">
        <v>998</v>
      </c>
      <c r="AU357" s="525" t="s">
        <v>998</v>
      </c>
      <c r="AV357" s="525" t="s">
        <v>998</v>
      </c>
      <c r="AW357" s="525" t="s">
        <v>998</v>
      </c>
      <c r="AX357" s="525" t="s">
        <v>998</v>
      </c>
      <c r="AY357" s="75"/>
      <c r="AZ357" s="744">
        <v>710168</v>
      </c>
      <c r="BA357" s="518">
        <f t="shared" ref="BA357" si="6591">SUM(AZ346:AZ357)/1000000</f>
        <v>7.595542</v>
      </c>
      <c r="BB357" s="666">
        <f t="shared" ref="BB357" si="6592">BD357-AZ357</f>
        <v>213778</v>
      </c>
      <c r="BC357" s="518">
        <f t="shared" ref="BC357" si="6593">SUM(BB346:BB357)/1000000</f>
        <v>3.0609419999999998</v>
      </c>
      <c r="BD357" s="744">
        <v>923946</v>
      </c>
      <c r="BE357" s="518">
        <f t="shared" si="5161"/>
        <v>10.656484000000001</v>
      </c>
      <c r="BF357" s="744">
        <v>370460</v>
      </c>
      <c r="BG357" s="518">
        <f t="shared" ref="BG357" si="6594">SUM(BF346:BF357)/1000000</f>
        <v>4.184272</v>
      </c>
      <c r="BH357" s="666">
        <f t="shared" ref="BH357" si="6595">BJ357-BF357</f>
        <v>4272532</v>
      </c>
      <c r="BI357" s="518">
        <f t="shared" ref="BI357" si="6596">SUM(BH346:BH357)/1000000</f>
        <v>49.678677999999998</v>
      </c>
      <c r="BJ357" s="744">
        <v>4642992</v>
      </c>
      <c r="BK357" s="518">
        <f t="shared" ref="BK357" si="6597">SUM(BJ346:BJ357)/1000000</f>
        <v>53.862949999999998</v>
      </c>
      <c r="BL357" s="666">
        <f t="shared" ref="BL357" si="6598">AZ357+BF357</f>
        <v>1080628</v>
      </c>
      <c r="BM357" s="518">
        <f t="shared" ref="BM357" si="6599">SUM(BL346:BL357)/1000000</f>
        <v>11.779814</v>
      </c>
      <c r="BN357" s="666">
        <f t="shared" ref="BN357" si="6600">BB357+BH357</f>
        <v>4486310</v>
      </c>
      <c r="BO357" s="518">
        <f t="shared" ref="BO357" si="6601">SUM(BN346:BN357)/1000000</f>
        <v>52.739620000000002</v>
      </c>
      <c r="BP357" s="744">
        <v>5567831</v>
      </c>
      <c r="BQ357" s="518">
        <f t="shared" si="5919"/>
        <v>64.529548000000005</v>
      </c>
      <c r="BR357" s="20"/>
      <c r="BS357" s="744">
        <v>1391426</v>
      </c>
      <c r="BT357" s="519">
        <f t="shared" ref="BT357" si="6602">SUM(BS346:BS357)/1000000</f>
        <v>14.297326</v>
      </c>
      <c r="BU357" s="666">
        <f t="shared" ref="BU357" si="6603">BW357-BS357</f>
        <v>179889</v>
      </c>
      <c r="BV357" s="519">
        <f t="shared" ref="BV357" si="6604">SUM(BU346:BU357)/1000000</f>
        <v>1.5594669999999999</v>
      </c>
      <c r="BW357" s="744">
        <v>1571315</v>
      </c>
      <c r="BX357" s="519">
        <f t="shared" si="6077"/>
        <v>15.856793</v>
      </c>
      <c r="BY357" s="744">
        <v>2237127</v>
      </c>
      <c r="BZ357" s="519">
        <f t="shared" ref="BZ357" si="6605">SUM(BY346:BY357)/1000000</f>
        <v>24.283111000000002</v>
      </c>
      <c r="CA357" s="666">
        <f t="shared" ref="CA357" si="6606">CC357-BY357</f>
        <v>2243975</v>
      </c>
      <c r="CB357" s="519">
        <f t="shared" ref="CB357" si="6607">SUM(CA346:CA357)/1000000</f>
        <v>26.046413000000001</v>
      </c>
      <c r="CC357" s="744">
        <v>4481102</v>
      </c>
      <c r="CD357" s="519">
        <f t="shared" ref="CD357" si="6608">SUM(CC346:CC357)/1000000</f>
        <v>50.329523999999999</v>
      </c>
      <c r="CE357" s="666">
        <f t="shared" ref="CE357" si="6609">BS357+BY357</f>
        <v>3628553</v>
      </c>
      <c r="CF357" s="519">
        <f t="shared" ref="CF357" si="6610">SUM(CE346:CE357)/1000000</f>
        <v>38.580437000000003</v>
      </c>
      <c r="CG357" s="666">
        <f t="shared" ref="CG357" si="6611">CI357-CE357</f>
        <v>2426872</v>
      </c>
      <c r="CH357" s="519">
        <f t="shared" ref="CH357" si="6612">SUM(CG346:CG357)/1000000</f>
        <v>27.631481000000001</v>
      </c>
      <c r="CI357" s="744">
        <v>6055425</v>
      </c>
      <c r="CJ357" s="471">
        <f t="shared" si="3163"/>
        <v>66.211917999999997</v>
      </c>
      <c r="CK357" s="96"/>
      <c r="CL357" s="667">
        <f>+CL355</f>
        <v>1005</v>
      </c>
      <c r="CM357" s="868">
        <f t="shared" si="4615"/>
        <v>1.0955223880597016</v>
      </c>
      <c r="CO357" s="96"/>
      <c r="CP357" s="666">
        <f t="shared" ref="CP357" si="6613">AZ357*$CM357</f>
        <v>778004.94328358211</v>
      </c>
      <c r="CQ357" s="693">
        <f t="shared" ref="CQ357" si="6614">SUM(CP346:CP357)/1000000</f>
        <v>8.3403780638439358</v>
      </c>
      <c r="CR357" s="666">
        <f t="shared" ref="CR357" si="6615">BB357*$CM357</f>
        <v>234198.5850746269</v>
      </c>
      <c r="CS357" s="693">
        <f t="shared" ref="CS357" si="6616">SUM(CR346:CR357)/1000000</f>
        <v>3.3609450963856955</v>
      </c>
      <c r="CT357" s="666">
        <f t="shared" ref="CT357" si="6617">BD357*$CM357</f>
        <v>1012203.5283582091</v>
      </c>
      <c r="CU357" s="693">
        <f t="shared" ref="CU357" si="6618">SUM(CT346:CT357)/1000000</f>
        <v>11.701323160229633</v>
      </c>
      <c r="CV357" s="666">
        <f t="shared" ref="CV357" si="6619">BF357*$CM357</f>
        <v>405847.22388059704</v>
      </c>
      <c r="CW357" s="693">
        <f t="shared" ref="CW357" si="6620">SUM(CV346:CV357)/1000000</f>
        <v>4.5934145011043785</v>
      </c>
      <c r="CX357" s="666">
        <f t="shared" ref="CX357" si="6621">BH357*$CM357</f>
        <v>4680654.4597014934</v>
      </c>
      <c r="CY357" s="693">
        <f t="shared" ref="CY357" si="6622">SUM(CX346:CX357)/1000000</f>
        <v>54.556305055776591</v>
      </c>
      <c r="CZ357" s="666">
        <f t="shared" ref="CZ357" si="6623">BJ357*$CM357</f>
        <v>5086501.6835820898</v>
      </c>
      <c r="DA357" s="693">
        <f t="shared" ref="DA357" si="6624">SUM(CZ346:CZ357)/1000000</f>
        <v>59.149719556880967</v>
      </c>
      <c r="DB357" s="666">
        <f t="shared" ref="DB357" si="6625">BL357*$CM357</f>
        <v>1183852.1671641793</v>
      </c>
      <c r="DC357" s="693">
        <f t="shared" ref="DC357" si="6626">SUM(DB346:DB357)/1000000</f>
        <v>12.933792564948314</v>
      </c>
      <c r="DD357" s="666">
        <f t="shared" ref="DD357" si="6627">BN357*$CM357</f>
        <v>4914853.0447761202</v>
      </c>
      <c r="DE357" s="693">
        <f t="shared" ref="DE357" si="6628">SUM(DD346:DD357)/1000000</f>
        <v>57.917250152162275</v>
      </c>
      <c r="DF357" s="666">
        <f t="shared" ref="DF357" si="6629">BP357*$CM357</f>
        <v>6099683.5134328362</v>
      </c>
      <c r="DG357" s="693">
        <f t="shared" ref="DG357" si="6630">SUM(DF346:DF357)/1000000</f>
        <v>70.862140981865707</v>
      </c>
      <c r="DH357" s="20"/>
      <c r="DI357" s="666">
        <f t="shared" ref="DI357" si="6631">BS357*$CM357</f>
        <v>1524338.3343283583</v>
      </c>
      <c r="DJ357" s="693">
        <f t="shared" ref="DJ357" si="6632">SUM(DI346:DI357)/1000000</f>
        <v>15.694601822763151</v>
      </c>
      <c r="DK357" s="666">
        <f t="shared" ref="DK357" si="6633">BU357*$CM357</f>
        <v>197072.42686567164</v>
      </c>
      <c r="DL357" s="693">
        <f t="shared" ref="DL357" si="6634">SUM(DK346:DK357)/1000000</f>
        <v>1.7113426793519584</v>
      </c>
      <c r="DM357" s="666">
        <f t="shared" ref="DM357" si="6635">BW357*$CM357</f>
        <v>1721410.7611940301</v>
      </c>
      <c r="DN357" s="693">
        <f t="shared" ref="DN357" si="6636">SUM(DM346:DM357)/1000000</f>
        <v>17.405944502115108</v>
      </c>
      <c r="DO357" s="666">
        <f t="shared" ref="DO357" si="6637">BY357*$CM357</f>
        <v>2450822.7134328359</v>
      </c>
      <c r="DP357" s="693">
        <f t="shared" ref="DP357" si="6638">SUM(DO346:DO357)/1000000</f>
        <v>26.65197509664079</v>
      </c>
      <c r="DQ357" s="666">
        <f t="shared" ref="DQ357" si="6639">CA357*$CM357</f>
        <v>2458324.8507462689</v>
      </c>
      <c r="DR357" s="693">
        <f t="shared" ref="DR357" si="6640">SUM(DQ346:DQ357)/1000000</f>
        <v>28.589851507347948</v>
      </c>
      <c r="DS357" s="666">
        <f t="shared" ref="DS357" si="6641">CC357*$CM357</f>
        <v>4909147.5641791048</v>
      </c>
      <c r="DT357" s="693">
        <f t="shared" ref="DT357" si="6642">SUM(DS346:DS357)/1000000</f>
        <v>55.241826603988741</v>
      </c>
      <c r="DU357" s="666">
        <f t="shared" ref="DU357" si="6643">CE357*$CM357</f>
        <v>3975161.0477611944</v>
      </c>
      <c r="DV357" s="666">
        <f t="shared" ref="DV357" si="6644">SUM(DU346:DU357)/1000000</f>
        <v>42.346576919403923</v>
      </c>
      <c r="DW357" s="666">
        <f t="shared" ref="DW357" si="6645">CG357*$CM357</f>
        <v>2658692.608955224</v>
      </c>
      <c r="DX357" s="693">
        <f t="shared" ref="DX357" si="6646">SUM(DW346:DW357)/1000000</f>
        <v>30.329296855201772</v>
      </c>
      <c r="DY357" s="666">
        <f t="shared" ref="DY357" si="6647">CI357*$CM357</f>
        <v>6633853.6567164185</v>
      </c>
      <c r="DZ357" s="693">
        <f t="shared" ref="DZ357" si="6648">SUM(DY346:DY357)/1000000</f>
        <v>72.675873774605705</v>
      </c>
      <c r="EA357" s="91"/>
      <c r="EB357" s="525" t="s">
        <v>998</v>
      </c>
      <c r="EC357" s="525" t="s">
        <v>998</v>
      </c>
      <c r="ED357" s="525" t="s">
        <v>998</v>
      </c>
      <c r="EE357" s="525" t="s">
        <v>998</v>
      </c>
      <c r="EF357" s="525" t="s">
        <v>998</v>
      </c>
      <c r="EG357" s="525" t="s">
        <v>998</v>
      </c>
      <c r="EH357" s="525" t="s">
        <v>998</v>
      </c>
      <c r="EI357" s="525" t="s">
        <v>998</v>
      </c>
      <c r="EJ357" s="525" t="s">
        <v>998</v>
      </c>
      <c r="EK357" s="525" t="s">
        <v>998</v>
      </c>
      <c r="EL357" s="525" t="s">
        <v>998</v>
      </c>
      <c r="EM357" s="525" t="s">
        <v>998</v>
      </c>
      <c r="EN357" s="525" t="s">
        <v>998</v>
      </c>
      <c r="EO357" s="525" t="s">
        <v>998</v>
      </c>
      <c r="EP357" s="525" t="s">
        <v>998</v>
      </c>
      <c r="EQ357" s="525" t="s">
        <v>998</v>
      </c>
      <c r="ER357" s="525" t="s">
        <v>998</v>
      </c>
      <c r="ES357" s="525" t="s">
        <v>998</v>
      </c>
      <c r="ET357" s="525" t="s">
        <v>998</v>
      </c>
    </row>
    <row r="358" spans="1:151" ht="15.5" thickBot="1">
      <c r="A358" s="61">
        <v>43800</v>
      </c>
      <c r="B358" s="525" t="s">
        <v>998</v>
      </c>
      <c r="C358" s="525" t="s">
        <v>998</v>
      </c>
      <c r="D358" s="525" t="s">
        <v>998</v>
      </c>
      <c r="E358" s="525" t="s">
        <v>998</v>
      </c>
      <c r="F358" s="525" t="s">
        <v>998</v>
      </c>
      <c r="G358" s="525" t="s">
        <v>998</v>
      </c>
      <c r="H358" s="525" t="s">
        <v>998</v>
      </c>
      <c r="I358" s="525" t="s">
        <v>998</v>
      </c>
      <c r="J358" s="525" t="s">
        <v>998</v>
      </c>
      <c r="K358" s="525" t="s">
        <v>998</v>
      </c>
      <c r="L358" s="525" t="s">
        <v>998</v>
      </c>
      <c r="M358" s="525" t="s">
        <v>998</v>
      </c>
      <c r="N358" s="525" t="s">
        <v>998</v>
      </c>
      <c r="O358" s="525" t="s">
        <v>998</v>
      </c>
      <c r="P358" s="525" t="s">
        <v>998</v>
      </c>
      <c r="Q358" s="525" t="s">
        <v>998</v>
      </c>
      <c r="R358" s="525" t="s">
        <v>998</v>
      </c>
      <c r="S358" s="525" t="s">
        <v>998</v>
      </c>
      <c r="T358" s="525" t="s">
        <v>998</v>
      </c>
      <c r="U358" s="525" t="s">
        <v>998</v>
      </c>
      <c r="V358" s="525" t="s">
        <v>998</v>
      </c>
      <c r="W358" s="525" t="s">
        <v>998</v>
      </c>
      <c r="X358" s="525" t="s">
        <v>998</v>
      </c>
      <c r="Y358" s="525" t="s">
        <v>998</v>
      </c>
      <c r="Z358" s="525" t="s">
        <v>998</v>
      </c>
      <c r="AA358" s="525" t="s">
        <v>998</v>
      </c>
      <c r="AB358" s="525" t="s">
        <v>998</v>
      </c>
      <c r="AC358" s="525" t="s">
        <v>998</v>
      </c>
      <c r="AD358" s="525" t="s">
        <v>998</v>
      </c>
      <c r="AE358" s="525" t="s">
        <v>998</v>
      </c>
      <c r="AF358" s="525" t="s">
        <v>998</v>
      </c>
      <c r="AG358" s="525" t="s">
        <v>998</v>
      </c>
      <c r="AH358" s="525" t="s">
        <v>998</v>
      </c>
      <c r="AI358" s="525" t="s">
        <v>998</v>
      </c>
      <c r="AJ358" s="525" t="s">
        <v>998</v>
      </c>
      <c r="AK358" s="525" t="s">
        <v>998</v>
      </c>
      <c r="AL358" s="525" t="s">
        <v>998</v>
      </c>
      <c r="AM358" s="525" t="s">
        <v>998</v>
      </c>
      <c r="AN358" s="525" t="s">
        <v>998</v>
      </c>
      <c r="AO358" s="525" t="s">
        <v>998</v>
      </c>
      <c r="AP358" s="525" t="s">
        <v>998</v>
      </c>
      <c r="AQ358" s="525" t="s">
        <v>998</v>
      </c>
      <c r="AR358" s="525" t="s">
        <v>998</v>
      </c>
      <c r="AS358" s="525" t="s">
        <v>998</v>
      </c>
      <c r="AT358" s="525" t="s">
        <v>998</v>
      </c>
      <c r="AU358" s="525" t="s">
        <v>998</v>
      </c>
      <c r="AV358" s="525" t="s">
        <v>998</v>
      </c>
      <c r="AW358" s="525" t="s">
        <v>998</v>
      </c>
      <c r="AX358" s="525" t="s">
        <v>998</v>
      </c>
      <c r="AY358" s="75"/>
      <c r="AZ358" s="744">
        <v>669495</v>
      </c>
      <c r="BA358" s="518">
        <f t="shared" ref="BA358" si="6649">SUM(AZ347:AZ358)/1000000</f>
        <v>7.6320860000000001</v>
      </c>
      <c r="BB358" s="666">
        <f t="shared" ref="BB358" si="6650">BD358-AZ358</f>
        <v>298434</v>
      </c>
      <c r="BC358" s="518">
        <f t="shared" ref="BC358" si="6651">SUM(BB347:BB358)/1000000</f>
        <v>3.1436470000000001</v>
      </c>
      <c r="BD358" s="744">
        <v>967929</v>
      </c>
      <c r="BE358" s="518">
        <f t="shared" si="5161"/>
        <v>10.775733000000001</v>
      </c>
      <c r="BF358" s="744">
        <v>347054</v>
      </c>
      <c r="BG358" s="518">
        <f t="shared" ref="BG358" si="6652">SUM(BF347:BF358)/1000000</f>
        <v>4.1663480000000002</v>
      </c>
      <c r="BH358" s="666">
        <f t="shared" ref="BH358" si="6653">BJ358-BF358</f>
        <v>4627678</v>
      </c>
      <c r="BI358" s="518">
        <f t="shared" ref="BI358" si="6654">SUM(BH347:BH358)/1000000</f>
        <v>49.893000999999998</v>
      </c>
      <c r="BJ358" s="744">
        <v>4974732</v>
      </c>
      <c r="BK358" s="518">
        <f t="shared" ref="BK358" si="6655">SUM(BJ347:BJ358)/1000000</f>
        <v>54.059348999999997</v>
      </c>
      <c r="BL358" s="666">
        <f t="shared" ref="BL358" si="6656">AZ358+BF358</f>
        <v>1016549</v>
      </c>
      <c r="BM358" s="518">
        <f t="shared" ref="BM358" si="6657">SUM(BL347:BL358)/1000000</f>
        <v>11.798434</v>
      </c>
      <c r="BN358" s="666">
        <f t="shared" ref="BN358" si="6658">BB358+BH358</f>
        <v>4926112</v>
      </c>
      <c r="BO358" s="518">
        <f t="shared" ref="BO358" si="6659">SUM(BN347:BN358)/1000000</f>
        <v>53.036648</v>
      </c>
      <c r="BP358" s="744">
        <v>5943068</v>
      </c>
      <c r="BQ358" s="518">
        <f t="shared" si="5919"/>
        <v>64.844954999999999</v>
      </c>
      <c r="BR358" s="20"/>
      <c r="BS358" s="744">
        <v>1265143</v>
      </c>
      <c r="BT358" s="519">
        <f t="shared" ref="BT358" si="6660">SUM(BS347:BS358)/1000000</f>
        <v>14.511782999999999</v>
      </c>
      <c r="BU358" s="666">
        <f t="shared" ref="BU358" si="6661">BW358-BS358</f>
        <v>137556</v>
      </c>
      <c r="BV358" s="519">
        <f t="shared" ref="BV358" si="6662">SUM(BU347:BU358)/1000000</f>
        <v>1.5557300000000001</v>
      </c>
      <c r="BW358" s="744">
        <v>1402699</v>
      </c>
      <c r="BX358" s="519">
        <f t="shared" si="6077"/>
        <v>16.067513000000002</v>
      </c>
      <c r="BY358" s="744">
        <v>1935583</v>
      </c>
      <c r="BZ358" s="519">
        <f t="shared" ref="BZ358" si="6663">SUM(BY347:BY358)/1000000</f>
        <v>24.317706000000001</v>
      </c>
      <c r="CA358" s="666">
        <f t="shared" ref="CA358" si="6664">CC358-BY358</f>
        <v>1959125</v>
      </c>
      <c r="CB358" s="519">
        <f t="shared" ref="CB358" si="6665">SUM(CA347:CA358)/1000000</f>
        <v>25.781217999999999</v>
      </c>
      <c r="CC358" s="744">
        <v>3894708</v>
      </c>
      <c r="CD358" s="519">
        <f t="shared" ref="CD358" si="6666">SUM(CC347:CC358)/1000000</f>
        <v>50.098923999999997</v>
      </c>
      <c r="CE358" s="666">
        <f t="shared" ref="CE358" si="6667">BS358+BY358</f>
        <v>3200726</v>
      </c>
      <c r="CF358" s="519">
        <f t="shared" ref="CF358" si="6668">SUM(CE347:CE358)/1000000</f>
        <v>38.829489000000002</v>
      </c>
      <c r="CG358" s="666">
        <f t="shared" ref="CG358" si="6669">CI358-CE358</f>
        <v>2098345</v>
      </c>
      <c r="CH358" s="519">
        <f t="shared" ref="CH358" si="6670">SUM(CG347:CG358)/1000000</f>
        <v>27.362383999999999</v>
      </c>
      <c r="CI358" s="744">
        <v>5299071</v>
      </c>
      <c r="CJ358" s="471">
        <f t="shared" si="3163"/>
        <v>66.191873000000001</v>
      </c>
      <c r="CK358" s="96"/>
      <c r="CL358" s="680">
        <v>1009</v>
      </c>
      <c r="CM358" s="868">
        <f t="shared" si="4615"/>
        <v>1.0911793855302279</v>
      </c>
      <c r="CO358" s="96"/>
      <c r="CP358" s="666">
        <f t="shared" ref="CP358" si="6671">AZ358*$CM358</f>
        <v>730539.14271555992</v>
      </c>
      <c r="CQ358" s="693">
        <f t="shared" ref="CQ358" si="6672">SUM(CP347:CP358)/1000000</f>
        <v>8.3795689416785439</v>
      </c>
      <c r="CR358" s="666">
        <f t="shared" ref="CR358" si="6673">BB358*$CM358</f>
        <v>325645.02874132805</v>
      </c>
      <c r="CS358" s="693">
        <f t="shared" ref="CS358" si="6674">SUM(CR347:CR358)/1000000</f>
        <v>3.4509575566746431</v>
      </c>
      <c r="CT358" s="666">
        <f t="shared" ref="CT358" si="6675">BD358*$CM358</f>
        <v>1056184.1714568879</v>
      </c>
      <c r="CU358" s="693">
        <f t="shared" ref="CU358" si="6676">SUM(CT347:CT358)/1000000</f>
        <v>11.830526498353189</v>
      </c>
      <c r="CV358" s="666">
        <f t="shared" ref="CV358" si="6677">BF358*$CM358</f>
        <v>378698.17046580772</v>
      </c>
      <c r="CW358" s="693">
        <f t="shared" ref="CW358" si="6678">SUM(CV347:CV358)/1000000</f>
        <v>4.5734611060939949</v>
      </c>
      <c r="CX358" s="666">
        <f t="shared" ref="CX358" si="6679">BH358*$CM358</f>
        <v>5049626.8364717541</v>
      </c>
      <c r="CY358" s="693">
        <f t="shared" ref="CY358" si="6680">SUM(CX347:CX358)/1000000</f>
        <v>54.785392353557867</v>
      </c>
      <c r="CZ358" s="666">
        <f t="shared" ref="CZ358" si="6681">BJ358*$CM358</f>
        <v>5428325.0069375616</v>
      </c>
      <c r="DA358" s="693">
        <f t="shared" ref="DA358" si="6682">SUM(CZ347:CZ358)/1000000</f>
        <v>59.358853459651868</v>
      </c>
      <c r="DB358" s="666">
        <f t="shared" ref="DB358" si="6683">BL358*$CM358</f>
        <v>1109237.3131813677</v>
      </c>
      <c r="DC358" s="693">
        <f t="shared" ref="DC358" si="6684">SUM(DB347:DB358)/1000000</f>
        <v>12.953030047772538</v>
      </c>
      <c r="DD358" s="666">
        <f t="shared" ref="DD358" si="6685">BN358*$CM358</f>
        <v>5375271.8652130822</v>
      </c>
      <c r="DE358" s="693">
        <f t="shared" ref="DE358" si="6686">SUM(DD347:DD358)/1000000</f>
        <v>58.236349910232505</v>
      </c>
      <c r="DF358" s="666">
        <f t="shared" ref="DF358" si="6687">BP358*$CM358</f>
        <v>6484953.2884043604</v>
      </c>
      <c r="DG358" s="693">
        <f t="shared" ref="DG358" si="6688">SUM(DF347:DF358)/1000000</f>
        <v>71.200214547055779</v>
      </c>
      <c r="DH358" s="20"/>
      <c r="DI358" s="666">
        <f t="shared" ref="DI358" si="6689">BS358*$CM358</f>
        <v>1380497.9613478691</v>
      </c>
      <c r="DJ358" s="693">
        <f t="shared" ref="DJ358" si="6690">SUM(DI347:DI358)/1000000</f>
        <v>15.927475492444355</v>
      </c>
      <c r="DK358" s="666">
        <f t="shared" ref="DK358" si="6691">BU358*$CM358</f>
        <v>150098.27155599603</v>
      </c>
      <c r="DL358" s="693">
        <f t="shared" ref="DL358" si="6692">SUM(DK347:DK358)/1000000</f>
        <v>1.7071119895984308</v>
      </c>
      <c r="DM358" s="666">
        <f t="shared" ref="DM358" si="6693">BW358*$CM358</f>
        <v>1530596.2329038652</v>
      </c>
      <c r="DN358" s="693">
        <f t="shared" ref="DN358" si="6694">SUM(DM347:DM358)/1000000</f>
        <v>17.634587482042782</v>
      </c>
      <c r="DO358" s="666">
        <f t="shared" ref="DO358" si="6695">BY358*$CM358</f>
        <v>2112068.2685827552</v>
      </c>
      <c r="DP358" s="693">
        <f t="shared" ref="DP358" si="6696">SUM(DO347:DO358)/1000000</f>
        <v>26.687666591414015</v>
      </c>
      <c r="DQ358" s="666">
        <f t="shared" ref="DQ358" si="6697">CA358*$CM358</f>
        <v>2137756.8136769077</v>
      </c>
      <c r="DR358" s="693">
        <f t="shared" ref="DR358" si="6698">SUM(DQ347:DQ358)/1000000</f>
        <v>28.298068321024857</v>
      </c>
      <c r="DS358" s="666">
        <f t="shared" ref="DS358" si="6699">CC358*$CM358</f>
        <v>4249825.0822596624</v>
      </c>
      <c r="DT358" s="693">
        <f t="shared" ref="DT358" si="6700">SUM(DS347:DS358)/1000000</f>
        <v>54.985734912438886</v>
      </c>
      <c r="DU358" s="666">
        <f t="shared" ref="DU358" si="6701">CE358*$CM358</f>
        <v>3492566.2299306239</v>
      </c>
      <c r="DV358" s="666">
        <f t="shared" ref="DV358" si="6702">SUM(DU347:DU358)/1000000</f>
        <v>42.615142083858373</v>
      </c>
      <c r="DW358" s="666">
        <f t="shared" ref="DW358" si="6703">CG358*$CM358</f>
        <v>2289670.8077304261</v>
      </c>
      <c r="DX358" s="693">
        <f t="shared" ref="DX358" si="6704">SUM(DW347:DW358)/1000000</f>
        <v>30.033100954598869</v>
      </c>
      <c r="DY358" s="666">
        <f t="shared" ref="DY358" si="6705">CI358*$CM358</f>
        <v>5782237.0376610504</v>
      </c>
      <c r="DZ358" s="693">
        <f t="shared" ref="DZ358" si="6706">SUM(DY347:DY358)/1000000</f>
        <v>72.648243038457238</v>
      </c>
      <c r="EA358" s="91"/>
      <c r="EB358" s="525" t="s">
        <v>998</v>
      </c>
      <c r="EC358" s="525" t="s">
        <v>998</v>
      </c>
      <c r="ED358" s="525" t="s">
        <v>998</v>
      </c>
      <c r="EE358" s="525" t="s">
        <v>998</v>
      </c>
      <c r="EF358" s="525" t="s">
        <v>998</v>
      </c>
      <c r="EG358" s="525" t="s">
        <v>998</v>
      </c>
      <c r="EH358" s="525" t="s">
        <v>998</v>
      </c>
      <c r="EI358" s="525" t="s">
        <v>998</v>
      </c>
      <c r="EJ358" s="525" t="s">
        <v>998</v>
      </c>
      <c r="EK358" s="525" t="s">
        <v>998</v>
      </c>
      <c r="EL358" s="525" t="s">
        <v>998</v>
      </c>
      <c r="EM358" s="525" t="s">
        <v>998</v>
      </c>
      <c r="EN358" s="525" t="s">
        <v>998</v>
      </c>
      <c r="EO358" s="525" t="s">
        <v>998</v>
      </c>
      <c r="EP358" s="525" t="s">
        <v>998</v>
      </c>
      <c r="EQ358" s="525" t="s">
        <v>998</v>
      </c>
      <c r="ER358" s="525" t="s">
        <v>998</v>
      </c>
      <c r="ES358" s="525" t="s">
        <v>998</v>
      </c>
      <c r="ET358" s="525" t="s">
        <v>998</v>
      </c>
    </row>
    <row r="359" spans="1:151" ht="15.5" thickBot="1">
      <c r="A359" s="61">
        <v>43831</v>
      </c>
      <c r="AY359" s="75"/>
      <c r="AZ359" s="744">
        <v>593121</v>
      </c>
      <c r="BA359" s="518">
        <f t="shared" ref="BA359" si="6707">SUM(AZ348:AZ359)/1000000</f>
        <v>7.7175539999999998</v>
      </c>
      <c r="BB359" s="666">
        <f t="shared" ref="BB359" si="6708">BD359-AZ359</f>
        <v>220085</v>
      </c>
      <c r="BC359" s="518">
        <f t="shared" ref="BC359" si="6709">SUM(BB348:BB359)/1000000</f>
        <v>3.1789800000000001</v>
      </c>
      <c r="BD359" s="744">
        <v>813206</v>
      </c>
      <c r="BE359" s="518">
        <f t="shared" si="5161"/>
        <v>10.896534000000001</v>
      </c>
      <c r="BF359" s="744">
        <v>294342</v>
      </c>
      <c r="BG359" s="518">
        <f t="shared" ref="BG359" si="6710">SUM(BF348:BF359)/1000000</f>
        <v>4.1637269999999997</v>
      </c>
      <c r="BH359" s="666">
        <f t="shared" ref="BH359" si="6711">BJ359-BF359</f>
        <v>3895485</v>
      </c>
      <c r="BI359" s="518">
        <f t="shared" ref="BI359" si="6712">SUM(BH348:BH359)/1000000</f>
        <v>50.191203000000002</v>
      </c>
      <c r="BJ359" s="744">
        <v>4189827</v>
      </c>
      <c r="BK359" s="518">
        <f t="shared" ref="BK359" si="6713">SUM(BJ348:BJ359)/1000000</f>
        <v>54.354930000000003</v>
      </c>
      <c r="BL359" s="666">
        <f t="shared" ref="BL359" si="6714">AZ359+BF359</f>
        <v>887463</v>
      </c>
      <c r="BM359" s="518">
        <f t="shared" ref="BM359" si="6715">SUM(BL348:BL359)/1000000</f>
        <v>11.881281</v>
      </c>
      <c r="BN359" s="666">
        <f t="shared" ref="BN359" si="6716">BB359+BH359</f>
        <v>4115570</v>
      </c>
      <c r="BO359" s="518">
        <f t="shared" ref="BO359" si="6717">SUM(BN348:BN359)/1000000</f>
        <v>53.370182999999997</v>
      </c>
      <c r="BP359" s="744">
        <v>5003347</v>
      </c>
      <c r="BQ359" s="518">
        <f t="shared" si="5919"/>
        <v>65.260611999999995</v>
      </c>
      <c r="BR359" s="20"/>
      <c r="BS359" s="744">
        <v>1180606</v>
      </c>
      <c r="BT359" s="519">
        <f t="shared" ref="BT359" si="6718">SUM(BS348:BS359)/1000000</f>
        <v>14.695380999999999</v>
      </c>
      <c r="BU359" s="666">
        <f t="shared" ref="BU359" si="6719">BW359-BS359</f>
        <v>93177</v>
      </c>
      <c r="BV359" s="519">
        <f t="shared" ref="BV359" si="6720">SUM(BU348:BU359)/1000000</f>
        <v>1.549015</v>
      </c>
      <c r="BW359" s="744">
        <v>1273783</v>
      </c>
      <c r="BX359" s="519">
        <f t="shared" si="6077"/>
        <v>16.244395999999998</v>
      </c>
      <c r="BY359" s="744">
        <v>1932460</v>
      </c>
      <c r="BZ359" s="519">
        <f t="shared" ref="BZ359" si="6721">SUM(BY348:BY359)/1000000</f>
        <v>24.215644999999999</v>
      </c>
      <c r="CA359" s="666">
        <f t="shared" ref="CA359" si="6722">CC359-BY359</f>
        <v>2087821</v>
      </c>
      <c r="CB359" s="519">
        <f t="shared" ref="CB359" si="6723">SUM(CA348:CA359)/1000000</f>
        <v>25.333787000000001</v>
      </c>
      <c r="CC359" s="744">
        <v>4020281</v>
      </c>
      <c r="CD359" s="519">
        <f t="shared" ref="CD359" si="6724">SUM(CC348:CC359)/1000000</f>
        <v>49.549432000000003</v>
      </c>
      <c r="CE359" s="666">
        <f t="shared" ref="CE359" si="6725">BS359+BY359</f>
        <v>3113066</v>
      </c>
      <c r="CF359" s="519">
        <f t="shared" ref="CF359" si="6726">SUM(CE348:CE359)/1000000</f>
        <v>38.911026</v>
      </c>
      <c r="CG359" s="666">
        <f t="shared" ref="CG359" si="6727">CI359-CE359</f>
        <v>2182705</v>
      </c>
      <c r="CH359" s="519">
        <f t="shared" ref="CH359" si="6728">SUM(CG348:CG359)/1000000</f>
        <v>26.908366999999998</v>
      </c>
      <c r="CI359" s="744">
        <v>5295771</v>
      </c>
      <c r="CJ359" s="471">
        <f t="shared" si="3163"/>
        <v>65.819393000000005</v>
      </c>
      <c r="CK359" s="96"/>
      <c r="CL359" s="680">
        <f>+CL358</f>
        <v>1009</v>
      </c>
      <c r="CM359" s="868">
        <f t="shared" si="4615"/>
        <v>1.0911793855302279</v>
      </c>
      <c r="CO359" s="96"/>
      <c r="CP359" s="666">
        <f t="shared" ref="CP359" si="6729">AZ359*$CM359</f>
        <v>647201.40832507424</v>
      </c>
      <c r="CQ359" s="693">
        <f t="shared" ref="CQ359" si="6730">SUM(CP348:CP359)/1000000</f>
        <v>8.4722803172655237</v>
      </c>
      <c r="CR359" s="666">
        <f t="shared" ref="CR359" si="6731">BB359*$CM359</f>
        <v>240152.21506442019</v>
      </c>
      <c r="CS359" s="693">
        <f t="shared" ref="CS359" si="6732">SUM(CR348:CR359)/1000000</f>
        <v>3.4893122003104922</v>
      </c>
      <c r="CT359" s="666">
        <f t="shared" ref="CT359" si="6733">BD359*$CM359</f>
        <v>887353.62338949449</v>
      </c>
      <c r="CU359" s="693">
        <f t="shared" ref="CU359" si="6734">SUM(CT348:CT359)/1000000</f>
        <v>11.961592517576017</v>
      </c>
      <c r="CV359" s="666">
        <f t="shared" ref="CV359" si="6735">BF359*$CM359</f>
        <v>321179.92269573832</v>
      </c>
      <c r="CW359" s="693">
        <f t="shared" ref="CW359" si="6736">SUM(CV348:CV359)/1000000</f>
        <v>4.5702796567659236</v>
      </c>
      <c r="CX359" s="666">
        <f t="shared" ref="CX359" si="6737">BH359*$CM359</f>
        <v>4250672.9286422199</v>
      </c>
      <c r="CY359" s="693">
        <f t="shared" ref="CY359" si="6738">SUM(CX348:CX359)/1000000</f>
        <v>55.106890100652464</v>
      </c>
      <c r="CZ359" s="666">
        <f t="shared" ref="CZ359" si="6739">BJ359*$CM359</f>
        <v>4571852.8513379581</v>
      </c>
      <c r="DA359" s="693">
        <f t="shared" ref="DA359" si="6740">SUM(CZ348:CZ359)/1000000</f>
        <v>59.677169757418397</v>
      </c>
      <c r="DB359" s="666">
        <f t="shared" ref="DB359" si="6741">BL359*$CM359</f>
        <v>968381.33102081262</v>
      </c>
      <c r="DC359" s="693">
        <f t="shared" ref="DC359" si="6742">SUM(DB348:DB359)/1000000</f>
        <v>13.042559974031448</v>
      </c>
      <c r="DD359" s="666">
        <f t="shared" ref="DD359" si="6743">BN359*$CM359</f>
        <v>4490825.1437066402</v>
      </c>
      <c r="DE359" s="693">
        <f t="shared" ref="DE359" si="6744">SUM(DD348:DD359)/1000000</f>
        <v>58.596202300962958</v>
      </c>
      <c r="DF359" s="666">
        <f t="shared" ref="DF359" si="6745">BP359*$CM359</f>
        <v>5459549.1050545089</v>
      </c>
      <c r="DG359" s="693">
        <f t="shared" ref="DG359" si="6746">SUM(DF348:DF359)/1000000</f>
        <v>71.648804634253139</v>
      </c>
      <c r="DH359" s="20"/>
      <c r="DI359" s="666">
        <f t="shared" ref="DI359" si="6747">BS359*$CM359</f>
        <v>1288252.9296333003</v>
      </c>
      <c r="DJ359" s="693">
        <f t="shared" ref="DJ359" si="6748">SUM(DI348:DI359)/1000000</f>
        <v>16.126734564934797</v>
      </c>
      <c r="DK359" s="666">
        <f t="shared" ref="DK359" si="6749">BU359*$CM359</f>
        <v>101672.82160555004</v>
      </c>
      <c r="DL359" s="693">
        <f t="shared" ref="DL359" si="6750">SUM(DK348:DK359)/1000000</f>
        <v>1.6996765850135047</v>
      </c>
      <c r="DM359" s="666">
        <f t="shared" ref="DM359" si="6751">BW359*$CM359</f>
        <v>1389925.7512388502</v>
      </c>
      <c r="DN359" s="693">
        <f t="shared" ref="DN359" si="6752">SUM(DM348:DM359)/1000000</f>
        <v>17.826411149948299</v>
      </c>
      <c r="DO359" s="666">
        <f t="shared" ref="DO359" si="6753">BY359*$CM359</f>
        <v>2108660.515361744</v>
      </c>
      <c r="DP359" s="693">
        <f t="shared" ref="DP359" si="6754">SUM(DO348:DO359)/1000000</f>
        <v>26.574097324037663</v>
      </c>
      <c r="DQ359" s="666">
        <f t="shared" ref="DQ359" si="6755">CA359*$CM359</f>
        <v>2278187.235877106</v>
      </c>
      <c r="DR359" s="693">
        <f t="shared" ref="DR359" si="6756">SUM(DQ348:DQ359)/1000000</f>
        <v>27.807096378330534</v>
      </c>
      <c r="DS359" s="666">
        <f t="shared" ref="DS359" si="6757">CC359*$CM359</f>
        <v>4386847.7512388499</v>
      </c>
      <c r="DT359" s="693">
        <f t="shared" ref="DT359" si="6758">SUM(DS348:DS359)/1000000</f>
        <v>54.381193702368208</v>
      </c>
      <c r="DU359" s="666">
        <f t="shared" ref="DU359" si="6759">CE359*$CM359</f>
        <v>3396913.4449950443</v>
      </c>
      <c r="DV359" s="666">
        <f t="shared" ref="DV359" si="6760">SUM(DU348:DU359)/1000000</f>
        <v>42.700831888972459</v>
      </c>
      <c r="DW359" s="666">
        <f t="shared" ref="DW359" si="6761">CG359*$CM359</f>
        <v>2381722.7006937559</v>
      </c>
      <c r="DX359" s="693">
        <f t="shared" ref="DX359" si="6762">SUM(DW348:DW359)/1000000</f>
        <v>29.534832661245009</v>
      </c>
      <c r="DY359" s="666">
        <f t="shared" ref="DY359" si="6763">CI359*$CM359</f>
        <v>5778636.1456888001</v>
      </c>
      <c r="DZ359" s="693">
        <f t="shared" ref="DZ359" si="6764">SUM(DY348:DY359)/1000000</f>
        <v>72.235664550217464</v>
      </c>
      <c r="EA359" s="91"/>
      <c r="EB359" s="525" t="s">
        <v>998</v>
      </c>
      <c r="EC359" s="525" t="s">
        <v>998</v>
      </c>
      <c r="ED359" s="525" t="s">
        <v>998</v>
      </c>
      <c r="EE359" s="525" t="s">
        <v>998</v>
      </c>
      <c r="EF359" s="525" t="s">
        <v>998</v>
      </c>
      <c r="EG359" s="525" t="s">
        <v>998</v>
      </c>
      <c r="EH359" s="525" t="s">
        <v>998</v>
      </c>
      <c r="EI359" s="525" t="s">
        <v>998</v>
      </c>
      <c r="EJ359" s="525" t="s">
        <v>998</v>
      </c>
      <c r="EK359" s="525" t="s">
        <v>998</v>
      </c>
      <c r="EL359" s="525" t="s">
        <v>998</v>
      </c>
      <c r="EM359" s="525" t="s">
        <v>998</v>
      </c>
      <c r="EN359" s="525" t="s">
        <v>998</v>
      </c>
      <c r="EO359" s="525" t="s">
        <v>998</v>
      </c>
      <c r="EP359" s="525" t="s">
        <v>998</v>
      </c>
      <c r="EQ359" s="525" t="s">
        <v>998</v>
      </c>
      <c r="ER359" s="525" t="s">
        <v>998</v>
      </c>
      <c r="ES359" s="525" t="s">
        <v>998</v>
      </c>
      <c r="ET359" s="525" t="s">
        <v>998</v>
      </c>
    </row>
    <row r="360" spans="1:151" ht="15.5" thickBot="1">
      <c r="A360" s="61">
        <v>43862</v>
      </c>
      <c r="AY360" s="75"/>
      <c r="AZ360" s="744">
        <v>697786</v>
      </c>
      <c r="BA360" s="518">
        <f t="shared" ref="BA360" si="6765">SUM(AZ349:AZ360)/1000000</f>
        <v>7.7977090000000002</v>
      </c>
      <c r="BB360" s="666">
        <f t="shared" ref="BB360" si="6766">BD360-AZ360</f>
        <v>284857</v>
      </c>
      <c r="BC360" s="518">
        <f t="shared" ref="BC360" si="6767">SUM(BB349:BB360)/1000000</f>
        <v>3.285107</v>
      </c>
      <c r="BD360" s="744">
        <v>982643</v>
      </c>
      <c r="BE360" s="518">
        <f t="shared" si="5161"/>
        <v>11.082815999999999</v>
      </c>
      <c r="BF360" s="744">
        <v>324830</v>
      </c>
      <c r="BG360" s="518">
        <f t="shared" ref="BG360" si="6768">SUM(BF349:BF360)/1000000</f>
        <v>4.1659069999999998</v>
      </c>
      <c r="BH360" s="666">
        <f t="shared" ref="BH360" si="6769">BJ360-BF360</f>
        <v>4044800</v>
      </c>
      <c r="BI360" s="518">
        <f t="shared" ref="BI360" si="6770">SUM(BH349:BH360)/1000000</f>
        <v>50.311250000000001</v>
      </c>
      <c r="BJ360" s="744">
        <v>4369630</v>
      </c>
      <c r="BK360" s="518">
        <f t="shared" ref="BK360" si="6771">SUM(BJ349:BJ360)/1000000</f>
        <v>54.477156999999998</v>
      </c>
      <c r="BL360" s="666">
        <f t="shared" ref="BL360" si="6772">AZ360+BF360</f>
        <v>1022616</v>
      </c>
      <c r="BM360" s="518">
        <f t="shared" ref="BM360" si="6773">SUM(BL349:BL360)/1000000</f>
        <v>11.963616</v>
      </c>
      <c r="BN360" s="666">
        <f t="shared" ref="BN360" si="6774">BB360+BH360</f>
        <v>4329657</v>
      </c>
      <c r="BO360" s="518">
        <f t="shared" ref="BO360" si="6775">SUM(BN349:BN360)/1000000</f>
        <v>53.596356999999998</v>
      </c>
      <c r="BP360" s="744">
        <v>5352757</v>
      </c>
      <c r="BQ360" s="518">
        <f t="shared" si="5919"/>
        <v>65.568983000000003</v>
      </c>
      <c r="BR360" s="20"/>
      <c r="BS360" s="744">
        <v>1074834</v>
      </c>
      <c r="BT360" s="519">
        <f t="shared" ref="BT360" si="6776">SUM(BS349:BS360)/1000000</f>
        <v>14.734553999999999</v>
      </c>
      <c r="BU360" s="666">
        <f t="shared" ref="BU360" si="6777">BW360-BS360</f>
        <v>118434</v>
      </c>
      <c r="BV360" s="519">
        <f t="shared" ref="BV360" si="6778">SUM(BU349:BU360)/1000000</f>
        <v>1.538216</v>
      </c>
      <c r="BW360" s="744">
        <v>1193268</v>
      </c>
      <c r="BX360" s="519">
        <f t="shared" si="6077"/>
        <v>16.272770000000001</v>
      </c>
      <c r="BY360" s="744">
        <v>1598676</v>
      </c>
      <c r="BZ360" s="519">
        <f t="shared" ref="BZ360" si="6779">SUM(BY349:BY360)/1000000</f>
        <v>23.927807999999999</v>
      </c>
      <c r="CA360" s="666">
        <f t="shared" ref="CA360" si="6780">CC360-BY360</f>
        <v>1741522</v>
      </c>
      <c r="CB360" s="519">
        <f t="shared" ref="CB360" si="6781">SUM(CA349:CA360)/1000000</f>
        <v>25.232868</v>
      </c>
      <c r="CC360" s="744">
        <v>3340198</v>
      </c>
      <c r="CD360" s="519">
        <f t="shared" ref="CD360" si="6782">SUM(CC349:CC360)/1000000</f>
        <v>49.160676000000002</v>
      </c>
      <c r="CE360" s="666">
        <f t="shared" ref="CE360" si="6783">BS360+BY360</f>
        <v>2673510</v>
      </c>
      <c r="CF360" s="519">
        <f t="shared" ref="CF360" si="6784">SUM(CE349:CE360)/1000000</f>
        <v>38.662362000000002</v>
      </c>
      <c r="CG360" s="666">
        <f t="shared" ref="CG360" si="6785">CI360-CE360</f>
        <v>1861001</v>
      </c>
      <c r="CH360" s="519">
        <f t="shared" ref="CH360" si="6786">SUM(CG349:CG360)/1000000</f>
        <v>26.795954999999999</v>
      </c>
      <c r="CI360" s="744">
        <v>4534511</v>
      </c>
      <c r="CJ360" s="471">
        <f t="shared" si="3163"/>
        <v>65.458316999999994</v>
      </c>
      <c r="CK360" s="96"/>
      <c r="CL360" s="680">
        <f>+CL358</f>
        <v>1009</v>
      </c>
      <c r="CM360" s="868">
        <f t="shared" si="4615"/>
        <v>1.0911793855302279</v>
      </c>
      <c r="CO360" s="96"/>
      <c r="CP360" s="666">
        <f t="shared" ref="CP360" si="6787">AZ360*$CM360</f>
        <v>761409.69871159561</v>
      </c>
      <c r="CQ360" s="693">
        <f t="shared" ref="CQ360" si="6788">SUM(CP349:CP360)/1000000</f>
        <v>8.5590752034771196</v>
      </c>
      <c r="CR360" s="666">
        <f t="shared" ref="CR360" si="6789">BB360*$CM360</f>
        <v>310830.08622398414</v>
      </c>
      <c r="CS360" s="693">
        <f t="shared" ref="CS360" si="6790">SUM(CR349:CR360)/1000000</f>
        <v>3.6049223162963808</v>
      </c>
      <c r="CT360" s="666">
        <f t="shared" ref="CT360" si="6791">BD360*$CM360</f>
        <v>1072239.7849355796</v>
      </c>
      <c r="CU360" s="693">
        <f t="shared" ref="CU360" si="6792">SUM(CT349:CT360)/1000000</f>
        <v>12.163997519773497</v>
      </c>
      <c r="CV360" s="666">
        <f t="shared" ref="CV360" si="6793">BF360*$CM360</f>
        <v>354447.79980178393</v>
      </c>
      <c r="CW360" s="693">
        <f t="shared" ref="CW360" si="6794">SUM(CV349:CV360)/1000000</f>
        <v>4.5723091529962803</v>
      </c>
      <c r="CX360" s="666">
        <f t="shared" ref="CX360" si="6795">BH360*$CM360</f>
        <v>4413602.3785926653</v>
      </c>
      <c r="CY360" s="693">
        <f t="shared" ref="CY360" si="6796">SUM(CX349:CX360)/1000000</f>
        <v>55.233634291745126</v>
      </c>
      <c r="CZ360" s="666">
        <f t="shared" ref="CZ360" si="6797">BJ360*$CM360</f>
        <v>4768050.1783944499</v>
      </c>
      <c r="DA360" s="693">
        <f t="shared" ref="DA360" si="6798">SUM(CZ349:CZ360)/1000000</f>
        <v>59.805943444741416</v>
      </c>
      <c r="DB360" s="666">
        <f t="shared" ref="DB360" si="6799">BL360*$CM360</f>
        <v>1115857.4985133796</v>
      </c>
      <c r="DC360" s="693">
        <f t="shared" ref="DC360" si="6800">SUM(DB349:DB360)/1000000</f>
        <v>13.131384356473399</v>
      </c>
      <c r="DD360" s="666">
        <f t="shared" ref="DD360" si="6801">BN360*$CM360</f>
        <v>4724432.4648166494</v>
      </c>
      <c r="DE360" s="693">
        <f t="shared" ref="DE360" si="6802">SUM(DD349:DD360)/1000000</f>
        <v>58.838556608041507</v>
      </c>
      <c r="DF360" s="666">
        <f t="shared" ref="DF360" si="6803">BP360*$CM360</f>
        <v>5840818.0941526257</v>
      </c>
      <c r="DG360" s="693">
        <f t="shared" ref="DG360" si="6804">SUM(DF349:DF360)/1000000</f>
        <v>71.97983206769149</v>
      </c>
      <c r="DH360" s="20"/>
      <c r="DI360" s="666">
        <f t="shared" ref="DI360" si="6805">BS360*$CM360</f>
        <v>1172836.7036669969</v>
      </c>
      <c r="DJ360" s="693">
        <f t="shared" ref="DJ360" si="6806">SUM(DI349:DI360)/1000000</f>
        <v>16.168358212054173</v>
      </c>
      <c r="DK360" s="666">
        <f t="shared" ref="DK360" si="6807">BU360*$CM360</f>
        <v>129232.73934588701</v>
      </c>
      <c r="DL360" s="693">
        <f t="shared" ref="DL360" si="6808">SUM(DK349:DK360)/1000000</f>
        <v>1.6877530416212965</v>
      </c>
      <c r="DM360" s="666">
        <f t="shared" ref="DM360" si="6809">BW360*$CM360</f>
        <v>1302069.4430128839</v>
      </c>
      <c r="DN360" s="693">
        <f t="shared" ref="DN360" si="6810">SUM(DM349:DM360)/1000000</f>
        <v>17.856111253675472</v>
      </c>
      <c r="DO360" s="666">
        <f t="shared" ref="DO360" si="6811">BY360*$CM360</f>
        <v>1744442.2953419227</v>
      </c>
      <c r="DP360" s="693">
        <f t="shared" ref="DP360" si="6812">SUM(DO349:DO360)/1000000</f>
        <v>26.257973336641495</v>
      </c>
      <c r="DQ360" s="666">
        <f t="shared" ref="DQ360" si="6813">CA360*$CM360</f>
        <v>1900312.9058473734</v>
      </c>
      <c r="DR360" s="693">
        <f t="shared" ref="DR360" si="6814">SUM(DQ349:DQ360)/1000000</f>
        <v>27.694981168106484</v>
      </c>
      <c r="DS360" s="666">
        <f t="shared" ref="DS360" si="6815">CC360*$CM360</f>
        <v>3644755.2011892959</v>
      </c>
      <c r="DT360" s="693">
        <f t="shared" ref="DT360" si="6816">SUM(DS349:DS360)/1000000</f>
        <v>53.952954504747979</v>
      </c>
      <c r="DU360" s="666">
        <f t="shared" ref="DU360" si="6817">CE360*$CM360</f>
        <v>2917278.9990089196</v>
      </c>
      <c r="DV360" s="666">
        <f t="shared" ref="DV360" si="6818">SUM(DU349:DU360)/1000000</f>
        <v>42.426331548695664</v>
      </c>
      <c r="DW360" s="666">
        <f t="shared" ref="DW360" si="6819">CG360*$CM360</f>
        <v>2030685.9276511397</v>
      </c>
      <c r="DX360" s="693">
        <f t="shared" ref="DX360" si="6820">SUM(DW349:DW360)/1000000</f>
        <v>29.410034746634238</v>
      </c>
      <c r="DY360" s="666">
        <f t="shared" ref="DY360" si="6821">CI360*$CM360</f>
        <v>4947964.926660059</v>
      </c>
      <c r="DZ360" s="693">
        <f t="shared" ref="DZ360" si="6822">SUM(DY349:DY360)/1000000</f>
        <v>71.83636629532991</v>
      </c>
      <c r="EA360" s="91"/>
      <c r="EB360" s="525" t="s">
        <v>998</v>
      </c>
      <c r="EC360" s="525" t="s">
        <v>998</v>
      </c>
      <c r="ED360" s="525" t="s">
        <v>998</v>
      </c>
      <c r="EE360" s="525" t="s">
        <v>998</v>
      </c>
      <c r="EF360" s="525" t="s">
        <v>998</v>
      </c>
      <c r="EG360" s="525" t="s">
        <v>998</v>
      </c>
      <c r="EH360" s="525" t="s">
        <v>998</v>
      </c>
      <c r="EI360" s="525" t="s">
        <v>998</v>
      </c>
      <c r="EJ360" s="525" t="s">
        <v>998</v>
      </c>
      <c r="EK360" s="525" t="s">
        <v>998</v>
      </c>
      <c r="EL360" s="525" t="s">
        <v>998</v>
      </c>
      <c r="EM360" s="525" t="s">
        <v>998</v>
      </c>
      <c r="EN360" s="525" t="s">
        <v>998</v>
      </c>
      <c r="EO360" s="525" t="s">
        <v>998</v>
      </c>
      <c r="EP360" s="525" t="s">
        <v>998</v>
      </c>
      <c r="EQ360" s="525" t="s">
        <v>998</v>
      </c>
      <c r="ER360" s="525" t="s">
        <v>998</v>
      </c>
      <c r="ES360" s="525" t="s">
        <v>998</v>
      </c>
      <c r="ET360" s="525" t="s">
        <v>998</v>
      </c>
    </row>
    <row r="361" spans="1:151" ht="15.5" thickBot="1">
      <c r="A361" s="61">
        <v>43891</v>
      </c>
      <c r="AY361" s="75"/>
      <c r="AZ361" s="744">
        <v>684944</v>
      </c>
      <c r="BA361" s="518">
        <f t="shared" ref="BA361" si="6823">SUM(AZ350:AZ361)/1000000</f>
        <v>7.7125599999999999</v>
      </c>
      <c r="BB361" s="666">
        <f t="shared" ref="BB361" si="6824">BD361-AZ361</f>
        <v>275518</v>
      </c>
      <c r="BC361" s="518">
        <f t="shared" ref="BC361" si="6825">SUM(BB350:BB361)/1000000</f>
        <v>3.35073</v>
      </c>
      <c r="BD361" s="744">
        <v>960462</v>
      </c>
      <c r="BE361" s="518">
        <f t="shared" si="5161"/>
        <v>11.06329</v>
      </c>
      <c r="BF361" s="744">
        <v>394630</v>
      </c>
      <c r="BG361" s="518">
        <f t="shared" ref="BG361" si="6826">SUM(BF350:BF361)/1000000</f>
        <v>4.2135889999999998</v>
      </c>
      <c r="BH361" s="666">
        <f t="shared" ref="BH361" si="6827">BJ361-BF361</f>
        <v>4889333</v>
      </c>
      <c r="BI361" s="518">
        <f t="shared" ref="BI361" si="6828">SUM(BH350:BH361)/1000000</f>
        <v>50.454027000000004</v>
      </c>
      <c r="BJ361" s="744">
        <v>5283963</v>
      </c>
      <c r="BK361" s="518">
        <f t="shared" ref="BK361" si="6829">SUM(BJ350:BJ361)/1000000</f>
        <v>54.667616000000002</v>
      </c>
      <c r="BL361" s="666">
        <f t="shared" ref="BL361" si="6830">AZ361+BF361</f>
        <v>1079574</v>
      </c>
      <c r="BM361" s="518">
        <f t="shared" ref="BM361" si="6831">SUM(BL350:BL361)/1000000</f>
        <v>11.926149000000001</v>
      </c>
      <c r="BN361" s="666">
        <f t="shared" ref="BN361" si="6832">BB361+BH361</f>
        <v>5164851</v>
      </c>
      <c r="BO361" s="518">
        <f t="shared" ref="BO361" si="6833">SUM(BN350:BN361)/1000000</f>
        <v>53.804757000000002</v>
      </c>
      <c r="BP361" s="744">
        <v>6244932</v>
      </c>
      <c r="BQ361" s="518">
        <f t="shared" si="5919"/>
        <v>65.739649999999997</v>
      </c>
      <c r="BR361" s="20"/>
      <c r="BS361" s="744">
        <v>1195028</v>
      </c>
      <c r="BT361" s="519">
        <f t="shared" ref="BT361" si="6834">SUM(BS350:BS361)/1000000</f>
        <v>14.837465999999999</v>
      </c>
      <c r="BU361" s="666">
        <f t="shared" ref="BU361" si="6835">BW361-BS361</f>
        <v>98518</v>
      </c>
      <c r="BV361" s="519">
        <f t="shared" ref="BV361" si="6836">SUM(BU350:BU361)/1000000</f>
        <v>1.526526</v>
      </c>
      <c r="BW361" s="744">
        <v>1293546</v>
      </c>
      <c r="BX361" s="519">
        <f t="shared" si="6077"/>
        <v>16.363992</v>
      </c>
      <c r="BY361" s="744">
        <v>1762460</v>
      </c>
      <c r="BZ361" s="519">
        <f t="shared" ref="BZ361" si="6837">SUM(BY350:BY361)/1000000</f>
        <v>23.997395999999998</v>
      </c>
      <c r="CA361" s="666">
        <f t="shared" ref="CA361" si="6838">CC361-BY361</f>
        <v>2193791</v>
      </c>
      <c r="CB361" s="519">
        <f t="shared" ref="CB361" si="6839">SUM(CA350:CA361)/1000000</f>
        <v>25.420348000000001</v>
      </c>
      <c r="CC361" s="744">
        <v>3956251</v>
      </c>
      <c r="CD361" s="519">
        <f t="shared" ref="CD361" si="6840">SUM(CC350:CC361)/1000000</f>
        <v>49.417743999999999</v>
      </c>
      <c r="CE361" s="666">
        <f t="shared" ref="CE361" si="6841">BS361+BY361</f>
        <v>2957488</v>
      </c>
      <c r="CF361" s="519">
        <f t="shared" ref="CF361" si="6842">SUM(CE350:CE361)/1000000</f>
        <v>38.834862000000001</v>
      </c>
      <c r="CG361" s="666">
        <f t="shared" ref="CG361" si="6843">CI361-CE361</f>
        <v>2292943</v>
      </c>
      <c r="CH361" s="519">
        <f t="shared" ref="CH361" si="6844">SUM(CG350:CG361)/1000000</f>
        <v>26.970196000000001</v>
      </c>
      <c r="CI361" s="744">
        <v>5250431</v>
      </c>
      <c r="CJ361" s="471">
        <f t="shared" si="3163"/>
        <v>65.805058000000002</v>
      </c>
      <c r="CK361" s="96"/>
      <c r="CL361" s="680">
        <v>1010</v>
      </c>
      <c r="CM361" s="868">
        <f t="shared" si="4615"/>
        <v>1.0900990099009902</v>
      </c>
      <c r="CO361" s="96"/>
      <c r="CP361" s="666">
        <f t="shared" ref="CP361" si="6845">AZ361*$CM361</f>
        <v>746656.77623762377</v>
      </c>
      <c r="CQ361" s="693">
        <f t="shared" ref="CQ361" si="6846">SUM(CP350:CP361)/1000000</f>
        <v>8.4535989214232838</v>
      </c>
      <c r="CR361" s="666">
        <f t="shared" ref="CR361" si="6847">BB361*$CM361</f>
        <v>300341.89900990104</v>
      </c>
      <c r="CS361" s="693">
        <f t="shared" ref="CS361" si="6848">SUM(CR350:CR361)/1000000</f>
        <v>3.6730085419394483</v>
      </c>
      <c r="CT361" s="666">
        <f t="shared" ref="CT361" si="6849">BD361*$CM361</f>
        <v>1046998.6752475249</v>
      </c>
      <c r="CU361" s="693">
        <f t="shared" ref="CU361" si="6850">SUM(CT350:CT361)/1000000</f>
        <v>12.126607463362731</v>
      </c>
      <c r="CV361" s="666">
        <f t="shared" ref="CV361" si="6851">BF361*$CM361</f>
        <v>430185.77227722778</v>
      </c>
      <c r="CW361" s="693">
        <f t="shared" ref="CW361" si="6852">SUM(CV350:CV361)/1000000</f>
        <v>4.6185856308011459</v>
      </c>
      <c r="CX361" s="666">
        <f t="shared" ref="CX361" si="6853">BH361*$CM361</f>
        <v>5329857.0623762384</v>
      </c>
      <c r="CY361" s="693">
        <f t="shared" ref="CY361" si="6854">SUM(CX350:CX361)/1000000</f>
        <v>55.311272101860055</v>
      </c>
      <c r="CZ361" s="666">
        <f t="shared" ref="CZ361" si="6855">BJ361*$CM361</f>
        <v>5760042.834653466</v>
      </c>
      <c r="DA361" s="693">
        <f t="shared" ref="DA361" si="6856">SUM(CZ350:CZ361)/1000000</f>
        <v>59.929857732661219</v>
      </c>
      <c r="DB361" s="666">
        <f t="shared" ref="DB361" si="6857">BL361*$CM361</f>
        <v>1176842.5485148516</v>
      </c>
      <c r="DC361" s="693">
        <f t="shared" ref="DC361" si="6858">SUM(DB350:DB361)/1000000</f>
        <v>13.072184552224432</v>
      </c>
      <c r="DD361" s="666">
        <f t="shared" ref="DD361" si="6859">BN361*$CM361</f>
        <v>5630198.9613861386</v>
      </c>
      <c r="DE361" s="693">
        <f t="shared" ref="DE361" si="6860">SUM(DD350:DD361)/1000000</f>
        <v>58.984280643799515</v>
      </c>
      <c r="DF361" s="666">
        <f t="shared" ref="DF361" si="6861">BP361*$CM361</f>
        <v>6807594.1900990102</v>
      </c>
      <c r="DG361" s="693">
        <f t="shared" ref="DG361" si="6862">SUM(DF350:DF361)/1000000</f>
        <v>72.066053629649801</v>
      </c>
      <c r="DH361" s="20"/>
      <c r="DI361" s="666">
        <f t="shared" ref="DI361" si="6863">BS361*$CM361</f>
        <v>1302698.8396039605</v>
      </c>
      <c r="DJ361" s="693">
        <f t="shared" ref="DJ361" si="6864">SUM(DI350:DI361)/1000000</f>
        <v>16.262595025527482</v>
      </c>
      <c r="DK361" s="666">
        <f t="shared" ref="DK361" si="6865">BU361*$CM361</f>
        <v>107394.37425742575</v>
      </c>
      <c r="DL361" s="693">
        <f t="shared" ref="DL361" si="6866">SUM(DK350:DK361)/1000000</f>
        <v>1.6731986641199283</v>
      </c>
      <c r="DM361" s="666">
        <f t="shared" ref="DM361" si="6867">BW361*$CM361</f>
        <v>1410093.2138613863</v>
      </c>
      <c r="DN361" s="693">
        <f t="shared" ref="DN361" si="6868">SUM(DM350:DM361)/1000000</f>
        <v>17.935793689647411</v>
      </c>
      <c r="DO361" s="666">
        <f t="shared" ref="DO361" si="6869">BY361*$CM361</f>
        <v>1921255.9009900992</v>
      </c>
      <c r="DP361" s="693">
        <f t="shared" ref="DP361" si="6870">SUM(DO350:DO361)/1000000</f>
        <v>26.306011074817519</v>
      </c>
      <c r="DQ361" s="666">
        <f t="shared" ref="DQ361" si="6871">CA361*$CM361</f>
        <v>2391449.397029703</v>
      </c>
      <c r="DR361" s="693">
        <f t="shared" ref="DR361" si="6872">SUM(DQ350:DQ361)/1000000</f>
        <v>27.866381910864831</v>
      </c>
      <c r="DS361" s="666">
        <f t="shared" ref="DS361" si="6873">CC361*$CM361</f>
        <v>4312705.2980198022</v>
      </c>
      <c r="DT361" s="693">
        <f t="shared" ref="DT361" si="6874">SUM(DS350:DS361)/1000000</f>
        <v>54.172392985682343</v>
      </c>
      <c r="DU361" s="666">
        <f t="shared" ref="DU361" si="6875">CE361*$CM361</f>
        <v>3223954.7405940597</v>
      </c>
      <c r="DV361" s="666">
        <f t="shared" ref="DV361" si="6876">SUM(DU350:DU361)/1000000</f>
        <v>42.568606100345001</v>
      </c>
      <c r="DW361" s="666">
        <f t="shared" ref="DW361" si="6877">CG361*$CM361</f>
        <v>2499534.8940594061</v>
      </c>
      <c r="DX361" s="693">
        <f t="shared" ref="DX361" si="6878">SUM(DW350:DW361)/1000000</f>
        <v>29.565156673859473</v>
      </c>
      <c r="DY361" s="666">
        <f t="shared" ref="DY361" si="6879">CI361*$CM361</f>
        <v>5723489.6346534658</v>
      </c>
      <c r="DZ361" s="693">
        <f t="shared" ref="DZ361" si="6880">SUM(DY350:DY361)/1000000</f>
        <v>72.133762774204499</v>
      </c>
      <c r="EA361" s="91"/>
      <c r="EB361" s="525" t="s">
        <v>998</v>
      </c>
      <c r="EC361" s="525" t="s">
        <v>998</v>
      </c>
      <c r="ED361" s="525" t="s">
        <v>998</v>
      </c>
      <c r="EE361" s="525" t="s">
        <v>998</v>
      </c>
      <c r="EF361" s="525" t="s">
        <v>998</v>
      </c>
      <c r="EG361" s="525" t="s">
        <v>998</v>
      </c>
      <c r="EH361" s="525" t="s">
        <v>998</v>
      </c>
      <c r="EI361" s="525" t="s">
        <v>998</v>
      </c>
      <c r="EJ361" s="525" t="s">
        <v>998</v>
      </c>
      <c r="EK361" s="525" t="s">
        <v>998</v>
      </c>
      <c r="EL361" s="525" t="s">
        <v>998</v>
      </c>
      <c r="EM361" s="525" t="s">
        <v>998</v>
      </c>
      <c r="EN361" s="525" t="s">
        <v>998</v>
      </c>
      <c r="EO361" s="525" t="s">
        <v>998</v>
      </c>
      <c r="EP361" s="525" t="s">
        <v>998</v>
      </c>
      <c r="EQ361" s="525" t="s">
        <v>998</v>
      </c>
      <c r="ER361" s="525" t="s">
        <v>998</v>
      </c>
      <c r="ES361" s="525" t="s">
        <v>998</v>
      </c>
      <c r="ET361" s="525" t="s">
        <v>998</v>
      </c>
    </row>
    <row r="362" spans="1:151" ht="15.5" thickBot="1">
      <c r="A362" s="61">
        <v>43922</v>
      </c>
      <c r="AY362" s="75"/>
      <c r="AZ362" s="744">
        <v>434985</v>
      </c>
      <c r="BA362" s="518">
        <f t="shared" ref="BA362" si="6881">SUM(AZ351:AZ362)/1000000</f>
        <v>7.6160009999999998</v>
      </c>
      <c r="BB362" s="666">
        <f t="shared" ref="BB362" si="6882">BD362-AZ362</f>
        <v>80887</v>
      </c>
      <c r="BC362" s="518">
        <f t="shared" ref="BC362" si="6883">SUM(BB351:BB362)/1000000</f>
        <v>3.2847149999999998</v>
      </c>
      <c r="BD362" s="744">
        <v>515872</v>
      </c>
      <c r="BE362" s="518">
        <f t="shared" si="5161"/>
        <v>10.900715999999999</v>
      </c>
      <c r="BF362" s="744">
        <v>279176</v>
      </c>
      <c r="BG362" s="518">
        <f t="shared" ref="BG362" si="6884">SUM(BF351:BF362)/1000000</f>
        <v>4.1354009999999999</v>
      </c>
      <c r="BH362" s="666">
        <f t="shared" ref="BH362" si="6885">BJ362-BF362</f>
        <v>5427316</v>
      </c>
      <c r="BI362" s="518">
        <f t="shared" ref="BI362" si="6886">SUM(BH351:BH362)/1000000</f>
        <v>51.211675</v>
      </c>
      <c r="BJ362" s="744">
        <v>5706492</v>
      </c>
      <c r="BK362" s="518">
        <f t="shared" ref="BK362" si="6887">SUM(BJ351:BJ362)/1000000</f>
        <v>55.347076000000001</v>
      </c>
      <c r="BL362" s="666">
        <f t="shared" ref="BL362" si="6888">AZ362+BF362</f>
        <v>714161</v>
      </c>
      <c r="BM362" s="518">
        <f t="shared" ref="BM362" si="6889">SUM(BL351:BL362)/1000000</f>
        <v>11.751402000000001</v>
      </c>
      <c r="BN362" s="666">
        <f t="shared" ref="BN362" si="6890">BB362+BH362</f>
        <v>5508203</v>
      </c>
      <c r="BO362" s="518">
        <f t="shared" ref="BO362" si="6891">SUM(BN351:BN362)/1000000</f>
        <v>54.496389999999998</v>
      </c>
      <c r="BP362" s="744">
        <v>6222632</v>
      </c>
      <c r="BQ362" s="518">
        <f t="shared" si="5919"/>
        <v>66.256501999999998</v>
      </c>
      <c r="BR362" s="20"/>
      <c r="BS362" s="744">
        <v>794864</v>
      </c>
      <c r="BT362" s="519">
        <f t="shared" ref="BT362" si="6892">SUM(BS351:BS362)/1000000</f>
        <v>14.489374</v>
      </c>
      <c r="BU362" s="666">
        <f t="shared" ref="BU362" si="6893">BW362-BS362</f>
        <v>31605</v>
      </c>
      <c r="BV362" s="519">
        <f t="shared" ref="BV362" si="6894">SUM(BU351:BU362)/1000000</f>
        <v>1.4627490000000001</v>
      </c>
      <c r="BW362" s="744">
        <v>826469</v>
      </c>
      <c r="BX362" s="519">
        <f t="shared" si="6077"/>
        <v>15.952123</v>
      </c>
      <c r="BY362" s="744">
        <v>1703987</v>
      </c>
      <c r="BZ362" s="519">
        <f t="shared" ref="BZ362" si="6895">SUM(BY351:BY362)/1000000</f>
        <v>23.812849</v>
      </c>
      <c r="CA362" s="666">
        <f t="shared" ref="CA362" si="6896">CC362-BY362</f>
        <v>1435351</v>
      </c>
      <c r="CB362" s="519">
        <f t="shared" ref="CB362" si="6897">SUM(CA351:CA362)/1000000</f>
        <v>24.816322</v>
      </c>
      <c r="CC362" s="744">
        <v>3139338</v>
      </c>
      <c r="CD362" s="519">
        <f t="shared" ref="CD362" si="6898">SUM(CC351:CC362)/1000000</f>
        <v>48.629170999999999</v>
      </c>
      <c r="CE362" s="666">
        <f t="shared" ref="CE362" si="6899">BS362+BY362</f>
        <v>2498851</v>
      </c>
      <c r="CF362" s="519">
        <f t="shared" ref="CF362" si="6900">SUM(CE351:CE362)/1000000</f>
        <v>38.302222999999998</v>
      </c>
      <c r="CG362" s="666">
        <f t="shared" ref="CG362" si="6901">CI362-CE362</f>
        <v>1467285</v>
      </c>
      <c r="CH362" s="519">
        <f t="shared" ref="CH362" si="6902">SUM(CG351:CG362)/1000000</f>
        <v>26.301048000000002</v>
      </c>
      <c r="CI362" s="744">
        <v>3966136</v>
      </c>
      <c r="CJ362" s="471">
        <f t="shared" si="3163"/>
        <v>64.603271000000007</v>
      </c>
      <c r="CK362" s="96"/>
      <c r="CL362" s="680">
        <f>+CL361</f>
        <v>1010</v>
      </c>
      <c r="CM362" s="868">
        <f t="shared" si="4615"/>
        <v>1.0900990099009902</v>
      </c>
      <c r="CO362" s="96"/>
      <c r="CP362" s="666">
        <f t="shared" ref="CP362" si="6903">AZ362*$CM362</f>
        <v>474176.71782178222</v>
      </c>
      <c r="CQ362" s="693">
        <f t="shared" ref="CQ362" si="6904">SUM(CP351:CP362)/1000000</f>
        <v>8.3396048412551167</v>
      </c>
      <c r="CR362" s="666">
        <f t="shared" ref="CR362" si="6905">BB362*$CM362</f>
        <v>88174.838613861386</v>
      </c>
      <c r="CS362" s="693">
        <f t="shared" ref="CS362" si="6906">SUM(CR351:CR362)/1000000</f>
        <v>3.5986315192467764</v>
      </c>
      <c r="CT362" s="666">
        <f t="shared" ref="CT362" si="6907">BD362*$CM362</f>
        <v>562351.55643564358</v>
      </c>
      <c r="CU362" s="693">
        <f t="shared" ref="CU362" si="6908">SUM(CT351:CT362)/1000000</f>
        <v>11.938236360501891</v>
      </c>
      <c r="CV362" s="666">
        <f t="shared" ref="CV362" si="6909">BF362*$CM362</f>
        <v>304329.48118811881</v>
      </c>
      <c r="CW362" s="693">
        <f t="shared" ref="CW362" si="6910">SUM(CV351:CV362)/1000000</f>
        <v>4.5274801732957979</v>
      </c>
      <c r="CX362" s="666">
        <f t="shared" ref="CX362" si="6911">BH362*$CM362</f>
        <v>5916311.7980198022</v>
      </c>
      <c r="CY362" s="693">
        <f t="shared" ref="CY362" si="6912">SUM(CX351:CX362)/1000000</f>
        <v>56.06044373103564</v>
      </c>
      <c r="CZ362" s="666">
        <f t="shared" ref="CZ362" si="6913">BJ362*$CM362</f>
        <v>6220641.2792079216</v>
      </c>
      <c r="DA362" s="693">
        <f t="shared" ref="DA362" si="6914">SUM(CZ351:CZ362)/1000000</f>
        <v>60.58792390433144</v>
      </c>
      <c r="DB362" s="666">
        <f t="shared" ref="DB362" si="6915">BL362*$CM362</f>
        <v>778506.19900990103</v>
      </c>
      <c r="DC362" s="693">
        <f t="shared" ref="DC362" si="6916">SUM(DB351:DB362)/1000000</f>
        <v>12.867085014550918</v>
      </c>
      <c r="DD362" s="666">
        <f t="shared" ref="DD362" si="6917">BN362*$CM362</f>
        <v>6004486.6366336634</v>
      </c>
      <c r="DE362" s="693">
        <f t="shared" ref="DE362" si="6918">SUM(DD351:DD362)/1000000</f>
        <v>59.65907525028242</v>
      </c>
      <c r="DF362" s="666">
        <f t="shared" ref="DF362" si="6919">BP362*$CM362</f>
        <v>6783284.9821782187</v>
      </c>
      <c r="DG362" s="693">
        <f t="shared" ref="DG362" si="6920">SUM(DF351:DF362)/1000000</f>
        <v>72.535706672129521</v>
      </c>
      <c r="DH362" s="20"/>
      <c r="DI362" s="666">
        <f t="shared" ref="DI362" si="6921">BS362*$CM362</f>
        <v>866480.45940594061</v>
      </c>
      <c r="DJ362" s="693">
        <f t="shared" ref="DJ362" si="6922">SUM(DI351:DI362)/1000000</f>
        <v>15.864357338199753</v>
      </c>
      <c r="DK362" s="666">
        <f t="shared" ref="DK362" si="6923">BU362*$CM362</f>
        <v>34452.579207920797</v>
      </c>
      <c r="DL362" s="693">
        <f t="shared" ref="DL362" si="6924">SUM(DK351:DK362)/1000000</f>
        <v>1.6021079448353868</v>
      </c>
      <c r="DM362" s="666">
        <f t="shared" ref="DM362" si="6925">BW362*$CM362</f>
        <v>900933.03861386143</v>
      </c>
      <c r="DN362" s="693">
        <f t="shared" ref="DN362" si="6926">SUM(DM351:DM362)/1000000</f>
        <v>17.466465283035145</v>
      </c>
      <c r="DO362" s="666">
        <f t="shared" ref="DO362" si="6927">BY362*$CM362</f>
        <v>1857514.5415841585</v>
      </c>
      <c r="DP362" s="693">
        <f t="shared" ref="DP362" si="6928">SUM(DO351:DO362)/1000000</f>
        <v>26.073801059617761</v>
      </c>
      <c r="DQ362" s="666">
        <f t="shared" ref="DQ362" si="6929">CA362*$CM362</f>
        <v>1564674.7039603961</v>
      </c>
      <c r="DR362" s="693">
        <f t="shared" ref="DR362" si="6930">SUM(DQ351:DQ362)/1000000</f>
        <v>27.174419351508639</v>
      </c>
      <c r="DS362" s="666">
        <f t="shared" ref="DS362" si="6931">CC362*$CM362</f>
        <v>3422189.2455445547</v>
      </c>
      <c r="DT362" s="693">
        <f t="shared" ref="DT362" si="6932">SUM(DS351:DS362)/1000000</f>
        <v>53.248220411126397</v>
      </c>
      <c r="DU362" s="666">
        <f t="shared" ref="DU362" si="6933">CE362*$CM362</f>
        <v>2723995.0009900993</v>
      </c>
      <c r="DV362" s="666">
        <f t="shared" ref="DV362" si="6934">SUM(DU351:DU362)/1000000</f>
        <v>41.938158397817517</v>
      </c>
      <c r="DW362" s="666">
        <f t="shared" ref="DW362" si="6935">CG362*$CM362</f>
        <v>1599485.9257425743</v>
      </c>
      <c r="DX362" s="693">
        <f t="shared" ref="DX362" si="6936">SUM(DW351:DW362)/1000000</f>
        <v>28.800609702114613</v>
      </c>
      <c r="DY362" s="666">
        <f t="shared" ref="DY362" si="6937">CI362*$CM362</f>
        <v>4323480.9267326733</v>
      </c>
      <c r="DZ362" s="693">
        <f t="shared" ref="DZ362" si="6938">SUM(DY351:DY362)/1000000</f>
        <v>70.738768099932116</v>
      </c>
      <c r="EA362" s="91"/>
      <c r="EB362" s="525" t="s">
        <v>998</v>
      </c>
      <c r="EC362" s="525" t="s">
        <v>998</v>
      </c>
      <c r="ED362" s="525" t="s">
        <v>998</v>
      </c>
      <c r="EE362" s="525" t="s">
        <v>998</v>
      </c>
      <c r="EF362" s="525" t="s">
        <v>998</v>
      </c>
      <c r="EG362" s="525" t="s">
        <v>998</v>
      </c>
      <c r="EH362" s="525" t="s">
        <v>998</v>
      </c>
      <c r="EI362" s="525" t="s">
        <v>998</v>
      </c>
      <c r="EJ362" s="525" t="s">
        <v>998</v>
      </c>
      <c r="EK362" s="525" t="s">
        <v>998</v>
      </c>
      <c r="EL362" s="525" t="s">
        <v>998</v>
      </c>
      <c r="EM362" s="525" t="s">
        <v>998</v>
      </c>
      <c r="EN362" s="525" t="s">
        <v>998</v>
      </c>
      <c r="EO362" s="525" t="s">
        <v>998</v>
      </c>
      <c r="EP362" s="525" t="s">
        <v>998</v>
      </c>
      <c r="EQ362" s="525" t="s">
        <v>998</v>
      </c>
      <c r="ER362" s="525" t="s">
        <v>998</v>
      </c>
      <c r="ES362" s="525" t="s">
        <v>998</v>
      </c>
      <c r="ET362" s="525" t="s">
        <v>998</v>
      </c>
    </row>
    <row r="363" spans="1:151" ht="15.5" thickBot="1">
      <c r="A363" s="61">
        <v>43952</v>
      </c>
      <c r="AY363" s="75"/>
      <c r="AZ363" s="744">
        <v>564628</v>
      </c>
      <c r="BA363" s="518">
        <f t="shared" ref="BA363" si="6939">SUM(AZ352:AZ363)/1000000</f>
        <v>7.3866540000000001</v>
      </c>
      <c r="BB363" s="666">
        <f t="shared" ref="BB363" si="6940">BD363-AZ363</f>
        <v>132461</v>
      </c>
      <c r="BC363" s="518">
        <f t="shared" ref="BC363" si="6941">SUM(BB352:BB363)/1000000</f>
        <v>2.9875560000000001</v>
      </c>
      <c r="BD363" s="744">
        <v>697089</v>
      </c>
      <c r="BE363" s="518">
        <f t="shared" si="5161"/>
        <v>10.37421</v>
      </c>
      <c r="BF363" s="744">
        <v>399518</v>
      </c>
      <c r="BG363" s="518">
        <f t="shared" ref="BG363" si="6942">SUM(BF352:BF363)/1000000</f>
        <v>4.1944020000000002</v>
      </c>
      <c r="BH363" s="666">
        <f t="shared" ref="BH363" si="6943">BJ363-BF363</f>
        <v>4625084</v>
      </c>
      <c r="BI363" s="518">
        <f t="shared" ref="BI363" si="6944">SUM(BH352:BH363)/1000000</f>
        <v>50.846693000000002</v>
      </c>
      <c r="BJ363" s="744">
        <v>5024602</v>
      </c>
      <c r="BK363" s="518">
        <f t="shared" ref="BK363" si="6945">SUM(BJ352:BJ363)/1000000</f>
        <v>55.041094999999999</v>
      </c>
      <c r="BL363" s="666">
        <f t="shared" ref="BL363" si="6946">AZ363+BF363</f>
        <v>964146</v>
      </c>
      <c r="BM363" s="518">
        <f t="shared" ref="BM363" si="6947">SUM(BL352:BL363)/1000000</f>
        <v>11.581056</v>
      </c>
      <c r="BN363" s="666">
        <f t="shared" ref="BN363" si="6948">BB363+BH363</f>
        <v>4757545</v>
      </c>
      <c r="BO363" s="518">
        <f t="shared" ref="BO363" si="6949">SUM(BN352:BN363)/1000000</f>
        <v>53.834249</v>
      </c>
      <c r="BP363" s="744">
        <v>5722234</v>
      </c>
      <c r="BQ363" s="518">
        <f t="shared" si="5919"/>
        <v>65.423593999999994</v>
      </c>
      <c r="BR363" s="20"/>
      <c r="BS363" s="744">
        <v>944039</v>
      </c>
      <c r="BT363" s="519">
        <f t="shared" ref="BT363" si="6950">SUM(BS352:BS363)/1000000</f>
        <v>14.252684</v>
      </c>
      <c r="BU363" s="666">
        <f t="shared" ref="BU363" si="6951">BW363-BS363</f>
        <v>51967</v>
      </c>
      <c r="BV363" s="519">
        <f t="shared" ref="BV363" si="6952">SUM(BU352:BU363)/1000000</f>
        <v>1.388015</v>
      </c>
      <c r="BW363" s="744">
        <v>996006</v>
      </c>
      <c r="BX363" s="519">
        <f t="shared" si="6077"/>
        <v>15.640699</v>
      </c>
      <c r="BY363" s="744">
        <v>1578174</v>
      </c>
      <c r="BZ363" s="519">
        <f t="shared" ref="BZ363" si="6953">SUM(BY352:BY363)/1000000</f>
        <v>23.369983000000001</v>
      </c>
      <c r="CA363" s="666">
        <f t="shared" ref="CA363" si="6954">CC363-BY363</f>
        <v>1621513</v>
      </c>
      <c r="CB363" s="519">
        <f t="shared" ref="CB363" si="6955">SUM(CA352:CA363)/1000000</f>
        <v>24.126625000000001</v>
      </c>
      <c r="CC363" s="744">
        <v>3199687</v>
      </c>
      <c r="CD363" s="519">
        <f t="shared" ref="CD363" si="6956">SUM(CC352:CC363)/1000000</f>
        <v>47.496608000000002</v>
      </c>
      <c r="CE363" s="666">
        <f t="shared" ref="CE363" si="6957">BS363+BY363</f>
        <v>2522213</v>
      </c>
      <c r="CF363" s="519">
        <f t="shared" ref="CF363" si="6958">SUM(CE352:CE363)/1000000</f>
        <v>37.622667</v>
      </c>
      <c r="CG363" s="666">
        <f t="shared" ref="CG363" si="6959">CI363-CE363</f>
        <v>1673782</v>
      </c>
      <c r="CH363" s="519">
        <f t="shared" ref="CH363" si="6960">SUM(CG352:CG363)/1000000</f>
        <v>25.534756000000002</v>
      </c>
      <c r="CI363" s="744">
        <v>4195995</v>
      </c>
      <c r="CJ363" s="471">
        <f t="shared" si="3163"/>
        <v>63.157423000000001</v>
      </c>
      <c r="CK363" s="96"/>
      <c r="CL363" s="680">
        <f>+CL361</f>
        <v>1010</v>
      </c>
      <c r="CM363" s="868">
        <f t="shared" si="4615"/>
        <v>1.0900990099009902</v>
      </c>
      <c r="CO363" s="96"/>
      <c r="CP363" s="666">
        <f t="shared" ref="CP363" si="6961">AZ363*$CM363</f>
        <v>615500.4237623763</v>
      </c>
      <c r="CQ363" s="693">
        <f t="shared" ref="CQ363" si="6962">SUM(CP352:CP363)/1000000</f>
        <v>8.0765459936607105</v>
      </c>
      <c r="CR363" s="666">
        <f t="shared" ref="CR363" si="6963">BB363*$CM363</f>
        <v>144395.60495049506</v>
      </c>
      <c r="CS363" s="693">
        <f t="shared" ref="CS363" si="6964">SUM(CR352:CR363)/1000000</f>
        <v>3.2676385613832015</v>
      </c>
      <c r="CT363" s="666">
        <f t="shared" ref="CT363" si="6965">BD363*$CM363</f>
        <v>759896.02871287137</v>
      </c>
      <c r="CU363" s="693">
        <f t="shared" ref="CU363" si="6966">SUM(CT352:CT363)/1000000</f>
        <v>11.34418455504391</v>
      </c>
      <c r="CV363" s="666">
        <f t="shared" ref="CV363" si="6967">BF363*$CM363</f>
        <v>435514.17623762379</v>
      </c>
      <c r="CW363" s="693">
        <f t="shared" ref="CW363" si="6968">SUM(CV352:CV363)/1000000</f>
        <v>4.5862011666188494</v>
      </c>
      <c r="CX363" s="666">
        <f t="shared" ref="CX363" si="6969">BH363*$CM363</f>
        <v>5041799.4891089117</v>
      </c>
      <c r="CY363" s="693">
        <f t="shared" ref="CY363" si="6970">SUM(CX352:CX363)/1000000</f>
        <v>55.580572199039025</v>
      </c>
      <c r="CZ363" s="666">
        <f t="shared" ref="CZ363" si="6971">BJ363*$CM363</f>
        <v>5477313.6653465349</v>
      </c>
      <c r="DA363" s="693">
        <f t="shared" ref="DA363" si="6972">SUM(CZ352:CZ363)/1000000</f>
        <v>60.166773365657875</v>
      </c>
      <c r="DB363" s="666">
        <f t="shared" ref="DB363" si="6973">BL363*$CM363</f>
        <v>1051014.6000000001</v>
      </c>
      <c r="DC363" s="693">
        <f t="shared" ref="DC363" si="6974">SUM(DB352:DB363)/1000000</f>
        <v>12.66274716027956</v>
      </c>
      <c r="DD363" s="666">
        <f t="shared" ref="DD363" si="6975">BN363*$CM363</f>
        <v>5186195.0940594068</v>
      </c>
      <c r="DE363" s="693">
        <f t="shared" ref="DE363" si="6976">SUM(DD352:DD363)/1000000</f>
        <v>58.848210760422226</v>
      </c>
      <c r="DF363" s="666">
        <f t="shared" ref="DF363" si="6977">BP363*$CM363</f>
        <v>6237801.6178217828</v>
      </c>
      <c r="DG363" s="693">
        <f t="shared" ref="DG363" si="6978">SUM(DF352:DF363)/1000000</f>
        <v>71.520029554272924</v>
      </c>
      <c r="DH363" s="20"/>
      <c r="DI363" s="666">
        <f t="shared" ref="DI363" si="6979">BS363*$CM363</f>
        <v>1029095.9792079208</v>
      </c>
      <c r="DJ363" s="693">
        <f t="shared" ref="DJ363" si="6980">SUM(DI352:DI363)/1000000</f>
        <v>15.586938112382549</v>
      </c>
      <c r="DK363" s="666">
        <f t="shared" ref="DK363" si="6981">BU363*$CM363</f>
        <v>56649.175247524756</v>
      </c>
      <c r="DL363" s="693">
        <f t="shared" ref="DL363" si="6982">SUM(DK352:DK363)/1000000</f>
        <v>1.5185583251080368</v>
      </c>
      <c r="DM363" s="666">
        <f t="shared" ref="DM363" si="6983">BW363*$CM363</f>
        <v>1085745.1544554457</v>
      </c>
      <c r="DN363" s="693">
        <f t="shared" ref="DN363" si="6984">SUM(DM352:DM363)/1000000</f>
        <v>17.10549643749059</v>
      </c>
      <c r="DO363" s="666">
        <f t="shared" ref="DO363" si="6985">BY363*$CM363</f>
        <v>1720365.9148514853</v>
      </c>
      <c r="DP363" s="693">
        <f t="shared" ref="DP363" si="6986">SUM(DO352:DO363)/1000000</f>
        <v>25.557820200599902</v>
      </c>
      <c r="DQ363" s="666">
        <f t="shared" ref="DQ363" si="6987">CA363*$CM363</f>
        <v>1767609.7158415844</v>
      </c>
      <c r="DR363" s="693">
        <f t="shared" ref="DR363" si="6988">SUM(DQ352:DQ363)/1000000</f>
        <v>26.384599710566306</v>
      </c>
      <c r="DS363" s="666">
        <f t="shared" ref="DS363" si="6989">CC363*$CM363</f>
        <v>3487975.6306930697</v>
      </c>
      <c r="DT363" s="693">
        <f t="shared" ref="DT363" si="6990">SUM(DS352:DS363)/1000000</f>
        <v>51.942419911166198</v>
      </c>
      <c r="DU363" s="666">
        <f t="shared" ref="DU363" si="6991">CE363*$CM363</f>
        <v>2749461.8940594061</v>
      </c>
      <c r="DV363" s="666">
        <f t="shared" ref="DV363" si="6992">SUM(DU352:DU363)/1000000</f>
        <v>41.144758312982447</v>
      </c>
      <c r="DW363" s="666">
        <f t="shared" ref="DW363" si="6993">CG363*$CM363</f>
        <v>1824588.1009900991</v>
      </c>
      <c r="DX363" s="693">
        <f t="shared" ref="DX363" si="6994">SUM(DW352:DW363)/1000000</f>
        <v>27.925176221195162</v>
      </c>
      <c r="DY363" s="666">
        <f t="shared" ref="DY363" si="6995">CI363*$CM363</f>
        <v>4574049.9950495055</v>
      </c>
      <c r="DZ363" s="693">
        <f t="shared" ref="DZ363" si="6996">SUM(DY352:DY363)/1000000</f>
        <v>69.069934534177619</v>
      </c>
      <c r="EA363" s="91"/>
      <c r="EB363" s="525" t="s">
        <v>998</v>
      </c>
      <c r="EC363" s="525" t="s">
        <v>998</v>
      </c>
      <c r="ED363" s="525" t="s">
        <v>998</v>
      </c>
      <c r="EE363" s="525" t="s">
        <v>998</v>
      </c>
      <c r="EF363" s="525" t="s">
        <v>998</v>
      </c>
      <c r="EG363" s="525" t="s">
        <v>998</v>
      </c>
      <c r="EH363" s="525" t="s">
        <v>998</v>
      </c>
      <c r="EI363" s="525" t="s">
        <v>998</v>
      </c>
      <c r="EJ363" s="525" t="s">
        <v>998</v>
      </c>
      <c r="EK363" s="525" t="s">
        <v>998</v>
      </c>
      <c r="EL363" s="525" t="s">
        <v>998</v>
      </c>
      <c r="EM363" s="525" t="s">
        <v>998</v>
      </c>
      <c r="EN363" s="525" t="s">
        <v>998</v>
      </c>
      <c r="EO363" s="525" t="s">
        <v>998</v>
      </c>
      <c r="EP363" s="525" t="s">
        <v>998</v>
      </c>
      <c r="EQ363" s="525" t="s">
        <v>998</v>
      </c>
      <c r="ER363" s="525" t="s">
        <v>998</v>
      </c>
      <c r="ES363" s="525" t="s">
        <v>998</v>
      </c>
      <c r="ET363" s="525" t="s">
        <v>998</v>
      </c>
    </row>
    <row r="364" spans="1:151">
      <c r="A364" s="61">
        <v>43983</v>
      </c>
      <c r="AY364" s="75"/>
      <c r="AZ364" s="744">
        <v>598508</v>
      </c>
      <c r="BA364" s="518">
        <f t="shared" ref="BA364" si="6997">SUM(AZ353:AZ364)/1000000</f>
        <v>7.4417980000000004</v>
      </c>
      <c r="BB364" s="666">
        <f t="shared" ref="BB364" si="6998">BD364-AZ364</f>
        <v>118141</v>
      </c>
      <c r="BC364" s="518">
        <f t="shared" ref="BC364" si="6999">SUM(BB353:BB364)/1000000</f>
        <v>2.8315030000000001</v>
      </c>
      <c r="BD364" s="744">
        <v>716649</v>
      </c>
      <c r="BE364" s="518">
        <f t="shared" si="5161"/>
        <v>10.273301</v>
      </c>
      <c r="BF364" s="744">
        <v>312372</v>
      </c>
      <c r="BG364" s="518">
        <f t="shared" ref="BG364" si="7000">SUM(BF353:BF364)/1000000</f>
        <v>4.1394799999999998</v>
      </c>
      <c r="BH364" s="666">
        <f t="shared" ref="BH364" si="7001">BJ364-BF364</f>
        <v>4309350</v>
      </c>
      <c r="BI364" s="518">
        <f t="shared" ref="BI364" si="7002">SUM(BH353:BH364)/1000000</f>
        <v>50.998468000000003</v>
      </c>
      <c r="BJ364" s="744">
        <v>4621722</v>
      </c>
      <c r="BK364" s="518">
        <f t="shared" ref="BK364" si="7003">SUM(BJ353:BJ364)/1000000</f>
        <v>55.137948000000002</v>
      </c>
      <c r="BL364" s="666">
        <f t="shared" ref="BL364" si="7004">AZ364+BF364</f>
        <v>910880</v>
      </c>
      <c r="BM364" s="518">
        <f t="shared" ref="BM364" si="7005">SUM(BL353:BL364)/1000000</f>
        <v>11.581277999999999</v>
      </c>
      <c r="BN364" s="666">
        <f t="shared" ref="BN364" si="7006">BB364+BH364</f>
        <v>4427491</v>
      </c>
      <c r="BO364" s="518">
        <f t="shared" ref="BO364" si="7007">SUM(BN353:BN364)/1000000</f>
        <v>53.829971</v>
      </c>
      <c r="BP364" s="744">
        <v>5338592</v>
      </c>
      <c r="BQ364" s="518">
        <f t="shared" si="5919"/>
        <v>65.418760000000006</v>
      </c>
      <c r="BR364" s="20"/>
      <c r="BS364" s="744">
        <v>977135</v>
      </c>
      <c r="BT364" s="519">
        <f t="shared" ref="BT364" si="7008">SUM(BS353:BS364)/1000000</f>
        <v>14.123029000000001</v>
      </c>
      <c r="BU364" s="666">
        <f t="shared" ref="BU364" si="7009">BW364-BS364</f>
        <v>62292</v>
      </c>
      <c r="BV364" s="519">
        <f t="shared" ref="BV364" si="7010">SUM(BU353:BU364)/1000000</f>
        <v>1.32501</v>
      </c>
      <c r="BW364" s="744">
        <v>1039427</v>
      </c>
      <c r="BX364" s="519">
        <f t="shared" si="6077"/>
        <v>15.448039</v>
      </c>
      <c r="BY364" s="744">
        <v>1699048</v>
      </c>
      <c r="BZ364" s="519">
        <f t="shared" ref="BZ364" si="7011">SUM(BY353:BY364)/1000000</f>
        <v>23.298962</v>
      </c>
      <c r="CA364" s="666">
        <f t="shared" ref="CA364" si="7012">CC364-BY364</f>
        <v>1580084</v>
      </c>
      <c r="CB364" s="519">
        <f t="shared" ref="CB364" si="7013">SUM(CA353:CA364)/1000000</f>
        <v>23.895522</v>
      </c>
      <c r="CC364" s="744">
        <v>3279132</v>
      </c>
      <c r="CD364" s="519">
        <f t="shared" ref="CD364" si="7014">SUM(CC353:CC364)/1000000</f>
        <v>47.194484000000003</v>
      </c>
      <c r="CE364" s="666">
        <f t="shared" ref="CE364" si="7015">BS364+BY364</f>
        <v>2676183</v>
      </c>
      <c r="CF364" s="519">
        <f t="shared" ref="CF364" si="7016">SUM(CE353:CE364)/1000000</f>
        <v>37.421990999999998</v>
      </c>
      <c r="CG364" s="666">
        <f t="shared" ref="CG364" si="7017">CI364-CE364</f>
        <v>1642979</v>
      </c>
      <c r="CH364" s="519">
        <f t="shared" ref="CH364" si="7018">SUM(CG353:CG364)/1000000</f>
        <v>25.239311000000001</v>
      </c>
      <c r="CI364" s="744">
        <v>4319162</v>
      </c>
      <c r="CJ364" s="471">
        <f t="shared" si="3163"/>
        <v>62.661301999999999</v>
      </c>
      <c r="CK364" s="96"/>
      <c r="CL364" s="690">
        <v>998</v>
      </c>
      <c r="CM364" s="868">
        <f t="shared" si="4615"/>
        <v>1.1032064128256514</v>
      </c>
      <c r="CO364" s="96"/>
      <c r="CP364" s="666">
        <f t="shared" ref="CP364" si="7019">AZ364*$CM364</f>
        <v>660277.86372745491</v>
      </c>
      <c r="CQ364" s="693">
        <f t="shared" ref="CQ364" si="7020">SUM(CP353:CP364)/1000000</f>
        <v>8.1409635346790026</v>
      </c>
      <c r="CR364" s="666">
        <f t="shared" ref="CR364" si="7021">BB364*$CM364</f>
        <v>130333.90881763528</v>
      </c>
      <c r="CS364" s="693">
        <f t="shared" ref="CS364" si="7022">SUM(CR353:CR364)/1000000</f>
        <v>3.0972876156191633</v>
      </c>
      <c r="CT364" s="666">
        <f t="shared" ref="CT364" si="7023">BD364*$CM364</f>
        <v>790611.77254509018</v>
      </c>
      <c r="CU364" s="693">
        <f t="shared" ref="CU364" si="7024">SUM(CT353:CT364)/1000000</f>
        <v>11.238251150298165</v>
      </c>
      <c r="CV364" s="666">
        <f t="shared" ref="CV364" si="7025">BF364*$CM364</f>
        <v>344610.79358717438</v>
      </c>
      <c r="CW364" s="693">
        <f t="shared" ref="CW364" si="7026">SUM(CV353:CV364)/1000000</f>
        <v>4.528032384508812</v>
      </c>
      <c r="CX364" s="666">
        <f t="shared" ref="CX364" si="7027">BH364*$CM364</f>
        <v>4754102.5551102208</v>
      </c>
      <c r="CY364" s="693">
        <f t="shared" ref="CY364" si="7028">SUM(CX353:CX364)/1000000</f>
        <v>55.775421691400254</v>
      </c>
      <c r="CZ364" s="666">
        <f t="shared" ref="CZ364" si="7029">BJ364*$CM364</f>
        <v>5098713.3486973951</v>
      </c>
      <c r="DA364" s="693">
        <f t="shared" ref="DA364" si="7030">SUM(CZ353:CZ364)/1000000</f>
        <v>60.303454075909059</v>
      </c>
      <c r="DB364" s="666">
        <f t="shared" ref="DB364" si="7031">BL364*$CM364</f>
        <v>1004888.6573146293</v>
      </c>
      <c r="DC364" s="693">
        <f t="shared" ref="DC364" si="7032">SUM(DB353:DB364)/1000000</f>
        <v>12.668995919187815</v>
      </c>
      <c r="DD364" s="666">
        <f t="shared" ref="DD364" si="7033">BN364*$CM364</f>
        <v>4884436.4639278557</v>
      </c>
      <c r="DE364" s="693">
        <f t="shared" ref="DE364" si="7034">SUM(DD353:DD364)/1000000</f>
        <v>58.872709307019413</v>
      </c>
      <c r="DF364" s="666">
        <f t="shared" ref="DF364" si="7035">BP364*$CM364</f>
        <v>5889568.9298597192</v>
      </c>
      <c r="DG364" s="693">
        <f t="shared" ref="DG364" si="7036">SUM(DF353:DF364)/1000000</f>
        <v>71.549925151463313</v>
      </c>
      <c r="DH364" s="20"/>
      <c r="DI364" s="666">
        <f t="shared" ref="DI364" si="7037">BS364*$CM364</f>
        <v>1077981.5981963929</v>
      </c>
      <c r="DJ364" s="693">
        <f t="shared" ref="DJ364" si="7038">SUM(DI353:DI364)/1000000</f>
        <v>15.45119880420444</v>
      </c>
      <c r="DK364" s="666">
        <f t="shared" ref="DK364" si="7039">BU364*$CM364</f>
        <v>68720.933867735468</v>
      </c>
      <c r="DL364" s="693">
        <f t="shared" ref="DL364" si="7040">SUM(DK353:DK364)/1000000</f>
        <v>1.4498768715255732</v>
      </c>
      <c r="DM364" s="666">
        <f t="shared" ref="DM364" si="7041">BW364*$CM364</f>
        <v>1146702.5320641282</v>
      </c>
      <c r="DN364" s="693">
        <f t="shared" ref="DN364" si="7042">SUM(DM353:DM364)/1000000</f>
        <v>16.901075675730013</v>
      </c>
      <c r="DO364" s="666">
        <f t="shared" ref="DO364" si="7043">BY364*$CM364</f>
        <v>1874400.6492985974</v>
      </c>
      <c r="DP364" s="693">
        <f t="shared" ref="DP364" si="7044">SUM(DO353:DO364)/1000000</f>
        <v>25.491139207468219</v>
      </c>
      <c r="DQ364" s="666">
        <f t="shared" ref="DQ364" si="7045">CA364*$CM364</f>
        <v>1743158.8016032064</v>
      </c>
      <c r="DR364" s="693">
        <f t="shared" ref="DR364" si="7046">SUM(DQ353:DQ364)/1000000</f>
        <v>26.141586313962335</v>
      </c>
      <c r="DS364" s="666">
        <f t="shared" ref="DS364" si="7047">CC364*$CM364</f>
        <v>3617559.4509018036</v>
      </c>
      <c r="DT364" s="693">
        <f t="shared" ref="DT364" si="7048">SUM(DS353:DS364)/1000000</f>
        <v>51.632725521430558</v>
      </c>
      <c r="DU364" s="666">
        <f t="shared" ref="DU364" si="7049">CE364*$CM364</f>
        <v>2952382.24749499</v>
      </c>
      <c r="DV364" s="666">
        <f t="shared" ref="DV364" si="7050">SUM(DU353:DU364)/1000000</f>
        <v>40.942338011672653</v>
      </c>
      <c r="DW364" s="666">
        <f t="shared" ref="DW364" si="7051">CG364*$CM364</f>
        <v>1812544.9689378759</v>
      </c>
      <c r="DX364" s="693">
        <f t="shared" ref="DX364" si="7052">SUM(DW353:DW364)/1000000</f>
        <v>27.612019174196789</v>
      </c>
      <c r="DY364" s="666">
        <f t="shared" ref="DY364" si="7053">CI364*$CM364</f>
        <v>4764927.2164328657</v>
      </c>
      <c r="DZ364" s="693">
        <f t="shared" ref="DZ364" si="7054">SUM(DY353:DY364)/1000000</f>
        <v>68.554357185869435</v>
      </c>
      <c r="EA364" s="91"/>
      <c r="EB364" s="525" t="s">
        <v>998</v>
      </c>
      <c r="EC364" s="525" t="s">
        <v>998</v>
      </c>
      <c r="ED364" s="525" t="s">
        <v>998</v>
      </c>
      <c r="EE364" s="525" t="s">
        <v>998</v>
      </c>
      <c r="EF364" s="525" t="s">
        <v>998</v>
      </c>
      <c r="EG364" s="525" t="s">
        <v>998</v>
      </c>
      <c r="EH364" s="525" t="s">
        <v>998</v>
      </c>
      <c r="EI364" s="525" t="s">
        <v>998</v>
      </c>
      <c r="EJ364" s="525" t="s">
        <v>998</v>
      </c>
      <c r="EK364" s="525" t="s">
        <v>998</v>
      </c>
      <c r="EL364" s="525" t="s">
        <v>998</v>
      </c>
      <c r="EM364" s="525" t="s">
        <v>998</v>
      </c>
      <c r="EN364" s="525" t="s">
        <v>998</v>
      </c>
      <c r="EO364" s="525" t="s">
        <v>998</v>
      </c>
      <c r="EP364" s="525" t="s">
        <v>998</v>
      </c>
      <c r="EQ364" s="525" t="s">
        <v>998</v>
      </c>
      <c r="ER364" s="525" t="s">
        <v>998</v>
      </c>
      <c r="ES364" s="525" t="s">
        <v>998</v>
      </c>
      <c r="ET364" s="525" t="s">
        <v>998</v>
      </c>
    </row>
    <row r="365" spans="1:151" ht="15.5" thickBot="1">
      <c r="A365" s="61">
        <v>44013</v>
      </c>
      <c r="AY365" s="75"/>
      <c r="AZ365" s="744">
        <v>570484</v>
      </c>
      <c r="BA365" s="518">
        <f t="shared" ref="BA365" si="7055">SUM(AZ354:AZ365)/1000000</f>
        <v>7.3972420000000003</v>
      </c>
      <c r="BB365" s="666">
        <f t="shared" ref="BB365" si="7056">BD365-AZ365</f>
        <v>193800</v>
      </c>
      <c r="BC365" s="518">
        <f t="shared" ref="BC365" si="7057">SUM(BB354:BB365)/1000000</f>
        <v>2.7976239999999999</v>
      </c>
      <c r="BD365" s="744">
        <v>764284</v>
      </c>
      <c r="BE365" s="518">
        <f t="shared" si="5161"/>
        <v>10.194865999999999</v>
      </c>
      <c r="BF365" s="744">
        <v>396605</v>
      </c>
      <c r="BG365" s="518">
        <f t="shared" ref="BG365" si="7058">SUM(BF354:BF365)/1000000</f>
        <v>4.2091539999999998</v>
      </c>
      <c r="BH365" s="666">
        <f t="shared" ref="BH365" si="7059">BJ365-BF365</f>
        <v>4050413</v>
      </c>
      <c r="BI365" s="518">
        <f t="shared" ref="BI365" si="7060">SUM(BH354:BH365)/1000000</f>
        <v>50.936514000000003</v>
      </c>
      <c r="BJ365" s="744">
        <v>4447018</v>
      </c>
      <c r="BK365" s="518">
        <f t="shared" ref="BK365" si="7061">SUM(BJ354:BJ365)/1000000</f>
        <v>55.145668000000001</v>
      </c>
      <c r="BL365" s="666">
        <f t="shared" ref="BL365" si="7062">AZ365+BF365</f>
        <v>967089</v>
      </c>
      <c r="BM365" s="518">
        <f t="shared" ref="BM365" si="7063">SUM(BL354:BL365)/1000000</f>
        <v>11.606396</v>
      </c>
      <c r="BN365" s="666">
        <f t="shared" ref="BN365" si="7064">BB365+BH365</f>
        <v>4244213</v>
      </c>
      <c r="BO365" s="518">
        <f t="shared" ref="BO365" si="7065">SUM(BN354:BN365)/1000000</f>
        <v>53.734138000000002</v>
      </c>
      <c r="BP365" s="744">
        <v>5211753</v>
      </c>
      <c r="BQ365" s="518">
        <f t="shared" si="5919"/>
        <v>65.347357000000002</v>
      </c>
      <c r="BR365" s="20"/>
      <c r="BS365" s="744">
        <v>1131911</v>
      </c>
      <c r="BT365" s="519">
        <f t="shared" ref="BT365" si="7066">SUM(BS354:BS365)/1000000</f>
        <v>13.869396999999999</v>
      </c>
      <c r="BU365" s="666">
        <f t="shared" ref="BU365" si="7067">BW365-BS365</f>
        <v>60133</v>
      </c>
      <c r="BV365" s="519">
        <f t="shared" ref="BV365" si="7068">SUM(BU354:BU365)/1000000</f>
        <v>1.2198850000000001</v>
      </c>
      <c r="BW365" s="744">
        <v>1192044</v>
      </c>
      <c r="BX365" s="519">
        <f t="shared" si="6077"/>
        <v>15.089282000000001</v>
      </c>
      <c r="BY365" s="744">
        <v>1925400</v>
      </c>
      <c r="BZ365" s="519">
        <f t="shared" ref="BZ365" si="7069">SUM(BY354:BY365)/1000000</f>
        <v>23.113734999999998</v>
      </c>
      <c r="CA365" s="666">
        <f t="shared" ref="CA365" si="7070">CC365-BY365</f>
        <v>1555589</v>
      </c>
      <c r="CB365" s="519">
        <f t="shared" ref="CB365" si="7071">SUM(CA354:CA365)/1000000</f>
        <v>23.237838</v>
      </c>
      <c r="CC365" s="744">
        <v>3480989</v>
      </c>
      <c r="CD365" s="519">
        <f t="shared" ref="CD365" si="7072">SUM(CC354:CC365)/1000000</f>
        <v>46.351573000000002</v>
      </c>
      <c r="CE365" s="666">
        <f t="shared" ref="CE365" si="7073">BS365+BY365</f>
        <v>3057311</v>
      </c>
      <c r="CF365" s="519">
        <f t="shared" ref="CF365" si="7074">SUM(CE354:CE365)/1000000</f>
        <v>36.983131999999998</v>
      </c>
      <c r="CG365" s="666">
        <f t="shared" ref="CG365" si="7075">CI365-CE365</f>
        <v>1616252</v>
      </c>
      <c r="CH365" s="519">
        <f t="shared" ref="CH365" si="7076">SUM(CG354:CG365)/1000000</f>
        <v>24.474692999999998</v>
      </c>
      <c r="CI365" s="744">
        <v>4673563</v>
      </c>
      <c r="CJ365" s="471">
        <f t="shared" si="3163"/>
        <v>61.457825</v>
      </c>
      <c r="CK365" s="96"/>
      <c r="CL365" s="680">
        <f>+CL364</f>
        <v>998</v>
      </c>
      <c r="CM365" s="868">
        <f t="shared" si="4615"/>
        <v>1.1032064128256514</v>
      </c>
      <c r="CO365" s="96"/>
      <c r="CP365" s="666">
        <f t="shared" ref="CP365" si="7077">AZ365*$CM365</f>
        <v>629361.60721442883</v>
      </c>
      <c r="CQ365" s="693">
        <f t="shared" ref="CQ365" si="7078">SUM(CP354:CP365)/1000000</f>
        <v>8.0958639466743065</v>
      </c>
      <c r="CR365" s="666">
        <f t="shared" ref="CR365" si="7079">BB365*$CM365</f>
        <v>213801.40280561123</v>
      </c>
      <c r="CS365" s="693">
        <f t="shared" ref="CS365" si="7080">SUM(CR354:CR365)/1000000</f>
        <v>3.0614131429267664</v>
      </c>
      <c r="CT365" s="666">
        <f t="shared" ref="CT365" si="7081">BD365*$CM365</f>
        <v>843163.01002004009</v>
      </c>
      <c r="CU365" s="693">
        <f t="shared" ref="CU365" si="7082">SUM(CT354:CT365)/1000000</f>
        <v>11.157277089601072</v>
      </c>
      <c r="CV365" s="666">
        <f t="shared" ref="CV365" si="7083">BF365*$CM365</f>
        <v>437537.17935871746</v>
      </c>
      <c r="CW365" s="693">
        <f t="shared" ref="CW365" si="7084">SUM(CV354:CV365)/1000000</f>
        <v>4.6070526007201185</v>
      </c>
      <c r="CX365" s="666">
        <f t="shared" ref="CX365" si="7085">BH365*$CM365</f>
        <v>4468441.5961923851</v>
      </c>
      <c r="CY365" s="693">
        <f t="shared" ref="CY365" si="7086">SUM(CX354:CX365)/1000000</f>
        <v>55.73418593002291</v>
      </c>
      <c r="CZ365" s="666">
        <f t="shared" ref="CZ365" si="7087">BJ365*$CM365</f>
        <v>4905978.7755511021</v>
      </c>
      <c r="DA365" s="693">
        <f t="shared" ref="DA365" si="7088">SUM(CZ354:CZ365)/1000000</f>
        <v>60.341238530743027</v>
      </c>
      <c r="DB365" s="666">
        <f t="shared" ref="DB365" si="7089">BL365*$CM365</f>
        <v>1066898.7865731462</v>
      </c>
      <c r="DC365" s="693">
        <f t="shared" ref="DC365" si="7090">SUM(DB354:DB365)/1000000</f>
        <v>12.702916547394425</v>
      </c>
      <c r="DD365" s="666">
        <f t="shared" ref="DD365" si="7091">BN365*$CM365</f>
        <v>4682242.9989979966</v>
      </c>
      <c r="DE365" s="693">
        <f t="shared" ref="DE365" si="7092">SUM(DD354:DD365)/1000000</f>
        <v>58.795599072949678</v>
      </c>
      <c r="DF365" s="666">
        <f t="shared" ref="DF365" si="7093">BP365*$CM365</f>
        <v>5749639.3316633273</v>
      </c>
      <c r="DG365" s="693">
        <f t="shared" ref="DG365" si="7094">SUM(DF354:DF365)/1000000</f>
        <v>71.505984048863695</v>
      </c>
      <c r="DH365" s="20"/>
      <c r="DI365" s="666">
        <f t="shared" ref="DI365" si="7095">BS365*$CM365</f>
        <v>1248731.4739478959</v>
      </c>
      <c r="DJ365" s="693">
        <f t="shared" ref="DJ365" si="7096">SUM(DI354:DI365)/1000000</f>
        <v>15.180525056040782</v>
      </c>
      <c r="DK365" s="666">
        <f t="shared" ref="DK365" si="7097">BU365*$CM365</f>
        <v>66339.111222444888</v>
      </c>
      <c r="DL365" s="693">
        <f t="shared" ref="DL365" si="7098">SUM(DK354:DK365)/1000000</f>
        <v>1.3349918213934364</v>
      </c>
      <c r="DM365" s="666">
        <f t="shared" ref="DM365" si="7099">BW365*$CM365</f>
        <v>1315070.5851703407</v>
      </c>
      <c r="DN365" s="693">
        <f t="shared" ref="DN365" si="7100">SUM(DM354:DM365)/1000000</f>
        <v>16.515516877434219</v>
      </c>
      <c r="DO365" s="666">
        <f t="shared" ref="DO365" si="7101">BY365*$CM365</f>
        <v>2124113.6272545089</v>
      </c>
      <c r="DP365" s="693">
        <f t="shared" ref="DP365" si="7102">SUM(DO354:DO365)/1000000</f>
        <v>25.300710676356196</v>
      </c>
      <c r="DQ365" s="666">
        <f t="shared" ref="DQ365" si="7103">CA365*$CM365</f>
        <v>1716135.7605210422</v>
      </c>
      <c r="DR365" s="693">
        <f t="shared" ref="DR365" si="7104">SUM(DQ354:DQ365)/1000000</f>
        <v>25.430616922092941</v>
      </c>
      <c r="DS365" s="666">
        <f t="shared" ref="DS365" si="7105">CC365*$CM365</f>
        <v>3840249.3877755511</v>
      </c>
      <c r="DT365" s="693">
        <f t="shared" ref="DT365" si="7106">SUM(DS354:DS365)/1000000</f>
        <v>50.731327598449134</v>
      </c>
      <c r="DU365" s="666">
        <f t="shared" ref="DU365" si="7107">CE365*$CM365</f>
        <v>3372845.1012024051</v>
      </c>
      <c r="DV365" s="666">
        <f t="shared" ref="DV365" si="7108">SUM(DU354:DU365)/1000000</f>
        <v>40.481235732396975</v>
      </c>
      <c r="DW365" s="666">
        <f t="shared" ref="DW365" si="7109">CG365*$CM365</f>
        <v>1783059.5711422847</v>
      </c>
      <c r="DX365" s="693">
        <f t="shared" ref="DX365" si="7110">SUM(DW354:DW365)/1000000</f>
        <v>26.784184452510388</v>
      </c>
      <c r="DY365" s="666">
        <f t="shared" ref="DY365" si="7111">CI365*$CM365</f>
        <v>5155904.6723446893</v>
      </c>
      <c r="DZ365" s="693">
        <f t="shared" ref="DZ365" si="7112">SUM(DY354:DY365)/1000000</f>
        <v>67.265420184907342</v>
      </c>
      <c r="EA365" s="91"/>
      <c r="EB365" s="525" t="s">
        <v>998</v>
      </c>
      <c r="EC365" s="525" t="s">
        <v>998</v>
      </c>
      <c r="ED365" s="525" t="s">
        <v>998</v>
      </c>
      <c r="EE365" s="525" t="s">
        <v>998</v>
      </c>
      <c r="EF365" s="525" t="s">
        <v>998</v>
      </c>
      <c r="EG365" s="525" t="s">
        <v>998</v>
      </c>
      <c r="EH365" s="525" t="s">
        <v>998</v>
      </c>
      <c r="EI365" s="525" t="s">
        <v>998</v>
      </c>
      <c r="EJ365" s="525" t="s">
        <v>998</v>
      </c>
      <c r="EK365" s="525" t="s">
        <v>998</v>
      </c>
      <c r="EL365" s="525" t="s">
        <v>998</v>
      </c>
      <c r="EM365" s="525" t="s">
        <v>998</v>
      </c>
      <c r="EN365" s="525" t="s">
        <v>998</v>
      </c>
      <c r="EO365" s="525" t="s">
        <v>998</v>
      </c>
      <c r="EP365" s="525" t="s">
        <v>998</v>
      </c>
      <c r="EQ365" s="525" t="s">
        <v>998</v>
      </c>
      <c r="ER365" s="525" t="s">
        <v>998</v>
      </c>
      <c r="ES365" s="525" t="s">
        <v>998</v>
      </c>
      <c r="ET365" s="525" t="s">
        <v>998</v>
      </c>
    </row>
    <row r="366" spans="1:151" ht="15.5" thickBot="1">
      <c r="A366" s="61">
        <v>44044</v>
      </c>
      <c r="AY366" s="75"/>
      <c r="AZ366" s="744">
        <v>564956</v>
      </c>
      <c r="BA366" s="518">
        <f t="shared" ref="BA366" si="7113">SUM(AZ355:AZ366)/1000000</f>
        <v>7.3324239999999996</v>
      </c>
      <c r="BB366" s="666">
        <f t="shared" ref="BB366" si="7114">BD366-AZ366</f>
        <v>103074</v>
      </c>
      <c r="BC366" s="518">
        <f t="shared" ref="BC366" si="7115">SUM(BB355:BB366)/1000000</f>
        <v>2.6286710000000002</v>
      </c>
      <c r="BD366" s="744">
        <v>668030</v>
      </c>
      <c r="BE366" s="518">
        <f t="shared" si="5161"/>
        <v>9.9610950000000003</v>
      </c>
      <c r="BF366" s="744">
        <v>377186</v>
      </c>
      <c r="BG366" s="518">
        <f t="shared" ref="BG366" si="7116">SUM(BF355:BF366)/1000000</f>
        <v>4.220008</v>
      </c>
      <c r="BH366" s="666">
        <f t="shared" ref="BH366" si="7117">BJ366-BF366</f>
        <v>3333192</v>
      </c>
      <c r="BI366" s="518">
        <f t="shared" ref="BI366" si="7118">SUM(BH355:BH366)/1000000</f>
        <v>51.084822000000003</v>
      </c>
      <c r="BJ366" s="744">
        <v>3710378</v>
      </c>
      <c r="BK366" s="518">
        <f t="shared" ref="BK366" si="7119">SUM(BJ355:BJ366)/1000000</f>
        <v>55.304830000000003</v>
      </c>
      <c r="BL366" s="666">
        <f t="shared" ref="BL366" si="7120">AZ366+BF366</f>
        <v>942142</v>
      </c>
      <c r="BM366" s="518">
        <f t="shared" ref="BM366" si="7121">SUM(BL355:BL366)/1000000</f>
        <v>11.552432</v>
      </c>
      <c r="BN366" s="666">
        <f t="shared" ref="BN366" si="7122">BB366+BH366</f>
        <v>3436266</v>
      </c>
      <c r="BO366" s="518">
        <f t="shared" ref="BO366" si="7123">SUM(BN355:BN366)/1000000</f>
        <v>53.713493</v>
      </c>
      <c r="BP366" s="744">
        <v>4378788</v>
      </c>
      <c r="BQ366" s="518">
        <f t="shared" si="5919"/>
        <v>65.272306</v>
      </c>
      <c r="BR366" s="20"/>
      <c r="BS366" s="744">
        <v>1219999</v>
      </c>
      <c r="BT366" s="519">
        <f t="shared" ref="BT366" si="7124">SUM(BS355:BS366)/1000000</f>
        <v>13.910932000000001</v>
      </c>
      <c r="BU366" s="666">
        <f t="shared" ref="BU366" si="7125">BW366-BS366</f>
        <v>50700</v>
      </c>
      <c r="BV366" s="519">
        <f t="shared" ref="BV366" si="7126">SUM(BU355:BU366)/1000000</f>
        <v>1.1388419999999999</v>
      </c>
      <c r="BW366" s="744">
        <v>1270699</v>
      </c>
      <c r="BX366" s="519">
        <f t="shared" si="6077"/>
        <v>15.049773999999999</v>
      </c>
      <c r="BY366" s="744">
        <v>1858294</v>
      </c>
      <c r="BZ366" s="519">
        <f t="shared" ref="BZ366" si="7127">SUM(BY355:BY366)/1000000</f>
        <v>22.821079000000001</v>
      </c>
      <c r="CA366" s="666">
        <f t="shared" ref="CA366" si="7128">CC366-BY366</f>
        <v>1791824</v>
      </c>
      <c r="CB366" s="519">
        <f t="shared" ref="CB366" si="7129">SUM(CA355:CA366)/1000000</f>
        <v>22.677873000000002</v>
      </c>
      <c r="CC366" s="744">
        <v>3650118</v>
      </c>
      <c r="CD366" s="519">
        <f t="shared" ref="CD366" si="7130">SUM(CC355:CC366)/1000000</f>
        <v>45.498952000000003</v>
      </c>
      <c r="CE366" s="666">
        <f t="shared" ref="CE366" si="7131">BS366+BY366</f>
        <v>3078293</v>
      </c>
      <c r="CF366" s="519">
        <f t="shared" ref="CF366" si="7132">SUM(CE355:CE366)/1000000</f>
        <v>36.732011</v>
      </c>
      <c r="CG366" s="666">
        <f t="shared" ref="CG366" si="7133">CI366-CE366</f>
        <v>1843018</v>
      </c>
      <c r="CH366" s="519">
        <f t="shared" ref="CH366" si="7134">SUM(CG355:CG366)/1000000</f>
        <v>23.832321</v>
      </c>
      <c r="CI366" s="744">
        <v>4921311</v>
      </c>
      <c r="CJ366" s="471">
        <f t="shared" si="3163"/>
        <v>60.564332</v>
      </c>
      <c r="CK366" s="96"/>
      <c r="CL366" s="680">
        <f>+CL364</f>
        <v>998</v>
      </c>
      <c r="CM366" s="868">
        <f t="shared" si="4615"/>
        <v>1.1032064128256514</v>
      </c>
      <c r="CO366" s="96"/>
      <c r="CP366" s="666">
        <f t="shared" ref="CP366" si="7135">AZ366*$CM366</f>
        <v>623263.08216432866</v>
      </c>
      <c r="CQ366" s="693">
        <f t="shared" ref="CQ366" si="7136">SUM(CP355:CP366)/1000000</f>
        <v>8.0285083296354482</v>
      </c>
      <c r="CR366" s="666">
        <f t="shared" ref="CR366" si="7137">BB366*$CM366</f>
        <v>113711.89779559118</v>
      </c>
      <c r="CS366" s="693">
        <f t="shared" ref="CS366" si="7138">SUM(CR355:CR366)/1000000</f>
        <v>2.8768165476944687</v>
      </c>
      <c r="CT366" s="666">
        <f t="shared" ref="CT366" si="7139">BD366*$CM366</f>
        <v>736974.97995991982</v>
      </c>
      <c r="CU366" s="693">
        <f t="shared" ref="CU366" si="7140">SUM(CT355:CT366)/1000000</f>
        <v>10.905324877329917</v>
      </c>
      <c r="CV366" s="666">
        <f t="shared" ref="CV366" si="7141">BF366*$CM366</f>
        <v>416114.01402805612</v>
      </c>
      <c r="CW366" s="693">
        <f t="shared" ref="CW366" si="7142">SUM(CV355:CV366)/1000000</f>
        <v>4.6214419812820395</v>
      </c>
      <c r="CX366" s="666">
        <f t="shared" ref="CX366" si="7143">BH366*$CM366</f>
        <v>3677198.7895791586</v>
      </c>
      <c r="CY366" s="693">
        <f t="shared" ref="CY366" si="7144">SUM(CX355:CX366)/1000000</f>
        <v>55.918797783347095</v>
      </c>
      <c r="CZ366" s="666">
        <f t="shared" ref="CZ366" si="7145">BJ366*$CM366</f>
        <v>4093312.8036072147</v>
      </c>
      <c r="DA366" s="693">
        <f t="shared" ref="DA366" si="7146">SUM(CZ355:CZ366)/1000000</f>
        <v>60.540239764629135</v>
      </c>
      <c r="DB366" s="666">
        <f t="shared" ref="DB366" si="7147">BL366*$CM366</f>
        <v>1039377.0961923848</v>
      </c>
      <c r="DC366" s="693">
        <f t="shared" ref="DC366" si="7148">SUM(DB355:DB366)/1000000</f>
        <v>12.649950310917488</v>
      </c>
      <c r="DD366" s="666">
        <f t="shared" ref="DD366" si="7149">BN366*$CM366</f>
        <v>3790910.6873747497</v>
      </c>
      <c r="DE366" s="693">
        <f t="shared" ref="DE366" si="7150">SUM(DD355:DD366)/1000000</f>
        <v>58.795614331041563</v>
      </c>
      <c r="DF366" s="666">
        <f t="shared" ref="DF366" si="7151">BP366*$CM366</f>
        <v>4830707.0020040078</v>
      </c>
      <c r="DG366" s="693">
        <f t="shared" ref="DG366" si="7152">SUM(DF355:DF366)/1000000</f>
        <v>71.452550872580844</v>
      </c>
      <c r="DH366" s="20"/>
      <c r="DI366" s="666">
        <f t="shared" ref="DI366" si="7153">BS366*$CM366</f>
        <v>1345910.7204408818</v>
      </c>
      <c r="DJ366" s="693">
        <f t="shared" ref="DJ366" si="7154">SUM(DI355:DI366)/1000000</f>
        <v>15.234116190824295</v>
      </c>
      <c r="DK366" s="666">
        <f t="shared" ref="DK366" si="7155">BU366*$CM366</f>
        <v>55932.565130260526</v>
      </c>
      <c r="DL366" s="693">
        <f t="shared" ref="DL366" si="7156">SUM(DK355:DK366)/1000000</f>
        <v>1.2464532281571634</v>
      </c>
      <c r="DM366" s="666">
        <f t="shared" ref="DM366" si="7157">BW366*$CM366</f>
        <v>1401843.2855711423</v>
      </c>
      <c r="DN366" s="693">
        <f t="shared" ref="DN366" si="7158">SUM(DM355:DM366)/1000000</f>
        <v>16.48056941898146</v>
      </c>
      <c r="DO366" s="666">
        <f t="shared" ref="DO366" si="7159">BY366*$CM366</f>
        <v>2050081.8577154309</v>
      </c>
      <c r="DP366" s="693">
        <f t="shared" ref="DP366" si="7160">SUM(DO355:DO366)/1000000</f>
        <v>24.99203162769712</v>
      </c>
      <c r="DQ366" s="666">
        <f t="shared" ref="DQ366" si="7161">CA366*$CM366</f>
        <v>1976751.7274549098</v>
      </c>
      <c r="DR366" s="693">
        <f t="shared" ref="DR366" si="7162">SUM(DQ355:DQ366)/1000000</f>
        <v>24.828364975245062</v>
      </c>
      <c r="DS366" s="666">
        <f t="shared" ref="DS366" si="7163">CC366*$CM366</f>
        <v>4026833.5851703407</v>
      </c>
      <c r="DT366" s="693">
        <f t="shared" ref="DT366" si="7164">SUM(DS355:DS366)/1000000</f>
        <v>49.820396602942182</v>
      </c>
      <c r="DU366" s="666">
        <f t="shared" ref="DU366" si="7165">CE366*$CM366</f>
        <v>3395992.5781563129</v>
      </c>
      <c r="DV366" s="666">
        <f t="shared" ref="DV366" si="7166">SUM(DU355:DU366)/1000000</f>
        <v>40.226147818521419</v>
      </c>
      <c r="DW366" s="666">
        <f t="shared" ref="DW366" si="7167">CG366*$CM366</f>
        <v>2033229.2765531063</v>
      </c>
      <c r="DX366" s="693">
        <f t="shared" ref="DX366" si="7168">SUM(DW355:DW366)/1000000</f>
        <v>26.091901388426042</v>
      </c>
      <c r="DY366" s="666">
        <f t="shared" ref="DY366" si="7169">CI366*$CM366</f>
        <v>5429221.8547094194</v>
      </c>
      <c r="DZ366" s="693">
        <f t="shared" ref="DZ366" si="7170">SUM(DY355:DY366)/1000000</f>
        <v>66.31804920694745</v>
      </c>
      <c r="EA366" s="91"/>
      <c r="EB366" s="525" t="s">
        <v>998</v>
      </c>
      <c r="EC366" s="525" t="s">
        <v>998</v>
      </c>
      <c r="ED366" s="525" t="s">
        <v>998</v>
      </c>
      <c r="EE366" s="525" t="s">
        <v>998</v>
      </c>
      <c r="EF366" s="525" t="s">
        <v>998</v>
      </c>
      <c r="EG366" s="525" t="s">
        <v>998</v>
      </c>
      <c r="EH366" s="525" t="s">
        <v>998</v>
      </c>
      <c r="EI366" s="525" t="s">
        <v>998</v>
      </c>
      <c r="EJ366" s="525" t="s">
        <v>998</v>
      </c>
      <c r="EK366" s="525" t="s">
        <v>998</v>
      </c>
      <c r="EL366" s="525" t="s">
        <v>998</v>
      </c>
      <c r="EM366" s="525" t="s">
        <v>998</v>
      </c>
      <c r="EN366" s="525" t="s">
        <v>998</v>
      </c>
      <c r="EO366" s="525" t="s">
        <v>998</v>
      </c>
      <c r="EP366" s="525" t="s">
        <v>998</v>
      </c>
      <c r="EQ366" s="525" t="s">
        <v>998</v>
      </c>
      <c r="ER366" s="525" t="s">
        <v>998</v>
      </c>
      <c r="ES366" s="525" t="s">
        <v>998</v>
      </c>
      <c r="ET366" s="525" t="s">
        <v>998</v>
      </c>
    </row>
    <row r="367" spans="1:151">
      <c r="A367" s="61">
        <v>44075</v>
      </c>
      <c r="AY367" s="75"/>
      <c r="AZ367" s="744">
        <v>529140</v>
      </c>
      <c r="BA367" s="518">
        <f t="shared" ref="BA367" si="7171">SUM(AZ356:AZ367)/1000000</f>
        <v>7.2333780000000001</v>
      </c>
      <c r="BB367" s="666">
        <f t="shared" ref="BB367" si="7172">BD367-AZ367</f>
        <v>198334</v>
      </c>
      <c r="BC367" s="518">
        <f t="shared" ref="BC367" si="7173">SUM(BB356:BB367)/1000000</f>
        <v>2.4773040000000002</v>
      </c>
      <c r="BD367" s="744">
        <v>727474</v>
      </c>
      <c r="BE367" s="518">
        <f t="shared" si="5161"/>
        <v>9.7106820000000003</v>
      </c>
      <c r="BF367" s="744">
        <v>381067</v>
      </c>
      <c r="BG367" s="518">
        <f t="shared" ref="BG367" si="7174">SUM(BF356:BF367)/1000000</f>
        <v>4.2657990000000003</v>
      </c>
      <c r="BH367" s="666">
        <f t="shared" ref="BH367" si="7175">BJ367-BF367</f>
        <v>3122230</v>
      </c>
      <c r="BI367" s="518">
        <f t="shared" ref="BI367" si="7176">SUM(BH356:BH367)/1000000</f>
        <v>50.692808999999997</v>
      </c>
      <c r="BJ367" s="744">
        <v>3503297</v>
      </c>
      <c r="BK367" s="518">
        <f t="shared" ref="BK367" si="7177">SUM(BJ356:BJ367)/1000000</f>
        <v>54.958607999999998</v>
      </c>
      <c r="BL367" s="666">
        <f t="shared" ref="BL367" si="7178">AZ367+BF367</f>
        <v>910207</v>
      </c>
      <c r="BM367" s="518">
        <f t="shared" ref="BM367" si="7179">SUM(BL356:BL367)/1000000</f>
        <v>11.499177</v>
      </c>
      <c r="BN367" s="666">
        <f t="shared" ref="BN367" si="7180">BB367+BH367</f>
        <v>3320564</v>
      </c>
      <c r="BO367" s="518">
        <f t="shared" ref="BO367" si="7181">SUM(BN356:BN367)/1000000</f>
        <v>53.170113000000001</v>
      </c>
      <c r="BP367" s="744">
        <v>4231066</v>
      </c>
      <c r="BQ367" s="518">
        <f t="shared" si="5919"/>
        <v>64.675000999999995</v>
      </c>
      <c r="BR367" s="20"/>
      <c r="BS367" s="744">
        <v>1155257</v>
      </c>
      <c r="BT367" s="519">
        <f t="shared" ref="BT367" si="7182">SUM(BS356:BS367)/1000000</f>
        <v>13.737878</v>
      </c>
      <c r="BU367" s="666">
        <f t="shared" ref="BU367" si="7183">BW367-BS367</f>
        <v>66245</v>
      </c>
      <c r="BV367" s="519">
        <f t="shared" ref="BV367" si="7184">SUM(BU356:BU367)/1000000</f>
        <v>1.072306</v>
      </c>
      <c r="BW367" s="744">
        <v>1221502</v>
      </c>
      <c r="BX367" s="519">
        <f t="shared" si="6077"/>
        <v>14.810184</v>
      </c>
      <c r="BY367" s="744">
        <v>1984370</v>
      </c>
      <c r="BZ367" s="519">
        <f t="shared" ref="BZ367" si="7185">SUM(BY356:BY367)/1000000</f>
        <v>22.522349999999999</v>
      </c>
      <c r="CA367" s="666">
        <f t="shared" ref="CA367" si="7186">CC367-BY367</f>
        <v>1985725</v>
      </c>
      <c r="CB367" s="519">
        <f t="shared" ref="CB367" si="7187">SUM(CA356:CA367)/1000000</f>
        <v>22.595465999999998</v>
      </c>
      <c r="CC367" s="744">
        <v>3970095</v>
      </c>
      <c r="CD367" s="519">
        <f t="shared" ref="CD367" si="7188">SUM(CC356:CC367)/1000000</f>
        <v>45.117815999999998</v>
      </c>
      <c r="CE367" s="666">
        <f t="shared" ref="CE367" si="7189">BS367+BY367</f>
        <v>3139627</v>
      </c>
      <c r="CF367" s="519">
        <f t="shared" ref="CF367" si="7190">SUM(CE356:CE367)/1000000</f>
        <v>36.260227999999998</v>
      </c>
      <c r="CG367" s="666">
        <f t="shared" ref="CG367" si="7191">CI367-CE367</f>
        <v>2052635</v>
      </c>
      <c r="CH367" s="519">
        <f t="shared" ref="CH367" si="7192">SUM(CG356:CG367)/1000000</f>
        <v>23.681958999999999</v>
      </c>
      <c r="CI367" s="744">
        <v>5192262</v>
      </c>
      <c r="CJ367" s="471">
        <f t="shared" si="3163"/>
        <v>59.942186999999997</v>
      </c>
      <c r="CK367" s="96"/>
      <c r="CL367" s="696">
        <v>1004</v>
      </c>
      <c r="CM367" s="868">
        <f t="shared" si="4615"/>
        <v>1.096613545816733</v>
      </c>
      <c r="CO367" s="96"/>
      <c r="CP367" s="666">
        <f t="shared" ref="CP367" si="7193">AZ367*$CM367</f>
        <v>580262.09163346607</v>
      </c>
      <c r="CQ367" s="693">
        <f t="shared" ref="CQ367" si="7194">SUM(CP356:CP367)/1000000</f>
        <v>7.920578594403243</v>
      </c>
      <c r="CR367" s="666">
        <f t="shared" ref="CR367" si="7195">BB367*$CM367</f>
        <v>217495.75099601591</v>
      </c>
      <c r="CS367" s="693">
        <f t="shared" ref="CS367" si="7196">SUM(CR356:CR367)/1000000</f>
        <v>2.7112070240636195</v>
      </c>
      <c r="CT367" s="666">
        <f t="shared" ref="CT367" si="7197">BD367*$CM367</f>
        <v>797757.84262948204</v>
      </c>
      <c r="CU367" s="693">
        <f t="shared" ref="CU367" si="7198">SUM(CT356:CT367)/1000000</f>
        <v>10.631785618466862</v>
      </c>
      <c r="CV367" s="666">
        <f t="shared" ref="CV367" si="7199">BF367*$CM367</f>
        <v>417883.23406374501</v>
      </c>
      <c r="CW367" s="693">
        <f t="shared" ref="CW367" si="7200">SUM(CV356:CV367)/1000000</f>
        <v>4.6720228511666804</v>
      </c>
      <c r="CX367" s="666">
        <f t="shared" ref="CX367" si="7201">BH367*$CM367</f>
        <v>3423879.7111553783</v>
      </c>
      <c r="CY367" s="693">
        <f t="shared" ref="CY367" si="7202">SUM(CX356:CX367)/1000000</f>
        <v>55.492745610920387</v>
      </c>
      <c r="CZ367" s="666">
        <f t="shared" ref="CZ367" si="7203">BJ367*$CM367</f>
        <v>3841762.9452191233</v>
      </c>
      <c r="DA367" s="693">
        <f t="shared" ref="DA367" si="7204">SUM(CZ356:CZ367)/1000000</f>
        <v>60.164768462087061</v>
      </c>
      <c r="DB367" s="666">
        <f t="shared" ref="DB367" si="7205">BL367*$CM367</f>
        <v>998145.32569721108</v>
      </c>
      <c r="DC367" s="693">
        <f t="shared" ref="DC367" si="7206">SUM(DB356:DB367)/1000000</f>
        <v>12.592601445569921</v>
      </c>
      <c r="DD367" s="666">
        <f t="shared" ref="DD367" si="7207">BN367*$CM367</f>
        <v>3641375.4621513942</v>
      </c>
      <c r="DE367" s="693">
        <f t="shared" ref="DE367" si="7208">SUM(DD356:DD367)/1000000</f>
        <v>58.203952634983992</v>
      </c>
      <c r="DF367" s="666">
        <f t="shared" ref="DF367" si="7209">BP367*$CM367</f>
        <v>4639844.2888446208</v>
      </c>
      <c r="DG367" s="693">
        <f t="shared" ref="DG367" si="7210">SUM(DF356:DF367)/1000000</f>
        <v>70.802806633067249</v>
      </c>
      <c r="DH367" s="20"/>
      <c r="DI367" s="666">
        <f t="shared" ref="DI367" si="7211">BS367*$CM367</f>
        <v>1266870.4750996016</v>
      </c>
      <c r="DJ367" s="693">
        <f t="shared" ref="DJ367" si="7212">SUM(DI356:DI367)/1000000</f>
        <v>15.045792227117923</v>
      </c>
      <c r="DK367" s="666">
        <f t="shared" ref="DK367" si="7213">BU367*$CM367</f>
        <v>72645.164342629476</v>
      </c>
      <c r="DL367" s="693">
        <f t="shared" ref="DL367" si="7214">SUM(DK356:DK367)/1000000</f>
        <v>1.1736338342908375</v>
      </c>
      <c r="DM367" s="666">
        <f t="shared" ref="DM367" si="7215">BW367*$CM367</f>
        <v>1339515.639442231</v>
      </c>
      <c r="DN367" s="693">
        <f t="shared" ref="DN367" si="7216">SUM(DM356:DM367)/1000000</f>
        <v>16.219426061408765</v>
      </c>
      <c r="DO367" s="666">
        <f t="shared" ref="DO367" si="7217">BY367*$CM367</f>
        <v>2176087.0219123503</v>
      </c>
      <c r="DP367" s="693">
        <f t="shared" ref="DP367" si="7218">SUM(DO356:DO367)/1000000</f>
        <v>24.666932580952757</v>
      </c>
      <c r="DQ367" s="666">
        <f t="shared" ref="DQ367" si="7219">CA367*$CM367</f>
        <v>2177572.9332669321</v>
      </c>
      <c r="DR367" s="693">
        <f t="shared" ref="DR367" si="7220">SUM(DQ356:DQ367)/1000000</f>
        <v>24.740253001049311</v>
      </c>
      <c r="DS367" s="666">
        <f t="shared" ref="DS367" si="7221">CC367*$CM367</f>
        <v>4353659.9551792825</v>
      </c>
      <c r="DT367" s="693">
        <f t="shared" ref="DT367" si="7222">SUM(DS356:DS367)/1000000</f>
        <v>49.407185582002064</v>
      </c>
      <c r="DU367" s="666">
        <f t="shared" ref="DU367" si="7223">CE367*$CM367</f>
        <v>3442957.4970119521</v>
      </c>
      <c r="DV367" s="666">
        <f t="shared" ref="DV367" si="7224">SUM(DU356:DU367)/1000000</f>
        <v>39.712724808070682</v>
      </c>
      <c r="DW367" s="666">
        <f t="shared" ref="DW367" si="7225">CG367*$CM367</f>
        <v>2250947.3456175299</v>
      </c>
      <c r="DX367" s="693">
        <f t="shared" ref="DX367" si="7226">SUM(DW356:DW367)/1000000</f>
        <v>25.929416199715213</v>
      </c>
      <c r="DY367" s="666">
        <f t="shared" ref="DY367" si="7227">CI367*$CM367</f>
        <v>5693904.842629482</v>
      </c>
      <c r="DZ367" s="693">
        <f t="shared" ref="DZ367" si="7228">SUM(DY356:DY367)/1000000</f>
        <v>65.642141007785895</v>
      </c>
      <c r="EA367" s="91"/>
      <c r="EB367" s="525" t="s">
        <v>998</v>
      </c>
      <c r="EC367" s="525" t="s">
        <v>998</v>
      </c>
      <c r="ED367" s="525" t="s">
        <v>998</v>
      </c>
      <c r="EE367" s="525" t="s">
        <v>998</v>
      </c>
      <c r="EF367" s="525" t="s">
        <v>998</v>
      </c>
      <c r="EG367" s="525" t="s">
        <v>998</v>
      </c>
      <c r="EH367" s="525" t="s">
        <v>998</v>
      </c>
      <c r="EI367" s="525" t="s">
        <v>998</v>
      </c>
      <c r="EJ367" s="525" t="s">
        <v>998</v>
      </c>
      <c r="EK367" s="525" t="s">
        <v>998</v>
      </c>
      <c r="EL367" s="525" t="s">
        <v>998</v>
      </c>
      <c r="EM367" s="525" t="s">
        <v>998</v>
      </c>
      <c r="EN367" s="525" t="s">
        <v>998</v>
      </c>
      <c r="EO367" s="525" t="s">
        <v>998</v>
      </c>
      <c r="EP367" s="525" t="s">
        <v>998</v>
      </c>
      <c r="EQ367" s="525" t="s">
        <v>998</v>
      </c>
      <c r="ER367" s="525" t="s">
        <v>998</v>
      </c>
      <c r="ES367" s="525" t="s">
        <v>998</v>
      </c>
      <c r="ET367" s="525" t="s">
        <v>998</v>
      </c>
    </row>
    <row r="368" spans="1:151">
      <c r="A368" s="61">
        <v>44105</v>
      </c>
      <c r="AY368" s="75"/>
      <c r="AZ368" s="744">
        <v>588054</v>
      </c>
      <c r="BA368" s="518">
        <f t="shared" ref="BA368" si="7229">SUM(AZ357:AZ368)/1000000</f>
        <v>7.2062689999999998</v>
      </c>
      <c r="BB368" s="666">
        <f t="shared" ref="BB368" si="7230">BD368-AZ368</f>
        <v>181491</v>
      </c>
      <c r="BC368" s="518">
        <f t="shared" ref="BC368" si="7231">SUM(BB357:BB368)/1000000</f>
        <v>2.3008600000000001</v>
      </c>
      <c r="BD368" s="744">
        <v>769545</v>
      </c>
      <c r="BE368" s="518">
        <f t="shared" si="5161"/>
        <v>9.5071290000000008</v>
      </c>
      <c r="BF368" s="744">
        <v>349292</v>
      </c>
      <c r="BG368" s="518">
        <f t="shared" ref="BG368:BG369" si="7232">SUM(BF357:BF368)/1000000</f>
        <v>4.2265319999999997</v>
      </c>
      <c r="BH368" s="666">
        <f t="shared" ref="BH368:BH369" si="7233">BJ368-BF368</f>
        <v>3891470</v>
      </c>
      <c r="BI368" s="518">
        <f t="shared" ref="BI368:BI369" si="7234">SUM(BH357:BH368)/1000000</f>
        <v>50.488883000000001</v>
      </c>
      <c r="BJ368" s="744">
        <v>4240762</v>
      </c>
      <c r="BK368" s="518">
        <f t="shared" ref="BK368:BK369" si="7235">SUM(BJ357:BJ368)/1000000</f>
        <v>54.715415</v>
      </c>
      <c r="BL368" s="666">
        <f t="shared" ref="BL368:BL369" si="7236">AZ368+BF368</f>
        <v>937346</v>
      </c>
      <c r="BM368" s="518">
        <f t="shared" ref="BM368:BM369" si="7237">SUM(BL357:BL368)/1000000</f>
        <v>11.432801</v>
      </c>
      <c r="BN368" s="666">
        <f t="shared" ref="BN368:BN369" si="7238">BB368+BH368</f>
        <v>4072961</v>
      </c>
      <c r="BO368" s="518">
        <f t="shared" ref="BO368:BO369" si="7239">SUM(BN357:BN368)/1000000</f>
        <v>52.789743000000001</v>
      </c>
      <c r="BP368" s="744">
        <v>5010589</v>
      </c>
      <c r="BQ368" s="518">
        <f t="shared" si="5919"/>
        <v>64.227588999999995</v>
      </c>
      <c r="BR368" s="20"/>
      <c r="BS368" s="744">
        <v>1126931</v>
      </c>
      <c r="BT368" s="519">
        <f t="shared" ref="BT368:BT369" si="7240">SUM(BS357:BS368)/1000000</f>
        <v>13.457172999999999</v>
      </c>
      <c r="BU368" s="666">
        <f t="shared" ref="BU368:BU369" si="7241">BW368-BS368</f>
        <v>33338</v>
      </c>
      <c r="BV368" s="519">
        <f t="shared" ref="BV368:BV369" si="7242">SUM(BU357:BU368)/1000000</f>
        <v>0.98385400000000001</v>
      </c>
      <c r="BW368" s="744">
        <v>1160269</v>
      </c>
      <c r="BX368" s="519">
        <f t="shared" si="6077"/>
        <v>14.441027</v>
      </c>
      <c r="BY368" s="744">
        <v>2181112</v>
      </c>
      <c r="BZ368" s="519">
        <f t="shared" ref="BZ368:BZ369" si="7243">SUM(BY357:BY368)/1000000</f>
        <v>22.396691000000001</v>
      </c>
      <c r="CA368" s="666">
        <f t="shared" ref="CA368:CA369" si="7244">CC368-BY368</f>
        <v>1982286</v>
      </c>
      <c r="CB368" s="519">
        <f t="shared" ref="CB368:CB369" si="7245">SUM(CA357:CA368)/1000000</f>
        <v>22.178605999999998</v>
      </c>
      <c r="CC368" s="744">
        <v>4163398</v>
      </c>
      <c r="CD368" s="519">
        <f t="shared" ref="CD368:CD369" si="7246">SUM(CC357:CC368)/1000000</f>
        <v>44.575296999999999</v>
      </c>
      <c r="CE368" s="666">
        <f t="shared" ref="CE368:CE369" si="7247">BS368+BY368</f>
        <v>3308043</v>
      </c>
      <c r="CF368" s="519">
        <f t="shared" ref="CF368:CF369" si="7248">SUM(CE357:CE368)/1000000</f>
        <v>35.853864000000002</v>
      </c>
      <c r="CG368" s="666">
        <f t="shared" ref="CG368:CG369" si="7249">CI368-CE368</f>
        <v>2016059</v>
      </c>
      <c r="CH368" s="519">
        <f t="shared" ref="CH368:CH369" si="7250">SUM(CG357:CG368)/1000000</f>
        <v>23.173876</v>
      </c>
      <c r="CI368" s="744">
        <v>5324102</v>
      </c>
      <c r="CJ368" s="471">
        <f t="shared" si="3163"/>
        <v>59.027740000000001</v>
      </c>
      <c r="CK368" s="96"/>
      <c r="CL368" s="696">
        <f>+CL367</f>
        <v>1004</v>
      </c>
      <c r="CM368" s="868">
        <f t="shared" si="4615"/>
        <v>1.096613545816733</v>
      </c>
      <c r="CO368" s="96"/>
      <c r="CP368" s="666">
        <f t="shared" ref="CP368:CP369" si="7251">AZ368*$CM368</f>
        <v>644867.98207171308</v>
      </c>
      <c r="CQ368" s="693">
        <f t="shared" ref="CQ368:CQ369" si="7252">SUM(CP357:CP368)/1000000</f>
        <v>7.8915217376689855</v>
      </c>
      <c r="CR368" s="666">
        <f t="shared" ref="CR368:CR369" si="7253">BB368*$CM368</f>
        <v>199025.48904382469</v>
      </c>
      <c r="CS368" s="693">
        <f t="shared" ref="CS368:CS369" si="7254">SUM(CR357:CR368)/1000000</f>
        <v>2.5181067071372953</v>
      </c>
      <c r="CT368" s="666">
        <f t="shared" ref="CT368:CT369" si="7255">BD368*$CM368</f>
        <v>843893.4711155378</v>
      </c>
      <c r="CU368" s="693">
        <f t="shared" ref="CU368:CU369" si="7256">SUM(CT357:CT368)/1000000</f>
        <v>10.409628444806282</v>
      </c>
      <c r="CV368" s="666">
        <f t="shared" ref="CV368:CV369" si="7257">BF368*$CM368</f>
        <v>383038.33864541829</v>
      </c>
      <c r="CW368" s="693">
        <f t="shared" ref="CW368:CW369" si="7258">SUM(CV357:CV368)/1000000</f>
        <v>4.6293861062300081</v>
      </c>
      <c r="CX368" s="666">
        <f t="shared" ref="CX368:CX369" si="7259">BH368*$CM368</f>
        <v>4267438.7151394421</v>
      </c>
      <c r="CY368" s="693">
        <f t="shared" ref="CY368:CY369" si="7260">SUM(CX357:CX368)/1000000</f>
        <v>55.273586320089677</v>
      </c>
      <c r="CZ368" s="666">
        <f t="shared" ref="CZ368:CZ369" si="7261">BJ368*$CM368</f>
        <v>4650477.0537848603</v>
      </c>
      <c r="DA368" s="693">
        <f t="shared" ref="DA368:DA369" si="7262">SUM(CZ357:CZ368)/1000000</f>
        <v>59.902972426319678</v>
      </c>
      <c r="DB368" s="666">
        <f t="shared" ref="DB368:DB369" si="7263">BL368*$CM368</f>
        <v>1027906.3207171314</v>
      </c>
      <c r="DC368" s="693">
        <f t="shared" ref="DC368:DC369" si="7264">SUM(DB357:DB368)/1000000</f>
        <v>12.520907843898994</v>
      </c>
      <c r="DD368" s="666">
        <f t="shared" ref="DD368:DD369" si="7265">BN368*$CM368</f>
        <v>4466464.2041832665</v>
      </c>
      <c r="DE368" s="693">
        <f t="shared" ref="DE368:DE369" si="7266">SUM(DD357:DD368)/1000000</f>
        <v>57.791693027226962</v>
      </c>
      <c r="DF368" s="666">
        <f t="shared" ref="DF368:DF369" si="7267">BP368*$CM368</f>
        <v>5494679.7699203184</v>
      </c>
      <c r="DG368" s="693">
        <f t="shared" ref="DG368:DG369" si="7268">SUM(DF357:DF368)/1000000</f>
        <v>70.318124113435331</v>
      </c>
      <c r="DH368" s="20"/>
      <c r="DI368" s="666">
        <f t="shared" ref="DI368:DI369" si="7269">BS368*$CM368</f>
        <v>1235807.7998007967</v>
      </c>
      <c r="DJ368" s="693">
        <f t="shared" ref="DJ368:DJ369" si="7270">SUM(DI357:DI368)/1000000</f>
        <v>14.739503274679914</v>
      </c>
      <c r="DK368" s="666">
        <f t="shared" ref="DK368:DK369" si="7271">BU368*$CM368</f>
        <v>36558.902390438241</v>
      </c>
      <c r="DL368" s="693">
        <f t="shared" ref="DL368:DL369" si="7272">SUM(DK357:DK368)/1000000</f>
        <v>1.0767690650394846</v>
      </c>
      <c r="DM368" s="666">
        <f t="shared" ref="DM368:DM369" si="7273">BW368*$CM368</f>
        <v>1272366.702191235</v>
      </c>
      <c r="DN368" s="693">
        <f t="shared" ref="DN368:DN369" si="7274">SUM(DM357:DM368)/1000000</f>
        <v>15.816272339719402</v>
      </c>
      <c r="DO368" s="666">
        <f t="shared" ref="DO368:DO369" si="7275">BY368*$CM368</f>
        <v>2391836.9641434262</v>
      </c>
      <c r="DP368" s="693">
        <f t="shared" ref="DP368:DP369" si="7276">SUM(DO357:DO368)/1000000</f>
        <v>24.531650270469317</v>
      </c>
      <c r="DQ368" s="666">
        <f t="shared" ref="DQ368:DQ369" si="7277">CA368*$CM368</f>
        <v>2173801.6792828683</v>
      </c>
      <c r="DR368" s="693">
        <f t="shared" ref="DR368:DR369" si="7278">SUM(DQ357:DQ368)/1000000</f>
        <v>24.285736525108302</v>
      </c>
      <c r="DS368" s="666">
        <f t="shared" ref="DS368:DS369" si="7279">CC368*$CM368</f>
        <v>4565638.6434262944</v>
      </c>
      <c r="DT368" s="693">
        <f t="shared" ref="DT368:DT369" si="7280">SUM(DS357:DS368)/1000000</f>
        <v>48.817386795577605</v>
      </c>
      <c r="DU368" s="666">
        <f t="shared" ref="DU368:DU369" si="7281">CE368*$CM368</f>
        <v>3627644.7639442226</v>
      </c>
      <c r="DV368" s="666">
        <f t="shared" ref="DV368:DV369" si="7282">SUM(DU357:DU368)/1000000</f>
        <v>39.27115354514924</v>
      </c>
      <c r="DW368" s="666">
        <f t="shared" ref="DW368:DW369" si="7283">CG368*$CM368</f>
        <v>2210837.608565737</v>
      </c>
      <c r="DX368" s="693">
        <f t="shared" ref="DX368:DX369" si="7284">SUM(DW357:DW368)/1000000</f>
        <v>25.374999736639161</v>
      </c>
      <c r="DY368" s="666">
        <f t="shared" ref="DY368:DY369" si="7285">CI368*$CM368</f>
        <v>5838482.3725099601</v>
      </c>
      <c r="DZ368" s="693">
        <f t="shared" ref="DZ368:DZ369" si="7286">SUM(DY357:DY368)/1000000</f>
        <v>64.646153281788401</v>
      </c>
      <c r="EA368" s="91"/>
      <c r="EB368" s="525" t="s">
        <v>998</v>
      </c>
      <c r="EC368" s="525" t="s">
        <v>998</v>
      </c>
      <c r="ED368" s="525" t="s">
        <v>998</v>
      </c>
      <c r="EE368" s="525" t="s">
        <v>998</v>
      </c>
      <c r="EF368" s="525" t="s">
        <v>998</v>
      </c>
      <c r="EG368" s="525" t="s">
        <v>998</v>
      </c>
      <c r="EH368" s="525" t="s">
        <v>998</v>
      </c>
      <c r="EI368" s="525" t="s">
        <v>998</v>
      </c>
      <c r="EJ368" s="525" t="s">
        <v>998</v>
      </c>
      <c r="EK368" s="525" t="s">
        <v>998</v>
      </c>
      <c r="EL368" s="525" t="s">
        <v>998</v>
      </c>
      <c r="EM368" s="525" t="s">
        <v>998</v>
      </c>
      <c r="EN368" s="525" t="s">
        <v>998</v>
      </c>
      <c r="EO368" s="525" t="s">
        <v>998</v>
      </c>
      <c r="EP368" s="525" t="s">
        <v>998</v>
      </c>
      <c r="EQ368" s="525" t="s">
        <v>998</v>
      </c>
      <c r="ER368" s="525" t="s">
        <v>998</v>
      </c>
      <c r="ES368" s="525" t="s">
        <v>998</v>
      </c>
      <c r="ET368" s="525" t="s">
        <v>998</v>
      </c>
    </row>
    <row r="369" spans="1:150">
      <c r="A369" s="61">
        <v>44136</v>
      </c>
      <c r="AY369" s="75"/>
      <c r="AZ369" s="744">
        <v>629784</v>
      </c>
      <c r="BA369" s="518">
        <f t="shared" ref="BA369" si="7287">SUM(AZ358:AZ369)/1000000</f>
        <v>7.1258850000000002</v>
      </c>
      <c r="BB369" s="666">
        <f t="shared" ref="BB369" si="7288">BD369-AZ369</f>
        <v>138438</v>
      </c>
      <c r="BC369" s="518">
        <f t="shared" ref="BC369" si="7289">SUM(BB358:BB369)/1000000</f>
        <v>2.2255199999999999</v>
      </c>
      <c r="BD369" s="744">
        <v>768222</v>
      </c>
      <c r="BE369" s="518">
        <f t="shared" si="5161"/>
        <v>9.3514049999999997</v>
      </c>
      <c r="BF369" s="744">
        <v>310849</v>
      </c>
      <c r="BG369" s="518">
        <f t="shared" si="7232"/>
        <v>4.1669210000000003</v>
      </c>
      <c r="BH369" s="666">
        <f t="shared" si="7233"/>
        <v>4228339</v>
      </c>
      <c r="BI369" s="518">
        <f t="shared" si="7234"/>
        <v>50.444690000000001</v>
      </c>
      <c r="BJ369" s="744">
        <v>4539188</v>
      </c>
      <c r="BK369" s="518">
        <f t="shared" si="7235"/>
        <v>54.611611000000003</v>
      </c>
      <c r="BL369" s="666">
        <f t="shared" si="7236"/>
        <v>940633</v>
      </c>
      <c r="BM369" s="518">
        <f t="shared" si="7237"/>
        <v>11.292806000000001</v>
      </c>
      <c r="BN369" s="666">
        <f t="shared" si="7238"/>
        <v>4366777</v>
      </c>
      <c r="BO369" s="518">
        <f t="shared" si="7239"/>
        <v>52.670209999999997</v>
      </c>
      <c r="BP369" s="744">
        <v>5307735</v>
      </c>
      <c r="BQ369" s="518">
        <f t="shared" si="5919"/>
        <v>63.967492999999997</v>
      </c>
      <c r="BR369" s="20"/>
      <c r="BS369" s="744">
        <v>1347366</v>
      </c>
      <c r="BT369" s="519">
        <f t="shared" si="7240"/>
        <v>13.413112999999999</v>
      </c>
      <c r="BU369" s="666">
        <f t="shared" si="7241"/>
        <v>47910</v>
      </c>
      <c r="BV369" s="519">
        <f t="shared" si="7242"/>
        <v>0.85187500000000005</v>
      </c>
      <c r="BW369" s="744">
        <v>1395276</v>
      </c>
      <c r="BX369" s="519">
        <f t="shared" si="6077"/>
        <v>14.264988000000001</v>
      </c>
      <c r="BY369" s="744">
        <v>1897368</v>
      </c>
      <c r="BZ369" s="519">
        <f t="shared" si="7243"/>
        <v>22.056932</v>
      </c>
      <c r="CA369" s="666">
        <f t="shared" si="7244"/>
        <v>1736679</v>
      </c>
      <c r="CB369" s="519">
        <f t="shared" si="7245"/>
        <v>21.671309999999998</v>
      </c>
      <c r="CC369" s="744">
        <v>3634047</v>
      </c>
      <c r="CD369" s="519">
        <f t="shared" si="7246"/>
        <v>43.728242000000002</v>
      </c>
      <c r="CE369" s="666">
        <f t="shared" si="7247"/>
        <v>3244734</v>
      </c>
      <c r="CF369" s="519">
        <f t="shared" si="7248"/>
        <v>35.470044999999999</v>
      </c>
      <c r="CG369" s="666">
        <f t="shared" si="7249"/>
        <v>1785244</v>
      </c>
      <c r="CH369" s="519">
        <f t="shared" si="7250"/>
        <v>22.532247999999999</v>
      </c>
      <c r="CI369" s="744">
        <v>5029978</v>
      </c>
      <c r="CJ369" s="471">
        <f t="shared" si="3163"/>
        <v>58.002293000000002</v>
      </c>
      <c r="CK369" s="96"/>
      <c r="CL369" s="696">
        <f>+CL367</f>
        <v>1004</v>
      </c>
      <c r="CM369" s="868">
        <f t="shared" si="4615"/>
        <v>1.096613545816733</v>
      </c>
      <c r="CO369" s="96"/>
      <c r="CP369" s="666">
        <f t="shared" si="7251"/>
        <v>690629.66533864534</v>
      </c>
      <c r="CQ369" s="693">
        <f t="shared" si="7252"/>
        <v>7.8041464597240493</v>
      </c>
      <c r="CR369" s="666">
        <f t="shared" si="7253"/>
        <v>151812.98605577688</v>
      </c>
      <c r="CS369" s="693">
        <f t="shared" si="7254"/>
        <v>2.4357211081184458</v>
      </c>
      <c r="CT369" s="666">
        <f t="shared" si="7255"/>
        <v>842442.65139442228</v>
      </c>
      <c r="CU369" s="693">
        <f t="shared" si="7256"/>
        <v>10.239867567842495</v>
      </c>
      <c r="CV369" s="666">
        <f t="shared" si="7257"/>
        <v>340881.22410358564</v>
      </c>
      <c r="CW369" s="693">
        <f t="shared" si="7258"/>
        <v>4.5644201064529977</v>
      </c>
      <c r="CX369" s="666">
        <f t="shared" si="7259"/>
        <v>4636853.8237051787</v>
      </c>
      <c r="CY369" s="693">
        <f t="shared" si="7260"/>
        <v>55.229785684093358</v>
      </c>
      <c r="CZ369" s="666">
        <f t="shared" si="7261"/>
        <v>4977735.0478087645</v>
      </c>
      <c r="DA369" s="693">
        <f t="shared" si="7262"/>
        <v>59.794205790546357</v>
      </c>
      <c r="DB369" s="666">
        <f t="shared" si="7263"/>
        <v>1031510.889442231</v>
      </c>
      <c r="DC369" s="693">
        <f t="shared" si="7264"/>
        <v>12.368566566177048</v>
      </c>
      <c r="DD369" s="666">
        <f t="shared" si="7265"/>
        <v>4788666.8097609561</v>
      </c>
      <c r="DE369" s="693">
        <f t="shared" si="7266"/>
        <v>57.665506792211801</v>
      </c>
      <c r="DF369" s="666">
        <f t="shared" si="7267"/>
        <v>5820534.0986055769</v>
      </c>
      <c r="DG369" s="693">
        <f t="shared" si="7268"/>
        <v>70.038974698608072</v>
      </c>
      <c r="DH369" s="20"/>
      <c r="DI369" s="666">
        <f t="shared" si="7269"/>
        <v>1477539.8067729082</v>
      </c>
      <c r="DJ369" s="693">
        <f t="shared" si="7270"/>
        <v>14.692704747124465</v>
      </c>
      <c r="DK369" s="666">
        <f t="shared" si="7271"/>
        <v>52538.754980079677</v>
      </c>
      <c r="DL369" s="693">
        <f t="shared" si="7272"/>
        <v>0.9322353931538927</v>
      </c>
      <c r="DM369" s="666">
        <f t="shared" si="7273"/>
        <v>1530078.561752988</v>
      </c>
      <c r="DN369" s="693">
        <f t="shared" si="7274"/>
        <v>15.624940140278358</v>
      </c>
      <c r="DO369" s="666">
        <f t="shared" si="7275"/>
        <v>2080679.4501992031</v>
      </c>
      <c r="DP369" s="693">
        <f t="shared" si="7276"/>
        <v>24.161507007235681</v>
      </c>
      <c r="DQ369" s="666">
        <f t="shared" si="7277"/>
        <v>1904465.7161354581</v>
      </c>
      <c r="DR369" s="693">
        <f t="shared" si="7278"/>
        <v>23.731877390497484</v>
      </c>
      <c r="DS369" s="666">
        <f t="shared" si="7279"/>
        <v>3985145.1663346612</v>
      </c>
      <c r="DT369" s="693">
        <f t="shared" si="7280"/>
        <v>47.893384397733165</v>
      </c>
      <c r="DU369" s="666">
        <f t="shared" si="7281"/>
        <v>3558219.2569721113</v>
      </c>
      <c r="DV369" s="666">
        <f t="shared" si="7282"/>
        <v>38.854211754360144</v>
      </c>
      <c r="DW369" s="666">
        <f t="shared" si="7283"/>
        <v>1957722.7529880477</v>
      </c>
      <c r="DX369" s="693">
        <f t="shared" si="7284"/>
        <v>24.674029880671981</v>
      </c>
      <c r="DY369" s="666">
        <f t="shared" si="7285"/>
        <v>5515942.0099601587</v>
      </c>
      <c r="DZ369" s="693">
        <f t="shared" si="7286"/>
        <v>63.528241635032131</v>
      </c>
      <c r="EA369" s="91"/>
      <c r="EB369" s="525" t="s">
        <v>998</v>
      </c>
      <c r="EC369" s="525" t="s">
        <v>998</v>
      </c>
      <c r="ED369" s="525" t="s">
        <v>998</v>
      </c>
      <c r="EE369" s="525" t="s">
        <v>998</v>
      </c>
      <c r="EF369" s="525" t="s">
        <v>998</v>
      </c>
      <c r="EG369" s="525" t="s">
        <v>998</v>
      </c>
      <c r="EH369" s="525" t="s">
        <v>998</v>
      </c>
      <c r="EI369" s="525" t="s">
        <v>998</v>
      </c>
      <c r="EJ369" s="525" t="s">
        <v>998</v>
      </c>
      <c r="EK369" s="525" t="s">
        <v>998</v>
      </c>
      <c r="EL369" s="525" t="s">
        <v>998</v>
      </c>
      <c r="EM369" s="525" t="s">
        <v>998</v>
      </c>
      <c r="EN369" s="525" t="s">
        <v>998</v>
      </c>
      <c r="EO369" s="525" t="s">
        <v>998</v>
      </c>
      <c r="EP369" s="525" t="s">
        <v>998</v>
      </c>
      <c r="EQ369" s="525" t="s">
        <v>998</v>
      </c>
      <c r="ER369" s="525" t="s">
        <v>998</v>
      </c>
      <c r="ES369" s="525" t="s">
        <v>998</v>
      </c>
      <c r="ET369" s="525" t="s">
        <v>998</v>
      </c>
    </row>
    <row r="370" spans="1:150">
      <c r="A370" s="61">
        <v>44166</v>
      </c>
      <c r="AY370" s="75"/>
      <c r="AZ370" s="744">
        <v>731281</v>
      </c>
      <c r="BA370" s="518">
        <f t="shared" ref="BA370" si="7290">SUM(AZ359:AZ370)/1000000</f>
        <v>7.1876709999999999</v>
      </c>
      <c r="BB370" s="666">
        <f t="shared" ref="BB370" si="7291">BD370-AZ370</f>
        <v>111411</v>
      </c>
      <c r="BC370" s="518">
        <f t="shared" ref="BC370" si="7292">SUM(BB359:BB370)/1000000</f>
        <v>2.038497</v>
      </c>
      <c r="BD370" s="744">
        <v>842692</v>
      </c>
      <c r="BE370" s="518">
        <f t="shared" si="5161"/>
        <v>9.2261679999999995</v>
      </c>
      <c r="BF370" s="744">
        <v>348662</v>
      </c>
      <c r="BG370" s="518">
        <f t="shared" ref="BG370" si="7293">SUM(BF359:BF370)/1000000</f>
        <v>4.1685290000000004</v>
      </c>
      <c r="BH370" s="666">
        <f t="shared" ref="BH370" si="7294">BJ370-BF370</f>
        <v>4425166</v>
      </c>
      <c r="BI370" s="518">
        <f t="shared" ref="BI370" si="7295">SUM(BH359:BH370)/1000000</f>
        <v>50.242178000000003</v>
      </c>
      <c r="BJ370" s="744">
        <v>4773828</v>
      </c>
      <c r="BK370" s="518">
        <f t="shared" ref="BK370" si="7296">SUM(BJ359:BJ370)/1000000</f>
        <v>54.410707000000002</v>
      </c>
      <c r="BL370" s="666">
        <f t="shared" ref="BL370" si="7297">AZ370+BF370</f>
        <v>1079943</v>
      </c>
      <c r="BM370" s="518">
        <f t="shared" ref="BM370" si="7298">SUM(BL359:BL370)/1000000</f>
        <v>11.356199999999999</v>
      </c>
      <c r="BN370" s="666">
        <f t="shared" ref="BN370" si="7299">BB370+BH370</f>
        <v>4536577</v>
      </c>
      <c r="BO370" s="518">
        <f t="shared" ref="BO370" si="7300">SUM(BN359:BN370)/1000000</f>
        <v>52.280675000000002</v>
      </c>
      <c r="BP370" s="744">
        <v>5621920</v>
      </c>
      <c r="BQ370" s="518">
        <f t="shared" si="5919"/>
        <v>63.646344999999997</v>
      </c>
      <c r="BR370" s="20"/>
      <c r="BS370" s="744">
        <v>1166755</v>
      </c>
      <c r="BT370" s="519">
        <f t="shared" ref="BT370" si="7301">SUM(BS359:BS370)/1000000</f>
        <v>13.314724999999999</v>
      </c>
      <c r="BU370" s="666">
        <f t="shared" ref="BU370" si="7302">BW370-BS370</f>
        <v>69664</v>
      </c>
      <c r="BV370" s="519">
        <f t="shared" ref="BV370" si="7303">SUM(BU359:BU370)/1000000</f>
        <v>0.78398299999999999</v>
      </c>
      <c r="BW370" s="744">
        <v>1236419</v>
      </c>
      <c r="BX370" s="519">
        <f t="shared" si="6077"/>
        <v>14.098708</v>
      </c>
      <c r="BY370" s="744">
        <v>2156532</v>
      </c>
      <c r="BZ370" s="519">
        <f t="shared" ref="BZ370" si="7304">SUM(BY359:BY370)/1000000</f>
        <v>22.277881000000001</v>
      </c>
      <c r="CA370" s="666">
        <f t="shared" ref="CA370" si="7305">CC370-BY370</f>
        <v>2060370</v>
      </c>
      <c r="CB370" s="519">
        <f t="shared" ref="CB370" si="7306">SUM(CA359:CA370)/1000000</f>
        <v>21.772555000000001</v>
      </c>
      <c r="CC370" s="744">
        <v>4216902</v>
      </c>
      <c r="CD370" s="519">
        <f t="shared" ref="CD370" si="7307">SUM(CC359:CC370)/1000000</f>
        <v>44.050435999999998</v>
      </c>
      <c r="CE370" s="666">
        <f t="shared" ref="CE370" si="7308">BS370+BY370</f>
        <v>3323287</v>
      </c>
      <c r="CF370" s="519">
        <f t="shared" ref="CF370" si="7309">SUM(CE359:CE370)/1000000</f>
        <v>35.592606000000004</v>
      </c>
      <c r="CG370" s="666">
        <f t="shared" ref="CG370" si="7310">CI370-CE370</f>
        <v>2130488</v>
      </c>
      <c r="CH370" s="519">
        <f t="shared" ref="CH370" si="7311">SUM(CG359:CG370)/1000000</f>
        <v>22.564391000000001</v>
      </c>
      <c r="CI370" s="744">
        <v>5453775</v>
      </c>
      <c r="CJ370" s="471">
        <f t="shared" si="3163"/>
        <v>58.156996999999997</v>
      </c>
      <c r="CK370" s="96"/>
      <c r="CL370" s="718">
        <v>1006</v>
      </c>
      <c r="CM370" s="868">
        <f t="shared" si="4615"/>
        <v>1.0944333996023856</v>
      </c>
      <c r="CO370" s="96"/>
      <c r="CP370" s="666">
        <f t="shared" ref="CP370:CP371" si="7312">AZ370*$CM370</f>
        <v>800338.35089463217</v>
      </c>
      <c r="CQ370" s="693">
        <f t="shared" ref="CQ370:CQ371" si="7313">SUM(CP359:CP370)/1000000</f>
        <v>7.8739456679031203</v>
      </c>
      <c r="CR370" s="666">
        <f t="shared" ref="CR370:CR371" si="7314">BB370*$CM370</f>
        <v>121931.91948310139</v>
      </c>
      <c r="CS370" s="693">
        <f t="shared" ref="CS370:CS371" si="7315">SUM(CR359:CR370)/1000000</f>
        <v>2.2320079988602184</v>
      </c>
      <c r="CT370" s="666">
        <f t="shared" ref="CT370:CT371" si="7316">BD370*$CM370</f>
        <v>922270.27037773351</v>
      </c>
      <c r="CU370" s="693">
        <f t="shared" ref="CU370:CU371" si="7317">SUM(CT359:CT370)/1000000</f>
        <v>10.105953666763339</v>
      </c>
      <c r="CV370" s="666">
        <f t="shared" ref="CV370:CV371" si="7318">BF370*$CM370</f>
        <v>381587.33797216695</v>
      </c>
      <c r="CW370" s="693">
        <f t="shared" ref="CW370:CW371" si="7319">SUM(CV359:CV370)/1000000</f>
        <v>4.5673092739593564</v>
      </c>
      <c r="CX370" s="666">
        <f t="shared" ref="CX370:CX371" si="7320">BH370*$CM370</f>
        <v>4843049.4691848904</v>
      </c>
      <c r="CY370" s="693">
        <f t="shared" ref="CY370:CY371" si="7321">SUM(CX359:CX370)/1000000</f>
        <v>55.023208316806496</v>
      </c>
      <c r="CZ370" s="666">
        <f t="shared" ref="CZ370:CZ371" si="7322">BJ370*$CM370</f>
        <v>5224636.8071570573</v>
      </c>
      <c r="DA370" s="693">
        <f t="shared" ref="DA370:DA371" si="7323">SUM(CZ359:CZ370)/1000000</f>
        <v>59.590517590765849</v>
      </c>
      <c r="DB370" s="666">
        <f t="shared" ref="DB370:DB371" si="7324">BL370*$CM370</f>
        <v>1181925.6888667992</v>
      </c>
      <c r="DC370" s="693">
        <f t="shared" ref="DC370:DC371" si="7325">SUM(DB359:DB370)/1000000</f>
        <v>12.441254941862478</v>
      </c>
      <c r="DD370" s="666">
        <f t="shared" ref="DD370:DD371" si="7326">BN370*$CM370</f>
        <v>4964981.3886679914</v>
      </c>
      <c r="DE370" s="693">
        <f t="shared" ref="DE370:DE371" si="7327">SUM(DD359:DD370)/1000000</f>
        <v>57.255216315666708</v>
      </c>
      <c r="DF370" s="666">
        <f t="shared" ref="DF370:DF371" si="7328">BP370*$CM370</f>
        <v>6152817.0178926438</v>
      </c>
      <c r="DG370" s="693">
        <f t="shared" ref="DG370:DG371" si="7329">SUM(DF359:DF370)/1000000</f>
        <v>69.706838428096347</v>
      </c>
      <c r="DH370" s="20"/>
      <c r="DI370" s="666">
        <f t="shared" ref="DI370:DI371" si="7330">BS370*$CM370</f>
        <v>1276935.6411530813</v>
      </c>
      <c r="DJ370" s="693">
        <f t="shared" ref="DJ370:DJ371" si="7331">SUM(DI359:DI370)/1000000</f>
        <v>14.589142426929675</v>
      </c>
      <c r="DK370" s="666">
        <f t="shared" ref="DK370:DK371" si="7332">BU370*$CM370</f>
        <v>76242.608349900591</v>
      </c>
      <c r="DL370" s="693">
        <f t="shared" ref="DL370:DL371" si="7333">SUM(DK359:DK370)/1000000</f>
        <v>0.85837972994779721</v>
      </c>
      <c r="DM370" s="666">
        <f t="shared" ref="DM370:DM371" si="7334">BW370*$CM370</f>
        <v>1353178.249502982</v>
      </c>
      <c r="DN370" s="693">
        <f t="shared" ref="DN370:DN371" si="7335">SUM(DM359:DM370)/1000000</f>
        <v>15.447522156877477</v>
      </c>
      <c r="DO370" s="666">
        <f t="shared" ref="DO370:DO371" si="7336">BY370*$CM370</f>
        <v>2360180.6481113317</v>
      </c>
      <c r="DP370" s="693">
        <f t="shared" ref="DP370:DP371" si="7337">SUM(DO359:DO370)/1000000</f>
        <v>24.409619386764255</v>
      </c>
      <c r="DQ370" s="666">
        <f t="shared" ref="DQ370:DQ371" si="7338">CA370*$CM370</f>
        <v>2254937.7435387671</v>
      </c>
      <c r="DR370" s="693">
        <f t="shared" ref="DR370:DR371" si="7339">SUM(DQ359:DQ370)/1000000</f>
        <v>23.849058320359351</v>
      </c>
      <c r="DS370" s="666">
        <f t="shared" ref="DS370:DS371" si="7340">CC370*$CM370</f>
        <v>4615118.3916500993</v>
      </c>
      <c r="DT370" s="693">
        <f t="shared" ref="DT370:DT371" si="7341">SUM(DS359:DS370)/1000000</f>
        <v>48.258677707123596</v>
      </c>
      <c r="DU370" s="666">
        <f t="shared" ref="DU370:DU371" si="7342">CE370*$CM370</f>
        <v>3637116.2892644131</v>
      </c>
      <c r="DV370" s="666">
        <f t="shared" ref="DV370:DV371" si="7343">SUM(DU359:DU370)/1000000</f>
        <v>38.998761813693932</v>
      </c>
      <c r="DW370" s="666">
        <f t="shared" ref="DW370:DW371" si="7344">CG370*$CM370</f>
        <v>2331677.2246520873</v>
      </c>
      <c r="DX370" s="693">
        <f t="shared" ref="DX370:DX371" si="7345">SUM(DW359:DW370)/1000000</f>
        <v>24.716036297593647</v>
      </c>
      <c r="DY370" s="666">
        <f t="shared" ref="DY370:DY371" si="7346">CI370*$CM370</f>
        <v>5968793.5139165008</v>
      </c>
      <c r="DZ370" s="693">
        <f t="shared" ref="DZ370:DZ371" si="7347">SUM(DY359:DY370)/1000000</f>
        <v>63.714798111287585</v>
      </c>
      <c r="EA370" s="91"/>
      <c r="EB370" s="525" t="s">
        <v>998</v>
      </c>
      <c r="EC370" s="525" t="s">
        <v>998</v>
      </c>
      <c r="ED370" s="525" t="s">
        <v>998</v>
      </c>
      <c r="EE370" s="525" t="s">
        <v>998</v>
      </c>
      <c r="EF370" s="525" t="s">
        <v>998</v>
      </c>
      <c r="EG370" s="525" t="s">
        <v>998</v>
      </c>
      <c r="EH370" s="525" t="s">
        <v>998</v>
      </c>
      <c r="EI370" s="525" t="s">
        <v>998</v>
      </c>
      <c r="EJ370" s="525" t="s">
        <v>998</v>
      </c>
      <c r="EK370" s="525" t="s">
        <v>998</v>
      </c>
      <c r="EL370" s="525" t="s">
        <v>998</v>
      </c>
      <c r="EM370" s="525" t="s">
        <v>998</v>
      </c>
      <c r="EN370" s="525" t="s">
        <v>998</v>
      </c>
      <c r="EO370" s="525" t="s">
        <v>998</v>
      </c>
      <c r="EP370" s="525" t="s">
        <v>998</v>
      </c>
      <c r="EQ370" s="525" t="s">
        <v>998</v>
      </c>
      <c r="ER370" s="525" t="s">
        <v>998</v>
      </c>
      <c r="ES370" s="525" t="s">
        <v>998</v>
      </c>
      <c r="ET370" s="525" t="s">
        <v>998</v>
      </c>
    </row>
    <row r="371" spans="1:150">
      <c r="A371" s="61">
        <v>44197</v>
      </c>
      <c r="AY371" s="75"/>
      <c r="AZ371" s="744">
        <v>468553</v>
      </c>
      <c r="BA371" s="518">
        <f t="shared" ref="BA371" si="7348">SUM(AZ360:AZ371)/1000000</f>
        <v>7.0631029999999999</v>
      </c>
      <c r="BB371" s="666">
        <f t="shared" ref="BB371" si="7349">BD371-AZ371</f>
        <v>95587</v>
      </c>
      <c r="BC371" s="518">
        <f t="shared" ref="BC371" si="7350">SUM(BB360:BB371)/1000000</f>
        <v>1.913999</v>
      </c>
      <c r="BD371" s="744">
        <v>564140</v>
      </c>
      <c r="BE371" s="518">
        <f t="shared" si="5161"/>
        <v>8.9771020000000004</v>
      </c>
      <c r="BF371" s="744">
        <v>171576</v>
      </c>
      <c r="BG371" s="518">
        <f t="shared" ref="BG371" si="7351">SUM(BF360:BF371)/1000000</f>
        <v>4.045763</v>
      </c>
      <c r="BH371" s="666">
        <f t="shared" ref="BH371" si="7352">BJ371-BF371</f>
        <v>3606230</v>
      </c>
      <c r="BI371" s="518">
        <f t="shared" ref="BI371" si="7353">SUM(BH360:BH371)/1000000</f>
        <v>49.952922999999998</v>
      </c>
      <c r="BJ371" s="744">
        <v>3777806</v>
      </c>
      <c r="BK371" s="518">
        <f t="shared" ref="BK371" si="7354">SUM(BJ360:BJ371)/1000000</f>
        <v>53.998685999999999</v>
      </c>
      <c r="BL371" s="666">
        <f t="shared" ref="BL371" si="7355">AZ371+BF371</f>
        <v>640129</v>
      </c>
      <c r="BM371" s="518">
        <f t="shared" ref="BM371" si="7356">SUM(BL360:BL371)/1000000</f>
        <v>11.108866000000001</v>
      </c>
      <c r="BN371" s="666">
        <f t="shared" ref="BN371" si="7357">BB371+BH371</f>
        <v>3701817</v>
      </c>
      <c r="BO371" s="518">
        <f t="shared" ref="BO371" si="7358">SUM(BN360:BN371)/1000000</f>
        <v>51.866922000000002</v>
      </c>
      <c r="BP371" s="744">
        <v>4342260</v>
      </c>
      <c r="BQ371" s="518">
        <f t="shared" si="5919"/>
        <v>62.985258000000002</v>
      </c>
      <c r="BR371" s="20"/>
      <c r="BS371" s="744">
        <v>951408</v>
      </c>
      <c r="BT371" s="519">
        <f t="shared" ref="BT371" si="7359">SUM(BS360:BS371)/1000000</f>
        <v>13.085527000000001</v>
      </c>
      <c r="BU371" s="666">
        <f t="shared" ref="BU371" si="7360">BW371-BS371</f>
        <v>68664</v>
      </c>
      <c r="BV371" s="519">
        <f t="shared" ref="BV371" si="7361">SUM(BU360:BU371)/1000000</f>
        <v>0.75946999999999998</v>
      </c>
      <c r="BW371" s="744">
        <v>1020072</v>
      </c>
      <c r="BX371" s="519">
        <f t="shared" si="6077"/>
        <v>13.844996999999999</v>
      </c>
      <c r="BY371" s="744">
        <v>2192537</v>
      </c>
      <c r="BZ371" s="519">
        <f t="shared" ref="BZ371" si="7362">SUM(BY360:BY371)/1000000</f>
        <v>22.537958</v>
      </c>
      <c r="CA371" s="666">
        <f t="shared" ref="CA371" si="7363">CC371-BY371</f>
        <v>2073100</v>
      </c>
      <c r="CB371" s="519">
        <f t="shared" ref="CB371" si="7364">SUM(CA360:CA371)/1000000</f>
        <v>21.757833999999999</v>
      </c>
      <c r="CC371" s="744">
        <v>4265637</v>
      </c>
      <c r="CD371" s="519">
        <f t="shared" ref="CD371" si="7365">SUM(CC360:CC371)/1000000</f>
        <v>44.295791999999999</v>
      </c>
      <c r="CE371" s="666">
        <f t="shared" ref="CE371" si="7366">BS371+BY371</f>
        <v>3143945</v>
      </c>
      <c r="CF371" s="519">
        <f t="shared" ref="CF371" si="7367">SUM(CE360:CE371)/1000000</f>
        <v>35.623485000000002</v>
      </c>
      <c r="CG371" s="666">
        <f t="shared" ref="CG371" si="7368">CI371-CE371</f>
        <v>2142304</v>
      </c>
      <c r="CH371" s="519">
        <f t="shared" ref="CH371" si="7369">SUM(CG360:CG371)/1000000</f>
        <v>22.523990000000001</v>
      </c>
      <c r="CI371" s="744">
        <v>5286249</v>
      </c>
      <c r="CJ371" s="471">
        <f t="shared" si="3163"/>
        <v>58.147475</v>
      </c>
      <c r="CK371" s="96"/>
      <c r="CL371" s="718">
        <f>+CL370</f>
        <v>1006</v>
      </c>
      <c r="CM371" s="868">
        <f t="shared" si="4615"/>
        <v>1.0944333996023856</v>
      </c>
      <c r="CO371" s="96"/>
      <c r="CP371" s="666">
        <f t="shared" si="7312"/>
        <v>512800.05268389656</v>
      </c>
      <c r="CQ371" s="693">
        <f t="shared" si="7313"/>
        <v>7.7395443122619429</v>
      </c>
      <c r="CR371" s="666">
        <f t="shared" si="7314"/>
        <v>104613.60536779324</v>
      </c>
      <c r="CS371" s="693">
        <f t="shared" si="7315"/>
        <v>2.0964693891635915</v>
      </c>
      <c r="CT371" s="666">
        <f t="shared" si="7316"/>
        <v>617413.65805168985</v>
      </c>
      <c r="CU371" s="693">
        <f t="shared" si="7317"/>
        <v>9.8360137014255358</v>
      </c>
      <c r="CV371" s="666">
        <f t="shared" si="7318"/>
        <v>187778.50497017891</v>
      </c>
      <c r="CW371" s="693">
        <f t="shared" si="7319"/>
        <v>4.4339078562337972</v>
      </c>
      <c r="CX371" s="666">
        <f t="shared" si="7320"/>
        <v>3946778.5586481113</v>
      </c>
      <c r="CY371" s="693">
        <f t="shared" si="7321"/>
        <v>54.719313946812385</v>
      </c>
      <c r="CZ371" s="666">
        <f t="shared" si="7322"/>
        <v>4134557.0636182898</v>
      </c>
      <c r="DA371" s="693">
        <f t="shared" si="7323"/>
        <v>59.153221803046179</v>
      </c>
      <c r="DB371" s="666">
        <f t="shared" si="7324"/>
        <v>700578.55765407556</v>
      </c>
      <c r="DC371" s="693">
        <f t="shared" si="7325"/>
        <v>12.173452168495743</v>
      </c>
      <c r="DD371" s="666">
        <f t="shared" si="7326"/>
        <v>4051392.1640159045</v>
      </c>
      <c r="DE371" s="693">
        <f t="shared" si="7327"/>
        <v>56.815783335975979</v>
      </c>
      <c r="DF371" s="666">
        <f t="shared" si="7328"/>
        <v>4752314.3737574546</v>
      </c>
      <c r="DG371" s="693">
        <f t="shared" si="7329"/>
        <v>68.999603696799312</v>
      </c>
      <c r="DH371" s="20"/>
      <c r="DI371" s="666">
        <f t="shared" si="7330"/>
        <v>1041252.6918489065</v>
      </c>
      <c r="DJ371" s="693">
        <f t="shared" si="7331"/>
        <v>14.34214218914528</v>
      </c>
      <c r="DK371" s="666">
        <f t="shared" si="7332"/>
        <v>75148.174950298213</v>
      </c>
      <c r="DL371" s="693">
        <f t="shared" si="7333"/>
        <v>0.83185508329254554</v>
      </c>
      <c r="DM371" s="666">
        <f t="shared" si="7334"/>
        <v>1116400.8667992046</v>
      </c>
      <c r="DN371" s="693">
        <f t="shared" si="7335"/>
        <v>15.173997272437829</v>
      </c>
      <c r="DO371" s="666">
        <f t="shared" si="7336"/>
        <v>2399585.7226640158</v>
      </c>
      <c r="DP371" s="693">
        <f t="shared" si="7337"/>
        <v>24.700544594066532</v>
      </c>
      <c r="DQ371" s="666">
        <f t="shared" si="7338"/>
        <v>2268869.8807157055</v>
      </c>
      <c r="DR371" s="693">
        <f t="shared" si="7339"/>
        <v>23.839740965197944</v>
      </c>
      <c r="DS371" s="666">
        <f t="shared" si="7340"/>
        <v>4668455.6033797218</v>
      </c>
      <c r="DT371" s="693">
        <f t="shared" si="7341"/>
        <v>48.540285559264476</v>
      </c>
      <c r="DU371" s="666">
        <f t="shared" si="7342"/>
        <v>3440838.4145129221</v>
      </c>
      <c r="DV371" s="666">
        <f t="shared" si="7343"/>
        <v>39.042686783211821</v>
      </c>
      <c r="DW371" s="666">
        <f t="shared" si="7344"/>
        <v>2344609.0497017889</v>
      </c>
      <c r="DX371" s="693">
        <f t="shared" si="7345"/>
        <v>24.678922646601677</v>
      </c>
      <c r="DY371" s="666">
        <f t="shared" si="7346"/>
        <v>5785447.4642147115</v>
      </c>
      <c r="DZ371" s="693">
        <f t="shared" si="7347"/>
        <v>63.721609429813498</v>
      </c>
      <c r="EA371" s="91"/>
      <c r="EB371" s="525" t="s">
        <v>998</v>
      </c>
      <c r="EC371" s="525" t="s">
        <v>998</v>
      </c>
      <c r="ED371" s="525" t="s">
        <v>998</v>
      </c>
      <c r="EE371" s="525" t="s">
        <v>998</v>
      </c>
      <c r="EF371" s="525" t="s">
        <v>998</v>
      </c>
      <c r="EG371" s="525" t="s">
        <v>998</v>
      </c>
      <c r="EH371" s="525" t="s">
        <v>998</v>
      </c>
      <c r="EI371" s="525" t="s">
        <v>998</v>
      </c>
      <c r="EJ371" s="525" t="s">
        <v>998</v>
      </c>
      <c r="EK371" s="525" t="s">
        <v>998</v>
      </c>
      <c r="EL371" s="525" t="s">
        <v>998</v>
      </c>
      <c r="EM371" s="525" t="s">
        <v>998</v>
      </c>
      <c r="EN371" s="525" t="s">
        <v>998</v>
      </c>
      <c r="EO371" s="525" t="s">
        <v>998</v>
      </c>
      <c r="EP371" s="525" t="s">
        <v>998</v>
      </c>
      <c r="EQ371" s="525" t="s">
        <v>998</v>
      </c>
      <c r="ER371" s="525" t="s">
        <v>998</v>
      </c>
      <c r="ES371" s="525" t="s">
        <v>998</v>
      </c>
      <c r="ET371" s="525" t="s">
        <v>998</v>
      </c>
    </row>
    <row r="372" spans="1:150">
      <c r="A372" s="61">
        <v>44228</v>
      </c>
      <c r="AY372" s="75"/>
      <c r="AZ372" s="744">
        <v>434919</v>
      </c>
      <c r="BA372" s="518">
        <f t="shared" ref="BA372" si="7370">SUM(AZ361:AZ372)/1000000</f>
        <v>6.8002359999999999</v>
      </c>
      <c r="BB372" s="666">
        <f t="shared" ref="BB372" si="7371">BD372-AZ372</f>
        <v>106634</v>
      </c>
      <c r="BC372" s="518">
        <f t="shared" ref="BC372" si="7372">SUM(BB361:BB372)/1000000</f>
        <v>1.735776</v>
      </c>
      <c r="BD372" s="744">
        <v>541553</v>
      </c>
      <c r="BE372" s="518">
        <f t="shared" si="5161"/>
        <v>8.5360119999999995</v>
      </c>
      <c r="BF372" s="744">
        <v>179542</v>
      </c>
      <c r="BG372" s="518">
        <f t="shared" ref="BG372" si="7373">SUM(BF361:BF372)/1000000</f>
        <v>3.9004750000000001</v>
      </c>
      <c r="BH372" s="666">
        <f t="shared" ref="BH372" si="7374">BJ372-BF372</f>
        <v>3895449</v>
      </c>
      <c r="BI372" s="518">
        <f t="shared" ref="BI372" si="7375">SUM(BH361:BH372)/1000000</f>
        <v>49.803572000000003</v>
      </c>
      <c r="BJ372" s="744">
        <v>4074991</v>
      </c>
      <c r="BK372" s="518">
        <f t="shared" ref="BK372" si="7376">SUM(BJ361:BJ372)/1000000</f>
        <v>53.704047000000003</v>
      </c>
      <c r="BL372" s="666">
        <f t="shared" ref="BL372" si="7377">AZ372+BF372</f>
        <v>614461</v>
      </c>
      <c r="BM372" s="518">
        <f t="shared" ref="BM372" si="7378">SUM(BL361:BL372)/1000000</f>
        <v>10.700711</v>
      </c>
      <c r="BN372" s="666">
        <f t="shared" ref="BN372" si="7379">BB372+BH372</f>
        <v>4002083</v>
      </c>
      <c r="BO372" s="518">
        <f t="shared" ref="BO372" si="7380">SUM(BN361:BN372)/1000000</f>
        <v>51.539347999999997</v>
      </c>
      <c r="BP372" s="744">
        <v>4616824</v>
      </c>
      <c r="BQ372" s="518">
        <f t="shared" si="5919"/>
        <v>62.249324999999999</v>
      </c>
      <c r="BR372" s="20"/>
      <c r="BS372" s="744">
        <v>882710</v>
      </c>
      <c r="BT372" s="519">
        <f t="shared" ref="BT372" si="7381">SUM(BS361:BS372)/1000000</f>
        <v>12.893402999999999</v>
      </c>
      <c r="BU372" s="666">
        <f t="shared" ref="BU372" si="7382">BW372-BS372</f>
        <v>50194</v>
      </c>
      <c r="BV372" s="519">
        <f t="shared" ref="BV372" si="7383">SUM(BU361:BU372)/1000000</f>
        <v>0.69123000000000001</v>
      </c>
      <c r="BW372" s="744">
        <v>932904</v>
      </c>
      <c r="BX372" s="519">
        <f t="shared" si="6077"/>
        <v>13.584633</v>
      </c>
      <c r="BY372" s="744">
        <v>1855521</v>
      </c>
      <c r="BZ372" s="519">
        <f t="shared" ref="BZ372" si="7384">SUM(BY361:BY372)/1000000</f>
        <v>22.794803000000002</v>
      </c>
      <c r="CA372" s="666">
        <f t="shared" ref="CA372" si="7385">CC372-BY372</f>
        <v>1585518</v>
      </c>
      <c r="CB372" s="519">
        <f t="shared" ref="CB372" si="7386">SUM(CA361:CA372)/1000000</f>
        <v>21.60183</v>
      </c>
      <c r="CC372" s="744">
        <v>3441039</v>
      </c>
      <c r="CD372" s="519">
        <f t="shared" ref="CD372" si="7387">SUM(CC361:CC372)/1000000</f>
        <v>44.396633000000001</v>
      </c>
      <c r="CE372" s="666">
        <f t="shared" ref="CE372" si="7388">BS372+BY372</f>
        <v>2738231</v>
      </c>
      <c r="CF372" s="519">
        <f t="shared" ref="CF372" si="7389">SUM(CE361:CE372)/1000000</f>
        <v>35.688206000000001</v>
      </c>
      <c r="CG372" s="666">
        <f t="shared" ref="CG372" si="7390">CI372-CE372</f>
        <v>1636102</v>
      </c>
      <c r="CH372" s="519">
        <f t="shared" ref="CH372" si="7391">SUM(CG361:CG372)/1000000</f>
        <v>22.299091000000001</v>
      </c>
      <c r="CI372" s="744">
        <v>4374333</v>
      </c>
      <c r="CJ372" s="471">
        <f t="shared" si="3163"/>
        <v>57.987296999999998</v>
      </c>
      <c r="CK372" s="96"/>
      <c r="CL372" s="718">
        <f>+CL370</f>
        <v>1006</v>
      </c>
      <c r="CM372" s="868">
        <f t="shared" si="4615"/>
        <v>1.0944333996023856</v>
      </c>
      <c r="CO372" s="96"/>
      <c r="CP372" s="666">
        <f t="shared" ref="CP372" si="7392">AZ372*$CM372</f>
        <v>475989.87972166995</v>
      </c>
      <c r="CQ372" s="693">
        <f t="shared" ref="CQ372" si="7393">SUM(CP361:CP372)/1000000</f>
        <v>7.4541244932720181</v>
      </c>
      <c r="CR372" s="666">
        <f t="shared" ref="CR372" si="7394">BB372*$CM372</f>
        <v>116703.81113320078</v>
      </c>
      <c r="CS372" s="693">
        <f t="shared" ref="CS372" si="7395">SUM(CR361:CR372)/1000000</f>
        <v>1.902343114072808</v>
      </c>
      <c r="CT372" s="666">
        <f t="shared" ref="CT372" si="7396">BD372*$CM372</f>
        <v>592693.69085487071</v>
      </c>
      <c r="CU372" s="693">
        <f t="shared" ref="CU372" si="7397">SUM(CT361:CT372)/1000000</f>
        <v>9.3564676073448254</v>
      </c>
      <c r="CV372" s="666">
        <f t="shared" ref="CV372" si="7398">BF372*$CM372</f>
        <v>196496.76143141152</v>
      </c>
      <c r="CW372" s="693">
        <f t="shared" ref="CW372" si="7399">SUM(CV361:CV372)/1000000</f>
        <v>4.275956817863424</v>
      </c>
      <c r="CX372" s="666">
        <f t="shared" ref="CX372" si="7400">BH372*$CM372</f>
        <v>4263309.4920477131</v>
      </c>
      <c r="CY372" s="693">
        <f t="shared" ref="CY372" si="7401">SUM(CX361:CX372)/1000000</f>
        <v>54.569021060267424</v>
      </c>
      <c r="CZ372" s="666">
        <f t="shared" ref="CZ372" si="7402">BJ372*$CM372</f>
        <v>4459806.253479125</v>
      </c>
      <c r="DA372" s="693">
        <f t="shared" ref="DA372" si="7403">SUM(CZ361:CZ372)/1000000</f>
        <v>58.844977878130855</v>
      </c>
      <c r="DB372" s="666">
        <f t="shared" ref="DB372" si="7404">BL372*$CM372</f>
        <v>672486.64115308144</v>
      </c>
      <c r="DC372" s="693">
        <f t="shared" ref="DC372" si="7405">SUM(DB361:DB372)/1000000</f>
        <v>11.730081311135445</v>
      </c>
      <c r="DD372" s="666">
        <f t="shared" ref="DD372" si="7406">BN372*$CM372</f>
        <v>4380013.3031809144</v>
      </c>
      <c r="DE372" s="693">
        <f t="shared" ref="DE372" si="7407">SUM(DD361:DD372)/1000000</f>
        <v>56.471364174340245</v>
      </c>
      <c r="DF372" s="666">
        <f t="shared" ref="DF372" si="7408">BP372*$CM372</f>
        <v>5052806.3856858844</v>
      </c>
      <c r="DG372" s="693">
        <f t="shared" ref="DG372" si="7409">SUM(DF361:DF372)/1000000</f>
        <v>68.211591988332572</v>
      </c>
      <c r="DH372" s="20"/>
      <c r="DI372" s="666">
        <f t="shared" ref="DI372" si="7410">BS372*$CM372</f>
        <v>966067.30616302183</v>
      </c>
      <c r="DJ372" s="693">
        <f t="shared" ref="DJ372" si="7411">SUM(DI361:DI372)/1000000</f>
        <v>14.135372791641309</v>
      </c>
      <c r="DK372" s="666">
        <f t="shared" ref="DK372" si="7412">BU372*$CM372</f>
        <v>54933.990059642143</v>
      </c>
      <c r="DL372" s="693">
        <f t="shared" ref="DL372" si="7413">SUM(DK361:DK372)/1000000</f>
        <v>0.75755633400630062</v>
      </c>
      <c r="DM372" s="666">
        <f t="shared" ref="DM372" si="7414">BW372*$CM372</f>
        <v>1021001.296222664</v>
      </c>
      <c r="DN372" s="693">
        <f t="shared" ref="DN372" si="7415">SUM(DM361:DM372)/1000000</f>
        <v>14.892929125647612</v>
      </c>
      <c r="DO372" s="666">
        <f t="shared" ref="DO372" si="7416">BY372*$CM372</f>
        <v>2030744.1560636181</v>
      </c>
      <c r="DP372" s="693">
        <f t="shared" ref="DP372" si="7417">SUM(DO361:DO372)/1000000</f>
        <v>24.986846454788221</v>
      </c>
      <c r="DQ372" s="666">
        <f t="shared" ref="DQ372" si="7418">CA372*$CM372</f>
        <v>1735243.8548707752</v>
      </c>
      <c r="DR372" s="693">
        <f t="shared" ref="DR372" si="7419">SUM(DQ361:DQ372)/1000000</f>
        <v>23.674671914221346</v>
      </c>
      <c r="DS372" s="666">
        <f t="shared" ref="DS372" si="7420">CC372*$CM372</f>
        <v>3765988.0109343934</v>
      </c>
      <c r="DT372" s="693">
        <f t="shared" ref="DT372" si="7421">SUM(DS361:DS372)/1000000</f>
        <v>48.661518369009571</v>
      </c>
      <c r="DU372" s="666">
        <f t="shared" ref="DU372" si="7422">CE372*$CM372</f>
        <v>2996811.46222664</v>
      </c>
      <c r="DV372" s="666">
        <f t="shared" ref="DV372" si="7423">SUM(DU361:DU372)/1000000</f>
        <v>39.12221924642953</v>
      </c>
      <c r="DW372" s="666">
        <f t="shared" ref="DW372" si="7424">CG372*$CM372</f>
        <v>1790604.6739562624</v>
      </c>
      <c r="DX372" s="693">
        <f t="shared" ref="DX372" si="7425">SUM(DW361:DW372)/1000000</f>
        <v>24.438841392906795</v>
      </c>
      <c r="DY372" s="666">
        <f t="shared" ref="DY372" si="7426">CI372*$CM372</f>
        <v>4787416.1361829024</v>
      </c>
      <c r="DZ372" s="693">
        <f t="shared" ref="DZ372" si="7427">SUM(DY361:DY372)/1000000</f>
        <v>63.56106063933634</v>
      </c>
      <c r="EA372" s="91"/>
      <c r="EB372" s="525" t="s">
        <v>998</v>
      </c>
      <c r="EC372" s="525" t="s">
        <v>998</v>
      </c>
      <c r="ED372" s="525" t="s">
        <v>998</v>
      </c>
      <c r="EE372" s="525" t="s">
        <v>998</v>
      </c>
      <c r="EF372" s="525" t="s">
        <v>998</v>
      </c>
      <c r="EG372" s="525" t="s">
        <v>998</v>
      </c>
      <c r="EH372" s="525" t="s">
        <v>998</v>
      </c>
      <c r="EI372" s="525" t="s">
        <v>998</v>
      </c>
      <c r="EJ372" s="525" t="s">
        <v>998</v>
      </c>
      <c r="EK372" s="525" t="s">
        <v>998</v>
      </c>
      <c r="EL372" s="525" t="s">
        <v>998</v>
      </c>
      <c r="EM372" s="525" t="s">
        <v>998</v>
      </c>
      <c r="EN372" s="525" t="s">
        <v>998</v>
      </c>
      <c r="EO372" s="525" t="s">
        <v>998</v>
      </c>
      <c r="EP372" s="525" t="s">
        <v>998</v>
      </c>
      <c r="EQ372" s="525" t="s">
        <v>998</v>
      </c>
      <c r="ER372" s="525" t="s">
        <v>998</v>
      </c>
      <c r="ES372" s="525" t="s">
        <v>998</v>
      </c>
      <c r="ET372" s="525" t="s">
        <v>998</v>
      </c>
    </row>
    <row r="373" spans="1:150">
      <c r="A373" s="61">
        <v>44256</v>
      </c>
      <c r="AY373" s="75"/>
      <c r="AZ373" s="744">
        <v>553461</v>
      </c>
      <c r="BA373" s="518">
        <f t="shared" ref="BA373" si="7428">SUM(AZ362:AZ373)/1000000</f>
        <v>6.6687529999999997</v>
      </c>
      <c r="BB373" s="666">
        <f t="shared" ref="BB373" si="7429">BD373-AZ373</f>
        <v>161301</v>
      </c>
      <c r="BC373" s="518">
        <f t="shared" ref="BC373" si="7430">SUM(BB362:BB373)/1000000</f>
        <v>1.621559</v>
      </c>
      <c r="BD373" s="744">
        <v>714762</v>
      </c>
      <c r="BE373" s="518">
        <f t="shared" si="5161"/>
        <v>8.2903120000000001</v>
      </c>
      <c r="BF373" s="744">
        <v>292937</v>
      </c>
      <c r="BG373" s="518">
        <f t="shared" ref="BG373" si="7431">SUM(BF362:BF373)/1000000</f>
        <v>3.7987820000000001</v>
      </c>
      <c r="BH373" s="666">
        <f t="shared" ref="BH373" si="7432">BJ373-BF373</f>
        <v>4918903</v>
      </c>
      <c r="BI373" s="518">
        <f t="shared" ref="BI373" si="7433">SUM(BH362:BH373)/1000000</f>
        <v>49.833142000000002</v>
      </c>
      <c r="BJ373" s="744">
        <v>5211840</v>
      </c>
      <c r="BK373" s="518">
        <f t="shared" ref="BK373" si="7434">SUM(BJ362:BJ373)/1000000</f>
        <v>53.631923999999998</v>
      </c>
      <c r="BL373" s="666">
        <f t="shared" ref="BL373" si="7435">AZ373+BF373</f>
        <v>846398</v>
      </c>
      <c r="BM373" s="518">
        <f t="shared" ref="BM373" si="7436">SUM(BL362:BL373)/1000000</f>
        <v>10.467535</v>
      </c>
      <c r="BN373" s="666">
        <f t="shared" ref="BN373" si="7437">BB373+BH373</f>
        <v>5080204</v>
      </c>
      <c r="BO373" s="518">
        <f t="shared" ref="BO373" si="7438">SUM(BN362:BN373)/1000000</f>
        <v>51.454701</v>
      </c>
      <c r="BP373" s="744">
        <v>5926991</v>
      </c>
      <c r="BQ373" s="518">
        <f t="shared" si="5919"/>
        <v>61.931384000000001</v>
      </c>
      <c r="BR373" s="20"/>
      <c r="BS373" s="744">
        <v>1237397</v>
      </c>
      <c r="BT373" s="519">
        <f t="shared" ref="BT373" si="7439">SUM(BS362:BS373)/1000000</f>
        <v>12.935772</v>
      </c>
      <c r="BU373" s="666">
        <f t="shared" ref="BU373" si="7440">BW373-BS373</f>
        <v>85655</v>
      </c>
      <c r="BV373" s="519">
        <f t="shared" ref="BV373" si="7441">SUM(BU362:BU373)/1000000</f>
        <v>0.67836700000000005</v>
      </c>
      <c r="BW373" s="744">
        <v>1323052</v>
      </c>
      <c r="BX373" s="519">
        <f t="shared" si="6077"/>
        <v>13.614139</v>
      </c>
      <c r="BY373" s="744">
        <v>2263131</v>
      </c>
      <c r="BZ373" s="519">
        <f t="shared" ref="BZ373" si="7442">SUM(BY362:BY373)/1000000</f>
        <v>23.295473999999999</v>
      </c>
      <c r="CA373" s="666">
        <f t="shared" ref="CA373" si="7443">CC373-BY373</f>
        <v>2421894</v>
      </c>
      <c r="CB373" s="519">
        <f t="shared" ref="CB373" si="7444">SUM(CA362:CA373)/1000000</f>
        <v>21.829933</v>
      </c>
      <c r="CC373" s="744">
        <v>4685025</v>
      </c>
      <c r="CD373" s="519">
        <f t="shared" ref="CD373" si="7445">SUM(CC362:CC373)/1000000</f>
        <v>45.125407000000003</v>
      </c>
      <c r="CE373" s="666">
        <f t="shared" ref="CE373" si="7446">BS373+BY373</f>
        <v>3500528</v>
      </c>
      <c r="CF373" s="519">
        <f t="shared" ref="CF373" si="7447">SUM(CE362:CE373)/1000000</f>
        <v>36.231245999999999</v>
      </c>
      <c r="CG373" s="666">
        <f t="shared" ref="CG373" si="7448">CI373-CE373</f>
        <v>2508020</v>
      </c>
      <c r="CH373" s="519">
        <f t="shared" ref="CH373" si="7449">SUM(CG362:CG373)/1000000</f>
        <v>22.514168000000002</v>
      </c>
      <c r="CI373" s="744">
        <v>6008548</v>
      </c>
      <c r="CJ373" s="471">
        <f t="shared" si="3163"/>
        <v>58.745413999999997</v>
      </c>
      <c r="CK373" s="96"/>
      <c r="CL373" s="724">
        <v>1015</v>
      </c>
      <c r="CM373" s="868">
        <f t="shared" si="4615"/>
        <v>1.0847290640394089</v>
      </c>
      <c r="CO373" s="96"/>
      <c r="CP373" s="666">
        <f t="shared" ref="CP373" si="7450">AZ373*$CM373</f>
        <v>600355.23251231527</v>
      </c>
      <c r="CQ373" s="693">
        <f t="shared" ref="CQ373" si="7451">SUM(CP362:CP373)/1000000</f>
        <v>7.3078229495467095</v>
      </c>
      <c r="CR373" s="666">
        <f t="shared" ref="CR373" si="7452">BB373*$CM373</f>
        <v>174967.88275862069</v>
      </c>
      <c r="CS373" s="693">
        <f t="shared" ref="CS373" si="7453">SUM(CR362:CR373)/1000000</f>
        <v>1.7769690978215276</v>
      </c>
      <c r="CT373" s="666">
        <f t="shared" ref="CT373" si="7454">BD373*$CM373</f>
        <v>775323.11527093605</v>
      </c>
      <c r="CU373" s="693">
        <f t="shared" ref="CU373" si="7455">SUM(CT362:CT373)/1000000</f>
        <v>9.0847920473682375</v>
      </c>
      <c r="CV373" s="666">
        <f t="shared" ref="CV373" si="7456">BF373*$CM373</f>
        <v>317757.27783251234</v>
      </c>
      <c r="CW373" s="693">
        <f t="shared" ref="CW373" si="7457">SUM(CV362:CV373)/1000000</f>
        <v>4.163528323418709</v>
      </c>
      <c r="CX373" s="666">
        <f t="shared" ref="CX373" si="7458">BH373*$CM373</f>
        <v>5335677.0472906409</v>
      </c>
      <c r="CY373" s="693">
        <f t="shared" ref="CY373" si="7459">SUM(CX362:CX373)/1000000</f>
        <v>54.574841045181827</v>
      </c>
      <c r="CZ373" s="666">
        <f t="shared" ref="CZ373" si="7460">BJ373*$CM373</f>
        <v>5653434.3251231527</v>
      </c>
      <c r="DA373" s="693">
        <f t="shared" ref="DA373" si="7461">SUM(CZ362:CZ373)/1000000</f>
        <v>58.73836936860053</v>
      </c>
      <c r="DB373" s="666">
        <f t="shared" ref="DB373" si="7462">BL373*$CM373</f>
        <v>918112.51034482766</v>
      </c>
      <c r="DC373" s="693">
        <f t="shared" ref="DC373" si="7463">SUM(DB362:DB373)/1000000</f>
        <v>11.471351272965419</v>
      </c>
      <c r="DD373" s="666">
        <f t="shared" ref="DD373" si="7464">BN373*$CM373</f>
        <v>5510644.9300492611</v>
      </c>
      <c r="DE373" s="693">
        <f t="shared" ref="DE373" si="7465">SUM(DD362:DD373)/1000000</f>
        <v>56.35181014300337</v>
      </c>
      <c r="DF373" s="666">
        <f t="shared" ref="DF373" si="7466">BP373*$CM373</f>
        <v>6429179.4000000004</v>
      </c>
      <c r="DG373" s="693">
        <f t="shared" ref="DG373" si="7467">SUM(DF362:DF373)/1000000</f>
        <v>67.833177198233543</v>
      </c>
      <c r="DH373" s="20"/>
      <c r="DI373" s="666">
        <f t="shared" ref="DI373" si="7468">BS373*$CM373</f>
        <v>1342240.4896551725</v>
      </c>
      <c r="DJ373" s="693">
        <f t="shared" ref="DJ373" si="7469">SUM(DI362:DI373)/1000000</f>
        <v>14.174914441692522</v>
      </c>
      <c r="DK373" s="666">
        <f t="shared" ref="DK373" si="7470">BU373*$CM373</f>
        <v>92912.46798029558</v>
      </c>
      <c r="DL373" s="693">
        <f t="shared" ref="DL373" si="7471">SUM(DK362:DK373)/1000000</f>
        <v>0.74307442772917021</v>
      </c>
      <c r="DM373" s="666">
        <f t="shared" ref="DM373" si="7472">BW373*$CM373</f>
        <v>1435152.9576354681</v>
      </c>
      <c r="DN373" s="693">
        <f t="shared" ref="DN373" si="7473">SUM(DM362:DM373)/1000000</f>
        <v>14.917988869421693</v>
      </c>
      <c r="DO373" s="666">
        <f t="shared" ref="DO373" si="7474">BY373*$CM373</f>
        <v>2454883.9714285717</v>
      </c>
      <c r="DP373" s="693">
        <f t="shared" ref="DP373" si="7475">SUM(DO362:DO373)/1000000</f>
        <v>25.520474525226696</v>
      </c>
      <c r="DQ373" s="666">
        <f t="shared" ref="DQ373" si="7476">CA373*$CM373</f>
        <v>2627098.8118226603</v>
      </c>
      <c r="DR373" s="693">
        <f t="shared" ref="DR373" si="7477">SUM(DQ362:DQ373)/1000000</f>
        <v>23.910321329014305</v>
      </c>
      <c r="DS373" s="666">
        <f t="shared" ref="DS373" si="7478">CC373*$CM373</f>
        <v>5081982.7832512315</v>
      </c>
      <c r="DT373" s="693">
        <f t="shared" ref="DT373" si="7479">SUM(DS362:DS373)/1000000</f>
        <v>49.430795854241005</v>
      </c>
      <c r="DU373" s="666">
        <f t="shared" ref="DU373" si="7480">CE373*$CM373</f>
        <v>3797124.4610837442</v>
      </c>
      <c r="DV373" s="666">
        <f t="shared" ref="DV373" si="7481">SUM(DU362:DU373)/1000000</f>
        <v>39.695388966919218</v>
      </c>
      <c r="DW373" s="666">
        <f t="shared" ref="DW373" si="7482">CG373*$CM373</f>
        <v>2720522.1871921183</v>
      </c>
      <c r="DX373" s="693">
        <f t="shared" ref="DX373" si="7483">SUM(DW362:DW373)/1000000</f>
        <v>24.659828686039511</v>
      </c>
      <c r="DY373" s="666">
        <f t="shared" ref="DY373" si="7484">CI373*$CM373</f>
        <v>6517646.6482758624</v>
      </c>
      <c r="DZ373" s="693">
        <f t="shared" ref="DZ373" si="7485">SUM(DY362:DY373)/1000000</f>
        <v>64.355217652958743</v>
      </c>
      <c r="EA373" s="91"/>
      <c r="EB373" s="525" t="s">
        <v>998</v>
      </c>
      <c r="EC373" s="525" t="s">
        <v>998</v>
      </c>
      <c r="ED373" s="525" t="s">
        <v>998</v>
      </c>
      <c r="EE373" s="525" t="s">
        <v>998</v>
      </c>
      <c r="EF373" s="525" t="s">
        <v>998</v>
      </c>
      <c r="EG373" s="525" t="s">
        <v>998</v>
      </c>
      <c r="EH373" s="525" t="s">
        <v>998</v>
      </c>
      <c r="EI373" s="525" t="s">
        <v>998</v>
      </c>
      <c r="EJ373" s="525" t="s">
        <v>998</v>
      </c>
      <c r="EK373" s="525" t="s">
        <v>998</v>
      </c>
      <c r="EL373" s="525" t="s">
        <v>998</v>
      </c>
      <c r="EM373" s="525" t="s">
        <v>998</v>
      </c>
      <c r="EN373" s="525" t="s">
        <v>998</v>
      </c>
      <c r="EO373" s="525" t="s">
        <v>998</v>
      </c>
      <c r="EP373" s="525" t="s">
        <v>998</v>
      </c>
      <c r="EQ373" s="525" t="s">
        <v>998</v>
      </c>
      <c r="ER373" s="525" t="s">
        <v>998</v>
      </c>
      <c r="ES373" s="525" t="s">
        <v>998</v>
      </c>
      <c r="ET373" s="525" t="s">
        <v>998</v>
      </c>
    </row>
    <row r="374" spans="1:150">
      <c r="A374" s="61">
        <v>44287</v>
      </c>
      <c r="AY374" s="75"/>
      <c r="AZ374" s="744">
        <v>554794</v>
      </c>
      <c r="BA374" s="518">
        <f t="shared" ref="BA374" si="7486">SUM(AZ363:AZ374)/1000000</f>
        <v>6.7885619999999998</v>
      </c>
      <c r="BB374" s="666">
        <f t="shared" ref="BB374" si="7487">BD374-AZ374</f>
        <v>143144</v>
      </c>
      <c r="BC374" s="518">
        <f t="shared" ref="BC374" si="7488">SUM(BB363:BB374)/1000000</f>
        <v>1.683816</v>
      </c>
      <c r="BD374" s="744">
        <v>697938</v>
      </c>
      <c r="BE374" s="518">
        <f t="shared" si="5161"/>
        <v>8.4723780000000009</v>
      </c>
      <c r="BF374" s="744">
        <v>314595</v>
      </c>
      <c r="BG374" s="518">
        <f t="shared" ref="BG374" si="7489">SUM(BF363:BF374)/1000000</f>
        <v>3.8342010000000002</v>
      </c>
      <c r="BH374" s="666">
        <f t="shared" ref="BH374" si="7490">BJ374-BF374</f>
        <v>4572873</v>
      </c>
      <c r="BI374" s="518">
        <f t="shared" ref="BI374" si="7491">SUM(BH363:BH374)/1000000</f>
        <v>48.978698999999999</v>
      </c>
      <c r="BJ374" s="744">
        <v>4887468</v>
      </c>
      <c r="BK374" s="518">
        <f t="shared" ref="BK374" si="7492">SUM(BJ363:BJ374)/1000000</f>
        <v>52.812899999999999</v>
      </c>
      <c r="BL374" s="666">
        <f t="shared" ref="BL374" si="7493">AZ374+BF374</f>
        <v>869389</v>
      </c>
      <c r="BM374" s="518">
        <f t="shared" ref="BM374" si="7494">SUM(BL363:BL374)/1000000</f>
        <v>10.622763000000001</v>
      </c>
      <c r="BN374" s="666">
        <f t="shared" ref="BN374" si="7495">BB374+BH374</f>
        <v>4716017</v>
      </c>
      <c r="BO374" s="518">
        <f t="shared" ref="BO374" si="7496">SUM(BN363:BN374)/1000000</f>
        <v>50.662514999999999</v>
      </c>
      <c r="BP374" s="744">
        <v>5585766</v>
      </c>
      <c r="BQ374" s="518">
        <f t="shared" si="5919"/>
        <v>61.294517999999997</v>
      </c>
      <c r="BR374" s="20"/>
      <c r="BS374" s="744">
        <v>1113618</v>
      </c>
      <c r="BT374" s="519">
        <f t="shared" ref="BT374" si="7497">SUM(BS363:BS374)/1000000</f>
        <v>13.254526</v>
      </c>
      <c r="BU374" s="666">
        <f t="shared" ref="BU374" si="7498">BW374-BS374</f>
        <v>52559</v>
      </c>
      <c r="BV374" s="519">
        <f t="shared" ref="BV374" si="7499">SUM(BU363:BU374)/1000000</f>
        <v>0.69932099999999997</v>
      </c>
      <c r="BW374" s="744">
        <v>1166177</v>
      </c>
      <c r="BX374" s="519">
        <f t="shared" si="6077"/>
        <v>13.953847</v>
      </c>
      <c r="BY374" s="744">
        <v>2017701</v>
      </c>
      <c r="BZ374" s="519">
        <f t="shared" ref="BZ374" si="7500">SUM(BY363:BY374)/1000000</f>
        <v>23.609188</v>
      </c>
      <c r="CA374" s="666">
        <f t="shared" ref="CA374" si="7501">CC374-BY374</f>
        <v>1980460</v>
      </c>
      <c r="CB374" s="519">
        <f t="shared" ref="CB374" si="7502">SUM(CA363:CA374)/1000000</f>
        <v>22.375042000000001</v>
      </c>
      <c r="CC374" s="744">
        <v>3998161</v>
      </c>
      <c r="CD374" s="519">
        <f t="shared" ref="CD374" si="7503">SUM(CC363:CC374)/1000000</f>
        <v>45.984229999999997</v>
      </c>
      <c r="CE374" s="666">
        <f t="shared" ref="CE374" si="7504">BS374+BY374</f>
        <v>3131319</v>
      </c>
      <c r="CF374" s="519">
        <f t="shared" ref="CF374" si="7505">SUM(CE363:CE374)/1000000</f>
        <v>36.863714000000002</v>
      </c>
      <c r="CG374" s="666">
        <f t="shared" ref="CG374" si="7506">CI374-CE374</f>
        <v>2033564</v>
      </c>
      <c r="CH374" s="519">
        <f t="shared" ref="CH374" si="7507">SUM(CG363:CG374)/1000000</f>
        <v>23.080446999999999</v>
      </c>
      <c r="CI374" s="744">
        <v>5164883</v>
      </c>
      <c r="CJ374" s="471">
        <f t="shared" ref="CJ374:CJ376" si="7508">SUM(CI363:CI374)/1000000</f>
        <v>59.944161000000001</v>
      </c>
      <c r="CK374" s="96"/>
      <c r="CL374" s="724">
        <f>+CL373</f>
        <v>1015</v>
      </c>
      <c r="CM374" s="868">
        <f t="shared" si="4615"/>
        <v>1.0847290640394089</v>
      </c>
      <c r="CO374" s="96"/>
      <c r="CP374" s="666">
        <f t="shared" ref="CP374" si="7509">AZ374*$CM374</f>
        <v>601801.17635467986</v>
      </c>
      <c r="CQ374" s="693">
        <f t="shared" ref="CQ374" si="7510">SUM(CP363:CP374)/1000000</f>
        <v>7.4354474080796074</v>
      </c>
      <c r="CR374" s="666">
        <f t="shared" ref="CR374" si="7511">BB374*$CM374</f>
        <v>155272.45714285717</v>
      </c>
      <c r="CS374" s="693">
        <f t="shared" ref="CS374" si="7512">SUM(CR363:CR374)/1000000</f>
        <v>1.8440667163505235</v>
      </c>
      <c r="CT374" s="666">
        <f t="shared" ref="CT374" si="7513">BD374*$CM374</f>
        <v>757073.633497537</v>
      </c>
      <c r="CU374" s="693">
        <f t="shared" ref="CU374" si="7514">SUM(CT363:CT374)/1000000</f>
        <v>9.2795141244301309</v>
      </c>
      <c r="CV374" s="666">
        <f t="shared" ref="CV374" si="7515">BF374*$CM374</f>
        <v>341250.33990147786</v>
      </c>
      <c r="CW374" s="693">
        <f t="shared" ref="CW374" si="7516">SUM(CV363:CV374)/1000000</f>
        <v>4.2004491821320684</v>
      </c>
      <c r="CX374" s="666">
        <f t="shared" ref="CX374" si="7517">BH374*$CM374</f>
        <v>4960328.249261084</v>
      </c>
      <c r="CY374" s="693">
        <f t="shared" ref="CY374" si="7518">SUM(CX363:CX374)/1000000</f>
        <v>53.618857496423111</v>
      </c>
      <c r="CZ374" s="666">
        <f t="shared" ref="CZ374" si="7519">BJ374*$CM374</f>
        <v>5301578.589162562</v>
      </c>
      <c r="DA374" s="693">
        <f t="shared" ref="DA374" si="7520">SUM(CZ363:CZ374)/1000000</f>
        <v>57.819306678555172</v>
      </c>
      <c r="DB374" s="666">
        <f t="shared" ref="DB374" si="7521">BL374*$CM374</f>
        <v>943051.51625615766</v>
      </c>
      <c r="DC374" s="693">
        <f t="shared" ref="DC374" si="7522">SUM(DB363:DB374)/1000000</f>
        <v>11.635896590211676</v>
      </c>
      <c r="DD374" s="666">
        <f t="shared" ref="DD374" si="7523">BN374*$CM374</f>
        <v>5115600.7064039409</v>
      </c>
      <c r="DE374" s="693">
        <f t="shared" ref="DE374" si="7524">SUM(DD363:DD374)/1000000</f>
        <v>55.462924212773643</v>
      </c>
      <c r="DF374" s="666">
        <f t="shared" ref="DF374" si="7525">BP374*$CM374</f>
        <v>6059042.7251231531</v>
      </c>
      <c r="DG374" s="693">
        <f t="shared" ref="DG374" si="7526">SUM(DF363:DF374)/1000000</f>
        <v>67.108934941178489</v>
      </c>
      <c r="DH374" s="20"/>
      <c r="DI374" s="666">
        <f t="shared" ref="DI374" si="7527">BS374*$CM374</f>
        <v>1207973.8108374386</v>
      </c>
      <c r="DJ374" s="693">
        <f t="shared" ref="DJ374" si="7528">SUM(DI363:DI374)/1000000</f>
        <v>14.516407793124021</v>
      </c>
      <c r="DK374" s="666">
        <f t="shared" ref="DK374" si="7529">BU374*$CM374</f>
        <v>57012.274876847296</v>
      </c>
      <c r="DL374" s="693">
        <f t="shared" ref="DL374" si="7530">SUM(DK363:DK374)/1000000</f>
        <v>0.76563412339809678</v>
      </c>
      <c r="DM374" s="666">
        <f t="shared" ref="DM374" si="7531">BW374*$CM374</f>
        <v>1264986.0857142857</v>
      </c>
      <c r="DN374" s="693">
        <f t="shared" ref="DN374" si="7532">SUM(DM363:DM374)/1000000</f>
        <v>15.28204191652212</v>
      </c>
      <c r="DO374" s="666">
        <f t="shared" ref="DO374" si="7533">BY374*$CM374</f>
        <v>2188658.9172413796</v>
      </c>
      <c r="DP374" s="693">
        <f t="shared" ref="DP374" si="7534">SUM(DO363:DO374)/1000000</f>
        <v>25.851618900883921</v>
      </c>
      <c r="DQ374" s="666">
        <f t="shared" ref="DQ374" si="7535">CA374*$CM374</f>
        <v>2148262.522167488</v>
      </c>
      <c r="DR374" s="693">
        <f t="shared" ref="DR374" si="7536">SUM(DQ363:DQ374)/1000000</f>
        <v>24.493909147221398</v>
      </c>
      <c r="DS374" s="666">
        <f t="shared" ref="DS374" si="7537">CC374*$CM374</f>
        <v>4336921.4394088676</v>
      </c>
      <c r="DT374" s="693">
        <f t="shared" ref="DT374" si="7538">SUM(DS363:DS374)/1000000</f>
        <v>50.345528048105315</v>
      </c>
      <c r="DU374" s="666">
        <f t="shared" ref="DU374" si="7539">CE374*$CM374</f>
        <v>3396632.7280788179</v>
      </c>
      <c r="DV374" s="666">
        <f t="shared" ref="DV374" si="7540">SUM(DU363:DU374)/1000000</f>
        <v>40.368026694007938</v>
      </c>
      <c r="DW374" s="666">
        <f t="shared" ref="DW374" si="7541">CG374*$CM374</f>
        <v>2205865.9743842366</v>
      </c>
      <c r="DX374" s="693">
        <f t="shared" ref="DX374" si="7542">SUM(DW363:DW374)/1000000</f>
        <v>25.266208734681179</v>
      </c>
      <c r="DY374" s="666">
        <f t="shared" ref="DY374" si="7543">CI374*$CM374</f>
        <v>5602498.702463055</v>
      </c>
      <c r="DZ374" s="693">
        <f t="shared" ref="DZ374" si="7544">SUM(DY363:DY374)/1000000</f>
        <v>65.634235428689109</v>
      </c>
      <c r="EA374" s="91"/>
      <c r="EB374" s="525" t="s">
        <v>998</v>
      </c>
      <c r="EC374" s="525" t="s">
        <v>998</v>
      </c>
      <c r="ED374" s="525" t="s">
        <v>998</v>
      </c>
      <c r="EE374" s="525" t="s">
        <v>998</v>
      </c>
      <c r="EF374" s="525" t="s">
        <v>998</v>
      </c>
      <c r="EG374" s="525" t="s">
        <v>998</v>
      </c>
      <c r="EH374" s="525" t="s">
        <v>998</v>
      </c>
      <c r="EI374" s="525" t="s">
        <v>998</v>
      </c>
      <c r="EJ374" s="525" t="s">
        <v>998</v>
      </c>
      <c r="EK374" s="525" t="s">
        <v>998</v>
      </c>
      <c r="EL374" s="525" t="s">
        <v>998</v>
      </c>
      <c r="EM374" s="525" t="s">
        <v>998</v>
      </c>
      <c r="EN374" s="525" t="s">
        <v>998</v>
      </c>
      <c r="EO374" s="525" t="s">
        <v>998</v>
      </c>
      <c r="EP374" s="525" t="s">
        <v>998</v>
      </c>
      <c r="EQ374" s="525" t="s">
        <v>998</v>
      </c>
      <c r="ER374" s="525" t="s">
        <v>998</v>
      </c>
      <c r="ES374" s="525" t="s">
        <v>998</v>
      </c>
      <c r="ET374" s="525" t="s">
        <v>998</v>
      </c>
    </row>
    <row r="375" spans="1:150">
      <c r="A375" s="61">
        <v>44317</v>
      </c>
      <c r="AY375" s="75"/>
      <c r="AZ375" s="744">
        <v>686462</v>
      </c>
      <c r="BA375" s="518">
        <f t="shared" ref="BA375" si="7545">SUM(AZ364:AZ375)/1000000</f>
        <v>6.9103960000000004</v>
      </c>
      <c r="BB375" s="666">
        <f t="shared" ref="BB375" si="7546">BD375-AZ375</f>
        <v>213073</v>
      </c>
      <c r="BC375" s="518">
        <f t="shared" ref="BC375" si="7547">SUM(BB364:BB375)/1000000</f>
        <v>1.7644280000000001</v>
      </c>
      <c r="BD375" s="744">
        <v>899535</v>
      </c>
      <c r="BE375" s="518">
        <f t="shared" si="5161"/>
        <v>8.6748239999999992</v>
      </c>
      <c r="BF375" s="744">
        <v>349864</v>
      </c>
      <c r="BG375" s="518">
        <f t="shared" ref="BG375" si="7548">SUM(BF364:BF375)/1000000</f>
        <v>3.7845469999999999</v>
      </c>
      <c r="BH375" s="666">
        <f t="shared" ref="BH375" si="7549">BJ375-BF375</f>
        <v>5032173</v>
      </c>
      <c r="BI375" s="518">
        <f t="shared" ref="BI375" si="7550">SUM(BH364:BH375)/1000000</f>
        <v>49.385787999999998</v>
      </c>
      <c r="BJ375" s="744">
        <v>5382037</v>
      </c>
      <c r="BK375" s="518">
        <f t="shared" ref="BK375" si="7551">SUM(BJ364:BJ375)/1000000</f>
        <v>53.170335000000001</v>
      </c>
      <c r="BL375" s="666">
        <f t="shared" ref="BL375" si="7552">AZ375+BF375</f>
        <v>1036326</v>
      </c>
      <c r="BM375" s="518">
        <f t="shared" ref="BM375" si="7553">SUM(BL364:BL375)/1000000</f>
        <v>10.694943</v>
      </c>
      <c r="BN375" s="666">
        <f t="shared" ref="BN375" si="7554">BB375+BH375</f>
        <v>5245246</v>
      </c>
      <c r="BO375" s="518">
        <f t="shared" ref="BO375" si="7555">SUM(BN364:BN375)/1000000</f>
        <v>51.150216</v>
      </c>
      <c r="BP375" s="744">
        <v>6281892</v>
      </c>
      <c r="BQ375" s="518">
        <f t="shared" si="5919"/>
        <v>61.854176000000002</v>
      </c>
      <c r="BR375" s="20"/>
      <c r="BS375" s="744">
        <v>1693772</v>
      </c>
      <c r="BT375" s="519">
        <f t="shared" ref="BT375" si="7556">SUM(BS364:BS375)/1000000</f>
        <v>14.004258999999999</v>
      </c>
      <c r="BU375" s="666">
        <f t="shared" ref="BU375" si="7557">BW375-BS375</f>
        <v>69734</v>
      </c>
      <c r="BV375" s="519">
        <f t="shared" ref="BV375" si="7558">SUM(BU364:BU375)/1000000</f>
        <v>0.71708799999999995</v>
      </c>
      <c r="BW375" s="744">
        <v>1763506</v>
      </c>
      <c r="BX375" s="519">
        <f t="shared" si="6077"/>
        <v>14.721347</v>
      </c>
      <c r="BY375" s="744">
        <v>2123182</v>
      </c>
      <c r="BZ375" s="519">
        <f t="shared" ref="BZ375" si="7559">SUM(BY364:BY375)/1000000</f>
        <v>24.154195999999999</v>
      </c>
      <c r="CA375" s="666">
        <f t="shared" ref="CA375" si="7560">CC375-BY375</f>
        <v>2078121</v>
      </c>
      <c r="CB375" s="519">
        <f t="shared" ref="CB375" si="7561">SUM(CA364:CA375)/1000000</f>
        <v>22.83165</v>
      </c>
      <c r="CC375" s="744">
        <v>4201303</v>
      </c>
      <c r="CD375" s="519">
        <f t="shared" ref="CD375" si="7562">SUM(CC364:CC375)/1000000</f>
        <v>46.985846000000002</v>
      </c>
      <c r="CE375" s="666">
        <f t="shared" ref="CE375" si="7563">BS375+BY375</f>
        <v>3816954</v>
      </c>
      <c r="CF375" s="519">
        <f t="shared" ref="CF375" si="7564">SUM(CE364:CE375)/1000000</f>
        <v>38.158454999999996</v>
      </c>
      <c r="CG375" s="666">
        <f t="shared" ref="CG375" si="7565">CI375-CE375</f>
        <v>2148433</v>
      </c>
      <c r="CH375" s="519">
        <f t="shared" ref="CH375" si="7566">SUM(CG364:CG375)/1000000</f>
        <v>23.555098000000001</v>
      </c>
      <c r="CI375" s="744">
        <v>5965387</v>
      </c>
      <c r="CJ375" s="471">
        <f t="shared" si="7508"/>
        <v>61.713552999999997</v>
      </c>
      <c r="CK375" s="96"/>
      <c r="CL375" s="724">
        <f>+CL373</f>
        <v>1015</v>
      </c>
      <c r="CM375" s="868">
        <f t="shared" si="4615"/>
        <v>1.0847290640394089</v>
      </c>
      <c r="CO375" s="96"/>
      <c r="CP375" s="666">
        <f t="shared" ref="CP375" si="7567">AZ375*$CM375</f>
        <v>744625.28275862068</v>
      </c>
      <c r="CQ375" s="693">
        <f t="shared" ref="CQ375" si="7568">SUM(CP364:CP375)/1000000</f>
        <v>7.5645722670758522</v>
      </c>
      <c r="CR375" s="666">
        <f t="shared" ref="CR375" si="7569">BB375*$CM375</f>
        <v>231126.47586206897</v>
      </c>
      <c r="CS375" s="693">
        <f t="shared" ref="CS375" si="7570">SUM(CR364:CR375)/1000000</f>
        <v>1.9307975872620975</v>
      </c>
      <c r="CT375" s="666">
        <f t="shared" ref="CT375" si="7571">BD375*$CM375</f>
        <v>975751.75862068974</v>
      </c>
      <c r="CU375" s="693">
        <f t="shared" ref="CU375" si="7572">SUM(CT364:CT375)/1000000</f>
        <v>9.4953698543379499</v>
      </c>
      <c r="CV375" s="666">
        <f t="shared" ref="CV375" si="7573">BF375*$CM375</f>
        <v>379507.64926108374</v>
      </c>
      <c r="CW375" s="693">
        <f t="shared" ref="CW375" si="7574">SUM(CV364:CV375)/1000000</f>
        <v>4.1444426551555287</v>
      </c>
      <c r="CX375" s="666">
        <f t="shared" ref="CX375" si="7575">BH375*$CM375</f>
        <v>5458544.3083743844</v>
      </c>
      <c r="CY375" s="693">
        <f t="shared" ref="CY375" si="7576">SUM(CX364:CX375)/1000000</f>
        <v>54.035602315688578</v>
      </c>
      <c r="CZ375" s="666">
        <f t="shared" ref="CZ375" si="7577">BJ375*$CM375</f>
        <v>5838051.9576354688</v>
      </c>
      <c r="DA375" s="693">
        <f t="shared" ref="DA375" si="7578">SUM(CZ364:CZ375)/1000000</f>
        <v>58.180044970844115</v>
      </c>
      <c r="DB375" s="666">
        <f t="shared" ref="DB375" si="7579">BL375*$CM375</f>
        <v>1124132.9320197045</v>
      </c>
      <c r="DC375" s="693">
        <f t="shared" ref="DC375" si="7580">SUM(DB364:DB375)/1000000</f>
        <v>11.709014922231383</v>
      </c>
      <c r="DD375" s="666">
        <f t="shared" ref="DD375" si="7581">BN375*$CM375</f>
        <v>5689670.7842364535</v>
      </c>
      <c r="DE375" s="693">
        <f t="shared" ref="DE375" si="7582">SUM(DD364:DD375)/1000000</f>
        <v>55.966399902950691</v>
      </c>
      <c r="DF375" s="666">
        <f t="shared" ref="DF375" si="7583">BP375*$CM375</f>
        <v>6814150.8295566505</v>
      </c>
      <c r="DG375" s="693">
        <f t="shared" ref="DG375" si="7584">SUM(DF364:DF375)/1000000</f>
        <v>67.68528415291334</v>
      </c>
      <c r="DH375" s="20"/>
      <c r="DI375" s="666">
        <f t="shared" ref="DI375" si="7585">BS375*$CM375</f>
        <v>1837283.7162561577</v>
      </c>
      <c r="DJ375" s="693">
        <f t="shared" ref="DJ375" si="7586">SUM(DI364:DI375)/1000000</f>
        <v>15.324595530172255</v>
      </c>
      <c r="DK375" s="666">
        <f t="shared" ref="DK375" si="7587">BU375*$CM375</f>
        <v>75642.496551724136</v>
      </c>
      <c r="DL375" s="693">
        <f t="shared" ref="DL375" si="7588">SUM(DK364:DK375)/1000000</f>
        <v>0.78462744470229617</v>
      </c>
      <c r="DM375" s="666">
        <f t="shared" ref="DM375" si="7589">BW375*$CM375</f>
        <v>1912926.2128078819</v>
      </c>
      <c r="DN375" s="693">
        <f t="shared" ref="DN375" si="7590">SUM(DM364:DM375)/1000000</f>
        <v>16.109222974874555</v>
      </c>
      <c r="DO375" s="666">
        <f t="shared" ref="DO375" si="7591">BY375*$CM375</f>
        <v>2303077.2236453202</v>
      </c>
      <c r="DP375" s="693">
        <f t="shared" ref="DP375" si="7592">SUM(DO364:DO375)/1000000</f>
        <v>26.434330209677757</v>
      </c>
      <c r="DQ375" s="666">
        <f t="shared" ref="DQ375" si="7593">CA375*$CM375</f>
        <v>2254198.2472906406</v>
      </c>
      <c r="DR375" s="693">
        <f t="shared" ref="DR375" si="7594">SUM(DQ364:DQ375)/1000000</f>
        <v>24.980497678670456</v>
      </c>
      <c r="DS375" s="666">
        <f t="shared" ref="DS375" si="7595">CC375*$CM375</f>
        <v>4557275.4709359612</v>
      </c>
      <c r="DT375" s="693">
        <f t="shared" ref="DT375" si="7596">SUM(DS364:DS375)/1000000</f>
        <v>51.414827888348206</v>
      </c>
      <c r="DU375" s="666">
        <f t="shared" ref="DU375" si="7597">CE375*$CM375</f>
        <v>4140360.9399014781</v>
      </c>
      <c r="DV375" s="666">
        <f t="shared" ref="DV375" si="7598">SUM(DU364:DU375)/1000000</f>
        <v>41.758925739850014</v>
      </c>
      <c r="DW375" s="666">
        <f t="shared" ref="DW375" si="7599">CG375*$CM375</f>
        <v>2330467.7172413794</v>
      </c>
      <c r="DX375" s="693">
        <f t="shared" ref="DX375" si="7600">SUM(DW364:DW375)/1000000</f>
        <v>25.77208835093246</v>
      </c>
      <c r="DY375" s="666">
        <f t="shared" ref="DY375" si="7601">CI375*$CM375</f>
        <v>6470828.657142858</v>
      </c>
      <c r="DZ375" s="693">
        <f t="shared" ref="DZ375" si="7602">SUM(DY364:DY375)/1000000</f>
        <v>67.531014090782463</v>
      </c>
      <c r="EA375" s="91"/>
      <c r="EB375" s="525" t="s">
        <v>998</v>
      </c>
      <c r="EC375" s="525" t="s">
        <v>998</v>
      </c>
      <c r="ED375" s="525" t="s">
        <v>998</v>
      </c>
      <c r="EE375" s="525" t="s">
        <v>998</v>
      </c>
      <c r="EF375" s="525" t="s">
        <v>998</v>
      </c>
      <c r="EG375" s="525" t="s">
        <v>998</v>
      </c>
      <c r="EH375" s="525" t="s">
        <v>998</v>
      </c>
      <c r="EI375" s="525" t="s">
        <v>998</v>
      </c>
      <c r="EJ375" s="525" t="s">
        <v>998</v>
      </c>
      <c r="EK375" s="525" t="s">
        <v>998</v>
      </c>
      <c r="EL375" s="525" t="s">
        <v>998</v>
      </c>
      <c r="EM375" s="525" t="s">
        <v>998</v>
      </c>
      <c r="EN375" s="525" t="s">
        <v>998</v>
      </c>
      <c r="EO375" s="525" t="s">
        <v>998</v>
      </c>
      <c r="EP375" s="525" t="s">
        <v>998</v>
      </c>
      <c r="EQ375" s="525" t="s">
        <v>998</v>
      </c>
      <c r="ER375" s="525" t="s">
        <v>998</v>
      </c>
      <c r="ES375" s="525" t="s">
        <v>998</v>
      </c>
      <c r="ET375" s="525" t="s">
        <v>998</v>
      </c>
    </row>
    <row r="376" spans="1:150">
      <c r="A376" s="61">
        <v>44348</v>
      </c>
      <c r="AY376" s="75"/>
      <c r="AZ376" s="744">
        <v>683593</v>
      </c>
      <c r="BA376" s="518">
        <f t="shared" ref="BA376" si="7603">SUM(AZ365:AZ376)/1000000</f>
        <v>6.9954809999999998</v>
      </c>
      <c r="BB376" s="666">
        <f t="shared" ref="BB376" si="7604">BD376-AZ376</f>
        <v>136541</v>
      </c>
      <c r="BC376" s="518">
        <f t="shared" ref="BC376" si="7605">SUM(BB365:BB376)/1000000</f>
        <v>1.7828280000000001</v>
      </c>
      <c r="BD376" s="744">
        <v>820134</v>
      </c>
      <c r="BE376" s="518">
        <f t="shared" si="5161"/>
        <v>8.7783090000000001</v>
      </c>
      <c r="BF376" s="744">
        <v>291264</v>
      </c>
      <c r="BG376" s="518">
        <f t="shared" ref="BG376" si="7606">SUM(BF365:BF376)/1000000</f>
        <v>3.763439</v>
      </c>
      <c r="BH376" s="666">
        <f t="shared" ref="BH376" si="7607">BJ376-BF376</f>
        <v>5174812</v>
      </c>
      <c r="BI376" s="518">
        <f t="shared" ref="BI376" si="7608">SUM(BH365:BH376)/1000000</f>
        <v>50.251249999999999</v>
      </c>
      <c r="BJ376" s="744">
        <v>5466076</v>
      </c>
      <c r="BK376" s="518">
        <f t="shared" ref="BK376" si="7609">SUM(BJ365:BJ376)/1000000</f>
        <v>54.014688999999997</v>
      </c>
      <c r="BL376" s="666">
        <f t="shared" ref="BL376" si="7610">AZ376+BF376</f>
        <v>974857</v>
      </c>
      <c r="BM376" s="518">
        <f t="shared" ref="BM376" si="7611">SUM(BL365:BL376)/1000000</f>
        <v>10.75892</v>
      </c>
      <c r="BN376" s="666">
        <f t="shared" ref="BN376" si="7612">BB376+BH376</f>
        <v>5311353</v>
      </c>
      <c r="BO376" s="518">
        <f t="shared" ref="BO376" si="7613">SUM(BN365:BN376)/1000000</f>
        <v>52.034078000000001</v>
      </c>
      <c r="BP376" s="744">
        <v>6286745</v>
      </c>
      <c r="BQ376" s="518">
        <f t="shared" si="5919"/>
        <v>62.802329</v>
      </c>
      <c r="BR376" s="20"/>
      <c r="BS376" s="744">
        <v>1240621</v>
      </c>
      <c r="BT376" s="519">
        <f t="shared" ref="BT376" si="7614">SUM(BS365:BS376)/1000000</f>
        <v>14.267745</v>
      </c>
      <c r="BU376" s="666">
        <f t="shared" ref="BU376" si="7615">BW376-BS376</f>
        <v>76296</v>
      </c>
      <c r="BV376" s="519">
        <f t="shared" ref="BV376" si="7616">SUM(BU365:BU376)/1000000</f>
        <v>0.73109199999999996</v>
      </c>
      <c r="BW376" s="744">
        <v>1316917</v>
      </c>
      <c r="BX376" s="519">
        <f t="shared" si="6077"/>
        <v>14.998837</v>
      </c>
      <c r="BY376" s="744">
        <v>2439506</v>
      </c>
      <c r="BZ376" s="519">
        <f t="shared" ref="BZ376" si="7617">SUM(BY365:BY376)/1000000</f>
        <v>24.894653999999999</v>
      </c>
      <c r="CA376" s="666">
        <f t="shared" ref="CA376" si="7618">CC376-BY376</f>
        <v>2065369</v>
      </c>
      <c r="CB376" s="519">
        <f t="shared" ref="CB376" si="7619">SUM(CA365:CA376)/1000000</f>
        <v>23.316935000000001</v>
      </c>
      <c r="CC376" s="744">
        <v>4504875</v>
      </c>
      <c r="CD376" s="519">
        <f t="shared" ref="CD376" si="7620">SUM(CC365:CC376)/1000000</f>
        <v>48.211588999999996</v>
      </c>
      <c r="CE376" s="666">
        <f t="shared" ref="CE376" si="7621">BS376+BY376</f>
        <v>3680127</v>
      </c>
      <c r="CF376" s="519">
        <f t="shared" ref="CF376" si="7622">SUM(CE365:CE376)/1000000</f>
        <v>39.162399000000001</v>
      </c>
      <c r="CG376" s="666">
        <f t="shared" ref="CG376" si="7623">CI376-CE376</f>
        <v>2142169</v>
      </c>
      <c r="CH376" s="519">
        <f t="shared" ref="CH376" si="7624">SUM(CG365:CG376)/1000000</f>
        <v>24.054288</v>
      </c>
      <c r="CI376" s="744">
        <v>5822296</v>
      </c>
      <c r="CJ376" s="471">
        <f t="shared" si="7508"/>
        <v>63.216687</v>
      </c>
      <c r="CK376" s="96"/>
      <c r="CL376" s="724">
        <v>1032</v>
      </c>
      <c r="CM376" s="868">
        <f t="shared" si="4615"/>
        <v>1.066860465116279</v>
      </c>
      <c r="CO376" s="96"/>
      <c r="CP376" s="666">
        <f t="shared" ref="CP376" si="7625">AZ376*$CM376</f>
        <v>729298.34593023243</v>
      </c>
      <c r="CQ376" s="693">
        <f t="shared" ref="CQ376" si="7626">SUM(CP365:CP376)/1000000</f>
        <v>7.6335927492786295</v>
      </c>
      <c r="CR376" s="666">
        <f t="shared" ref="CR376" si="7627">BB376*$CM376</f>
        <v>145670.19476744183</v>
      </c>
      <c r="CS376" s="693">
        <f t="shared" ref="CS376" si="7628">SUM(CR365:CR376)/1000000</f>
        <v>1.946133873211904</v>
      </c>
      <c r="CT376" s="666">
        <f t="shared" ref="CT376" si="7629">BD376*$CM376</f>
        <v>874968.54069767438</v>
      </c>
      <c r="CU376" s="693">
        <f t="shared" ref="CU376" si="7630">SUM(CT365:CT376)/1000000</f>
        <v>9.5797266224905346</v>
      </c>
      <c r="CV376" s="666">
        <f t="shared" ref="CV376" si="7631">BF376*$CM376</f>
        <v>310738.04651162785</v>
      </c>
      <c r="CW376" s="693">
        <f t="shared" ref="CW376" si="7632">SUM(CV365:CV376)/1000000</f>
        <v>4.1105699080799809</v>
      </c>
      <c r="CX376" s="666">
        <f t="shared" ref="CX376" si="7633">BH376*$CM376</f>
        <v>5520802.337209302</v>
      </c>
      <c r="CY376" s="693">
        <f t="shared" ref="CY376" si="7634">SUM(CX365:CX376)/1000000</f>
        <v>54.802302097787653</v>
      </c>
      <c r="CZ376" s="666">
        <f t="shared" ref="CZ376" si="7635">BJ376*$CM376</f>
        <v>5831540.3837209297</v>
      </c>
      <c r="DA376" s="693">
        <f t="shared" ref="DA376" si="7636">SUM(CZ365:CZ376)/1000000</f>
        <v>58.912872005867648</v>
      </c>
      <c r="DB376" s="666">
        <f t="shared" ref="DB376" si="7637">BL376*$CM376</f>
        <v>1040036.3924418604</v>
      </c>
      <c r="DC376" s="693">
        <f t="shared" ref="DC376" si="7638">SUM(DB365:DB376)/1000000</f>
        <v>11.744162657358613</v>
      </c>
      <c r="DD376" s="666">
        <f t="shared" ref="DD376" si="7639">BN376*$CM376</f>
        <v>5666472.5319767436</v>
      </c>
      <c r="DE376" s="693">
        <f t="shared" ref="DE376" si="7640">SUM(DD365:DD376)/1000000</f>
        <v>56.748435970999566</v>
      </c>
      <c r="DF376" s="666">
        <f t="shared" ref="DF376" si="7641">BP376*$CM376</f>
        <v>6707079.6947674416</v>
      </c>
      <c r="DG376" s="693">
        <f t="shared" ref="DG376" si="7642">SUM(DF365:DF376)/1000000</f>
        <v>68.502794917821078</v>
      </c>
      <c r="DH376" s="20"/>
      <c r="DI376" s="666">
        <f t="shared" ref="DI376" si="7643">BS376*$CM376</f>
        <v>1323569.497093023</v>
      </c>
      <c r="DJ376" s="693">
        <f t="shared" ref="DJ376" si="7644">SUM(DI365:DI376)/1000000</f>
        <v>15.570183429068887</v>
      </c>
      <c r="DK376" s="666">
        <f t="shared" ref="DK376" si="7645">BU376*$CM376</f>
        <v>81397.186046511619</v>
      </c>
      <c r="DL376" s="693">
        <f t="shared" ref="DL376" si="7646">SUM(DK365:DK376)/1000000</f>
        <v>0.79730369688107239</v>
      </c>
      <c r="DM376" s="666">
        <f t="shared" ref="DM376" si="7647">BW376*$CM376</f>
        <v>1404966.6831395347</v>
      </c>
      <c r="DN376" s="693">
        <f t="shared" ref="DN376" si="7648">SUM(DM365:DM376)/1000000</f>
        <v>16.367487125949957</v>
      </c>
      <c r="DO376" s="666">
        <f t="shared" ref="DO376" si="7649">BY376*$CM376</f>
        <v>2602612.5058139535</v>
      </c>
      <c r="DP376" s="693">
        <f t="shared" ref="DP376" si="7650">SUM(DO365:DO376)/1000000</f>
        <v>27.162542066193115</v>
      </c>
      <c r="DQ376" s="666">
        <f t="shared" ref="DQ376" si="7651">CA376*$CM376</f>
        <v>2203460.5319767441</v>
      </c>
      <c r="DR376" s="693">
        <f t="shared" ref="DR376" si="7652">SUM(DQ365:DQ376)/1000000</f>
        <v>25.440799409043994</v>
      </c>
      <c r="DS376" s="666">
        <f t="shared" ref="DS376" si="7653">CC376*$CM376</f>
        <v>4806073.0377906971</v>
      </c>
      <c r="DT376" s="693">
        <f t="shared" ref="DT376" si="7654">SUM(DS365:DS376)/1000000</f>
        <v>52.603341475237102</v>
      </c>
      <c r="DU376" s="666">
        <f t="shared" ref="DU376" si="7655">CE376*$CM376</f>
        <v>3926182.0029069763</v>
      </c>
      <c r="DV376" s="666">
        <f t="shared" ref="DV376" si="7656">SUM(DU365:DU376)/1000000</f>
        <v>42.732725495261995</v>
      </c>
      <c r="DW376" s="666">
        <f t="shared" ref="DW376" si="7657">CG376*$CM376</f>
        <v>2285395.4156976743</v>
      </c>
      <c r="DX376" s="693">
        <f t="shared" ref="DX376" si="7658">SUM(DW365:DW376)/1000000</f>
        <v>26.244938797692253</v>
      </c>
      <c r="DY376" s="666">
        <f t="shared" ref="DY376" si="7659">CI376*$CM376</f>
        <v>6211577.4186046505</v>
      </c>
      <c r="DZ376" s="693">
        <f t="shared" ref="DZ376" si="7660">SUM(DY365:DY376)/1000000</f>
        <v>68.977664292954245</v>
      </c>
      <c r="EA376" s="91"/>
      <c r="EB376" s="525" t="s">
        <v>998</v>
      </c>
      <c r="EC376" s="525" t="s">
        <v>998</v>
      </c>
      <c r="ED376" s="525" t="s">
        <v>998</v>
      </c>
      <c r="EE376" s="525" t="s">
        <v>998</v>
      </c>
      <c r="EF376" s="525" t="s">
        <v>998</v>
      </c>
      <c r="EG376" s="525" t="s">
        <v>998</v>
      </c>
      <c r="EH376" s="525" t="s">
        <v>998</v>
      </c>
      <c r="EI376" s="525" t="s">
        <v>998</v>
      </c>
      <c r="EJ376" s="525" t="s">
        <v>998</v>
      </c>
      <c r="EK376" s="525" t="s">
        <v>998</v>
      </c>
      <c r="EL376" s="525" t="s">
        <v>998</v>
      </c>
      <c r="EM376" s="525" t="s">
        <v>998</v>
      </c>
      <c r="EN376" s="525" t="s">
        <v>998</v>
      </c>
      <c r="EO376" s="525" t="s">
        <v>998</v>
      </c>
      <c r="EP376" s="525" t="s">
        <v>998</v>
      </c>
      <c r="EQ376" s="525" t="s">
        <v>998</v>
      </c>
      <c r="ER376" s="525" t="s">
        <v>998</v>
      </c>
      <c r="ES376" s="525" t="s">
        <v>998</v>
      </c>
      <c r="ET376" s="525" t="s">
        <v>998</v>
      </c>
    </row>
    <row r="377" spans="1:150">
      <c r="A377" s="61">
        <v>44378</v>
      </c>
      <c r="AY377" s="75"/>
      <c r="AZ377" s="744">
        <v>692116</v>
      </c>
      <c r="BA377" s="518">
        <f t="shared" ref="BA377" si="7661">SUM(AZ366:AZ377)/1000000</f>
        <v>7.1171129999999998</v>
      </c>
      <c r="BB377" s="666">
        <f t="shared" ref="BB377" si="7662">BD377-AZ377</f>
        <v>108887</v>
      </c>
      <c r="BC377" s="518">
        <f t="shared" ref="BC377" si="7663">SUM(BB366:BB377)/1000000</f>
        <v>1.6979150000000001</v>
      </c>
      <c r="BD377" s="744">
        <v>801003</v>
      </c>
      <c r="BE377" s="518">
        <f t="shared" si="5161"/>
        <v>8.8150279999999999</v>
      </c>
      <c r="BF377" s="744">
        <v>318624</v>
      </c>
      <c r="BG377" s="518">
        <f t="shared" ref="BG377" si="7664">SUM(BF366:BF377)/1000000</f>
        <v>3.6854580000000001</v>
      </c>
      <c r="BH377" s="666">
        <f t="shared" ref="BH377" si="7665">BJ377-BF377</f>
        <v>4930303</v>
      </c>
      <c r="BI377" s="518">
        <f t="shared" ref="BI377" si="7666">SUM(BH366:BH377)/1000000</f>
        <v>51.131140000000002</v>
      </c>
      <c r="BJ377" s="744">
        <v>5248927</v>
      </c>
      <c r="BK377" s="518">
        <f t="shared" ref="BK377" si="7667">SUM(BJ366:BJ377)/1000000</f>
        <v>54.816597999999999</v>
      </c>
      <c r="BL377" s="666">
        <f t="shared" ref="BL377" si="7668">AZ377+BF377</f>
        <v>1010740</v>
      </c>
      <c r="BM377" s="518">
        <f t="shared" ref="BM377" si="7669">SUM(BL366:BL377)/1000000</f>
        <v>10.802571</v>
      </c>
      <c r="BN377" s="666">
        <f t="shared" ref="BN377" si="7670">BB377+BH377</f>
        <v>5039190</v>
      </c>
      <c r="BO377" s="518">
        <f t="shared" ref="BO377" si="7671">SUM(BN366:BN377)/1000000</f>
        <v>52.829054999999997</v>
      </c>
      <c r="BP377" s="744">
        <v>6050153</v>
      </c>
      <c r="BQ377" s="518">
        <f t="shared" si="5919"/>
        <v>63.640729</v>
      </c>
      <c r="BR377" s="20"/>
      <c r="BS377" s="744">
        <v>1378773</v>
      </c>
      <c r="BT377" s="519">
        <f t="shared" ref="BT377" si="7672">SUM(BS366:BS377)/1000000</f>
        <v>14.514607</v>
      </c>
      <c r="BU377" s="666">
        <f t="shared" ref="BU377" si="7673">BW377-BS377</f>
        <v>81068</v>
      </c>
      <c r="BV377" s="519">
        <f t="shared" ref="BV377" si="7674">SUM(BU366:BU377)/1000000</f>
        <v>0.752027</v>
      </c>
      <c r="BW377" s="744">
        <v>1459841</v>
      </c>
      <c r="BX377" s="519">
        <f t="shared" si="6077"/>
        <v>15.266634</v>
      </c>
      <c r="BY377" s="744">
        <v>2384151</v>
      </c>
      <c r="BZ377" s="519">
        <f t="shared" ref="BZ377" si="7675">SUM(BY366:BY377)/1000000</f>
        <v>25.353404999999999</v>
      </c>
      <c r="CA377" s="666">
        <f t="shared" ref="CA377" si="7676">CC377-BY377</f>
        <v>2487478</v>
      </c>
      <c r="CB377" s="519">
        <f t="shared" ref="CB377" si="7677">SUM(CA366:CA377)/1000000</f>
        <v>24.248823999999999</v>
      </c>
      <c r="CC377" s="744">
        <v>4871629</v>
      </c>
      <c r="CD377" s="519">
        <f t="shared" ref="CD377" si="7678">SUM(CC366:CC377)/1000000</f>
        <v>49.602229000000001</v>
      </c>
      <c r="CE377" s="666">
        <f t="shared" ref="CE377" si="7679">BS377+BY377</f>
        <v>3762924</v>
      </c>
      <c r="CF377" s="519">
        <f t="shared" ref="CF377" si="7680">SUM(CE366:CE377)/1000000</f>
        <v>39.868012</v>
      </c>
      <c r="CG377" s="666">
        <f t="shared" ref="CG377" si="7681">CI377-CE377</f>
        <v>2568992</v>
      </c>
      <c r="CH377" s="519">
        <f t="shared" ref="CH377" si="7682">SUM(CG366:CG377)/1000000</f>
        <v>25.007027999999998</v>
      </c>
      <c r="CI377" s="744">
        <v>6331916</v>
      </c>
      <c r="CJ377" s="471">
        <f t="shared" ref="CJ377:CJ385" si="7683">SUM(CI366:CI377)/1000000</f>
        <v>64.875039999999998</v>
      </c>
      <c r="CK377" s="96"/>
      <c r="CL377" s="724">
        <f>+CL376</f>
        <v>1032</v>
      </c>
      <c r="CM377" s="868">
        <f t="shared" si="4615"/>
        <v>1.066860465116279</v>
      </c>
      <c r="CO377" s="96"/>
      <c r="CP377" s="666">
        <f t="shared" ref="CP377" si="7684">AZ377*$CM377</f>
        <v>738391.19767441857</v>
      </c>
      <c r="CQ377" s="693">
        <f t="shared" ref="CQ377" si="7685">SUM(CP366:CP377)/1000000</f>
        <v>7.7426223397386194</v>
      </c>
      <c r="CR377" s="666">
        <f t="shared" ref="CR377" si="7686">BB377*$CM377</f>
        <v>116167.23546511628</v>
      </c>
      <c r="CS377" s="693">
        <f t="shared" ref="CS377" si="7687">SUM(CR366:CR377)/1000000</f>
        <v>1.8484997058714092</v>
      </c>
      <c r="CT377" s="666">
        <f t="shared" ref="CT377" si="7688">BD377*$CM377</f>
        <v>854558.43313953478</v>
      </c>
      <c r="CU377" s="693">
        <f t="shared" ref="CU377" si="7689">SUM(CT366:CT377)/1000000</f>
        <v>9.5911220456100281</v>
      </c>
      <c r="CV377" s="666">
        <f t="shared" ref="CV377" si="7690">BF377*$CM377</f>
        <v>339927.34883720928</v>
      </c>
      <c r="CW377" s="693">
        <f t="shared" ref="CW377" si="7691">SUM(CV366:CV377)/1000000</f>
        <v>4.0129600775584731</v>
      </c>
      <c r="CX377" s="666">
        <f t="shared" ref="CX377" si="7692">BH377*$CM377</f>
        <v>5259945.3517441852</v>
      </c>
      <c r="CY377" s="693">
        <f t="shared" ref="CY377" si="7693">SUM(CX366:CX377)/1000000</f>
        <v>55.593805853339454</v>
      </c>
      <c r="CZ377" s="666">
        <f t="shared" ref="CZ377" si="7694">BJ377*$CM377</f>
        <v>5599872.7005813951</v>
      </c>
      <c r="DA377" s="693">
        <f t="shared" ref="DA377" si="7695">SUM(CZ366:CZ377)/1000000</f>
        <v>59.606765930897943</v>
      </c>
      <c r="DB377" s="666">
        <f t="shared" ref="DB377" si="7696">BL377*$CM377</f>
        <v>1078318.5465116277</v>
      </c>
      <c r="DC377" s="693">
        <f t="shared" ref="DC377" si="7697">SUM(DB366:DB377)/1000000</f>
        <v>11.755582417297092</v>
      </c>
      <c r="DD377" s="666">
        <f t="shared" ref="DD377" si="7698">BN377*$CM377</f>
        <v>5376112.587209302</v>
      </c>
      <c r="DE377" s="693">
        <f t="shared" ref="DE377" si="7699">SUM(DD366:DD377)/1000000</f>
        <v>57.442305559210872</v>
      </c>
      <c r="DF377" s="666">
        <f t="shared" ref="DF377" si="7700">BP377*$CM377</f>
        <v>6454669.0436046505</v>
      </c>
      <c r="DG377" s="693">
        <f t="shared" ref="DG377" si="7701">SUM(DF366:DF377)/1000000</f>
        <v>69.207824629762413</v>
      </c>
      <c r="DH377" s="20"/>
      <c r="DI377" s="666">
        <f t="shared" ref="DI377" si="7702">BS377*$CM377</f>
        <v>1470958.4040697673</v>
      </c>
      <c r="DJ377" s="693">
        <f t="shared" ref="DJ377" si="7703">SUM(DI366:DI377)/1000000</f>
        <v>15.792410359190759</v>
      </c>
      <c r="DK377" s="666">
        <f t="shared" ref="DK377" si="7704">BU377*$CM377</f>
        <v>86488.244186046504</v>
      </c>
      <c r="DL377" s="693">
        <f t="shared" ref="DL377" si="7705">SUM(DK366:DK377)/1000000</f>
        <v>0.81745282984467404</v>
      </c>
      <c r="DM377" s="666">
        <f t="shared" ref="DM377" si="7706">BW377*$CM377</f>
        <v>1557446.6482558139</v>
      </c>
      <c r="DN377" s="693">
        <f t="shared" ref="DN377" si="7707">SUM(DM366:DM377)/1000000</f>
        <v>16.609863189035433</v>
      </c>
      <c r="DO377" s="666">
        <f t="shared" ref="DO377" si="7708">BY377*$CM377</f>
        <v>2543556.4447674416</v>
      </c>
      <c r="DP377" s="693">
        <f t="shared" ref="DP377" si="7709">SUM(DO366:DO377)/1000000</f>
        <v>27.581984883706042</v>
      </c>
      <c r="DQ377" s="666">
        <f t="shared" ref="DQ377" si="7710">CA377*$CM377</f>
        <v>2653791.9360465114</v>
      </c>
      <c r="DR377" s="693">
        <f t="shared" ref="DR377" si="7711">SUM(DQ366:DQ377)/1000000</f>
        <v>26.378455584569462</v>
      </c>
      <c r="DS377" s="666">
        <f t="shared" ref="DS377" si="7712">CC377*$CM377</f>
        <v>5197348.3808139525</v>
      </c>
      <c r="DT377" s="693">
        <f t="shared" ref="DT377" si="7713">SUM(DS366:DS377)/1000000</f>
        <v>53.960440468275515</v>
      </c>
      <c r="DU377" s="666">
        <f t="shared" ref="DU377" si="7714">CE377*$CM377</f>
        <v>4014514.8488372089</v>
      </c>
      <c r="DV377" s="666">
        <f t="shared" ref="DV377" si="7715">SUM(DU366:DU377)/1000000</f>
        <v>43.374395242896803</v>
      </c>
      <c r="DW377" s="666">
        <f t="shared" ref="DW377" si="7716">CG377*$CM377</f>
        <v>2740755.9999999995</v>
      </c>
      <c r="DX377" s="693">
        <f t="shared" ref="DX377" si="7717">SUM(DW366:DW377)/1000000</f>
        <v>27.202635226549972</v>
      </c>
      <c r="DY377" s="666">
        <f t="shared" ref="DY377" si="7718">CI377*$CM377</f>
        <v>6755270.8488372089</v>
      </c>
      <c r="DZ377" s="693">
        <f t="shared" ref="DZ377" si="7719">SUM(DY366:DY377)/1000000</f>
        <v>70.577030469446768</v>
      </c>
      <c r="EA377" s="91"/>
      <c r="EB377" s="525" t="s">
        <v>998</v>
      </c>
      <c r="EC377" s="525" t="s">
        <v>998</v>
      </c>
      <c r="ED377" s="525" t="s">
        <v>998</v>
      </c>
      <c r="EE377" s="525" t="s">
        <v>998</v>
      </c>
      <c r="EF377" s="525" t="s">
        <v>998</v>
      </c>
      <c r="EG377" s="525" t="s">
        <v>998</v>
      </c>
      <c r="EH377" s="525" t="s">
        <v>998</v>
      </c>
      <c r="EI377" s="525" t="s">
        <v>998</v>
      </c>
      <c r="EJ377" s="525" t="s">
        <v>998</v>
      </c>
      <c r="EK377" s="525" t="s">
        <v>998</v>
      </c>
      <c r="EL377" s="525" t="s">
        <v>998</v>
      </c>
      <c r="EM377" s="525" t="s">
        <v>998</v>
      </c>
      <c r="EN377" s="525" t="s">
        <v>998</v>
      </c>
      <c r="EO377" s="525" t="s">
        <v>998</v>
      </c>
      <c r="EP377" s="525" t="s">
        <v>998</v>
      </c>
      <c r="EQ377" s="525" t="s">
        <v>998</v>
      </c>
      <c r="ER377" s="525" t="s">
        <v>998</v>
      </c>
      <c r="ES377" s="525" t="s">
        <v>998</v>
      </c>
      <c r="ET377" s="525" t="s">
        <v>998</v>
      </c>
    </row>
    <row r="378" spans="1:150">
      <c r="A378" s="61">
        <v>44409</v>
      </c>
      <c r="AY378" s="75"/>
      <c r="AZ378" s="744">
        <v>561160</v>
      </c>
      <c r="BA378" s="518">
        <f t="shared" ref="BA378" si="7720">SUM(AZ367:AZ378)/1000000</f>
        <v>7.1133170000000003</v>
      </c>
      <c r="BB378" s="666">
        <f t="shared" ref="BB378" si="7721">BD378-AZ378</f>
        <v>140255</v>
      </c>
      <c r="BC378" s="518">
        <f t="shared" ref="BC378" si="7722">SUM(BB367:BB378)/1000000</f>
        <v>1.735096</v>
      </c>
      <c r="BD378" s="744">
        <v>701415</v>
      </c>
      <c r="BE378" s="518">
        <f t="shared" si="5161"/>
        <v>8.8484130000000007</v>
      </c>
      <c r="BF378" s="744">
        <v>249805</v>
      </c>
      <c r="BG378" s="518">
        <f t="shared" ref="BG378" si="7723">SUM(BF367:BF378)/1000000</f>
        <v>3.5580769999999999</v>
      </c>
      <c r="BH378" s="666">
        <f t="shared" ref="BH378" si="7724">BJ378-BF378</f>
        <v>3712420</v>
      </c>
      <c r="BI378" s="518">
        <f t="shared" ref="BI378" si="7725">SUM(BH367:BH378)/1000000</f>
        <v>51.510368</v>
      </c>
      <c r="BJ378" s="744">
        <v>3962225</v>
      </c>
      <c r="BK378" s="518">
        <f t="shared" ref="BK378" si="7726">SUM(BJ367:BJ378)/1000000</f>
        <v>55.068444999999997</v>
      </c>
      <c r="BL378" s="666">
        <f t="shared" ref="BL378" si="7727">AZ378+BF378</f>
        <v>810965</v>
      </c>
      <c r="BM378" s="518">
        <f t="shared" ref="BM378" si="7728">SUM(BL367:BL378)/1000000</f>
        <v>10.671393999999999</v>
      </c>
      <c r="BN378" s="666">
        <f t="shared" ref="BN378" si="7729">BB378+BH378</f>
        <v>3852675</v>
      </c>
      <c r="BO378" s="518">
        <f t="shared" ref="BO378" si="7730">SUM(BN367:BN378)/1000000</f>
        <v>53.245463999999998</v>
      </c>
      <c r="BP378" s="744">
        <v>4664314</v>
      </c>
      <c r="BQ378" s="518">
        <f t="shared" si="5919"/>
        <v>63.926254999999998</v>
      </c>
      <c r="BR378" s="20"/>
      <c r="BS378" s="744">
        <v>1294594</v>
      </c>
      <c r="BT378" s="519">
        <f t="shared" ref="BT378" si="7731">SUM(BS367:BS378)/1000000</f>
        <v>14.589202</v>
      </c>
      <c r="BU378" s="666">
        <f t="shared" ref="BU378" si="7732">BW378-BS378</f>
        <v>99513</v>
      </c>
      <c r="BV378" s="519">
        <f t="shared" ref="BV378" si="7733">SUM(BU367:BU378)/1000000</f>
        <v>0.80084</v>
      </c>
      <c r="BW378" s="744">
        <v>1394107</v>
      </c>
      <c r="BX378" s="519">
        <f t="shared" ref="BX378:BX385" si="7734">SUM(BW367:BW378)/1000000</f>
        <v>15.390041999999999</v>
      </c>
      <c r="BY378" s="744">
        <v>2519064</v>
      </c>
      <c r="BZ378" s="519">
        <f t="shared" ref="BZ378" si="7735">SUM(BY367:BY378)/1000000</f>
        <v>26.014175000000002</v>
      </c>
      <c r="CA378" s="666">
        <f t="shared" ref="CA378" si="7736">CC378-BY378</f>
        <v>2766368</v>
      </c>
      <c r="CB378" s="519">
        <f t="shared" ref="CB378" si="7737">SUM(CA367:CA378)/1000000</f>
        <v>25.223368000000001</v>
      </c>
      <c r="CC378" s="744">
        <v>5285432</v>
      </c>
      <c r="CD378" s="519">
        <f t="shared" ref="CD378" si="7738">SUM(CC367:CC378)/1000000</f>
        <v>51.237543000000002</v>
      </c>
      <c r="CE378" s="666">
        <f t="shared" ref="CE378" si="7739">BS378+BY378</f>
        <v>3813658</v>
      </c>
      <c r="CF378" s="519">
        <f t="shared" ref="CF378" si="7740">SUM(CE367:CE378)/1000000</f>
        <v>40.603377000000002</v>
      </c>
      <c r="CG378" s="666">
        <f t="shared" ref="CG378" si="7741">CI378-CE378</f>
        <v>2866338</v>
      </c>
      <c r="CH378" s="519">
        <f t="shared" ref="CH378" si="7742">SUM(CG367:CG378)/1000000</f>
        <v>26.030348</v>
      </c>
      <c r="CI378" s="744">
        <v>6679996</v>
      </c>
      <c r="CJ378" s="471">
        <f t="shared" si="7683"/>
        <v>66.633724999999998</v>
      </c>
      <c r="CK378" s="96"/>
      <c r="CL378" s="724">
        <f>+CL376</f>
        <v>1032</v>
      </c>
      <c r="CM378" s="868">
        <f t="shared" si="4615"/>
        <v>1.066860465116279</v>
      </c>
      <c r="CO378" s="96"/>
      <c r="CP378" s="666">
        <f t="shared" ref="CP378" si="7743">AZ378*$CM378</f>
        <v>598679.41860465112</v>
      </c>
      <c r="CQ378" s="693">
        <f t="shared" ref="CQ378" si="7744">SUM(CP367:CP378)/1000000</f>
        <v>7.7180386761789421</v>
      </c>
      <c r="CR378" s="666">
        <f t="shared" ref="CR378" si="7745">BB378*$CM378</f>
        <v>149632.5145348837</v>
      </c>
      <c r="CS378" s="693">
        <f t="shared" ref="CS378" si="7746">SUM(CR367:CR378)/1000000</f>
        <v>1.8844203226107017</v>
      </c>
      <c r="CT378" s="666">
        <f t="shared" ref="CT378" si="7747">BD378*$CM378</f>
        <v>748311.93313953478</v>
      </c>
      <c r="CU378" s="693">
        <f t="shared" ref="CU378" si="7748">SUM(CT367:CT378)/1000000</f>
        <v>9.6024589987896434</v>
      </c>
      <c r="CV378" s="666">
        <f t="shared" ref="CV378" si="7749">BF378*$CM378</f>
        <v>266507.07848837209</v>
      </c>
      <c r="CW378" s="693">
        <f t="shared" ref="CW378" si="7750">SUM(CV367:CV378)/1000000</f>
        <v>3.8633531420187905</v>
      </c>
      <c r="CX378" s="666">
        <f t="shared" ref="CX378" si="7751">BH378*$CM378</f>
        <v>3960634.1279069763</v>
      </c>
      <c r="CY378" s="693">
        <f t="shared" ref="CY378" si="7752">SUM(CX367:CX378)/1000000</f>
        <v>55.877241191667281</v>
      </c>
      <c r="CZ378" s="666">
        <f t="shared" ref="CZ378" si="7753">BJ378*$CM378</f>
        <v>4227141.2063953485</v>
      </c>
      <c r="DA378" s="693">
        <f t="shared" ref="DA378" si="7754">SUM(CZ367:CZ378)/1000000</f>
        <v>59.740594333686083</v>
      </c>
      <c r="DB378" s="666">
        <f t="shared" ref="DB378" si="7755">BL378*$CM378</f>
        <v>865186.49709302315</v>
      </c>
      <c r="DC378" s="693">
        <f t="shared" ref="DC378" si="7756">SUM(DB367:DB378)/1000000</f>
        <v>11.581391818197728</v>
      </c>
      <c r="DD378" s="666">
        <f t="shared" ref="DD378" si="7757">BN378*$CM378</f>
        <v>4110266.6424418599</v>
      </c>
      <c r="DE378" s="693">
        <f t="shared" ref="DE378" si="7758">SUM(DD367:DD378)/1000000</f>
        <v>57.761661514277989</v>
      </c>
      <c r="DF378" s="666">
        <f t="shared" ref="DF378" si="7759">BP378*$CM378</f>
        <v>4976172.2034883713</v>
      </c>
      <c r="DG378" s="693">
        <f t="shared" ref="DG378" si="7760">SUM(DF367:DF378)/1000000</f>
        <v>69.353289831246769</v>
      </c>
      <c r="DH378" s="20"/>
      <c r="DI378" s="666">
        <f t="shared" ref="DI378" si="7761">BS378*$CM378</f>
        <v>1381151.1569767441</v>
      </c>
      <c r="DJ378" s="693">
        <f t="shared" ref="DJ378" si="7762">SUM(DI367:DI378)/1000000</f>
        <v>15.827650795726619</v>
      </c>
      <c r="DK378" s="666">
        <f t="shared" ref="DK378" si="7763">BU378*$CM378</f>
        <v>106166.48546511628</v>
      </c>
      <c r="DL378" s="693">
        <f t="shared" ref="DL378" si="7764">SUM(DK367:DK378)/1000000</f>
        <v>0.86768675017952968</v>
      </c>
      <c r="DM378" s="666">
        <f t="shared" ref="DM378" si="7765">BW378*$CM378</f>
        <v>1487317.6424418604</v>
      </c>
      <c r="DN378" s="693">
        <f t="shared" ref="DN378" si="7766">SUM(DM367:DM378)/1000000</f>
        <v>16.695337545906149</v>
      </c>
      <c r="DO378" s="666">
        <f t="shared" ref="DO378" si="7767">BY378*$CM378</f>
        <v>2687489.7906976743</v>
      </c>
      <c r="DP378" s="693">
        <f t="shared" ref="DP378" si="7768">SUM(DO367:DO378)/1000000</f>
        <v>28.219392816688288</v>
      </c>
      <c r="DQ378" s="666">
        <f t="shared" ref="DQ378" si="7769">CA378*$CM378</f>
        <v>2951328.6511627906</v>
      </c>
      <c r="DR378" s="693">
        <f t="shared" ref="DR378" si="7770">SUM(DQ367:DQ378)/1000000</f>
        <v>27.353032508277341</v>
      </c>
      <c r="DS378" s="666">
        <f t="shared" ref="DS378" si="7771">CC378*$CM378</f>
        <v>5638818.4418604644</v>
      </c>
      <c r="DT378" s="693">
        <f t="shared" ref="DT378" si="7772">SUM(DS367:DS378)/1000000</f>
        <v>55.572425324965643</v>
      </c>
      <c r="DU378" s="666">
        <f t="shared" ref="DU378" si="7773">CE378*$CM378</f>
        <v>4068640.9476744183</v>
      </c>
      <c r="DV378" s="666">
        <f t="shared" ref="DV378" si="7774">SUM(DU367:DU378)/1000000</f>
        <v>44.047043612414903</v>
      </c>
      <c r="DW378" s="666">
        <f t="shared" ref="DW378" si="7775">CG378*$CM378</f>
        <v>3057982.6918604649</v>
      </c>
      <c r="DX378" s="693">
        <f t="shared" ref="DX378" si="7776">SUM(DW367:DW378)/1000000</f>
        <v>28.227388641857328</v>
      </c>
      <c r="DY378" s="666">
        <f t="shared" ref="DY378" si="7777">CI378*$CM378</f>
        <v>7126623.6395348832</v>
      </c>
      <c r="DZ378" s="693">
        <f t="shared" ref="DZ378" si="7778">SUM(DY367:DY378)/1000000</f>
        <v>72.274432254272227</v>
      </c>
      <c r="EA378" s="91"/>
      <c r="EB378" s="525" t="s">
        <v>998</v>
      </c>
      <c r="EC378" s="525" t="s">
        <v>998</v>
      </c>
      <c r="ED378" s="525" t="s">
        <v>998</v>
      </c>
      <c r="EE378" s="525" t="s">
        <v>998</v>
      </c>
      <c r="EF378" s="525" t="s">
        <v>998</v>
      </c>
      <c r="EG378" s="525" t="s">
        <v>998</v>
      </c>
      <c r="EH378" s="525" t="s">
        <v>998</v>
      </c>
      <c r="EI378" s="525" t="s">
        <v>998</v>
      </c>
      <c r="EJ378" s="525" t="s">
        <v>998</v>
      </c>
      <c r="EK378" s="525" t="s">
        <v>998</v>
      </c>
      <c r="EL378" s="525" t="s">
        <v>998</v>
      </c>
      <c r="EM378" s="525" t="s">
        <v>998</v>
      </c>
      <c r="EN378" s="525" t="s">
        <v>998</v>
      </c>
      <c r="EO378" s="525" t="s">
        <v>998</v>
      </c>
      <c r="EP378" s="525" t="s">
        <v>998</v>
      </c>
      <c r="EQ378" s="525" t="s">
        <v>998</v>
      </c>
      <c r="ER378" s="525" t="s">
        <v>998</v>
      </c>
      <c r="ES378" s="525" t="s">
        <v>998</v>
      </c>
      <c r="ET378" s="525" t="s">
        <v>998</v>
      </c>
    </row>
    <row r="379" spans="1:150">
      <c r="A379" s="61">
        <v>44440</v>
      </c>
      <c r="AY379" s="75"/>
      <c r="AZ379" s="744">
        <v>674406</v>
      </c>
      <c r="BA379" s="518">
        <f t="shared" ref="BA379" si="7779">SUM(AZ368:AZ379)/1000000</f>
        <v>7.2585829999999998</v>
      </c>
      <c r="BB379" s="666">
        <f t="shared" ref="BB379" si="7780">BD379-AZ379</f>
        <v>190112</v>
      </c>
      <c r="BC379" s="518">
        <f t="shared" ref="BC379" si="7781">SUM(BB368:BB379)/1000000</f>
        <v>1.726874</v>
      </c>
      <c r="BD379" s="744">
        <v>864518</v>
      </c>
      <c r="BE379" s="518">
        <f t="shared" si="5161"/>
        <v>8.9854570000000002</v>
      </c>
      <c r="BF379" s="744">
        <v>210730</v>
      </c>
      <c r="BG379" s="518">
        <f t="shared" ref="BG379" si="7782">SUM(BF368:BF379)/1000000</f>
        <v>3.38774</v>
      </c>
      <c r="BH379" s="666">
        <f t="shared" ref="BH379" si="7783">BJ379-BF379</f>
        <v>3705012</v>
      </c>
      <c r="BI379" s="518">
        <f t="shared" ref="BI379" si="7784">SUM(BH368:BH379)/1000000</f>
        <v>52.093150000000001</v>
      </c>
      <c r="BJ379" s="744">
        <v>3915742</v>
      </c>
      <c r="BK379" s="518">
        <f t="shared" ref="BK379" si="7785">SUM(BJ368:BJ379)/1000000</f>
        <v>55.480890000000002</v>
      </c>
      <c r="BL379" s="666">
        <f t="shared" ref="BL379" si="7786">AZ379+BF379</f>
        <v>885136</v>
      </c>
      <c r="BM379" s="518">
        <f t="shared" ref="BM379" si="7787">SUM(BL368:BL379)/1000000</f>
        <v>10.646323000000001</v>
      </c>
      <c r="BN379" s="666">
        <f t="shared" ref="BN379" si="7788">BB379+BH379</f>
        <v>3895124</v>
      </c>
      <c r="BO379" s="518">
        <f t="shared" ref="BO379" si="7789">SUM(BN368:BN379)/1000000</f>
        <v>53.820023999999997</v>
      </c>
      <c r="BP379" s="744">
        <v>4781347</v>
      </c>
      <c r="BQ379" s="518">
        <f t="shared" si="5919"/>
        <v>64.476535999999996</v>
      </c>
      <c r="BR379" s="20"/>
      <c r="BS379" s="744">
        <v>1321630</v>
      </c>
      <c r="BT379" s="519">
        <f t="shared" ref="BT379" si="7790">SUM(BS368:BS379)/1000000</f>
        <v>14.755575</v>
      </c>
      <c r="BU379" s="666">
        <f t="shared" ref="BU379" si="7791">BW379-BS379</f>
        <v>93643</v>
      </c>
      <c r="BV379" s="519">
        <f t="shared" ref="BV379" si="7792">SUM(BU368:BU379)/1000000</f>
        <v>0.82823800000000003</v>
      </c>
      <c r="BW379" s="744">
        <v>1415273</v>
      </c>
      <c r="BX379" s="519">
        <f t="shared" si="7734"/>
        <v>15.583812999999999</v>
      </c>
      <c r="BY379" s="744">
        <v>2620751</v>
      </c>
      <c r="BZ379" s="519">
        <f t="shared" ref="BZ379" si="7793">SUM(BY368:BY379)/1000000</f>
        <v>26.650556000000002</v>
      </c>
      <c r="CA379" s="666">
        <f t="shared" ref="CA379" si="7794">CC379-BY379</f>
        <v>2672727</v>
      </c>
      <c r="CB379" s="519">
        <f t="shared" ref="CB379" si="7795">SUM(CA368:CA379)/1000000</f>
        <v>25.91037</v>
      </c>
      <c r="CC379" s="744">
        <v>5293478</v>
      </c>
      <c r="CD379" s="519">
        <f t="shared" ref="CD379" si="7796">SUM(CC368:CC379)/1000000</f>
        <v>52.560926000000002</v>
      </c>
      <c r="CE379" s="666">
        <f t="shared" ref="CE379" si="7797">BS379+BY379</f>
        <v>3942381</v>
      </c>
      <c r="CF379" s="519">
        <f t="shared" ref="CF379" si="7798">SUM(CE368:CE379)/1000000</f>
        <v>41.406131000000002</v>
      </c>
      <c r="CG379" s="666">
        <f t="shared" ref="CG379" si="7799">CI379-CE379</f>
        <v>2766831</v>
      </c>
      <c r="CH379" s="519">
        <f t="shared" ref="CH379" si="7800">SUM(CG368:CG379)/1000000</f>
        <v>26.744544000000001</v>
      </c>
      <c r="CI379" s="744">
        <v>6709212</v>
      </c>
      <c r="CJ379" s="471">
        <f t="shared" si="7683"/>
        <v>68.150675000000007</v>
      </c>
      <c r="CK379" s="96"/>
      <c r="CL379" s="743">
        <v>1061</v>
      </c>
      <c r="CM379" s="868">
        <f t="shared" si="4615"/>
        <v>1.0377002827521207</v>
      </c>
      <c r="CO379" s="96"/>
      <c r="CP379" s="666">
        <f t="shared" ref="CP379" si="7801">AZ379*$CM379</f>
        <v>699831.29688972665</v>
      </c>
      <c r="CQ379" s="693">
        <f t="shared" ref="CQ379" si="7802">SUM(CP368:CP379)/1000000</f>
        <v>7.8376078814352024</v>
      </c>
      <c r="CR379" s="666">
        <f t="shared" ref="CR379" si="7803">BB379*$CM379</f>
        <v>197279.27615457115</v>
      </c>
      <c r="CS379" s="693">
        <f t="shared" ref="CS379" si="7804">SUM(CR368:CR379)/1000000</f>
        <v>1.8642038477692568</v>
      </c>
      <c r="CT379" s="666">
        <f t="shared" ref="CT379" si="7805">BD379*$CM379</f>
        <v>897110.57304429787</v>
      </c>
      <c r="CU379" s="693">
        <f t="shared" ref="CU379" si="7806">SUM(CT368:CT379)/1000000</f>
        <v>9.7018117292044597</v>
      </c>
      <c r="CV379" s="666">
        <f t="shared" ref="CV379" si="7807">BF379*$CM379</f>
        <v>218674.58058435438</v>
      </c>
      <c r="CW379" s="693">
        <f t="shared" ref="CW379" si="7808">SUM(CV368:CV379)/1000000</f>
        <v>3.664144488539399</v>
      </c>
      <c r="CX379" s="666">
        <f t="shared" ref="CX379" si="7809">BH379*$CM379</f>
        <v>3844692</v>
      </c>
      <c r="CY379" s="693">
        <f t="shared" ref="CY379" si="7810">SUM(CX368:CX379)/1000000</f>
        <v>56.298053480511904</v>
      </c>
      <c r="CZ379" s="666">
        <f t="shared" ref="CZ379" si="7811">BJ379*$CM379</f>
        <v>4063366.5805843547</v>
      </c>
      <c r="DA379" s="693">
        <f t="shared" ref="DA379" si="7812">SUM(CZ368:CZ379)/1000000</f>
        <v>59.96219796905131</v>
      </c>
      <c r="DB379" s="666">
        <f t="shared" ref="DB379" si="7813">BL379*$CM379</f>
        <v>918505.87747408112</v>
      </c>
      <c r="DC379" s="693">
        <f t="shared" ref="DC379" si="7814">SUM(DB368:DB379)/1000000</f>
        <v>11.5017523699746</v>
      </c>
      <c r="DD379" s="666">
        <f t="shared" ref="DD379" si="7815">BN379*$CM379</f>
        <v>4041971.2761545712</v>
      </c>
      <c r="DE379" s="693">
        <f t="shared" ref="DE379" si="7816">SUM(DD368:DD379)/1000000</f>
        <v>58.162257328281164</v>
      </c>
      <c r="DF379" s="666">
        <f t="shared" ref="DF379" si="7817">BP379*$CM379</f>
        <v>4961605.133836004</v>
      </c>
      <c r="DG379" s="693">
        <f t="shared" ref="DG379" si="7818">SUM(DF368:DF379)/1000000</f>
        <v>69.675050676238143</v>
      </c>
      <c r="DH379" s="20"/>
      <c r="DI379" s="666">
        <f t="shared" ref="DI379" si="7819">BS379*$CM379</f>
        <v>1371455.8246936852</v>
      </c>
      <c r="DJ379" s="693">
        <f t="shared" ref="DJ379" si="7820">SUM(DI368:DI379)/1000000</f>
        <v>15.932236145320704</v>
      </c>
      <c r="DK379" s="666">
        <f t="shared" ref="DK379" si="7821">BU379*$CM379</f>
        <v>97173.367577756842</v>
      </c>
      <c r="DL379" s="693">
        <f t="shared" ref="DL379" si="7822">SUM(DK368:DK379)/1000000</f>
        <v>0.89221495341465729</v>
      </c>
      <c r="DM379" s="666">
        <f t="shared" ref="DM379" si="7823">BW379*$CM379</f>
        <v>1468629.1922714422</v>
      </c>
      <c r="DN379" s="693">
        <f t="shared" ref="DN379" si="7824">SUM(DM368:DM379)/1000000</f>
        <v>16.824451098735363</v>
      </c>
      <c r="DO379" s="666">
        <f t="shared" ref="DO379" si="7825">BY379*$CM379</f>
        <v>2719554.0537229031</v>
      </c>
      <c r="DP379" s="693">
        <f t="shared" ref="DP379" si="7826">SUM(DO368:DO379)/1000000</f>
        <v>28.762859848498842</v>
      </c>
      <c r="DQ379" s="666">
        <f t="shared" ref="DQ379" si="7827">CA379*$CM379</f>
        <v>2773489.5636192271</v>
      </c>
      <c r="DR379" s="693">
        <f t="shared" ref="DR379" si="7828">SUM(DQ368:DQ379)/1000000</f>
        <v>27.948949138629636</v>
      </c>
      <c r="DS379" s="666">
        <f t="shared" ref="DS379" si="7829">CC379*$CM379</f>
        <v>5493043.6173421303</v>
      </c>
      <c r="DT379" s="693">
        <f t="shared" ref="DT379" si="7830">SUM(DS368:DS379)/1000000</f>
        <v>56.711808987128478</v>
      </c>
      <c r="DU379" s="666">
        <f t="shared" ref="DU379" si="7831">CE379*$CM379</f>
        <v>4091009.8784165881</v>
      </c>
      <c r="DV379" s="666">
        <f t="shared" ref="DV379" si="7832">SUM(DU368:DU379)/1000000</f>
        <v>44.695095993819542</v>
      </c>
      <c r="DW379" s="666">
        <f t="shared" ref="DW379" si="7833">CG379*$CM379</f>
        <v>2871141.3110273327</v>
      </c>
      <c r="DX379" s="693">
        <f t="shared" ref="DX379" si="7834">SUM(DW368:DW379)/1000000</f>
        <v>28.847582607267132</v>
      </c>
      <c r="DY379" s="666">
        <f t="shared" ref="DY379" si="7835">CI379*$CM379</f>
        <v>6962151.1894439207</v>
      </c>
      <c r="DZ379" s="693">
        <f t="shared" ref="DZ379" si="7836">SUM(DY368:DY379)/1000000</f>
        <v>73.542678601086664</v>
      </c>
      <c r="EA379" s="91"/>
      <c r="EB379" s="525" t="s">
        <v>998</v>
      </c>
      <c r="EC379" s="525" t="s">
        <v>998</v>
      </c>
      <c r="ED379" s="525" t="s">
        <v>998</v>
      </c>
      <c r="EE379" s="525" t="s">
        <v>998</v>
      </c>
      <c r="EF379" s="525" t="s">
        <v>998</v>
      </c>
      <c r="EG379" s="525" t="s">
        <v>998</v>
      </c>
      <c r="EH379" s="525" t="s">
        <v>998</v>
      </c>
      <c r="EI379" s="525" t="s">
        <v>998</v>
      </c>
      <c r="EJ379" s="525" t="s">
        <v>998</v>
      </c>
      <c r="EK379" s="525" t="s">
        <v>998</v>
      </c>
      <c r="EL379" s="525" t="s">
        <v>998</v>
      </c>
      <c r="EM379" s="525" t="s">
        <v>998</v>
      </c>
      <c r="EN379" s="525" t="s">
        <v>998</v>
      </c>
      <c r="EO379" s="525" t="s">
        <v>998</v>
      </c>
      <c r="EP379" s="525" t="s">
        <v>998</v>
      </c>
      <c r="EQ379" s="525" t="s">
        <v>998</v>
      </c>
      <c r="ER379" s="525" t="s">
        <v>998</v>
      </c>
      <c r="ES379" s="525" t="s">
        <v>998</v>
      </c>
      <c r="ET379" s="525" t="s">
        <v>998</v>
      </c>
    </row>
    <row r="380" spans="1:150">
      <c r="A380" s="61">
        <v>44470</v>
      </c>
      <c r="AZ380" s="744">
        <v>611423</v>
      </c>
      <c r="BA380" s="518">
        <f t="shared" ref="BA380" si="7837">SUM(AZ369:AZ380)/1000000</f>
        <v>7.2819520000000004</v>
      </c>
      <c r="BB380" s="666">
        <f t="shared" ref="BB380" si="7838">BD380-AZ380</f>
        <v>214979</v>
      </c>
      <c r="BC380" s="518">
        <f t="shared" ref="BC380" si="7839">SUM(BB369:BB380)/1000000</f>
        <v>1.760362</v>
      </c>
      <c r="BD380" s="744">
        <v>826402</v>
      </c>
      <c r="BE380" s="518">
        <f t="shared" si="5161"/>
        <v>9.0423139999999993</v>
      </c>
      <c r="BF380" s="744">
        <v>215021</v>
      </c>
      <c r="BG380" s="518">
        <f t="shared" ref="BG380" si="7840">SUM(BF369:BF380)/1000000</f>
        <v>3.2534689999999999</v>
      </c>
      <c r="BH380" s="666">
        <f t="shared" ref="BH380" si="7841">BJ380-BF380</f>
        <v>4632621</v>
      </c>
      <c r="BI380" s="518">
        <f t="shared" ref="BI380" si="7842">SUM(BH369:BH380)/1000000</f>
        <v>52.834301000000004</v>
      </c>
      <c r="BJ380" s="744">
        <v>4847642</v>
      </c>
      <c r="BK380" s="518">
        <f t="shared" ref="BK380" si="7843">SUM(BJ369:BJ380)/1000000</f>
        <v>56.087769999999999</v>
      </c>
      <c r="BL380" s="666">
        <f t="shared" ref="BL380" si="7844">AZ380+BF380</f>
        <v>826444</v>
      </c>
      <c r="BM380" s="518">
        <f t="shared" ref="BM380" si="7845">SUM(BL369:BL380)/1000000</f>
        <v>10.535420999999999</v>
      </c>
      <c r="BN380" s="666">
        <f t="shared" ref="BN380" si="7846">BB380+BH380</f>
        <v>4847600</v>
      </c>
      <c r="BO380" s="518">
        <f t="shared" ref="BO380" si="7847">SUM(BN369:BN380)/1000000</f>
        <v>54.594662999999997</v>
      </c>
      <c r="BP380" s="744">
        <v>5680725</v>
      </c>
      <c r="BQ380" s="518">
        <f t="shared" ref="BQ380:BQ382" si="7848">SUM(BP369:BP380)/1000000</f>
        <v>65.146671999999995</v>
      </c>
      <c r="BR380" s="20"/>
      <c r="BS380" s="744">
        <v>1449496</v>
      </c>
      <c r="BT380" s="519">
        <f t="shared" ref="BT380" si="7849">SUM(BS369:BS380)/1000000</f>
        <v>15.078139999999999</v>
      </c>
      <c r="BU380" s="666">
        <f t="shared" ref="BU380" si="7850">BW380-BS380</f>
        <v>84423</v>
      </c>
      <c r="BV380" s="519">
        <f t="shared" ref="BV380" si="7851">SUM(BU369:BU380)/1000000</f>
        <v>0.87932299999999997</v>
      </c>
      <c r="BW380" s="744">
        <v>1533919</v>
      </c>
      <c r="BX380" s="519">
        <f t="shared" si="7734"/>
        <v>15.957463000000001</v>
      </c>
      <c r="BY380" s="744">
        <v>2383197</v>
      </c>
      <c r="BZ380" s="519">
        <f t="shared" ref="BZ380" si="7852">SUM(BY369:BY380)/1000000</f>
        <v>26.852640999999998</v>
      </c>
      <c r="CA380" s="666">
        <f t="shared" ref="CA380" si="7853">CC380-BY380</f>
        <v>2872842</v>
      </c>
      <c r="CB380" s="519">
        <f t="shared" ref="CB380" si="7854">SUM(CA369:CA380)/1000000</f>
        <v>26.800926</v>
      </c>
      <c r="CC380" s="744">
        <v>5256039</v>
      </c>
      <c r="CD380" s="519">
        <f t="shared" ref="CD380" si="7855">SUM(CC369:CC380)/1000000</f>
        <v>53.653567000000002</v>
      </c>
      <c r="CE380" s="666">
        <f t="shared" ref="CE380" si="7856">BS380+BY380</f>
        <v>3832693</v>
      </c>
      <c r="CF380" s="519">
        <f t="shared" ref="CF380" si="7857">SUM(CE369:CE380)/1000000</f>
        <v>41.930781000000003</v>
      </c>
      <c r="CG380" s="666">
        <f t="shared" ref="CG380" si="7858">CI380-CE380</f>
        <v>2957618</v>
      </c>
      <c r="CH380" s="519">
        <f t="shared" ref="CH380" si="7859">SUM(CG369:CG380)/1000000</f>
        <v>27.686102999999999</v>
      </c>
      <c r="CI380" s="744">
        <v>6790311</v>
      </c>
      <c r="CJ380" s="471">
        <f t="shared" si="7683"/>
        <v>69.616883999999999</v>
      </c>
      <c r="CK380" s="96"/>
      <c r="CL380" s="743">
        <f>+CL379</f>
        <v>1061</v>
      </c>
      <c r="CM380" s="868">
        <f t="shared" si="4615"/>
        <v>1.0377002827521207</v>
      </c>
      <c r="CO380" s="96"/>
      <c r="CP380" s="666">
        <f t="shared" ref="CP380" si="7860">AZ380*$CM380</f>
        <v>634473.81998114986</v>
      </c>
      <c r="CQ380" s="693">
        <f t="shared" ref="CQ380" si="7861">SUM(CP369:CP380)/1000000</f>
        <v>7.8272137193446403</v>
      </c>
      <c r="CR380" s="666">
        <f t="shared" ref="CR380" si="7862">BB380*$CM380</f>
        <v>223083.76908576814</v>
      </c>
      <c r="CS380" s="693">
        <f t="shared" ref="CS380" si="7863">SUM(CR369:CR380)/1000000</f>
        <v>1.8882621278112002</v>
      </c>
      <c r="CT380" s="666">
        <f t="shared" ref="CT380" si="7864">BD380*$CM380</f>
        <v>857557.58906691801</v>
      </c>
      <c r="CU380" s="693">
        <f t="shared" ref="CU380" si="7865">SUM(CT369:CT380)/1000000</f>
        <v>9.7154758471558385</v>
      </c>
      <c r="CV380" s="666">
        <f t="shared" ref="CV380" si="7866">BF380*$CM380</f>
        <v>223127.35249764373</v>
      </c>
      <c r="CW380" s="693">
        <f t="shared" ref="CW380" si="7867">SUM(CV369:CV380)/1000000</f>
        <v>3.5042335023916245</v>
      </c>
      <c r="CX380" s="666">
        <f t="shared" ref="CX380" si="7868">BH380*$CM380</f>
        <v>4807272.1215834124</v>
      </c>
      <c r="CY380" s="693">
        <f t="shared" ref="CY380" si="7869">SUM(CX369:CX380)/1000000</f>
        <v>56.837886886955872</v>
      </c>
      <c r="CZ380" s="666">
        <f t="shared" ref="CZ380" si="7870">BJ380*$CM380</f>
        <v>5030399.4740810562</v>
      </c>
      <c r="DA380" s="693">
        <f t="shared" ref="DA380" si="7871">SUM(CZ369:CZ380)/1000000</f>
        <v>60.3421203893475</v>
      </c>
      <c r="DB380" s="666">
        <f t="shared" ref="DB380" si="7872">BL380*$CM380</f>
        <v>857601.17247879365</v>
      </c>
      <c r="DC380" s="693">
        <f t="shared" ref="DC380" si="7873">SUM(DB369:DB380)/1000000</f>
        <v>11.331447221736264</v>
      </c>
      <c r="DD380" s="666">
        <f t="shared" ref="DD380" si="7874">BN380*$CM380</f>
        <v>5030355.8906691801</v>
      </c>
      <c r="DE380" s="693">
        <f t="shared" ref="DE380" si="7875">SUM(DD369:DD380)/1000000</f>
        <v>58.726149014767081</v>
      </c>
      <c r="DF380" s="666">
        <f t="shared" ref="DF380" si="7876">BP380*$CM380</f>
        <v>5894889.9387370404</v>
      </c>
      <c r="DG380" s="693">
        <f t="shared" ref="DG380" si="7877">SUM(DF369:DF380)/1000000</f>
        <v>70.075260845054871</v>
      </c>
      <c r="DH380" s="20"/>
      <c r="DI380" s="666">
        <f t="shared" ref="DI380" si="7878">BS380*$CM380</f>
        <v>1504142.4090480679</v>
      </c>
      <c r="DJ380" s="693">
        <f t="shared" ref="DJ380" si="7879">SUM(DI369:DI380)/1000000</f>
        <v>16.200570754567977</v>
      </c>
      <c r="DK380" s="666">
        <f t="shared" ref="DK380" si="7880">BU380*$CM380</f>
        <v>87605.77097078228</v>
      </c>
      <c r="DL380" s="693">
        <f t="shared" ref="DL380" si="7881">SUM(DK369:DK380)/1000000</f>
        <v>0.94326182199500119</v>
      </c>
      <c r="DM380" s="666">
        <f t="shared" ref="DM380" si="7882">BW380*$CM380</f>
        <v>1591748.1800188501</v>
      </c>
      <c r="DN380" s="693">
        <f t="shared" ref="DN380" si="7883">SUM(DM369:DM380)/1000000</f>
        <v>17.143832576562975</v>
      </c>
      <c r="DO380" s="666">
        <f t="shared" ref="DO380" si="7884">BY380*$CM380</f>
        <v>2473044.2007540059</v>
      </c>
      <c r="DP380" s="693">
        <f t="shared" ref="DP380" si="7885">SUM(DO369:DO380)/1000000</f>
        <v>28.844067085109419</v>
      </c>
      <c r="DQ380" s="666">
        <f t="shared" ref="DQ380" si="7886">CA380*$CM380</f>
        <v>2981148.9557021679</v>
      </c>
      <c r="DR380" s="693">
        <f t="shared" ref="DR380" si="7887">SUM(DQ369:DQ380)/1000000</f>
        <v>28.756296415048933</v>
      </c>
      <c r="DS380" s="666">
        <f t="shared" ref="DS380" si="7888">CC380*$CM380</f>
        <v>5454193.1564561734</v>
      </c>
      <c r="DT380" s="693">
        <f t="shared" ref="DT380" si="7889">SUM(DS369:DS380)/1000000</f>
        <v>57.600363500158352</v>
      </c>
      <c r="DU380" s="666">
        <f t="shared" ref="DU380" si="7890">CE380*$CM380</f>
        <v>3977186.6098020738</v>
      </c>
      <c r="DV380" s="666">
        <f t="shared" ref="DV380" si="7891">SUM(DU369:DU380)/1000000</f>
        <v>45.044637839677399</v>
      </c>
      <c r="DW380" s="666">
        <f t="shared" ref="DW380" si="7892">CG380*$CM380</f>
        <v>3069121.0348727615</v>
      </c>
      <c r="DX380" s="693">
        <f t="shared" ref="DX380" si="7893">SUM(DW369:DW380)/1000000</f>
        <v>29.705866033574157</v>
      </c>
      <c r="DY380" s="666">
        <f t="shared" ref="DY380" si="7894">CI380*$CM380</f>
        <v>7046307.6446748357</v>
      </c>
      <c r="DZ380" s="693">
        <f t="shared" ref="DZ380" si="7895">SUM(DY369:DY380)/1000000</f>
        <v>74.75050387325156</v>
      </c>
      <c r="EA380" s="91"/>
      <c r="EB380" s="525" t="s">
        <v>998</v>
      </c>
      <c r="EC380" s="525" t="s">
        <v>998</v>
      </c>
      <c r="ED380" s="525" t="s">
        <v>998</v>
      </c>
      <c r="EE380" s="525" t="s">
        <v>998</v>
      </c>
      <c r="EF380" s="525" t="s">
        <v>998</v>
      </c>
      <c r="EG380" s="525" t="s">
        <v>998</v>
      </c>
      <c r="EH380" s="525" t="s">
        <v>998</v>
      </c>
      <c r="EI380" s="525" t="s">
        <v>998</v>
      </c>
      <c r="EJ380" s="525" t="s">
        <v>998</v>
      </c>
      <c r="EK380" s="525" t="s">
        <v>998</v>
      </c>
      <c r="EL380" s="525" t="s">
        <v>998</v>
      </c>
      <c r="EM380" s="525" t="s">
        <v>998</v>
      </c>
      <c r="EN380" s="525" t="s">
        <v>998</v>
      </c>
      <c r="EO380" s="525" t="s">
        <v>998</v>
      </c>
      <c r="EP380" s="525" t="s">
        <v>998</v>
      </c>
      <c r="EQ380" s="525" t="s">
        <v>998</v>
      </c>
      <c r="ER380" s="525" t="s">
        <v>998</v>
      </c>
      <c r="ES380" s="525" t="s">
        <v>998</v>
      </c>
      <c r="ET380" s="525" t="s">
        <v>998</v>
      </c>
    </row>
    <row r="381" spans="1:150">
      <c r="A381" s="61">
        <v>44501</v>
      </c>
      <c r="AZ381" s="744">
        <v>1028555</v>
      </c>
      <c r="BA381" s="518">
        <f t="shared" ref="BA381" si="7896">SUM(AZ370:AZ381)/1000000</f>
        <v>7.6807230000000004</v>
      </c>
      <c r="BB381" s="666">
        <f t="shared" ref="BB381" si="7897">BD381-AZ381</f>
        <v>189018</v>
      </c>
      <c r="BC381" s="518">
        <f t="shared" ref="BC381" si="7898">SUM(BB370:BB381)/1000000</f>
        <v>1.8109420000000001</v>
      </c>
      <c r="BD381" s="744">
        <v>1217573</v>
      </c>
      <c r="BE381" s="518">
        <f t="shared" si="5161"/>
        <v>9.4916649999999994</v>
      </c>
      <c r="BF381" s="744">
        <v>322764</v>
      </c>
      <c r="BG381" s="518">
        <f t="shared" ref="BG381" si="7899">SUM(BF370:BF381)/1000000</f>
        <v>3.2653840000000001</v>
      </c>
      <c r="BH381" s="666">
        <f t="shared" ref="BH381" si="7900">BJ381-BF381</f>
        <v>4808257</v>
      </c>
      <c r="BI381" s="518">
        <f t="shared" ref="BI381" si="7901">SUM(BH370:BH381)/1000000</f>
        <v>53.414219000000003</v>
      </c>
      <c r="BJ381" s="744">
        <v>5131021</v>
      </c>
      <c r="BK381" s="518">
        <f t="shared" ref="BK381" si="7902">SUM(BJ370:BJ381)/1000000</f>
        <v>56.679603</v>
      </c>
      <c r="BL381" s="666">
        <f t="shared" ref="BL381" si="7903">AZ381+BF381</f>
        <v>1351319</v>
      </c>
      <c r="BM381" s="518">
        <f t="shared" ref="BM381" si="7904">SUM(BL370:BL381)/1000000</f>
        <v>10.946107</v>
      </c>
      <c r="BN381" s="666">
        <f t="shared" ref="BN381" si="7905">BB381+BH381</f>
        <v>4997275</v>
      </c>
      <c r="BO381" s="518">
        <f t="shared" ref="BO381" si="7906">SUM(BN370:BN381)/1000000</f>
        <v>55.225161</v>
      </c>
      <c r="BP381" s="744">
        <v>6349402</v>
      </c>
      <c r="BQ381" s="518">
        <f t="shared" si="7848"/>
        <v>66.188338999999999</v>
      </c>
      <c r="BR381" s="20"/>
      <c r="BS381" s="744">
        <v>1509778</v>
      </c>
      <c r="BT381" s="519">
        <f t="shared" ref="BT381" si="7907">SUM(BS370:BS381)/1000000</f>
        <v>15.240551999999999</v>
      </c>
      <c r="BU381" s="666">
        <f t="shared" ref="BU381" si="7908">BW381-BS381</f>
        <v>81552</v>
      </c>
      <c r="BV381" s="519">
        <f t="shared" ref="BV381" si="7909">SUM(BU370:BU381)/1000000</f>
        <v>0.91296500000000003</v>
      </c>
      <c r="BW381" s="744">
        <v>1591330</v>
      </c>
      <c r="BX381" s="519">
        <f t="shared" si="7734"/>
        <v>16.153517000000001</v>
      </c>
      <c r="BY381" s="744">
        <v>2584568</v>
      </c>
      <c r="BZ381" s="519">
        <f t="shared" ref="BZ381" si="7910">SUM(BY370:BY381)/1000000</f>
        <v>27.539840999999999</v>
      </c>
      <c r="CA381" s="666">
        <f t="shared" ref="CA381" si="7911">CC381-BY381</f>
        <v>2718492</v>
      </c>
      <c r="CB381" s="519">
        <f t="shared" ref="CB381" si="7912">SUM(CA370:CA381)/1000000</f>
        <v>27.782738999999999</v>
      </c>
      <c r="CC381" s="744">
        <v>5303060</v>
      </c>
      <c r="CD381" s="519">
        <f t="shared" ref="CD381" si="7913">SUM(CC370:CC381)/1000000</f>
        <v>55.322580000000002</v>
      </c>
      <c r="CE381" s="666">
        <f t="shared" ref="CE381" si="7914">BS381+BY381</f>
        <v>4094346</v>
      </c>
      <c r="CF381" s="519">
        <f t="shared" ref="CF381" si="7915">SUM(CE370:CE381)/1000000</f>
        <v>42.780392999999997</v>
      </c>
      <c r="CG381" s="666">
        <f t="shared" ref="CG381" si="7916">CI381-CE381</f>
        <v>2800359</v>
      </c>
      <c r="CH381" s="519">
        <f t="shared" ref="CH381" si="7917">SUM(CG370:CG381)/1000000</f>
        <v>28.701218000000001</v>
      </c>
      <c r="CI381" s="744">
        <v>6894705</v>
      </c>
      <c r="CJ381" s="471">
        <f t="shared" si="7683"/>
        <v>71.481611000000001</v>
      </c>
      <c r="CK381" s="96"/>
      <c r="CL381" s="743">
        <f>+CL379</f>
        <v>1061</v>
      </c>
      <c r="CM381" s="868">
        <f t="shared" si="4615"/>
        <v>1.0377002827521207</v>
      </c>
      <c r="CO381" s="96"/>
      <c r="CP381" s="666">
        <f t="shared" ref="CP381" si="7918">AZ381*$CM381</f>
        <v>1067331.8143261075</v>
      </c>
      <c r="CQ381" s="693">
        <f t="shared" ref="CQ381" si="7919">SUM(CP370:CP381)/1000000</f>
        <v>8.2039158683321016</v>
      </c>
      <c r="CR381" s="666">
        <f t="shared" ref="CR381" si="7920">BB381*$CM381</f>
        <v>196144.03204524034</v>
      </c>
      <c r="CS381" s="693">
        <f t="shared" ref="CS381" si="7921">SUM(CR370:CR381)/1000000</f>
        <v>1.9325931738006639</v>
      </c>
      <c r="CT381" s="666">
        <f t="shared" ref="CT381" si="7922">BD381*$CM381</f>
        <v>1263475.8463713478</v>
      </c>
      <c r="CU381" s="693">
        <f t="shared" ref="CU381" si="7923">SUM(CT370:CT381)/1000000</f>
        <v>10.136509042132763</v>
      </c>
      <c r="CV381" s="666">
        <f t="shared" ref="CV381" si="7924">BF381*$CM381</f>
        <v>334932.29406220547</v>
      </c>
      <c r="CW381" s="693">
        <f t="shared" ref="CW381" si="7925">SUM(CV370:CV381)/1000000</f>
        <v>3.4982845723502445</v>
      </c>
      <c r="CX381" s="666">
        <f t="shared" ref="CX381" si="7926">BH381*$CM381</f>
        <v>4989529.648444863</v>
      </c>
      <c r="CY381" s="693">
        <f t="shared" ref="CY381" si="7927">SUM(CX370:CX381)/1000000</f>
        <v>57.190562711695563</v>
      </c>
      <c r="CZ381" s="666">
        <f t="shared" ref="CZ381" si="7928">BJ381*$CM381</f>
        <v>5324461.9425070686</v>
      </c>
      <c r="DA381" s="693">
        <f t="shared" ref="DA381" si="7929">SUM(CZ370:CZ381)/1000000</f>
        <v>60.688847284045806</v>
      </c>
      <c r="DB381" s="666">
        <f t="shared" ref="DB381" si="7930">BL381*$CM381</f>
        <v>1402264.1083883129</v>
      </c>
      <c r="DC381" s="693">
        <f t="shared" ref="DC381" si="7931">SUM(DB370:DB381)/1000000</f>
        <v>11.702200440682342</v>
      </c>
      <c r="DD381" s="666">
        <f t="shared" ref="DD381" si="7932">BN381*$CM381</f>
        <v>5185673.6804901036</v>
      </c>
      <c r="DE381" s="693">
        <f t="shared" ref="DE381" si="7933">SUM(DD370:DD381)/1000000</f>
        <v>59.123155885496232</v>
      </c>
      <c r="DF381" s="666">
        <f t="shared" ref="DF381" si="7934">BP381*$CM381</f>
        <v>6588776.2507068804</v>
      </c>
      <c r="DG381" s="693">
        <f t="shared" ref="DG381" si="7935">SUM(DF370:DF381)/1000000</f>
        <v>70.843502997156179</v>
      </c>
      <c r="DH381" s="20"/>
      <c r="DI381" s="666">
        <f t="shared" ref="DI381" si="7936">BS381*$CM381</f>
        <v>1566697.0574929311</v>
      </c>
      <c r="DJ381" s="693">
        <f t="shared" ref="DJ381" si="7937">SUM(DI370:DI381)/1000000</f>
        <v>16.289728005287998</v>
      </c>
      <c r="DK381" s="666">
        <f t="shared" ref="DK381" si="7938">BU381*$CM381</f>
        <v>84626.533459000944</v>
      </c>
      <c r="DL381" s="693">
        <f t="shared" ref="DL381" si="7939">SUM(DK370:DK381)/1000000</f>
        <v>0.97534960047392261</v>
      </c>
      <c r="DM381" s="666">
        <f t="shared" ref="DM381" si="7940">BW381*$CM381</f>
        <v>1651323.5909519321</v>
      </c>
      <c r="DN381" s="693">
        <f t="shared" ref="DN381" si="7941">SUM(DM370:DM381)/1000000</f>
        <v>17.26507760576192</v>
      </c>
      <c r="DO381" s="666">
        <f t="shared" ref="DO381" si="7942">BY381*$CM381</f>
        <v>2682006.9443920832</v>
      </c>
      <c r="DP381" s="693">
        <f t="shared" ref="DP381" si="7943">SUM(DO370:DO381)/1000000</f>
        <v>29.445394579302295</v>
      </c>
      <c r="DQ381" s="666">
        <f t="shared" ref="DQ381" si="7944">CA381*$CM381</f>
        <v>2820979.9170593782</v>
      </c>
      <c r="DR381" s="693">
        <f t="shared" ref="DR381" si="7945">SUM(DQ370:DQ381)/1000000</f>
        <v>29.672810615972853</v>
      </c>
      <c r="DS381" s="666">
        <f t="shared" ref="DS381" si="7946">CC381*$CM381</f>
        <v>5502986.861451461</v>
      </c>
      <c r="DT381" s="693">
        <f t="shared" ref="DT381" si="7947">SUM(DS370:DS381)/1000000</f>
        <v>59.118205195275159</v>
      </c>
      <c r="DU381" s="666">
        <f t="shared" ref="DU381" si="7948">CE381*$CM381</f>
        <v>4248704.0018850146</v>
      </c>
      <c r="DV381" s="666">
        <f t="shared" ref="DV381" si="7949">SUM(DU370:DU381)/1000000</f>
        <v>45.7351225845903</v>
      </c>
      <c r="DW381" s="666">
        <f t="shared" ref="DW381" si="7950">CG381*$CM381</f>
        <v>2905933.3261074461</v>
      </c>
      <c r="DX381" s="693">
        <f t="shared" ref="DX381" si="7951">SUM(DW370:DW381)/1000000</f>
        <v>30.654076606693554</v>
      </c>
      <c r="DY381" s="666">
        <f t="shared" ref="DY381" si="7952">CI381*$CM381</f>
        <v>7154637.3279924598</v>
      </c>
      <c r="DZ381" s="693">
        <f t="shared" ref="DZ381" si="7953">SUM(DY370:DY381)/1000000</f>
        <v>76.389199191283836</v>
      </c>
      <c r="EA381" s="91"/>
      <c r="EB381" s="525" t="s">
        <v>998</v>
      </c>
      <c r="EC381" s="525" t="s">
        <v>998</v>
      </c>
      <c r="ED381" s="525" t="s">
        <v>998</v>
      </c>
      <c r="EE381" s="525" t="s">
        <v>998</v>
      </c>
      <c r="EF381" s="525" t="s">
        <v>998</v>
      </c>
      <c r="EG381" s="525" t="s">
        <v>998</v>
      </c>
      <c r="EH381" s="525" t="s">
        <v>998</v>
      </c>
      <c r="EI381" s="525" t="s">
        <v>998</v>
      </c>
      <c r="EJ381" s="525" t="s">
        <v>998</v>
      </c>
      <c r="EK381" s="525" t="s">
        <v>998</v>
      </c>
      <c r="EL381" s="525" t="s">
        <v>998</v>
      </c>
      <c r="EM381" s="525" t="s">
        <v>998</v>
      </c>
      <c r="EN381" s="525" t="s">
        <v>998</v>
      </c>
      <c r="EO381" s="525" t="s">
        <v>998</v>
      </c>
      <c r="EP381" s="525" t="s">
        <v>998</v>
      </c>
      <c r="EQ381" s="525" t="s">
        <v>998</v>
      </c>
      <c r="ER381" s="525" t="s">
        <v>998</v>
      </c>
      <c r="ES381" s="525" t="s">
        <v>998</v>
      </c>
      <c r="ET381" s="525" t="s">
        <v>998</v>
      </c>
    </row>
    <row r="382" spans="1:150">
      <c r="A382" s="61">
        <v>44531</v>
      </c>
      <c r="AZ382" s="744">
        <v>766788</v>
      </c>
      <c r="BA382" s="518">
        <f t="shared" ref="BA382" si="7954">SUM(AZ371:AZ382)/1000000</f>
        <v>7.7162300000000004</v>
      </c>
      <c r="BB382" s="666">
        <f t="shared" ref="BB382" si="7955">BD382-AZ382</f>
        <v>199650</v>
      </c>
      <c r="BC382" s="518">
        <f t="shared" ref="BC382" si="7956">SUM(BB371:BB382)/1000000</f>
        <v>1.899181</v>
      </c>
      <c r="BD382" s="744">
        <v>966438</v>
      </c>
      <c r="BE382" s="518">
        <f t="shared" si="5161"/>
        <v>9.6154109999999999</v>
      </c>
      <c r="BF382" s="744">
        <v>355323</v>
      </c>
      <c r="BG382" s="518">
        <f t="shared" ref="BG382" si="7957">SUM(BF371:BF382)/1000000</f>
        <v>3.2720449999999999</v>
      </c>
      <c r="BH382" s="666">
        <f t="shared" ref="BH382" si="7958">BJ382-BF382</f>
        <v>5180611</v>
      </c>
      <c r="BI382" s="518">
        <f t="shared" ref="BI382" si="7959">SUM(BH371:BH382)/1000000</f>
        <v>54.169663999999997</v>
      </c>
      <c r="BJ382" s="744">
        <v>5535934</v>
      </c>
      <c r="BK382" s="518">
        <f t="shared" ref="BK382" si="7960">SUM(BJ371:BJ382)/1000000</f>
        <v>57.441709000000003</v>
      </c>
      <c r="BL382" s="666">
        <f t="shared" ref="BL382" si="7961">AZ382+BF382</f>
        <v>1122111</v>
      </c>
      <c r="BM382" s="518">
        <f t="shared" ref="BM382" si="7962">SUM(BL371:BL382)/1000000</f>
        <v>10.988275</v>
      </c>
      <c r="BN382" s="666">
        <f t="shared" ref="BN382" si="7963">BB382+BH382</f>
        <v>5380261</v>
      </c>
      <c r="BO382" s="518">
        <f t="shared" ref="BO382" si="7964">SUM(BN371:BN382)/1000000</f>
        <v>56.068845000000003</v>
      </c>
      <c r="BP382" s="744">
        <v>6502562</v>
      </c>
      <c r="BQ382" s="518">
        <f t="shared" si="7848"/>
        <v>67.068980999999994</v>
      </c>
      <c r="BR382" s="20"/>
      <c r="BS382" s="744">
        <v>1567352</v>
      </c>
      <c r="BT382" s="519">
        <f t="shared" ref="BT382" si="7965">SUM(BS371:BS382)/1000000</f>
        <v>15.641149</v>
      </c>
      <c r="BU382" s="666">
        <f t="shared" ref="BU382" si="7966">BW382-BS382</f>
        <v>89823</v>
      </c>
      <c r="BV382" s="519">
        <f t="shared" ref="BV382" si="7967">SUM(BU371:BU382)/1000000</f>
        <v>0.93312399999999995</v>
      </c>
      <c r="BW382" s="744">
        <v>1657175</v>
      </c>
      <c r="BX382" s="519">
        <f t="shared" si="7734"/>
        <v>16.574273000000002</v>
      </c>
      <c r="BY382" s="744">
        <v>2958774</v>
      </c>
      <c r="BZ382" s="519">
        <f t="shared" ref="BZ382" si="7968">SUM(BY371:BY382)/1000000</f>
        <v>28.342082999999999</v>
      </c>
      <c r="CA382" s="666">
        <f t="shared" ref="CA382" si="7969">CC382-BY382</f>
        <v>2614596</v>
      </c>
      <c r="CB382" s="519">
        <f t="shared" ref="CB382" si="7970">SUM(CA371:CA382)/1000000</f>
        <v>28.336964999999999</v>
      </c>
      <c r="CC382" s="744">
        <v>5573370</v>
      </c>
      <c r="CD382" s="519">
        <f t="shared" ref="CD382" si="7971">SUM(CC371:CC382)/1000000</f>
        <v>56.679048000000002</v>
      </c>
      <c r="CE382" s="666">
        <f t="shared" ref="CE382" si="7972">BS382+BY382</f>
        <v>4526126</v>
      </c>
      <c r="CF382" s="519">
        <f t="shared" ref="CF382" si="7973">SUM(CE371:CE382)/1000000</f>
        <v>43.983232000000001</v>
      </c>
      <c r="CG382" s="666">
        <f t="shared" ref="CG382" si="7974">CI382-CE382</f>
        <v>2704707</v>
      </c>
      <c r="CH382" s="519">
        <f t="shared" ref="CH382" si="7975">SUM(CG371:CG382)/1000000</f>
        <v>29.275437</v>
      </c>
      <c r="CI382" s="744">
        <v>7230833</v>
      </c>
      <c r="CJ382" s="471">
        <f t="shared" si="7683"/>
        <v>73.258668999999998</v>
      </c>
      <c r="CK382" s="96"/>
      <c r="CL382" s="749">
        <v>1075</v>
      </c>
      <c r="CM382" s="868">
        <f t="shared" si="4615"/>
        <v>1.0241860465116279</v>
      </c>
      <c r="CO382" s="96"/>
      <c r="CP382" s="666">
        <f t="shared" ref="CP382" si="7976">AZ382*$CM382</f>
        <v>785333.57023255818</v>
      </c>
      <c r="CQ382" s="693">
        <f t="shared" ref="CQ382" si="7977">SUM(CP371:CP382)/1000000</f>
        <v>8.1889110876700268</v>
      </c>
      <c r="CR382" s="666">
        <f t="shared" ref="CR382" si="7978">BB382*$CM382</f>
        <v>204478.7441860465</v>
      </c>
      <c r="CS382" s="693">
        <f t="shared" ref="CS382" si="7979">SUM(CR371:CR382)/1000000</f>
        <v>2.0151399985036087</v>
      </c>
      <c r="CT382" s="666">
        <f t="shared" ref="CT382" si="7980">BD382*$CM382</f>
        <v>989812.31441860471</v>
      </c>
      <c r="CU382" s="693">
        <f t="shared" ref="CU382" si="7981">SUM(CT371:CT382)/1000000</f>
        <v>10.204051086173635</v>
      </c>
      <c r="CV382" s="666">
        <f t="shared" ref="CV382" si="7982">BF382*$CM382</f>
        <v>363916.85860465118</v>
      </c>
      <c r="CW382" s="693">
        <f t="shared" ref="CW382" si="7983">SUM(CV371:CV382)/1000000</f>
        <v>3.4806140929827292</v>
      </c>
      <c r="CX382" s="666">
        <f t="shared" ref="CX382" si="7984">BH382*$CM382</f>
        <v>5305909.4986046515</v>
      </c>
      <c r="CY382" s="693">
        <f t="shared" ref="CY382" si="7985">SUM(CX371:CX382)/1000000</f>
        <v>57.653422741115314</v>
      </c>
      <c r="CZ382" s="666">
        <f t="shared" ref="CZ382" si="7986">BJ382*$CM382</f>
        <v>5669826.3572093025</v>
      </c>
      <c r="DA382" s="693">
        <f t="shared" ref="DA382" si="7987">SUM(CZ371:CZ382)/1000000</f>
        <v>61.134036834098055</v>
      </c>
      <c r="DB382" s="666">
        <f t="shared" ref="DB382" si="7988">BL382*$CM382</f>
        <v>1149250.4288372092</v>
      </c>
      <c r="DC382" s="693">
        <f t="shared" ref="DC382" si="7989">SUM(DB371:DB382)/1000000</f>
        <v>11.669525180652755</v>
      </c>
      <c r="DD382" s="666">
        <f t="shared" ref="DD382" si="7990">BN382*$CM382</f>
        <v>5510388.2427906981</v>
      </c>
      <c r="DE382" s="693">
        <f t="shared" ref="DE382" si="7991">SUM(DD371:DD382)/1000000</f>
        <v>59.668562739618935</v>
      </c>
      <c r="DF382" s="666">
        <f t="shared" ref="DF382" si="7992">BP382*$CM382</f>
        <v>6659833.2669767439</v>
      </c>
      <c r="DG382" s="693">
        <f t="shared" ref="DG382" si="7993">SUM(DF371:DF382)/1000000</f>
        <v>71.350519246240282</v>
      </c>
      <c r="DH382" s="20"/>
      <c r="DI382" s="666">
        <f t="shared" ref="DI382" si="7994">BS382*$CM382</f>
        <v>1605260.0483720931</v>
      </c>
      <c r="DJ382" s="693">
        <f t="shared" ref="DJ382" si="7995">SUM(DI371:DI382)/1000000</f>
        <v>16.618052412507009</v>
      </c>
      <c r="DK382" s="666">
        <f t="shared" ref="DK382" si="7996">BU382*$CM382</f>
        <v>91995.463255813956</v>
      </c>
      <c r="DL382" s="693">
        <f t="shared" ref="DL382" si="7997">SUM(DK371:DK382)/1000000</f>
        <v>0.99110245537983577</v>
      </c>
      <c r="DM382" s="666">
        <f t="shared" ref="DM382" si="7998">BW382*$CM382</f>
        <v>1697255.5116279069</v>
      </c>
      <c r="DN382" s="693">
        <f t="shared" ref="DN382" si="7999">SUM(DM371:DM382)/1000000</f>
        <v>17.609154867886843</v>
      </c>
      <c r="DO382" s="666">
        <f t="shared" ref="DO382" si="8000">BY382*$CM382</f>
        <v>3030335.0455813953</v>
      </c>
      <c r="DP382" s="693">
        <f t="shared" ref="DP382" si="8001">SUM(DO371:DO382)/1000000</f>
        <v>30.115548976772363</v>
      </c>
      <c r="DQ382" s="666">
        <f t="shared" ref="DQ382" si="8002">CA382*$CM382</f>
        <v>2677832.7404651162</v>
      </c>
      <c r="DR382" s="693">
        <f t="shared" ref="DR382" si="8003">SUM(DQ371:DQ382)/1000000</f>
        <v>30.095705612899202</v>
      </c>
      <c r="DS382" s="666">
        <f t="shared" ref="DS382" si="8004">CC382*$CM382</f>
        <v>5708167.7860465115</v>
      </c>
      <c r="DT382" s="693">
        <f t="shared" ref="DT382" si="8005">SUM(DS371:DS382)/1000000</f>
        <v>60.211254589671569</v>
      </c>
      <c r="DU382" s="666">
        <f t="shared" ref="DU382" si="8006">CE382*$CM382</f>
        <v>4635595.0939534884</v>
      </c>
      <c r="DV382" s="666">
        <f t="shared" ref="DV382" si="8007">SUM(DU371:DU382)/1000000</f>
        <v>46.733601389279372</v>
      </c>
      <c r="DW382" s="666">
        <f t="shared" ref="DW382" si="8008">CG382*$CM382</f>
        <v>2770123.1693023257</v>
      </c>
      <c r="DX382" s="693">
        <f t="shared" ref="DX382" si="8009">SUM(DW371:DW382)/1000000</f>
        <v>31.092522551343791</v>
      </c>
      <c r="DY382" s="666">
        <f t="shared" ref="DY382" si="8010">CI382*$CM382</f>
        <v>7405718.2632558141</v>
      </c>
      <c r="DZ382" s="693">
        <f t="shared" ref="DZ382" si="8011">SUM(DY371:DY382)/1000000</f>
        <v>77.826123940623177</v>
      </c>
      <c r="EA382" s="91"/>
      <c r="EB382" s="525" t="s">
        <v>998</v>
      </c>
      <c r="EC382" s="525" t="s">
        <v>998</v>
      </c>
      <c r="ED382" s="525" t="s">
        <v>998</v>
      </c>
      <c r="EE382" s="525" t="s">
        <v>998</v>
      </c>
      <c r="EF382" s="525" t="s">
        <v>998</v>
      </c>
      <c r="EG382" s="525" t="s">
        <v>998</v>
      </c>
      <c r="EH382" s="525" t="s">
        <v>998</v>
      </c>
      <c r="EI382" s="525" t="s">
        <v>998</v>
      </c>
      <c r="EJ382" s="525" t="s">
        <v>998</v>
      </c>
      <c r="EK382" s="525" t="s">
        <v>998</v>
      </c>
      <c r="EL382" s="525" t="s">
        <v>998</v>
      </c>
      <c r="EM382" s="525" t="s">
        <v>998</v>
      </c>
      <c r="EN382" s="525" t="s">
        <v>998</v>
      </c>
      <c r="EO382" s="525" t="s">
        <v>998</v>
      </c>
      <c r="EP382" s="525" t="s">
        <v>998</v>
      </c>
      <c r="EQ382" s="525" t="s">
        <v>998</v>
      </c>
      <c r="ER382" s="525" t="s">
        <v>998</v>
      </c>
      <c r="ES382" s="525" t="s">
        <v>998</v>
      </c>
      <c r="ET382" s="525" t="s">
        <v>998</v>
      </c>
    </row>
    <row r="383" spans="1:150">
      <c r="A383" s="61">
        <v>44562</v>
      </c>
      <c r="AZ383" s="744">
        <v>562149</v>
      </c>
      <c r="BA383" s="518">
        <f t="shared" ref="BA383" si="8012">SUM(AZ372:AZ383)/1000000</f>
        <v>7.8098260000000002</v>
      </c>
      <c r="BB383" s="666">
        <f t="shared" ref="BB383" si="8013">BD383-AZ383</f>
        <v>87681</v>
      </c>
      <c r="BC383" s="518">
        <f t="shared" ref="BC383" si="8014">SUM(BB372:BB383)/1000000</f>
        <v>1.891275</v>
      </c>
      <c r="BD383" s="744">
        <v>649830</v>
      </c>
      <c r="BE383" s="518">
        <f t="shared" si="5161"/>
        <v>9.7011009999999995</v>
      </c>
      <c r="BF383" s="744">
        <v>172601</v>
      </c>
      <c r="BG383" s="518">
        <f t="shared" ref="BG383" si="8015">SUM(BF372:BF383)/1000000</f>
        <v>3.2730700000000001</v>
      </c>
      <c r="BH383" s="666">
        <f t="shared" ref="BH383" si="8016">BJ383-BF383</f>
        <v>4139007</v>
      </c>
      <c r="BI383" s="518">
        <f t="shared" ref="BI383" si="8017">SUM(BH372:BH383)/1000000</f>
        <v>54.702441</v>
      </c>
      <c r="BJ383" s="744">
        <v>4311608</v>
      </c>
      <c r="BK383" s="518">
        <f t="shared" ref="BK383" si="8018">SUM(BJ372:BJ383)/1000000</f>
        <v>57.975510999999997</v>
      </c>
      <c r="BL383" s="666">
        <f t="shared" ref="BL383" si="8019">AZ383+BF383</f>
        <v>734750</v>
      </c>
      <c r="BM383" s="518">
        <f t="shared" ref="BM383" si="8020">SUM(BL372:BL383)/1000000</f>
        <v>11.082896</v>
      </c>
      <c r="BN383" s="666">
        <f t="shared" ref="BN383" si="8021">BB383+BH383</f>
        <v>4226688</v>
      </c>
      <c r="BO383" s="518">
        <f t="shared" ref="BO383" si="8022">SUM(BN372:BN383)/1000000</f>
        <v>56.593716000000001</v>
      </c>
      <c r="BP383" s="744">
        <v>4961533</v>
      </c>
      <c r="BQ383" s="518">
        <f t="shared" ref="BQ383:BQ385" si="8023">SUM(BP372:BP383)/1000000</f>
        <v>67.688254000000001</v>
      </c>
      <c r="BR383" s="20"/>
      <c r="BS383" s="744">
        <v>1350911</v>
      </c>
      <c r="BT383" s="519">
        <f t="shared" ref="BT383" si="8024">SUM(BS372:BS383)/1000000</f>
        <v>16.040652000000001</v>
      </c>
      <c r="BU383" s="666">
        <f t="shared" ref="BU383" si="8025">BW383-BS383</f>
        <v>29917</v>
      </c>
      <c r="BV383" s="519">
        <f t="shared" ref="BV383" si="8026">SUM(BU372:BU383)/1000000</f>
        <v>0.89437699999999998</v>
      </c>
      <c r="BW383" s="744">
        <v>1380828</v>
      </c>
      <c r="BX383" s="519">
        <f t="shared" si="7734"/>
        <v>16.935029</v>
      </c>
      <c r="BY383" s="744">
        <v>2129023</v>
      </c>
      <c r="BZ383" s="519">
        <f t="shared" ref="BZ383" si="8027">SUM(BY372:BY383)/1000000</f>
        <v>28.278569000000001</v>
      </c>
      <c r="CA383" s="666">
        <f t="shared" ref="CA383" si="8028">CC383-BY383</f>
        <v>2554457</v>
      </c>
      <c r="CB383" s="519">
        <f t="shared" ref="CB383" si="8029">SUM(CA372:CA383)/1000000</f>
        <v>28.818321999999998</v>
      </c>
      <c r="CC383" s="744">
        <v>4683480</v>
      </c>
      <c r="CD383" s="519">
        <f t="shared" ref="CD383" si="8030">SUM(CC372:CC383)/1000000</f>
        <v>57.096890999999999</v>
      </c>
      <c r="CE383" s="666">
        <f t="shared" ref="CE383" si="8031">BS383+BY383</f>
        <v>3479934</v>
      </c>
      <c r="CF383" s="519">
        <f t="shared" ref="CF383" si="8032">SUM(CE372:CE383)/1000000</f>
        <v>44.319220999999999</v>
      </c>
      <c r="CG383" s="666">
        <f t="shared" ref="CG383" si="8033">CI383-CE383</f>
        <v>2584732</v>
      </c>
      <c r="CH383" s="519">
        <f t="shared" ref="CH383" si="8034">SUM(CG372:CG383)/1000000</f>
        <v>29.717865</v>
      </c>
      <c r="CI383" s="744">
        <v>6064666</v>
      </c>
      <c r="CJ383" s="471">
        <f t="shared" si="7683"/>
        <v>74.037086000000002</v>
      </c>
      <c r="CK383" s="96"/>
      <c r="CL383" s="749">
        <f>+CL382</f>
        <v>1075</v>
      </c>
      <c r="CM383" s="868">
        <f t="shared" si="4615"/>
        <v>1.0241860465116279</v>
      </c>
      <c r="CO383" s="96"/>
      <c r="CP383" s="666">
        <f t="shared" ref="CP383" si="8035">AZ383*$CM383</f>
        <v>575745.16186046507</v>
      </c>
      <c r="CQ383" s="693">
        <f t="shared" ref="CQ383" si="8036">SUM(CP372:CP383)/1000000</f>
        <v>8.2518561968465942</v>
      </c>
      <c r="CR383" s="666">
        <f t="shared" ref="CR383" si="8037">BB383*$CM383</f>
        <v>89801.656744186053</v>
      </c>
      <c r="CS383" s="693">
        <f t="shared" ref="CS383" si="8038">SUM(CR372:CR383)/1000000</f>
        <v>2.0003280498800016</v>
      </c>
      <c r="CT383" s="666">
        <f t="shared" ref="CT383" si="8039">BD383*$CM383</f>
        <v>665546.81860465114</v>
      </c>
      <c r="CU383" s="693">
        <f t="shared" ref="CU383" si="8040">SUM(CT372:CT383)/1000000</f>
        <v>10.252184246726596</v>
      </c>
      <c r="CV383" s="666">
        <f t="shared" ref="CV383" si="8041">BF383*$CM383</f>
        <v>176775.53581395349</v>
      </c>
      <c r="CW383" s="693">
        <f t="shared" ref="CW383" si="8042">SUM(CV372:CV383)/1000000</f>
        <v>3.4696111238265037</v>
      </c>
      <c r="CX383" s="666">
        <f t="shared" ref="CX383" si="8043">BH383*$CM383</f>
        <v>4239113.2158139534</v>
      </c>
      <c r="CY383" s="693">
        <f t="shared" ref="CY383" si="8044">SUM(CX372:CX383)/1000000</f>
        <v>57.94575739828116</v>
      </c>
      <c r="CZ383" s="666">
        <f t="shared" ref="CZ383" si="8045">BJ383*$CM383</f>
        <v>4415888.7516279072</v>
      </c>
      <c r="DA383" s="693">
        <f t="shared" ref="DA383" si="8046">SUM(CZ372:CZ383)/1000000</f>
        <v>61.41536852210767</v>
      </c>
      <c r="DB383" s="666">
        <f t="shared" ref="DB383" si="8047">BL383*$CM383</f>
        <v>752520.69767441857</v>
      </c>
      <c r="DC383" s="693">
        <f t="shared" ref="DC383" si="8048">SUM(DB372:DB383)/1000000</f>
        <v>11.721467320673097</v>
      </c>
      <c r="DD383" s="666">
        <f t="shared" ref="DD383" si="8049">BN383*$CM383</f>
        <v>4328914.8725581393</v>
      </c>
      <c r="DE383" s="693">
        <f t="shared" ref="DE383" si="8050">SUM(DD372:DD383)/1000000</f>
        <v>59.94608544816117</v>
      </c>
      <c r="DF383" s="666">
        <f t="shared" ref="DF383" si="8051">BP383*$CM383</f>
        <v>5081532.8679069765</v>
      </c>
      <c r="DG383" s="693">
        <f t="shared" ref="DG383" si="8052">SUM(DF372:DF383)/1000000</f>
        <v>71.679737740389797</v>
      </c>
      <c r="DH383" s="20"/>
      <c r="DI383" s="666">
        <f t="shared" ref="DI383" si="8053">BS383*$CM383</f>
        <v>1383584.1962790699</v>
      </c>
      <c r="DJ383" s="693">
        <f t="shared" ref="DJ383" si="8054">SUM(DI372:DI383)/1000000</f>
        <v>16.960383916937172</v>
      </c>
      <c r="DK383" s="666">
        <f t="shared" ref="DK383" si="8055">BU383*$CM383</f>
        <v>30640.573953488372</v>
      </c>
      <c r="DL383" s="693">
        <f t="shared" ref="DL383" si="8056">SUM(DK372:DK383)/1000000</f>
        <v>0.94659485438302604</v>
      </c>
      <c r="DM383" s="666">
        <f t="shared" ref="DM383" si="8057">BW383*$CM383</f>
        <v>1414224.7702325583</v>
      </c>
      <c r="DN383" s="693">
        <f t="shared" ref="DN383" si="8058">SUM(DM372:DM383)/1000000</f>
        <v>17.906978771320198</v>
      </c>
      <c r="DO383" s="666">
        <f t="shared" ref="DO383" si="8059">BY383*$CM383</f>
        <v>2180515.6493023257</v>
      </c>
      <c r="DP383" s="693">
        <f t="shared" ref="DP383" si="8060">SUM(DO372:DO383)/1000000</f>
        <v>29.896478903410678</v>
      </c>
      <c r="DQ383" s="666">
        <f t="shared" ref="DQ383" si="8061">CA383*$CM383</f>
        <v>2616239.2158139534</v>
      </c>
      <c r="DR383" s="693">
        <f t="shared" ref="DR383" si="8062">SUM(DQ372:DQ383)/1000000</f>
        <v>30.443074947997452</v>
      </c>
      <c r="DS383" s="666">
        <f t="shared" ref="DS383" si="8063">CC383*$CM383</f>
        <v>4796754.8651162796</v>
      </c>
      <c r="DT383" s="693">
        <f t="shared" ref="DT383" si="8064">SUM(DS372:DS383)/1000000</f>
        <v>60.339553851408127</v>
      </c>
      <c r="DU383" s="666">
        <f t="shared" ref="DU383" si="8065">CE383*$CM383</f>
        <v>3564099.8455813956</v>
      </c>
      <c r="DV383" s="666">
        <f t="shared" ref="DV383" si="8066">SUM(DU372:DU383)/1000000</f>
        <v>46.856862820347843</v>
      </c>
      <c r="DW383" s="666">
        <f t="shared" ref="DW383" si="8067">CG383*$CM383</f>
        <v>2647246.448372093</v>
      </c>
      <c r="DX383" s="693">
        <f t="shared" ref="DX383" si="8068">SUM(DW372:DW383)/1000000</f>
        <v>31.395159950014097</v>
      </c>
      <c r="DY383" s="666">
        <f t="shared" ref="DY383" si="8069">CI383*$CM383</f>
        <v>6211346.2939534886</v>
      </c>
      <c r="DZ383" s="693">
        <f t="shared" ref="DZ383" si="8070">SUM(DY372:DY383)/1000000</f>
        <v>78.252022770361947</v>
      </c>
    </row>
    <row r="384" spans="1:150">
      <c r="A384" s="61">
        <v>44593</v>
      </c>
      <c r="AZ384" s="744">
        <v>699507</v>
      </c>
      <c r="BA384" s="518">
        <f t="shared" ref="BA384" si="8071">SUM(AZ373:AZ384)/1000000</f>
        <v>8.0744140000000009</v>
      </c>
      <c r="BB384" s="666">
        <f t="shared" ref="BB384" si="8072">BD384-AZ384</f>
        <v>181117</v>
      </c>
      <c r="BC384" s="518">
        <f t="shared" ref="BC384" si="8073">SUM(BB373:BB384)/1000000</f>
        <v>1.9657579999999999</v>
      </c>
      <c r="BD384" s="744">
        <v>880624</v>
      </c>
      <c r="BE384" s="518">
        <f t="shared" si="5161"/>
        <v>10.040172</v>
      </c>
      <c r="BF384" s="744">
        <v>287472</v>
      </c>
      <c r="BG384" s="518">
        <f t="shared" ref="BG384" si="8074">SUM(BF373:BF384)/1000000</f>
        <v>3.3809999999999998</v>
      </c>
      <c r="BH384" s="666">
        <f t="shared" ref="BH384" si="8075">BJ384-BF384</f>
        <v>4465839</v>
      </c>
      <c r="BI384" s="518">
        <f t="shared" ref="BI384" si="8076">SUM(BH373:BH384)/1000000</f>
        <v>55.272830999999996</v>
      </c>
      <c r="BJ384" s="744">
        <v>4753311</v>
      </c>
      <c r="BK384" s="518">
        <f t="shared" ref="BK384" si="8077">SUM(BJ373:BJ384)/1000000</f>
        <v>58.653830999999997</v>
      </c>
      <c r="BL384" s="666">
        <f t="shared" ref="BL384" si="8078">AZ384+BF384</f>
        <v>986979</v>
      </c>
      <c r="BM384" s="518">
        <f t="shared" ref="BM384" si="8079">SUM(BL373:BL384)/1000000</f>
        <v>11.455413999999999</v>
      </c>
      <c r="BN384" s="666">
        <f t="shared" ref="BN384" si="8080">BB384+BH384</f>
        <v>4646956</v>
      </c>
      <c r="BO384" s="518">
        <f t="shared" ref="BO384" si="8081">SUM(BN373:BN384)/1000000</f>
        <v>57.238588999999997</v>
      </c>
      <c r="BP384" s="744">
        <v>5634270</v>
      </c>
      <c r="BQ384" s="518">
        <f t="shared" si="8023"/>
        <v>68.705699999999993</v>
      </c>
      <c r="BR384" s="20"/>
      <c r="BS384" s="744">
        <v>1352598</v>
      </c>
      <c r="BT384" s="519">
        <f t="shared" ref="BT384" si="8082">SUM(BS373:BS384)/1000000</f>
        <v>16.510539999999999</v>
      </c>
      <c r="BU384" s="666">
        <f t="shared" ref="BU384" si="8083">BW384-BS384</f>
        <v>57149</v>
      </c>
      <c r="BV384" s="519">
        <f t="shared" ref="BV384" si="8084">SUM(BU373:BU384)/1000000</f>
        <v>0.90133200000000002</v>
      </c>
      <c r="BW384" s="744">
        <v>1409747</v>
      </c>
      <c r="BX384" s="519">
        <f t="shared" si="7734"/>
        <v>17.411871999999999</v>
      </c>
      <c r="BY384" s="744">
        <v>1998147</v>
      </c>
      <c r="BZ384" s="519">
        <f t="shared" ref="BZ384" si="8085">SUM(BY373:BY384)/1000000</f>
        <v>28.421195000000001</v>
      </c>
      <c r="CA384" s="666">
        <f t="shared" ref="CA384" si="8086">CC384-BY384</f>
        <v>2608553</v>
      </c>
      <c r="CB384" s="519">
        <f t="shared" ref="CB384" si="8087">SUM(CA373:CA384)/1000000</f>
        <v>29.841356999999999</v>
      </c>
      <c r="CC384" s="744">
        <v>4606700</v>
      </c>
      <c r="CD384" s="519">
        <f t="shared" ref="CD384" si="8088">SUM(CC373:CC384)/1000000</f>
        <v>58.262551999999999</v>
      </c>
      <c r="CE384" s="666">
        <f t="shared" ref="CE384" si="8089">BS384+BY384</f>
        <v>3350745</v>
      </c>
      <c r="CF384" s="519">
        <f t="shared" ref="CF384" si="8090">SUM(CE373:CE384)/1000000</f>
        <v>44.931735000000003</v>
      </c>
      <c r="CG384" s="666">
        <f t="shared" ref="CG384" si="8091">CI384-CE384</f>
        <v>2666072</v>
      </c>
      <c r="CH384" s="519">
        <f t="shared" ref="CH384" si="8092">SUM(CG373:CG384)/1000000</f>
        <v>30.747834999999998</v>
      </c>
      <c r="CI384" s="744">
        <v>6016817</v>
      </c>
      <c r="CJ384" s="471">
        <f t="shared" si="7683"/>
        <v>75.679569999999998</v>
      </c>
      <c r="CK384" s="96"/>
      <c r="CL384" s="749">
        <f>+CL382</f>
        <v>1075</v>
      </c>
      <c r="CM384" s="868">
        <f t="shared" si="4615"/>
        <v>1.0241860465116279</v>
      </c>
      <c r="CO384" s="96"/>
      <c r="CP384" s="666">
        <f t="shared" ref="CP384" si="8093">AZ384*$CM384</f>
        <v>716425.30883720936</v>
      </c>
      <c r="CQ384" s="693">
        <f t="shared" ref="CQ384" si="8094">SUM(CP373:CP384)/1000000</f>
        <v>8.4922916259621353</v>
      </c>
      <c r="CR384" s="666">
        <f t="shared" ref="CR384" si="8095">BB384*$CM384</f>
        <v>185497.50418604651</v>
      </c>
      <c r="CS384" s="693">
        <f t="shared" ref="CS384" si="8096">SUM(CR373:CR384)/1000000</f>
        <v>2.0691217429328477</v>
      </c>
      <c r="CT384" s="666">
        <f t="shared" ref="CT384" si="8097">BD384*$CM384</f>
        <v>901922.81302325579</v>
      </c>
      <c r="CU384" s="693">
        <f t="shared" ref="CU384" si="8098">SUM(CT373:CT384)/1000000</f>
        <v>10.561413368894984</v>
      </c>
      <c r="CV384" s="666">
        <f t="shared" ref="CV384" si="8099">BF384*$CM384</f>
        <v>294424.81116279069</v>
      </c>
      <c r="CW384" s="693">
        <f t="shared" ref="CW384" si="8100">SUM(CV373:CV384)/1000000</f>
        <v>3.5675391735578827</v>
      </c>
      <c r="CX384" s="666">
        <f t="shared" ref="CX384" si="8101">BH384*$CM384</f>
        <v>4573849.9897674415</v>
      </c>
      <c r="CY384" s="693">
        <f t="shared" ref="CY384" si="8102">SUM(CX373:CX384)/1000000</f>
        <v>58.256297896000888</v>
      </c>
      <c r="CZ384" s="666">
        <f t="shared" ref="CZ384" si="8103">BJ384*$CM384</f>
        <v>4868274.8009302327</v>
      </c>
      <c r="DA384" s="693">
        <f t="shared" ref="DA384" si="8104">SUM(CZ373:CZ384)/1000000</f>
        <v>61.823837069558778</v>
      </c>
      <c r="DB384" s="666">
        <f t="shared" ref="DB384" si="8105">BL384*$CM384</f>
        <v>1010850.12</v>
      </c>
      <c r="DC384" s="693">
        <f t="shared" ref="DC384" si="8106">SUM(DB373:DB384)/1000000</f>
        <v>12.059830799520014</v>
      </c>
      <c r="DD384" s="666">
        <f t="shared" ref="DD384" si="8107">BN384*$CM384</f>
        <v>4759347.4939534888</v>
      </c>
      <c r="DE384" s="693">
        <f t="shared" ref="DE384" si="8108">SUM(DD373:DD384)/1000000</f>
        <v>60.325419638933745</v>
      </c>
      <c r="DF384" s="666">
        <f t="shared" ref="DF384" si="8109">BP384*$CM384</f>
        <v>5770540.7162790699</v>
      </c>
      <c r="DG384" s="693">
        <f t="shared" ref="DG384" si="8110">SUM(DF373:DF384)/1000000</f>
        <v>72.397472070983</v>
      </c>
      <c r="DH384" s="20"/>
      <c r="DI384" s="666">
        <f t="shared" ref="DI384" si="8111">BS384*$CM384</f>
        <v>1385311.9981395348</v>
      </c>
      <c r="DJ384" s="693">
        <f t="shared" ref="DJ384" si="8112">SUM(DI373:DI384)/1000000</f>
        <v>17.379628608913681</v>
      </c>
      <c r="DK384" s="666">
        <f t="shared" ref="DK384" si="8113">BU384*$CM384</f>
        <v>58531.208372093024</v>
      </c>
      <c r="DL384" s="693">
        <f t="shared" ref="DL384" si="8114">SUM(DK373:DK384)/1000000</f>
        <v>0.95019207269547679</v>
      </c>
      <c r="DM384" s="666">
        <f t="shared" ref="DM384" si="8115">BW384*$CM384</f>
        <v>1443843.2065116279</v>
      </c>
      <c r="DN384" s="693">
        <f t="shared" ref="DN384" si="8116">SUM(DM373:DM384)/1000000</f>
        <v>18.32982068160916</v>
      </c>
      <c r="DO384" s="666">
        <f t="shared" ref="DO384" si="8117">BY384*$CM384</f>
        <v>2046474.2762790697</v>
      </c>
      <c r="DP384" s="693">
        <f t="shared" ref="DP384" si="8118">SUM(DO373:DO384)/1000000</f>
        <v>29.912209023626122</v>
      </c>
      <c r="DQ384" s="666">
        <f t="shared" ref="DQ384" si="8119">CA384*$CM384</f>
        <v>2671643.5841860464</v>
      </c>
      <c r="DR384" s="693">
        <f t="shared" ref="DR384" si="8120">SUM(DQ373:DQ384)/1000000</f>
        <v>31.379474677312722</v>
      </c>
      <c r="DS384" s="666">
        <f t="shared" ref="DS384" si="8121">CC384*$CM384</f>
        <v>4718117.8604651168</v>
      </c>
      <c r="DT384" s="693">
        <f t="shared" ref="DT384" si="8122">SUM(DS373:DS384)/1000000</f>
        <v>61.29168370093884</v>
      </c>
      <c r="DU384" s="666">
        <f t="shared" ref="DU384" si="8123">CE384*$CM384</f>
        <v>3431786.2744186046</v>
      </c>
      <c r="DV384" s="666">
        <f t="shared" ref="DV384" si="8124">SUM(DU373:DU384)/1000000</f>
        <v>47.291837632539817</v>
      </c>
      <c r="DW384" s="666">
        <f t="shared" ref="DW384" si="8125">CG384*$CM384</f>
        <v>2730553.7413953487</v>
      </c>
      <c r="DX384" s="693">
        <f t="shared" ref="DX384" si="8126">SUM(DW373:DW384)/1000000</f>
        <v>32.335109017453178</v>
      </c>
      <c r="DY384" s="666">
        <f t="shared" ref="DY384" si="8127">CI384*$CM384</f>
        <v>6162340.0158139532</v>
      </c>
      <c r="DZ384" s="693">
        <f t="shared" ref="DZ384" si="8128">SUM(DY373:DY384)/1000000</f>
        <v>79.626946649993002</v>
      </c>
    </row>
    <row r="385" spans="1:130">
      <c r="A385" s="61">
        <v>44621</v>
      </c>
      <c r="AZ385" s="744">
        <v>698065</v>
      </c>
      <c r="BA385" s="518">
        <f t="shared" ref="BA385" si="8129">SUM(AZ374:AZ385)/1000000</f>
        <v>8.2190180000000002</v>
      </c>
      <c r="BB385" s="666">
        <f t="shared" ref="BB385" si="8130">BD385-AZ385</f>
        <v>140956</v>
      </c>
      <c r="BC385" s="518">
        <f t="shared" ref="BC385" si="8131">SUM(BB374:BB385)/1000000</f>
        <v>1.9454130000000001</v>
      </c>
      <c r="BD385" s="744">
        <v>839021</v>
      </c>
      <c r="BE385" s="518">
        <f t="shared" si="5161"/>
        <v>10.164431</v>
      </c>
      <c r="BF385" s="744">
        <v>419081</v>
      </c>
      <c r="BG385" s="518">
        <f t="shared" ref="BG385" si="8132">SUM(BF374:BF385)/1000000</f>
        <v>3.5071439999999998</v>
      </c>
      <c r="BH385" s="666">
        <f t="shared" ref="BH385" si="8133">BJ385-BF385</f>
        <v>5790532</v>
      </c>
      <c r="BI385" s="518">
        <f t="shared" ref="BI385" si="8134">SUM(BH374:BH385)/1000000</f>
        <v>56.144460000000002</v>
      </c>
      <c r="BJ385" s="744">
        <v>6209613</v>
      </c>
      <c r="BK385" s="518">
        <f t="shared" ref="BK385" si="8135">SUM(BJ374:BJ385)/1000000</f>
        <v>59.651603999999999</v>
      </c>
      <c r="BL385" s="666">
        <f t="shared" ref="BL385" si="8136">AZ385+BF385</f>
        <v>1117146</v>
      </c>
      <c r="BM385" s="518">
        <f t="shared" ref="BM385" si="8137">SUM(BL374:BL385)/1000000</f>
        <v>11.726162</v>
      </c>
      <c r="BN385" s="666">
        <f t="shared" ref="BN385" si="8138">BB385+BH385</f>
        <v>5931488</v>
      </c>
      <c r="BO385" s="518">
        <f t="shared" ref="BO385" si="8139">SUM(BN374:BN385)/1000000</f>
        <v>58.089872999999997</v>
      </c>
      <c r="BP385" s="744">
        <v>7049196</v>
      </c>
      <c r="BQ385" s="518">
        <f t="shared" si="8023"/>
        <v>69.827905000000001</v>
      </c>
      <c r="BR385" s="20"/>
      <c r="BS385" s="744">
        <v>1883664</v>
      </c>
      <c r="BT385" s="519">
        <f t="shared" ref="BT385" si="8140">SUM(BS374:BS385)/1000000</f>
        <v>17.156807000000001</v>
      </c>
      <c r="BU385" s="666">
        <f t="shared" ref="BU385" si="8141">BW385-BS385</f>
        <v>68652</v>
      </c>
      <c r="BV385" s="519">
        <f t="shared" ref="BV385" si="8142">SUM(BU374:BU385)/1000000</f>
        <v>0.88432900000000003</v>
      </c>
      <c r="BW385" s="744">
        <v>1952316</v>
      </c>
      <c r="BX385" s="519">
        <f t="shared" si="7734"/>
        <v>18.041136000000002</v>
      </c>
      <c r="BY385" s="744">
        <v>2493397</v>
      </c>
      <c r="BZ385" s="519">
        <f t="shared" ref="BZ385" si="8143">SUM(BY374:BY385)/1000000</f>
        <v>28.651461000000001</v>
      </c>
      <c r="CA385" s="666">
        <f t="shared" ref="CA385" si="8144">CC385-BY385</f>
        <v>2742473</v>
      </c>
      <c r="CB385" s="519">
        <f t="shared" ref="CB385" si="8145">SUM(CA374:CA385)/1000000</f>
        <v>30.161936000000001</v>
      </c>
      <c r="CC385" s="744">
        <v>5235870</v>
      </c>
      <c r="CD385" s="519">
        <f t="shared" ref="CD385" si="8146">SUM(CC374:CC385)/1000000</f>
        <v>58.813397000000002</v>
      </c>
      <c r="CE385" s="666">
        <f t="shared" ref="CE385" si="8147">BS385+BY385</f>
        <v>4377061</v>
      </c>
      <c r="CF385" s="519">
        <f t="shared" ref="CF385" si="8148">SUM(CE374:CE385)/1000000</f>
        <v>45.808267999999998</v>
      </c>
      <c r="CG385" s="666">
        <f t="shared" ref="CG385" si="8149">CI385-CE385</f>
        <v>2812582</v>
      </c>
      <c r="CH385" s="519">
        <f t="shared" ref="CH385" si="8150">SUM(CG374:CG385)/1000000</f>
        <v>31.052396999999999</v>
      </c>
      <c r="CI385" s="744">
        <v>7189643</v>
      </c>
      <c r="CJ385" s="471">
        <f t="shared" si="7683"/>
        <v>76.860664999999997</v>
      </c>
      <c r="CK385" s="96"/>
      <c r="CL385" s="71">
        <v>1101</v>
      </c>
      <c r="CM385" s="868">
        <f>$CL$385/CL385</f>
        <v>1</v>
      </c>
      <c r="CO385" s="96"/>
      <c r="CP385" s="666">
        <f t="shared" ref="CP385" si="8151">AZ385*$CM385</f>
        <v>698065</v>
      </c>
      <c r="CQ385" s="693">
        <f t="shared" ref="CQ385" si="8152">SUM(CP374:CP385)/1000000</f>
        <v>8.5900013934498194</v>
      </c>
      <c r="CR385" s="666">
        <f t="shared" ref="CR385" si="8153">BB385*$CM385</f>
        <v>140956</v>
      </c>
      <c r="CS385" s="693">
        <f t="shared" ref="CS385" si="8154">SUM(CR374:CR385)/1000000</f>
        <v>2.0351098601742268</v>
      </c>
      <c r="CT385" s="666">
        <f t="shared" ref="CT385" si="8155">BD385*$CM385</f>
        <v>839021</v>
      </c>
      <c r="CU385" s="693">
        <f t="shared" ref="CU385" si="8156">SUM(CT374:CT385)/1000000</f>
        <v>10.625111253624047</v>
      </c>
      <c r="CV385" s="666">
        <f t="shared" ref="CV385" si="8157">BF385*$CM385</f>
        <v>419081</v>
      </c>
      <c r="CW385" s="693">
        <f t="shared" ref="CW385" si="8158">SUM(CV374:CV385)/1000000</f>
        <v>3.6688628957253697</v>
      </c>
      <c r="CX385" s="666">
        <f t="shared" ref="CX385" si="8159">BH385*$CM385</f>
        <v>5790532</v>
      </c>
      <c r="CY385" s="693">
        <f t="shared" ref="CY385" si="8160">SUM(CX374:CX385)/1000000</f>
        <v>58.711152848710249</v>
      </c>
      <c r="CZ385" s="666">
        <f t="shared" ref="CZ385" si="8161">BJ385*$CM385</f>
        <v>6209613</v>
      </c>
      <c r="DA385" s="693">
        <f t="shared" ref="DA385" si="8162">SUM(CZ374:CZ385)/1000000</f>
        <v>62.380015744435624</v>
      </c>
      <c r="DB385" s="666">
        <f t="shared" ref="DB385" si="8163">BL385*$CM385</f>
        <v>1117146</v>
      </c>
      <c r="DC385" s="693">
        <f t="shared" ref="DC385" si="8164">SUM(DB374:DB385)/1000000</f>
        <v>12.258864289175186</v>
      </c>
      <c r="DD385" s="666">
        <f t="shared" ref="DD385" si="8165">BN385*$CM385</f>
        <v>5931488</v>
      </c>
      <c r="DE385" s="693">
        <f t="shared" ref="DE385" si="8166">SUM(DD374:DD385)/1000000</f>
        <v>60.746262708884487</v>
      </c>
      <c r="DF385" s="666">
        <f t="shared" ref="DF385" si="8167">BP385*$CM385</f>
        <v>7049196</v>
      </c>
      <c r="DG385" s="693">
        <f t="shared" ref="DG385" si="8168">SUM(DF374:DF385)/1000000</f>
        <v>73.017488670982985</v>
      </c>
      <c r="DH385" s="20"/>
      <c r="DI385" s="666">
        <f t="shared" ref="DI385" si="8169">BS385*$CM385</f>
        <v>1883664</v>
      </c>
      <c r="DJ385" s="693">
        <f t="shared" ref="DJ385" si="8170">SUM(DI374:DI385)/1000000</f>
        <v>17.921052119258512</v>
      </c>
      <c r="DK385" s="666">
        <f t="shared" ref="DK385" si="8171">BU385*$CM385</f>
        <v>68652</v>
      </c>
      <c r="DL385" s="693">
        <f t="shared" ref="DL385" si="8172">SUM(DK374:DK385)/1000000</f>
        <v>0.92593160471518132</v>
      </c>
      <c r="DM385" s="666">
        <f t="shared" ref="DM385" si="8173">BW385*$CM385</f>
        <v>1952316</v>
      </c>
      <c r="DN385" s="693">
        <f t="shared" ref="DN385" si="8174">SUM(DM374:DM385)/1000000</f>
        <v>18.846983723973697</v>
      </c>
      <c r="DO385" s="666">
        <f t="shared" ref="DO385" si="8175">BY385*$CM385</f>
        <v>2493397</v>
      </c>
      <c r="DP385" s="693">
        <f t="shared" ref="DP385" si="8176">SUM(DO374:DO385)/1000000</f>
        <v>29.950722052197555</v>
      </c>
      <c r="DQ385" s="666">
        <f t="shared" ref="DQ385" si="8177">CA385*$CM385</f>
        <v>2742473</v>
      </c>
      <c r="DR385" s="693">
        <f t="shared" ref="DR385" si="8178">SUM(DQ374:DQ385)/1000000</f>
        <v>31.494848865490059</v>
      </c>
      <c r="DS385" s="666">
        <f t="shared" ref="DS385" si="8179">CC385*$CM385</f>
        <v>5235870</v>
      </c>
      <c r="DT385" s="693">
        <f t="shared" ref="DT385" si="8180">SUM(DS374:DS385)/1000000</f>
        <v>61.445570917687618</v>
      </c>
      <c r="DU385" s="666">
        <f t="shared" ref="DU385" si="8181">CE385*$CM385</f>
        <v>4377061</v>
      </c>
      <c r="DV385" s="666">
        <f t="shared" ref="DV385" si="8182">SUM(DU374:DU385)/1000000</f>
        <v>47.871774171456067</v>
      </c>
      <c r="DW385" s="666">
        <f t="shared" ref="DW385" si="8183">CG385*$CM385</f>
        <v>2812582</v>
      </c>
      <c r="DX385" s="693">
        <f t="shared" ref="DX385" si="8184">SUM(DW374:DW385)/1000000</f>
        <v>32.42716883026106</v>
      </c>
      <c r="DY385" s="666">
        <f t="shared" ref="DY385" si="8185">CI385*$CM385</f>
        <v>7189643</v>
      </c>
      <c r="DZ385" s="693">
        <f t="shared" ref="DZ385" si="8186">SUM(DY374:DY385)/1000000</f>
        <v>80.29894300171712</v>
      </c>
    </row>
    <row r="386" spans="1:130">
      <c r="A386" s="61"/>
      <c r="CL386" s="749">
        <f>+CL385</f>
        <v>1101</v>
      </c>
      <c r="CM386" s="868">
        <f t="shared" ref="CM386:CM388" si="8187">$CL$385/CL386</f>
        <v>1</v>
      </c>
    </row>
    <row r="387" spans="1:130">
      <c r="A387" s="61"/>
      <c r="CL387" s="749">
        <f>+CL385</f>
        <v>1101</v>
      </c>
      <c r="CM387" s="868">
        <f t="shared" si="8187"/>
        <v>1</v>
      </c>
    </row>
    <row r="388" spans="1:130">
      <c r="A388" s="61"/>
      <c r="CL388" s="665">
        <f>+CL385</f>
        <v>1101</v>
      </c>
      <c r="CM388" s="695">
        <f t="shared" si="8187"/>
        <v>1</v>
      </c>
    </row>
    <row r="389" spans="1:130">
      <c r="A389" s="61"/>
    </row>
    <row r="390" spans="1:130">
      <c r="A390" s="61"/>
    </row>
    <row r="391" spans="1:130">
      <c r="A391" s="61"/>
    </row>
    <row r="392" spans="1:130">
      <c r="A392" s="61"/>
    </row>
    <row r="393" spans="1:130">
      <c r="A393" s="61"/>
    </row>
    <row r="394" spans="1:130">
      <c r="A394" s="61"/>
    </row>
    <row r="395" spans="1:130">
      <c r="A395" s="61"/>
    </row>
    <row r="396" spans="1:130">
      <c r="A396" s="61"/>
    </row>
  </sheetData>
  <mergeCells count="108">
    <mergeCell ref="EL1:EO1"/>
    <mergeCell ref="EM2:EO2"/>
    <mergeCell ref="EM3:EO3"/>
    <mergeCell ref="EM4:EO4"/>
    <mergeCell ref="EM5:EO5"/>
    <mergeCell ref="EB1:EE1"/>
    <mergeCell ref="EC2:EE2"/>
    <mergeCell ref="EC3:EE3"/>
    <mergeCell ref="CM10:CN10"/>
    <mergeCell ref="CQ4:CS4"/>
    <mergeCell ref="DJ4:DL4"/>
    <mergeCell ref="CQ5:CS5"/>
    <mergeCell ref="DJ5:DL5"/>
    <mergeCell ref="CP1:CS1"/>
    <mergeCell ref="DI1:DL1"/>
    <mergeCell ref="CQ2:CS2"/>
    <mergeCell ref="DJ2:DL2"/>
    <mergeCell ref="CQ3:CS3"/>
    <mergeCell ref="DJ3:DL3"/>
    <mergeCell ref="DI8:DZ8"/>
    <mergeCell ref="CM2:CN2"/>
    <mergeCell ref="CM3:CN3"/>
    <mergeCell ref="CM4:CN4"/>
    <mergeCell ref="EC4:EE4"/>
    <mergeCell ref="EC5:EE5"/>
    <mergeCell ref="EF2:EJ2"/>
    <mergeCell ref="ER9:ET9"/>
    <mergeCell ref="BS8:CJ8"/>
    <mergeCell ref="EB8:EJ8"/>
    <mergeCell ref="EL8:ET8"/>
    <mergeCell ref="EB9:ED9"/>
    <mergeCell ref="EE9:EG9"/>
    <mergeCell ref="EH9:EJ9"/>
    <mergeCell ref="BY9:CC9"/>
    <mergeCell ref="CE9:CJ9"/>
    <mergeCell ref="CP9:CT9"/>
    <mergeCell ref="CV9:CZ9"/>
    <mergeCell ref="DB9:DF9"/>
    <mergeCell ref="DI9:DM9"/>
    <mergeCell ref="DO9:DS9"/>
    <mergeCell ref="DU9:DZ9"/>
    <mergeCell ref="CL8:CN8"/>
    <mergeCell ref="CP8:DG8"/>
    <mergeCell ref="EL9:EN9"/>
    <mergeCell ref="EO9:EQ9"/>
    <mergeCell ref="BS9:BW9"/>
    <mergeCell ref="EP2:ET2"/>
    <mergeCell ref="BF9:BJ9"/>
    <mergeCell ref="BL9:BP9"/>
    <mergeCell ref="H9:J9"/>
    <mergeCell ref="R9:T9"/>
    <mergeCell ref="AL9:AN9"/>
    <mergeCell ref="V9:X9"/>
    <mergeCell ref="Y9:AA9"/>
    <mergeCell ref="AB9:AD9"/>
    <mergeCell ref="AF9:AH9"/>
    <mergeCell ref="AI9:AK9"/>
    <mergeCell ref="AP9:AR9"/>
    <mergeCell ref="AS9:AU9"/>
    <mergeCell ref="AV9:AX9"/>
    <mergeCell ref="AZ1:BC1"/>
    <mergeCell ref="BA2:BC2"/>
    <mergeCell ref="BA3:BC3"/>
    <mergeCell ref="V1:Y1"/>
    <mergeCell ref="W2:Y2"/>
    <mergeCell ref="B8:J8"/>
    <mergeCell ref="B9:D9"/>
    <mergeCell ref="E9:G9"/>
    <mergeCell ref="L9:N9"/>
    <mergeCell ref="O9:Q9"/>
    <mergeCell ref="AZ9:BD9"/>
    <mergeCell ref="AF1:AI1"/>
    <mergeCell ref="AG2:AI2"/>
    <mergeCell ref="AG3:AI3"/>
    <mergeCell ref="AG4:AI4"/>
    <mergeCell ref="AG5:AI5"/>
    <mergeCell ref="M5:O5"/>
    <mergeCell ref="W3:Y3"/>
    <mergeCell ref="W4:Y4"/>
    <mergeCell ref="W5:Y5"/>
    <mergeCell ref="L1:O1"/>
    <mergeCell ref="M2:O2"/>
    <mergeCell ref="M3:O3"/>
    <mergeCell ref="M4:O4"/>
    <mergeCell ref="B1:E1"/>
    <mergeCell ref="C2:E2"/>
    <mergeCell ref="C3:E3"/>
    <mergeCell ref="L8:T8"/>
    <mergeCell ref="V8:AD8"/>
    <mergeCell ref="AF8:AN8"/>
    <mergeCell ref="CL1:CN1"/>
    <mergeCell ref="CM5:CN5"/>
    <mergeCell ref="BS1:BV1"/>
    <mergeCell ref="AP1:AS1"/>
    <mergeCell ref="AQ2:AS2"/>
    <mergeCell ref="AQ3:AS3"/>
    <mergeCell ref="AQ4:AS4"/>
    <mergeCell ref="AQ5:AS5"/>
    <mergeCell ref="AP8:AX8"/>
    <mergeCell ref="BT2:BV2"/>
    <mergeCell ref="BT3:BV3"/>
    <mergeCell ref="BT4:BV4"/>
    <mergeCell ref="BT5:BV5"/>
    <mergeCell ref="C4:E4"/>
    <mergeCell ref="C5:E5"/>
    <mergeCell ref="BA4:BC4"/>
    <mergeCell ref="BA5:BC5"/>
    <mergeCell ref="AZ8:BQ8"/>
  </mergeCells>
  <hyperlinks>
    <hyperlink ref="C5" location="References!A66" display="References!A66" xr:uid="{00000000-0004-0000-0A00-000000000000}"/>
    <hyperlink ref="C5:D5" location="References!A78" display="References!A78" xr:uid="{00000000-0004-0000-0A00-000001000000}"/>
    <hyperlink ref="M5" location="References!A66" display="References!A66" xr:uid="{00000000-0004-0000-0A00-000002000000}"/>
    <hyperlink ref="M5:N5" location="References!A78" display="References!A78" xr:uid="{00000000-0004-0000-0A00-000003000000}"/>
    <hyperlink ref="W5" location="References!A66" display="References!A66" xr:uid="{00000000-0004-0000-0A00-000004000000}"/>
    <hyperlink ref="W5:X5" location="References!A78" display="References!A78" xr:uid="{00000000-0004-0000-0A00-000005000000}"/>
    <hyperlink ref="AG5" location="References!A66" display="References!A66" xr:uid="{00000000-0004-0000-0A00-000006000000}"/>
    <hyperlink ref="AG5:AH5" location="References!A78" display="References!A78" xr:uid="{00000000-0004-0000-0A00-000007000000}"/>
    <hyperlink ref="BA5" location="References!A66" display="References!A66" xr:uid="{00000000-0004-0000-0A00-000008000000}"/>
    <hyperlink ref="BA5:BB5" location="References!A78" display="References!A78" xr:uid="{00000000-0004-0000-0A00-000009000000}"/>
    <hyperlink ref="BA5:BC5" location="References!A84" display="References!A84" xr:uid="{00000000-0004-0000-0A00-00000A000000}"/>
    <hyperlink ref="EC5" location="References!A66" display="References!A66" xr:uid="{00000000-0004-0000-0A00-00000B000000}"/>
    <hyperlink ref="EC5:ED5" location="References!A78" display="References!A78" xr:uid="{00000000-0004-0000-0A00-00000C000000}"/>
    <hyperlink ref="EC5:EE5" location="References!A90" display="References!A90" xr:uid="{00000000-0004-0000-0A00-00000D000000}"/>
    <hyperlink ref="EM5" location="References!A66" display="References!A66" xr:uid="{00000000-0004-0000-0A00-00000E000000}"/>
    <hyperlink ref="EM5:EN5" location="References!A78" display="References!A78" xr:uid="{00000000-0004-0000-0A00-00000F000000}"/>
    <hyperlink ref="EM5:EO5" location="References!A90" display="References!A90" xr:uid="{00000000-0004-0000-0A00-000010000000}"/>
    <hyperlink ref="CQ5" location="References!A66" display="References!A66" xr:uid="{00000000-0004-0000-0A00-000011000000}"/>
    <hyperlink ref="CQ5:CR5" location="References!A78" display="References!A78" xr:uid="{00000000-0004-0000-0A00-000012000000}"/>
    <hyperlink ref="CQ5:CS5" location="References!A84" display="References!A84" xr:uid="{00000000-0004-0000-0A00-000013000000}"/>
    <hyperlink ref="DJ5" location="References!A66" display="References!A66" xr:uid="{00000000-0004-0000-0A00-000014000000}"/>
    <hyperlink ref="DJ5:DK5" location="References!A78" display="References!A78" xr:uid="{00000000-0004-0000-0A00-000015000000}"/>
    <hyperlink ref="DJ5:DL5" location="References!A84" display="References!A84" xr:uid="{00000000-0004-0000-0A00-000016000000}"/>
    <hyperlink ref="CM5" location="References!A48" display="References!A48" xr:uid="{00000000-0004-0000-0A00-000017000000}"/>
    <hyperlink ref="AQ5" location="References!A66" display="References!A66" xr:uid="{00000000-0004-0000-0A00-000018000000}"/>
    <hyperlink ref="AQ5:AR5" location="References!A78" display="References!A78" xr:uid="{00000000-0004-0000-0A00-000019000000}"/>
    <hyperlink ref="BT5:BV5" location="References!A84" display="References!A84" xr:uid="{00000000-0004-0000-0A00-00001A000000}"/>
    <hyperlink ref="BT5:BU5" location="References!A78" display="References!A78" xr:uid="{00000000-0004-0000-0A00-00001B000000}"/>
    <hyperlink ref="BT5" location="References!A66" display="References!A66" xr:uid="{00000000-0004-0000-0A00-00001C000000}"/>
    <hyperlink ref="EQ4" r:id="rId1" display="https://www.stats.govt.nz/news/four-surveys-to-end" xr:uid="{00000000-0004-0000-0A00-00001D000000}"/>
    <hyperlink ref="EF3" r:id="rId2" xr:uid="{00000000-0004-0000-0A00-00001E000000}"/>
  </hyperlinks>
  <pageMargins left="0.7" right="0.7" top="0.75" bottom="0.75" header="0.3" footer="0.3"/>
  <pageSetup paperSize="9" scale="95" orientation="portrait" r:id="rId3"/>
  <ignoredErrors>
    <ignoredError sqref="AF239 AH239 AL239 AN239 AF22 AH22 AL22 AN22" formulaRange="1"/>
    <ignoredError sqref="AG239 AM239 AG22 AM22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O186"/>
  <sheetViews>
    <sheetView zoomScaleNormal="100" workbookViewId="0">
      <pane xSplit="1" ySplit="10" topLeftCell="L25" activePane="bottomRight" state="frozen"/>
      <selection pane="topRight" activeCell="B1" sqref="B1"/>
      <selection pane="bottomLeft" activeCell="A11" sqref="A11"/>
      <selection pane="bottomRight" activeCell="A98" sqref="A98"/>
    </sheetView>
  </sheetViews>
  <sheetFormatPr defaultColWidth="9.1796875" defaultRowHeight="14.5"/>
  <cols>
    <col min="1" max="1" width="9.1796875" style="71"/>
    <col min="2" max="2" width="12.26953125" style="71" customWidth="1"/>
    <col min="3" max="3" width="10.26953125" style="71" customWidth="1"/>
    <col min="4" max="4" width="18.1796875" style="71" customWidth="1"/>
    <col min="5" max="5" width="2.7265625" style="105" customWidth="1"/>
    <col min="6" max="7" width="12.26953125" style="71" customWidth="1"/>
    <col min="8" max="8" width="5" style="71" customWidth="1"/>
    <col min="9" max="9" width="12.26953125" style="71" customWidth="1"/>
    <col min="10" max="10" width="10.26953125" style="71" customWidth="1"/>
    <col min="11" max="11" width="14.7265625" style="71" customWidth="1"/>
    <col min="12" max="12" width="2.7265625" style="105" customWidth="1"/>
    <col min="13" max="13" width="12.26953125" style="71" customWidth="1"/>
    <col min="14" max="14" width="10.26953125" style="71" customWidth="1"/>
    <col min="15" max="15" width="14.7265625" style="71" customWidth="1"/>
    <col min="16" max="16" width="2.7265625" style="105" customWidth="1"/>
    <col min="17" max="19" width="8.81640625"/>
    <col min="20" max="20" width="2.7265625" style="105" customWidth="1"/>
    <col min="21" max="23" width="9.1796875" style="457"/>
    <col min="24" max="24" width="2.7265625" style="105" customWidth="1"/>
    <col min="25" max="27" width="14.7265625" style="71" customWidth="1"/>
    <col min="28" max="28" width="2.7265625" style="105" customWidth="1"/>
    <col min="29" max="31" width="14.7265625" style="71" customWidth="1"/>
    <col min="32" max="32" width="2.7265625" style="105" customWidth="1"/>
    <col min="33" max="35" width="14.7265625" style="71" customWidth="1"/>
    <col min="36" max="36" width="2.7265625" style="105" customWidth="1"/>
    <col min="37" max="39" width="14.7265625" style="71" customWidth="1"/>
    <col min="40" max="40" width="2.7265625" style="105" customWidth="1"/>
    <col min="41" max="16384" width="9.1796875" style="71"/>
  </cols>
  <sheetData>
    <row r="1" spans="1:41" s="72" customFormat="1">
      <c r="A1" s="29"/>
      <c r="B1" s="770" t="s">
        <v>392</v>
      </c>
      <c r="C1" s="770"/>
      <c r="D1" s="770"/>
      <c r="E1" s="105"/>
      <c r="F1" s="457"/>
      <c r="G1" s="457"/>
      <c r="H1" s="457"/>
      <c r="L1" s="105"/>
      <c r="M1" s="842"/>
      <c r="N1" s="842"/>
      <c r="O1" s="842"/>
      <c r="P1" s="105"/>
      <c r="T1" s="105"/>
      <c r="U1" s="457"/>
      <c r="V1" s="457"/>
      <c r="W1" s="457"/>
      <c r="X1" s="319"/>
      <c r="Y1" s="770" t="s">
        <v>392</v>
      </c>
      <c r="Z1" s="770"/>
      <c r="AA1" s="770"/>
      <c r="AB1" s="105"/>
      <c r="AC1" s="842"/>
      <c r="AD1" s="842"/>
      <c r="AE1" s="842"/>
      <c r="AF1" s="105"/>
      <c r="AG1" s="842"/>
      <c r="AH1" s="842"/>
      <c r="AI1" s="842"/>
      <c r="AJ1" s="105"/>
      <c r="AK1" s="842"/>
      <c r="AL1" s="842"/>
      <c r="AM1" s="842"/>
      <c r="AN1" s="316"/>
    </row>
    <row r="2" spans="1:41" s="72" customFormat="1" ht="32.25" customHeight="1">
      <c r="A2" s="29"/>
      <c r="B2" s="352" t="s">
        <v>381</v>
      </c>
      <c r="C2" s="777" t="s">
        <v>359</v>
      </c>
      <c r="D2" s="777"/>
      <c r="E2" s="105"/>
      <c r="F2" s="457"/>
      <c r="G2" s="536" t="s">
        <v>784</v>
      </c>
      <c r="H2" s="457"/>
      <c r="L2" s="105"/>
      <c r="M2" s="355"/>
      <c r="N2" s="843"/>
      <c r="O2" s="843"/>
      <c r="P2" s="105"/>
      <c r="T2" s="105"/>
      <c r="U2" s="457"/>
      <c r="V2" s="457"/>
      <c r="W2" s="457"/>
      <c r="X2" s="319"/>
      <c r="Y2" s="263" t="s">
        <v>381</v>
      </c>
      <c r="Z2" s="777" t="s">
        <v>406</v>
      </c>
      <c r="AA2" s="777"/>
      <c r="AB2" s="105"/>
      <c r="AC2" s="355"/>
      <c r="AD2" s="843"/>
      <c r="AE2" s="843"/>
      <c r="AF2" s="105"/>
      <c r="AG2" s="355"/>
      <c r="AH2" s="843"/>
      <c r="AI2" s="843"/>
      <c r="AJ2" s="105"/>
      <c r="AK2" s="355"/>
      <c r="AL2" s="843"/>
      <c r="AM2" s="843"/>
      <c r="AN2" s="316"/>
    </row>
    <row r="3" spans="1:41" s="72" customFormat="1">
      <c r="A3" s="29"/>
      <c r="B3" s="352" t="s">
        <v>382</v>
      </c>
      <c r="C3" s="779">
        <v>44617</v>
      </c>
      <c r="D3" s="779"/>
      <c r="E3" s="105"/>
      <c r="F3" s="457"/>
      <c r="G3" s="436" t="s">
        <v>785</v>
      </c>
      <c r="H3" s="457"/>
      <c r="L3" s="105"/>
      <c r="M3" s="355"/>
      <c r="N3" s="844"/>
      <c r="O3" s="844"/>
      <c r="P3" s="105"/>
      <c r="T3" s="105"/>
      <c r="U3" s="457"/>
      <c r="V3" s="457"/>
      <c r="W3" s="457"/>
      <c r="X3" s="319"/>
      <c r="Y3" s="263" t="s">
        <v>382</v>
      </c>
      <c r="Z3" s="779">
        <v>44616</v>
      </c>
      <c r="AA3" s="779"/>
      <c r="AB3" s="105"/>
      <c r="AC3" s="355"/>
      <c r="AD3" s="844"/>
      <c r="AE3" s="844"/>
      <c r="AF3" s="105"/>
      <c r="AG3" s="355"/>
      <c r="AH3" s="844"/>
      <c r="AI3" s="844"/>
      <c r="AJ3" s="105"/>
      <c r="AK3" s="355"/>
      <c r="AL3" s="844"/>
      <c r="AM3" s="844"/>
      <c r="AN3" s="316"/>
    </row>
    <row r="4" spans="1:41" s="72" customFormat="1" ht="29">
      <c r="A4" s="29"/>
      <c r="B4" s="353" t="s">
        <v>383</v>
      </c>
      <c r="C4" s="779">
        <v>44705</v>
      </c>
      <c r="D4" s="779"/>
      <c r="E4" s="105"/>
      <c r="F4" s="640"/>
      <c r="G4" s="640" t="s">
        <v>799</v>
      </c>
      <c r="I4" s="640"/>
      <c r="L4" s="105"/>
      <c r="M4" s="356"/>
      <c r="N4" s="640"/>
      <c r="O4" s="640"/>
      <c r="P4" s="640"/>
      <c r="Q4" s="640"/>
      <c r="R4" s="640"/>
      <c r="S4" s="640"/>
      <c r="T4" s="640"/>
      <c r="U4" s="640"/>
      <c r="V4" s="640"/>
      <c r="W4" s="457"/>
      <c r="X4" s="319"/>
      <c r="Y4" s="270" t="s">
        <v>383</v>
      </c>
      <c r="Z4" s="779">
        <v>44705</v>
      </c>
      <c r="AA4" s="779"/>
      <c r="AB4" s="105"/>
      <c r="AC4" s="356"/>
      <c r="AD4" s="844"/>
      <c r="AE4" s="844"/>
      <c r="AF4" s="105"/>
      <c r="AG4" s="356"/>
      <c r="AH4" s="844"/>
      <c r="AI4" s="844"/>
      <c r="AJ4" s="105"/>
      <c r="AK4" s="356"/>
      <c r="AL4" s="844"/>
      <c r="AM4" s="844"/>
      <c r="AN4" s="316"/>
    </row>
    <row r="5" spans="1:41" s="72" customFormat="1">
      <c r="A5" s="29"/>
      <c r="B5" s="265" t="s">
        <v>384</v>
      </c>
      <c r="C5" s="823">
        <v>16</v>
      </c>
      <c r="D5" s="823"/>
      <c r="E5" s="105"/>
      <c r="F5" s="568" t="s">
        <v>900</v>
      </c>
      <c r="G5" s="457"/>
      <c r="H5" s="457"/>
      <c r="L5" s="105"/>
      <c r="M5" s="105"/>
      <c r="N5" s="105"/>
      <c r="O5" s="105"/>
      <c r="P5" s="105"/>
      <c r="T5" s="105"/>
      <c r="U5" s="457"/>
      <c r="V5" s="457"/>
      <c r="W5" s="457"/>
      <c r="X5" s="319"/>
      <c r="Y5" s="265" t="s">
        <v>384</v>
      </c>
      <c r="Z5" s="823">
        <v>17</v>
      </c>
      <c r="AA5" s="823"/>
      <c r="AB5" s="105"/>
      <c r="AC5" s="105"/>
      <c r="AD5" s="845"/>
      <c r="AE5" s="845"/>
      <c r="AF5" s="105"/>
      <c r="AG5" s="105"/>
      <c r="AH5" s="845"/>
      <c r="AI5" s="845"/>
      <c r="AJ5" s="105"/>
      <c r="AK5" s="105"/>
      <c r="AL5" s="845"/>
      <c r="AM5" s="845"/>
      <c r="AN5" s="316"/>
    </row>
    <row r="6" spans="1:41" s="72" customFormat="1">
      <c r="A6" s="29"/>
      <c r="B6" s="343" t="s">
        <v>901</v>
      </c>
      <c r="C6" s="343"/>
      <c r="D6" s="343"/>
      <c r="E6" s="105"/>
      <c r="F6" s="457"/>
      <c r="G6" s="525" t="s">
        <v>902</v>
      </c>
      <c r="H6" s="457"/>
      <c r="K6" s="525" t="s">
        <v>961</v>
      </c>
      <c r="L6" s="105"/>
      <c r="M6" s="105"/>
      <c r="N6" s="105"/>
      <c r="O6" s="105"/>
      <c r="P6" s="105"/>
      <c r="T6" s="105"/>
      <c r="U6" s="457"/>
      <c r="V6" s="457"/>
      <c r="W6" s="457"/>
      <c r="X6" s="319"/>
      <c r="Y6" s="525" t="s">
        <v>923</v>
      </c>
      <c r="Z6" s="419"/>
      <c r="AA6" s="419"/>
      <c r="AB6" s="526"/>
      <c r="AC6" s="419"/>
      <c r="AD6" s="71"/>
      <c r="AE6" s="71"/>
      <c r="AF6" s="105"/>
      <c r="AG6" s="105"/>
      <c r="AH6" s="105"/>
      <c r="AI6" s="105"/>
      <c r="AJ6" s="105"/>
      <c r="AK6" s="105"/>
      <c r="AL6" s="105"/>
      <c r="AM6" s="105"/>
      <c r="AN6" s="316"/>
    </row>
    <row r="7" spans="1:41" s="72" customFormat="1">
      <c r="A7" s="29"/>
      <c r="B7" s="127" t="s">
        <v>163</v>
      </c>
      <c r="C7" s="127"/>
      <c r="D7" s="128"/>
      <c r="E7" s="127"/>
      <c r="F7" s="127"/>
      <c r="G7" s="127"/>
      <c r="H7" s="127"/>
      <c r="I7" s="127" t="s">
        <v>163</v>
      </c>
      <c r="J7" s="127"/>
      <c r="K7" s="128"/>
      <c r="L7" s="127"/>
      <c r="M7" s="127" t="s">
        <v>163</v>
      </c>
      <c r="N7" s="127"/>
      <c r="O7" s="128"/>
      <c r="P7" s="127"/>
      <c r="Q7" s="127" t="s">
        <v>163</v>
      </c>
      <c r="R7" s="128"/>
      <c r="S7" s="128"/>
      <c r="T7" s="127"/>
      <c r="U7" s="127" t="s">
        <v>163</v>
      </c>
      <c r="V7" s="128"/>
      <c r="W7" s="128"/>
      <c r="X7" s="127"/>
      <c r="Y7" s="57" t="s">
        <v>165</v>
      </c>
      <c r="Z7" s="24"/>
      <c r="AA7" s="24"/>
      <c r="AB7" s="315"/>
      <c r="AC7" s="57" t="s">
        <v>165</v>
      </c>
      <c r="AD7" s="24"/>
      <c r="AE7" s="24"/>
      <c r="AF7" s="315"/>
      <c r="AG7" s="57"/>
      <c r="AH7" s="57"/>
      <c r="AI7" s="57"/>
      <c r="AJ7" s="315"/>
      <c r="AK7" s="57"/>
      <c r="AL7" s="57"/>
      <c r="AM7" s="57"/>
      <c r="AN7" s="315"/>
    </row>
    <row r="8" spans="1:41" s="72" customFormat="1" ht="32.25" customHeight="1">
      <c r="A8" s="29"/>
      <c r="B8" s="767" t="s">
        <v>542</v>
      </c>
      <c r="C8" s="768"/>
      <c r="D8" s="768"/>
      <c r="E8" s="320"/>
      <c r="F8" s="807" t="s">
        <v>780</v>
      </c>
      <c r="G8" s="807"/>
      <c r="H8" s="319"/>
      <c r="I8" s="767" t="s">
        <v>1103</v>
      </c>
      <c r="J8" s="768"/>
      <c r="K8" s="768"/>
      <c r="L8" s="320"/>
      <c r="M8" s="767" t="s">
        <v>1104</v>
      </c>
      <c r="N8" s="768"/>
      <c r="O8" s="768"/>
      <c r="P8" s="320"/>
      <c r="Q8" s="767" t="s">
        <v>697</v>
      </c>
      <c r="R8" s="768"/>
      <c r="S8" s="768"/>
      <c r="T8" s="320"/>
      <c r="U8" s="767" t="s">
        <v>696</v>
      </c>
      <c r="V8" s="768"/>
      <c r="W8" s="768"/>
      <c r="X8" s="320"/>
      <c r="Y8" s="768" t="s">
        <v>433</v>
      </c>
      <c r="Z8" s="768"/>
      <c r="AA8" s="768"/>
      <c r="AB8" s="316"/>
      <c r="AC8" s="768" t="s">
        <v>434</v>
      </c>
      <c r="AD8" s="768"/>
      <c r="AE8" s="768"/>
      <c r="AF8" s="316"/>
      <c r="AG8" s="826" t="s">
        <v>435</v>
      </c>
      <c r="AH8" s="826"/>
      <c r="AI8" s="826"/>
      <c r="AJ8" s="316"/>
      <c r="AK8" s="826" t="s">
        <v>436</v>
      </c>
      <c r="AL8" s="826"/>
      <c r="AM8" s="826"/>
      <c r="AN8" s="316"/>
    </row>
    <row r="9" spans="1:41" s="72" customFormat="1" ht="15" customHeight="1">
      <c r="A9" s="29"/>
      <c r="B9" s="83"/>
      <c r="C9" s="83"/>
      <c r="D9" s="83" t="s">
        <v>992</v>
      </c>
      <c r="E9" s="129"/>
      <c r="F9" s="83"/>
      <c r="G9" s="83"/>
      <c r="H9" s="319"/>
      <c r="I9" s="83"/>
      <c r="J9" s="83"/>
      <c r="K9" s="83" t="s">
        <v>992</v>
      </c>
      <c r="L9" s="129"/>
      <c r="M9" s="83"/>
      <c r="N9" s="83"/>
      <c r="O9" s="83" t="s">
        <v>992</v>
      </c>
      <c r="P9" s="129"/>
      <c r="Q9" s="83"/>
      <c r="R9" s="83"/>
      <c r="S9" s="83" t="s">
        <v>992</v>
      </c>
      <c r="T9" s="129"/>
      <c r="U9" s="83"/>
      <c r="V9" s="83"/>
      <c r="W9" s="83" t="s">
        <v>992</v>
      </c>
      <c r="X9" s="129"/>
      <c r="Y9" s="105"/>
      <c r="Z9" s="105"/>
      <c r="AA9" s="105"/>
      <c r="AB9" s="317"/>
      <c r="AC9" s="105"/>
      <c r="AD9" s="105"/>
      <c r="AE9" s="105"/>
      <c r="AF9" s="317"/>
      <c r="AG9" s="131"/>
      <c r="AH9" s="131"/>
      <c r="AI9" s="132"/>
      <c r="AJ9" s="317"/>
      <c r="AK9" s="131"/>
      <c r="AL9" s="131"/>
      <c r="AM9" s="132"/>
      <c r="AN9" s="317"/>
    </row>
    <row r="10" spans="1:41" s="72" customFormat="1" ht="22.5" customHeight="1">
      <c r="A10" s="30"/>
      <c r="B10" s="400" t="s">
        <v>26</v>
      </c>
      <c r="C10" s="400" t="s">
        <v>28</v>
      </c>
      <c r="D10" s="400" t="s">
        <v>969</v>
      </c>
      <c r="E10" s="129"/>
      <c r="F10" s="504" t="s">
        <v>127</v>
      </c>
      <c r="G10" s="504" t="s">
        <v>84</v>
      </c>
      <c r="H10" s="319"/>
      <c r="I10" s="261" t="s">
        <v>26</v>
      </c>
      <c r="J10" s="68" t="s">
        <v>28</v>
      </c>
      <c r="K10" s="68" t="s">
        <v>164</v>
      </c>
      <c r="L10" s="129"/>
      <c r="M10" s="351" t="s">
        <v>26</v>
      </c>
      <c r="N10" s="351" t="s">
        <v>28</v>
      </c>
      <c r="O10" s="351" t="s">
        <v>164</v>
      </c>
      <c r="P10" s="129"/>
      <c r="Q10" s="491" t="s">
        <v>26</v>
      </c>
      <c r="R10" s="491" t="s">
        <v>28</v>
      </c>
      <c r="S10" s="491" t="s">
        <v>164</v>
      </c>
      <c r="T10" s="129"/>
      <c r="U10" s="491" t="s">
        <v>26</v>
      </c>
      <c r="V10" s="491" t="s">
        <v>28</v>
      </c>
      <c r="W10" s="491" t="s">
        <v>164</v>
      </c>
      <c r="X10" s="129"/>
      <c r="Y10" s="318" t="s">
        <v>26</v>
      </c>
      <c r="Z10" s="102" t="s">
        <v>28</v>
      </c>
      <c r="AA10" s="318" t="s">
        <v>164</v>
      </c>
      <c r="AB10" s="317"/>
      <c r="AC10" s="318" t="s">
        <v>26</v>
      </c>
      <c r="AD10" s="102" t="s">
        <v>28</v>
      </c>
      <c r="AE10" s="318" t="s">
        <v>164</v>
      </c>
      <c r="AF10" s="317"/>
      <c r="AG10" s="318" t="s">
        <v>26</v>
      </c>
      <c r="AH10" s="102" t="s">
        <v>28</v>
      </c>
      <c r="AI10" s="318" t="s">
        <v>164</v>
      </c>
      <c r="AJ10" s="317"/>
      <c r="AK10" s="318" t="s">
        <v>26</v>
      </c>
      <c r="AL10" s="102" t="s">
        <v>28</v>
      </c>
      <c r="AM10" s="318" t="s">
        <v>164</v>
      </c>
      <c r="AN10" s="317"/>
    </row>
    <row r="11" spans="1:41" s="72" customFormat="1">
      <c r="A11" s="61">
        <v>36678</v>
      </c>
      <c r="B11" s="65"/>
      <c r="C11" s="65"/>
      <c r="D11" s="65"/>
      <c r="E11" s="321"/>
      <c r="F11" s="65"/>
      <c r="G11" s="65"/>
      <c r="H11" s="319"/>
      <c r="I11" s="65"/>
      <c r="J11" s="65"/>
      <c r="K11" s="65"/>
      <c r="L11" s="321"/>
      <c r="M11" s="65"/>
      <c r="N11" s="65"/>
      <c r="O11" s="65"/>
      <c r="P11" s="321"/>
      <c r="T11" s="321"/>
      <c r="U11" s="457"/>
      <c r="V11" s="457"/>
      <c r="W11" s="457"/>
      <c r="X11" s="321"/>
      <c r="Y11" s="715">
        <v>18898</v>
      </c>
      <c r="Z11" s="65">
        <f>AA11-Y11</f>
        <v>26038</v>
      </c>
      <c r="AA11" s="715">
        <v>44936</v>
      </c>
      <c r="AB11" s="316"/>
      <c r="AC11" s="65"/>
      <c r="AD11" s="65"/>
      <c r="AE11" s="65"/>
      <c r="AF11" s="316"/>
      <c r="AG11" s="716">
        <v>1825</v>
      </c>
      <c r="AH11" s="65">
        <f>AI11-AG11</f>
        <v>3966</v>
      </c>
      <c r="AI11" s="716">
        <v>5791</v>
      </c>
      <c r="AJ11" s="316"/>
      <c r="AK11" s="65"/>
      <c r="AL11" s="65"/>
      <c r="AM11" s="65"/>
      <c r="AN11" s="316"/>
      <c r="AO11" s="114"/>
    </row>
    <row r="12" spans="1:41" s="72" customFormat="1">
      <c r="A12" s="61">
        <v>36770</v>
      </c>
      <c r="B12" s="65"/>
      <c r="C12" s="65"/>
      <c r="D12" s="65"/>
      <c r="E12" s="321"/>
      <c r="F12" s="65"/>
      <c r="G12" s="65"/>
      <c r="H12" s="319"/>
      <c r="I12" s="65"/>
      <c r="J12" s="65"/>
      <c r="K12" s="65"/>
      <c r="L12" s="321"/>
      <c r="M12" s="65"/>
      <c r="N12" s="65"/>
      <c r="O12" s="65"/>
      <c r="P12" s="321"/>
      <c r="T12" s="321"/>
      <c r="U12" s="457"/>
      <c r="V12" s="457"/>
      <c r="W12" s="457"/>
      <c r="X12" s="321"/>
      <c r="Y12" s="715">
        <v>19197</v>
      </c>
      <c r="Z12" s="65">
        <f t="shared" ref="Z12:Z76" si="0">AA12-Y12</f>
        <v>25459</v>
      </c>
      <c r="AA12" s="715">
        <v>44656</v>
      </c>
      <c r="AB12" s="316"/>
      <c r="AC12" s="65"/>
      <c r="AD12" s="65"/>
      <c r="AE12" s="65"/>
      <c r="AF12" s="316"/>
      <c r="AG12" s="716">
        <v>1956</v>
      </c>
      <c r="AH12" s="65">
        <f t="shared" ref="AH12:AH69" si="1">AI12-AG12</f>
        <v>3943</v>
      </c>
      <c r="AI12" s="716">
        <v>5899</v>
      </c>
      <c r="AJ12" s="316"/>
      <c r="AK12" s="65"/>
      <c r="AL12" s="65"/>
      <c r="AM12" s="65"/>
      <c r="AN12" s="316"/>
      <c r="AO12" s="114"/>
    </row>
    <row r="13" spans="1:41" s="72" customFormat="1">
      <c r="A13" s="61">
        <v>36861</v>
      </c>
      <c r="B13" s="65"/>
      <c r="C13" s="65"/>
      <c r="D13" s="65"/>
      <c r="E13" s="321"/>
      <c r="F13" s="65"/>
      <c r="G13" s="65"/>
      <c r="H13" s="319"/>
      <c r="I13" s="65"/>
      <c r="J13" s="65"/>
      <c r="K13" s="65"/>
      <c r="L13" s="321"/>
      <c r="M13" s="65"/>
      <c r="N13" s="65"/>
      <c r="O13" s="65"/>
      <c r="P13" s="321"/>
      <c r="T13" s="321"/>
      <c r="U13" s="457"/>
      <c r="V13" s="457"/>
      <c r="W13" s="457"/>
      <c r="X13" s="321"/>
      <c r="Y13" s="715">
        <v>18350</v>
      </c>
      <c r="Z13" s="65">
        <f t="shared" si="0"/>
        <v>23516</v>
      </c>
      <c r="AA13" s="715">
        <v>41866</v>
      </c>
      <c r="AB13" s="316"/>
      <c r="AC13" s="65"/>
      <c r="AD13" s="65"/>
      <c r="AE13" s="65"/>
      <c r="AF13" s="316"/>
      <c r="AG13" s="716">
        <v>1858</v>
      </c>
      <c r="AH13" s="65">
        <f t="shared" si="1"/>
        <v>4236</v>
      </c>
      <c r="AI13" s="716">
        <v>6094</v>
      </c>
      <c r="AJ13" s="316"/>
      <c r="AK13" s="65"/>
      <c r="AL13" s="65"/>
      <c r="AM13" s="65"/>
      <c r="AN13" s="316"/>
      <c r="AO13" s="114"/>
    </row>
    <row r="14" spans="1:41" s="72" customFormat="1">
      <c r="A14" s="61">
        <v>36951</v>
      </c>
      <c r="B14" s="65"/>
      <c r="C14" s="65"/>
      <c r="D14" s="65"/>
      <c r="E14" s="321"/>
      <c r="F14" s="65"/>
      <c r="G14" s="65"/>
      <c r="H14" s="319"/>
      <c r="I14" s="65"/>
      <c r="J14" s="65"/>
      <c r="K14" s="65"/>
      <c r="L14" s="321"/>
      <c r="M14" s="65"/>
      <c r="N14" s="65"/>
      <c r="O14" s="65"/>
      <c r="P14" s="321"/>
      <c r="T14" s="321"/>
      <c r="U14" s="457"/>
      <c r="V14" s="457"/>
      <c r="W14" s="457"/>
      <c r="X14" s="321"/>
      <c r="Y14" s="749">
        <v>17768</v>
      </c>
      <c r="Z14" s="65">
        <f t="shared" si="0"/>
        <v>24928</v>
      </c>
      <c r="AA14" s="749">
        <v>42696</v>
      </c>
      <c r="AB14" s="316"/>
      <c r="AC14" s="65">
        <f>SUM(Y11:Y14)</f>
        <v>74213</v>
      </c>
      <c r="AD14" s="65">
        <f>SUM(Z11:Z14)</f>
        <v>99941</v>
      </c>
      <c r="AE14" s="65">
        <f>SUM(AA11:AA14)</f>
        <v>174154</v>
      </c>
      <c r="AF14" s="316"/>
      <c r="AG14" s="749">
        <v>1591</v>
      </c>
      <c r="AH14" s="65">
        <f t="shared" si="1"/>
        <v>3478</v>
      </c>
      <c r="AI14" s="749">
        <v>5069</v>
      </c>
      <c r="AJ14" s="316"/>
      <c r="AK14" s="65">
        <f>SUM(AG11:AG14)</f>
        <v>7230</v>
      </c>
      <c r="AL14" s="65">
        <f t="shared" ref="AL14:AL59" si="2">SUM(AH11:AH14)</f>
        <v>15623</v>
      </c>
      <c r="AM14" s="65">
        <f t="shared" ref="AM14:AM59" si="3">SUM(AI11:AI14)</f>
        <v>22853</v>
      </c>
      <c r="AN14" s="316"/>
      <c r="AO14" s="114"/>
    </row>
    <row r="15" spans="1:41" s="72" customFormat="1">
      <c r="A15" s="61">
        <v>37043</v>
      </c>
      <c r="B15" s="65"/>
      <c r="C15" s="65"/>
      <c r="D15" s="65"/>
      <c r="E15" s="321"/>
      <c r="F15" s="65"/>
      <c r="G15" s="65"/>
      <c r="H15" s="319"/>
      <c r="I15" s="65"/>
      <c r="J15" s="65"/>
      <c r="K15" s="65"/>
      <c r="L15" s="321"/>
      <c r="M15" s="65"/>
      <c r="N15" s="65"/>
      <c r="O15" s="65"/>
      <c r="P15" s="321"/>
      <c r="T15" s="321"/>
      <c r="U15" s="457"/>
      <c r="V15" s="457"/>
      <c r="W15" s="457"/>
      <c r="X15" s="321"/>
      <c r="Y15" s="749">
        <v>19788</v>
      </c>
      <c r="Z15" s="65">
        <f t="shared" si="0"/>
        <v>27659</v>
      </c>
      <c r="AA15" s="749">
        <v>47447</v>
      </c>
      <c r="AB15" s="316"/>
      <c r="AC15" s="65">
        <f t="shared" ref="AC15:AC60" si="4">SUM(Y12:Y15)</f>
        <v>75103</v>
      </c>
      <c r="AD15" s="65">
        <f t="shared" ref="AD15:AD59" si="5">SUM(Z12:Z15)</f>
        <v>101562</v>
      </c>
      <c r="AE15" s="65">
        <f t="shared" ref="AE15:AE59" si="6">SUM(AA12:AA15)</f>
        <v>176665</v>
      </c>
      <c r="AF15" s="316"/>
      <c r="AG15" s="749">
        <v>1759</v>
      </c>
      <c r="AH15" s="65">
        <f t="shared" si="1"/>
        <v>4146</v>
      </c>
      <c r="AI15" s="749">
        <v>5905</v>
      </c>
      <c r="AJ15" s="316"/>
      <c r="AK15" s="65">
        <f t="shared" ref="AK15:AK59" si="7">SUM(AG12:AG15)</f>
        <v>7164</v>
      </c>
      <c r="AL15" s="65">
        <f t="shared" si="2"/>
        <v>15803</v>
      </c>
      <c r="AM15" s="65">
        <f t="shared" si="3"/>
        <v>22967</v>
      </c>
      <c r="AN15" s="316"/>
      <c r="AO15" s="114"/>
    </row>
    <row r="16" spans="1:41" s="72" customFormat="1">
      <c r="A16" s="61">
        <v>37135</v>
      </c>
      <c r="B16" s="65"/>
      <c r="C16" s="65"/>
      <c r="D16" s="65"/>
      <c r="E16" s="321"/>
      <c r="F16" s="65"/>
      <c r="G16" s="65"/>
      <c r="H16" s="319"/>
      <c r="I16" s="65"/>
      <c r="J16" s="65"/>
      <c r="K16" s="65"/>
      <c r="L16" s="321"/>
      <c r="M16" s="65"/>
      <c r="N16" s="65"/>
      <c r="O16" s="65"/>
      <c r="P16" s="321"/>
      <c r="T16" s="321"/>
      <c r="U16" s="457"/>
      <c r="V16" s="457"/>
      <c r="W16" s="457"/>
      <c r="X16" s="321"/>
      <c r="Y16" s="749">
        <v>21331</v>
      </c>
      <c r="Z16" s="65">
        <f t="shared" si="0"/>
        <v>28588</v>
      </c>
      <c r="AA16" s="749">
        <v>49919</v>
      </c>
      <c r="AB16" s="316"/>
      <c r="AC16" s="65">
        <f t="shared" si="4"/>
        <v>77237</v>
      </c>
      <c r="AD16" s="65">
        <f t="shared" si="5"/>
        <v>104691</v>
      </c>
      <c r="AE16" s="65">
        <f t="shared" si="6"/>
        <v>181928</v>
      </c>
      <c r="AF16" s="316"/>
      <c r="AG16" s="749">
        <v>1999</v>
      </c>
      <c r="AH16" s="65">
        <f t="shared" si="1"/>
        <v>4328</v>
      </c>
      <c r="AI16" s="749">
        <v>6327</v>
      </c>
      <c r="AJ16" s="316"/>
      <c r="AK16" s="65">
        <f t="shared" si="7"/>
        <v>7207</v>
      </c>
      <c r="AL16" s="65">
        <f t="shared" si="2"/>
        <v>16188</v>
      </c>
      <c r="AM16" s="65">
        <f t="shared" si="3"/>
        <v>23395</v>
      </c>
      <c r="AN16" s="316"/>
      <c r="AO16" s="114"/>
    </row>
    <row r="17" spans="1:41" s="72" customFormat="1">
      <c r="A17" s="61">
        <v>37226</v>
      </c>
      <c r="B17" s="65"/>
      <c r="C17" s="65"/>
      <c r="D17" s="65"/>
      <c r="E17" s="321"/>
      <c r="F17" s="65"/>
      <c r="G17" s="65"/>
      <c r="H17" s="319"/>
      <c r="I17" s="65"/>
      <c r="J17" s="65"/>
      <c r="K17" s="65"/>
      <c r="L17" s="321"/>
      <c r="M17" s="65"/>
      <c r="N17" s="65"/>
      <c r="O17" s="65"/>
      <c r="P17" s="321"/>
      <c r="T17" s="321"/>
      <c r="U17" s="457"/>
      <c r="V17" s="457"/>
      <c r="W17" s="457"/>
      <c r="X17" s="321"/>
      <c r="Y17" s="749">
        <v>22071</v>
      </c>
      <c r="Z17" s="65">
        <f t="shared" si="0"/>
        <v>29868</v>
      </c>
      <c r="AA17" s="749">
        <v>51939</v>
      </c>
      <c r="AB17" s="316"/>
      <c r="AC17" s="65">
        <f t="shared" si="4"/>
        <v>80958</v>
      </c>
      <c r="AD17" s="65">
        <f t="shared" si="5"/>
        <v>111043</v>
      </c>
      <c r="AE17" s="65">
        <f t="shared" si="6"/>
        <v>192001</v>
      </c>
      <c r="AF17" s="316"/>
      <c r="AG17" s="749">
        <v>2036</v>
      </c>
      <c r="AH17" s="65">
        <f t="shared" si="1"/>
        <v>4570</v>
      </c>
      <c r="AI17" s="749">
        <v>6606</v>
      </c>
      <c r="AJ17" s="316"/>
      <c r="AK17" s="65">
        <f t="shared" si="7"/>
        <v>7385</v>
      </c>
      <c r="AL17" s="65">
        <f t="shared" si="2"/>
        <v>16522</v>
      </c>
      <c r="AM17" s="65">
        <f t="shared" si="3"/>
        <v>23907</v>
      </c>
      <c r="AN17" s="316"/>
      <c r="AO17" s="114"/>
    </row>
    <row r="18" spans="1:41" s="72" customFormat="1">
      <c r="A18" s="61">
        <v>37316</v>
      </c>
      <c r="B18" s="65"/>
      <c r="C18" s="65"/>
      <c r="D18" s="65"/>
      <c r="E18" s="321"/>
      <c r="F18" s="65"/>
      <c r="G18" s="65"/>
      <c r="H18" s="319"/>
      <c r="I18" s="65"/>
      <c r="J18" s="65"/>
      <c r="K18" s="65"/>
      <c r="L18" s="321"/>
      <c r="M18" s="65"/>
      <c r="N18" s="65"/>
      <c r="O18" s="65"/>
      <c r="P18" s="321"/>
      <c r="T18" s="321"/>
      <c r="U18" s="457"/>
      <c r="V18" s="457"/>
      <c r="W18" s="457"/>
      <c r="X18" s="321"/>
      <c r="Y18" s="749">
        <v>22308</v>
      </c>
      <c r="Z18" s="65">
        <f t="shared" si="0"/>
        <v>28941</v>
      </c>
      <c r="AA18" s="749">
        <v>51249</v>
      </c>
      <c r="AB18" s="316"/>
      <c r="AC18" s="65">
        <f t="shared" si="4"/>
        <v>85498</v>
      </c>
      <c r="AD18" s="65">
        <f t="shared" si="5"/>
        <v>115056</v>
      </c>
      <c r="AE18" s="65">
        <f t="shared" si="6"/>
        <v>200554</v>
      </c>
      <c r="AF18" s="316"/>
      <c r="AG18" s="749">
        <v>1902</v>
      </c>
      <c r="AH18" s="65">
        <f t="shared" si="1"/>
        <v>4393</v>
      </c>
      <c r="AI18" s="749">
        <v>6295</v>
      </c>
      <c r="AJ18" s="316"/>
      <c r="AK18" s="65">
        <f t="shared" si="7"/>
        <v>7696</v>
      </c>
      <c r="AL18" s="65">
        <f t="shared" si="2"/>
        <v>17437</v>
      </c>
      <c r="AM18" s="65">
        <f t="shared" si="3"/>
        <v>25133</v>
      </c>
      <c r="AN18" s="316"/>
      <c r="AO18" s="114"/>
    </row>
    <row r="19" spans="1:41" s="72" customFormat="1">
      <c r="A19" s="61">
        <v>37408</v>
      </c>
      <c r="B19" s="65"/>
      <c r="C19" s="65"/>
      <c r="D19" s="65"/>
      <c r="E19" s="321"/>
      <c r="F19" s="65"/>
      <c r="G19" s="65"/>
      <c r="H19" s="319"/>
      <c r="I19" s="65"/>
      <c r="J19" s="65"/>
      <c r="K19" s="65"/>
      <c r="L19" s="321"/>
      <c r="M19" s="65"/>
      <c r="N19" s="65"/>
      <c r="O19" s="65"/>
      <c r="P19" s="321"/>
      <c r="T19" s="321"/>
      <c r="U19" s="457"/>
      <c r="V19" s="457"/>
      <c r="W19" s="457"/>
      <c r="X19" s="321"/>
      <c r="Y19" s="749">
        <v>21307</v>
      </c>
      <c r="Z19" s="65">
        <f t="shared" si="0"/>
        <v>28293</v>
      </c>
      <c r="AA19" s="749">
        <v>49600</v>
      </c>
      <c r="AB19" s="316"/>
      <c r="AC19" s="65">
        <f t="shared" si="4"/>
        <v>87017</v>
      </c>
      <c r="AD19" s="65">
        <f t="shared" si="5"/>
        <v>115690</v>
      </c>
      <c r="AE19" s="65">
        <f t="shared" si="6"/>
        <v>202707</v>
      </c>
      <c r="AF19" s="316"/>
      <c r="AG19" s="749">
        <v>2368</v>
      </c>
      <c r="AH19" s="65">
        <f t="shared" si="1"/>
        <v>5443</v>
      </c>
      <c r="AI19" s="749">
        <v>7811</v>
      </c>
      <c r="AJ19" s="316"/>
      <c r="AK19" s="65">
        <f t="shared" si="7"/>
        <v>8305</v>
      </c>
      <c r="AL19" s="65">
        <f t="shared" si="2"/>
        <v>18734</v>
      </c>
      <c r="AM19" s="65">
        <f t="shared" si="3"/>
        <v>27039</v>
      </c>
      <c r="AN19" s="316"/>
      <c r="AO19" s="114"/>
    </row>
    <row r="20" spans="1:41" s="72" customFormat="1">
      <c r="A20" s="61">
        <v>37500</v>
      </c>
      <c r="B20" s="65"/>
      <c r="C20" s="65"/>
      <c r="D20" s="65"/>
      <c r="E20" s="321"/>
      <c r="F20" s="65"/>
      <c r="G20" s="65"/>
      <c r="H20" s="319"/>
      <c r="I20" s="65"/>
      <c r="J20" s="65"/>
      <c r="K20" s="65"/>
      <c r="L20" s="321"/>
      <c r="M20" s="65"/>
      <c r="N20" s="65"/>
      <c r="O20" s="65"/>
      <c r="P20" s="321"/>
      <c r="T20" s="321"/>
      <c r="U20" s="457"/>
      <c r="V20" s="457"/>
      <c r="W20" s="457"/>
      <c r="X20" s="321"/>
      <c r="Y20" s="749">
        <v>23533</v>
      </c>
      <c r="Z20" s="65">
        <f t="shared" si="0"/>
        <v>28728</v>
      </c>
      <c r="AA20" s="749">
        <v>52261</v>
      </c>
      <c r="AB20" s="316"/>
      <c r="AC20" s="65">
        <f t="shared" si="4"/>
        <v>89219</v>
      </c>
      <c r="AD20" s="65">
        <f t="shared" si="5"/>
        <v>115830</v>
      </c>
      <c r="AE20" s="65">
        <f t="shared" si="6"/>
        <v>205049</v>
      </c>
      <c r="AF20" s="316"/>
      <c r="AG20" s="749">
        <v>2669</v>
      </c>
      <c r="AH20" s="65">
        <f t="shared" si="1"/>
        <v>5273</v>
      </c>
      <c r="AI20" s="749">
        <v>7942</v>
      </c>
      <c r="AJ20" s="316"/>
      <c r="AK20" s="65">
        <f t="shared" si="7"/>
        <v>8975</v>
      </c>
      <c r="AL20" s="65">
        <f t="shared" si="2"/>
        <v>19679</v>
      </c>
      <c r="AM20" s="65">
        <f t="shared" si="3"/>
        <v>28654</v>
      </c>
      <c r="AN20" s="316"/>
      <c r="AO20" s="114"/>
    </row>
    <row r="21" spans="1:41" s="72" customFormat="1">
      <c r="A21" s="61">
        <v>37591</v>
      </c>
      <c r="B21" s="65"/>
      <c r="C21" s="65"/>
      <c r="D21" s="65"/>
      <c r="E21" s="321"/>
      <c r="F21" s="65"/>
      <c r="G21" s="65"/>
      <c r="H21" s="319"/>
      <c r="I21" s="65"/>
      <c r="J21" s="65"/>
      <c r="K21" s="65"/>
      <c r="L21" s="321"/>
      <c r="M21" s="65"/>
      <c r="N21" s="65"/>
      <c r="O21" s="65"/>
      <c r="P21" s="321"/>
      <c r="T21" s="321"/>
      <c r="U21" s="457"/>
      <c r="V21" s="457"/>
      <c r="W21" s="457"/>
      <c r="X21" s="321"/>
      <c r="Y21" s="749">
        <v>23461</v>
      </c>
      <c r="Z21" s="65">
        <f t="shared" si="0"/>
        <v>29366</v>
      </c>
      <c r="AA21" s="749">
        <v>52827</v>
      </c>
      <c r="AB21" s="316"/>
      <c r="AC21" s="65">
        <f t="shared" si="4"/>
        <v>90609</v>
      </c>
      <c r="AD21" s="65">
        <f t="shared" si="5"/>
        <v>115328</v>
      </c>
      <c r="AE21" s="65">
        <f t="shared" si="6"/>
        <v>205937</v>
      </c>
      <c r="AF21" s="316"/>
      <c r="AG21" s="749">
        <v>2502</v>
      </c>
      <c r="AH21" s="65">
        <f t="shared" si="1"/>
        <v>4836</v>
      </c>
      <c r="AI21" s="749">
        <v>7338</v>
      </c>
      <c r="AJ21" s="316"/>
      <c r="AK21" s="65">
        <f t="shared" si="7"/>
        <v>9441</v>
      </c>
      <c r="AL21" s="65">
        <f t="shared" si="2"/>
        <v>19945</v>
      </c>
      <c r="AM21" s="65">
        <f t="shared" si="3"/>
        <v>29386</v>
      </c>
      <c r="AN21" s="316"/>
      <c r="AO21" s="114"/>
    </row>
    <row r="22" spans="1:41" s="72" customFormat="1">
      <c r="A22" s="61">
        <v>37681</v>
      </c>
      <c r="B22" s="65"/>
      <c r="C22" s="65"/>
      <c r="D22" s="65"/>
      <c r="E22" s="321"/>
      <c r="F22" s="65"/>
      <c r="G22" s="65"/>
      <c r="H22" s="319"/>
      <c r="I22" s="65"/>
      <c r="J22" s="65"/>
      <c r="K22" s="65"/>
      <c r="L22" s="321"/>
      <c r="M22" s="65"/>
      <c r="N22" s="65"/>
      <c r="O22" s="65"/>
      <c r="P22" s="321"/>
      <c r="T22" s="321"/>
      <c r="U22" s="457"/>
      <c r="V22" s="457"/>
      <c r="W22" s="457"/>
      <c r="X22" s="321"/>
      <c r="Y22" s="749">
        <v>23949</v>
      </c>
      <c r="Z22" s="65">
        <f t="shared" si="0"/>
        <v>30293</v>
      </c>
      <c r="AA22" s="749">
        <v>54242</v>
      </c>
      <c r="AB22" s="316"/>
      <c r="AC22" s="65">
        <f t="shared" si="4"/>
        <v>92250</v>
      </c>
      <c r="AD22" s="65">
        <f t="shared" si="5"/>
        <v>116680</v>
      </c>
      <c r="AE22" s="65">
        <f t="shared" si="6"/>
        <v>208930</v>
      </c>
      <c r="AF22" s="316"/>
      <c r="AG22" s="749">
        <v>2392</v>
      </c>
      <c r="AH22" s="65">
        <f t="shared" si="1"/>
        <v>5106</v>
      </c>
      <c r="AI22" s="749">
        <v>7498</v>
      </c>
      <c r="AJ22" s="316"/>
      <c r="AK22" s="65">
        <f t="shared" si="7"/>
        <v>9931</v>
      </c>
      <c r="AL22" s="65">
        <f t="shared" si="2"/>
        <v>20658</v>
      </c>
      <c r="AM22" s="65">
        <f t="shared" si="3"/>
        <v>30589</v>
      </c>
      <c r="AN22" s="316"/>
      <c r="AO22" s="114"/>
    </row>
    <row r="23" spans="1:41" s="72" customFormat="1">
      <c r="A23" s="61">
        <v>37773</v>
      </c>
      <c r="B23" s="65"/>
      <c r="C23" s="65"/>
      <c r="D23" s="65"/>
      <c r="E23" s="321"/>
      <c r="F23" s="65"/>
      <c r="G23" s="65"/>
      <c r="H23" s="319"/>
      <c r="I23" s="65"/>
      <c r="J23" s="65"/>
      <c r="K23" s="65"/>
      <c r="L23" s="321"/>
      <c r="M23" s="65"/>
      <c r="N23" s="65"/>
      <c r="O23" s="65"/>
      <c r="P23" s="321"/>
      <c r="T23" s="321"/>
      <c r="U23" s="457"/>
      <c r="V23" s="457"/>
      <c r="W23" s="457"/>
      <c r="X23" s="321"/>
      <c r="Y23" s="749">
        <v>25541</v>
      </c>
      <c r="Z23" s="65">
        <f t="shared" si="0"/>
        <v>32200</v>
      </c>
      <c r="AA23" s="749">
        <v>57741</v>
      </c>
      <c r="AB23" s="316"/>
      <c r="AC23" s="65">
        <f t="shared" si="4"/>
        <v>96484</v>
      </c>
      <c r="AD23" s="65">
        <f t="shared" si="5"/>
        <v>120587</v>
      </c>
      <c r="AE23" s="65">
        <f t="shared" si="6"/>
        <v>217071</v>
      </c>
      <c r="AF23" s="316"/>
      <c r="AG23" s="749">
        <v>2701</v>
      </c>
      <c r="AH23" s="65">
        <f t="shared" si="1"/>
        <v>5535</v>
      </c>
      <c r="AI23" s="749">
        <v>8236</v>
      </c>
      <c r="AJ23" s="316"/>
      <c r="AK23" s="65">
        <f t="shared" si="7"/>
        <v>10264</v>
      </c>
      <c r="AL23" s="65">
        <f t="shared" si="2"/>
        <v>20750</v>
      </c>
      <c r="AM23" s="65">
        <f t="shared" si="3"/>
        <v>31014</v>
      </c>
      <c r="AN23" s="316"/>
      <c r="AO23" s="114"/>
    </row>
    <row r="24" spans="1:41" s="72" customFormat="1">
      <c r="A24" s="61">
        <v>37865</v>
      </c>
      <c r="B24" s="65"/>
      <c r="C24" s="65"/>
      <c r="D24" s="65"/>
      <c r="E24" s="321"/>
      <c r="F24" s="65"/>
      <c r="G24" s="65"/>
      <c r="H24" s="319"/>
      <c r="I24" s="65"/>
      <c r="J24" s="65"/>
      <c r="K24" s="65"/>
      <c r="L24" s="321"/>
      <c r="M24" s="65"/>
      <c r="N24" s="65"/>
      <c r="O24" s="65"/>
      <c r="P24" s="321"/>
      <c r="T24" s="321"/>
      <c r="U24" s="457"/>
      <c r="V24" s="457"/>
      <c r="W24" s="457"/>
      <c r="X24" s="321"/>
      <c r="Y24" s="749">
        <v>27245</v>
      </c>
      <c r="Z24" s="65">
        <f t="shared" si="0"/>
        <v>34288</v>
      </c>
      <c r="AA24" s="749">
        <v>61533</v>
      </c>
      <c r="AB24" s="316"/>
      <c r="AC24" s="65">
        <f t="shared" si="4"/>
        <v>100196</v>
      </c>
      <c r="AD24" s="65">
        <f t="shared" si="5"/>
        <v>126147</v>
      </c>
      <c r="AE24" s="65">
        <f t="shared" si="6"/>
        <v>226343</v>
      </c>
      <c r="AF24" s="316"/>
      <c r="AG24" s="749">
        <v>3090</v>
      </c>
      <c r="AH24" s="65">
        <f t="shared" si="1"/>
        <v>5704</v>
      </c>
      <c r="AI24" s="749">
        <v>8794</v>
      </c>
      <c r="AJ24" s="316"/>
      <c r="AK24" s="65">
        <f t="shared" si="7"/>
        <v>10685</v>
      </c>
      <c r="AL24" s="65">
        <f t="shared" si="2"/>
        <v>21181</v>
      </c>
      <c r="AM24" s="65">
        <f t="shared" si="3"/>
        <v>31866</v>
      </c>
      <c r="AN24" s="316"/>
      <c r="AO24" s="114"/>
    </row>
    <row r="25" spans="1:41" s="72" customFormat="1">
      <c r="A25" s="61">
        <v>37956</v>
      </c>
      <c r="B25" s="608">
        <v>4755.7</v>
      </c>
      <c r="C25" s="608">
        <f>D25-B25</f>
        <v>8631.3999999999978</v>
      </c>
      <c r="D25" s="608">
        <v>13387.099999999999</v>
      </c>
      <c r="E25" s="609"/>
      <c r="F25" s="610">
        <f>+'Inflation, Current AC'!B73</f>
        <v>753.90933500000006</v>
      </c>
      <c r="G25" s="505">
        <f t="shared" ref="G25:G88" si="8">+F$97/F25</f>
        <v>1.4882426147435883</v>
      </c>
      <c r="H25" s="526"/>
      <c r="I25" s="610">
        <f t="shared" ref="I25:I71" si="9">+B25*$G25</f>
        <v>7077.6354029360828</v>
      </c>
      <c r="J25" s="610">
        <f t="shared" ref="J25:J71" si="10">+C25*$G25</f>
        <v>12845.617304897805</v>
      </c>
      <c r="K25" s="610">
        <f t="shared" ref="K25:K71" si="11">+D25*$G25</f>
        <v>19923.25270783389</v>
      </c>
      <c r="L25" s="609"/>
      <c r="M25" s="608"/>
      <c r="N25" s="608"/>
      <c r="O25" s="608"/>
      <c r="P25" s="609"/>
      <c r="Q25" s="419"/>
      <c r="R25" s="419"/>
      <c r="S25" s="419"/>
      <c r="T25" s="609"/>
      <c r="U25" s="419"/>
      <c r="V25" s="419"/>
      <c r="W25" s="419"/>
      <c r="X25" s="321"/>
      <c r="Y25" s="749">
        <v>26085</v>
      </c>
      <c r="Z25" s="65">
        <f t="shared" si="0"/>
        <v>33302</v>
      </c>
      <c r="AA25" s="749">
        <v>59387</v>
      </c>
      <c r="AB25" s="316"/>
      <c r="AC25" s="65">
        <f t="shared" si="4"/>
        <v>102820</v>
      </c>
      <c r="AD25" s="65">
        <f t="shared" si="5"/>
        <v>130083</v>
      </c>
      <c r="AE25" s="65">
        <f t="shared" si="6"/>
        <v>232903</v>
      </c>
      <c r="AF25" s="316"/>
      <c r="AG25" s="749">
        <v>3121</v>
      </c>
      <c r="AH25" s="65">
        <f t="shared" si="1"/>
        <v>5419</v>
      </c>
      <c r="AI25" s="749">
        <v>8540</v>
      </c>
      <c r="AJ25" s="316"/>
      <c r="AK25" s="65">
        <f t="shared" si="7"/>
        <v>11304</v>
      </c>
      <c r="AL25" s="65">
        <f t="shared" si="2"/>
        <v>21764</v>
      </c>
      <c r="AM25" s="65">
        <f t="shared" si="3"/>
        <v>33068</v>
      </c>
      <c r="AN25" s="316"/>
      <c r="AO25" s="114"/>
    </row>
    <row r="26" spans="1:41" s="72" customFormat="1">
      <c r="A26" s="61">
        <v>38047</v>
      </c>
      <c r="B26" s="608">
        <v>4366.5</v>
      </c>
      <c r="C26" s="608">
        <f t="shared" ref="C26:C97" si="12">D26-B26</f>
        <v>8101.6</v>
      </c>
      <c r="D26" s="608">
        <v>12468.1</v>
      </c>
      <c r="E26" s="609"/>
      <c r="F26" s="610">
        <f>+'Inflation, Current AC'!B74</f>
        <v>756.62368000000004</v>
      </c>
      <c r="G26" s="505">
        <f t="shared" si="8"/>
        <v>1.4829036278642507</v>
      </c>
      <c r="H26" s="526"/>
      <c r="I26" s="610">
        <f t="shared" si="9"/>
        <v>6475.0986910692509</v>
      </c>
      <c r="J26" s="610">
        <f t="shared" si="10"/>
        <v>12013.892031505015</v>
      </c>
      <c r="K26" s="610">
        <f t="shared" si="11"/>
        <v>18488.990722574265</v>
      </c>
      <c r="L26" s="609"/>
      <c r="M26" s="608"/>
      <c r="N26" s="608"/>
      <c r="O26" s="608"/>
      <c r="P26" s="609"/>
      <c r="Q26" s="419"/>
      <c r="R26" s="419"/>
      <c r="S26" s="419"/>
      <c r="T26" s="609"/>
      <c r="U26" s="419"/>
      <c r="V26" s="419"/>
      <c r="W26" s="419"/>
      <c r="X26" s="321"/>
      <c r="Y26" s="749">
        <v>24824</v>
      </c>
      <c r="Z26" s="65">
        <f t="shared" si="0"/>
        <v>33640</v>
      </c>
      <c r="AA26" s="749">
        <v>58464</v>
      </c>
      <c r="AB26" s="316"/>
      <c r="AC26" s="65">
        <f t="shared" si="4"/>
        <v>103695</v>
      </c>
      <c r="AD26" s="65">
        <f t="shared" si="5"/>
        <v>133430</v>
      </c>
      <c r="AE26" s="65">
        <f t="shared" si="6"/>
        <v>237125</v>
      </c>
      <c r="AF26" s="316"/>
      <c r="AG26" s="749">
        <v>3065</v>
      </c>
      <c r="AH26" s="65">
        <f t="shared" si="1"/>
        <v>5946</v>
      </c>
      <c r="AI26" s="749">
        <v>9011</v>
      </c>
      <c r="AJ26" s="316"/>
      <c r="AK26" s="65">
        <f t="shared" si="7"/>
        <v>11977</v>
      </c>
      <c r="AL26" s="65">
        <f t="shared" si="2"/>
        <v>22604</v>
      </c>
      <c r="AM26" s="65">
        <f t="shared" si="3"/>
        <v>34581</v>
      </c>
      <c r="AN26" s="316"/>
      <c r="AO26" s="114"/>
    </row>
    <row r="27" spans="1:41" s="72" customFormat="1">
      <c r="A27" s="61">
        <v>38139</v>
      </c>
      <c r="B27" s="608">
        <v>4406.3999999999996</v>
      </c>
      <c r="C27" s="608">
        <f t="shared" si="12"/>
        <v>7966.6999999999989</v>
      </c>
      <c r="D27" s="608">
        <v>12373.099999999999</v>
      </c>
      <c r="E27" s="609"/>
      <c r="F27" s="610">
        <f>+'Inflation, Current AC'!B75</f>
        <v>762.73095699999999</v>
      </c>
      <c r="G27" s="505">
        <f t="shared" si="8"/>
        <v>1.4710298430957747</v>
      </c>
      <c r="H27" s="526"/>
      <c r="I27" s="610">
        <f t="shared" si="9"/>
        <v>6481.945900617221</v>
      </c>
      <c r="J27" s="610">
        <f t="shared" si="10"/>
        <v>11719.253450991106</v>
      </c>
      <c r="K27" s="610">
        <f t="shared" si="11"/>
        <v>18201.199351608328</v>
      </c>
      <c r="L27" s="609"/>
      <c r="M27" s="608"/>
      <c r="N27" s="608"/>
      <c r="O27" s="608"/>
      <c r="P27" s="609"/>
      <c r="Q27" s="419"/>
      <c r="R27" s="419"/>
      <c r="S27" s="419"/>
      <c r="T27" s="609"/>
      <c r="U27" s="419"/>
      <c r="V27" s="419"/>
      <c r="W27" s="419"/>
      <c r="X27" s="321"/>
      <c r="Y27" s="749">
        <v>25160</v>
      </c>
      <c r="Z27" s="65">
        <f t="shared" si="0"/>
        <v>34007</v>
      </c>
      <c r="AA27" s="749">
        <v>59167</v>
      </c>
      <c r="AB27" s="316"/>
      <c r="AC27" s="65">
        <f t="shared" si="4"/>
        <v>103314</v>
      </c>
      <c r="AD27" s="65">
        <f t="shared" si="5"/>
        <v>135237</v>
      </c>
      <c r="AE27" s="65">
        <f t="shared" si="6"/>
        <v>238551</v>
      </c>
      <c r="AF27" s="316"/>
      <c r="AG27" s="749">
        <v>3362</v>
      </c>
      <c r="AH27" s="65">
        <f t="shared" si="1"/>
        <v>6492</v>
      </c>
      <c r="AI27" s="749">
        <v>9854</v>
      </c>
      <c r="AJ27" s="316"/>
      <c r="AK27" s="65">
        <f t="shared" si="7"/>
        <v>12638</v>
      </c>
      <c r="AL27" s="65">
        <f t="shared" si="2"/>
        <v>23561</v>
      </c>
      <c r="AM27" s="65">
        <f t="shared" si="3"/>
        <v>36199</v>
      </c>
      <c r="AN27" s="316"/>
      <c r="AO27" s="114"/>
    </row>
    <row r="28" spans="1:41" s="72" customFormat="1">
      <c r="A28" s="61">
        <v>38231</v>
      </c>
      <c r="B28" s="608">
        <v>4507.8999999999996</v>
      </c>
      <c r="C28" s="608">
        <f t="shared" si="12"/>
        <v>8294.6</v>
      </c>
      <c r="D28" s="608">
        <v>12802.5</v>
      </c>
      <c r="E28" s="609"/>
      <c r="F28" s="610">
        <f>+'Inflation, Current AC'!B76</f>
        <v>767.48105999999996</v>
      </c>
      <c r="G28" s="505">
        <f t="shared" si="8"/>
        <v>1.4619253275123167</v>
      </c>
      <c r="H28" s="526"/>
      <c r="I28" s="610">
        <f t="shared" si="9"/>
        <v>6590.2131838927717</v>
      </c>
      <c r="J28" s="610">
        <f t="shared" si="10"/>
        <v>12126.085821583663</v>
      </c>
      <c r="K28" s="610">
        <f t="shared" si="11"/>
        <v>18716.299005476434</v>
      </c>
      <c r="L28" s="609"/>
      <c r="M28" s="610">
        <f t="shared" ref="M28:M72" si="13">SUM(I25:I28)</f>
        <v>26624.893178515325</v>
      </c>
      <c r="N28" s="610">
        <f t="shared" ref="N28:N72" si="14">SUM(J25:J28)</f>
        <v>48704.848608977591</v>
      </c>
      <c r="O28" s="610">
        <f t="shared" ref="O28:O72" si="15">SUM(K25:K28)</f>
        <v>75329.741787492923</v>
      </c>
      <c r="P28" s="609"/>
      <c r="Q28" s="419"/>
      <c r="R28" s="419"/>
      <c r="S28" s="419"/>
      <c r="T28" s="609"/>
      <c r="U28" s="419"/>
      <c r="V28" s="419"/>
      <c r="W28" s="419"/>
      <c r="X28" s="321"/>
      <c r="Y28" s="749">
        <v>25749</v>
      </c>
      <c r="Z28" s="65">
        <f t="shared" si="0"/>
        <v>33296</v>
      </c>
      <c r="AA28" s="749">
        <v>59045</v>
      </c>
      <c r="AB28" s="316"/>
      <c r="AC28" s="65">
        <f t="shared" si="4"/>
        <v>101818</v>
      </c>
      <c r="AD28" s="65">
        <f t="shared" si="5"/>
        <v>134245</v>
      </c>
      <c r="AE28" s="65">
        <f t="shared" si="6"/>
        <v>236063</v>
      </c>
      <c r="AF28" s="316"/>
      <c r="AG28" s="749">
        <v>3619</v>
      </c>
      <c r="AH28" s="65">
        <f t="shared" si="1"/>
        <v>6349</v>
      </c>
      <c r="AI28" s="749">
        <v>9968</v>
      </c>
      <c r="AJ28" s="316"/>
      <c r="AK28" s="65">
        <f t="shared" si="7"/>
        <v>13167</v>
      </c>
      <c r="AL28" s="65">
        <f t="shared" si="2"/>
        <v>24206</v>
      </c>
      <c r="AM28" s="65">
        <f t="shared" si="3"/>
        <v>37373</v>
      </c>
      <c r="AN28" s="316"/>
      <c r="AO28" s="114"/>
    </row>
    <row r="29" spans="1:41" s="72" customFormat="1">
      <c r="A29" s="61">
        <v>38322</v>
      </c>
      <c r="B29" s="608">
        <v>5133.8</v>
      </c>
      <c r="C29" s="608">
        <f t="shared" si="12"/>
        <v>9431.9000000000015</v>
      </c>
      <c r="D29" s="608">
        <v>14565.7</v>
      </c>
      <c r="E29" s="609"/>
      <c r="F29" s="610">
        <f>+'Inflation, Current AC'!B77</f>
        <v>774.26692300000002</v>
      </c>
      <c r="G29" s="505">
        <f t="shared" si="8"/>
        <v>1.4491126595627539</v>
      </c>
      <c r="H29" s="526"/>
      <c r="I29" s="610">
        <f t="shared" si="9"/>
        <v>7439.4545716632665</v>
      </c>
      <c r="J29" s="610">
        <f t="shared" si="10"/>
        <v>13667.885693729941</v>
      </c>
      <c r="K29" s="610">
        <f t="shared" si="11"/>
        <v>21107.340265393206</v>
      </c>
      <c r="L29" s="609"/>
      <c r="M29" s="610">
        <f t="shared" si="13"/>
        <v>26986.712347242512</v>
      </c>
      <c r="N29" s="610">
        <f t="shared" si="14"/>
        <v>49527.116997809724</v>
      </c>
      <c r="O29" s="610">
        <f t="shared" si="15"/>
        <v>76513.829345052247</v>
      </c>
      <c r="P29" s="609"/>
      <c r="Q29" s="419"/>
      <c r="R29" s="419"/>
      <c r="S29" s="419"/>
      <c r="T29" s="609"/>
      <c r="U29" s="419"/>
      <c r="V29" s="419"/>
      <c r="W29" s="419"/>
      <c r="X29" s="321"/>
      <c r="Y29" s="749">
        <v>24676</v>
      </c>
      <c r="Z29" s="65">
        <f t="shared" si="0"/>
        <v>32748</v>
      </c>
      <c r="AA29" s="749">
        <v>57424</v>
      </c>
      <c r="AB29" s="316"/>
      <c r="AC29" s="65">
        <f t="shared" si="4"/>
        <v>100409</v>
      </c>
      <c r="AD29" s="65">
        <f t="shared" si="5"/>
        <v>133691</v>
      </c>
      <c r="AE29" s="65">
        <f t="shared" si="6"/>
        <v>234100</v>
      </c>
      <c r="AF29" s="316"/>
      <c r="AG29" s="749">
        <v>3088</v>
      </c>
      <c r="AH29" s="65">
        <f t="shared" si="1"/>
        <v>5729</v>
      </c>
      <c r="AI29" s="749">
        <v>8817</v>
      </c>
      <c r="AJ29" s="316"/>
      <c r="AK29" s="65">
        <f t="shared" si="7"/>
        <v>13134</v>
      </c>
      <c r="AL29" s="65">
        <f t="shared" si="2"/>
        <v>24516</v>
      </c>
      <c r="AM29" s="65">
        <f t="shared" si="3"/>
        <v>37650</v>
      </c>
      <c r="AN29" s="316"/>
      <c r="AO29" s="114"/>
    </row>
    <row r="30" spans="1:41" s="72" customFormat="1">
      <c r="A30" s="61">
        <v>38412</v>
      </c>
      <c r="B30" s="608">
        <v>4622.3</v>
      </c>
      <c r="C30" s="608">
        <f t="shared" si="12"/>
        <v>8854.4000000000015</v>
      </c>
      <c r="D30" s="608">
        <v>13476.7</v>
      </c>
      <c r="E30" s="609"/>
      <c r="F30" s="610">
        <f>+'Inflation, Current AC'!B78</f>
        <v>777.65985499999999</v>
      </c>
      <c r="G30" s="505">
        <f t="shared" si="8"/>
        <v>1.4427901772041454</v>
      </c>
      <c r="H30" s="526"/>
      <c r="I30" s="610">
        <f t="shared" si="9"/>
        <v>6669.0090360907216</v>
      </c>
      <c r="J30" s="610">
        <f t="shared" si="10"/>
        <v>12775.041345036387</v>
      </c>
      <c r="K30" s="610">
        <f t="shared" si="11"/>
        <v>19444.050381127108</v>
      </c>
      <c r="L30" s="609"/>
      <c r="M30" s="610">
        <f t="shared" si="13"/>
        <v>27180.622692263983</v>
      </c>
      <c r="N30" s="610">
        <f t="shared" si="14"/>
        <v>50288.266311341096</v>
      </c>
      <c r="O30" s="610">
        <f t="shared" si="15"/>
        <v>77468.889003605073</v>
      </c>
      <c r="P30" s="609"/>
      <c r="Q30" s="419"/>
      <c r="R30" s="419"/>
      <c r="S30" s="419"/>
      <c r="T30" s="609"/>
      <c r="U30" s="419"/>
      <c r="V30" s="419"/>
      <c r="W30" s="419"/>
      <c r="X30" s="321"/>
      <c r="Y30" s="749">
        <v>23729</v>
      </c>
      <c r="Z30" s="65">
        <f t="shared" si="0"/>
        <v>32580</v>
      </c>
      <c r="AA30" s="749">
        <v>56309</v>
      </c>
      <c r="AB30" s="316"/>
      <c r="AC30" s="65">
        <f t="shared" si="4"/>
        <v>99314</v>
      </c>
      <c r="AD30" s="65">
        <f t="shared" si="5"/>
        <v>132631</v>
      </c>
      <c r="AE30" s="65">
        <f t="shared" si="6"/>
        <v>231945</v>
      </c>
      <c r="AF30" s="316"/>
      <c r="AG30" s="749">
        <v>3009</v>
      </c>
      <c r="AH30" s="65">
        <f t="shared" si="1"/>
        <v>6179</v>
      </c>
      <c r="AI30" s="749">
        <v>9188</v>
      </c>
      <c r="AJ30" s="316"/>
      <c r="AK30" s="65">
        <f t="shared" si="7"/>
        <v>13078</v>
      </c>
      <c r="AL30" s="65">
        <f t="shared" si="2"/>
        <v>24749</v>
      </c>
      <c r="AM30" s="65">
        <f t="shared" si="3"/>
        <v>37827</v>
      </c>
      <c r="AN30" s="316"/>
      <c r="AO30" s="114"/>
    </row>
    <row r="31" spans="1:41" s="72" customFormat="1">
      <c r="A31" s="61">
        <v>38504</v>
      </c>
      <c r="B31" s="608">
        <v>4666.1000000000004</v>
      </c>
      <c r="C31" s="608">
        <f t="shared" si="12"/>
        <v>8562</v>
      </c>
      <c r="D31" s="608">
        <v>13228.1</v>
      </c>
      <c r="E31" s="609"/>
      <c r="F31" s="610">
        <f>+'Inflation, Current AC'!B79</f>
        <v>784.44571699999995</v>
      </c>
      <c r="G31" s="505">
        <f t="shared" si="8"/>
        <v>1.4303092944288458</v>
      </c>
      <c r="H31" s="526"/>
      <c r="I31" s="610">
        <f t="shared" si="9"/>
        <v>6673.966198734438</v>
      </c>
      <c r="J31" s="610">
        <f t="shared" si="10"/>
        <v>12246.308178899777</v>
      </c>
      <c r="K31" s="610">
        <f t="shared" si="11"/>
        <v>18920.274377634214</v>
      </c>
      <c r="L31" s="609"/>
      <c r="M31" s="610">
        <f t="shared" si="13"/>
        <v>27372.642990381195</v>
      </c>
      <c r="N31" s="610">
        <f t="shared" si="14"/>
        <v>50815.321039249771</v>
      </c>
      <c r="O31" s="610">
        <f t="shared" si="15"/>
        <v>78187.964029630952</v>
      </c>
      <c r="P31" s="609"/>
      <c r="Q31" s="419"/>
      <c r="R31" s="419"/>
      <c r="S31" s="419"/>
      <c r="T31" s="609"/>
      <c r="U31" s="419"/>
      <c r="V31" s="419"/>
      <c r="W31" s="419"/>
      <c r="X31" s="321"/>
      <c r="Y31" s="749">
        <v>25627</v>
      </c>
      <c r="Z31" s="65">
        <f t="shared" si="0"/>
        <v>34165</v>
      </c>
      <c r="AA31" s="749">
        <v>59792</v>
      </c>
      <c r="AB31" s="316"/>
      <c r="AC31" s="65">
        <f t="shared" si="4"/>
        <v>99781</v>
      </c>
      <c r="AD31" s="65">
        <f t="shared" si="5"/>
        <v>132789</v>
      </c>
      <c r="AE31" s="65">
        <f t="shared" si="6"/>
        <v>232570</v>
      </c>
      <c r="AF31" s="316"/>
      <c r="AG31" s="749">
        <v>3422</v>
      </c>
      <c r="AH31" s="65">
        <f t="shared" si="1"/>
        <v>6741</v>
      </c>
      <c r="AI31" s="749">
        <v>10163</v>
      </c>
      <c r="AJ31" s="316"/>
      <c r="AK31" s="65">
        <f t="shared" si="7"/>
        <v>13138</v>
      </c>
      <c r="AL31" s="65">
        <f t="shared" si="2"/>
        <v>24998</v>
      </c>
      <c r="AM31" s="65">
        <f t="shared" si="3"/>
        <v>38136</v>
      </c>
      <c r="AN31" s="316"/>
      <c r="AO31" s="114"/>
    </row>
    <row r="32" spans="1:41" s="72" customFormat="1">
      <c r="A32" s="61">
        <v>38596</v>
      </c>
      <c r="B32" s="608">
        <v>4761.3</v>
      </c>
      <c r="C32" s="608">
        <f t="shared" si="12"/>
        <v>8919.7000000000007</v>
      </c>
      <c r="D32" s="608">
        <v>13681</v>
      </c>
      <c r="E32" s="609"/>
      <c r="F32" s="610">
        <f>+'Inflation, Current AC'!B80</f>
        <v>793.267338</v>
      </c>
      <c r="G32" s="505">
        <f t="shared" si="8"/>
        <v>1.4144033748178853</v>
      </c>
      <c r="H32" s="526"/>
      <c r="I32" s="610">
        <f t="shared" si="9"/>
        <v>6734.3987885203969</v>
      </c>
      <c r="J32" s="610">
        <f t="shared" si="10"/>
        <v>12616.053782363093</v>
      </c>
      <c r="K32" s="610">
        <f t="shared" si="11"/>
        <v>19350.452570883488</v>
      </c>
      <c r="L32" s="609"/>
      <c r="M32" s="610">
        <f t="shared" si="13"/>
        <v>27516.828595008821</v>
      </c>
      <c r="N32" s="610">
        <f t="shared" si="14"/>
        <v>51305.289000029203</v>
      </c>
      <c r="O32" s="610">
        <f t="shared" si="15"/>
        <v>78822.117595038013</v>
      </c>
      <c r="P32" s="609"/>
      <c r="Q32" s="528">
        <f t="shared" ref="Q32:Q72" si="16">SUM(B29:B32)/SUM(B25:B28)-1</f>
        <v>6.35932692041139E-2</v>
      </c>
      <c r="R32" s="528">
        <f t="shared" ref="R32:R72" si="17">SUM(C29:C32)/SUM(C25:C28)-1</f>
        <v>8.4066035648581838E-2</v>
      </c>
      <c r="S32" s="528">
        <f t="shared" ref="S32:S72" si="18">SUM(D29:D32)/SUM(D25:D28)-1</f>
        <v>7.683007125108765E-2</v>
      </c>
      <c r="T32" s="609"/>
      <c r="U32" s="528">
        <f t="shared" ref="U32:U72" si="19">+M32/M28-1</f>
        <v>3.350005615095708E-2</v>
      </c>
      <c r="V32" s="528">
        <f t="shared" ref="V32:V72" si="20">+N32/N28-1</f>
        <v>5.3391817556584842E-2</v>
      </c>
      <c r="W32" s="528">
        <f t="shared" ref="W32:W72" si="21">+O32/O28-1</f>
        <v>4.6361181183883104E-2</v>
      </c>
      <c r="X32" s="321"/>
      <c r="Y32" s="749">
        <v>26218</v>
      </c>
      <c r="Z32" s="65">
        <f t="shared" si="0"/>
        <v>35600</v>
      </c>
      <c r="AA32" s="749">
        <v>61818</v>
      </c>
      <c r="AB32" s="316"/>
      <c r="AC32" s="65">
        <f t="shared" si="4"/>
        <v>100250</v>
      </c>
      <c r="AD32" s="65">
        <f t="shared" si="5"/>
        <v>135093</v>
      </c>
      <c r="AE32" s="65">
        <f t="shared" si="6"/>
        <v>235343</v>
      </c>
      <c r="AF32" s="316"/>
      <c r="AG32" s="749">
        <v>3727</v>
      </c>
      <c r="AH32" s="65">
        <f t="shared" si="1"/>
        <v>6464</v>
      </c>
      <c r="AI32" s="749">
        <v>10191</v>
      </c>
      <c r="AJ32" s="316"/>
      <c r="AK32" s="65">
        <f t="shared" si="7"/>
        <v>13246</v>
      </c>
      <c r="AL32" s="65">
        <f t="shared" si="2"/>
        <v>25113</v>
      </c>
      <c r="AM32" s="65">
        <f t="shared" si="3"/>
        <v>38359</v>
      </c>
      <c r="AN32" s="316"/>
      <c r="AO32" s="114"/>
    </row>
    <row r="33" spans="1:41" s="72" customFormat="1">
      <c r="A33" s="61">
        <v>38687</v>
      </c>
      <c r="B33" s="608">
        <v>5270.2</v>
      </c>
      <c r="C33" s="608">
        <f t="shared" si="12"/>
        <v>9910.2000000000007</v>
      </c>
      <c r="D33" s="608">
        <v>15180.4</v>
      </c>
      <c r="E33" s="609"/>
      <c r="F33" s="610">
        <f>+'Inflation, Current AC'!B81</f>
        <v>798.69602899999995</v>
      </c>
      <c r="G33" s="505">
        <f t="shared" si="8"/>
        <v>1.4047897563792697</v>
      </c>
      <c r="H33" s="526"/>
      <c r="I33" s="610">
        <f t="shared" si="9"/>
        <v>7403.522974070027</v>
      </c>
      <c r="J33" s="610">
        <f t="shared" si="10"/>
        <v>13921.747443669839</v>
      </c>
      <c r="K33" s="610">
        <f t="shared" si="11"/>
        <v>21325.270417739866</v>
      </c>
      <c r="L33" s="609"/>
      <c r="M33" s="610">
        <f t="shared" si="13"/>
        <v>27480.896997415584</v>
      </c>
      <c r="N33" s="610">
        <f t="shared" si="14"/>
        <v>51559.1507499691</v>
      </c>
      <c r="O33" s="610">
        <f t="shared" si="15"/>
        <v>79040.047747384684</v>
      </c>
      <c r="P33" s="609"/>
      <c r="Q33" s="528">
        <f t="shared" si="16"/>
        <v>4.916207791643612E-2</v>
      </c>
      <c r="R33" s="528">
        <f t="shared" si="17"/>
        <v>7.2540745913572513E-2</v>
      </c>
      <c r="S33" s="528">
        <f t="shared" si="18"/>
        <v>6.4294935394775932E-2</v>
      </c>
      <c r="T33" s="609"/>
      <c r="U33" s="528">
        <f t="shared" si="19"/>
        <v>1.8312147245441279E-2</v>
      </c>
      <c r="V33" s="528">
        <f t="shared" si="20"/>
        <v>4.1028710640460764E-2</v>
      </c>
      <c r="W33" s="528">
        <f t="shared" si="21"/>
        <v>3.3016494194010537E-2</v>
      </c>
      <c r="X33" s="321"/>
      <c r="Y33" s="749">
        <v>24912</v>
      </c>
      <c r="Z33" s="65">
        <f t="shared" si="0"/>
        <v>32835</v>
      </c>
      <c r="AA33" s="749">
        <v>57747</v>
      </c>
      <c r="AB33" s="316"/>
      <c r="AC33" s="65">
        <f t="shared" si="4"/>
        <v>100486</v>
      </c>
      <c r="AD33" s="65">
        <f t="shared" si="5"/>
        <v>135180</v>
      </c>
      <c r="AE33" s="65">
        <f t="shared" si="6"/>
        <v>235666</v>
      </c>
      <c r="AF33" s="316"/>
      <c r="AG33" s="749">
        <v>3040</v>
      </c>
      <c r="AH33" s="65">
        <f t="shared" si="1"/>
        <v>5504</v>
      </c>
      <c r="AI33" s="749">
        <v>8544</v>
      </c>
      <c r="AJ33" s="316"/>
      <c r="AK33" s="65">
        <f t="shared" si="7"/>
        <v>13198</v>
      </c>
      <c r="AL33" s="65">
        <f t="shared" si="2"/>
        <v>24888</v>
      </c>
      <c r="AM33" s="65">
        <f t="shared" si="3"/>
        <v>38086</v>
      </c>
      <c r="AN33" s="316"/>
      <c r="AO33" s="114"/>
    </row>
    <row r="34" spans="1:41" s="72" customFormat="1">
      <c r="A34" s="61">
        <v>38777</v>
      </c>
      <c r="B34" s="608">
        <v>4781.3999999999996</v>
      </c>
      <c r="C34" s="608">
        <f t="shared" si="12"/>
        <v>9508.6999999999989</v>
      </c>
      <c r="D34" s="608">
        <v>14290.099999999999</v>
      </c>
      <c r="E34" s="609"/>
      <c r="F34" s="610">
        <f>+'Inflation, Current AC'!B82</f>
        <v>803.44613200000003</v>
      </c>
      <c r="G34" s="505">
        <f t="shared" si="8"/>
        <v>1.3964844129711984</v>
      </c>
      <c r="H34" s="526"/>
      <c r="I34" s="610">
        <f t="shared" si="9"/>
        <v>6677.1505721804879</v>
      </c>
      <c r="J34" s="610">
        <f t="shared" si="10"/>
        <v>13278.751337619233</v>
      </c>
      <c r="K34" s="610">
        <f t="shared" si="11"/>
        <v>19955.901909799719</v>
      </c>
      <c r="L34" s="609"/>
      <c r="M34" s="610">
        <f t="shared" si="13"/>
        <v>27489.038533505351</v>
      </c>
      <c r="N34" s="610">
        <f t="shared" si="14"/>
        <v>52062.860742551944</v>
      </c>
      <c r="O34" s="610">
        <f t="shared" si="15"/>
        <v>79551.899276057287</v>
      </c>
      <c r="P34" s="609"/>
      <c r="Q34" s="528">
        <f t="shared" si="16"/>
        <v>4.3309195303796511E-2</v>
      </c>
      <c r="R34" s="528">
        <f t="shared" si="17"/>
        <v>6.8108927971841426E-2</v>
      </c>
      <c r="S34" s="528">
        <f t="shared" si="18"/>
        <v>5.9408470818144155E-2</v>
      </c>
      <c r="T34" s="609"/>
      <c r="U34" s="528">
        <f t="shared" si="19"/>
        <v>1.1346901236708895E-2</v>
      </c>
      <c r="V34" s="528">
        <f t="shared" si="20"/>
        <v>3.5288439259848481E-2</v>
      </c>
      <c r="W34" s="528">
        <f t="shared" si="21"/>
        <v>2.6888345750708753E-2</v>
      </c>
      <c r="X34" s="321"/>
      <c r="Y34" s="749">
        <v>23494</v>
      </c>
      <c r="Z34" s="65">
        <f t="shared" si="0"/>
        <v>31788</v>
      </c>
      <c r="AA34" s="749">
        <v>55282</v>
      </c>
      <c r="AB34" s="316"/>
      <c r="AC34" s="65">
        <f t="shared" si="4"/>
        <v>100251</v>
      </c>
      <c r="AD34" s="65">
        <f t="shared" si="5"/>
        <v>134388</v>
      </c>
      <c r="AE34" s="65">
        <f t="shared" si="6"/>
        <v>234639</v>
      </c>
      <c r="AF34" s="316"/>
      <c r="AG34" s="749">
        <v>2879</v>
      </c>
      <c r="AH34" s="65">
        <f t="shared" si="1"/>
        <v>5821</v>
      </c>
      <c r="AI34" s="749">
        <v>8700</v>
      </c>
      <c r="AJ34" s="316"/>
      <c r="AK34" s="65">
        <f t="shared" si="7"/>
        <v>13068</v>
      </c>
      <c r="AL34" s="65">
        <f t="shared" si="2"/>
        <v>24530</v>
      </c>
      <c r="AM34" s="65">
        <f t="shared" si="3"/>
        <v>37598</v>
      </c>
      <c r="AN34" s="316"/>
      <c r="AO34" s="114"/>
    </row>
    <row r="35" spans="1:41" s="72" customFormat="1">
      <c r="A35" s="61">
        <v>38869</v>
      </c>
      <c r="B35" s="608">
        <v>4858.2</v>
      </c>
      <c r="C35" s="608">
        <f t="shared" si="12"/>
        <v>9163.2999999999993</v>
      </c>
      <c r="D35" s="608">
        <v>14021.5</v>
      </c>
      <c r="E35" s="609"/>
      <c r="F35" s="610">
        <f>+'Inflation, Current AC'!B83</f>
        <v>815.66068499999994</v>
      </c>
      <c r="G35" s="505">
        <f t="shared" si="8"/>
        <v>1.3755720002613587</v>
      </c>
      <c r="H35" s="526"/>
      <c r="I35" s="610">
        <f t="shared" si="9"/>
        <v>6682.8038916697324</v>
      </c>
      <c r="J35" s="610">
        <f t="shared" si="10"/>
        <v>12604.778909994908</v>
      </c>
      <c r="K35" s="610">
        <f t="shared" si="11"/>
        <v>19287.582801664641</v>
      </c>
      <c r="L35" s="609"/>
      <c r="M35" s="610">
        <f t="shared" si="13"/>
        <v>27497.876226440647</v>
      </c>
      <c r="N35" s="610">
        <f t="shared" si="14"/>
        <v>52421.331473647071</v>
      </c>
      <c r="O35" s="610">
        <f t="shared" si="15"/>
        <v>79919.207700087718</v>
      </c>
      <c r="P35" s="609"/>
      <c r="Q35" s="528">
        <f t="shared" si="16"/>
        <v>3.9144008747972858E-2</v>
      </c>
      <c r="R35" s="528">
        <f t="shared" si="17"/>
        <v>6.7125934399266729E-2</v>
      </c>
      <c r="S35" s="528">
        <f t="shared" si="18"/>
        <v>5.7329905867993247E-2</v>
      </c>
      <c r="T35" s="609"/>
      <c r="U35" s="528">
        <f t="shared" si="19"/>
        <v>4.5751240062370524E-3</v>
      </c>
      <c r="V35" s="528">
        <f t="shared" si="20"/>
        <v>3.16048467578669E-2</v>
      </c>
      <c r="W35" s="528">
        <f t="shared" si="21"/>
        <v>2.2142073808197438E-2</v>
      </c>
      <c r="X35" s="321"/>
      <c r="Y35" s="749">
        <v>22121</v>
      </c>
      <c r="Z35" s="65">
        <f t="shared" si="0"/>
        <v>28568</v>
      </c>
      <c r="AA35" s="749">
        <v>50689</v>
      </c>
      <c r="AB35" s="316"/>
      <c r="AC35" s="65">
        <f t="shared" si="4"/>
        <v>96745</v>
      </c>
      <c r="AD35" s="65">
        <f t="shared" si="5"/>
        <v>128791</v>
      </c>
      <c r="AE35" s="65">
        <f t="shared" si="6"/>
        <v>225536</v>
      </c>
      <c r="AF35" s="316"/>
      <c r="AG35" s="749">
        <v>2909</v>
      </c>
      <c r="AH35" s="65">
        <f t="shared" si="1"/>
        <v>6212</v>
      </c>
      <c r="AI35" s="749">
        <v>9121</v>
      </c>
      <c r="AJ35" s="316"/>
      <c r="AK35" s="65">
        <f t="shared" si="7"/>
        <v>12555</v>
      </c>
      <c r="AL35" s="65">
        <f t="shared" si="2"/>
        <v>24001</v>
      </c>
      <c r="AM35" s="65">
        <f t="shared" si="3"/>
        <v>36556</v>
      </c>
      <c r="AN35" s="316"/>
      <c r="AO35" s="114"/>
    </row>
    <row r="36" spans="1:41" s="72" customFormat="1">
      <c r="A36" s="61">
        <v>38961</v>
      </c>
      <c r="B36" s="608">
        <v>5024.3999999999996</v>
      </c>
      <c r="C36" s="608">
        <f t="shared" si="12"/>
        <v>9281.4000000000015</v>
      </c>
      <c r="D36" s="608">
        <v>14305.800000000001</v>
      </c>
      <c r="E36" s="609"/>
      <c r="F36" s="610">
        <f>+'Inflation, Current AC'!B84</f>
        <v>821.37031000000002</v>
      </c>
      <c r="G36" s="505">
        <f t="shared" si="8"/>
        <v>1.3660099304052029</v>
      </c>
      <c r="H36" s="526"/>
      <c r="I36" s="610">
        <f t="shared" si="9"/>
        <v>6863.3802943279006</v>
      </c>
      <c r="J36" s="610">
        <f t="shared" si="10"/>
        <v>12678.484568062851</v>
      </c>
      <c r="K36" s="610">
        <f t="shared" si="11"/>
        <v>19541.864862390754</v>
      </c>
      <c r="L36" s="609"/>
      <c r="M36" s="610">
        <f t="shared" si="13"/>
        <v>27626.857732248147</v>
      </c>
      <c r="N36" s="610">
        <f t="shared" si="14"/>
        <v>52483.762259346826</v>
      </c>
      <c r="O36" s="610">
        <f t="shared" si="15"/>
        <v>80110.619991594984</v>
      </c>
      <c r="P36" s="609"/>
      <c r="Q36" s="528">
        <f t="shared" si="16"/>
        <v>3.9132587901060667E-2</v>
      </c>
      <c r="R36" s="528">
        <f t="shared" si="17"/>
        <v>5.8588682621337762E-2</v>
      </c>
      <c r="S36" s="528">
        <f t="shared" si="18"/>
        <v>5.1796584260666245E-2</v>
      </c>
      <c r="T36" s="609"/>
      <c r="U36" s="528">
        <f t="shared" si="19"/>
        <v>3.9986125893622937E-3</v>
      </c>
      <c r="V36" s="528">
        <f t="shared" si="20"/>
        <v>2.2969820115757544E-2</v>
      </c>
      <c r="W36" s="528">
        <f t="shared" si="21"/>
        <v>1.6346964987376644E-2</v>
      </c>
      <c r="X36" s="321"/>
      <c r="Y36" s="749">
        <v>22262</v>
      </c>
      <c r="Z36" s="65">
        <f t="shared" si="0"/>
        <v>28330</v>
      </c>
      <c r="AA36" s="749">
        <v>50592</v>
      </c>
      <c r="AB36" s="316"/>
      <c r="AC36" s="65">
        <f t="shared" si="4"/>
        <v>92789</v>
      </c>
      <c r="AD36" s="65">
        <f t="shared" si="5"/>
        <v>121521</v>
      </c>
      <c r="AE36" s="65">
        <f t="shared" si="6"/>
        <v>214310</v>
      </c>
      <c r="AF36" s="316"/>
      <c r="AG36" s="749">
        <v>2877</v>
      </c>
      <c r="AH36" s="65">
        <f t="shared" si="1"/>
        <v>5573</v>
      </c>
      <c r="AI36" s="749">
        <v>8450</v>
      </c>
      <c r="AJ36" s="316"/>
      <c r="AK36" s="65">
        <f t="shared" si="7"/>
        <v>11705</v>
      </c>
      <c r="AL36" s="65">
        <f t="shared" si="2"/>
        <v>23110</v>
      </c>
      <c r="AM36" s="65">
        <f t="shared" si="3"/>
        <v>34815</v>
      </c>
      <c r="AN36" s="316"/>
      <c r="AO36" s="114"/>
    </row>
    <row r="37" spans="1:41" s="72" customFormat="1">
      <c r="A37" s="61">
        <v>39052</v>
      </c>
      <c r="B37" s="608">
        <v>5803.9</v>
      </c>
      <c r="C37" s="608">
        <f t="shared" si="12"/>
        <v>10544.7</v>
      </c>
      <c r="D37" s="608">
        <v>16348.6</v>
      </c>
      <c r="E37" s="609"/>
      <c r="F37" s="610">
        <f>+'Inflation, Current AC'!B85</f>
        <v>819.73898899999995</v>
      </c>
      <c r="G37" s="505">
        <f t="shared" si="8"/>
        <v>1.3687283575089291</v>
      </c>
      <c r="H37" s="526"/>
      <c r="I37" s="610">
        <f t="shared" si="9"/>
        <v>7943.9625141460729</v>
      </c>
      <c r="J37" s="610">
        <f t="shared" si="10"/>
        <v>14432.829911424406</v>
      </c>
      <c r="K37" s="610">
        <f t="shared" si="11"/>
        <v>22376.792425570478</v>
      </c>
      <c r="L37" s="609"/>
      <c r="M37" s="610">
        <f t="shared" si="13"/>
        <v>28167.297272324191</v>
      </c>
      <c r="N37" s="610">
        <f t="shared" si="14"/>
        <v>52994.844727101401</v>
      </c>
      <c r="O37" s="610">
        <f t="shared" si="15"/>
        <v>81162.141999425599</v>
      </c>
      <c r="P37" s="609"/>
      <c r="Q37" s="528">
        <f t="shared" si="16"/>
        <v>5.9420597415100307E-2</v>
      </c>
      <c r="R37" s="528">
        <f t="shared" si="17"/>
        <v>6.2124961720230854E-2</v>
      </c>
      <c r="S37" s="528">
        <f t="shared" si="18"/>
        <v>6.1184677015883704E-2</v>
      </c>
      <c r="T37" s="609"/>
      <c r="U37" s="528">
        <f t="shared" si="19"/>
        <v>2.4977360636123214E-2</v>
      </c>
      <c r="V37" s="528">
        <f t="shared" si="20"/>
        <v>2.784557069402771E-2</v>
      </c>
      <c r="W37" s="528">
        <f t="shared" si="21"/>
        <v>2.6848342233081857E-2</v>
      </c>
      <c r="X37" s="321"/>
      <c r="Y37" s="749">
        <v>21578</v>
      </c>
      <c r="Z37" s="65">
        <f t="shared" si="0"/>
        <v>27943</v>
      </c>
      <c r="AA37" s="749">
        <v>49521</v>
      </c>
      <c r="AB37" s="316"/>
      <c r="AC37" s="65">
        <f t="shared" si="4"/>
        <v>89455</v>
      </c>
      <c r="AD37" s="65">
        <f t="shared" si="5"/>
        <v>116629</v>
      </c>
      <c r="AE37" s="65">
        <f t="shared" si="6"/>
        <v>206084</v>
      </c>
      <c r="AF37" s="316"/>
      <c r="AG37" s="749">
        <v>2787</v>
      </c>
      <c r="AH37" s="65">
        <f t="shared" si="1"/>
        <v>4907</v>
      </c>
      <c r="AI37" s="749">
        <v>7694</v>
      </c>
      <c r="AJ37" s="316"/>
      <c r="AK37" s="65">
        <f t="shared" si="7"/>
        <v>11452</v>
      </c>
      <c r="AL37" s="65">
        <f t="shared" si="2"/>
        <v>22513</v>
      </c>
      <c r="AM37" s="65">
        <f t="shared" si="3"/>
        <v>33965</v>
      </c>
      <c r="AN37" s="316"/>
      <c r="AO37" s="114"/>
    </row>
    <row r="38" spans="1:41" s="72" customFormat="1">
      <c r="A38" s="61">
        <v>39142</v>
      </c>
      <c r="B38" s="608">
        <v>5361.4</v>
      </c>
      <c r="C38" s="608">
        <f t="shared" si="12"/>
        <v>10106.700000000001</v>
      </c>
      <c r="D38" s="608">
        <v>15468.1</v>
      </c>
      <c r="E38" s="609"/>
      <c r="F38" s="610">
        <f>+'Inflation, Current AC'!B86</f>
        <v>823.81729199999995</v>
      </c>
      <c r="G38" s="505">
        <f t="shared" si="8"/>
        <v>1.3619524752583125</v>
      </c>
      <c r="H38" s="526"/>
      <c r="I38" s="610">
        <f t="shared" si="9"/>
        <v>7301.9720008499162</v>
      </c>
      <c r="J38" s="610">
        <f t="shared" si="10"/>
        <v>13764.845081693189</v>
      </c>
      <c r="K38" s="610">
        <f t="shared" si="11"/>
        <v>21066.817082543104</v>
      </c>
      <c r="L38" s="609"/>
      <c r="M38" s="610">
        <f t="shared" si="13"/>
        <v>28792.118700993622</v>
      </c>
      <c r="N38" s="610">
        <f t="shared" si="14"/>
        <v>53480.938471175352</v>
      </c>
      <c r="O38" s="610">
        <f t="shared" si="15"/>
        <v>82273.057172168978</v>
      </c>
      <c r="P38" s="609"/>
      <c r="Q38" s="528">
        <f t="shared" si="16"/>
        <v>8.0543149032290984E-2</v>
      </c>
      <c r="R38" s="528">
        <f t="shared" si="17"/>
        <v>5.949767754453883E-2</v>
      </c>
      <c r="S38" s="528">
        <f t="shared" si="18"/>
        <v>6.6768831279399032E-2</v>
      </c>
      <c r="T38" s="609"/>
      <c r="U38" s="528">
        <f t="shared" si="19"/>
        <v>4.7403628391731401E-2</v>
      </c>
      <c r="V38" s="528">
        <f t="shared" si="20"/>
        <v>2.7237798853115835E-2</v>
      </c>
      <c r="W38" s="528">
        <f t="shared" si="21"/>
        <v>3.4206070764807972E-2</v>
      </c>
      <c r="X38" s="321"/>
      <c r="Y38" s="749">
        <v>22141</v>
      </c>
      <c r="Z38" s="65">
        <f t="shared" si="0"/>
        <v>28038</v>
      </c>
      <c r="AA38" s="749">
        <v>50179</v>
      </c>
      <c r="AB38" s="316"/>
      <c r="AC38" s="65">
        <f t="shared" si="4"/>
        <v>88102</v>
      </c>
      <c r="AD38" s="65">
        <f t="shared" si="5"/>
        <v>112879</v>
      </c>
      <c r="AE38" s="65">
        <f t="shared" si="6"/>
        <v>200981</v>
      </c>
      <c r="AF38" s="316"/>
      <c r="AG38" s="749">
        <v>2921</v>
      </c>
      <c r="AH38" s="65">
        <f t="shared" si="1"/>
        <v>5603</v>
      </c>
      <c r="AI38" s="749">
        <v>8524</v>
      </c>
      <c r="AJ38" s="316"/>
      <c r="AK38" s="65">
        <f t="shared" si="7"/>
        <v>11494</v>
      </c>
      <c r="AL38" s="65">
        <f t="shared" si="2"/>
        <v>22295</v>
      </c>
      <c r="AM38" s="65">
        <f t="shared" si="3"/>
        <v>33789</v>
      </c>
      <c r="AN38" s="316"/>
      <c r="AO38" s="114"/>
    </row>
    <row r="39" spans="1:41" s="72" customFormat="1">
      <c r="A39" s="61">
        <v>39234</v>
      </c>
      <c r="B39" s="608">
        <v>5251.7</v>
      </c>
      <c r="C39" s="608">
        <f t="shared" si="12"/>
        <v>9828.7999999999993</v>
      </c>
      <c r="D39" s="608">
        <v>15080.5</v>
      </c>
      <c r="E39" s="609"/>
      <c r="F39" s="610">
        <f>+'Inflation, Current AC'!B87</f>
        <v>831.97389899999996</v>
      </c>
      <c r="G39" s="505">
        <f t="shared" si="8"/>
        <v>1.3485999997699447</v>
      </c>
      <c r="H39" s="526"/>
      <c r="I39" s="610">
        <f t="shared" si="9"/>
        <v>7082.4426187918179</v>
      </c>
      <c r="J39" s="610">
        <f t="shared" si="10"/>
        <v>13255.119677738832</v>
      </c>
      <c r="K39" s="610">
        <f t="shared" si="11"/>
        <v>20337.56229653065</v>
      </c>
      <c r="L39" s="609"/>
      <c r="M39" s="610">
        <f t="shared" si="13"/>
        <v>29191.757428115707</v>
      </c>
      <c r="N39" s="610">
        <f t="shared" si="14"/>
        <v>54131.279238919276</v>
      </c>
      <c r="O39" s="610">
        <f t="shared" si="15"/>
        <v>83323.03666703499</v>
      </c>
      <c r="P39" s="609"/>
      <c r="Q39" s="528">
        <f t="shared" si="16"/>
        <v>8.9994967236199264E-2</v>
      </c>
      <c r="R39" s="528">
        <f t="shared" si="17"/>
        <v>6.0255613715572087E-2</v>
      </c>
      <c r="S39" s="528">
        <f t="shared" si="18"/>
        <v>7.0487817676175846E-2</v>
      </c>
      <c r="T39" s="609"/>
      <c r="U39" s="528">
        <f t="shared" si="19"/>
        <v>6.160043734745968E-2</v>
      </c>
      <c r="V39" s="528">
        <f t="shared" si="20"/>
        <v>3.2619311970963905E-2</v>
      </c>
      <c r="W39" s="528">
        <f t="shared" si="21"/>
        <v>4.2590874770941145E-2</v>
      </c>
      <c r="X39" s="321"/>
      <c r="Y39" s="749">
        <v>21727</v>
      </c>
      <c r="Z39" s="65">
        <f t="shared" si="0"/>
        <v>27744</v>
      </c>
      <c r="AA39" s="749">
        <v>49471</v>
      </c>
      <c r="AB39" s="316"/>
      <c r="AC39" s="65">
        <f t="shared" si="4"/>
        <v>87708</v>
      </c>
      <c r="AD39" s="65">
        <f t="shared" si="5"/>
        <v>112055</v>
      </c>
      <c r="AE39" s="65">
        <f t="shared" si="6"/>
        <v>199763</v>
      </c>
      <c r="AF39" s="316"/>
      <c r="AG39" s="749">
        <v>3016</v>
      </c>
      <c r="AH39" s="65">
        <f t="shared" si="1"/>
        <v>5929</v>
      </c>
      <c r="AI39" s="749">
        <v>8945</v>
      </c>
      <c r="AJ39" s="316"/>
      <c r="AK39" s="65">
        <f t="shared" si="7"/>
        <v>11601</v>
      </c>
      <c r="AL39" s="65">
        <f t="shared" si="2"/>
        <v>22012</v>
      </c>
      <c r="AM39" s="65">
        <f t="shared" si="3"/>
        <v>33613</v>
      </c>
      <c r="AN39" s="316"/>
      <c r="AO39" s="114"/>
    </row>
    <row r="40" spans="1:41" s="72" customFormat="1">
      <c r="A40" s="61">
        <v>39326</v>
      </c>
      <c r="B40" s="608">
        <v>4938.3999999999996</v>
      </c>
      <c r="C40" s="608">
        <f t="shared" si="12"/>
        <v>10128.699999999999</v>
      </c>
      <c r="D40" s="608">
        <v>15067.099999999999</v>
      </c>
      <c r="E40" s="609"/>
      <c r="F40" s="610">
        <f>+'Inflation, Current AC'!B88</f>
        <v>836.05220199999997</v>
      </c>
      <c r="G40" s="505">
        <f t="shared" si="8"/>
        <v>1.3420214638702668</v>
      </c>
      <c r="H40" s="526"/>
      <c r="I40" s="610">
        <f t="shared" si="9"/>
        <v>6627.4387971769247</v>
      </c>
      <c r="J40" s="610">
        <f t="shared" si="10"/>
        <v>13592.93280110277</v>
      </c>
      <c r="K40" s="610">
        <f t="shared" si="11"/>
        <v>20220.371598279693</v>
      </c>
      <c r="L40" s="609"/>
      <c r="M40" s="610">
        <f t="shared" si="13"/>
        <v>28955.815930964731</v>
      </c>
      <c r="N40" s="610">
        <f t="shared" si="14"/>
        <v>55045.727471959195</v>
      </c>
      <c r="O40" s="610">
        <f t="shared" si="15"/>
        <v>84001.54340292394</v>
      </c>
      <c r="P40" s="609"/>
      <c r="Q40" s="528">
        <f t="shared" si="16"/>
        <v>7.1294559099437382E-2</v>
      </c>
      <c r="R40" s="528">
        <f t="shared" si="17"/>
        <v>7.2504991601432422E-2</v>
      </c>
      <c r="S40" s="528">
        <f t="shared" si="18"/>
        <v>7.208751890210352E-2</v>
      </c>
      <c r="T40" s="609"/>
      <c r="U40" s="528">
        <f t="shared" si="19"/>
        <v>4.8103849217905115E-2</v>
      </c>
      <c r="V40" s="528">
        <f t="shared" si="20"/>
        <v>4.88144352143145E-2</v>
      </c>
      <c r="W40" s="528">
        <f t="shared" si="21"/>
        <v>4.8569383331912519E-2</v>
      </c>
      <c r="X40" s="321"/>
      <c r="Y40" s="749">
        <v>23913</v>
      </c>
      <c r="Z40" s="65">
        <f t="shared" si="0"/>
        <v>29644</v>
      </c>
      <c r="AA40" s="749">
        <v>53557</v>
      </c>
      <c r="AB40" s="316"/>
      <c r="AC40" s="65">
        <f t="shared" si="4"/>
        <v>89359</v>
      </c>
      <c r="AD40" s="65">
        <f t="shared" si="5"/>
        <v>113369</v>
      </c>
      <c r="AE40" s="65">
        <f t="shared" si="6"/>
        <v>202728</v>
      </c>
      <c r="AF40" s="316"/>
      <c r="AG40" s="749">
        <v>3445</v>
      </c>
      <c r="AH40" s="65">
        <f t="shared" si="1"/>
        <v>6223</v>
      </c>
      <c r="AI40" s="749">
        <v>9668</v>
      </c>
      <c r="AJ40" s="316"/>
      <c r="AK40" s="65">
        <f t="shared" si="7"/>
        <v>12169</v>
      </c>
      <c r="AL40" s="65">
        <f t="shared" si="2"/>
        <v>22662</v>
      </c>
      <c r="AM40" s="65">
        <f t="shared" si="3"/>
        <v>34831</v>
      </c>
      <c r="AN40" s="316"/>
      <c r="AO40" s="114"/>
    </row>
    <row r="41" spans="1:41" s="72" customFormat="1">
      <c r="A41" s="61">
        <v>39417</v>
      </c>
      <c r="B41" s="608">
        <v>5557.1</v>
      </c>
      <c r="C41" s="608">
        <f t="shared" si="12"/>
        <v>11443.699999999999</v>
      </c>
      <c r="D41" s="608">
        <v>17000.8</v>
      </c>
      <c r="E41" s="609"/>
      <c r="F41" s="610">
        <f>+'Inflation, Current AC'!B89</f>
        <v>845.84013100000004</v>
      </c>
      <c r="G41" s="505">
        <f t="shared" si="8"/>
        <v>1.3264918025035157</v>
      </c>
      <c r="H41" s="526"/>
      <c r="I41" s="610">
        <f t="shared" si="9"/>
        <v>7371.4475956922879</v>
      </c>
      <c r="J41" s="610">
        <f t="shared" si="10"/>
        <v>15179.974240309481</v>
      </c>
      <c r="K41" s="610">
        <f t="shared" si="11"/>
        <v>22551.421836001769</v>
      </c>
      <c r="L41" s="609"/>
      <c r="M41" s="610">
        <f t="shared" si="13"/>
        <v>28383.301012510947</v>
      </c>
      <c r="N41" s="610">
        <f t="shared" si="14"/>
        <v>55792.871800844267</v>
      </c>
      <c r="O41" s="610">
        <f t="shared" si="15"/>
        <v>84176.172813355224</v>
      </c>
      <c r="P41" s="609"/>
      <c r="Q41" s="528">
        <f t="shared" si="16"/>
        <v>3.1302673943101267E-2</v>
      </c>
      <c r="R41" s="528">
        <f t="shared" si="17"/>
        <v>7.818048163415825E-2</v>
      </c>
      <c r="S41" s="528">
        <f t="shared" si="18"/>
        <v>6.1908557473798531E-2</v>
      </c>
      <c r="T41" s="609"/>
      <c r="U41" s="528">
        <f t="shared" si="19"/>
        <v>7.6686001535188897E-3</v>
      </c>
      <c r="V41" s="528">
        <f t="shared" si="20"/>
        <v>5.2798099289683709E-2</v>
      </c>
      <c r="W41" s="528">
        <f t="shared" si="21"/>
        <v>3.7135920019840674E-2</v>
      </c>
      <c r="X41" s="321"/>
      <c r="Y41" s="749">
        <v>22516</v>
      </c>
      <c r="Z41" s="65">
        <f t="shared" si="0"/>
        <v>28444</v>
      </c>
      <c r="AA41" s="749">
        <v>50960</v>
      </c>
      <c r="AB41" s="316"/>
      <c r="AC41" s="65">
        <f t="shared" si="4"/>
        <v>90297</v>
      </c>
      <c r="AD41" s="65">
        <f t="shared" si="5"/>
        <v>113870</v>
      </c>
      <c r="AE41" s="65">
        <f t="shared" si="6"/>
        <v>204167</v>
      </c>
      <c r="AF41" s="316"/>
      <c r="AG41" s="749">
        <v>3265</v>
      </c>
      <c r="AH41" s="65">
        <f t="shared" si="1"/>
        <v>5402</v>
      </c>
      <c r="AI41" s="749">
        <v>8667</v>
      </c>
      <c r="AJ41" s="316"/>
      <c r="AK41" s="65">
        <f t="shared" si="7"/>
        <v>12647</v>
      </c>
      <c r="AL41" s="65">
        <f t="shared" si="2"/>
        <v>23157</v>
      </c>
      <c r="AM41" s="65">
        <f t="shared" si="3"/>
        <v>35804</v>
      </c>
      <c r="AN41" s="316"/>
      <c r="AO41" s="114"/>
    </row>
    <row r="42" spans="1:41" s="72" customFormat="1">
      <c r="A42" s="61">
        <v>39508</v>
      </c>
      <c r="B42" s="608">
        <v>4947.2</v>
      </c>
      <c r="C42" s="608">
        <f t="shared" si="12"/>
        <v>10881.7</v>
      </c>
      <c r="D42" s="608">
        <v>15828.900000000001</v>
      </c>
      <c r="E42" s="609"/>
      <c r="F42" s="610">
        <f>+'Inflation, Current AC'!B90</f>
        <v>851.549755</v>
      </c>
      <c r="G42" s="505">
        <f t="shared" si="8"/>
        <v>1.31759770161639</v>
      </c>
      <c r="H42" s="526"/>
      <c r="I42" s="610">
        <f t="shared" si="9"/>
        <v>6518.4193494366045</v>
      </c>
      <c r="J42" s="610">
        <f t="shared" si="10"/>
        <v>14337.702909679072</v>
      </c>
      <c r="K42" s="610">
        <f t="shared" si="11"/>
        <v>20856.122259115677</v>
      </c>
      <c r="L42" s="609"/>
      <c r="M42" s="610">
        <f t="shared" si="13"/>
        <v>27599.748361097634</v>
      </c>
      <c r="N42" s="610">
        <f t="shared" si="14"/>
        <v>56365.729628830151</v>
      </c>
      <c r="O42" s="610">
        <f t="shared" si="15"/>
        <v>83965.477989927778</v>
      </c>
      <c r="P42" s="609"/>
      <c r="Q42" s="528">
        <f t="shared" si="16"/>
        <v>-1.6795024681797277E-2</v>
      </c>
      <c r="R42" s="528">
        <f t="shared" si="17"/>
        <v>8.1511966666751645E-2</v>
      </c>
      <c r="S42" s="528">
        <f t="shared" si="18"/>
        <v>4.7108606012237209E-2</v>
      </c>
      <c r="T42" s="609"/>
      <c r="U42" s="528">
        <f t="shared" si="19"/>
        <v>-4.1413080860035478E-2</v>
      </c>
      <c r="V42" s="528">
        <f t="shared" si="20"/>
        <v>5.3940548541600686E-2</v>
      </c>
      <c r="W42" s="528">
        <f t="shared" si="21"/>
        <v>2.0570778283067304E-2</v>
      </c>
      <c r="X42" s="321"/>
      <c r="Y42" s="749">
        <v>21474</v>
      </c>
      <c r="Z42" s="65">
        <f t="shared" si="0"/>
        <v>26909</v>
      </c>
      <c r="AA42" s="749">
        <v>48383</v>
      </c>
      <c r="AB42" s="316"/>
      <c r="AC42" s="65">
        <f t="shared" si="4"/>
        <v>89630</v>
      </c>
      <c r="AD42" s="65">
        <f t="shared" si="5"/>
        <v>112741</v>
      </c>
      <c r="AE42" s="65">
        <f t="shared" si="6"/>
        <v>202371</v>
      </c>
      <c r="AF42" s="316"/>
      <c r="AG42" s="749">
        <v>2835</v>
      </c>
      <c r="AH42" s="65">
        <f t="shared" si="1"/>
        <v>5785</v>
      </c>
      <c r="AI42" s="749">
        <v>8620</v>
      </c>
      <c r="AJ42" s="316"/>
      <c r="AK42" s="65">
        <f t="shared" si="7"/>
        <v>12561</v>
      </c>
      <c r="AL42" s="65">
        <f t="shared" si="2"/>
        <v>23339</v>
      </c>
      <c r="AM42" s="65">
        <f t="shared" si="3"/>
        <v>35900</v>
      </c>
      <c r="AN42" s="316"/>
      <c r="AO42" s="114"/>
    </row>
    <row r="43" spans="1:41" s="72" customFormat="1">
      <c r="A43" s="61">
        <v>39600</v>
      </c>
      <c r="B43" s="608">
        <v>4811.3</v>
      </c>
      <c r="C43" s="608">
        <f t="shared" si="12"/>
        <v>10261.400000000001</v>
      </c>
      <c r="D43" s="608">
        <v>15072.7</v>
      </c>
      <c r="E43" s="609"/>
      <c r="F43" s="610">
        <f>+'Inflation, Current AC'!B91</f>
        <v>865.41598699999997</v>
      </c>
      <c r="G43" s="505">
        <f t="shared" si="8"/>
        <v>1.2964863335717416</v>
      </c>
      <c r="H43" s="526"/>
      <c r="I43" s="610">
        <f t="shared" si="9"/>
        <v>6237.7846967137202</v>
      </c>
      <c r="J43" s="610">
        <f t="shared" si="10"/>
        <v>13303.76486331307</v>
      </c>
      <c r="K43" s="610">
        <f t="shared" si="11"/>
        <v>19541.54956002679</v>
      </c>
      <c r="L43" s="609"/>
      <c r="M43" s="610">
        <f t="shared" si="13"/>
        <v>26755.090439019536</v>
      </c>
      <c r="N43" s="610">
        <f t="shared" si="14"/>
        <v>56414.374814404393</v>
      </c>
      <c r="O43" s="610">
        <f t="shared" si="15"/>
        <v>83169.465253423929</v>
      </c>
      <c r="P43" s="609"/>
      <c r="Q43" s="528">
        <f t="shared" si="16"/>
        <v>-5.5378846530543591E-2</v>
      </c>
      <c r="R43" s="528">
        <f t="shared" si="17"/>
        <v>7.4290270009254922E-2</v>
      </c>
      <c r="S43" s="528">
        <f t="shared" si="18"/>
        <v>2.8862964233779431E-2</v>
      </c>
      <c r="T43" s="609"/>
      <c r="U43" s="528">
        <f t="shared" si="19"/>
        <v>-8.3471061826148385E-2</v>
      </c>
      <c r="V43" s="528">
        <f t="shared" si="20"/>
        <v>4.2177011287839905E-2</v>
      </c>
      <c r="W43" s="528">
        <f t="shared" si="21"/>
        <v>-1.8430846948694901E-3</v>
      </c>
      <c r="X43" s="321"/>
      <c r="Y43" s="749">
        <v>19032</v>
      </c>
      <c r="Z43" s="65">
        <f t="shared" si="0"/>
        <v>24164</v>
      </c>
      <c r="AA43" s="749">
        <v>43196</v>
      </c>
      <c r="AB43" s="316"/>
      <c r="AC43" s="65">
        <f t="shared" si="4"/>
        <v>86935</v>
      </c>
      <c r="AD43" s="65">
        <f t="shared" si="5"/>
        <v>109161</v>
      </c>
      <c r="AE43" s="65">
        <f t="shared" si="6"/>
        <v>196096</v>
      </c>
      <c r="AF43" s="316"/>
      <c r="AG43" s="749">
        <v>3416</v>
      </c>
      <c r="AH43" s="65">
        <f t="shared" si="1"/>
        <v>6653</v>
      </c>
      <c r="AI43" s="749">
        <v>10069</v>
      </c>
      <c r="AJ43" s="316"/>
      <c r="AK43" s="65">
        <f t="shared" si="7"/>
        <v>12961</v>
      </c>
      <c r="AL43" s="65">
        <f t="shared" si="2"/>
        <v>24063</v>
      </c>
      <c r="AM43" s="65">
        <f t="shared" si="3"/>
        <v>37024</v>
      </c>
      <c r="AN43" s="316"/>
      <c r="AO43" s="114"/>
    </row>
    <row r="44" spans="1:41" s="72" customFormat="1">
      <c r="A44" s="61">
        <v>39692</v>
      </c>
      <c r="B44" s="608">
        <v>4852</v>
      </c>
      <c r="C44" s="608">
        <f t="shared" si="12"/>
        <v>10352</v>
      </c>
      <c r="D44" s="608">
        <v>15204</v>
      </c>
      <c r="E44" s="609"/>
      <c r="F44" s="610">
        <f>+'Inflation, Current AC'!B92</f>
        <v>878.46655799999996</v>
      </c>
      <c r="G44" s="505">
        <f t="shared" si="8"/>
        <v>1.2772256266128688</v>
      </c>
      <c r="H44" s="526"/>
      <c r="I44" s="610">
        <f t="shared" si="9"/>
        <v>6197.0987403256395</v>
      </c>
      <c r="J44" s="610">
        <f t="shared" si="10"/>
        <v>13221.839686696418</v>
      </c>
      <c r="K44" s="610">
        <f t="shared" si="11"/>
        <v>19418.938427022058</v>
      </c>
      <c r="L44" s="609"/>
      <c r="M44" s="610">
        <f t="shared" si="13"/>
        <v>26324.750382168251</v>
      </c>
      <c r="N44" s="610">
        <f t="shared" si="14"/>
        <v>56043.281699998042</v>
      </c>
      <c r="O44" s="610">
        <f t="shared" si="15"/>
        <v>82368.03208216629</v>
      </c>
      <c r="P44" s="609"/>
      <c r="Q44" s="528">
        <f t="shared" si="16"/>
        <v>-5.562059244968498E-2</v>
      </c>
      <c r="R44" s="528">
        <f t="shared" si="17"/>
        <v>5.7374122421439688E-2</v>
      </c>
      <c r="S44" s="528">
        <f t="shared" si="18"/>
        <v>1.8431580765053468E-2</v>
      </c>
      <c r="T44" s="609"/>
      <c r="U44" s="528">
        <f t="shared" si="19"/>
        <v>-9.0864838865855391E-2</v>
      </c>
      <c r="V44" s="528">
        <f t="shared" si="20"/>
        <v>1.8122282579461135E-2</v>
      </c>
      <c r="W44" s="528">
        <f t="shared" si="21"/>
        <v>-1.9446206040790281E-2</v>
      </c>
      <c r="X44" s="321"/>
      <c r="Y44" s="749">
        <v>18166</v>
      </c>
      <c r="Z44" s="65">
        <f t="shared" si="0"/>
        <v>22390</v>
      </c>
      <c r="AA44" s="749">
        <v>40556</v>
      </c>
      <c r="AB44" s="316"/>
      <c r="AC44" s="65">
        <f t="shared" si="4"/>
        <v>81188</v>
      </c>
      <c r="AD44" s="65">
        <f t="shared" si="5"/>
        <v>101907</v>
      </c>
      <c r="AE44" s="65">
        <f t="shared" si="6"/>
        <v>183095</v>
      </c>
      <c r="AF44" s="316"/>
      <c r="AG44" s="749">
        <v>2275</v>
      </c>
      <c r="AH44" s="65">
        <f t="shared" si="1"/>
        <v>4211</v>
      </c>
      <c r="AI44" s="749">
        <v>6486</v>
      </c>
      <c r="AJ44" s="316"/>
      <c r="AK44" s="65">
        <f t="shared" si="7"/>
        <v>11791</v>
      </c>
      <c r="AL44" s="65">
        <f t="shared" si="2"/>
        <v>22051</v>
      </c>
      <c r="AM44" s="65">
        <f t="shared" si="3"/>
        <v>33842</v>
      </c>
      <c r="AN44" s="316"/>
      <c r="AO44" s="114"/>
    </row>
    <row r="45" spans="1:41" s="72" customFormat="1">
      <c r="A45" s="61">
        <v>39783</v>
      </c>
      <c r="B45" s="608">
        <v>5287.1</v>
      </c>
      <c r="C45" s="608">
        <f t="shared" si="12"/>
        <v>11438.999999999998</v>
      </c>
      <c r="D45" s="608">
        <v>16726.099999999999</v>
      </c>
      <c r="E45" s="609"/>
      <c r="F45" s="610">
        <f>+'Inflation, Current AC'!B93</f>
        <v>874.38825399999996</v>
      </c>
      <c r="G45" s="505">
        <f t="shared" si="8"/>
        <v>1.283182836534307</v>
      </c>
      <c r="H45" s="526"/>
      <c r="I45" s="610">
        <f t="shared" si="9"/>
        <v>6784.3159750405348</v>
      </c>
      <c r="J45" s="610">
        <f t="shared" si="10"/>
        <v>14678.328467115934</v>
      </c>
      <c r="K45" s="610">
        <f t="shared" si="11"/>
        <v>21462.64444215647</v>
      </c>
      <c r="L45" s="609"/>
      <c r="M45" s="610">
        <f t="shared" si="13"/>
        <v>25737.6187615165</v>
      </c>
      <c r="N45" s="610">
        <f t="shared" si="14"/>
        <v>55541.635926804491</v>
      </c>
      <c r="O45" s="610">
        <f t="shared" si="15"/>
        <v>81279.254688320987</v>
      </c>
      <c r="P45" s="609"/>
      <c r="Q45" s="528">
        <f t="shared" si="16"/>
        <v>-5.7369981903110601E-2</v>
      </c>
      <c r="R45" s="528">
        <f t="shared" si="17"/>
        <v>3.4359724293447913E-2</v>
      </c>
      <c r="S45" s="528">
        <f t="shared" si="18"/>
        <v>3.4367938163264444E-3</v>
      </c>
      <c r="T45" s="609"/>
      <c r="U45" s="528">
        <f t="shared" si="19"/>
        <v>-9.3212634070584999E-2</v>
      </c>
      <c r="V45" s="528">
        <f t="shared" si="20"/>
        <v>-4.503010257951523E-3</v>
      </c>
      <c r="W45" s="528">
        <f t="shared" si="21"/>
        <v>-3.4414942236178914E-2</v>
      </c>
      <c r="X45" s="321"/>
      <c r="Y45" s="749">
        <v>17152</v>
      </c>
      <c r="Z45" s="65">
        <f t="shared" si="0"/>
        <v>21018</v>
      </c>
      <c r="AA45" s="749">
        <v>38170</v>
      </c>
      <c r="AB45" s="316"/>
      <c r="AC45" s="65">
        <f t="shared" si="4"/>
        <v>75824</v>
      </c>
      <c r="AD45" s="65">
        <f t="shared" si="5"/>
        <v>94481</v>
      </c>
      <c r="AE45" s="65">
        <f t="shared" si="6"/>
        <v>170305</v>
      </c>
      <c r="AF45" s="316"/>
      <c r="AG45" s="749">
        <v>1980</v>
      </c>
      <c r="AH45" s="65">
        <f t="shared" si="1"/>
        <v>3764</v>
      </c>
      <c r="AI45" s="749">
        <v>5744</v>
      </c>
      <c r="AJ45" s="316"/>
      <c r="AK45" s="65">
        <f t="shared" si="7"/>
        <v>10506</v>
      </c>
      <c r="AL45" s="65">
        <f t="shared" si="2"/>
        <v>20413</v>
      </c>
      <c r="AM45" s="65">
        <f t="shared" si="3"/>
        <v>30919</v>
      </c>
      <c r="AN45" s="316"/>
      <c r="AO45" s="114"/>
    </row>
    <row r="46" spans="1:41" s="72" customFormat="1">
      <c r="A46" s="61">
        <v>39873</v>
      </c>
      <c r="B46" s="608">
        <v>4622.1000000000004</v>
      </c>
      <c r="C46" s="608">
        <f t="shared" si="12"/>
        <v>10353.200000000001</v>
      </c>
      <c r="D46" s="608">
        <v>14975.300000000001</v>
      </c>
      <c r="E46" s="609"/>
      <c r="F46" s="610">
        <f>+'Inflation, Current AC'!B94</f>
        <v>876.83523700000001</v>
      </c>
      <c r="G46" s="505">
        <f t="shared" si="8"/>
        <v>1.2796018597961523</v>
      </c>
      <c r="H46" s="526"/>
      <c r="I46" s="610">
        <f t="shared" si="9"/>
        <v>5914.4477561637959</v>
      </c>
      <c r="J46" s="610">
        <f t="shared" si="10"/>
        <v>13247.973974841525</v>
      </c>
      <c r="K46" s="610">
        <f t="shared" si="11"/>
        <v>19162.421731005321</v>
      </c>
      <c r="L46" s="609"/>
      <c r="M46" s="610">
        <f t="shared" si="13"/>
        <v>25133.64716824369</v>
      </c>
      <c r="N46" s="610">
        <f t="shared" si="14"/>
        <v>54451.906991966949</v>
      </c>
      <c r="O46" s="610">
        <f t="shared" si="15"/>
        <v>79585.554160210639</v>
      </c>
      <c r="P46" s="609"/>
      <c r="Q46" s="528">
        <f t="shared" si="16"/>
        <v>-5.4212733879696828E-2</v>
      </c>
      <c r="R46" s="528">
        <f t="shared" si="17"/>
        <v>2.9018823212223488E-3</v>
      </c>
      <c r="S46" s="528">
        <f t="shared" si="18"/>
        <v>-1.5866034269490625E-2</v>
      </c>
      <c r="T46" s="609"/>
      <c r="U46" s="528">
        <f t="shared" si="19"/>
        <v>-8.9352307151102872E-2</v>
      </c>
      <c r="V46" s="528">
        <f t="shared" si="20"/>
        <v>-3.3953656760336015E-2</v>
      </c>
      <c r="W46" s="528">
        <f t="shared" si="21"/>
        <v>-5.2163388270624056E-2</v>
      </c>
      <c r="X46" s="321"/>
      <c r="Y46" s="749">
        <v>14351</v>
      </c>
      <c r="Z46" s="65">
        <f t="shared" si="0"/>
        <v>16393</v>
      </c>
      <c r="AA46" s="749">
        <v>30744</v>
      </c>
      <c r="AB46" s="316"/>
      <c r="AC46" s="65">
        <f t="shared" si="4"/>
        <v>68701</v>
      </c>
      <c r="AD46" s="65">
        <f t="shared" si="5"/>
        <v>83965</v>
      </c>
      <c r="AE46" s="65">
        <f t="shared" si="6"/>
        <v>152666</v>
      </c>
      <c r="AF46" s="316"/>
      <c r="AG46" s="749">
        <v>1513</v>
      </c>
      <c r="AH46" s="65">
        <f t="shared" si="1"/>
        <v>2885</v>
      </c>
      <c r="AI46" s="749">
        <v>4398</v>
      </c>
      <c r="AJ46" s="316"/>
      <c r="AK46" s="65">
        <f t="shared" si="7"/>
        <v>9184</v>
      </c>
      <c r="AL46" s="65">
        <f t="shared" si="2"/>
        <v>17513</v>
      </c>
      <c r="AM46" s="65">
        <f t="shared" si="3"/>
        <v>26697</v>
      </c>
      <c r="AN46" s="316"/>
      <c r="AO46" s="114"/>
    </row>
    <row r="47" spans="1:41" s="72" customFormat="1">
      <c r="A47" s="61">
        <v>39965</v>
      </c>
      <c r="B47" s="608">
        <v>4839.3</v>
      </c>
      <c r="C47" s="608">
        <f t="shared" si="12"/>
        <v>10020.399999999998</v>
      </c>
      <c r="D47" s="608">
        <v>14859.699999999999</v>
      </c>
      <c r="E47" s="609"/>
      <c r="F47" s="610">
        <f>+'Inflation, Current AC'!B95</f>
        <v>881.72920099999999</v>
      </c>
      <c r="G47" s="505">
        <f t="shared" si="8"/>
        <v>1.2724995369638439</v>
      </c>
      <c r="H47" s="526"/>
      <c r="I47" s="610">
        <f t="shared" si="9"/>
        <v>6158.0070092291298</v>
      </c>
      <c r="J47" s="610">
        <f t="shared" si="10"/>
        <v>12750.954360192498</v>
      </c>
      <c r="K47" s="610">
        <f t="shared" si="11"/>
        <v>18908.961369421628</v>
      </c>
      <c r="L47" s="609"/>
      <c r="M47" s="610">
        <f t="shared" si="13"/>
        <v>25053.869480759102</v>
      </c>
      <c r="N47" s="610">
        <f t="shared" si="14"/>
        <v>53899.096488846371</v>
      </c>
      <c r="O47" s="610">
        <f t="shared" si="15"/>
        <v>78952.965969605473</v>
      </c>
      <c r="P47" s="609"/>
      <c r="Q47" s="528">
        <f t="shared" si="16"/>
        <v>-3.2265231559198138E-2</v>
      </c>
      <c r="R47" s="528">
        <f t="shared" si="17"/>
        <v>-1.2896957778792295E-2</v>
      </c>
      <c r="S47" s="528">
        <f t="shared" si="18"/>
        <v>-1.9126720078768367E-2</v>
      </c>
      <c r="T47" s="609"/>
      <c r="U47" s="528">
        <f t="shared" si="19"/>
        <v>-6.3584945157927009E-2</v>
      </c>
      <c r="V47" s="528">
        <f t="shared" si="20"/>
        <v>-4.458576974100914E-2</v>
      </c>
      <c r="W47" s="528">
        <f t="shared" si="21"/>
        <v>-5.0697684191793768E-2</v>
      </c>
      <c r="X47" s="321"/>
      <c r="Y47" s="749">
        <v>13234</v>
      </c>
      <c r="Z47" s="65">
        <f t="shared" si="0"/>
        <v>15676</v>
      </c>
      <c r="AA47" s="749">
        <v>28910</v>
      </c>
      <c r="AB47" s="316"/>
      <c r="AC47" s="65">
        <f t="shared" si="4"/>
        <v>62903</v>
      </c>
      <c r="AD47" s="65">
        <f t="shared" si="5"/>
        <v>75477</v>
      </c>
      <c r="AE47" s="65">
        <f t="shared" si="6"/>
        <v>138380</v>
      </c>
      <c r="AF47" s="316"/>
      <c r="AG47" s="749">
        <v>1536</v>
      </c>
      <c r="AH47" s="65">
        <f t="shared" si="1"/>
        <v>3393</v>
      </c>
      <c r="AI47" s="749">
        <v>4929</v>
      </c>
      <c r="AJ47" s="316"/>
      <c r="AK47" s="65">
        <f t="shared" si="7"/>
        <v>7304</v>
      </c>
      <c r="AL47" s="65">
        <f t="shared" si="2"/>
        <v>14253</v>
      </c>
      <c r="AM47" s="65">
        <f t="shared" si="3"/>
        <v>21557</v>
      </c>
      <c r="AN47" s="316"/>
      <c r="AO47" s="114"/>
    </row>
    <row r="48" spans="1:41" s="72" customFormat="1">
      <c r="A48" s="61">
        <v>40057</v>
      </c>
      <c r="B48" s="608">
        <v>4963</v>
      </c>
      <c r="C48" s="608">
        <f t="shared" si="12"/>
        <v>10245.599999999999</v>
      </c>
      <c r="D48" s="608">
        <v>15208.599999999999</v>
      </c>
      <c r="E48" s="609"/>
      <c r="F48" s="610">
        <f>+'Inflation, Current AC'!B96</f>
        <v>893.14845000000003</v>
      </c>
      <c r="G48" s="505">
        <f t="shared" si="8"/>
        <v>1.2562301373304741</v>
      </c>
      <c r="H48" s="526"/>
      <c r="I48" s="610">
        <f t="shared" si="9"/>
        <v>6234.6701715711424</v>
      </c>
      <c r="J48" s="610">
        <f t="shared" si="10"/>
        <v>12870.831495033102</v>
      </c>
      <c r="K48" s="610">
        <f t="shared" si="11"/>
        <v>19105.501666604247</v>
      </c>
      <c r="L48" s="609"/>
      <c r="M48" s="610">
        <f t="shared" si="13"/>
        <v>25091.4409120046</v>
      </c>
      <c r="N48" s="610">
        <f t="shared" si="14"/>
        <v>53548.088297183058</v>
      </c>
      <c r="O48" s="610">
        <f t="shared" si="15"/>
        <v>78639.529209187662</v>
      </c>
      <c r="P48" s="609"/>
      <c r="Q48" s="528">
        <f t="shared" si="16"/>
        <v>-2.261548225867227E-2</v>
      </c>
      <c r="R48" s="528">
        <f t="shared" si="17"/>
        <v>-2.0508258265252044E-2</v>
      </c>
      <c r="S48" s="528">
        <f t="shared" si="18"/>
        <v>-2.1181686801972521E-2</v>
      </c>
      <c r="T48" s="609"/>
      <c r="U48" s="528">
        <f t="shared" si="19"/>
        <v>-4.6849806826622986E-2</v>
      </c>
      <c r="V48" s="528">
        <f t="shared" si="20"/>
        <v>-4.4522614078380651E-2</v>
      </c>
      <c r="W48" s="528">
        <f t="shared" si="21"/>
        <v>-4.5266382827493734E-2</v>
      </c>
      <c r="X48" s="321"/>
      <c r="Y48" s="749">
        <v>15880</v>
      </c>
      <c r="Z48" s="65">
        <f t="shared" si="0"/>
        <v>18447</v>
      </c>
      <c r="AA48" s="749">
        <v>34327</v>
      </c>
      <c r="AB48" s="316"/>
      <c r="AC48" s="65">
        <f t="shared" si="4"/>
        <v>60617</v>
      </c>
      <c r="AD48" s="65">
        <f t="shared" si="5"/>
        <v>71534</v>
      </c>
      <c r="AE48" s="65">
        <f t="shared" si="6"/>
        <v>132151</v>
      </c>
      <c r="AF48" s="316"/>
      <c r="AG48" s="749">
        <v>1634</v>
      </c>
      <c r="AH48" s="385">
        <f t="shared" si="1"/>
        <v>2782</v>
      </c>
      <c r="AI48" s="749">
        <v>4416</v>
      </c>
      <c r="AJ48" s="316"/>
      <c r="AK48" s="385">
        <f t="shared" si="7"/>
        <v>6663</v>
      </c>
      <c r="AL48" s="385">
        <f t="shared" si="2"/>
        <v>12824</v>
      </c>
      <c r="AM48" s="385">
        <f t="shared" si="3"/>
        <v>19487</v>
      </c>
      <c r="AN48" s="316"/>
      <c r="AO48" s="114"/>
    </row>
    <row r="49" spans="1:41" s="72" customFormat="1">
      <c r="A49" s="61">
        <v>40148</v>
      </c>
      <c r="B49" s="608">
        <v>5671.6</v>
      </c>
      <c r="C49" s="608">
        <f t="shared" si="12"/>
        <v>11522.499999999998</v>
      </c>
      <c r="D49" s="608">
        <v>17194.099999999999</v>
      </c>
      <c r="E49" s="609"/>
      <c r="F49" s="610">
        <f>+'Inflation, Current AC'!B97</f>
        <v>891.51712899999995</v>
      </c>
      <c r="G49" s="505">
        <f t="shared" si="8"/>
        <v>1.2585288195848001</v>
      </c>
      <c r="H49" s="526"/>
      <c r="I49" s="610">
        <f t="shared" si="9"/>
        <v>7137.8720531571525</v>
      </c>
      <c r="J49" s="610">
        <f t="shared" si="10"/>
        <v>14501.398323665857</v>
      </c>
      <c r="K49" s="610">
        <f t="shared" si="11"/>
        <v>21639.270376823009</v>
      </c>
      <c r="L49" s="609"/>
      <c r="M49" s="610">
        <f t="shared" si="13"/>
        <v>25444.996990121221</v>
      </c>
      <c r="N49" s="610">
        <f t="shared" si="14"/>
        <v>53371.158153732977</v>
      </c>
      <c r="O49" s="610">
        <f t="shared" si="15"/>
        <v>78816.155143854208</v>
      </c>
      <c r="P49" s="609"/>
      <c r="Q49" s="528">
        <f t="shared" si="16"/>
        <v>9.9710517851399061E-3</v>
      </c>
      <c r="R49" s="528">
        <f t="shared" si="17"/>
        <v>-1.8456192164270413E-2</v>
      </c>
      <c r="S49" s="528">
        <f t="shared" si="18"/>
        <v>-9.4538266511968727E-3</v>
      </c>
      <c r="T49" s="609"/>
      <c r="U49" s="528">
        <f t="shared" si="19"/>
        <v>-1.1369418985753832E-2</v>
      </c>
      <c r="V49" s="528">
        <f t="shared" si="20"/>
        <v>-3.9078391135829671E-2</v>
      </c>
      <c r="W49" s="528">
        <f t="shared" si="21"/>
        <v>-3.0304160070265818E-2</v>
      </c>
      <c r="X49" s="321"/>
      <c r="Y49" s="749">
        <v>17504</v>
      </c>
      <c r="Z49" s="65">
        <f t="shared" si="0"/>
        <v>18796</v>
      </c>
      <c r="AA49" s="749">
        <v>36300</v>
      </c>
      <c r="AB49" s="316"/>
      <c r="AC49" s="65">
        <f t="shared" si="4"/>
        <v>60969</v>
      </c>
      <c r="AD49" s="65">
        <f t="shared" si="5"/>
        <v>69312</v>
      </c>
      <c r="AE49" s="65">
        <f t="shared" si="6"/>
        <v>130281</v>
      </c>
      <c r="AF49" s="316"/>
      <c r="AG49" s="749">
        <v>1707</v>
      </c>
      <c r="AH49" s="385">
        <f t="shared" si="1"/>
        <v>2556</v>
      </c>
      <c r="AI49" s="749">
        <v>4263</v>
      </c>
      <c r="AJ49" s="316"/>
      <c r="AK49" s="385">
        <f t="shared" si="7"/>
        <v>6390</v>
      </c>
      <c r="AL49" s="385">
        <f t="shared" si="2"/>
        <v>11616</v>
      </c>
      <c r="AM49" s="385">
        <f t="shared" si="3"/>
        <v>18006</v>
      </c>
      <c r="AN49" s="316"/>
      <c r="AO49" s="114"/>
    </row>
    <row r="50" spans="1:41" s="72" customFormat="1">
      <c r="A50" s="61">
        <v>40238</v>
      </c>
      <c r="B50" s="608">
        <v>5104.3</v>
      </c>
      <c r="C50" s="608">
        <f t="shared" si="12"/>
        <v>10730.2</v>
      </c>
      <c r="D50" s="608">
        <v>15834.5</v>
      </c>
      <c r="E50" s="609"/>
      <c r="F50" s="610">
        <f>+'Inflation, Current AC'!B98</f>
        <v>894.77977199999998</v>
      </c>
      <c r="G50" s="505">
        <f t="shared" si="8"/>
        <v>1.2539398353766094</v>
      </c>
      <c r="H50" s="526"/>
      <c r="I50" s="610">
        <f t="shared" si="9"/>
        <v>6400.4851017128276</v>
      </c>
      <c r="J50" s="610">
        <f t="shared" si="10"/>
        <v>13455.025221558095</v>
      </c>
      <c r="K50" s="610">
        <f t="shared" si="11"/>
        <v>19855.510323270923</v>
      </c>
      <c r="L50" s="609"/>
      <c r="M50" s="610">
        <f t="shared" si="13"/>
        <v>25931.034335670254</v>
      </c>
      <c r="N50" s="610">
        <f t="shared" si="14"/>
        <v>53578.209400449559</v>
      </c>
      <c r="O50" s="610">
        <f t="shared" si="15"/>
        <v>79509.24373611981</v>
      </c>
      <c r="P50" s="609"/>
      <c r="Q50" s="528">
        <f t="shared" si="16"/>
        <v>5.1383318431472702E-2</v>
      </c>
      <c r="R50" s="528">
        <f t="shared" si="17"/>
        <v>2.6671005716223384E-3</v>
      </c>
      <c r="S50" s="528">
        <f t="shared" si="18"/>
        <v>1.8051537559234498E-2</v>
      </c>
      <c r="T50" s="609"/>
      <c r="U50" s="528">
        <f t="shared" si="19"/>
        <v>3.1725883716314129E-2</v>
      </c>
      <c r="V50" s="528">
        <f t="shared" si="20"/>
        <v>-1.604530749761035E-2</v>
      </c>
      <c r="W50" s="528">
        <f t="shared" si="21"/>
        <v>-9.5884768154297362E-4</v>
      </c>
      <c r="X50" s="321"/>
      <c r="Y50" s="749">
        <v>18322</v>
      </c>
      <c r="Z50" s="65">
        <f t="shared" si="0"/>
        <v>20043</v>
      </c>
      <c r="AA50" s="749">
        <v>38365</v>
      </c>
      <c r="AB50" s="316"/>
      <c r="AC50" s="65">
        <f t="shared" si="4"/>
        <v>64940</v>
      </c>
      <c r="AD50" s="65">
        <f t="shared" si="5"/>
        <v>72962</v>
      </c>
      <c r="AE50" s="65">
        <f t="shared" si="6"/>
        <v>137902</v>
      </c>
      <c r="AF50" s="316"/>
      <c r="AG50" s="749">
        <v>1596</v>
      </c>
      <c r="AH50" s="385">
        <f t="shared" si="1"/>
        <v>3132</v>
      </c>
      <c r="AI50" s="749">
        <v>4728</v>
      </c>
      <c r="AJ50" s="316"/>
      <c r="AK50" s="385">
        <f t="shared" si="7"/>
        <v>6473</v>
      </c>
      <c r="AL50" s="385">
        <f t="shared" si="2"/>
        <v>11863</v>
      </c>
      <c r="AM50" s="385">
        <f t="shared" si="3"/>
        <v>18336</v>
      </c>
      <c r="AN50" s="316"/>
      <c r="AO50" s="114"/>
    </row>
    <row r="51" spans="1:41" s="72" customFormat="1">
      <c r="A51" s="61">
        <v>40330</v>
      </c>
      <c r="B51" s="608">
        <v>5205.7</v>
      </c>
      <c r="C51" s="608">
        <f t="shared" si="12"/>
        <v>10393.799999999999</v>
      </c>
      <c r="D51" s="608">
        <v>15599.5</v>
      </c>
      <c r="E51" s="609"/>
      <c r="F51" s="610">
        <f>+'Inflation, Current AC'!B99</f>
        <v>896.41109300000005</v>
      </c>
      <c r="G51" s="505">
        <f t="shared" si="8"/>
        <v>1.2516578707711283</v>
      </c>
      <c r="H51" s="526"/>
      <c r="I51" s="610">
        <f t="shared" si="9"/>
        <v>6515.7553778732627</v>
      </c>
      <c r="J51" s="610">
        <f t="shared" si="10"/>
        <v>13009.481577220953</v>
      </c>
      <c r="K51" s="610">
        <f t="shared" si="11"/>
        <v>19525.236955094217</v>
      </c>
      <c r="L51" s="609"/>
      <c r="M51" s="610">
        <f t="shared" si="13"/>
        <v>26288.782704314384</v>
      </c>
      <c r="N51" s="610">
        <f t="shared" si="14"/>
        <v>53836.736617478004</v>
      </c>
      <c r="O51" s="610">
        <f t="shared" si="15"/>
        <v>80125.519321792395</v>
      </c>
      <c r="P51" s="609"/>
      <c r="Q51" s="528">
        <f t="shared" si="16"/>
        <v>6.8574781255580364E-2</v>
      </c>
      <c r="R51" s="528">
        <f t="shared" si="17"/>
        <v>1.7253810068161402E-2</v>
      </c>
      <c r="S51" s="528">
        <f t="shared" si="18"/>
        <v>3.3539976459197707E-2</v>
      </c>
      <c r="T51" s="609"/>
      <c r="U51" s="528">
        <f t="shared" si="19"/>
        <v>4.9290319186170883E-2</v>
      </c>
      <c r="V51" s="528">
        <f t="shared" si="20"/>
        <v>-1.1569743359477469E-3</v>
      </c>
      <c r="W51" s="528">
        <f t="shared" si="21"/>
        <v>1.4851289470725115E-2</v>
      </c>
      <c r="X51" s="321"/>
      <c r="Y51" s="749">
        <v>17963</v>
      </c>
      <c r="Z51" s="65">
        <f t="shared" si="0"/>
        <v>23427</v>
      </c>
      <c r="AA51" s="749">
        <v>41390</v>
      </c>
      <c r="AB51" s="316"/>
      <c r="AC51" s="65">
        <f t="shared" si="4"/>
        <v>69669</v>
      </c>
      <c r="AD51" s="65">
        <f t="shared" si="5"/>
        <v>80713</v>
      </c>
      <c r="AE51" s="65">
        <f t="shared" si="6"/>
        <v>150382</v>
      </c>
      <c r="AF51" s="316"/>
      <c r="AG51" s="749">
        <v>1984</v>
      </c>
      <c r="AH51" s="385">
        <f t="shared" si="1"/>
        <v>4032</v>
      </c>
      <c r="AI51" s="749">
        <v>6016</v>
      </c>
      <c r="AJ51" s="316"/>
      <c r="AK51" s="385">
        <f t="shared" si="7"/>
        <v>6921</v>
      </c>
      <c r="AL51" s="385">
        <f t="shared" si="2"/>
        <v>12502</v>
      </c>
      <c r="AM51" s="385">
        <f t="shared" si="3"/>
        <v>19423</v>
      </c>
      <c r="AN51" s="316"/>
      <c r="AO51" s="114"/>
    </row>
    <row r="52" spans="1:41" s="72" customFormat="1">
      <c r="A52" s="61">
        <v>40422</v>
      </c>
      <c r="B52" s="608">
        <v>5300.7</v>
      </c>
      <c r="C52" s="608">
        <f t="shared" si="12"/>
        <v>10421.900000000001</v>
      </c>
      <c r="D52" s="608">
        <v>15722.6</v>
      </c>
      <c r="E52" s="609"/>
      <c r="F52" s="610">
        <f>+'Inflation, Current AC'!B100</f>
        <v>906.19902100000002</v>
      </c>
      <c r="G52" s="505">
        <f t="shared" si="8"/>
        <v>1.2381386141444528</v>
      </c>
      <c r="H52" s="526"/>
      <c r="I52" s="610">
        <f t="shared" si="9"/>
        <v>6563.001351995501</v>
      </c>
      <c r="J52" s="610">
        <f t="shared" si="10"/>
        <v>12903.756822752075</v>
      </c>
      <c r="K52" s="610">
        <f t="shared" si="11"/>
        <v>19466.758174747574</v>
      </c>
      <c r="L52" s="609"/>
      <c r="M52" s="610">
        <f t="shared" si="13"/>
        <v>26617.113884738741</v>
      </c>
      <c r="N52" s="610">
        <f t="shared" si="14"/>
        <v>53869.661945196982</v>
      </c>
      <c r="O52" s="610">
        <f t="shared" si="15"/>
        <v>80486.775829935723</v>
      </c>
      <c r="P52" s="609"/>
      <c r="Q52" s="528">
        <f t="shared" si="16"/>
        <v>7.9689521345407632E-2</v>
      </c>
      <c r="R52" s="528">
        <f t="shared" si="17"/>
        <v>2.401909734605856E-2</v>
      </c>
      <c r="S52" s="528">
        <f t="shared" si="18"/>
        <v>4.1784240493316194E-2</v>
      </c>
      <c r="T52" s="609"/>
      <c r="U52" s="528">
        <f t="shared" si="19"/>
        <v>6.0804518085854742E-2</v>
      </c>
      <c r="V52" s="528">
        <f t="shared" si="20"/>
        <v>6.0053245267925881E-3</v>
      </c>
      <c r="W52" s="528">
        <f t="shared" si="21"/>
        <v>2.3490051877526286E-2</v>
      </c>
      <c r="X52" s="321"/>
      <c r="Y52" s="749">
        <v>18961</v>
      </c>
      <c r="Z52" s="65">
        <f t="shared" si="0"/>
        <v>25213</v>
      </c>
      <c r="AA52" s="749">
        <v>44174</v>
      </c>
      <c r="AB52" s="316"/>
      <c r="AC52" s="65">
        <f t="shared" si="4"/>
        <v>72750</v>
      </c>
      <c r="AD52" s="65">
        <f t="shared" si="5"/>
        <v>87479</v>
      </c>
      <c r="AE52" s="65">
        <f t="shared" si="6"/>
        <v>160229</v>
      </c>
      <c r="AF52" s="316"/>
      <c r="AG52" s="749">
        <v>1979</v>
      </c>
      <c r="AH52" s="385">
        <f t="shared" si="1"/>
        <v>3773</v>
      </c>
      <c r="AI52" s="749">
        <v>5752</v>
      </c>
      <c r="AJ52" s="316"/>
      <c r="AK52" s="385">
        <f t="shared" si="7"/>
        <v>7266</v>
      </c>
      <c r="AL52" s="385">
        <f t="shared" si="2"/>
        <v>13493</v>
      </c>
      <c r="AM52" s="385">
        <f t="shared" si="3"/>
        <v>20759</v>
      </c>
      <c r="AN52" s="316"/>
      <c r="AO52" s="114"/>
    </row>
    <row r="53" spans="1:41" s="72" customFormat="1">
      <c r="A53" s="61">
        <v>40513</v>
      </c>
      <c r="B53" s="608">
        <v>5928.7</v>
      </c>
      <c r="C53" s="608">
        <f t="shared" si="12"/>
        <v>11515.7</v>
      </c>
      <c r="D53" s="608">
        <v>17444.400000000001</v>
      </c>
      <c r="E53" s="609"/>
      <c r="F53" s="610">
        <f>+'Inflation, Current AC'!B101</f>
        <v>927.40619900000002</v>
      </c>
      <c r="G53" s="505">
        <f t="shared" si="8"/>
        <v>1.2098258575474543</v>
      </c>
      <c r="H53" s="526"/>
      <c r="I53" s="610">
        <f t="shared" si="9"/>
        <v>7172.6945616415924</v>
      </c>
      <c r="J53" s="610">
        <f t="shared" si="10"/>
        <v>13931.99162775922</v>
      </c>
      <c r="K53" s="610">
        <f t="shared" si="11"/>
        <v>21104.686189400814</v>
      </c>
      <c r="L53" s="609"/>
      <c r="M53" s="610">
        <f t="shared" si="13"/>
        <v>26651.936393223179</v>
      </c>
      <c r="N53" s="610">
        <f t="shared" si="14"/>
        <v>53300.255249290341</v>
      </c>
      <c r="O53" s="610">
        <f t="shared" si="15"/>
        <v>79952.191642513528</v>
      </c>
      <c r="P53" s="609"/>
      <c r="Q53" s="528">
        <f t="shared" si="16"/>
        <v>7.1825238853503226E-2</v>
      </c>
      <c r="R53" s="528">
        <f t="shared" si="17"/>
        <v>2.1828734958485585E-2</v>
      </c>
      <c r="S53" s="528">
        <f t="shared" si="18"/>
        <v>3.797216156766714E-2</v>
      </c>
      <c r="T53" s="609"/>
      <c r="U53" s="528">
        <f t="shared" si="19"/>
        <v>4.7433269635305475E-2</v>
      </c>
      <c r="V53" s="528">
        <f t="shared" si="20"/>
        <v>-1.3284872746887055E-3</v>
      </c>
      <c r="W53" s="528">
        <f t="shared" si="21"/>
        <v>1.4413751807428765E-2</v>
      </c>
      <c r="X53" s="321"/>
      <c r="Y53" s="749">
        <v>19626</v>
      </c>
      <c r="Z53" s="65">
        <f t="shared" si="0"/>
        <v>26706</v>
      </c>
      <c r="AA53" s="749">
        <v>46332</v>
      </c>
      <c r="AB53" s="316"/>
      <c r="AC53" s="65">
        <f t="shared" si="4"/>
        <v>74872</v>
      </c>
      <c r="AD53" s="65">
        <f t="shared" si="5"/>
        <v>95389</v>
      </c>
      <c r="AE53" s="65">
        <f t="shared" si="6"/>
        <v>170261</v>
      </c>
      <c r="AF53" s="316"/>
      <c r="AG53" s="749">
        <v>2012</v>
      </c>
      <c r="AH53" s="385">
        <f t="shared" si="1"/>
        <v>3028</v>
      </c>
      <c r="AI53" s="749">
        <v>5040</v>
      </c>
      <c r="AJ53" s="316"/>
      <c r="AK53" s="385">
        <f t="shared" si="7"/>
        <v>7571</v>
      </c>
      <c r="AL53" s="385">
        <f t="shared" si="2"/>
        <v>13965</v>
      </c>
      <c r="AM53" s="385">
        <f t="shared" si="3"/>
        <v>21536</v>
      </c>
      <c r="AN53" s="316"/>
      <c r="AO53" s="114"/>
    </row>
    <row r="54" spans="1:41" s="72" customFormat="1">
      <c r="A54" s="61">
        <v>40603</v>
      </c>
      <c r="B54" s="608">
        <v>5463.5</v>
      </c>
      <c r="C54" s="608">
        <f t="shared" si="12"/>
        <v>10899.9</v>
      </c>
      <c r="D54" s="608">
        <v>16363.4</v>
      </c>
      <c r="E54" s="609"/>
      <c r="F54" s="610">
        <f>+'Inflation, Current AC'!B102</f>
        <v>934.74714500000005</v>
      </c>
      <c r="G54" s="505">
        <f t="shared" si="8"/>
        <v>1.2003246075707457</v>
      </c>
      <c r="H54" s="526"/>
      <c r="I54" s="610">
        <f t="shared" si="9"/>
        <v>6557.9734934627686</v>
      </c>
      <c r="J54" s="610">
        <f t="shared" si="10"/>
        <v>13083.418190060371</v>
      </c>
      <c r="K54" s="610">
        <f t="shared" si="11"/>
        <v>19641.391683523139</v>
      </c>
      <c r="L54" s="609"/>
      <c r="M54" s="610">
        <f t="shared" si="13"/>
        <v>26809.424784973125</v>
      </c>
      <c r="N54" s="610">
        <f t="shared" si="14"/>
        <v>52928.648217792623</v>
      </c>
      <c r="O54" s="610">
        <f t="shared" si="15"/>
        <v>79738.073002765741</v>
      </c>
      <c r="P54" s="609"/>
      <c r="Q54" s="528">
        <f t="shared" si="16"/>
        <v>6.4164990135191502E-2</v>
      </c>
      <c r="R54" s="528">
        <f t="shared" si="17"/>
        <v>1.675968456232213E-2</v>
      </c>
      <c r="S54" s="528">
        <f t="shared" si="18"/>
        <v>3.2220283405365535E-2</v>
      </c>
      <c r="T54" s="609"/>
      <c r="U54" s="528">
        <f t="shared" si="19"/>
        <v>3.3874099965791604E-2</v>
      </c>
      <c r="V54" s="528">
        <f t="shared" si="20"/>
        <v>-1.2123607524880953E-2</v>
      </c>
      <c r="W54" s="528">
        <f t="shared" si="21"/>
        <v>2.8780209179877225E-3</v>
      </c>
      <c r="X54" s="321"/>
      <c r="Y54" s="749">
        <v>19522</v>
      </c>
      <c r="Z54" s="65">
        <f t="shared" si="0"/>
        <v>22612</v>
      </c>
      <c r="AA54" s="749">
        <v>42134</v>
      </c>
      <c r="AB54" s="316"/>
      <c r="AC54" s="65">
        <f t="shared" si="4"/>
        <v>76072</v>
      </c>
      <c r="AD54" s="65">
        <f t="shared" si="5"/>
        <v>97958</v>
      </c>
      <c r="AE54" s="65">
        <f t="shared" si="6"/>
        <v>174030</v>
      </c>
      <c r="AF54" s="316"/>
      <c r="AG54" s="749">
        <v>2093</v>
      </c>
      <c r="AH54" s="385">
        <f t="shared" si="1"/>
        <v>4013</v>
      </c>
      <c r="AI54" s="749">
        <v>6106</v>
      </c>
      <c r="AJ54" s="316"/>
      <c r="AK54" s="385">
        <f t="shared" si="7"/>
        <v>8068</v>
      </c>
      <c r="AL54" s="385">
        <f t="shared" si="2"/>
        <v>14846</v>
      </c>
      <c r="AM54" s="385">
        <f t="shared" si="3"/>
        <v>22914</v>
      </c>
      <c r="AN54" s="316"/>
      <c r="AO54" s="114"/>
    </row>
    <row r="55" spans="1:41" s="72" customFormat="1">
      <c r="A55" s="61">
        <v>40695</v>
      </c>
      <c r="B55" s="11">
        <v>5519.9</v>
      </c>
      <c r="C55" s="65">
        <f t="shared" si="12"/>
        <v>10707.2</v>
      </c>
      <c r="D55" s="11">
        <v>16227.1</v>
      </c>
      <c r="E55" s="321"/>
      <c r="F55" s="401">
        <f>+'Inflation, Current AC'!B103</f>
        <v>943.71941300000003</v>
      </c>
      <c r="G55" s="505">
        <f t="shared" si="8"/>
        <v>1.1889127049249331</v>
      </c>
      <c r="H55" s="319"/>
      <c r="I55" s="401">
        <f t="shared" si="9"/>
        <v>6562.6792399151373</v>
      </c>
      <c r="J55" s="401">
        <f t="shared" si="10"/>
        <v>12729.926114172244</v>
      </c>
      <c r="K55" s="401">
        <f t="shared" si="11"/>
        <v>19292.60535408738</v>
      </c>
      <c r="L55" s="321"/>
      <c r="M55" s="401">
        <f t="shared" si="13"/>
        <v>26856.348647015002</v>
      </c>
      <c r="N55" s="401">
        <f t="shared" si="14"/>
        <v>52649.092754743913</v>
      </c>
      <c r="O55" s="401">
        <f t="shared" si="15"/>
        <v>79505.441401758915</v>
      </c>
      <c r="P55" s="321"/>
      <c r="Q55" s="376">
        <f t="shared" si="16"/>
        <v>6.0550213420165644E-2</v>
      </c>
      <c r="R55" s="376">
        <f t="shared" si="17"/>
        <v>1.52149230277836E-2</v>
      </c>
      <c r="S55" s="376">
        <f t="shared" si="18"/>
        <v>3.0089274664887089E-2</v>
      </c>
      <c r="T55" s="321"/>
      <c r="U55" s="376">
        <f t="shared" si="19"/>
        <v>2.1589662369854379E-2</v>
      </c>
      <c r="V55" s="376">
        <f t="shared" si="20"/>
        <v>-2.2060101286832556E-2</v>
      </c>
      <c r="W55" s="376">
        <f t="shared" si="21"/>
        <v>-7.7388318388700306E-3</v>
      </c>
      <c r="X55" s="321"/>
      <c r="Y55" s="749">
        <v>16733</v>
      </c>
      <c r="Z55" s="65">
        <f t="shared" si="0"/>
        <v>22238</v>
      </c>
      <c r="AA55" s="749">
        <v>38971</v>
      </c>
      <c r="AB55" s="316"/>
      <c r="AC55" s="65">
        <f t="shared" si="4"/>
        <v>74842</v>
      </c>
      <c r="AD55" s="65">
        <f t="shared" si="5"/>
        <v>96769</v>
      </c>
      <c r="AE55" s="65">
        <f t="shared" si="6"/>
        <v>171611</v>
      </c>
      <c r="AF55" s="316"/>
      <c r="AG55" s="749">
        <v>2093</v>
      </c>
      <c r="AH55" s="385">
        <f t="shared" si="1"/>
        <v>4733</v>
      </c>
      <c r="AI55" s="749">
        <v>6826</v>
      </c>
      <c r="AJ55" s="316"/>
      <c r="AK55" s="385">
        <f t="shared" si="7"/>
        <v>8177</v>
      </c>
      <c r="AL55" s="385">
        <f t="shared" si="2"/>
        <v>15547</v>
      </c>
      <c r="AM55" s="385">
        <f t="shared" si="3"/>
        <v>23724</v>
      </c>
      <c r="AN55" s="316"/>
      <c r="AO55" s="114"/>
    </row>
    <row r="56" spans="1:41" s="72" customFormat="1">
      <c r="A56" s="61">
        <v>40787</v>
      </c>
      <c r="B56" s="11">
        <v>5775.3</v>
      </c>
      <c r="C56" s="65">
        <f t="shared" si="12"/>
        <v>10832.3</v>
      </c>
      <c r="D56" s="11">
        <v>16607.599999999999</v>
      </c>
      <c r="E56" s="321"/>
      <c r="F56" s="401">
        <f>+'Inflation, Current AC'!B104</f>
        <v>947.79771600000004</v>
      </c>
      <c r="G56" s="505">
        <f t="shared" si="8"/>
        <v>1.1837969020807388</v>
      </c>
      <c r="H56" s="319"/>
      <c r="I56" s="401">
        <f t="shared" si="9"/>
        <v>6836.782248586891</v>
      </c>
      <c r="J56" s="401">
        <f t="shared" si="10"/>
        <v>12823.243182409187</v>
      </c>
      <c r="K56" s="401">
        <f t="shared" si="11"/>
        <v>19660.025430996076</v>
      </c>
      <c r="L56" s="321"/>
      <c r="M56" s="401">
        <f t="shared" si="13"/>
        <v>27130.129543606388</v>
      </c>
      <c r="N56" s="401">
        <f t="shared" si="14"/>
        <v>52568.579114401029</v>
      </c>
      <c r="O56" s="401">
        <f t="shared" si="15"/>
        <v>79698.70865800741</v>
      </c>
      <c r="P56" s="321"/>
      <c r="Q56" s="376">
        <f t="shared" si="16"/>
        <v>6.6021999501933326E-2</v>
      </c>
      <c r="R56" s="376">
        <f t="shared" si="17"/>
        <v>2.0588180661459621E-2</v>
      </c>
      <c r="S56" s="376">
        <f t="shared" si="18"/>
        <v>3.5614220202732971E-2</v>
      </c>
      <c r="T56" s="321"/>
      <c r="U56" s="376">
        <f t="shared" si="19"/>
        <v>1.9273902538388787E-2</v>
      </c>
      <c r="V56" s="376">
        <f t="shared" si="20"/>
        <v>-2.4152422417641595E-2</v>
      </c>
      <c r="W56" s="376">
        <f t="shared" si="21"/>
        <v>-9.7912627733214297E-3</v>
      </c>
      <c r="X56" s="321"/>
      <c r="Y56" s="749">
        <v>17944</v>
      </c>
      <c r="Z56" s="65">
        <f t="shared" si="0"/>
        <v>23728</v>
      </c>
      <c r="AA56" s="749">
        <v>41672</v>
      </c>
      <c r="AB56" s="316"/>
      <c r="AC56" s="65">
        <f t="shared" si="4"/>
        <v>73825</v>
      </c>
      <c r="AD56" s="65">
        <f t="shared" si="5"/>
        <v>95284</v>
      </c>
      <c r="AE56" s="65">
        <f t="shared" si="6"/>
        <v>169109</v>
      </c>
      <c r="AF56" s="316"/>
      <c r="AG56" s="749">
        <v>2070</v>
      </c>
      <c r="AH56" s="385">
        <f t="shared" si="1"/>
        <v>4426</v>
      </c>
      <c r="AI56" s="749">
        <v>6496</v>
      </c>
      <c r="AJ56" s="316"/>
      <c r="AK56" s="385">
        <f t="shared" si="7"/>
        <v>8268</v>
      </c>
      <c r="AL56" s="385">
        <f t="shared" si="2"/>
        <v>16200</v>
      </c>
      <c r="AM56" s="385">
        <f t="shared" si="3"/>
        <v>24468</v>
      </c>
      <c r="AN56" s="316"/>
      <c r="AO56" s="114"/>
    </row>
    <row r="57" spans="1:41" s="72" customFormat="1">
      <c r="A57" s="61">
        <v>40878</v>
      </c>
      <c r="B57" s="11">
        <v>6474.9</v>
      </c>
      <c r="C57" s="65">
        <f t="shared" si="12"/>
        <v>12092.699999999999</v>
      </c>
      <c r="D57" s="11">
        <v>18567.599999999999</v>
      </c>
      <c r="E57" s="321"/>
      <c r="F57" s="401">
        <f>+'Inflation, Current AC'!B105</f>
        <v>944.53507300000001</v>
      </c>
      <c r="G57" s="505">
        <f t="shared" si="8"/>
        <v>1.1878860108776501</v>
      </c>
      <c r="H57" s="319"/>
      <c r="I57" s="401">
        <f t="shared" si="9"/>
        <v>7691.4431318316965</v>
      </c>
      <c r="J57" s="401">
        <f t="shared" si="10"/>
        <v>14364.749163740158</v>
      </c>
      <c r="K57" s="401">
        <f t="shared" si="11"/>
        <v>22056.192295571855</v>
      </c>
      <c r="L57" s="321"/>
      <c r="M57" s="401">
        <f t="shared" si="13"/>
        <v>27648.878113796494</v>
      </c>
      <c r="N57" s="401">
        <f t="shared" si="14"/>
        <v>53001.336650381956</v>
      </c>
      <c r="O57" s="401">
        <f t="shared" si="15"/>
        <v>80650.21476417844</v>
      </c>
      <c r="P57" s="321"/>
      <c r="Q57" s="376">
        <f t="shared" si="16"/>
        <v>7.8655858566162307E-2</v>
      </c>
      <c r="R57" s="376">
        <f t="shared" si="17"/>
        <v>3.4148754342615995E-2</v>
      </c>
      <c r="S57" s="376">
        <f t="shared" si="18"/>
        <v>4.8988405752232955E-2</v>
      </c>
      <c r="T57" s="321"/>
      <c r="U57" s="376">
        <f t="shared" si="19"/>
        <v>3.7405977031627957E-2</v>
      </c>
      <c r="V57" s="376">
        <f t="shared" si="20"/>
        <v>-5.6082020153621626E-3</v>
      </c>
      <c r="W57" s="376">
        <f t="shared" si="21"/>
        <v>8.7305064104552521E-3</v>
      </c>
      <c r="X57" s="321"/>
      <c r="Y57" s="749">
        <v>18097</v>
      </c>
      <c r="Z57" s="65">
        <f t="shared" si="0"/>
        <v>25719</v>
      </c>
      <c r="AA57" s="749">
        <v>43816</v>
      </c>
      <c r="AB57" s="316"/>
      <c r="AC57" s="65">
        <f t="shared" si="4"/>
        <v>72296</v>
      </c>
      <c r="AD57" s="65">
        <f t="shared" si="5"/>
        <v>94297</v>
      </c>
      <c r="AE57" s="65">
        <f t="shared" si="6"/>
        <v>166593</v>
      </c>
      <c r="AF57" s="316"/>
      <c r="AG57" s="749">
        <v>1921</v>
      </c>
      <c r="AH57" s="385">
        <f t="shared" si="1"/>
        <v>3865</v>
      </c>
      <c r="AI57" s="749">
        <v>5786</v>
      </c>
      <c r="AJ57" s="316"/>
      <c r="AK57" s="385">
        <f t="shared" si="7"/>
        <v>8177</v>
      </c>
      <c r="AL57" s="385">
        <f t="shared" si="2"/>
        <v>17037</v>
      </c>
      <c r="AM57" s="385">
        <f t="shared" si="3"/>
        <v>25214</v>
      </c>
      <c r="AN57" s="316"/>
      <c r="AO57" s="114"/>
    </row>
    <row r="58" spans="1:41" s="72" customFormat="1">
      <c r="A58" s="61">
        <v>40969</v>
      </c>
      <c r="B58" s="11">
        <v>5791.8</v>
      </c>
      <c r="C58" s="65">
        <f t="shared" si="12"/>
        <v>11359.100000000002</v>
      </c>
      <c r="D58" s="11">
        <v>17150.900000000001</v>
      </c>
      <c r="E58" s="321"/>
      <c r="F58" s="401">
        <f>+'Inflation, Current AC'!B106</f>
        <v>949.42903799999999</v>
      </c>
      <c r="G58" s="505">
        <f t="shared" si="8"/>
        <v>1.1817628860009652</v>
      </c>
      <c r="H58" s="319"/>
      <c r="I58" s="401">
        <f t="shared" si="9"/>
        <v>6844.5342831403905</v>
      </c>
      <c r="J58" s="401">
        <f t="shared" si="10"/>
        <v>13423.762798373567</v>
      </c>
      <c r="K58" s="401">
        <f t="shared" si="11"/>
        <v>20268.297081513956</v>
      </c>
      <c r="L58" s="321"/>
      <c r="M58" s="401">
        <f t="shared" si="13"/>
        <v>27935.438903474114</v>
      </c>
      <c r="N58" s="401">
        <f t="shared" si="14"/>
        <v>53341.681258695149</v>
      </c>
      <c r="O58" s="401">
        <f t="shared" si="15"/>
        <v>81277.120162169274</v>
      </c>
      <c r="P58" s="321"/>
      <c r="Q58" s="376">
        <f t="shared" si="16"/>
        <v>7.5954627236444416E-2</v>
      </c>
      <c r="R58" s="376">
        <f t="shared" si="17"/>
        <v>4.0711243936684793E-2</v>
      </c>
      <c r="S58" s="376">
        <f t="shared" si="18"/>
        <v>5.2561112484434958E-2</v>
      </c>
      <c r="T58" s="321"/>
      <c r="U58" s="376">
        <f t="shared" si="19"/>
        <v>4.2000681757712544E-2</v>
      </c>
      <c r="V58" s="376">
        <f t="shared" si="20"/>
        <v>7.8035818939294899E-3</v>
      </c>
      <c r="W58" s="376">
        <f t="shared" si="21"/>
        <v>1.9301283583190498E-2</v>
      </c>
      <c r="X58" s="321"/>
      <c r="Y58" s="749">
        <v>19010</v>
      </c>
      <c r="Z58" s="65">
        <f t="shared" si="0"/>
        <v>24702</v>
      </c>
      <c r="AA58" s="749">
        <v>43712</v>
      </c>
      <c r="AB58" s="316"/>
      <c r="AC58" s="65">
        <f t="shared" si="4"/>
        <v>71784</v>
      </c>
      <c r="AD58" s="65">
        <f t="shared" si="5"/>
        <v>96387</v>
      </c>
      <c r="AE58" s="65">
        <f t="shared" si="6"/>
        <v>168171</v>
      </c>
      <c r="AF58" s="316"/>
      <c r="AG58" s="749">
        <v>2040</v>
      </c>
      <c r="AH58" s="385">
        <f t="shared" si="1"/>
        <v>4082</v>
      </c>
      <c r="AI58" s="749">
        <v>6122</v>
      </c>
      <c r="AJ58" s="316"/>
      <c r="AK58" s="385">
        <f t="shared" si="7"/>
        <v>8124</v>
      </c>
      <c r="AL58" s="385">
        <f t="shared" si="2"/>
        <v>17106</v>
      </c>
      <c r="AM58" s="385">
        <f t="shared" si="3"/>
        <v>25230</v>
      </c>
      <c r="AN58" s="316"/>
      <c r="AO58" s="114"/>
    </row>
    <row r="59" spans="1:41" s="72" customFormat="1">
      <c r="A59" s="61">
        <v>41061</v>
      </c>
      <c r="B59" s="11">
        <v>5915.5</v>
      </c>
      <c r="C59" s="65">
        <f t="shared" si="12"/>
        <v>11114.8</v>
      </c>
      <c r="D59" s="11">
        <v>17030.3</v>
      </c>
      <c r="E59" s="321"/>
      <c r="F59" s="401">
        <f>+'Inflation, Current AC'!B107</f>
        <v>952.69168000000002</v>
      </c>
      <c r="G59" s="505">
        <f t="shared" si="8"/>
        <v>1.1777157537473193</v>
      </c>
      <c r="H59" s="319"/>
      <c r="I59" s="401">
        <f t="shared" si="9"/>
        <v>6966.7775412922674</v>
      </c>
      <c r="J59" s="401">
        <f t="shared" si="10"/>
        <v>13090.075059750703</v>
      </c>
      <c r="K59" s="401">
        <f t="shared" si="11"/>
        <v>20056.85260104297</v>
      </c>
      <c r="L59" s="321"/>
      <c r="M59" s="401">
        <f t="shared" si="13"/>
        <v>28339.537204851247</v>
      </c>
      <c r="N59" s="401">
        <f t="shared" si="14"/>
        <v>53701.830204273618</v>
      </c>
      <c r="O59" s="401">
        <f t="shared" si="15"/>
        <v>82041.367409124854</v>
      </c>
      <c r="P59" s="321"/>
      <c r="Q59" s="376">
        <f t="shared" si="16"/>
        <v>7.8544802996470375E-2</v>
      </c>
      <c r="R59" s="376">
        <f t="shared" si="17"/>
        <v>4.258153116223129E-2</v>
      </c>
      <c r="S59" s="376">
        <f t="shared" si="18"/>
        <v>5.4729878721058389E-2</v>
      </c>
      <c r="T59" s="321"/>
      <c r="U59" s="376">
        <f t="shared" si="19"/>
        <v>5.5226739022882665E-2</v>
      </c>
      <c r="V59" s="376">
        <f t="shared" si="20"/>
        <v>1.9995357838997974E-2</v>
      </c>
      <c r="W59" s="376">
        <f t="shared" si="21"/>
        <v>3.1896257195169087E-2</v>
      </c>
      <c r="X59" s="321"/>
      <c r="Y59" s="749">
        <v>18289</v>
      </c>
      <c r="Z59" s="65">
        <f t="shared" si="0"/>
        <v>24659</v>
      </c>
      <c r="AA59" s="749">
        <v>42948</v>
      </c>
      <c r="AB59" s="316"/>
      <c r="AC59" s="65">
        <f t="shared" si="4"/>
        <v>73340</v>
      </c>
      <c r="AD59" s="65">
        <f t="shared" si="5"/>
        <v>98808</v>
      </c>
      <c r="AE59" s="65">
        <f t="shared" si="6"/>
        <v>172148</v>
      </c>
      <c r="AF59" s="316"/>
      <c r="AG59" s="749">
        <v>2699</v>
      </c>
      <c r="AH59" s="385">
        <f t="shared" si="1"/>
        <v>5691</v>
      </c>
      <c r="AI59" s="749">
        <v>8390</v>
      </c>
      <c r="AJ59" s="316"/>
      <c r="AK59" s="385">
        <f t="shared" si="7"/>
        <v>8730</v>
      </c>
      <c r="AL59" s="385">
        <f t="shared" si="2"/>
        <v>18064</v>
      </c>
      <c r="AM59" s="385">
        <f t="shared" si="3"/>
        <v>26794</v>
      </c>
      <c r="AN59" s="316"/>
      <c r="AO59" s="114"/>
    </row>
    <row r="60" spans="1:41" s="72" customFormat="1">
      <c r="A60" s="61">
        <v>41153</v>
      </c>
      <c r="B60" s="11">
        <v>5970.6</v>
      </c>
      <c r="C60" s="65">
        <f t="shared" si="12"/>
        <v>10985.1</v>
      </c>
      <c r="D60" s="11">
        <v>16955.7</v>
      </c>
      <c r="E60" s="319"/>
      <c r="F60" s="401">
        <f>+'Inflation, Current AC'!B108</f>
        <v>955.13866199999995</v>
      </c>
      <c r="G60" s="505">
        <f t="shared" si="8"/>
        <v>1.174698548638585</v>
      </c>
      <c r="H60" s="319"/>
      <c r="I60" s="401">
        <f t="shared" si="9"/>
        <v>7013.6551545015363</v>
      </c>
      <c r="J60" s="401">
        <f t="shared" si="10"/>
        <v>12904.181026649721</v>
      </c>
      <c r="K60" s="401">
        <f t="shared" si="11"/>
        <v>19917.836181151259</v>
      </c>
      <c r="L60" s="319"/>
      <c r="M60" s="401">
        <f t="shared" si="13"/>
        <v>28516.41011076589</v>
      </c>
      <c r="N60" s="401">
        <f t="shared" si="14"/>
        <v>53782.768048514146</v>
      </c>
      <c r="O60" s="401">
        <f t="shared" si="15"/>
        <v>82299.17815928004</v>
      </c>
      <c r="P60" s="319"/>
      <c r="Q60" s="376">
        <f t="shared" si="16"/>
        <v>6.4590918307078082E-2</v>
      </c>
      <c r="R60" s="376">
        <f t="shared" si="17"/>
        <v>3.6323430045660299E-2</v>
      </c>
      <c r="S60" s="376">
        <f t="shared" si="18"/>
        <v>4.5946655662677749E-2</v>
      </c>
      <c r="T60" s="319"/>
      <c r="U60" s="376">
        <f t="shared" si="19"/>
        <v>5.1097454766344752E-2</v>
      </c>
      <c r="V60" s="376">
        <f t="shared" si="20"/>
        <v>2.3097237067617238E-2</v>
      </c>
      <c r="W60" s="376">
        <f t="shared" si="21"/>
        <v>3.262875327668624E-2</v>
      </c>
      <c r="X60" s="319"/>
      <c r="Y60" s="749">
        <v>19290</v>
      </c>
      <c r="Z60" s="370">
        <f t="shared" si="0"/>
        <v>24886</v>
      </c>
      <c r="AA60" s="749">
        <v>44176</v>
      </c>
      <c r="AB60" s="316"/>
      <c r="AC60" s="65">
        <f t="shared" si="4"/>
        <v>74686</v>
      </c>
      <c r="AD60" s="65">
        <f t="shared" ref="AD60:AE63" si="22">SUM(Z57:Z60)</f>
        <v>99966</v>
      </c>
      <c r="AE60" s="65">
        <f t="shared" si="22"/>
        <v>174652</v>
      </c>
      <c r="AF60" s="316"/>
      <c r="AG60" s="749">
        <v>2576</v>
      </c>
      <c r="AH60" s="385">
        <f t="shared" si="1"/>
        <v>5451</v>
      </c>
      <c r="AI60" s="749">
        <v>8027</v>
      </c>
      <c r="AJ60" s="316"/>
      <c r="AK60" s="385">
        <f t="shared" ref="AK60:AM62" si="23">SUM(AG57:AG60)</f>
        <v>9236</v>
      </c>
      <c r="AL60" s="385">
        <f t="shared" si="23"/>
        <v>19089</v>
      </c>
      <c r="AM60" s="385">
        <f t="shared" si="23"/>
        <v>28325</v>
      </c>
      <c r="AN60" s="316"/>
    </row>
    <row r="61" spans="1:41" s="72" customFormat="1">
      <c r="A61" s="61">
        <v>41244</v>
      </c>
      <c r="B61" s="11">
        <v>6786.2</v>
      </c>
      <c r="C61" s="65">
        <f t="shared" si="12"/>
        <v>12507.099999999999</v>
      </c>
      <c r="D61" s="11">
        <v>19293.3</v>
      </c>
      <c r="E61" s="319"/>
      <c r="F61" s="401">
        <f>+'Inflation, Current AC'!B109</f>
        <v>953.507341</v>
      </c>
      <c r="G61" s="505">
        <f t="shared" si="8"/>
        <v>1.1767082976238985</v>
      </c>
      <c r="H61" s="319"/>
      <c r="I61" s="401">
        <f t="shared" si="9"/>
        <v>7985.3778493353002</v>
      </c>
      <c r="J61" s="401">
        <f t="shared" si="10"/>
        <v>14717.20834921186</v>
      </c>
      <c r="K61" s="401">
        <f t="shared" si="11"/>
        <v>22702.58619854716</v>
      </c>
      <c r="L61" s="319"/>
      <c r="M61" s="401">
        <f t="shared" si="13"/>
        <v>28810.344828269495</v>
      </c>
      <c r="N61" s="401">
        <f t="shared" si="14"/>
        <v>54135.227233985854</v>
      </c>
      <c r="O61" s="401">
        <f t="shared" si="15"/>
        <v>82945.572062255349</v>
      </c>
      <c r="P61" s="319"/>
      <c r="Q61" s="376">
        <f t="shared" si="16"/>
        <v>5.2962089387783351E-2</v>
      </c>
      <c r="R61" s="376">
        <f t="shared" si="17"/>
        <v>3.2201490610144212E-2</v>
      </c>
      <c r="S61" s="376">
        <f t="shared" si="18"/>
        <v>3.9319301652605887E-2</v>
      </c>
      <c r="T61" s="319"/>
      <c r="U61" s="376">
        <f t="shared" si="19"/>
        <v>4.2007733901269662E-2</v>
      </c>
      <c r="V61" s="376">
        <f t="shared" si="20"/>
        <v>2.1393622411515656E-2</v>
      </c>
      <c r="W61" s="376">
        <f t="shared" si="21"/>
        <v>2.8460647064469047E-2</v>
      </c>
      <c r="X61" s="319"/>
      <c r="Y61" s="749">
        <v>20315</v>
      </c>
      <c r="Z61" s="370">
        <f t="shared" si="0"/>
        <v>28514</v>
      </c>
      <c r="AA61" s="749">
        <v>48829</v>
      </c>
      <c r="AB61" s="316"/>
      <c r="AC61" s="65">
        <f t="shared" ref="AC61:AC66" si="24">SUM(Y58:Y61)</f>
        <v>76904</v>
      </c>
      <c r="AD61" s="65">
        <f t="shared" si="22"/>
        <v>102761</v>
      </c>
      <c r="AE61" s="65">
        <f t="shared" si="22"/>
        <v>179665</v>
      </c>
      <c r="AF61" s="316"/>
      <c r="AG61" s="749">
        <v>2328</v>
      </c>
      <c r="AH61" s="385">
        <f t="shared" si="1"/>
        <v>5027</v>
      </c>
      <c r="AI61" s="749">
        <v>7355</v>
      </c>
      <c r="AJ61" s="316"/>
      <c r="AK61" s="385">
        <f t="shared" si="23"/>
        <v>9643</v>
      </c>
      <c r="AL61" s="385">
        <f t="shared" si="23"/>
        <v>20251</v>
      </c>
      <c r="AM61" s="385">
        <f t="shared" si="23"/>
        <v>29894</v>
      </c>
      <c r="AN61" s="316"/>
    </row>
    <row r="62" spans="1:41" s="72" customFormat="1">
      <c r="A62" s="61">
        <v>41334</v>
      </c>
      <c r="B62" s="11">
        <v>6135</v>
      </c>
      <c r="C62" s="65">
        <f t="shared" si="12"/>
        <v>11620.7</v>
      </c>
      <c r="D62" s="11">
        <v>17755.7</v>
      </c>
      <c r="E62" s="319"/>
      <c r="F62" s="401">
        <f>+'Inflation, Current AC'!B110</f>
        <v>957.585644</v>
      </c>
      <c r="G62" s="505">
        <f t="shared" si="8"/>
        <v>1.171696763657831</v>
      </c>
      <c r="H62" s="319"/>
      <c r="I62" s="401">
        <f t="shared" si="9"/>
        <v>7188.3596450407931</v>
      </c>
      <c r="J62" s="401">
        <f t="shared" si="10"/>
        <v>13615.936581438558</v>
      </c>
      <c r="K62" s="401">
        <f t="shared" si="11"/>
        <v>20804.296226479353</v>
      </c>
      <c r="L62" s="319"/>
      <c r="M62" s="401">
        <f t="shared" si="13"/>
        <v>29154.170190169898</v>
      </c>
      <c r="N62" s="401">
        <f t="shared" si="14"/>
        <v>54327.401017050848</v>
      </c>
      <c r="O62" s="401">
        <f t="shared" si="15"/>
        <v>83481.571207220753</v>
      </c>
      <c r="P62" s="319"/>
      <c r="Q62" s="376">
        <f t="shared" si="16"/>
        <v>5.2856518362271343E-2</v>
      </c>
      <c r="R62" s="376">
        <f t="shared" si="17"/>
        <v>2.7480868523469981E-2</v>
      </c>
      <c r="S62" s="376">
        <f t="shared" si="18"/>
        <v>3.620254050868521E-2</v>
      </c>
      <c r="T62" s="319"/>
      <c r="U62" s="376">
        <f t="shared" si="19"/>
        <v>4.3626709818552989E-2</v>
      </c>
      <c r="V62" s="376">
        <f t="shared" si="20"/>
        <v>1.8479353014299926E-2</v>
      </c>
      <c r="W62" s="376">
        <f t="shared" si="21"/>
        <v>2.7122651991766222E-2</v>
      </c>
      <c r="X62" s="319"/>
      <c r="Y62" s="749">
        <v>20980</v>
      </c>
      <c r="Z62" s="370">
        <f t="shared" si="0"/>
        <v>26456</v>
      </c>
      <c r="AA62" s="749">
        <v>47436</v>
      </c>
      <c r="AB62" s="316"/>
      <c r="AC62" s="65">
        <f t="shared" si="24"/>
        <v>78874</v>
      </c>
      <c r="AD62" s="65">
        <f t="shared" si="22"/>
        <v>104515</v>
      </c>
      <c r="AE62" s="65">
        <f t="shared" si="22"/>
        <v>183389</v>
      </c>
      <c r="AF62" s="316"/>
      <c r="AG62" s="749">
        <v>2756</v>
      </c>
      <c r="AH62" s="385">
        <f t="shared" si="1"/>
        <v>5963</v>
      </c>
      <c r="AI62" s="749">
        <v>8719</v>
      </c>
      <c r="AJ62" s="316"/>
      <c r="AK62" s="385">
        <f t="shared" si="23"/>
        <v>10359</v>
      </c>
      <c r="AL62" s="385">
        <f t="shared" si="23"/>
        <v>22132</v>
      </c>
      <c r="AM62" s="385">
        <f t="shared" si="23"/>
        <v>32491</v>
      </c>
      <c r="AN62" s="316"/>
    </row>
    <row r="63" spans="1:41" s="72" customFormat="1">
      <c r="A63" s="61">
        <v>41426</v>
      </c>
      <c r="B63" s="11">
        <v>6247.2</v>
      </c>
      <c r="C63" s="65">
        <f t="shared" si="12"/>
        <v>11444.3</v>
      </c>
      <c r="D63" s="11">
        <v>17691.5</v>
      </c>
      <c r="E63" s="319"/>
      <c r="F63" s="401">
        <f>+'Inflation, Current AC'!B111</f>
        <v>959.21696599999996</v>
      </c>
      <c r="G63" s="505">
        <f t="shared" si="8"/>
        <v>1.1697040813183448</v>
      </c>
      <c r="H63" s="319"/>
      <c r="I63" s="401">
        <f t="shared" si="9"/>
        <v>7307.3753368119633</v>
      </c>
      <c r="J63" s="401">
        <f t="shared" si="10"/>
        <v>13386.444417831533</v>
      </c>
      <c r="K63" s="401">
        <f t="shared" si="11"/>
        <v>20693.819754643497</v>
      </c>
      <c r="L63" s="319"/>
      <c r="M63" s="401">
        <f t="shared" si="13"/>
        <v>29494.767985689592</v>
      </c>
      <c r="N63" s="401">
        <f t="shared" si="14"/>
        <v>54623.770375131673</v>
      </c>
      <c r="O63" s="401">
        <f t="shared" si="15"/>
        <v>84118.538360821258</v>
      </c>
      <c r="P63" s="319"/>
      <c r="Q63" s="376">
        <f t="shared" si="16"/>
        <v>4.9316497965146588E-2</v>
      </c>
      <c r="R63" s="376">
        <f t="shared" si="17"/>
        <v>2.5513834035626237E-2</v>
      </c>
      <c r="S63" s="376">
        <f t="shared" si="18"/>
        <v>3.3735891712949329E-2</v>
      </c>
      <c r="T63" s="319"/>
      <c r="U63" s="376">
        <f t="shared" si="19"/>
        <v>4.0763925412324209E-2</v>
      </c>
      <c r="V63" s="376">
        <f t="shared" si="20"/>
        <v>1.7167760714134506E-2</v>
      </c>
      <c r="W63" s="376">
        <f t="shared" si="21"/>
        <v>2.5318580336892049E-2</v>
      </c>
      <c r="X63" s="319"/>
      <c r="Y63" s="749">
        <v>20944</v>
      </c>
      <c r="Z63" s="370">
        <f t="shared" si="0"/>
        <v>28959</v>
      </c>
      <c r="AA63" s="749">
        <v>49903</v>
      </c>
      <c r="AB63" s="316"/>
      <c r="AC63" s="65">
        <f t="shared" si="24"/>
        <v>81529</v>
      </c>
      <c r="AD63" s="65">
        <f t="shared" si="22"/>
        <v>108815</v>
      </c>
      <c r="AE63" s="65">
        <f t="shared" si="22"/>
        <v>190344</v>
      </c>
      <c r="AF63" s="316"/>
      <c r="AG63" s="749">
        <v>3186</v>
      </c>
      <c r="AH63" s="385">
        <f t="shared" si="1"/>
        <v>7112</v>
      </c>
      <c r="AI63" s="749">
        <v>10298</v>
      </c>
      <c r="AJ63" s="316"/>
      <c r="AK63" s="385">
        <f t="shared" ref="AK63" si="25">SUM(AG60:AG63)</f>
        <v>10846</v>
      </c>
      <c r="AL63" s="385">
        <f t="shared" ref="AL63" si="26">SUM(AH60:AH63)</f>
        <v>23553</v>
      </c>
      <c r="AM63" s="385">
        <f t="shared" ref="AM63" si="27">SUM(AI60:AI63)</f>
        <v>34399</v>
      </c>
      <c r="AN63" s="316"/>
    </row>
    <row r="64" spans="1:41" s="72" customFormat="1">
      <c r="A64" s="61">
        <v>41518</v>
      </c>
      <c r="B64" s="11">
        <v>6295</v>
      </c>
      <c r="C64" s="65">
        <f t="shared" si="12"/>
        <v>11453</v>
      </c>
      <c r="D64" s="11">
        <v>17748</v>
      </c>
      <c r="E64" s="319"/>
      <c r="F64" s="401">
        <f>+'Inflation, Current AC'!B112</f>
        <v>968.18923299999994</v>
      </c>
      <c r="G64" s="505">
        <f t="shared" si="8"/>
        <v>1.1588643642766063</v>
      </c>
      <c r="H64" s="319"/>
      <c r="I64" s="401">
        <f t="shared" si="9"/>
        <v>7295.0511731212364</v>
      </c>
      <c r="J64" s="401">
        <f t="shared" si="10"/>
        <v>13272.473564059972</v>
      </c>
      <c r="K64" s="401">
        <f t="shared" si="11"/>
        <v>20567.524737181207</v>
      </c>
      <c r="L64" s="319"/>
      <c r="M64" s="401">
        <f t="shared" si="13"/>
        <v>29776.164004309292</v>
      </c>
      <c r="N64" s="401">
        <f t="shared" si="14"/>
        <v>54992.062912541922</v>
      </c>
      <c r="O64" s="401">
        <f t="shared" si="15"/>
        <v>84768.226916851214</v>
      </c>
      <c r="P64" s="319"/>
      <c r="Q64" s="376">
        <f t="shared" si="16"/>
        <v>5.4262859792653328E-2</v>
      </c>
      <c r="R64" s="376">
        <f t="shared" si="17"/>
        <v>3.2345664376960626E-2</v>
      </c>
      <c r="S64" s="376">
        <f t="shared" si="18"/>
        <v>3.9940032566046613E-2</v>
      </c>
      <c r="T64" s="319"/>
      <c r="U64" s="376">
        <f t="shared" si="19"/>
        <v>4.4176454492348638E-2</v>
      </c>
      <c r="V64" s="376">
        <f t="shared" si="20"/>
        <v>2.2484801506254648E-2</v>
      </c>
      <c r="W64" s="376">
        <f t="shared" si="21"/>
        <v>3.0000892023400727E-2</v>
      </c>
      <c r="X64" s="319"/>
      <c r="Y64" s="749">
        <v>22702</v>
      </c>
      <c r="Z64" s="370">
        <f t="shared" si="0"/>
        <v>31180</v>
      </c>
      <c r="AA64" s="749">
        <v>53882</v>
      </c>
      <c r="AB64" s="316"/>
      <c r="AC64" s="65">
        <f t="shared" si="24"/>
        <v>84941</v>
      </c>
      <c r="AD64" s="65">
        <f t="shared" ref="AD64" si="28">SUM(Z61:Z64)</f>
        <v>115109</v>
      </c>
      <c r="AE64" s="65">
        <f t="shared" ref="AE64" si="29">SUM(AA61:AA64)</f>
        <v>200050</v>
      </c>
      <c r="AF64" s="316"/>
      <c r="AG64" s="749">
        <v>3397</v>
      </c>
      <c r="AH64" s="385">
        <f t="shared" si="1"/>
        <v>6932</v>
      </c>
      <c r="AI64" s="749">
        <v>10329</v>
      </c>
      <c r="AJ64" s="316"/>
      <c r="AK64" s="385">
        <f t="shared" ref="AK64" si="30">SUM(AG61:AG64)</f>
        <v>11667</v>
      </c>
      <c r="AL64" s="385">
        <f t="shared" ref="AL64" si="31">SUM(AH61:AH64)</f>
        <v>25034</v>
      </c>
      <c r="AM64" s="385">
        <f t="shared" ref="AM64" si="32">SUM(AI61:AI64)</f>
        <v>36701</v>
      </c>
      <c r="AN64" s="316"/>
    </row>
    <row r="65" spans="1:41" s="72" customFormat="1">
      <c r="A65" s="61">
        <v>41609</v>
      </c>
      <c r="B65" s="11">
        <v>7171.1</v>
      </c>
      <c r="C65" s="65">
        <f t="shared" si="12"/>
        <v>13083.199999999999</v>
      </c>
      <c r="D65" s="11">
        <v>20254.3</v>
      </c>
      <c r="E65" s="319"/>
      <c r="F65" s="401">
        <f>+'Inflation, Current AC'!B113</f>
        <v>969.00489400000004</v>
      </c>
      <c r="G65" s="505">
        <f t="shared" si="8"/>
        <v>1.1578888888460042</v>
      </c>
      <c r="H65" s="319"/>
      <c r="I65" s="401">
        <f t="shared" si="9"/>
        <v>8303.3370108035815</v>
      </c>
      <c r="J65" s="401">
        <f t="shared" si="10"/>
        <v>15148.891910550041</v>
      </c>
      <c r="K65" s="401">
        <f t="shared" si="11"/>
        <v>23452.228921353621</v>
      </c>
      <c r="L65" s="319"/>
      <c r="M65" s="401">
        <f t="shared" si="13"/>
        <v>30094.123165777575</v>
      </c>
      <c r="N65" s="401">
        <f t="shared" si="14"/>
        <v>55423.746473880106</v>
      </c>
      <c r="O65" s="401">
        <f t="shared" si="15"/>
        <v>85517.869639657671</v>
      </c>
      <c r="P65" s="319"/>
      <c r="Q65" s="376">
        <f t="shared" si="16"/>
        <v>5.6580867475198415E-2</v>
      </c>
      <c r="R65" s="376">
        <f t="shared" si="17"/>
        <v>3.5571867093357801E-2</v>
      </c>
      <c r="S65" s="376">
        <f t="shared" si="18"/>
        <v>4.2869394095146784E-2</v>
      </c>
      <c r="T65" s="319"/>
      <c r="U65" s="376">
        <f t="shared" si="19"/>
        <v>4.4559631103352926E-2</v>
      </c>
      <c r="V65" s="376">
        <f t="shared" si="20"/>
        <v>2.3801862589861278E-2</v>
      </c>
      <c r="W65" s="376">
        <f t="shared" si="21"/>
        <v>3.1011873370065723E-2</v>
      </c>
      <c r="X65" s="319"/>
      <c r="Y65" s="749">
        <v>24590</v>
      </c>
      <c r="Z65" s="370">
        <f t="shared" si="0"/>
        <v>33369</v>
      </c>
      <c r="AA65" s="749">
        <v>57959</v>
      </c>
      <c r="AB65" s="316"/>
      <c r="AC65" s="65">
        <f t="shared" si="24"/>
        <v>89216</v>
      </c>
      <c r="AD65" s="65">
        <f t="shared" ref="AD65" si="33">SUM(Z62:Z65)</f>
        <v>119964</v>
      </c>
      <c r="AE65" s="65">
        <f t="shared" ref="AE65" si="34">SUM(AA62:AA65)</f>
        <v>209180</v>
      </c>
      <c r="AF65" s="316"/>
      <c r="AG65" s="749">
        <v>3385</v>
      </c>
      <c r="AH65" s="385">
        <f t="shared" si="1"/>
        <v>6938</v>
      </c>
      <c r="AI65" s="749">
        <v>10323</v>
      </c>
      <c r="AJ65" s="316"/>
      <c r="AK65" s="385">
        <f t="shared" ref="AK65" si="35">SUM(AG62:AG65)</f>
        <v>12724</v>
      </c>
      <c r="AL65" s="385">
        <f t="shared" ref="AL65" si="36">SUM(AH62:AH65)</f>
        <v>26945</v>
      </c>
      <c r="AM65" s="385">
        <f t="shared" ref="AM65" si="37">SUM(AI62:AI65)</f>
        <v>39669</v>
      </c>
      <c r="AN65" s="316"/>
    </row>
    <row r="66" spans="1:41" s="72" customFormat="1">
      <c r="A66" s="61">
        <v>41699</v>
      </c>
      <c r="B66" s="11">
        <v>6494.7</v>
      </c>
      <c r="C66" s="65">
        <f t="shared" si="12"/>
        <v>12230.600000000002</v>
      </c>
      <c r="D66" s="11">
        <v>18725.300000000003</v>
      </c>
      <c r="E66" s="319"/>
      <c r="F66" s="401">
        <f>+'Inflation, Current AC'!B114</f>
        <v>972.26753699999995</v>
      </c>
      <c r="G66" s="505">
        <f t="shared" si="8"/>
        <v>1.1540033553542373</v>
      </c>
      <c r="H66" s="319"/>
      <c r="I66" s="401">
        <f t="shared" si="9"/>
        <v>7494.9055920191649</v>
      </c>
      <c r="J66" s="401">
        <f t="shared" si="10"/>
        <v>14114.153437995537</v>
      </c>
      <c r="K66" s="401">
        <f t="shared" si="11"/>
        <v>21609.059030014701</v>
      </c>
      <c r="L66" s="319"/>
      <c r="M66" s="401">
        <f t="shared" si="13"/>
        <v>30400.669112755946</v>
      </c>
      <c r="N66" s="401">
        <f t="shared" si="14"/>
        <v>55921.96333043708</v>
      </c>
      <c r="O66" s="401">
        <f t="shared" si="15"/>
        <v>86322.632443193026</v>
      </c>
      <c r="P66" s="319"/>
      <c r="Q66" s="376">
        <f t="shared" si="16"/>
        <v>5.6463218488106426E-2</v>
      </c>
      <c r="R66" s="376">
        <f t="shared" si="17"/>
        <v>4.2905011497435641E-2</v>
      </c>
      <c r="S66" s="376">
        <f t="shared" si="18"/>
        <v>4.7639895826001366E-2</v>
      </c>
      <c r="T66" s="319"/>
      <c r="U66" s="376">
        <f t="shared" si="19"/>
        <v>4.275542450549108E-2</v>
      </c>
      <c r="V66" s="376">
        <f t="shared" si="20"/>
        <v>2.9350977288344238E-2</v>
      </c>
      <c r="W66" s="376">
        <f t="shared" si="21"/>
        <v>3.4032196506221579E-2</v>
      </c>
      <c r="X66" s="319"/>
      <c r="Y66" s="749">
        <v>25051</v>
      </c>
      <c r="Z66" s="370">
        <f t="shared" si="0"/>
        <v>33254</v>
      </c>
      <c r="AA66" s="749">
        <v>58305</v>
      </c>
      <c r="AB66" s="316"/>
      <c r="AC66" s="65">
        <f t="shared" si="24"/>
        <v>93287</v>
      </c>
      <c r="AD66" s="65">
        <f t="shared" ref="AD66" si="38">SUM(Z63:Z66)</f>
        <v>126762</v>
      </c>
      <c r="AE66" s="65">
        <f t="shared" ref="AE66" si="39">SUM(AA63:AA66)</f>
        <v>220049</v>
      </c>
      <c r="AF66" s="316"/>
      <c r="AG66" s="749">
        <v>3442</v>
      </c>
      <c r="AH66" s="385">
        <f t="shared" si="1"/>
        <v>7098</v>
      </c>
      <c r="AI66" s="749">
        <v>10540</v>
      </c>
      <c r="AJ66" s="316"/>
      <c r="AK66" s="385">
        <f t="shared" ref="AK66" si="40">SUM(AG63:AG66)</f>
        <v>13410</v>
      </c>
      <c r="AL66" s="385">
        <f t="shared" ref="AL66" si="41">SUM(AH63:AH66)</f>
        <v>28080</v>
      </c>
      <c r="AM66" s="385">
        <f t="shared" ref="AM66" si="42">SUM(AI63:AI66)</f>
        <v>41490</v>
      </c>
      <c r="AN66" s="316"/>
    </row>
    <row r="67" spans="1:41" s="72" customFormat="1">
      <c r="A67" s="61">
        <v>41791</v>
      </c>
      <c r="B67" s="11">
        <v>6393.7</v>
      </c>
      <c r="C67" s="65">
        <f t="shared" si="12"/>
        <v>11938.5</v>
      </c>
      <c r="D67" s="11">
        <v>18332.2</v>
      </c>
      <c r="E67" s="319"/>
      <c r="F67" s="401">
        <f>+'Inflation, Current AC'!B115</f>
        <v>974.714519</v>
      </c>
      <c r="G67" s="505">
        <f t="shared" si="8"/>
        <v>1.1511062758674266</v>
      </c>
      <c r="H67" s="319"/>
      <c r="I67" s="401">
        <f t="shared" si="9"/>
        <v>7359.8281960135655</v>
      </c>
      <c r="J67" s="401">
        <f t="shared" si="10"/>
        <v>13742.482274443273</v>
      </c>
      <c r="K67" s="401">
        <f t="shared" si="11"/>
        <v>21102.31047045684</v>
      </c>
      <c r="L67" s="319"/>
      <c r="M67" s="401">
        <f t="shared" si="13"/>
        <v>30453.121971957546</v>
      </c>
      <c r="N67" s="401">
        <f t="shared" si="14"/>
        <v>56278.001187048823</v>
      </c>
      <c r="O67" s="401">
        <f t="shared" si="15"/>
        <v>86731.123159006369</v>
      </c>
      <c r="P67" s="319"/>
      <c r="Q67" s="376">
        <f t="shared" si="16"/>
        <v>4.8351167508651871E-2</v>
      </c>
      <c r="R67" s="376">
        <f t="shared" si="17"/>
        <v>4.6138943063586346E-2</v>
      </c>
      <c r="S67" s="376">
        <f t="shared" si="18"/>
        <v>4.6914620300657628E-2</v>
      </c>
      <c r="T67" s="319"/>
      <c r="U67" s="376">
        <f t="shared" si="19"/>
        <v>3.2492338530444975E-2</v>
      </c>
      <c r="V67" s="376">
        <f t="shared" si="20"/>
        <v>3.0284083294811692E-2</v>
      </c>
      <c r="W67" s="376">
        <f t="shared" si="21"/>
        <v>3.1058371306674326E-2</v>
      </c>
      <c r="X67" s="319"/>
      <c r="Y67" s="749">
        <v>25148</v>
      </c>
      <c r="Z67" s="370">
        <f t="shared" si="0"/>
        <v>35334</v>
      </c>
      <c r="AA67" s="749">
        <v>60482</v>
      </c>
      <c r="AB67" s="316"/>
      <c r="AC67" s="65">
        <f t="shared" ref="AC67" si="43">SUM(Y64:Y67)</f>
        <v>97491</v>
      </c>
      <c r="AD67" s="65">
        <f t="shared" ref="AD67" si="44">SUM(Z64:Z67)</f>
        <v>133137</v>
      </c>
      <c r="AE67" s="65">
        <f t="shared" ref="AE67" si="45">SUM(AA64:AA67)</f>
        <v>230628</v>
      </c>
      <c r="AF67" s="316"/>
      <c r="AG67" s="749">
        <v>3948</v>
      </c>
      <c r="AH67" s="385">
        <f t="shared" si="1"/>
        <v>8592</v>
      </c>
      <c r="AI67" s="749">
        <v>12540</v>
      </c>
      <c r="AJ67" s="316"/>
      <c r="AK67" s="385">
        <f t="shared" ref="AK67" si="46">SUM(AG64:AG67)</f>
        <v>14172</v>
      </c>
      <c r="AL67" s="385">
        <f t="shared" ref="AL67" si="47">SUM(AH64:AH67)</f>
        <v>29560</v>
      </c>
      <c r="AM67" s="385">
        <f t="shared" ref="AM67" si="48">SUM(AI64:AI67)</f>
        <v>43732</v>
      </c>
      <c r="AN67" s="316"/>
    </row>
    <row r="68" spans="1:41">
      <c r="A68" s="61">
        <v>41883</v>
      </c>
      <c r="B68" s="11">
        <v>6520.9</v>
      </c>
      <c r="C68" s="65">
        <f t="shared" si="12"/>
        <v>11822.300000000001</v>
      </c>
      <c r="D68" s="11">
        <v>18343.2</v>
      </c>
      <c r="E68" s="319"/>
      <c r="F68" s="401">
        <f>+'Inflation, Current AC'!B116</f>
        <v>977.97716200000002</v>
      </c>
      <c r="G68" s="505">
        <f t="shared" si="8"/>
        <v>1.147266054460278</v>
      </c>
      <c r="H68" s="319"/>
      <c r="I68" s="401">
        <f t="shared" si="9"/>
        <v>7481.2072145300262</v>
      </c>
      <c r="J68" s="401">
        <f t="shared" si="10"/>
        <v>13563.323475645746</v>
      </c>
      <c r="K68" s="401">
        <f t="shared" si="11"/>
        <v>21044.530690175772</v>
      </c>
      <c r="L68" s="319"/>
      <c r="M68" s="401">
        <f t="shared" si="13"/>
        <v>30639.278013366336</v>
      </c>
      <c r="N68" s="401">
        <f t="shared" si="14"/>
        <v>56568.851098634601</v>
      </c>
      <c r="O68" s="401">
        <f t="shared" si="15"/>
        <v>87208.129112000926</v>
      </c>
      <c r="P68" s="319"/>
      <c r="Q68" s="376">
        <f t="shared" si="16"/>
        <v>4.3866883448400396E-2</v>
      </c>
      <c r="R68" s="376">
        <f t="shared" si="17"/>
        <v>4.3583107744587624E-2</v>
      </c>
      <c r="S68" s="376">
        <f t="shared" si="18"/>
        <v>4.3682791063410109E-2</v>
      </c>
      <c r="T68" s="319"/>
      <c r="U68" s="376">
        <f t="shared" si="19"/>
        <v>2.8986742850158009E-2</v>
      </c>
      <c r="V68" s="376">
        <f t="shared" si="20"/>
        <v>2.8673013932944524E-2</v>
      </c>
      <c r="W68" s="376">
        <f t="shared" si="21"/>
        <v>2.8783216116375687E-2</v>
      </c>
      <c r="X68" s="319"/>
      <c r="Y68" s="749">
        <v>27549</v>
      </c>
      <c r="Z68" s="370">
        <f t="shared" si="0"/>
        <v>37673</v>
      </c>
      <c r="AA68" s="749">
        <v>65222</v>
      </c>
      <c r="AB68" s="316"/>
      <c r="AC68" s="65">
        <f t="shared" ref="AC68" si="49">SUM(Y65:Y68)</f>
        <v>102338</v>
      </c>
      <c r="AD68" s="65">
        <f t="shared" ref="AD68" si="50">SUM(Z65:Z68)</f>
        <v>139630</v>
      </c>
      <c r="AE68" s="65">
        <f t="shared" ref="AE68" si="51">SUM(AA65:AA68)</f>
        <v>241968</v>
      </c>
      <c r="AF68" s="316"/>
      <c r="AG68" s="749">
        <v>4254</v>
      </c>
      <c r="AH68" s="385">
        <f t="shared" si="1"/>
        <v>8404</v>
      </c>
      <c r="AI68" s="749">
        <v>12658</v>
      </c>
      <c r="AJ68" s="316"/>
      <c r="AK68" s="385">
        <f t="shared" ref="AK68" si="52">SUM(AG65:AG68)</f>
        <v>15029</v>
      </c>
      <c r="AL68" s="385">
        <f t="shared" ref="AL68" si="53">SUM(AH65:AH68)</f>
        <v>31032</v>
      </c>
      <c r="AM68" s="385">
        <f t="shared" ref="AM68" si="54">SUM(AI65:AI68)</f>
        <v>46061</v>
      </c>
      <c r="AN68" s="316"/>
    </row>
    <row r="69" spans="1:41">
      <c r="A69" s="61">
        <v>41974</v>
      </c>
      <c r="B69" s="11">
        <v>7599.7</v>
      </c>
      <c r="C69" s="65">
        <f t="shared" si="12"/>
        <v>13493.7</v>
      </c>
      <c r="D69" s="11">
        <v>21093.4</v>
      </c>
      <c r="E69" s="319"/>
      <c r="F69" s="401">
        <f>+'Inflation, Current AC'!B117</f>
        <v>976.34583999999995</v>
      </c>
      <c r="G69" s="505">
        <f t="shared" si="8"/>
        <v>1.1491829575470922</v>
      </c>
      <c r="H69" s="319"/>
      <c r="I69" s="401">
        <f t="shared" si="9"/>
        <v>8733.4457224706366</v>
      </c>
      <c r="J69" s="401">
        <f t="shared" si="10"/>
        <v>15506.730074253199</v>
      </c>
      <c r="K69" s="401">
        <f t="shared" si="11"/>
        <v>24240.175796723837</v>
      </c>
      <c r="L69" s="319"/>
      <c r="M69" s="401">
        <f t="shared" si="13"/>
        <v>31069.386725033393</v>
      </c>
      <c r="N69" s="401">
        <f t="shared" si="14"/>
        <v>56926.68926233775</v>
      </c>
      <c r="O69" s="401">
        <f t="shared" si="15"/>
        <v>87996.07598737115</v>
      </c>
      <c r="P69" s="319"/>
      <c r="Q69" s="376">
        <f t="shared" si="16"/>
        <v>4.4904307053075021E-2</v>
      </c>
      <c r="R69" s="376">
        <f t="shared" si="17"/>
        <v>3.9576733359663496E-2</v>
      </c>
      <c r="S69" s="376">
        <f t="shared" si="18"/>
        <v>4.1451609609323592E-2</v>
      </c>
      <c r="T69" s="319"/>
      <c r="U69" s="376">
        <f t="shared" si="19"/>
        <v>3.2407109982352633E-2</v>
      </c>
      <c r="V69" s="376">
        <f t="shared" si="20"/>
        <v>2.7117307725957218E-2</v>
      </c>
      <c r="W69" s="376">
        <f t="shared" si="21"/>
        <v>2.8978812944660204E-2</v>
      </c>
      <c r="X69" s="319"/>
      <c r="Y69" s="749">
        <v>29250</v>
      </c>
      <c r="Z69" s="370">
        <f t="shared" si="0"/>
        <v>39755</v>
      </c>
      <c r="AA69" s="749">
        <v>69005</v>
      </c>
      <c r="AB69" s="316"/>
      <c r="AC69" s="65">
        <f t="shared" ref="AC69" si="55">SUM(Y66:Y69)</f>
        <v>106998</v>
      </c>
      <c r="AD69" s="65">
        <f t="shared" ref="AD69" si="56">SUM(Z66:Z69)</f>
        <v>146016</v>
      </c>
      <c r="AE69" s="65">
        <f t="shared" ref="AE69" si="57">SUM(AA66:AA69)</f>
        <v>253014</v>
      </c>
      <c r="AF69" s="316"/>
      <c r="AG69" s="749">
        <v>4086</v>
      </c>
      <c r="AH69" s="385">
        <f t="shared" si="1"/>
        <v>7550</v>
      </c>
      <c r="AI69" s="749">
        <v>11636</v>
      </c>
      <c r="AJ69" s="316"/>
      <c r="AK69" s="385">
        <f t="shared" ref="AK69" si="58">SUM(AG66:AG69)</f>
        <v>15730</v>
      </c>
      <c r="AL69" s="385">
        <f t="shared" ref="AL69" si="59">SUM(AH66:AH69)</f>
        <v>31644</v>
      </c>
      <c r="AM69" s="385">
        <f t="shared" ref="AM69" si="60">SUM(AI66:AI69)</f>
        <v>47374</v>
      </c>
      <c r="AN69" s="316"/>
    </row>
    <row r="70" spans="1:41">
      <c r="A70" s="61">
        <v>42064</v>
      </c>
      <c r="B70" s="11">
        <v>6961.9</v>
      </c>
      <c r="C70" s="65">
        <f t="shared" si="12"/>
        <v>12529.300000000001</v>
      </c>
      <c r="D70" s="11">
        <v>19491.2</v>
      </c>
      <c r="E70" s="319"/>
      <c r="F70" s="401">
        <f>+'Inflation, Current AC'!B118</f>
        <v>974.714519</v>
      </c>
      <c r="G70" s="505">
        <f t="shared" si="8"/>
        <v>1.1511062758674266</v>
      </c>
      <c r="H70" s="319"/>
      <c r="I70" s="401">
        <f t="shared" si="9"/>
        <v>8013.886781961437</v>
      </c>
      <c r="J70" s="401">
        <f t="shared" si="10"/>
        <v>14422.55586222575</v>
      </c>
      <c r="K70" s="401">
        <f t="shared" si="11"/>
        <v>22436.442644187187</v>
      </c>
      <c r="L70" s="319"/>
      <c r="M70" s="401">
        <f t="shared" si="13"/>
        <v>31588.367914975664</v>
      </c>
      <c r="N70" s="401">
        <f t="shared" si="14"/>
        <v>57235.091686567976</v>
      </c>
      <c r="O70" s="401">
        <f t="shared" si="15"/>
        <v>88823.45960154364</v>
      </c>
      <c r="P70" s="319"/>
      <c r="Q70" s="376">
        <f t="shared" si="16"/>
        <v>4.8389804639804357E-2</v>
      </c>
      <c r="R70" s="376">
        <f t="shared" si="17"/>
        <v>3.2621118373154623E-2</v>
      </c>
      <c r="S70" s="376">
        <f t="shared" si="18"/>
        <v>3.8174339652051525E-2</v>
      </c>
      <c r="T70" s="319"/>
      <c r="U70" s="376">
        <f t="shared" si="19"/>
        <v>3.9068179644814682E-2</v>
      </c>
      <c r="V70" s="376">
        <f t="shared" si="20"/>
        <v>2.3481442315817169E-2</v>
      </c>
      <c r="W70" s="376">
        <f t="shared" si="21"/>
        <v>2.8970700818193418E-2</v>
      </c>
      <c r="X70" s="319"/>
      <c r="Y70" s="749">
        <v>28972</v>
      </c>
      <c r="Z70" s="370">
        <f t="shared" si="0"/>
        <v>37097</v>
      </c>
      <c r="AA70" s="749">
        <v>66069</v>
      </c>
      <c r="AB70" s="316"/>
      <c r="AC70" s="65">
        <f t="shared" ref="AC70" si="61">SUM(Y67:Y70)</f>
        <v>110919</v>
      </c>
      <c r="AD70" s="65">
        <f t="shared" ref="AD70" si="62">SUM(Z67:Z70)</f>
        <v>149859</v>
      </c>
      <c r="AE70" s="65">
        <f t="shared" ref="AE70" si="63">SUM(AA67:AA70)</f>
        <v>260778</v>
      </c>
      <c r="AF70" s="316"/>
      <c r="AG70" s="749">
        <v>4219</v>
      </c>
      <c r="AH70" s="385">
        <f t="shared" ref="AH70:AH78" si="64">AI70-AG70</f>
        <v>7693</v>
      </c>
      <c r="AI70" s="749">
        <v>11912</v>
      </c>
      <c r="AJ70" s="316"/>
      <c r="AK70" s="385">
        <f t="shared" ref="AK70" si="65">SUM(AG67:AG70)</f>
        <v>16507</v>
      </c>
      <c r="AL70" s="385">
        <f t="shared" ref="AL70" si="66">SUM(AH67:AH70)</f>
        <v>32239</v>
      </c>
      <c r="AM70" s="385">
        <f t="shared" ref="AM70" si="67">SUM(AI67:AI70)</f>
        <v>48746</v>
      </c>
      <c r="AN70" s="316"/>
    </row>
    <row r="71" spans="1:41">
      <c r="A71" s="61">
        <v>42156</v>
      </c>
      <c r="B71" s="11">
        <v>6870.7</v>
      </c>
      <c r="C71" s="65">
        <f t="shared" si="12"/>
        <v>12125</v>
      </c>
      <c r="D71" s="11">
        <v>18995.7</v>
      </c>
      <c r="E71" s="319"/>
      <c r="F71" s="401">
        <f>+'Inflation, Current AC'!B119</f>
        <v>978.792822</v>
      </c>
      <c r="G71" s="505">
        <f t="shared" si="8"/>
        <v>1.1463100002177988</v>
      </c>
      <c r="H71" s="319"/>
      <c r="I71" s="401">
        <f t="shared" si="9"/>
        <v>7875.9521184964306</v>
      </c>
      <c r="J71" s="401">
        <f t="shared" si="10"/>
        <v>13899.008752640812</v>
      </c>
      <c r="K71" s="401">
        <f t="shared" si="11"/>
        <v>21774.960871137242</v>
      </c>
      <c r="L71" s="319"/>
      <c r="M71" s="401">
        <f t="shared" si="13"/>
        <v>32104.491837458532</v>
      </c>
      <c r="N71" s="401">
        <f t="shared" si="14"/>
        <v>57391.618164765503</v>
      </c>
      <c r="O71" s="401">
        <f t="shared" si="15"/>
        <v>89496.110002224043</v>
      </c>
      <c r="P71" s="319"/>
      <c r="Q71" s="376">
        <f t="shared" si="16"/>
        <v>6.0661367128953314E-2</v>
      </c>
      <c r="R71" s="376">
        <f t="shared" si="17"/>
        <v>2.5972532763374856E-2</v>
      </c>
      <c r="S71" s="376">
        <f t="shared" si="18"/>
        <v>3.8152246608703866E-2</v>
      </c>
      <c r="T71" s="319"/>
      <c r="U71" s="376">
        <f t="shared" si="19"/>
        <v>5.4226619754179417E-2</v>
      </c>
      <c r="V71" s="376">
        <f t="shared" si="20"/>
        <v>1.9787784822268284E-2</v>
      </c>
      <c r="W71" s="376">
        <f t="shared" si="21"/>
        <v>3.1879984283710305E-2</v>
      </c>
      <c r="X71" s="319"/>
      <c r="Y71" s="749">
        <v>28638</v>
      </c>
      <c r="Z71" s="370">
        <f t="shared" si="0"/>
        <v>37176</v>
      </c>
      <c r="AA71" s="749">
        <v>65814</v>
      </c>
      <c r="AB71" s="316"/>
      <c r="AC71" s="65">
        <f t="shared" ref="AC71" si="68">SUM(Y68:Y71)</f>
        <v>114409</v>
      </c>
      <c r="AD71" s="65">
        <f t="shared" ref="AD71" si="69">SUM(Z68:Z71)</f>
        <v>151701</v>
      </c>
      <c r="AE71" s="65">
        <f t="shared" ref="AE71" si="70">SUM(AA68:AA71)</f>
        <v>266110</v>
      </c>
      <c r="AF71" s="316"/>
      <c r="AG71" s="749">
        <v>4614</v>
      </c>
      <c r="AH71" s="385">
        <f t="shared" si="64"/>
        <v>8422</v>
      </c>
      <c r="AI71" s="749">
        <v>13036</v>
      </c>
      <c r="AJ71" s="316"/>
      <c r="AK71" s="385">
        <f t="shared" ref="AK71" si="71">SUM(AG68:AG71)</f>
        <v>17173</v>
      </c>
      <c r="AL71" s="385">
        <f t="shared" ref="AL71" si="72">SUM(AH68:AH71)</f>
        <v>32069</v>
      </c>
      <c r="AM71" s="385">
        <f t="shared" ref="AM71" si="73">SUM(AI68:AI71)</f>
        <v>49242</v>
      </c>
      <c r="AN71" s="316"/>
    </row>
    <row r="72" spans="1:41">
      <c r="A72" s="61">
        <v>42248</v>
      </c>
      <c r="B72" s="11">
        <v>7250.5</v>
      </c>
      <c r="C72" s="65">
        <f t="shared" si="12"/>
        <v>12359.3</v>
      </c>
      <c r="D72" s="11">
        <v>19609.8</v>
      </c>
      <c r="E72" s="319"/>
      <c r="F72" s="401">
        <f>+'Inflation, Current AC'!B120</f>
        <v>982.05546500000003</v>
      </c>
      <c r="G72" s="505">
        <f t="shared" si="8"/>
        <v>1.1425016610441652</v>
      </c>
      <c r="H72" s="319"/>
      <c r="I72" s="401">
        <f>+B72*$G72</f>
        <v>8283.7082934007194</v>
      </c>
      <c r="J72" s="401">
        <f t="shared" ref="J72:K73" si="74">+C72*$G72</f>
        <v>14120.520779343149</v>
      </c>
      <c r="K72" s="401">
        <f t="shared" si="74"/>
        <v>22404.22907274387</v>
      </c>
      <c r="L72" s="319"/>
      <c r="M72" s="401">
        <f t="shared" si="13"/>
        <v>32906.992916329225</v>
      </c>
      <c r="N72" s="401">
        <f t="shared" si="14"/>
        <v>57948.815468462904</v>
      </c>
      <c r="O72" s="401">
        <f t="shared" si="15"/>
        <v>90855.808384792137</v>
      </c>
      <c r="P72" s="319"/>
      <c r="Q72" s="376">
        <f t="shared" si="16"/>
        <v>7.9095875156129924E-2</v>
      </c>
      <c r="R72" s="376">
        <f t="shared" si="17"/>
        <v>2.9194328634364775E-2</v>
      </c>
      <c r="S72" s="376">
        <f t="shared" si="18"/>
        <v>4.6726587799881036E-2</v>
      </c>
      <c r="T72" s="319"/>
      <c r="U72" s="376">
        <f t="shared" si="19"/>
        <v>7.4013327010303609E-2</v>
      </c>
      <c r="V72" s="376">
        <f t="shared" si="20"/>
        <v>2.4394421011347145E-2</v>
      </c>
      <c r="W72" s="376">
        <f t="shared" si="21"/>
        <v>4.1827285024157668E-2</v>
      </c>
      <c r="X72" s="319"/>
      <c r="Y72" s="749">
        <v>30484</v>
      </c>
      <c r="Z72" s="370">
        <f t="shared" si="0"/>
        <v>39783</v>
      </c>
      <c r="AA72" s="749">
        <v>70267</v>
      </c>
      <c r="AB72" s="316"/>
      <c r="AC72" s="65">
        <f t="shared" ref="AC72" si="75">SUM(Y69:Y72)</f>
        <v>117344</v>
      </c>
      <c r="AD72" s="65">
        <f t="shared" ref="AD72" si="76">SUM(Z69:Z72)</f>
        <v>153811</v>
      </c>
      <c r="AE72" s="65">
        <f t="shared" ref="AE72" si="77">SUM(AA69:AA72)</f>
        <v>271155</v>
      </c>
      <c r="AF72" s="316"/>
      <c r="AG72" s="749">
        <v>4620</v>
      </c>
      <c r="AH72" s="496">
        <f t="shared" si="64"/>
        <v>8208</v>
      </c>
      <c r="AI72" s="749">
        <v>12828</v>
      </c>
      <c r="AJ72" s="316"/>
      <c r="AK72" s="385">
        <f t="shared" ref="AK72" si="78">SUM(AG69:AG72)</f>
        <v>17539</v>
      </c>
      <c r="AL72" s="385">
        <f t="shared" ref="AL72" si="79">SUM(AH69:AH72)</f>
        <v>31873</v>
      </c>
      <c r="AM72" s="385">
        <f t="shared" ref="AM72" si="80">SUM(AI69:AI72)</f>
        <v>49412</v>
      </c>
      <c r="AN72" s="316"/>
    </row>
    <row r="73" spans="1:41">
      <c r="A73" s="61">
        <v>42339</v>
      </c>
      <c r="B73" s="11">
        <v>8376.2000000000007</v>
      </c>
      <c r="C73" s="370">
        <f t="shared" si="12"/>
        <v>14103.099999999999</v>
      </c>
      <c r="D73" s="11">
        <v>22479.3</v>
      </c>
      <c r="E73" s="319"/>
      <c r="F73" s="401">
        <f>+'Inflation, Current AC'!B121</f>
        <v>977.16150100000004</v>
      </c>
      <c r="G73" s="505">
        <f t="shared" si="8"/>
        <v>1.1482237059603517</v>
      </c>
      <c r="H73" s="319"/>
      <c r="I73" s="401">
        <f t="shared" ref="I73" si="81">+B73*$G73</f>
        <v>9617.7514058650995</v>
      </c>
      <c r="J73" s="401">
        <f t="shared" si="74"/>
        <v>16193.513747529434</v>
      </c>
      <c r="K73" s="401">
        <f t="shared" si="74"/>
        <v>25811.265153394535</v>
      </c>
      <c r="L73" s="319"/>
      <c r="M73" s="401">
        <f t="shared" ref="M73" si="82">SUM(I70:I73)</f>
        <v>33791.298599723683</v>
      </c>
      <c r="N73" s="401">
        <f t="shared" ref="N73" si="83">SUM(J70:J73)</f>
        <v>58635.599141739141</v>
      </c>
      <c r="O73" s="401">
        <f t="shared" ref="O73" si="84">SUM(K70:K73)</f>
        <v>92426.897741462832</v>
      </c>
      <c r="P73" s="319"/>
      <c r="Q73" s="376">
        <f t="shared" ref="Q73" si="85">SUM(B70:B73)/SUM(B66:B69)-1</f>
        <v>9.0721611314746875E-2</v>
      </c>
      <c r="R73" s="376">
        <f t="shared" ref="R73" si="86">SUM(C70:C73)/SUM(C66:C69)-1</f>
        <v>3.2971540928481424E-2</v>
      </c>
      <c r="S73" s="376">
        <f t="shared" ref="S73" si="87">SUM(D70:D73)/SUM(D66:D69)-1</f>
        <v>5.3362285457309699E-2</v>
      </c>
      <c r="T73" s="319"/>
      <c r="U73" s="376">
        <f t="shared" ref="U73" si="88">+M73/M69-1</f>
        <v>8.7607518577029975E-2</v>
      </c>
      <c r="V73" s="376">
        <f t="shared" ref="V73" si="89">+N73/N69-1</f>
        <v>3.0019484736344859E-2</v>
      </c>
      <c r="W73" s="376">
        <f t="shared" ref="W73" si="90">+O73/O69-1</f>
        <v>5.0352492476227972E-2</v>
      </c>
      <c r="X73" s="319"/>
      <c r="Y73" s="749">
        <v>30268</v>
      </c>
      <c r="Z73" s="370">
        <f t="shared" si="0"/>
        <v>40090</v>
      </c>
      <c r="AA73" s="749">
        <v>70358</v>
      </c>
      <c r="AB73" s="316"/>
      <c r="AC73" s="65">
        <f t="shared" ref="AC73" si="91">SUM(Y70:Y73)</f>
        <v>118362</v>
      </c>
      <c r="AD73" s="65">
        <f t="shared" ref="AD73" si="92">SUM(Z70:Z73)</f>
        <v>154146</v>
      </c>
      <c r="AE73" s="65">
        <f t="shared" ref="AE73" si="93">SUM(AA70:AA73)</f>
        <v>272508</v>
      </c>
      <c r="AF73" s="316"/>
      <c r="AG73" s="749">
        <v>4354</v>
      </c>
      <c r="AH73" s="496">
        <f t="shared" si="64"/>
        <v>7733</v>
      </c>
      <c r="AI73" s="749">
        <v>12087</v>
      </c>
      <c r="AJ73" s="316"/>
      <c r="AK73" s="496">
        <f t="shared" ref="AK73" si="94">SUM(AG70:AG73)</f>
        <v>17807</v>
      </c>
      <c r="AL73" s="496">
        <f t="shared" ref="AL73" si="95">SUM(AH70:AH73)</f>
        <v>32056</v>
      </c>
      <c r="AM73" s="496">
        <f t="shared" ref="AM73" si="96">SUM(AI70:AI73)</f>
        <v>49863</v>
      </c>
      <c r="AN73" s="316"/>
    </row>
    <row r="74" spans="1:41">
      <c r="A74" s="61">
        <v>42430</v>
      </c>
      <c r="B74" s="11">
        <v>7648</v>
      </c>
      <c r="C74" s="370">
        <f t="shared" si="12"/>
        <v>13440.099999999999</v>
      </c>
      <c r="D74" s="11">
        <v>21088.1</v>
      </c>
      <c r="E74" s="319"/>
      <c r="F74" s="401">
        <f>+'Inflation, Current AC'!B122</f>
        <v>978.792822</v>
      </c>
      <c r="G74" s="505">
        <f t="shared" si="8"/>
        <v>1.1463100002177988</v>
      </c>
      <c r="H74" s="319"/>
      <c r="I74" s="401">
        <f t="shared" ref="I74" si="97">+B74*$G74</f>
        <v>8766.9788816657256</v>
      </c>
      <c r="J74" s="401">
        <f t="shared" ref="J74" si="98">+C74*$G74</f>
        <v>15406.521033927236</v>
      </c>
      <c r="K74" s="401">
        <f t="shared" ref="K74" si="99">+D74*$G74</f>
        <v>24173.499915592962</v>
      </c>
      <c r="L74" s="319"/>
      <c r="M74" s="401">
        <f t="shared" ref="M74" si="100">SUM(I71:I74)</f>
        <v>34544.390699427975</v>
      </c>
      <c r="N74" s="401">
        <f t="shared" ref="N74" si="101">SUM(J71:J74)</f>
        <v>59619.564313440635</v>
      </c>
      <c r="O74" s="401">
        <f t="shared" ref="O74" si="102">SUM(K71:K74)</f>
        <v>94163.955012868595</v>
      </c>
      <c r="P74" s="319"/>
      <c r="Q74" s="376">
        <f t="shared" ref="Q74" si="103">SUM(B71:B74)/SUM(B67:B70)-1</f>
        <v>9.7145893536952244E-2</v>
      </c>
      <c r="R74" s="376">
        <f t="shared" ref="R74" si="104">SUM(C71:C74)/SUM(C67:C70)-1</f>
        <v>4.5068877827726839E-2</v>
      </c>
      <c r="S74" s="376">
        <f t="shared" ref="S74" si="105">SUM(D71:D74)/SUM(D67:D70)-1</f>
        <v>6.3589179394253126E-2</v>
      </c>
      <c r="T74" s="319"/>
      <c r="U74" s="376">
        <f t="shared" ref="U74" si="106">+M74/M70-1</f>
        <v>9.3579471798253211E-2</v>
      </c>
      <c r="V74" s="376">
        <f t="shared" ref="V74" si="107">+N74/N70-1</f>
        <v>4.1661025720558964E-2</v>
      </c>
      <c r="W74" s="376">
        <f t="shared" ref="W74" si="108">+O74/O70-1</f>
        <v>6.0124830031188514E-2</v>
      </c>
      <c r="X74" s="319"/>
      <c r="Y74" s="749">
        <v>29498</v>
      </c>
      <c r="Z74" s="370">
        <f t="shared" si="0"/>
        <v>37737</v>
      </c>
      <c r="AA74" s="749">
        <v>67235</v>
      </c>
      <c r="AB74" s="316"/>
      <c r="AC74" s="65">
        <f t="shared" ref="AC74" si="109">SUM(Y71:Y74)</f>
        <v>118888</v>
      </c>
      <c r="AD74" s="65">
        <f t="shared" ref="AD74" si="110">SUM(Z71:Z74)</f>
        <v>154786</v>
      </c>
      <c r="AE74" s="65">
        <f t="shared" ref="AE74" si="111">SUM(AA71:AA74)</f>
        <v>273674</v>
      </c>
      <c r="AF74" s="316"/>
      <c r="AG74" s="749">
        <v>4536</v>
      </c>
      <c r="AH74" s="496">
        <f t="shared" si="64"/>
        <v>8330</v>
      </c>
      <c r="AI74" s="749">
        <v>12866</v>
      </c>
      <c r="AJ74" s="316"/>
      <c r="AK74" s="496">
        <f t="shared" ref="AK74" si="112">SUM(AG71:AG74)</f>
        <v>18124</v>
      </c>
      <c r="AL74" s="496">
        <f t="shared" ref="AL74" si="113">SUM(AH71:AH74)</f>
        <v>32693</v>
      </c>
      <c r="AM74" s="496">
        <f t="shared" ref="AM74" si="114">SUM(AI71:AI74)</f>
        <v>50817</v>
      </c>
      <c r="AN74" s="316"/>
    </row>
    <row r="75" spans="1:41">
      <c r="A75" s="61">
        <v>42522</v>
      </c>
      <c r="B75" s="11">
        <v>7695.7</v>
      </c>
      <c r="C75" s="370">
        <f t="shared" si="12"/>
        <v>13049.3</v>
      </c>
      <c r="D75" s="11">
        <v>20745</v>
      </c>
      <c r="E75" s="319"/>
      <c r="F75" s="401">
        <f>+'Inflation, Current AC'!B123</f>
        <v>982.871126</v>
      </c>
      <c r="G75" s="505">
        <f t="shared" si="8"/>
        <v>1.141553526520017</v>
      </c>
      <c r="H75" s="319"/>
      <c r="I75" s="401">
        <f t="shared" ref="I75" si="115">+B75*$G75</f>
        <v>8785.0534740400944</v>
      </c>
      <c r="J75" s="401">
        <f t="shared" ref="J75" si="116">+C75*$G75</f>
        <v>14896.474433617657</v>
      </c>
      <c r="K75" s="401">
        <f t="shared" ref="K75" si="117">+D75*$G75</f>
        <v>23681.527907657754</v>
      </c>
      <c r="L75" s="319"/>
      <c r="M75" s="401">
        <f t="shared" ref="M75" si="118">SUM(I72:I75)</f>
        <v>35453.492054971633</v>
      </c>
      <c r="N75" s="401">
        <f t="shared" ref="N75" si="119">SUM(J72:J75)</f>
        <v>60617.029994417477</v>
      </c>
      <c r="O75" s="401">
        <f t="shared" ref="O75" si="120">SUM(K72:K75)</f>
        <v>96070.522049389125</v>
      </c>
      <c r="P75" s="319"/>
      <c r="Q75" s="376">
        <f t="shared" ref="Q75" si="121">SUM(B72:B75)/SUM(B68:B71)-1</f>
        <v>0.10793755276676742</v>
      </c>
      <c r="R75" s="376">
        <f t="shared" ref="R75" si="122">SUM(C72:C75)/SUM(C68:C71)-1</f>
        <v>5.9665441272115594E-2</v>
      </c>
      <c r="S75" s="376">
        <f t="shared" ref="S75" si="123">SUM(D72:D75)/SUM(D68:D71)-1</f>
        <v>7.6981911746777154E-2</v>
      </c>
      <c r="T75" s="319"/>
      <c r="U75" s="376">
        <f t="shared" ref="U75" si="124">+M75/M71-1</f>
        <v>0.1043156276843975</v>
      </c>
      <c r="V75" s="376">
        <f t="shared" ref="V75" si="125">+N75/N71-1</f>
        <v>5.6200050334739515E-2</v>
      </c>
      <c r="W75" s="376">
        <f t="shared" ref="W75" si="126">+O75/O71-1</f>
        <v>7.3460310699556608E-2</v>
      </c>
      <c r="X75" s="319"/>
      <c r="Y75" s="749">
        <v>28700</v>
      </c>
      <c r="Z75" s="370">
        <f t="shared" si="0"/>
        <v>39321</v>
      </c>
      <c r="AA75" s="749">
        <v>68021</v>
      </c>
      <c r="AB75" s="316"/>
      <c r="AC75" s="65">
        <f t="shared" ref="AC75" si="127">SUM(Y72:Y75)</f>
        <v>118950</v>
      </c>
      <c r="AD75" s="65">
        <f t="shared" ref="AD75" si="128">SUM(Z72:Z75)</f>
        <v>156931</v>
      </c>
      <c r="AE75" s="65">
        <f t="shared" ref="AE75" si="129">SUM(AA72:AA75)</f>
        <v>275881</v>
      </c>
      <c r="AF75" s="316"/>
      <c r="AG75" s="749">
        <v>5426</v>
      </c>
      <c r="AH75" s="496">
        <f t="shared" si="64"/>
        <v>9107</v>
      </c>
      <c r="AI75" s="749">
        <v>14533</v>
      </c>
      <c r="AJ75" s="316"/>
      <c r="AK75" s="496">
        <f t="shared" ref="AK75" si="130">SUM(AG72:AG75)</f>
        <v>18936</v>
      </c>
      <c r="AL75" s="496">
        <f t="shared" ref="AL75" si="131">SUM(AH72:AH75)</f>
        <v>33378</v>
      </c>
      <c r="AM75" s="496">
        <f t="shared" ref="AM75" si="132">SUM(AI72:AI75)</f>
        <v>52314</v>
      </c>
      <c r="AN75" s="316"/>
    </row>
    <row r="76" spans="1:41">
      <c r="A76" s="61">
        <v>42614</v>
      </c>
      <c r="B76" s="11">
        <v>7804</v>
      </c>
      <c r="C76" s="370">
        <f t="shared" si="12"/>
        <v>13104</v>
      </c>
      <c r="D76" s="11">
        <v>20908</v>
      </c>
      <c r="E76" s="319"/>
      <c r="F76" s="401">
        <f>+'Inflation, Current AC'!B124</f>
        <v>986.13376800000003</v>
      </c>
      <c r="G76" s="505">
        <f t="shared" si="8"/>
        <v>1.1377766753445158</v>
      </c>
      <c r="H76" s="319"/>
      <c r="I76" s="401">
        <f t="shared" ref="I76" si="133">+B76*$G76</f>
        <v>8879.2091743886012</v>
      </c>
      <c r="J76" s="401">
        <f t="shared" ref="J76" si="134">+C76*$G76</f>
        <v>14909.425553714535</v>
      </c>
      <c r="K76" s="401">
        <f t="shared" ref="K76" si="135">+D76*$G76</f>
        <v>23788.634728103134</v>
      </c>
      <c r="L76" s="319"/>
      <c r="M76" s="401">
        <f t="shared" ref="M76" si="136">SUM(I73:I76)</f>
        <v>36048.992935959519</v>
      </c>
      <c r="N76" s="401">
        <f t="shared" ref="N76" si="137">SUM(J73:J76)</f>
        <v>61405.934768788866</v>
      </c>
      <c r="O76" s="401">
        <f t="shared" ref="O76" si="138">SUM(K73:K76)</f>
        <v>97454.927704748392</v>
      </c>
      <c r="P76" s="319"/>
      <c r="Q76" s="376">
        <f t="shared" ref="Q76" si="139">SUM(B73:B76)/SUM(B69:B72)-1</f>
        <v>9.9052393769088143E-2</v>
      </c>
      <c r="R76" s="376">
        <f t="shared" ref="R76" si="140">SUM(C73:C76)/SUM(C69:C72)-1</f>
        <v>6.3143347595298049E-2</v>
      </c>
      <c r="S76" s="376">
        <f t="shared" ref="S76" si="141">SUM(D73:D76)/SUM(D69:D72)-1</f>
        <v>7.6149670223929267E-2</v>
      </c>
      <c r="T76" s="319"/>
      <c r="U76" s="376">
        <f t="shared" ref="U76" si="142">+M76/M72-1</f>
        <v>9.5481225757068744E-2</v>
      </c>
      <c r="V76" s="376">
        <f t="shared" ref="V76" si="143">+N76/N72-1</f>
        <v>5.9658153016214799E-2</v>
      </c>
      <c r="W76" s="376">
        <f t="shared" ref="W76" si="144">+O76/O72-1</f>
        <v>7.2632883216532385E-2</v>
      </c>
      <c r="X76" s="319"/>
      <c r="Y76" s="749">
        <v>31013</v>
      </c>
      <c r="Z76" s="370">
        <f t="shared" si="0"/>
        <v>43253</v>
      </c>
      <c r="AA76" s="749">
        <v>74266</v>
      </c>
      <c r="AB76" s="316"/>
      <c r="AC76" s="65">
        <f t="shared" ref="AC76" si="145">SUM(Y73:Y76)</f>
        <v>119479</v>
      </c>
      <c r="AD76" s="65">
        <f t="shared" ref="AD76" si="146">SUM(Z73:Z76)</f>
        <v>160401</v>
      </c>
      <c r="AE76" s="65">
        <f t="shared" ref="AE76" si="147">SUM(AA73:AA76)</f>
        <v>279880</v>
      </c>
      <c r="AF76" s="316"/>
      <c r="AG76" s="749">
        <v>5750</v>
      </c>
      <c r="AH76" s="496">
        <f t="shared" si="64"/>
        <v>9194</v>
      </c>
      <c r="AI76" s="749">
        <v>14944</v>
      </c>
      <c r="AJ76" s="316"/>
      <c r="AK76" s="496">
        <f t="shared" ref="AK76" si="148">SUM(AG73:AG76)</f>
        <v>20066</v>
      </c>
      <c r="AL76" s="496">
        <f t="shared" ref="AL76" si="149">SUM(AH73:AH76)</f>
        <v>34364</v>
      </c>
      <c r="AM76" s="496">
        <f t="shared" ref="AM76" si="150">SUM(AI73:AI76)</f>
        <v>54430</v>
      </c>
      <c r="AN76" s="316"/>
    </row>
    <row r="77" spans="1:41">
      <c r="A77" s="61">
        <v>42705</v>
      </c>
      <c r="B77" s="11">
        <v>8852.5</v>
      </c>
      <c r="C77" s="370">
        <f t="shared" si="12"/>
        <v>14779.2</v>
      </c>
      <c r="D77" s="11">
        <v>23631.7</v>
      </c>
      <c r="E77" s="319"/>
      <c r="F77" s="401">
        <f>+'Inflation, Current AC'!B125</f>
        <v>990.21207200000003</v>
      </c>
      <c r="G77" s="505">
        <f t="shared" si="8"/>
        <v>1.1330906093013173</v>
      </c>
      <c r="H77" s="319"/>
      <c r="I77" s="401">
        <f t="shared" ref="I77" si="151">+B77*$G77</f>
        <v>10030.684618839912</v>
      </c>
      <c r="J77" s="401">
        <f t="shared" ref="J77" si="152">+C77*$G77</f>
        <v>16746.17273298603</v>
      </c>
      <c r="K77" s="401">
        <f t="shared" ref="K77" si="153">+D77*$G77</f>
        <v>26776.85735182594</v>
      </c>
      <c r="L77" s="319"/>
      <c r="M77" s="401">
        <f t="shared" ref="M77" si="154">SUM(I74:I77)</f>
        <v>36461.926148934333</v>
      </c>
      <c r="N77" s="401">
        <f t="shared" ref="N77" si="155">SUM(J74:J77)</f>
        <v>61958.593754245456</v>
      </c>
      <c r="O77" s="401">
        <f t="shared" ref="O77" si="156">SUM(K74:K77)</f>
        <v>98420.519903179782</v>
      </c>
      <c r="P77" s="319"/>
      <c r="Q77" s="376">
        <f t="shared" ref="Q77" si="157">SUM(B74:B77)/SUM(B70:B73)-1</f>
        <v>8.6251200809252193E-2</v>
      </c>
      <c r="R77" s="376">
        <f t="shared" ref="R77" si="158">SUM(C74:C77)/SUM(C70:C73)-1</f>
        <v>6.3695426347944784E-2</v>
      </c>
      <c r="S77" s="376">
        <f t="shared" ref="S77" si="159">SUM(D74:D77)/SUM(D70:D73)-1</f>
        <v>7.1942017474185826E-2</v>
      </c>
      <c r="T77" s="319"/>
      <c r="U77" s="376">
        <f t="shared" ref="U77" si="160">+M77/M73-1</f>
        <v>7.9032995471576495E-2</v>
      </c>
      <c r="V77" s="376">
        <f t="shared" ref="V77" si="161">+N77/N73-1</f>
        <v>5.6671964832723631E-2</v>
      </c>
      <c r="W77" s="376">
        <f t="shared" ref="W77" si="162">+O77/O73-1</f>
        <v>6.4847163630681992E-2</v>
      </c>
      <c r="X77" s="319"/>
      <c r="Y77" s="749">
        <v>33927</v>
      </c>
      <c r="Z77" s="370">
        <f t="shared" ref="Z77:Z78" si="163">AA77-Y77</f>
        <v>45012</v>
      </c>
      <c r="AA77" s="749">
        <v>78939</v>
      </c>
      <c r="AB77" s="316"/>
      <c r="AC77" s="65">
        <f t="shared" ref="AC77:AC78" si="164">SUM(Y74:Y77)</f>
        <v>123138</v>
      </c>
      <c r="AD77" s="65">
        <f t="shared" ref="AD77:AD78" si="165">SUM(Z74:Z77)</f>
        <v>165323</v>
      </c>
      <c r="AE77" s="65">
        <f t="shared" ref="AE77:AE78" si="166">SUM(AA74:AA77)</f>
        <v>288461</v>
      </c>
      <c r="AF77" s="316"/>
      <c r="AG77" s="749">
        <v>5533</v>
      </c>
      <c r="AH77" s="496">
        <f t="shared" si="64"/>
        <v>8764</v>
      </c>
      <c r="AI77" s="749">
        <v>14297</v>
      </c>
      <c r="AJ77" s="316"/>
      <c r="AK77" s="496">
        <f t="shared" ref="AK77:AK82" si="167">SUM(AG74:AG77)</f>
        <v>21245</v>
      </c>
      <c r="AL77" s="496">
        <f t="shared" ref="AL77:AL82" si="168">SUM(AH74:AH77)</f>
        <v>35395</v>
      </c>
      <c r="AM77" s="496">
        <f t="shared" ref="AM77:AM82" si="169">SUM(AI74:AI77)</f>
        <v>56640</v>
      </c>
      <c r="AN77" s="316"/>
      <c r="AO77" s="419"/>
    </row>
    <row r="78" spans="1:41">
      <c r="A78" s="61">
        <v>42795</v>
      </c>
      <c r="B78" s="11">
        <v>8089.4</v>
      </c>
      <c r="C78" s="370">
        <f t="shared" si="12"/>
        <v>14093.6</v>
      </c>
      <c r="D78" s="11">
        <v>22183</v>
      </c>
      <c r="E78" s="319"/>
      <c r="F78" s="401">
        <f>+'Inflation, Current AC'!B126</f>
        <v>1000</v>
      </c>
      <c r="G78" s="505">
        <f t="shared" si="8"/>
        <v>1.1220000000000001</v>
      </c>
      <c r="H78" s="319"/>
      <c r="I78" s="401">
        <f t="shared" ref="I78" si="170">+B78*$G78</f>
        <v>9076.3068000000003</v>
      </c>
      <c r="J78" s="401">
        <f t="shared" ref="J78" si="171">+C78*$G78</f>
        <v>15813.019200000002</v>
      </c>
      <c r="K78" s="401">
        <f t="shared" ref="K78" si="172">+D78*$G78</f>
        <v>24889.326000000001</v>
      </c>
      <c r="L78" s="319"/>
      <c r="M78" s="401">
        <f t="shared" ref="M78" si="173">SUM(I75:I78)</f>
        <v>36771.254067268608</v>
      </c>
      <c r="N78" s="401">
        <f t="shared" ref="N78" si="174">SUM(J75:J78)</f>
        <v>62365.09192031822</v>
      </c>
      <c r="O78" s="401">
        <f t="shared" ref="O78" si="175">SUM(K75:K78)</f>
        <v>99136.345987586828</v>
      </c>
      <c r="P78" s="319"/>
      <c r="Q78" s="376">
        <f t="shared" ref="Q78" si="176">SUM(B75:B78)/SUM(B71:B74)-1</f>
        <v>7.6170825399563435E-2</v>
      </c>
      <c r="R78" s="376">
        <f t="shared" ref="R78" si="177">SUM(C75:C78)/SUM(C71:C74)-1</f>
        <v>5.7634904617750449E-2</v>
      </c>
      <c r="S78" s="376">
        <f t="shared" ref="S78" si="178">SUM(D75:D78)/SUM(D71:D74)-1</f>
        <v>6.443486842985946E-2</v>
      </c>
      <c r="T78" s="319"/>
      <c r="U78" s="376">
        <f t="shared" ref="U78" si="179">+M78/M74-1</f>
        <v>6.446381953054714E-2</v>
      </c>
      <c r="V78" s="376">
        <f t="shared" ref="V78" si="180">+N78/N74-1</f>
        <v>4.6050782800816759E-2</v>
      </c>
      <c r="W78" s="376">
        <f t="shared" ref="W78" si="181">+O78/O74-1</f>
        <v>5.2805672553140948E-2</v>
      </c>
      <c r="X78" s="319"/>
      <c r="Y78" s="749">
        <v>32422</v>
      </c>
      <c r="Z78" s="370">
        <f t="shared" si="163"/>
        <v>42474</v>
      </c>
      <c r="AA78" s="749">
        <v>74896</v>
      </c>
      <c r="AB78" s="316"/>
      <c r="AC78" s="65">
        <f t="shared" si="164"/>
        <v>126062</v>
      </c>
      <c r="AD78" s="65">
        <f t="shared" si="165"/>
        <v>170060</v>
      </c>
      <c r="AE78" s="65">
        <f t="shared" si="166"/>
        <v>296122</v>
      </c>
      <c r="AF78" s="316"/>
      <c r="AG78" s="749">
        <v>5818</v>
      </c>
      <c r="AH78" s="496">
        <f t="shared" si="64"/>
        <v>9731</v>
      </c>
      <c r="AI78" s="749">
        <v>15549</v>
      </c>
      <c r="AJ78" s="316"/>
      <c r="AK78" s="496">
        <f t="shared" si="167"/>
        <v>22527</v>
      </c>
      <c r="AL78" s="496">
        <f t="shared" si="168"/>
        <v>36796</v>
      </c>
      <c r="AM78" s="496">
        <f t="shared" si="169"/>
        <v>59323</v>
      </c>
      <c r="AN78" s="316"/>
    </row>
    <row r="79" spans="1:41">
      <c r="A79" s="61">
        <v>42887</v>
      </c>
      <c r="B79" s="11">
        <v>8026.8</v>
      </c>
      <c r="C79" s="370">
        <f t="shared" si="12"/>
        <v>13713.900000000001</v>
      </c>
      <c r="D79" s="11">
        <v>21740.7</v>
      </c>
      <c r="E79" s="319"/>
      <c r="F79" s="401">
        <f>+'Inflation, Current AC'!B127</f>
        <v>1000</v>
      </c>
      <c r="G79" s="505">
        <f t="shared" si="8"/>
        <v>1.1220000000000001</v>
      </c>
      <c r="H79" s="319"/>
      <c r="I79" s="401">
        <f t="shared" ref="I79" si="182">+B79*$G79</f>
        <v>9006.0696000000007</v>
      </c>
      <c r="J79" s="401">
        <f t="shared" ref="J79" si="183">+C79*$G79</f>
        <v>15386.995800000002</v>
      </c>
      <c r="K79" s="401">
        <f t="shared" ref="K79" si="184">+D79*$G79</f>
        <v>24393.065400000003</v>
      </c>
      <c r="L79" s="319"/>
      <c r="M79" s="401">
        <f t="shared" ref="M79:M80" si="185">SUM(I76:I79)</f>
        <v>36992.270193228513</v>
      </c>
      <c r="N79" s="401">
        <f t="shared" ref="N79:N80" si="186">SUM(J76:J79)</f>
        <v>62855.613286700573</v>
      </c>
      <c r="O79" s="401">
        <f t="shared" ref="O79:O80" si="187">SUM(K76:K79)</f>
        <v>99847.883479929078</v>
      </c>
      <c r="P79" s="319"/>
      <c r="Q79" s="376">
        <f t="shared" ref="Q79" si="188">SUM(B76:B79)/SUM(B72:B75)-1</f>
        <v>5.8194275824658526E-2</v>
      </c>
      <c r="R79" s="376">
        <f t="shared" ref="R79" si="189">SUM(C76:C79)/SUM(C72:C75)-1</f>
        <v>5.172439841516252E-2</v>
      </c>
      <c r="S79" s="376">
        <f t="shared" ref="S79" si="190">SUM(D76:D79)/SUM(D72:D75)-1</f>
        <v>5.4112022802071502E-2</v>
      </c>
      <c r="T79" s="319"/>
      <c r="U79" s="376">
        <f t="shared" ref="U79" si="191">+M79/M75-1</f>
        <v>4.3402724218843058E-2</v>
      </c>
      <c r="V79" s="376">
        <f t="shared" ref="V79" si="192">+N79/N75-1</f>
        <v>3.6929940191547717E-2</v>
      </c>
      <c r="W79" s="376">
        <f t="shared" ref="W79" si="193">+O79/O75-1</f>
        <v>3.9318631250885083E-2</v>
      </c>
      <c r="X79" s="319"/>
      <c r="Y79" s="749">
        <v>31369</v>
      </c>
      <c r="Z79" s="525">
        <f>+AA79-Y79</f>
        <v>42752</v>
      </c>
      <c r="AA79" s="749">
        <v>74121</v>
      </c>
      <c r="AB79" s="316"/>
      <c r="AC79" s="65">
        <f t="shared" ref="AC79:AC82" si="194">SUM(Y76:Y79)</f>
        <v>128731</v>
      </c>
      <c r="AD79" s="65">
        <f t="shared" ref="AD79:AD82" si="195">SUM(Z76:Z79)</f>
        <v>173491</v>
      </c>
      <c r="AE79" s="65">
        <f t="shared" ref="AE79:AE82" si="196">SUM(AA76:AA79)</f>
        <v>302222</v>
      </c>
      <c r="AF79" s="316"/>
      <c r="AG79" s="749">
        <v>6349</v>
      </c>
      <c r="AH79" s="496">
        <f>+AI79-AG79</f>
        <v>11722</v>
      </c>
      <c r="AI79" s="749">
        <v>18071</v>
      </c>
      <c r="AJ79" s="316"/>
      <c r="AK79" s="496">
        <f t="shared" si="167"/>
        <v>23450</v>
      </c>
      <c r="AL79" s="496">
        <f t="shared" si="168"/>
        <v>39411</v>
      </c>
      <c r="AM79" s="496">
        <f t="shared" si="169"/>
        <v>62861</v>
      </c>
      <c r="AN79" s="316"/>
    </row>
    <row r="80" spans="1:41">
      <c r="A80" s="61">
        <v>42979</v>
      </c>
      <c r="B80" s="11">
        <v>8101.7</v>
      </c>
      <c r="C80" s="370">
        <f t="shared" si="12"/>
        <v>13521.399999999998</v>
      </c>
      <c r="D80" s="11">
        <v>21623.1</v>
      </c>
      <c r="E80" s="319"/>
      <c r="F80" s="401">
        <f>+'Inflation, Current AC'!B128</f>
        <v>1004.893964</v>
      </c>
      <c r="G80" s="505">
        <f t="shared" si="8"/>
        <v>1.1165357144089683</v>
      </c>
      <c r="H80" s="319"/>
      <c r="I80" s="401">
        <f t="shared" ref="I80" si="197">+B80*$G80</f>
        <v>9045.8373974271381</v>
      </c>
      <c r="J80" s="401">
        <f t="shared" ref="J80" si="198">+C80*$G80</f>
        <v>15097.12600880942</v>
      </c>
      <c r="K80" s="401">
        <f t="shared" ref="K80" si="199">+D80*$G80</f>
        <v>24142.963406236559</v>
      </c>
      <c r="L80" s="319"/>
      <c r="M80" s="401">
        <f t="shared" si="185"/>
        <v>37158.898416267053</v>
      </c>
      <c r="N80" s="401">
        <f t="shared" si="186"/>
        <v>63043.313741795457</v>
      </c>
      <c r="O80" s="401">
        <f t="shared" si="187"/>
        <v>100202.2121580625</v>
      </c>
      <c r="P80" s="319"/>
      <c r="Q80" s="376">
        <f t="shared" ref="Q80" si="200">SUM(B77:B80)/SUM(B73:B76)-1</f>
        <v>4.9058016298744844E-2</v>
      </c>
      <c r="R80" s="376">
        <f t="shared" ref="R80" si="201">SUM(C77:C80)/SUM(C73:C76)-1</f>
        <v>4.4911679532185556E-2</v>
      </c>
      <c r="S80" s="376">
        <f t="shared" ref="S80" si="202">SUM(D77:D80)/SUM(D73:D76)-1</f>
        <v>4.6445452027918277E-2</v>
      </c>
      <c r="T80" s="319"/>
      <c r="U80" s="376">
        <f t="shared" ref="U80" si="203">+M80/M76-1</f>
        <v>3.0788806840714278E-2</v>
      </c>
      <c r="V80" s="376">
        <f t="shared" ref="V80" si="204">+N80/N76-1</f>
        <v>2.6664832628503943E-2</v>
      </c>
      <c r="W80" s="376">
        <f t="shared" ref="W80" si="205">+O80/O76-1</f>
        <v>2.8190308258576158E-2</v>
      </c>
      <c r="X80" s="319"/>
      <c r="Y80" s="749">
        <v>32487</v>
      </c>
      <c r="Z80" s="525">
        <f>+AA80-Y80</f>
        <v>45617</v>
      </c>
      <c r="AA80" s="749">
        <v>78104</v>
      </c>
      <c r="AB80" s="316"/>
      <c r="AC80" s="65">
        <f t="shared" si="194"/>
        <v>130205</v>
      </c>
      <c r="AD80" s="65">
        <f t="shared" si="195"/>
        <v>175855</v>
      </c>
      <c r="AE80" s="65">
        <f t="shared" si="196"/>
        <v>306060</v>
      </c>
      <c r="AF80" s="316"/>
      <c r="AG80" s="749">
        <v>5877</v>
      </c>
      <c r="AH80" s="496">
        <f>+AI80-AG80</f>
        <v>10848</v>
      </c>
      <c r="AI80" s="749">
        <v>16725</v>
      </c>
      <c r="AJ80" s="316"/>
      <c r="AK80" s="496">
        <f t="shared" si="167"/>
        <v>23577</v>
      </c>
      <c r="AL80" s="496">
        <f t="shared" si="168"/>
        <v>41065</v>
      </c>
      <c r="AM80" s="496">
        <f t="shared" si="169"/>
        <v>64642</v>
      </c>
      <c r="AN80" s="316"/>
    </row>
    <row r="81" spans="1:40">
      <c r="A81" s="61">
        <v>43070</v>
      </c>
      <c r="B81" s="11">
        <v>9231.7000000000007</v>
      </c>
      <c r="C81" s="370">
        <f t="shared" si="12"/>
        <v>15576.899999999998</v>
      </c>
      <c r="D81" s="11">
        <v>24808.6</v>
      </c>
      <c r="E81" s="319"/>
      <c r="F81" s="401">
        <f>+'Inflation, Current AC'!B129</f>
        <v>1006</v>
      </c>
      <c r="G81" s="505">
        <f t="shared" si="8"/>
        <v>1.1153081510934393</v>
      </c>
      <c r="H81" s="319"/>
      <c r="I81" s="401">
        <f t="shared" ref="I81" si="206">+B81*$G81</f>
        <v>10296.190258449304</v>
      </c>
      <c r="J81" s="401">
        <f t="shared" ref="J81" si="207">+C81*$G81</f>
        <v>17373.043538767393</v>
      </c>
      <c r="K81" s="401">
        <f t="shared" ref="K81" si="208">+D81*$G81</f>
        <v>27669.233797216697</v>
      </c>
      <c r="L81" s="319"/>
      <c r="M81" s="401">
        <f t="shared" ref="M81" si="209">SUM(I78:I81)</f>
        <v>37424.404055876439</v>
      </c>
      <c r="N81" s="401">
        <f t="shared" ref="N81" si="210">SUM(J78:J81)</f>
        <v>63670.18454757682</v>
      </c>
      <c r="O81" s="401">
        <f t="shared" ref="O81" si="211">SUM(K78:K81)</f>
        <v>101094.58860345327</v>
      </c>
      <c r="P81" s="319"/>
      <c r="Q81" s="376">
        <f t="shared" ref="Q81" si="212">SUM(B78:B81)/SUM(B74:B77)-1</f>
        <v>4.5293466915832026E-2</v>
      </c>
      <c r="R81" s="376">
        <f t="shared" ref="R81" si="213">SUM(C78:C81)/SUM(C74:C77)-1</f>
        <v>4.6589642577327561E-2</v>
      </c>
      <c r="S81" s="376">
        <f t="shared" ref="S81" si="214">SUM(D78:D81)/SUM(D74:D77)-1</f>
        <v>4.6109423336976318E-2</v>
      </c>
      <c r="T81" s="319"/>
      <c r="U81" s="376">
        <f t="shared" ref="U81" si="215">+M81/M77-1</f>
        <v>2.6396792725944307E-2</v>
      </c>
      <c r="V81" s="376">
        <f t="shared" ref="V81" si="216">+N81/N77-1</f>
        <v>2.7624752106548245E-2</v>
      </c>
      <c r="W81" s="376">
        <f t="shared" ref="W81" si="217">+O81/O77-1</f>
        <v>2.7169829044838112E-2</v>
      </c>
      <c r="X81" s="319"/>
      <c r="Y81" s="749">
        <v>35711</v>
      </c>
      <c r="Z81" s="525">
        <f t="shared" ref="Z81:Z97" si="218">+AA81-Y81</f>
        <v>48634</v>
      </c>
      <c r="AA81" s="749">
        <v>84345</v>
      </c>
      <c r="AB81" s="316"/>
      <c r="AC81" s="65">
        <f t="shared" si="194"/>
        <v>131989</v>
      </c>
      <c r="AD81" s="65">
        <f t="shared" si="195"/>
        <v>179477</v>
      </c>
      <c r="AE81" s="65">
        <f t="shared" si="196"/>
        <v>311466</v>
      </c>
      <c r="AF81" s="316"/>
      <c r="AG81" s="749">
        <v>5529</v>
      </c>
      <c r="AH81" s="496">
        <f t="shared" ref="AH81:AH97" si="219">+AI81-AG81</f>
        <v>9971</v>
      </c>
      <c r="AI81" s="749">
        <v>15500</v>
      </c>
      <c r="AJ81" s="316"/>
      <c r="AK81" s="496">
        <f t="shared" si="167"/>
        <v>23573</v>
      </c>
      <c r="AL81" s="496">
        <f t="shared" si="168"/>
        <v>42272</v>
      </c>
      <c r="AM81" s="496">
        <f t="shared" si="169"/>
        <v>65845</v>
      </c>
      <c r="AN81" s="316"/>
    </row>
    <row r="82" spans="1:40">
      <c r="A82" s="61">
        <v>43160</v>
      </c>
      <c r="B82" s="11">
        <v>8320.2000000000007</v>
      </c>
      <c r="C82" s="370">
        <f t="shared" si="12"/>
        <v>14454.699999999997</v>
      </c>
      <c r="D82" s="11">
        <v>22774.899999999998</v>
      </c>
      <c r="E82" s="319"/>
      <c r="F82" s="401">
        <f>+'Inflation, Current AC'!B130</f>
        <v>1011</v>
      </c>
      <c r="G82" s="505">
        <f t="shared" si="8"/>
        <v>1.1097922848664687</v>
      </c>
      <c r="H82" s="319"/>
      <c r="I82" s="401">
        <f t="shared" ref="I82" si="220">+B82*$G82</f>
        <v>9233.6937685459943</v>
      </c>
      <c r="J82" s="401">
        <f t="shared" ref="J82" si="221">+C82*$G82</f>
        <v>16041.714540059342</v>
      </c>
      <c r="K82" s="401">
        <f t="shared" ref="K82" si="222">+D82*$G82</f>
        <v>25275.408308605336</v>
      </c>
      <c r="L82" s="319"/>
      <c r="M82" s="401">
        <f t="shared" ref="M82" si="223">SUM(I79:I82)</f>
        <v>37581.79102442244</v>
      </c>
      <c r="N82" s="401">
        <f t="shared" ref="N82" si="224">SUM(J79:J82)</f>
        <v>63898.879887636162</v>
      </c>
      <c r="O82" s="401">
        <f t="shared" ref="O82" si="225">SUM(K79:K82)</f>
        <v>101480.67091205859</v>
      </c>
      <c r="P82" s="319"/>
      <c r="Q82" s="376">
        <f t="shared" ref="Q82:Q83" si="226">SUM(B79:B82)/SUM(B75:B78)-1</f>
        <v>3.8185539554152825E-2</v>
      </c>
      <c r="R82" s="376">
        <f t="shared" ref="R82:R83" si="227">SUM(C79:C82)/SUM(C75:C78)-1</f>
        <v>4.0722493507626245E-2</v>
      </c>
      <c r="S82" s="376">
        <f t="shared" ref="S82:S83" si="228">SUM(D79:D82)/SUM(D75:D78)-1</f>
        <v>3.9781542215011845E-2</v>
      </c>
      <c r="T82" s="319"/>
      <c r="U82" s="376">
        <f t="shared" ref="U82:U83" si="229">+M82/M78-1</f>
        <v>2.2042679199111737E-2</v>
      </c>
      <c r="V82" s="376">
        <f t="shared" ref="V82:V83" si="230">+N82/N78-1</f>
        <v>2.4593693684884066E-2</v>
      </c>
      <c r="W82" s="376">
        <f t="shared" ref="W82:W83" si="231">+O82/O78-1</f>
        <v>2.3647481668986448E-2</v>
      </c>
      <c r="X82" s="319"/>
      <c r="Y82" s="749">
        <v>30656</v>
      </c>
      <c r="Z82" s="525">
        <f t="shared" si="218"/>
        <v>41815</v>
      </c>
      <c r="AA82" s="749">
        <v>72471</v>
      </c>
      <c r="AB82" s="316"/>
      <c r="AC82" s="65">
        <f t="shared" si="194"/>
        <v>130223</v>
      </c>
      <c r="AD82" s="65">
        <f t="shared" si="195"/>
        <v>178818</v>
      </c>
      <c r="AE82" s="65">
        <f t="shared" si="196"/>
        <v>309041</v>
      </c>
      <c r="AF82" s="316"/>
      <c r="AG82" s="749">
        <v>5492</v>
      </c>
      <c r="AH82" s="496">
        <f t="shared" si="219"/>
        <v>11026</v>
      </c>
      <c r="AI82" s="749">
        <v>16518</v>
      </c>
      <c r="AJ82" s="316"/>
      <c r="AK82" s="496">
        <f t="shared" si="167"/>
        <v>23247</v>
      </c>
      <c r="AL82" s="496">
        <f t="shared" si="168"/>
        <v>43567</v>
      </c>
      <c r="AM82" s="496">
        <f t="shared" si="169"/>
        <v>66814</v>
      </c>
      <c r="AN82" s="316"/>
    </row>
    <row r="83" spans="1:40">
      <c r="A83" s="61">
        <v>43252</v>
      </c>
      <c r="B83" s="11">
        <v>8370.6</v>
      </c>
      <c r="C83" s="370">
        <f t="shared" si="12"/>
        <v>14238.800000000001</v>
      </c>
      <c r="D83" s="11">
        <v>22609.4</v>
      </c>
      <c r="E83" s="319"/>
      <c r="F83" s="401">
        <f>+'Inflation, Current AC'!B131</f>
        <v>1015</v>
      </c>
      <c r="G83" s="505">
        <f t="shared" si="8"/>
        <v>1.1054187192118226</v>
      </c>
      <c r="H83" s="319"/>
      <c r="I83" s="401">
        <f t="shared" ref="I83" si="232">+B83*$G83</f>
        <v>9253.0179310344829</v>
      </c>
      <c r="J83" s="401">
        <f t="shared" ref="J83" si="233">+C83*$G83</f>
        <v>15739.836059113301</v>
      </c>
      <c r="K83" s="401">
        <f t="shared" ref="K83" si="234">+D83*$G83</f>
        <v>24992.853990147782</v>
      </c>
      <c r="L83" s="319"/>
      <c r="M83" s="401">
        <f t="shared" ref="M83" si="235">SUM(I80:I83)</f>
        <v>37828.739355456921</v>
      </c>
      <c r="N83" s="401">
        <f t="shared" ref="N83" si="236">SUM(J80:J83)</f>
        <v>64251.72014674946</v>
      </c>
      <c r="O83" s="401">
        <f t="shared" ref="O83" si="237">SUM(K80:K83)</f>
        <v>102080.45950220637</v>
      </c>
      <c r="P83" s="319"/>
      <c r="Q83" s="376">
        <f t="shared" si="226"/>
        <v>3.8187271723111094E-2</v>
      </c>
      <c r="R83" s="376">
        <f t="shared" si="227"/>
        <v>3.7728022811708062E-2</v>
      </c>
      <c r="S83" s="376">
        <f t="shared" si="228"/>
        <v>3.789815901265392E-2</v>
      </c>
      <c r="T83" s="319"/>
      <c r="U83" s="376">
        <f t="shared" si="229"/>
        <v>2.2611998611037576E-2</v>
      </c>
      <c r="V83" s="376">
        <f t="shared" si="230"/>
        <v>2.22113314475334E-2</v>
      </c>
      <c r="W83" s="376">
        <f t="shared" si="231"/>
        <v>2.2359773131556349E-2</v>
      </c>
      <c r="X83" s="319"/>
      <c r="Y83" s="749">
        <v>29137</v>
      </c>
      <c r="Z83" s="457">
        <f t="shared" si="218"/>
        <v>41439</v>
      </c>
      <c r="AA83" s="749">
        <v>70576</v>
      </c>
      <c r="AB83" s="316"/>
      <c r="AC83" s="65">
        <f t="shared" ref="AC83" si="238">SUM(Y80:Y83)</f>
        <v>127991</v>
      </c>
      <c r="AD83" s="65">
        <f t="shared" ref="AD83" si="239">SUM(Z80:Z83)</f>
        <v>177505</v>
      </c>
      <c r="AE83" s="65">
        <f t="shared" ref="AE83" si="240">SUM(AA80:AA83)</f>
        <v>305496</v>
      </c>
      <c r="AF83" s="316"/>
      <c r="AG83" s="749">
        <v>5882</v>
      </c>
      <c r="AH83" s="496">
        <f t="shared" si="219"/>
        <v>11648</v>
      </c>
      <c r="AI83" s="749">
        <v>17530</v>
      </c>
      <c r="AJ83" s="316"/>
      <c r="AK83" s="496">
        <f t="shared" ref="AK83" si="241">SUM(AG80:AG83)</f>
        <v>22780</v>
      </c>
      <c r="AL83" s="496">
        <f t="shared" ref="AL83" si="242">SUM(AH80:AH83)</f>
        <v>43493</v>
      </c>
      <c r="AM83" s="496">
        <f t="shared" ref="AM83" si="243">SUM(AI80:AI83)</f>
        <v>66273</v>
      </c>
      <c r="AN83" s="316"/>
    </row>
    <row r="84" spans="1:40">
      <c r="A84" s="61">
        <v>43344</v>
      </c>
      <c r="B84" s="11">
        <v>8382</v>
      </c>
      <c r="C84" s="370">
        <f t="shared" si="12"/>
        <v>14120.300000000003</v>
      </c>
      <c r="D84" s="11">
        <v>22502.300000000003</v>
      </c>
      <c r="E84" s="319"/>
      <c r="F84" s="401">
        <f>+'Inflation, Current AC'!B132</f>
        <v>1024</v>
      </c>
      <c r="G84" s="505">
        <f t="shared" si="8"/>
        <v>1.095703125</v>
      </c>
      <c r="H84" s="319"/>
      <c r="I84" s="401">
        <f t="shared" ref="I84" si="244">+B84*$G84</f>
        <v>9184.18359375</v>
      </c>
      <c r="J84" s="401">
        <f t="shared" ref="J84" si="245">+C84*$G84</f>
        <v>15471.656835937503</v>
      </c>
      <c r="K84" s="401">
        <f t="shared" ref="K84" si="246">+D84*$G84</f>
        <v>24655.840429687501</v>
      </c>
      <c r="L84" s="319"/>
      <c r="M84" s="401">
        <f t="shared" ref="M84" si="247">SUM(I81:I84)</f>
        <v>37967.085551779783</v>
      </c>
      <c r="N84" s="401">
        <f t="shared" ref="N84" si="248">SUM(J81:J84)</f>
        <v>64626.250973877541</v>
      </c>
      <c r="O84" s="401">
        <f t="shared" ref="O84" si="249">SUM(K81:K84)</f>
        <v>102593.3365256573</v>
      </c>
      <c r="P84" s="319"/>
      <c r="Q84" s="376">
        <f t="shared" ref="Q84" si="250">SUM(B81:B84)/SUM(B77:B80)-1</f>
        <v>3.7317359330398148E-2</v>
      </c>
      <c r="R84" s="376">
        <f t="shared" ref="R84" si="251">SUM(C81:C84)/SUM(C77:C80)-1</f>
        <v>4.0682183142897177E-2</v>
      </c>
      <c r="S84" s="376">
        <f t="shared" ref="S84" si="252">SUM(D81:D84)/SUM(D77:D80)-1</f>
        <v>3.9434392818896935E-2</v>
      </c>
      <c r="T84" s="319"/>
      <c r="U84" s="376">
        <f t="shared" ref="U84" si="253">+M84/M80-1</f>
        <v>2.1749491237849305E-2</v>
      </c>
      <c r="V84" s="376">
        <f t="shared" ref="V84" si="254">+N84/N80-1</f>
        <v>2.5108725067423787E-2</v>
      </c>
      <c r="W84" s="376">
        <f t="shared" ref="W84" si="255">+O84/O80-1</f>
        <v>2.3862989809276591E-2</v>
      </c>
      <c r="X84" s="319"/>
      <c r="Y84" s="749">
        <v>30125</v>
      </c>
      <c r="Z84" s="457">
        <f t="shared" si="218"/>
        <v>43243</v>
      </c>
      <c r="AA84" s="749">
        <v>73368</v>
      </c>
      <c r="AB84" s="316"/>
      <c r="AC84" s="65">
        <f t="shared" ref="AC84" si="256">SUM(Y81:Y84)</f>
        <v>125629</v>
      </c>
      <c r="AD84" s="65">
        <f t="shared" ref="AD84" si="257">SUM(Z81:Z84)</f>
        <v>175131</v>
      </c>
      <c r="AE84" s="65">
        <f t="shared" ref="AE84" si="258">SUM(AA81:AA84)</f>
        <v>300760</v>
      </c>
      <c r="AF84" s="316"/>
      <c r="AG84" s="749">
        <v>5942</v>
      </c>
      <c r="AH84" s="496">
        <f t="shared" si="219"/>
        <v>10643</v>
      </c>
      <c r="AI84" s="749">
        <v>16585</v>
      </c>
      <c r="AJ84" s="316"/>
      <c r="AK84" s="496">
        <f t="shared" ref="AK84" si="259">SUM(AG81:AG84)</f>
        <v>22845</v>
      </c>
      <c r="AL84" s="496">
        <f t="shared" ref="AL84" si="260">SUM(AH81:AH84)</f>
        <v>43288</v>
      </c>
      <c r="AM84" s="496">
        <f t="shared" ref="AM84" si="261">SUM(AI81:AI84)</f>
        <v>66133</v>
      </c>
      <c r="AN84" s="316"/>
    </row>
    <row r="85" spans="1:40">
      <c r="A85" s="61">
        <v>43435</v>
      </c>
      <c r="B85" s="11">
        <v>9699.5</v>
      </c>
      <c r="C85" s="370">
        <f t="shared" si="12"/>
        <v>16236.400000000001</v>
      </c>
      <c r="D85" s="11">
        <v>25935.9</v>
      </c>
      <c r="E85" s="319"/>
      <c r="F85" s="401">
        <f>+'Inflation, Current AC'!B133</f>
        <v>1025</v>
      </c>
      <c r="G85" s="505">
        <f t="shared" si="8"/>
        <v>1.0946341463414635</v>
      </c>
      <c r="H85" s="319"/>
      <c r="I85" s="401">
        <f t="shared" ref="I85" si="262">+B85*$G85</f>
        <v>10617.403902439026</v>
      </c>
      <c r="J85" s="401">
        <f t="shared" ref="J85" si="263">+C85*$G85</f>
        <v>17772.917853658539</v>
      </c>
      <c r="K85" s="401">
        <f t="shared" ref="K85" si="264">+D85*$G85</f>
        <v>28390.321756097565</v>
      </c>
      <c r="L85" s="319"/>
      <c r="M85" s="401">
        <f t="shared" ref="M85" si="265">SUM(I82:I85)</f>
        <v>38288.299195769505</v>
      </c>
      <c r="N85" s="401">
        <f t="shared" ref="N85" si="266">SUM(J82:J85)</f>
        <v>65026.125288768686</v>
      </c>
      <c r="O85" s="401">
        <f t="shared" ref="O85" si="267">SUM(K82:K85)</f>
        <v>103314.42448453819</v>
      </c>
      <c r="P85" s="319"/>
      <c r="Q85" s="376">
        <f t="shared" ref="Q85" si="268">SUM(B82:B85)/SUM(B78:B81)-1</f>
        <v>3.9543073758729452E-2</v>
      </c>
      <c r="R85" s="376">
        <f t="shared" ref="R85" si="269">SUM(C82:C85)/SUM(C78:C81)-1</f>
        <v>3.768332929156637E-2</v>
      </c>
      <c r="S85" s="376">
        <f t="shared" ref="S85" si="270">SUM(D82:D85)/SUM(D78:D81)-1</f>
        <v>3.8371807329722563E-2</v>
      </c>
      <c r="T85" s="319"/>
      <c r="U85" s="376">
        <f t="shared" ref="U85" si="271">+M85/M81-1</f>
        <v>2.3083738049728852E-2</v>
      </c>
      <c r="V85" s="376">
        <f t="shared" ref="V85" si="272">+N85/N81-1</f>
        <v>2.129632183143193E-2</v>
      </c>
      <c r="W85" s="376">
        <f t="shared" ref="W85" si="273">+O85/O81-1</f>
        <v>2.1958008947366103E-2</v>
      </c>
      <c r="X85" s="319"/>
      <c r="Y85" s="749">
        <v>30366</v>
      </c>
      <c r="Z85" s="457">
        <f t="shared" si="218"/>
        <v>43868</v>
      </c>
      <c r="AA85" s="749">
        <v>74234</v>
      </c>
      <c r="AB85" s="316"/>
      <c r="AC85" s="65">
        <f t="shared" ref="AC85" si="274">SUM(Y82:Y85)</f>
        <v>120284</v>
      </c>
      <c r="AD85" s="65">
        <f t="shared" ref="AD85" si="275">SUM(Z82:Z85)</f>
        <v>170365</v>
      </c>
      <c r="AE85" s="65">
        <f t="shared" ref="AE85" si="276">SUM(AA82:AA85)</f>
        <v>290649</v>
      </c>
      <c r="AF85" s="316"/>
      <c r="AG85" s="749">
        <v>5708</v>
      </c>
      <c r="AH85" s="496">
        <f t="shared" si="219"/>
        <v>10553</v>
      </c>
      <c r="AI85" s="749">
        <v>16261</v>
      </c>
      <c r="AJ85" s="316"/>
      <c r="AK85" s="496">
        <f t="shared" ref="AK85" si="277">SUM(AG82:AG85)</f>
        <v>23024</v>
      </c>
      <c r="AL85" s="496">
        <f t="shared" ref="AL85" si="278">SUM(AH82:AH85)</f>
        <v>43870</v>
      </c>
      <c r="AM85" s="496">
        <f t="shared" ref="AM85" si="279">SUM(AI82:AI85)</f>
        <v>66894</v>
      </c>
      <c r="AN85" s="316"/>
    </row>
    <row r="86" spans="1:40">
      <c r="A86" s="61">
        <v>43525</v>
      </c>
      <c r="B86" s="11">
        <v>8623.2000000000007</v>
      </c>
      <c r="C86" s="370">
        <f t="shared" si="12"/>
        <v>15019.099999999999</v>
      </c>
      <c r="D86" s="11">
        <v>23642.3</v>
      </c>
      <c r="E86" s="319"/>
      <c r="F86" s="401">
        <f>+'Inflation, Current AC'!B134</f>
        <v>1026</v>
      </c>
      <c r="G86" s="505">
        <f t="shared" si="8"/>
        <v>1.0935672514619883</v>
      </c>
      <c r="H86" s="319"/>
      <c r="I86" s="401">
        <f t="shared" ref="I86" si="280">+B86*$G86</f>
        <v>9430.0491228070186</v>
      </c>
      <c r="J86" s="401">
        <f t="shared" ref="J86" si="281">+C86*$G86</f>
        <v>16424.395906432746</v>
      </c>
      <c r="K86" s="401">
        <f t="shared" ref="K86" si="282">+D86*$G86</f>
        <v>25854.445029239767</v>
      </c>
      <c r="L86" s="319"/>
      <c r="M86" s="401">
        <f t="shared" ref="M86" si="283">SUM(I83:I86)</f>
        <v>38484.654550030529</v>
      </c>
      <c r="N86" s="401">
        <f t="shared" ref="N86" si="284">SUM(J83:J86)</f>
        <v>65408.806655142092</v>
      </c>
      <c r="O86" s="401">
        <f t="shared" ref="O86" si="285">SUM(K83:K86)</f>
        <v>103893.46120517261</v>
      </c>
      <c r="P86" s="319"/>
      <c r="Q86" s="376">
        <f t="shared" ref="Q86" si="286">SUM(B83:B86)/SUM(B79:B82)-1</f>
        <v>4.1415778909989154E-2</v>
      </c>
      <c r="R86" s="376">
        <f t="shared" ref="R86" si="287">SUM(C83:C86)/SUM(C79:C82)-1</f>
        <v>4.0995758457329057E-2</v>
      </c>
      <c r="S86" s="376">
        <f t="shared" ref="S86" si="288">SUM(D83:D86)/SUM(D79:D82)-1</f>
        <v>4.1151304106884057E-2</v>
      </c>
      <c r="T86" s="319"/>
      <c r="U86" s="376">
        <f t="shared" ref="U86" si="289">+M86/M82-1</f>
        <v>2.4023962163521206E-2</v>
      </c>
      <c r="V86" s="376">
        <f t="shared" ref="V86" si="290">+N86/N82-1</f>
        <v>2.3629941090690165E-2</v>
      </c>
      <c r="W86" s="376">
        <f t="shared" ref="W86" si="291">+O86/O82-1</f>
        <v>2.3775860677989646E-2</v>
      </c>
      <c r="X86" s="319"/>
      <c r="Y86" s="749">
        <v>28346</v>
      </c>
      <c r="Z86" s="457">
        <f t="shared" si="218"/>
        <v>39110</v>
      </c>
      <c r="AA86" s="749">
        <v>67456</v>
      </c>
      <c r="AB86" s="316"/>
      <c r="AC86" s="65">
        <f t="shared" ref="AC86" si="292">SUM(Y83:Y86)</f>
        <v>117974</v>
      </c>
      <c r="AD86" s="65">
        <f t="shared" ref="AD86" si="293">SUM(Z83:Z86)</f>
        <v>167660</v>
      </c>
      <c r="AE86" s="65">
        <f t="shared" ref="AE86" si="294">SUM(AA83:AA86)</f>
        <v>285634</v>
      </c>
      <c r="AF86" s="316"/>
      <c r="AG86" s="749">
        <v>5515</v>
      </c>
      <c r="AH86" s="496">
        <f t="shared" si="219"/>
        <v>10878</v>
      </c>
      <c r="AI86" s="749">
        <v>16393</v>
      </c>
      <c r="AJ86" s="316"/>
      <c r="AK86" s="496">
        <f t="shared" ref="AK86" si="295">SUM(AG83:AG86)</f>
        <v>23047</v>
      </c>
      <c r="AL86" s="496">
        <f t="shared" ref="AL86" si="296">SUM(AH83:AH86)</f>
        <v>43722</v>
      </c>
      <c r="AM86" s="496">
        <f t="shared" ref="AM86" si="297">SUM(AI83:AI86)</f>
        <v>66769</v>
      </c>
      <c r="AN86" s="316"/>
    </row>
    <row r="87" spans="1:40">
      <c r="A87" s="61">
        <v>43617</v>
      </c>
      <c r="B87" s="11">
        <v>8684.1</v>
      </c>
      <c r="C87" s="370">
        <f t="shared" si="12"/>
        <v>14687.1</v>
      </c>
      <c r="D87" s="11">
        <v>23371.200000000001</v>
      </c>
      <c r="E87" s="319"/>
      <c r="F87" s="401">
        <f>+'Inflation, Current AC'!B135</f>
        <v>1032</v>
      </c>
      <c r="G87" s="505">
        <f t="shared" si="8"/>
        <v>1.0872093023255813</v>
      </c>
      <c r="H87" s="319"/>
      <c r="I87" s="401">
        <f t="shared" ref="I87" si="298">+B87*$G87</f>
        <v>9441.4343023255806</v>
      </c>
      <c r="J87" s="401">
        <f t="shared" ref="J87" si="299">+C87*$G87</f>
        <v>15967.951744186046</v>
      </c>
      <c r="K87" s="401">
        <f t="shared" ref="K87" si="300">+D87*$G87</f>
        <v>25409.386046511627</v>
      </c>
      <c r="L87" s="319"/>
      <c r="M87" s="401">
        <f t="shared" ref="M87" si="301">SUM(I84:I87)</f>
        <v>38673.070921321625</v>
      </c>
      <c r="N87" s="401">
        <f t="shared" ref="N87" si="302">SUM(J84:J87)</f>
        <v>65636.922340214835</v>
      </c>
      <c r="O87" s="401">
        <f t="shared" ref="O87" si="303">SUM(K84:K87)</f>
        <v>104309.99326153647</v>
      </c>
      <c r="P87" s="319"/>
      <c r="Q87" s="376">
        <f t="shared" ref="Q87" si="304">SUM(B84:B87)/SUM(B80:B83)-1</f>
        <v>4.0106747550272992E-2</v>
      </c>
      <c r="R87" s="376">
        <f t="shared" ref="R87" si="305">SUM(C84:C87)/SUM(C80:C83)-1</f>
        <v>3.9297962686748011E-2</v>
      </c>
      <c r="S87" s="376">
        <f t="shared" ref="S87" si="306">SUM(D84:D87)/SUM(D80:D83)-1</f>
        <v>3.9597673608085637E-2</v>
      </c>
      <c r="T87" s="319"/>
      <c r="U87" s="376">
        <f t="shared" ref="U87" si="307">+M87/M83-1</f>
        <v>2.2319844125149535E-2</v>
      </c>
      <c r="V87" s="376">
        <f t="shared" ref="V87" si="308">+N87/N83-1</f>
        <v>2.1558990020836832E-2</v>
      </c>
      <c r="W87" s="376">
        <f t="shared" ref="W87" si="309">+O87/O83-1</f>
        <v>2.1840945565903436E-2</v>
      </c>
      <c r="X87" s="319"/>
      <c r="Y87" s="749">
        <v>26710</v>
      </c>
      <c r="Z87" s="457">
        <f t="shared" si="218"/>
        <v>37451</v>
      </c>
      <c r="AA87" s="749">
        <v>64161</v>
      </c>
      <c r="AB87" s="316"/>
      <c r="AC87" s="65">
        <f t="shared" ref="AC87" si="310">SUM(Y84:Y87)</f>
        <v>115547</v>
      </c>
      <c r="AD87" s="65">
        <f t="shared" ref="AD87" si="311">SUM(Z84:Z87)</f>
        <v>163672</v>
      </c>
      <c r="AE87" s="65">
        <f t="shared" ref="AE87" si="312">SUM(AA84:AA87)</f>
        <v>279219</v>
      </c>
      <c r="AF87" s="316"/>
      <c r="AG87" s="749">
        <v>5967</v>
      </c>
      <c r="AH87" s="496">
        <f t="shared" si="219"/>
        <v>11242</v>
      </c>
      <c r="AI87" s="749">
        <v>17209</v>
      </c>
      <c r="AJ87" s="316"/>
      <c r="AK87" s="496">
        <f t="shared" ref="AK87" si="313">SUM(AG84:AG87)</f>
        <v>23132</v>
      </c>
      <c r="AL87" s="496">
        <f t="shared" ref="AL87" si="314">SUM(AH84:AH87)</f>
        <v>43316</v>
      </c>
      <c r="AM87" s="496">
        <f t="shared" ref="AM87" si="315">SUM(AI84:AI87)</f>
        <v>66448</v>
      </c>
      <c r="AN87" s="316"/>
    </row>
    <row r="88" spans="1:40">
      <c r="A88" s="61">
        <v>43709</v>
      </c>
      <c r="B88" s="11">
        <v>8853.2000000000007</v>
      </c>
      <c r="C88" s="370">
        <f t="shared" si="12"/>
        <v>14627.5</v>
      </c>
      <c r="D88" s="11">
        <v>23480.7</v>
      </c>
      <c r="E88" s="319"/>
      <c r="F88" s="401">
        <f>+'Inflation, Current AC'!B136</f>
        <v>1039</v>
      </c>
      <c r="G88" s="505">
        <f t="shared" si="8"/>
        <v>1.0798845043310876</v>
      </c>
      <c r="H88" s="319"/>
      <c r="I88" s="401">
        <f t="shared" ref="I88" si="316">+B88*$G88</f>
        <v>9560.4334937439853</v>
      </c>
      <c r="J88" s="401">
        <f t="shared" ref="J88" si="317">+C88*$G88</f>
        <v>15796.010587102985</v>
      </c>
      <c r="K88" s="401">
        <f t="shared" ref="K88" si="318">+D88*$G88</f>
        <v>25356.44408084697</v>
      </c>
      <c r="L88" s="319"/>
      <c r="M88" s="401">
        <f t="shared" ref="M88" si="319">SUM(I85:I88)</f>
        <v>39049.32082131561</v>
      </c>
      <c r="N88" s="401">
        <f t="shared" ref="N88" si="320">SUM(J85:J88)</f>
        <v>65961.276091380321</v>
      </c>
      <c r="O88" s="401">
        <f t="shared" ref="O88" si="321">SUM(K85:K88)</f>
        <v>105010.59691269592</v>
      </c>
      <c r="P88" s="319"/>
      <c r="Q88" s="376">
        <f t="shared" ref="Q88" si="322">SUM(B85:B88)/SUM(B81:B84)-1</f>
        <v>4.5343905318544264E-2</v>
      </c>
      <c r="R88" s="376">
        <f t="shared" ref="R88" si="323">SUM(C85:C88)/SUM(C81:C84)-1</f>
        <v>3.7324436939444094E-2</v>
      </c>
      <c r="S88" s="376">
        <f t="shared" ref="S88" si="324">SUM(D85:D88)/SUM(D81:D84)-1</f>
        <v>4.0292269718388729E-2</v>
      </c>
      <c r="T88" s="319"/>
      <c r="U88" s="376">
        <f t="shared" ref="U88" si="325">+M88/M84-1</f>
        <v>2.8504565304594331E-2</v>
      </c>
      <c r="V88" s="376">
        <f t="shared" ref="V88" si="326">+N88/N84-1</f>
        <v>2.0657629018932422E-2</v>
      </c>
      <c r="W88" s="376">
        <f t="shared" ref="W88" si="327">+O88/O84-1</f>
        <v>2.3561572991966262E-2</v>
      </c>
      <c r="X88" s="319"/>
      <c r="Y88" s="749">
        <v>30068</v>
      </c>
      <c r="Z88" s="664">
        <f t="shared" si="218"/>
        <v>39184</v>
      </c>
      <c r="AA88" s="749">
        <v>69252</v>
      </c>
      <c r="AB88" s="316"/>
      <c r="AC88" s="65">
        <f t="shared" ref="AC88" si="328">SUM(Y85:Y88)</f>
        <v>115490</v>
      </c>
      <c r="AD88" s="65">
        <f t="shared" ref="AD88" si="329">SUM(Z85:Z88)</f>
        <v>159613</v>
      </c>
      <c r="AE88" s="65">
        <f t="shared" ref="AE88" si="330">SUM(AA85:AA88)</f>
        <v>275103</v>
      </c>
      <c r="AF88" s="316"/>
      <c r="AG88" s="749">
        <v>5384</v>
      </c>
      <c r="AH88" s="496">
        <f t="shared" si="219"/>
        <v>9840</v>
      </c>
      <c r="AI88" s="749">
        <v>15224</v>
      </c>
      <c r="AJ88" s="316"/>
      <c r="AK88" s="496">
        <f t="shared" ref="AK88" si="331">SUM(AG85:AG88)</f>
        <v>22574</v>
      </c>
      <c r="AL88" s="496">
        <f t="shared" ref="AL88" si="332">SUM(AH85:AH88)</f>
        <v>42513</v>
      </c>
      <c r="AM88" s="496">
        <f t="shared" ref="AM88" si="333">SUM(AI85:AI88)</f>
        <v>65087</v>
      </c>
      <c r="AN88" s="316"/>
    </row>
    <row r="89" spans="1:40">
      <c r="A89" s="61">
        <v>43800</v>
      </c>
      <c r="B89" s="11">
        <v>10146.200000000001</v>
      </c>
      <c r="C89" s="370">
        <f t="shared" si="12"/>
        <v>16728.2</v>
      </c>
      <c r="D89" s="11">
        <v>26874.400000000001</v>
      </c>
      <c r="E89" s="319"/>
      <c r="F89" s="401">
        <f>+'Inflation, Current AC'!B137</f>
        <v>1044</v>
      </c>
      <c r="G89" s="505">
        <f t="shared" ref="G89:G96" si="334">+F$97/F89</f>
        <v>1.0747126436781609</v>
      </c>
      <c r="H89" s="319"/>
      <c r="I89" s="401">
        <f t="shared" ref="I89" si="335">+B89*$G89</f>
        <v>10904.249425287357</v>
      </c>
      <c r="J89" s="401">
        <f t="shared" ref="J89" si="336">+C89*$G89</f>
        <v>17978.008045977011</v>
      </c>
      <c r="K89" s="401">
        <f t="shared" ref="K89" si="337">+D89*$G89</f>
        <v>28882.257471264369</v>
      </c>
      <c r="L89" s="319"/>
      <c r="M89" s="401">
        <f t="shared" ref="M89" si="338">SUM(I86:I89)</f>
        <v>39336.166344163939</v>
      </c>
      <c r="N89" s="401">
        <f t="shared" ref="N89" si="339">SUM(J86:J89)</f>
        <v>66166.366283698793</v>
      </c>
      <c r="O89" s="401">
        <f t="shared" ref="O89" si="340">SUM(K86:K89)</f>
        <v>105502.53262786273</v>
      </c>
      <c r="P89" s="319"/>
      <c r="Q89" s="376">
        <f t="shared" ref="Q89" si="341">SUM(B86:B89)/SUM(B82:B85)-1</f>
        <v>4.412707816279049E-2</v>
      </c>
      <c r="R89" s="376">
        <f t="shared" ref="R89" si="342">SUM(C86:C89)/SUM(C82:C85)-1</f>
        <v>3.4067623818378134E-2</v>
      </c>
      <c r="S89" s="376">
        <f t="shared" ref="S89" si="343">SUM(D86:D89)/SUM(D82:D85)-1</f>
        <v>3.7795837885368666E-2</v>
      </c>
      <c r="T89" s="319"/>
      <c r="U89" s="376">
        <f t="shared" ref="U89" si="344">+M89/M85-1</f>
        <v>2.7367816549819901E-2</v>
      </c>
      <c r="V89" s="376">
        <f t="shared" ref="V89" si="345">+N89/N85-1</f>
        <v>1.7535121304960377E-2</v>
      </c>
      <c r="W89" s="376">
        <f t="shared" ref="W89" si="346">+O89/O85-1</f>
        <v>2.1179115638900958E-2</v>
      </c>
      <c r="X89" s="319"/>
      <c r="Y89" s="749">
        <v>30164</v>
      </c>
      <c r="Z89" s="664">
        <f t="shared" si="218"/>
        <v>34598</v>
      </c>
      <c r="AA89" s="749">
        <v>64762</v>
      </c>
      <c r="AB89" s="316"/>
      <c r="AC89" s="65">
        <f t="shared" ref="AC89" si="347">SUM(Y86:Y89)</f>
        <v>115288</v>
      </c>
      <c r="AD89" s="65">
        <f t="shared" ref="AD89" si="348">SUM(Z86:Z89)</f>
        <v>150343</v>
      </c>
      <c r="AE89" s="65">
        <f t="shared" ref="AE89" si="349">SUM(AA86:AA89)</f>
        <v>265631</v>
      </c>
      <c r="AF89" s="316"/>
      <c r="AG89" s="749">
        <v>5191</v>
      </c>
      <c r="AH89" s="496">
        <f t="shared" si="219"/>
        <v>8275</v>
      </c>
      <c r="AI89" s="749">
        <v>13466</v>
      </c>
      <c r="AJ89" s="316"/>
      <c r="AK89" s="496">
        <f t="shared" ref="AK89" si="350">SUM(AG86:AG89)</f>
        <v>22057</v>
      </c>
      <c r="AL89" s="496">
        <f t="shared" ref="AL89" si="351">SUM(AH86:AH89)</f>
        <v>40235</v>
      </c>
      <c r="AM89" s="496">
        <f t="shared" ref="AM89" si="352">SUM(AI86:AI89)</f>
        <v>62292</v>
      </c>
      <c r="AN89" s="316"/>
    </row>
    <row r="90" spans="1:40">
      <c r="A90" s="61">
        <v>43891</v>
      </c>
      <c r="B90" s="11">
        <v>9004.2999999999993</v>
      </c>
      <c r="C90" s="370">
        <f t="shared" si="12"/>
        <v>15508.7</v>
      </c>
      <c r="D90" s="11">
        <v>24513</v>
      </c>
      <c r="E90" s="319"/>
      <c r="F90" s="401">
        <f>+'Inflation, Current AC'!B138</f>
        <v>1052</v>
      </c>
      <c r="G90" s="505">
        <f t="shared" si="334"/>
        <v>1.0665399239543727</v>
      </c>
      <c r="H90" s="319"/>
      <c r="I90" s="401">
        <f t="shared" ref="I90" si="353">+B90*$G90</f>
        <v>9603.4454372623568</v>
      </c>
      <c r="J90" s="401">
        <f t="shared" ref="J90" si="354">+C90*$G90</f>
        <v>16540.647718631182</v>
      </c>
      <c r="K90" s="401">
        <f t="shared" ref="K90" si="355">+D90*$G90</f>
        <v>26144.093155893537</v>
      </c>
      <c r="L90" s="319"/>
      <c r="M90" s="401">
        <f t="shared" ref="M90" si="356">SUM(I87:I90)</f>
        <v>39509.562658619281</v>
      </c>
      <c r="N90" s="401">
        <f t="shared" ref="N90" si="357">SUM(J87:J90)</f>
        <v>66282.618095897225</v>
      </c>
      <c r="O90" s="401">
        <f t="shared" ref="O90" si="358">SUM(K87:K90)</f>
        <v>105792.18075451651</v>
      </c>
      <c r="P90" s="319"/>
      <c r="Q90" s="376">
        <f t="shared" ref="Q90" si="359">SUM(B87:B90)/SUM(B83:B86)-1</f>
        <v>4.5972521974152691E-2</v>
      </c>
      <c r="R90" s="376">
        <f t="shared" ref="R90" si="360">SUM(C87:C90)/SUM(C83:C86)-1</f>
        <v>3.2490363098972352E-2</v>
      </c>
      <c r="S90" s="376">
        <f t="shared" ref="S90" si="361">SUM(D87:D90)/SUM(D83:D86)-1</f>
        <v>3.7484462440027899E-2</v>
      </c>
      <c r="T90" s="319"/>
      <c r="U90" s="376">
        <f t="shared" ref="U90" si="362">+M90/M86-1</f>
        <v>2.6631604741478521E-2</v>
      </c>
      <c r="V90" s="376">
        <f t="shared" ref="V90" si="363">+N90/N86-1</f>
        <v>1.3359232272225574E-2</v>
      </c>
      <c r="W90" s="376">
        <f t="shared" ref="W90" si="364">+O90/O86-1</f>
        <v>1.827564051980346E-2</v>
      </c>
      <c r="X90" s="319"/>
      <c r="Y90" s="749">
        <v>24616</v>
      </c>
      <c r="Z90" s="690">
        <f t="shared" si="218"/>
        <v>30005</v>
      </c>
      <c r="AA90" s="749">
        <v>54621</v>
      </c>
      <c r="AB90" s="316"/>
      <c r="AC90" s="65">
        <f t="shared" ref="AC90" si="365">SUM(Y87:Y90)</f>
        <v>111558</v>
      </c>
      <c r="AD90" s="65">
        <f t="shared" ref="AD90" si="366">SUM(Z87:Z90)</f>
        <v>141238</v>
      </c>
      <c r="AE90" s="65">
        <f t="shared" ref="AE90" si="367">SUM(AA87:AA90)</f>
        <v>252796</v>
      </c>
      <c r="AF90" s="316"/>
      <c r="AG90" s="749">
        <v>4556</v>
      </c>
      <c r="AH90" s="496">
        <f t="shared" si="219"/>
        <v>7795</v>
      </c>
      <c r="AI90" s="749">
        <v>12351</v>
      </c>
      <c r="AJ90" s="316"/>
      <c r="AK90" s="496">
        <f t="shared" ref="AK90" si="368">SUM(AG87:AG90)</f>
        <v>21098</v>
      </c>
      <c r="AL90" s="496">
        <f t="shared" ref="AL90" si="369">SUM(AH87:AH90)</f>
        <v>37152</v>
      </c>
      <c r="AM90" s="496">
        <f t="shared" ref="AM90" si="370">SUM(AI87:AI90)</f>
        <v>58250</v>
      </c>
      <c r="AN90" s="316"/>
    </row>
    <row r="91" spans="1:40">
      <c r="A91" s="61">
        <v>43983</v>
      </c>
      <c r="B91" s="11">
        <v>7528.2</v>
      </c>
      <c r="C91" s="370">
        <f t="shared" si="12"/>
        <v>12266.2</v>
      </c>
      <c r="D91" s="11">
        <v>19794.400000000001</v>
      </c>
      <c r="E91" s="319"/>
      <c r="F91" s="401">
        <f>+'Inflation, Current AC'!B139</f>
        <v>1047</v>
      </c>
      <c r="G91" s="505">
        <f t="shared" si="334"/>
        <v>1.0716332378223496</v>
      </c>
      <c r="H91" s="319"/>
      <c r="I91" s="401">
        <f t="shared" ref="I91" si="371">+B91*$G91</f>
        <v>8067.4693409742122</v>
      </c>
      <c r="J91" s="401">
        <f t="shared" ref="J91" si="372">+C91*$G91</f>
        <v>13144.867621776506</v>
      </c>
      <c r="K91" s="401">
        <f t="shared" ref="K91" si="373">+D91*$G91</f>
        <v>21212.33696275072</v>
      </c>
      <c r="L91" s="319"/>
      <c r="M91" s="401">
        <f t="shared" ref="M91" si="374">SUM(I88:I91)</f>
        <v>38135.597697267913</v>
      </c>
      <c r="N91" s="401">
        <f t="shared" ref="N91" si="375">SUM(J88:J91)</f>
        <v>63459.533973487676</v>
      </c>
      <c r="O91" s="401">
        <f t="shared" ref="O91" si="376">SUM(K88:K91)</f>
        <v>101595.1316707556</v>
      </c>
      <c r="P91" s="319"/>
      <c r="Q91" s="376">
        <f t="shared" ref="Q91" si="377">SUM(B88:B91)/SUM(B84:B87)-1</f>
        <v>4.0436522289537535E-3</v>
      </c>
      <c r="R91" s="376">
        <f t="shared" ref="R91" si="378">SUM(C88:C91)/SUM(C84:C87)-1</f>
        <v>-1.5522061039343726E-2</v>
      </c>
      <c r="S91" s="376">
        <f t="shared" ref="S91" si="379">SUM(D88:D91)/SUM(D84:D87)-1</f>
        <v>-8.2680559906214146E-3</v>
      </c>
      <c r="T91" s="319"/>
      <c r="U91" s="376">
        <f t="shared" ref="U91" si="380">+M91/M87-1</f>
        <v>-1.3897867721629154E-2</v>
      </c>
      <c r="V91" s="376">
        <f t="shared" ref="V91" si="381">+N91/N87-1</f>
        <v>-3.317322459820915E-2</v>
      </c>
      <c r="W91" s="376">
        <f t="shared" ref="W91" si="382">+O91/O87-1</f>
        <v>-2.6026859995800233E-2</v>
      </c>
      <c r="X91" s="319"/>
      <c r="Y91" s="749">
        <v>15867</v>
      </c>
      <c r="Z91" s="690">
        <f t="shared" si="218"/>
        <v>20829</v>
      </c>
      <c r="AA91" s="749">
        <v>36696</v>
      </c>
      <c r="AB91" s="316"/>
      <c r="AC91" s="65">
        <f t="shared" ref="AC91" si="383">SUM(Y88:Y91)</f>
        <v>100715</v>
      </c>
      <c r="AD91" s="65">
        <f t="shared" ref="AD91" si="384">SUM(Z88:Z91)</f>
        <v>124616</v>
      </c>
      <c r="AE91" s="65">
        <f t="shared" ref="AE91" si="385">SUM(AA88:AA91)</f>
        <v>225331</v>
      </c>
      <c r="AF91" s="316"/>
      <c r="AG91" s="749">
        <v>3090</v>
      </c>
      <c r="AH91" s="496">
        <f t="shared" si="219"/>
        <v>5938</v>
      </c>
      <c r="AI91" s="749">
        <v>9028</v>
      </c>
      <c r="AJ91" s="316"/>
      <c r="AK91" s="496">
        <f t="shared" ref="AK91" si="386">SUM(AG88:AG91)</f>
        <v>18221</v>
      </c>
      <c r="AL91" s="496">
        <f t="shared" ref="AL91" si="387">SUM(AH88:AH91)</f>
        <v>31848</v>
      </c>
      <c r="AM91" s="496">
        <f t="shared" ref="AM91" si="388">SUM(AI88:AI91)</f>
        <v>50069</v>
      </c>
      <c r="AN91" s="316"/>
    </row>
    <row r="92" spans="1:40">
      <c r="A92" s="61">
        <v>44075</v>
      </c>
      <c r="B92" s="11">
        <v>9168.4</v>
      </c>
      <c r="C92" s="370">
        <f t="shared" si="12"/>
        <v>16070.699999999999</v>
      </c>
      <c r="D92" s="11">
        <v>25239.1</v>
      </c>
      <c r="E92" s="319"/>
      <c r="F92" s="401">
        <f>+'Inflation, Current AC'!B140</f>
        <v>1054</v>
      </c>
      <c r="G92" s="505">
        <f t="shared" si="334"/>
        <v>1.064516129032258</v>
      </c>
      <c r="H92" s="319"/>
      <c r="I92" s="401">
        <f t="shared" ref="I92" si="389">+B92*$G92</f>
        <v>9759.9096774193531</v>
      </c>
      <c r="J92" s="401">
        <f t="shared" ref="J92" si="390">+C92*$G92</f>
        <v>17107.519354838707</v>
      </c>
      <c r="K92" s="401">
        <f t="shared" ref="K92" si="391">+D92*$G92</f>
        <v>26867.42903225806</v>
      </c>
      <c r="L92" s="319"/>
      <c r="M92" s="401">
        <f t="shared" ref="M92" si="392">SUM(I89:I92)</f>
        <v>38335.073880943281</v>
      </c>
      <c r="N92" s="401">
        <f t="shared" ref="N92" si="393">SUM(J89:J92)</f>
        <v>64771.042741223398</v>
      </c>
      <c r="O92" s="401">
        <f t="shared" ref="O92" si="394">SUM(K89:K92)</f>
        <v>103106.11662216669</v>
      </c>
      <c r="P92" s="319"/>
      <c r="Q92" s="376">
        <f t="shared" ref="Q92" si="395">SUM(B89:B92)/SUM(B85:B88)-1</f>
        <v>-3.5973229224761649E-4</v>
      </c>
      <c r="R92" s="376">
        <f t="shared" ref="R92" si="396">SUM(C89:C92)/SUM(C85:C88)-1</f>
        <v>6.10862455239225E-5</v>
      </c>
      <c r="S92" s="376">
        <f t="shared" ref="S92" si="397">SUM(D89:D92)/SUM(D85:D88)-1</f>
        <v>-9.5405895047306899E-5</v>
      </c>
      <c r="T92" s="319"/>
      <c r="U92" s="376">
        <f t="shared" ref="U92" si="398">+M92/M88-1</f>
        <v>-1.8290892782505175E-2</v>
      </c>
      <c r="V92" s="376">
        <f t="shared" ref="V92" si="399">+N92/N88-1</f>
        <v>-1.8044425770478045E-2</v>
      </c>
      <c r="W92" s="376">
        <f t="shared" ref="W92" si="400">+O92/O88-1</f>
        <v>-1.8136077181930332E-2</v>
      </c>
      <c r="X92" s="319"/>
      <c r="Y92" s="749">
        <v>23492</v>
      </c>
      <c r="Z92" s="715">
        <f t="shared" si="218"/>
        <v>32577</v>
      </c>
      <c r="AA92" s="749">
        <v>56069</v>
      </c>
      <c r="AB92" s="316"/>
      <c r="AC92" s="65">
        <f t="shared" ref="AC92" si="401">SUM(Y89:Y92)</f>
        <v>94139</v>
      </c>
      <c r="AD92" s="65">
        <f t="shared" ref="AD92" si="402">SUM(Z89:Z92)</f>
        <v>118009</v>
      </c>
      <c r="AE92" s="65">
        <f t="shared" ref="AE92" si="403">SUM(AA89:AA92)</f>
        <v>212148</v>
      </c>
      <c r="AF92" s="316"/>
      <c r="AG92" s="749">
        <v>4465</v>
      </c>
      <c r="AH92" s="496">
        <f t="shared" si="219"/>
        <v>8790</v>
      </c>
      <c r="AI92" s="749">
        <v>13255</v>
      </c>
      <c r="AJ92" s="316"/>
      <c r="AK92" s="496">
        <f t="shared" ref="AK92" si="404">SUM(AG89:AG92)</f>
        <v>17302</v>
      </c>
      <c r="AL92" s="496">
        <f t="shared" ref="AL92" si="405">SUM(AH89:AH92)</f>
        <v>30798</v>
      </c>
      <c r="AM92" s="496">
        <f t="shared" ref="AM92" si="406">SUM(AI89:AI92)</f>
        <v>48100</v>
      </c>
      <c r="AN92" s="316"/>
    </row>
    <row r="93" spans="1:40">
      <c r="A93" s="61">
        <v>44166</v>
      </c>
      <c r="B93" s="11">
        <v>10641.2</v>
      </c>
      <c r="C93" s="370">
        <f t="shared" si="12"/>
        <v>17554.099999999999</v>
      </c>
      <c r="D93" s="11">
        <v>28195.3</v>
      </c>
      <c r="E93" s="319"/>
      <c r="F93" s="401">
        <f>+'Inflation, Current AC'!B141</f>
        <v>1059</v>
      </c>
      <c r="G93" s="505">
        <f t="shared" si="334"/>
        <v>1.0594900849858357</v>
      </c>
      <c r="H93" s="319"/>
      <c r="I93" s="401">
        <f t="shared" ref="I93" si="407">+B93*$G93</f>
        <v>11274.245892351277</v>
      </c>
      <c r="J93" s="401">
        <f t="shared" ref="J93" si="408">+C93*$G93</f>
        <v>18598.394900849857</v>
      </c>
      <c r="K93" s="401">
        <f t="shared" ref="K93" si="409">+D93*$G93</f>
        <v>29872.640793201135</v>
      </c>
      <c r="L93" s="319"/>
      <c r="M93" s="401">
        <f t="shared" ref="M93" si="410">SUM(I90:I93)</f>
        <v>38705.070348007197</v>
      </c>
      <c r="N93" s="401">
        <f t="shared" ref="N93" si="411">SUM(J90:J93)</f>
        <v>65391.429596096248</v>
      </c>
      <c r="O93" s="401">
        <f t="shared" ref="O93" si="412">SUM(K90:K93)</f>
        <v>104096.49994410346</v>
      </c>
      <c r="P93" s="319"/>
      <c r="Q93" s="376">
        <f t="shared" ref="Q93" si="413">SUM(B90:B93)/SUM(B86:B89)-1</f>
        <v>9.7502664797399774E-4</v>
      </c>
      <c r="R93" s="376">
        <f t="shared" ref="R93" si="414">SUM(C90:C93)/SUM(C86:C89)-1</f>
        <v>5.5320912058092198E-3</v>
      </c>
      <c r="S93" s="376">
        <f t="shared" ref="S93" si="415">SUM(D90:D93)/SUM(D86:D89)-1</f>
        <v>3.832857820693647E-3</v>
      </c>
      <c r="T93" s="319"/>
      <c r="U93" s="376">
        <f t="shared" ref="U93" si="416">+M93/M89-1</f>
        <v>-1.6043657905935538E-2</v>
      </c>
      <c r="V93" s="376">
        <f t="shared" ref="V93" si="417">+N93/N89-1</f>
        <v>-1.1711942654971885E-2</v>
      </c>
      <c r="W93" s="376">
        <f t="shared" ref="W93" si="418">+O93/O89-1</f>
        <v>-1.3327004089264349E-2</v>
      </c>
      <c r="X93" s="319"/>
      <c r="Y93" s="749">
        <v>22678</v>
      </c>
      <c r="Z93" s="724">
        <f t="shared" si="218"/>
        <v>29410</v>
      </c>
      <c r="AA93" s="749">
        <v>52088</v>
      </c>
      <c r="AB93" s="316"/>
      <c r="AC93" s="65">
        <f t="shared" ref="AC93" si="419">SUM(Y90:Y93)</f>
        <v>86653</v>
      </c>
      <c r="AD93" s="65">
        <f t="shared" ref="AD93" si="420">SUM(Z90:Z93)</f>
        <v>112821</v>
      </c>
      <c r="AE93" s="65">
        <f t="shared" ref="AE93" si="421">SUM(AA90:AA93)</f>
        <v>199474</v>
      </c>
      <c r="AF93" s="316"/>
      <c r="AG93" s="749">
        <v>4290</v>
      </c>
      <c r="AH93" s="496">
        <f t="shared" si="219"/>
        <v>7634</v>
      </c>
      <c r="AI93" s="749">
        <v>11924</v>
      </c>
      <c r="AJ93" s="316"/>
      <c r="AK93" s="496">
        <f t="shared" ref="AK93" si="422">SUM(AG90:AG93)</f>
        <v>16401</v>
      </c>
      <c r="AL93" s="496">
        <f t="shared" ref="AL93" si="423">SUM(AH90:AH93)</f>
        <v>30157</v>
      </c>
      <c r="AM93" s="496">
        <f t="shared" ref="AM93" si="424">SUM(AI90:AI93)</f>
        <v>46558</v>
      </c>
      <c r="AN93" s="316"/>
    </row>
    <row r="94" spans="1:40">
      <c r="A94" s="61">
        <v>44256</v>
      </c>
      <c r="B94" s="11">
        <v>9532.4</v>
      </c>
      <c r="C94" s="370">
        <f t="shared" si="12"/>
        <v>16431.199999999997</v>
      </c>
      <c r="D94" s="11">
        <v>25963.599999999999</v>
      </c>
      <c r="E94" s="319"/>
      <c r="F94" s="401">
        <f>+'Inflation, Current AC'!B142</f>
        <v>1068</v>
      </c>
      <c r="G94" s="505">
        <f t="shared" si="334"/>
        <v>1.050561797752809</v>
      </c>
      <c r="H94" s="319"/>
      <c r="I94" s="401">
        <f t="shared" ref="I94" si="425">+B94*$G94</f>
        <v>10014.375280898876</v>
      </c>
      <c r="J94" s="401">
        <f t="shared" ref="J94" si="426">+C94*$G94</f>
        <v>17261.991011235954</v>
      </c>
      <c r="K94" s="401">
        <f t="shared" ref="K94" si="427">+D94*$G94</f>
        <v>27276.36629213483</v>
      </c>
      <c r="L94" s="319"/>
      <c r="M94" s="401">
        <f t="shared" ref="M94" si="428">SUM(I91:I94)</f>
        <v>39116.000191643718</v>
      </c>
      <c r="N94" s="401">
        <f t="shared" ref="N94" si="429">SUM(J91:J94)</f>
        <v>66112.772888701016</v>
      </c>
      <c r="O94" s="401">
        <f t="shared" ref="O94" si="430">SUM(K91:K94)</f>
        <v>105228.77308034475</v>
      </c>
      <c r="P94" s="319"/>
      <c r="Q94" s="376">
        <f t="shared" ref="Q94" si="431">SUM(B91:B94)/SUM(B87:B90)-1</f>
        <v>4.9716799590053817E-3</v>
      </c>
      <c r="R94" s="376">
        <f t="shared" ref="R94" si="432">SUM(C91:C94)/SUM(C87:C90)-1</f>
        <v>1.2521222066074644E-2</v>
      </c>
      <c r="S94" s="376">
        <f t="shared" ref="S94" si="433">SUM(D91:D94)/SUM(D87:D90)-1</f>
        <v>9.7018199437495234E-3</v>
      </c>
      <c r="T94" s="319"/>
      <c r="U94" s="376">
        <f t="shared" ref="U94" si="434">+M94/M90-1</f>
        <v>-9.9611952269915705E-3</v>
      </c>
      <c r="V94" s="376">
        <f t="shared" ref="V94" si="435">+N94/N90-1</f>
        <v>-2.5624396270901295E-3</v>
      </c>
      <c r="W94" s="376">
        <f t="shared" ref="W94" si="436">+O94/O90-1</f>
        <v>-5.3256079055512551E-3</v>
      </c>
      <c r="X94" s="319"/>
      <c r="Y94" s="749">
        <v>25577</v>
      </c>
      <c r="Z94" s="724">
        <f t="shared" si="218"/>
        <v>33867</v>
      </c>
      <c r="AA94" s="749">
        <v>59444</v>
      </c>
      <c r="AB94" s="316"/>
      <c r="AC94" s="65">
        <f t="shared" ref="AC94" si="437">SUM(Y91:Y94)</f>
        <v>87614</v>
      </c>
      <c r="AD94" s="65">
        <f t="shared" ref="AD94" si="438">SUM(Z91:Z94)</f>
        <v>116683</v>
      </c>
      <c r="AE94" s="65">
        <f t="shared" ref="AE94" si="439">SUM(AA91:AA94)</f>
        <v>204297</v>
      </c>
      <c r="AF94" s="316"/>
      <c r="AG94" s="749">
        <v>4847</v>
      </c>
      <c r="AH94" s="496">
        <f t="shared" si="219"/>
        <v>9609</v>
      </c>
      <c r="AI94" s="749">
        <v>14456</v>
      </c>
      <c r="AJ94" s="316"/>
      <c r="AK94" s="496">
        <f t="shared" ref="AK94" si="440">SUM(AG91:AG94)</f>
        <v>16692</v>
      </c>
      <c r="AL94" s="496">
        <f t="shared" ref="AL94" si="441">SUM(AH91:AH94)</f>
        <v>31971</v>
      </c>
      <c r="AM94" s="496">
        <f t="shared" ref="AM94" si="442">SUM(AI91:AI94)</f>
        <v>48663</v>
      </c>
      <c r="AN94" s="316"/>
    </row>
    <row r="95" spans="1:40">
      <c r="A95" s="61">
        <v>44348</v>
      </c>
      <c r="B95" s="11">
        <v>10266.299999999999</v>
      </c>
      <c r="C95" s="742">
        <f t="shared" si="12"/>
        <v>16857.000000000004</v>
      </c>
      <c r="D95" s="11">
        <v>27123.300000000003</v>
      </c>
      <c r="E95" s="319"/>
      <c r="F95" s="401">
        <f>+'Inflation, Current AC'!B143</f>
        <v>1082</v>
      </c>
      <c r="G95" s="505">
        <f t="shared" si="334"/>
        <v>1.0369685767097967</v>
      </c>
      <c r="H95" s="319"/>
      <c r="I95" s="401">
        <f t="shared" ref="I95" si="443">+B95*$G95</f>
        <v>10645.830499075784</v>
      </c>
      <c r="J95" s="401">
        <f t="shared" ref="J95" si="444">+C95*$G95</f>
        <v>17480.179297597046</v>
      </c>
      <c r="K95" s="401">
        <f t="shared" ref="K95" si="445">+D95*$G95</f>
        <v>28126.009796672832</v>
      </c>
      <c r="L95" s="319"/>
      <c r="M95" s="401">
        <f t="shared" ref="M95" si="446">SUM(I92:I95)</f>
        <v>41694.36134974529</v>
      </c>
      <c r="N95" s="401">
        <f t="shared" ref="N95" si="447">SUM(J92:J95)</f>
        <v>70448.08456452156</v>
      </c>
      <c r="O95" s="401">
        <f t="shared" ref="O95" si="448">SUM(K92:K95)</f>
        <v>112142.44591426686</v>
      </c>
      <c r="P95" s="319"/>
      <c r="Q95" s="376">
        <f t="shared" ref="Q95" si="449">SUM(B92:B95)/SUM(B88:B91)-1</f>
        <v>0.11472507802847587</v>
      </c>
      <c r="R95" s="376">
        <f t="shared" ref="R95" si="450">SUM(C92:C95)/SUM(C88:C91)-1</f>
        <v>0.13161374990275743</v>
      </c>
      <c r="S95" s="376">
        <f t="shared" ref="S95" si="451">SUM(D92:D95)/SUM(D88:D91)-1</f>
        <v>0.12527452792816596</v>
      </c>
      <c r="T95" s="319"/>
      <c r="U95" s="376">
        <f t="shared" ref="U95" si="452">+M95/M91-1</f>
        <v>9.3318680376480057E-2</v>
      </c>
      <c r="V95" s="376">
        <f t="shared" ref="V95" si="453">+N95/N91-1</f>
        <v>0.11012609380260474</v>
      </c>
      <c r="W95" s="376">
        <f t="shared" ref="W95" si="454">+O95/O91-1</f>
        <v>0.103817122632337</v>
      </c>
      <c r="X95" s="319"/>
      <c r="Y95" s="749">
        <v>27713</v>
      </c>
      <c r="Z95" s="741">
        <f t="shared" si="218"/>
        <v>35643</v>
      </c>
      <c r="AA95" s="749">
        <v>63356</v>
      </c>
      <c r="AB95" s="316"/>
      <c r="AC95" s="65">
        <f t="shared" ref="AC95" si="455">SUM(Y92:Y95)</f>
        <v>99460</v>
      </c>
      <c r="AD95" s="65">
        <f t="shared" ref="AD95" si="456">SUM(Z92:Z95)</f>
        <v>131497</v>
      </c>
      <c r="AE95" s="65">
        <f t="shared" ref="AE95" si="457">SUM(AA92:AA95)</f>
        <v>230957</v>
      </c>
      <c r="AF95" s="316"/>
      <c r="AG95" s="749">
        <v>5183</v>
      </c>
      <c r="AH95" s="496">
        <f t="shared" si="219"/>
        <v>9816</v>
      </c>
      <c r="AI95" s="749">
        <v>14999</v>
      </c>
      <c r="AJ95" s="316"/>
      <c r="AK95" s="496">
        <f t="shared" ref="AK95" si="458">SUM(AG92:AG95)</f>
        <v>18785</v>
      </c>
      <c r="AL95" s="496">
        <f t="shared" ref="AL95" si="459">SUM(AH92:AH95)</f>
        <v>35849</v>
      </c>
      <c r="AM95" s="496">
        <f t="shared" ref="AM95" si="460">SUM(AI92:AI95)</f>
        <v>54634</v>
      </c>
      <c r="AN95" s="316"/>
    </row>
    <row r="96" spans="1:40">
      <c r="A96" s="61">
        <v>44440</v>
      </c>
      <c r="B96" s="11">
        <v>8835.7999999999993</v>
      </c>
      <c r="C96" s="742">
        <f t="shared" si="12"/>
        <v>15963.3</v>
      </c>
      <c r="D96" s="11">
        <v>24799.1</v>
      </c>
      <c r="E96" s="319"/>
      <c r="F96" s="401">
        <f>+'Inflation, Current AC'!B144</f>
        <v>1106</v>
      </c>
      <c r="G96" s="505">
        <f t="shared" si="334"/>
        <v>1.0144665461121158</v>
      </c>
      <c r="H96" s="319"/>
      <c r="I96" s="401">
        <f t="shared" ref="I96" si="461">+B96*$G96</f>
        <v>8963.6235081374325</v>
      </c>
      <c r="J96" s="401">
        <f t="shared" ref="J96" si="462">+C96*$G96</f>
        <v>16194.233815551537</v>
      </c>
      <c r="K96" s="401">
        <f t="shared" ref="K96" si="463">+D96*$G96</f>
        <v>25157.857323688972</v>
      </c>
      <c r="L96" s="319"/>
      <c r="M96" s="401">
        <f t="shared" ref="M96" si="464">SUM(I93:I96)</f>
        <v>40898.075180463369</v>
      </c>
      <c r="N96" s="401">
        <f t="shared" ref="N96" si="465">SUM(J93:J96)</f>
        <v>69534.799025234388</v>
      </c>
      <c r="O96" s="401">
        <f t="shared" ref="O96" si="466">SUM(K93:K96)</f>
        <v>110432.87420569776</v>
      </c>
      <c r="P96" s="319"/>
      <c r="Q96" s="376">
        <f t="shared" ref="Q96" si="467">SUM(B93:B96)/SUM(B89:B92)-1</f>
        <v>9.5645114946536713E-2</v>
      </c>
      <c r="R96" s="376">
        <f t="shared" ref="R96" si="468">SUM(C93:C96)/SUM(C89:C92)-1</f>
        <v>0.1028794627380154</v>
      </c>
      <c r="S96" s="376">
        <f t="shared" ref="S96" si="469">SUM(D93:D96)/SUM(D89:D92)-1</f>
        <v>0.10018989658880995</v>
      </c>
      <c r="T96" s="319"/>
      <c r="U96" s="376">
        <f t="shared" ref="U96" si="470">+M96/M92-1</f>
        <v>6.6857867744822164E-2</v>
      </c>
      <c r="V96" s="376">
        <f t="shared" ref="V96" si="471">+N96/N92-1</f>
        <v>7.3547623789899319E-2</v>
      </c>
      <c r="W96" s="376">
        <f t="shared" ref="W96" si="472">+O96/O92-1</f>
        <v>7.1060358236360033E-2</v>
      </c>
      <c r="X96" s="319"/>
      <c r="Y96" s="749">
        <v>21666</v>
      </c>
      <c r="Z96" s="743">
        <f t="shared" si="218"/>
        <v>33536</v>
      </c>
      <c r="AA96" s="749">
        <v>55202</v>
      </c>
      <c r="AB96" s="316"/>
      <c r="AC96" s="65">
        <f t="shared" ref="AC96" si="473">SUM(Y93:Y96)</f>
        <v>97634</v>
      </c>
      <c r="AD96" s="65">
        <f t="shared" ref="AD96" si="474">SUM(Z93:Z96)</f>
        <v>132456</v>
      </c>
      <c r="AE96" s="65">
        <f t="shared" ref="AE96" si="475">SUM(AA93:AA96)</f>
        <v>230090</v>
      </c>
      <c r="AF96" s="316"/>
      <c r="AG96" s="749">
        <v>3921</v>
      </c>
      <c r="AH96" s="496">
        <f t="shared" si="219"/>
        <v>9060</v>
      </c>
      <c r="AI96" s="749">
        <v>12981</v>
      </c>
      <c r="AJ96" s="316"/>
      <c r="AK96" s="496">
        <f t="shared" ref="AK96" si="476">SUM(AG93:AG96)</f>
        <v>18241</v>
      </c>
      <c r="AL96" s="496">
        <f t="shared" ref="AL96" si="477">SUM(AH93:AH96)</f>
        <v>36119</v>
      </c>
      <c r="AM96" s="496">
        <f t="shared" ref="AM96" si="478">SUM(AI93:AI96)</f>
        <v>54360</v>
      </c>
      <c r="AN96" s="316"/>
    </row>
    <row r="97" spans="1:40">
      <c r="A97" s="61">
        <v>44531</v>
      </c>
      <c r="B97" s="11">
        <v>11499</v>
      </c>
      <c r="C97" s="742">
        <f t="shared" si="12"/>
        <v>19126.8</v>
      </c>
      <c r="D97" s="11">
        <v>30625.8</v>
      </c>
      <c r="E97" s="319"/>
      <c r="F97" s="749">
        <v>1122</v>
      </c>
      <c r="G97" s="505">
        <f>+F$97/F97</f>
        <v>1</v>
      </c>
      <c r="H97" s="319"/>
      <c r="I97" s="401">
        <f t="shared" ref="I97" si="479">+B97*$G97</f>
        <v>11499</v>
      </c>
      <c r="J97" s="401">
        <f t="shared" ref="J97" si="480">+C97*$G97</f>
        <v>19126.8</v>
      </c>
      <c r="K97" s="401">
        <f t="shared" ref="K97" si="481">+D97*$G97</f>
        <v>30625.8</v>
      </c>
      <c r="L97" s="319"/>
      <c r="M97" s="401">
        <f t="shared" ref="M97" si="482">SUM(I94:I97)</f>
        <v>41122.829288112094</v>
      </c>
      <c r="N97" s="401">
        <f t="shared" ref="N97" si="483">SUM(J94:J97)</f>
        <v>70063.204124384531</v>
      </c>
      <c r="O97" s="401">
        <f t="shared" ref="O97" si="484">SUM(K94:K97)</f>
        <v>111186.03341249663</v>
      </c>
      <c r="P97" s="319"/>
      <c r="Q97" s="376">
        <f t="shared" ref="Q97" si="485">SUM(B94:B97)/SUM(B90:B93)-1</f>
        <v>0.10432528665101892</v>
      </c>
      <c r="R97" s="376">
        <f t="shared" ref="R97" si="486">SUM(C94:C97)/SUM(C90:C93)-1</f>
        <v>0.11365853579089169</v>
      </c>
      <c r="S97" s="376">
        <f t="shared" ref="S97" si="487">SUM(D94:D97)/SUM(D90:D93)-1</f>
        <v>0.11018827154809907</v>
      </c>
      <c r="T97" s="319"/>
      <c r="U97" s="376">
        <f t="shared" ref="U97" si="488">+M97/M93-1</f>
        <v>6.2466207098093474E-2</v>
      </c>
      <c r="V97" s="376">
        <f t="shared" ref="V97" si="489">+N97/N93-1</f>
        <v>7.1443223632584152E-2</v>
      </c>
      <c r="W97" s="376">
        <f t="shared" ref="W97" si="490">+O97/O93-1</f>
        <v>6.8105397128626066E-2</v>
      </c>
      <c r="X97" s="319"/>
      <c r="Y97" s="749">
        <v>27734</v>
      </c>
      <c r="Z97" s="749">
        <f t="shared" si="218"/>
        <v>34019</v>
      </c>
      <c r="AA97" s="749">
        <v>61753</v>
      </c>
      <c r="AB97" s="316"/>
      <c r="AC97" s="65">
        <f t="shared" ref="AC97" si="491">SUM(Y94:Y97)</f>
        <v>102690</v>
      </c>
      <c r="AD97" s="65">
        <f t="shared" ref="AD97" si="492">SUM(Z94:Z97)</f>
        <v>137065</v>
      </c>
      <c r="AE97" s="65">
        <f t="shared" ref="AE97" si="493">SUM(AA94:AA97)</f>
        <v>239755</v>
      </c>
      <c r="AF97" s="316"/>
      <c r="AG97" s="749">
        <v>6076</v>
      </c>
      <c r="AH97" s="496">
        <f t="shared" si="219"/>
        <v>9884</v>
      </c>
      <c r="AI97" s="749">
        <v>15960</v>
      </c>
      <c r="AJ97" s="316"/>
      <c r="AK97" s="496">
        <f t="shared" ref="AK97" si="494">SUM(AG94:AG97)</f>
        <v>20027</v>
      </c>
      <c r="AL97" s="496">
        <f t="shared" ref="AL97" si="495">SUM(AH94:AH97)</f>
        <v>38369</v>
      </c>
      <c r="AM97" s="496">
        <f t="shared" ref="AM97" si="496">SUM(AI94:AI97)</f>
        <v>58396</v>
      </c>
      <c r="AN97" s="316"/>
    </row>
    <row r="98" spans="1:40">
      <c r="F98" s="401"/>
      <c r="Q98" s="749"/>
      <c r="R98" s="749"/>
      <c r="S98" s="749"/>
      <c r="U98" s="749"/>
      <c r="V98" s="749"/>
      <c r="W98" s="749"/>
      <c r="AA98" s="749"/>
    </row>
    <row r="99" spans="1:40">
      <c r="A99" s="212"/>
      <c r="B99" s="694" t="s">
        <v>26</v>
      </c>
      <c r="C99" s="694" t="s">
        <v>523</v>
      </c>
      <c r="F99" s="665" t="s">
        <v>1051</v>
      </c>
      <c r="Y99" s="525" t="s">
        <v>1002</v>
      </c>
      <c r="AG99" s="525" t="s">
        <v>1002</v>
      </c>
      <c r="AK99" s="525" t="s">
        <v>1002</v>
      </c>
    </row>
    <row r="100" spans="1:40">
      <c r="A100" s="212" t="s">
        <v>1013</v>
      </c>
      <c r="B100" s="376">
        <f t="shared" ref="B100:C102" si="497">+B89/B85-1</f>
        <v>4.6053920305170415E-2</v>
      </c>
      <c r="C100" s="376">
        <f t="shared" si="497"/>
        <v>3.0289965755955661E-2</v>
      </c>
      <c r="F100" s="665" t="s">
        <v>1051</v>
      </c>
      <c r="Y100" s="525" t="s">
        <v>1002</v>
      </c>
      <c r="AC100" s="525" t="s">
        <v>1002</v>
      </c>
      <c r="AG100" s="525" t="s">
        <v>1002</v>
      </c>
    </row>
    <row r="101" spans="1:40">
      <c r="A101" s="212" t="s">
        <v>1012</v>
      </c>
      <c r="B101" s="376">
        <f t="shared" si="497"/>
        <v>4.4194730494479861E-2</v>
      </c>
      <c r="C101" s="376">
        <f t="shared" si="497"/>
        <v>3.2598491254469453E-2</v>
      </c>
      <c r="Y101" s="525" t="s">
        <v>1002</v>
      </c>
      <c r="AG101" s="525" t="s">
        <v>1002</v>
      </c>
      <c r="AK101" s="525" t="s">
        <v>1002</v>
      </c>
    </row>
    <row r="102" spans="1:40">
      <c r="A102" s="212" t="s">
        <v>1011</v>
      </c>
      <c r="B102" s="376">
        <f t="shared" si="497"/>
        <v>-0.13310533043147832</v>
      </c>
      <c r="C102" s="376">
        <f t="shared" si="497"/>
        <v>-0.16483172307671357</v>
      </c>
      <c r="Y102" s="525" t="s">
        <v>1002</v>
      </c>
    </row>
    <row r="103" spans="1:40">
      <c r="A103" s="212"/>
      <c r="B103" s="694" t="s">
        <v>26</v>
      </c>
      <c r="C103" s="694" t="s">
        <v>523</v>
      </c>
    </row>
    <row r="104" spans="1:40">
      <c r="A104" s="212" t="s">
        <v>1016</v>
      </c>
      <c r="B104" s="552">
        <f t="shared" ref="B104:C106" si="498">+B89/B88-1</f>
        <v>0.14604888627840773</v>
      </c>
      <c r="C104" s="552">
        <f t="shared" si="498"/>
        <v>0.14361305759699206</v>
      </c>
    </row>
    <row r="105" spans="1:40">
      <c r="A105" s="212" t="s">
        <v>1014</v>
      </c>
      <c r="B105" s="552">
        <f t="shared" si="498"/>
        <v>-0.11254459797756811</v>
      </c>
      <c r="C105" s="552">
        <f t="shared" si="498"/>
        <v>-7.2900850061572653E-2</v>
      </c>
    </row>
    <row r="106" spans="1:40">
      <c r="A106" s="212" t="s">
        <v>1015</v>
      </c>
      <c r="B106" s="552">
        <f t="shared" si="498"/>
        <v>-0.16393278766811403</v>
      </c>
      <c r="C106" s="552">
        <f t="shared" si="498"/>
        <v>-0.20907619594163274</v>
      </c>
    </row>
    <row r="107" spans="1:40">
      <c r="A107" s="212"/>
    </row>
    <row r="108" spans="1:40">
      <c r="A108" s="212"/>
    </row>
    <row r="109" spans="1:40">
      <c r="A109" s="212"/>
    </row>
    <row r="110" spans="1:40">
      <c r="A110" s="212"/>
    </row>
    <row r="111" spans="1:40">
      <c r="A111" s="212"/>
    </row>
    <row r="112" spans="1:40">
      <c r="A112" s="212"/>
    </row>
    <row r="113" spans="1:1">
      <c r="A113" s="212"/>
    </row>
    <row r="114" spans="1:1">
      <c r="A114" s="212"/>
    </row>
    <row r="115" spans="1:1">
      <c r="A115" s="212"/>
    </row>
    <row r="116" spans="1:1">
      <c r="A116" s="212"/>
    </row>
    <row r="117" spans="1:1">
      <c r="A117" s="212"/>
    </row>
    <row r="118" spans="1:1">
      <c r="A118" s="212"/>
    </row>
    <row r="119" spans="1:1">
      <c r="A119" s="212"/>
    </row>
    <row r="120" spans="1:1">
      <c r="A120" s="212"/>
    </row>
    <row r="121" spans="1:1">
      <c r="A121" s="212"/>
    </row>
    <row r="122" spans="1:1">
      <c r="A122" s="212"/>
    </row>
    <row r="123" spans="1:1">
      <c r="A123" s="212"/>
    </row>
    <row r="124" spans="1:1">
      <c r="A124" s="212"/>
    </row>
    <row r="125" spans="1:1">
      <c r="A125" s="212"/>
    </row>
    <row r="126" spans="1:1">
      <c r="A126" s="212"/>
    </row>
    <row r="127" spans="1:1">
      <c r="A127" s="212"/>
    </row>
    <row r="128" spans="1:1">
      <c r="A128" s="212"/>
    </row>
    <row r="129" spans="1:1">
      <c r="A129" s="212"/>
    </row>
    <row r="130" spans="1:1">
      <c r="A130" s="212"/>
    </row>
    <row r="131" spans="1:1">
      <c r="A131" s="212"/>
    </row>
    <row r="132" spans="1:1">
      <c r="A132" s="212"/>
    </row>
    <row r="133" spans="1:1">
      <c r="A133" s="212"/>
    </row>
    <row r="134" spans="1:1">
      <c r="A134" s="212"/>
    </row>
    <row r="135" spans="1:1">
      <c r="A135" s="212"/>
    </row>
    <row r="136" spans="1:1">
      <c r="A136" s="212"/>
    </row>
    <row r="137" spans="1:1">
      <c r="A137" s="212"/>
    </row>
    <row r="138" spans="1:1">
      <c r="A138" s="212"/>
    </row>
    <row r="139" spans="1:1">
      <c r="A139" s="212"/>
    </row>
    <row r="140" spans="1:1">
      <c r="A140" s="212"/>
    </row>
    <row r="141" spans="1:1">
      <c r="A141" s="212"/>
    </row>
    <row r="142" spans="1:1">
      <c r="A142" s="212"/>
    </row>
    <row r="143" spans="1:1">
      <c r="A143" s="212"/>
    </row>
    <row r="144" spans="1:1">
      <c r="A144" s="212"/>
    </row>
    <row r="145" spans="1:1">
      <c r="A145" s="212"/>
    </row>
    <row r="146" spans="1:1">
      <c r="A146" s="212"/>
    </row>
    <row r="147" spans="1:1">
      <c r="A147" s="212"/>
    </row>
    <row r="148" spans="1:1">
      <c r="A148" s="212"/>
    </row>
    <row r="149" spans="1:1">
      <c r="A149" s="212"/>
    </row>
    <row r="150" spans="1:1">
      <c r="A150" s="212"/>
    </row>
    <row r="151" spans="1:1">
      <c r="A151" s="212"/>
    </row>
    <row r="152" spans="1:1">
      <c r="A152" s="212"/>
    </row>
    <row r="153" spans="1:1">
      <c r="A153" s="212"/>
    </row>
    <row r="154" spans="1:1">
      <c r="A154" s="212"/>
    </row>
    <row r="155" spans="1:1">
      <c r="A155" s="212"/>
    </row>
    <row r="156" spans="1:1">
      <c r="A156" s="212"/>
    </row>
    <row r="157" spans="1:1">
      <c r="A157" s="212"/>
    </row>
    <row r="158" spans="1:1">
      <c r="A158" s="212"/>
    </row>
    <row r="159" spans="1:1">
      <c r="A159" s="212"/>
    </row>
    <row r="160" spans="1:1">
      <c r="A160" s="212"/>
    </row>
    <row r="161" spans="1:1">
      <c r="A161" s="212"/>
    </row>
    <row r="162" spans="1:1">
      <c r="A162" s="212"/>
    </row>
    <row r="163" spans="1:1">
      <c r="A163" s="212"/>
    </row>
    <row r="164" spans="1:1">
      <c r="A164" s="212"/>
    </row>
    <row r="165" spans="1:1">
      <c r="A165" s="212"/>
    </row>
    <row r="166" spans="1:1">
      <c r="A166" s="212"/>
    </row>
    <row r="167" spans="1:1">
      <c r="A167" s="212"/>
    </row>
    <row r="168" spans="1:1">
      <c r="A168" s="212"/>
    </row>
    <row r="169" spans="1:1">
      <c r="A169" s="212"/>
    </row>
    <row r="170" spans="1:1">
      <c r="A170" s="212"/>
    </row>
    <row r="171" spans="1:1">
      <c r="A171" s="212"/>
    </row>
    <row r="172" spans="1:1">
      <c r="A172" s="212"/>
    </row>
    <row r="173" spans="1:1">
      <c r="A173" s="212"/>
    </row>
    <row r="174" spans="1:1">
      <c r="A174" s="212"/>
    </row>
    <row r="175" spans="1:1">
      <c r="A175" s="212"/>
    </row>
    <row r="176" spans="1:1">
      <c r="A176" s="212"/>
    </row>
    <row r="177" spans="1:1">
      <c r="A177" s="212"/>
    </row>
    <row r="178" spans="1:1">
      <c r="A178" s="212"/>
    </row>
    <row r="179" spans="1:1">
      <c r="A179" s="212"/>
    </row>
    <row r="180" spans="1:1">
      <c r="A180" s="212"/>
    </row>
    <row r="181" spans="1:1">
      <c r="A181" s="212"/>
    </row>
    <row r="182" spans="1:1">
      <c r="A182" s="212"/>
    </row>
    <row r="183" spans="1:1">
      <c r="A183" s="212"/>
    </row>
    <row r="184" spans="1:1">
      <c r="A184" s="212"/>
    </row>
    <row r="185" spans="1:1">
      <c r="A185" s="212"/>
    </row>
    <row r="186" spans="1:1">
      <c r="A186" s="212"/>
    </row>
  </sheetData>
  <mergeCells count="38">
    <mergeCell ref="M8:O8"/>
    <mergeCell ref="AD4:AE4"/>
    <mergeCell ref="AD5:AE5"/>
    <mergeCell ref="B8:D8"/>
    <mergeCell ref="AK8:AM8"/>
    <mergeCell ref="F8:G8"/>
    <mergeCell ref="AH4:AI4"/>
    <mergeCell ref="AH5:AI5"/>
    <mergeCell ref="I8:K8"/>
    <mergeCell ref="Y8:AA8"/>
    <mergeCell ref="AC8:AE8"/>
    <mergeCell ref="U8:W8"/>
    <mergeCell ref="Q8:S8"/>
    <mergeCell ref="AG8:AI8"/>
    <mergeCell ref="Z4:AA4"/>
    <mergeCell ref="Z5:AA5"/>
    <mergeCell ref="B1:D1"/>
    <mergeCell ref="C2:D2"/>
    <mergeCell ref="C3:D3"/>
    <mergeCell ref="C4:D4"/>
    <mergeCell ref="C5:D5"/>
    <mergeCell ref="AL5:AM5"/>
    <mergeCell ref="AG1:AI1"/>
    <mergeCell ref="AH2:AI2"/>
    <mergeCell ref="AH3:AI3"/>
    <mergeCell ref="Y1:AA1"/>
    <mergeCell ref="Z2:AA2"/>
    <mergeCell ref="Z3:AA3"/>
    <mergeCell ref="AC1:AE1"/>
    <mergeCell ref="AD2:AE2"/>
    <mergeCell ref="AD3:AE3"/>
    <mergeCell ref="AL4:AM4"/>
    <mergeCell ref="M1:O1"/>
    <mergeCell ref="N2:O2"/>
    <mergeCell ref="N3:O3"/>
    <mergeCell ref="AK1:AM1"/>
    <mergeCell ref="AL2:AM2"/>
    <mergeCell ref="AL3:AM3"/>
  </mergeCells>
  <hyperlinks>
    <hyperlink ref="C5" location="References!A66" display="References!A66" xr:uid="{00000000-0004-0000-0B00-000000000000}"/>
    <hyperlink ref="C5:D5" location="References!A96" display="References!A96" xr:uid="{00000000-0004-0000-0B00-000001000000}"/>
    <hyperlink ref="Z5" location="References!A66" display="References!A66" xr:uid="{00000000-0004-0000-0B00-000002000000}"/>
    <hyperlink ref="Z5:AA5" location="References!A102" display="References!A102" xr:uid="{00000000-0004-0000-0B00-000003000000}"/>
    <hyperlink ref="G3" r:id="rId1" location="/nz.govt.stats/ed4c7b13-3a50-44b5-a76e-3aa3c065d62b" display="http://datainfoplus.stats.govt.nz/Item/nz.govt.stats/6dc5bb0b-5069-49ca-a40e-3761f4bbcefe - /nz.govt.stats/ed4c7b13-3a50-44b5-a76e-3aa3c065d62b" xr:uid="{00000000-0004-0000-0B00-000004000000}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92D050"/>
  </sheetPr>
  <dimension ref="A1:BK319"/>
  <sheetViews>
    <sheetView zoomScaleNormal="100" workbookViewId="0">
      <pane xSplit="1" ySplit="9" topLeftCell="C139" activePane="bottomRight" state="frozen"/>
      <selection pane="topRight" activeCell="B1" sqref="B1"/>
      <selection pane="bottomLeft" activeCell="A10" sqref="A10"/>
      <selection pane="bottomRight" activeCell="G146" sqref="G146"/>
    </sheetView>
  </sheetViews>
  <sheetFormatPr defaultColWidth="9.1796875" defaultRowHeight="14.5"/>
  <cols>
    <col min="1" max="1" width="9.1796875" style="71"/>
    <col min="2" max="5" width="14.7265625" style="71" customWidth="1"/>
    <col min="6" max="6" width="2.7265625" style="71" customWidth="1"/>
    <col min="7" max="7" width="22.26953125" style="71" bestFit="1" customWidth="1"/>
    <col min="8" max="9" width="9.1796875" style="71"/>
    <col min="10" max="10" width="2.7265625" style="71" customWidth="1"/>
    <col min="11" max="13" width="9.1796875" style="71"/>
    <col min="14" max="14" width="2.7265625" style="71" customWidth="1"/>
    <col min="15" max="17" width="9.1796875" style="71"/>
    <col min="18" max="18" width="2.7265625" style="71" customWidth="1"/>
    <col min="19" max="21" width="14.26953125" style="71" customWidth="1"/>
    <col min="22" max="22" width="2.7265625" style="71" customWidth="1"/>
    <col min="23" max="25" width="14.26953125" style="71" customWidth="1"/>
    <col min="26" max="26" width="2.7265625" style="71" customWidth="1"/>
    <col min="27" max="29" width="14.26953125" style="71" customWidth="1"/>
    <col min="30" max="30" width="2.7265625" style="71" customWidth="1"/>
    <col min="31" max="33" width="14.26953125" style="71" customWidth="1"/>
    <col min="34" max="34" width="2.7265625" style="71" customWidth="1"/>
    <col min="35" max="37" width="14.26953125" style="71" customWidth="1"/>
    <col min="38" max="38" width="2.7265625" style="71" customWidth="1"/>
    <col min="39" max="41" width="14.26953125" style="71" customWidth="1"/>
    <col min="42" max="42" width="2.7265625" style="71" customWidth="1"/>
    <col min="43" max="44" width="14.7265625" style="71" customWidth="1"/>
    <col min="45" max="45" width="2.7265625" style="71" customWidth="1"/>
    <col min="46" max="49" width="14.7265625" style="71" customWidth="1"/>
    <col min="50" max="50" width="2.453125" style="71" customWidth="1"/>
    <col min="51" max="54" width="14.7265625" style="71" customWidth="1"/>
    <col min="55" max="55" width="2.7265625" style="71" customWidth="1"/>
    <col min="56" max="56" width="15.54296875" style="71" customWidth="1"/>
    <col min="57" max="57" width="4" style="71" customWidth="1"/>
    <col min="58" max="58" width="12" style="71" customWidth="1"/>
    <col min="59" max="59" width="2.7265625" style="71" customWidth="1"/>
    <col min="60" max="16384" width="9.1796875" style="71"/>
  </cols>
  <sheetData>
    <row r="1" spans="1:62" s="72" customFormat="1">
      <c r="B1" s="770" t="s">
        <v>392</v>
      </c>
      <c r="C1" s="770"/>
      <c r="D1" s="770"/>
      <c r="E1" s="464"/>
      <c r="F1" s="105"/>
      <c r="G1" s="457" t="s">
        <v>903</v>
      </c>
      <c r="H1" s="457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416"/>
      <c r="AK1" s="105"/>
      <c r="AL1" s="105"/>
      <c r="AM1" s="105"/>
      <c r="AN1" s="105"/>
      <c r="AO1" s="105"/>
      <c r="AP1" s="304"/>
      <c r="AQ1" s="770" t="s">
        <v>392</v>
      </c>
      <c r="AR1" s="770"/>
      <c r="AS1" s="770"/>
      <c r="AT1" s="770" t="s">
        <v>392</v>
      </c>
      <c r="AU1" s="770"/>
      <c r="AV1" s="770"/>
      <c r="AW1" s="105"/>
      <c r="AX1" s="105"/>
      <c r="AY1" s="105"/>
      <c r="AZ1" s="105"/>
      <c r="BA1" s="105"/>
      <c r="BB1" s="105"/>
      <c r="BC1" s="304"/>
      <c r="BD1" s="770" t="s">
        <v>392</v>
      </c>
      <c r="BE1" s="770"/>
      <c r="BF1" s="770"/>
      <c r="BG1" s="110"/>
    </row>
    <row r="2" spans="1:62" s="72" customFormat="1" ht="47.25" customHeight="1">
      <c r="B2" s="263" t="s">
        <v>381</v>
      </c>
      <c r="C2" s="777" t="s">
        <v>407</v>
      </c>
      <c r="D2" s="777"/>
      <c r="E2" s="486"/>
      <c r="F2" s="105"/>
      <c r="G2" s="457"/>
      <c r="H2" s="457" t="s">
        <v>904</v>
      </c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526" t="s">
        <v>910</v>
      </c>
      <c r="AJ2" s="624"/>
      <c r="AK2" s="105"/>
      <c r="AL2" s="105"/>
      <c r="AM2" s="445" t="s">
        <v>381</v>
      </c>
      <c r="AN2" s="852" t="s">
        <v>622</v>
      </c>
      <c r="AO2" s="853"/>
      <c r="AP2" s="304"/>
      <c r="AQ2" s="263" t="s">
        <v>381</v>
      </c>
      <c r="AR2" s="777" t="s">
        <v>596</v>
      </c>
      <c r="AS2" s="777"/>
      <c r="AT2" s="429" t="s">
        <v>381</v>
      </c>
      <c r="AU2" s="777" t="s">
        <v>597</v>
      </c>
      <c r="AV2" s="777"/>
      <c r="AW2" s="105" t="s">
        <v>1027</v>
      </c>
      <c r="AX2" s="105"/>
      <c r="AY2" s="105"/>
      <c r="AZ2" s="105"/>
      <c r="BA2" s="105"/>
      <c r="BB2" s="105"/>
      <c r="BC2" s="304"/>
      <c r="BD2" s="263" t="s">
        <v>381</v>
      </c>
      <c r="BE2" s="777" t="s">
        <v>408</v>
      </c>
      <c r="BF2" s="777"/>
      <c r="BG2" s="110"/>
    </row>
    <row r="3" spans="1:62" s="72" customFormat="1">
      <c r="A3" s="29"/>
      <c r="B3" s="311" t="s">
        <v>382</v>
      </c>
      <c r="C3" s="773">
        <v>44683</v>
      </c>
      <c r="D3" s="774"/>
      <c r="E3" s="487"/>
      <c r="F3" s="105"/>
      <c r="G3" s="105"/>
      <c r="H3" s="457" t="s">
        <v>775</v>
      </c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416"/>
      <c r="AK3" s="105"/>
      <c r="AL3" s="105"/>
      <c r="AM3" s="445" t="s">
        <v>382</v>
      </c>
      <c r="AN3" s="790">
        <v>43144</v>
      </c>
      <c r="AO3" s="790"/>
      <c r="AP3" s="304"/>
      <c r="AQ3" s="263" t="s">
        <v>382</v>
      </c>
      <c r="AR3" s="779">
        <v>44615</v>
      </c>
      <c r="AS3" s="779"/>
      <c r="AT3" s="429" t="s">
        <v>382</v>
      </c>
      <c r="AU3" s="779">
        <v>44615</v>
      </c>
      <c r="AV3" s="779"/>
      <c r="AW3" s="72" t="s">
        <v>686</v>
      </c>
      <c r="AX3" s="457"/>
      <c r="AY3" s="105" t="s">
        <v>1107</v>
      </c>
      <c r="AZ3" s="457"/>
      <c r="BA3" s="457"/>
      <c r="BB3" s="457"/>
      <c r="BC3" s="304"/>
      <c r="BD3" s="263" t="s">
        <v>382</v>
      </c>
      <c r="BE3" s="779">
        <v>44649</v>
      </c>
      <c r="BF3" s="779"/>
      <c r="BG3" s="110"/>
    </row>
    <row r="4" spans="1:62" s="72" customFormat="1" ht="29">
      <c r="A4" s="29"/>
      <c r="B4" s="340" t="s">
        <v>383</v>
      </c>
      <c r="C4" s="773">
        <v>44763</v>
      </c>
      <c r="D4" s="774"/>
      <c r="E4" s="487"/>
      <c r="F4" s="105"/>
      <c r="G4" s="105"/>
      <c r="H4" s="105" t="s">
        <v>592</v>
      </c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 t="s">
        <v>557</v>
      </c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  <c r="AI4" s="105" t="s">
        <v>526</v>
      </c>
      <c r="AJ4" s="416"/>
      <c r="AK4" s="105"/>
      <c r="AL4" s="447"/>
      <c r="AM4" s="446" t="s">
        <v>383</v>
      </c>
      <c r="AN4" s="790">
        <v>43177</v>
      </c>
      <c r="AO4" s="790"/>
      <c r="AP4" s="304"/>
      <c r="AQ4" s="270" t="s">
        <v>383</v>
      </c>
      <c r="AR4" s="779">
        <v>44685</v>
      </c>
      <c r="AS4" s="779"/>
      <c r="AT4" s="430" t="s">
        <v>383</v>
      </c>
      <c r="AU4" s="779">
        <v>44699</v>
      </c>
      <c r="AV4" s="779"/>
      <c r="AW4" s="105" t="s">
        <v>594</v>
      </c>
      <c r="AX4" s="105"/>
      <c r="AZ4" s="105"/>
      <c r="BA4" s="105"/>
      <c r="BB4" s="105"/>
      <c r="BC4" s="304"/>
      <c r="BD4" s="270" t="s">
        <v>383</v>
      </c>
      <c r="BE4" s="779">
        <v>44728</v>
      </c>
      <c r="BF4" s="779"/>
      <c r="BG4" s="110"/>
    </row>
    <row r="5" spans="1:62" s="72" customFormat="1">
      <c r="A5" s="29"/>
      <c r="B5" s="341" t="s">
        <v>386</v>
      </c>
      <c r="C5" s="778">
        <v>8</v>
      </c>
      <c r="D5" s="778"/>
      <c r="E5" s="27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526" t="s">
        <v>909</v>
      </c>
      <c r="X5" s="526"/>
      <c r="Y5" s="105"/>
      <c r="Z5" s="105"/>
      <c r="AA5" s="526" t="s">
        <v>909</v>
      </c>
      <c r="AB5" s="526"/>
      <c r="AC5" s="105"/>
      <c r="AD5" s="105"/>
      <c r="AE5" s="526" t="s">
        <v>909</v>
      </c>
      <c r="AF5" s="526"/>
      <c r="AG5" s="105"/>
      <c r="AH5" s="105"/>
      <c r="AI5" s="526" t="s">
        <v>909</v>
      </c>
      <c r="AJ5" s="526"/>
      <c r="AL5" s="447"/>
      <c r="AM5" s="448" t="s">
        <v>621</v>
      </c>
      <c r="AN5" s="427" t="s">
        <v>562</v>
      </c>
      <c r="AO5" s="105" t="s">
        <v>620</v>
      </c>
      <c r="AP5" s="304"/>
      <c r="AQ5" s="277" t="s">
        <v>386</v>
      </c>
      <c r="AR5" s="778">
        <v>4</v>
      </c>
      <c r="AS5" s="778"/>
      <c r="AT5" s="277" t="s">
        <v>386</v>
      </c>
      <c r="AU5" s="778">
        <v>4</v>
      </c>
      <c r="AV5" s="778"/>
      <c r="AW5" s="105" t="s">
        <v>595</v>
      </c>
      <c r="AX5" s="105"/>
      <c r="AY5" s="105"/>
      <c r="AZ5" s="105"/>
      <c r="BA5" s="105"/>
      <c r="BB5" s="105"/>
      <c r="BC5" s="304"/>
      <c r="BD5" s="277" t="s">
        <v>386</v>
      </c>
      <c r="BE5" s="778">
        <v>25</v>
      </c>
      <c r="BF5" s="778"/>
      <c r="BG5" s="110"/>
    </row>
    <row r="6" spans="1:62" customFormat="1">
      <c r="A6" s="29"/>
      <c r="B6" s="94" t="s">
        <v>126</v>
      </c>
      <c r="C6" s="95"/>
      <c r="D6" s="95"/>
      <c r="E6" s="95"/>
      <c r="F6" s="301"/>
      <c r="G6" s="94"/>
      <c r="H6" s="96"/>
      <c r="I6" s="96"/>
      <c r="J6" s="301"/>
      <c r="K6" s="94"/>
      <c r="L6" s="96"/>
      <c r="M6" s="96"/>
      <c r="N6" s="301"/>
      <c r="O6" s="97"/>
      <c r="P6" s="322"/>
      <c r="Q6" s="322"/>
      <c r="R6" s="301"/>
      <c r="S6" s="94"/>
      <c r="T6" s="96"/>
      <c r="U6" s="96"/>
      <c r="V6" s="855"/>
      <c r="W6" s="855"/>
      <c r="X6" s="96"/>
      <c r="Y6" s="96"/>
      <c r="Z6" s="323"/>
      <c r="AA6" s="323"/>
      <c r="AB6" s="96"/>
      <c r="AC6" s="96"/>
      <c r="AD6" s="323"/>
      <c r="AE6" s="323"/>
      <c r="AF6" s="96"/>
      <c r="AG6" s="96"/>
      <c r="AH6" s="323"/>
      <c r="AI6" s="323"/>
      <c r="AJ6" s="96"/>
      <c r="AK6" s="96"/>
      <c r="AL6" s="323"/>
      <c r="AM6" s="323"/>
      <c r="AN6" s="96"/>
      <c r="AO6" s="96"/>
      <c r="AP6" s="323"/>
      <c r="AQ6" s="323"/>
      <c r="AR6" s="96"/>
      <c r="AS6" s="323"/>
      <c r="AT6" s="431"/>
      <c r="AU6" s="323"/>
      <c r="AV6" s="431"/>
      <c r="AW6" s="96"/>
      <c r="AX6" s="96"/>
      <c r="AY6" s="96"/>
      <c r="AZ6" s="96"/>
      <c r="BA6" s="96"/>
      <c r="BB6" s="96"/>
      <c r="BC6" s="323"/>
      <c r="BD6" s="850" t="s">
        <v>157</v>
      </c>
      <c r="BE6" s="851"/>
      <c r="BF6" s="851"/>
      <c r="BG6" s="110"/>
    </row>
    <row r="7" spans="1:62" customFormat="1" ht="25.5" customHeight="1">
      <c r="A7" s="29"/>
      <c r="B7" s="307" t="s">
        <v>113</v>
      </c>
      <c r="C7" s="612" t="s">
        <v>918</v>
      </c>
      <c r="D7" s="525" t="s">
        <v>902</v>
      </c>
      <c r="E7" s="488" t="s">
        <v>690</v>
      </c>
      <c r="F7" s="96"/>
      <c r="G7" s="767" t="s">
        <v>114</v>
      </c>
      <c r="H7" s="768"/>
      <c r="I7" s="768"/>
      <c r="J7" s="96"/>
      <c r="K7" s="854" t="s">
        <v>907</v>
      </c>
      <c r="L7" s="802"/>
      <c r="M7" s="802"/>
      <c r="N7" s="96"/>
      <c r="O7" s="767" t="s">
        <v>115</v>
      </c>
      <c r="P7" s="768"/>
      <c r="Q7" s="768"/>
      <c r="R7" s="96"/>
      <c r="S7" s="854" t="s">
        <v>908</v>
      </c>
      <c r="T7" s="802"/>
      <c r="U7" s="802"/>
      <c r="V7" s="96"/>
      <c r="W7" s="767" t="s">
        <v>507</v>
      </c>
      <c r="X7" s="768"/>
      <c r="Y7" s="768"/>
      <c r="Z7" s="96"/>
      <c r="AA7" s="767" t="s">
        <v>116</v>
      </c>
      <c r="AB7" s="768"/>
      <c r="AC7" s="768"/>
      <c r="AD7" s="96"/>
      <c r="AE7" s="767" t="s">
        <v>117</v>
      </c>
      <c r="AF7" s="768"/>
      <c r="AG7" s="768"/>
      <c r="AH7" s="96"/>
      <c r="AI7" s="767" t="s">
        <v>118</v>
      </c>
      <c r="AJ7" s="768"/>
      <c r="AK7" s="768"/>
      <c r="AL7" s="96"/>
      <c r="AM7" s="767" t="s">
        <v>679</v>
      </c>
      <c r="AN7" s="768"/>
      <c r="AO7" s="768"/>
      <c r="AP7" s="96"/>
      <c r="AQ7" s="767" t="s">
        <v>120</v>
      </c>
      <c r="AR7" s="768"/>
      <c r="AS7" s="96"/>
      <c r="AT7" s="807" t="s">
        <v>119</v>
      </c>
      <c r="AU7" s="853"/>
      <c r="AV7" s="853"/>
      <c r="AW7" s="853"/>
      <c r="AX7" s="96"/>
      <c r="AY7" s="846" t="s">
        <v>870</v>
      </c>
      <c r="AZ7" s="846"/>
      <c r="BA7" s="846"/>
      <c r="BB7" s="846"/>
      <c r="BC7" s="96"/>
      <c r="BD7" s="848" t="s">
        <v>157</v>
      </c>
      <c r="BE7" s="807"/>
      <c r="BF7" s="807"/>
      <c r="BG7" s="110"/>
    </row>
    <row r="8" spans="1:62" customFormat="1" ht="15" customHeight="1">
      <c r="A8" s="44"/>
      <c r="B8" s="83" t="s">
        <v>566</v>
      </c>
      <c r="C8" s="83"/>
      <c r="D8" s="83"/>
      <c r="E8" s="83" t="s">
        <v>689</v>
      </c>
      <c r="F8" s="98"/>
      <c r="G8" t="s">
        <v>567</v>
      </c>
      <c r="J8" s="98"/>
      <c r="K8" s="72" t="s">
        <v>567</v>
      </c>
      <c r="L8" s="72"/>
      <c r="M8" s="72"/>
      <c r="N8" s="98"/>
      <c r="O8" s="343" t="s">
        <v>568</v>
      </c>
      <c r="P8" s="81"/>
      <c r="Q8" s="82"/>
      <c r="R8" s="98"/>
      <c r="S8" s="457" t="s">
        <v>568</v>
      </c>
      <c r="T8" s="81"/>
      <c r="U8" s="82"/>
      <c r="V8" s="98"/>
      <c r="W8" s="72"/>
      <c r="X8" s="72"/>
      <c r="Y8" s="72"/>
      <c r="Z8" s="98"/>
      <c r="AA8" s="72"/>
      <c r="AB8" s="72"/>
      <c r="AC8" s="72"/>
      <c r="AD8" s="98"/>
      <c r="AE8" s="72"/>
      <c r="AF8" s="72"/>
      <c r="AG8" s="72"/>
      <c r="AH8" s="98"/>
      <c r="AI8" s="72"/>
      <c r="AJ8" s="72"/>
      <c r="AK8" s="72"/>
      <c r="AL8" s="98"/>
      <c r="AM8" s="72" t="s">
        <v>680</v>
      </c>
      <c r="AN8" s="72"/>
      <c r="AO8" s="72"/>
      <c r="AP8" s="98"/>
      <c r="AQ8" s="419" t="s">
        <v>687</v>
      </c>
      <c r="AR8" s="72"/>
      <c r="AS8" s="98"/>
      <c r="AT8" s="67" t="s">
        <v>121</v>
      </c>
      <c r="AU8" s="67" t="s">
        <v>121</v>
      </c>
      <c r="AV8" s="67" t="s">
        <v>122</v>
      </c>
      <c r="AW8" s="67" t="s">
        <v>122</v>
      </c>
      <c r="AX8" s="96"/>
      <c r="AY8" s="598" t="s">
        <v>867</v>
      </c>
      <c r="AZ8" s="598" t="s">
        <v>869</v>
      </c>
      <c r="BA8" s="598" t="s">
        <v>868</v>
      </c>
      <c r="BB8" s="598" t="s">
        <v>122</v>
      </c>
      <c r="BC8" s="98"/>
      <c r="BD8" s="326" t="s">
        <v>605</v>
      </c>
      <c r="BE8" s="326"/>
      <c r="BF8" s="326"/>
      <c r="BG8" s="110"/>
      <c r="BH8" s="743" t="s">
        <v>1095</v>
      </c>
    </row>
    <row r="9" spans="1:62" customFormat="1">
      <c r="A9" s="43"/>
      <c r="B9" s="314" t="s">
        <v>127</v>
      </c>
      <c r="C9" s="67" t="s">
        <v>123</v>
      </c>
      <c r="D9" s="67" t="s">
        <v>569</v>
      </c>
      <c r="E9" s="83" t="s">
        <v>84</v>
      </c>
      <c r="F9" s="99"/>
      <c r="G9" s="67" t="s">
        <v>127</v>
      </c>
      <c r="H9" s="67" t="s">
        <v>123</v>
      </c>
      <c r="I9" s="67" t="s">
        <v>569</v>
      </c>
      <c r="J9" s="99"/>
      <c r="K9" s="67" t="s">
        <v>127</v>
      </c>
      <c r="L9" s="67" t="s">
        <v>123</v>
      </c>
      <c r="M9" s="67" t="s">
        <v>569</v>
      </c>
      <c r="N9" s="99"/>
      <c r="O9" s="67" t="s">
        <v>127</v>
      </c>
      <c r="P9" s="67" t="s">
        <v>123</v>
      </c>
      <c r="Q9" s="67" t="s">
        <v>569</v>
      </c>
      <c r="R9" s="99"/>
      <c r="S9" s="67" t="s">
        <v>127</v>
      </c>
      <c r="T9" s="67" t="s">
        <v>123</v>
      </c>
      <c r="U9" s="67" t="s">
        <v>569</v>
      </c>
      <c r="V9" s="99"/>
      <c r="W9" s="67" t="s">
        <v>127</v>
      </c>
      <c r="X9" s="67" t="s">
        <v>123</v>
      </c>
      <c r="Y9" s="67" t="s">
        <v>569</v>
      </c>
      <c r="Z9" s="99"/>
      <c r="AA9" s="67" t="s">
        <v>127</v>
      </c>
      <c r="AB9" s="67" t="s">
        <v>123</v>
      </c>
      <c r="AC9" s="67" t="s">
        <v>569</v>
      </c>
      <c r="AD9" s="99"/>
      <c r="AE9" s="67" t="s">
        <v>127</v>
      </c>
      <c r="AF9" s="67" t="s">
        <v>123</v>
      </c>
      <c r="AG9" s="67" t="s">
        <v>569</v>
      </c>
      <c r="AH9" s="99"/>
      <c r="AI9" s="67" t="s">
        <v>127</v>
      </c>
      <c r="AJ9" s="67" t="s">
        <v>123</v>
      </c>
      <c r="AK9" s="67" t="s">
        <v>569</v>
      </c>
      <c r="AL9" s="99"/>
      <c r="AM9" s="67" t="s">
        <v>127</v>
      </c>
      <c r="AN9" s="67" t="s">
        <v>123</v>
      </c>
      <c r="AO9" s="67" t="s">
        <v>124</v>
      </c>
      <c r="AP9" s="99"/>
      <c r="AQ9" s="67" t="s">
        <v>127</v>
      </c>
      <c r="AR9" s="67" t="s">
        <v>598</v>
      </c>
      <c r="AS9" s="99"/>
      <c r="AT9" s="67" t="s">
        <v>127</v>
      </c>
      <c r="AU9" s="67" t="s">
        <v>569</v>
      </c>
      <c r="AV9" s="67" t="s">
        <v>127</v>
      </c>
      <c r="AW9" s="67" t="s">
        <v>569</v>
      </c>
      <c r="AX9" s="96"/>
      <c r="AY9" s="598" t="s">
        <v>867</v>
      </c>
      <c r="AZ9" s="598" t="s">
        <v>869</v>
      </c>
      <c r="BA9" s="598" t="s">
        <v>868</v>
      </c>
      <c r="BB9" s="598" t="s">
        <v>122</v>
      </c>
      <c r="BC9" s="99"/>
      <c r="BD9" s="849" t="s">
        <v>629</v>
      </c>
      <c r="BE9" s="849"/>
      <c r="BF9" s="849"/>
      <c r="BG9" s="110"/>
      <c r="BH9" s="743" t="s">
        <v>1096</v>
      </c>
    </row>
    <row r="10" spans="1:62" customFormat="1">
      <c r="A10" s="61">
        <v>32203</v>
      </c>
      <c r="B10" s="743">
        <v>515.63468599999999</v>
      </c>
      <c r="C10" s="376">
        <v>1.8000000000000002E-2</v>
      </c>
      <c r="D10" s="376">
        <v>0.09</v>
      </c>
      <c r="E10" s="489">
        <f t="shared" ref="E10:E73" si="0">+B$146/B10</f>
        <v>2.2147462748462194</v>
      </c>
      <c r="F10" s="96"/>
      <c r="G10" s="618">
        <f>+K10*G$83/1000</f>
        <v>730.73723998207993</v>
      </c>
      <c r="H10" s="600">
        <v>8.0000000000000002E-3</v>
      </c>
      <c r="I10" s="600">
        <v>6.3E-2</v>
      </c>
      <c r="J10" s="96"/>
      <c r="K10" s="84">
        <v>773.12</v>
      </c>
      <c r="L10" s="64">
        <v>8.0000000000000002E-3</v>
      </c>
      <c r="M10" s="64">
        <v>6.3E-2</v>
      </c>
      <c r="N10" s="96"/>
      <c r="O10" s="618">
        <f t="shared" ref="O10:O53" si="1">+S10*O$83/1000</f>
        <v>361.49308062327003</v>
      </c>
      <c r="P10" s="621">
        <v>2.4E-2</v>
      </c>
      <c r="Q10" s="621">
        <v>9.9000000000000005E-2</v>
      </c>
      <c r="R10" s="96"/>
      <c r="S10" s="344">
        <v>496.33</v>
      </c>
      <c r="T10" s="85">
        <v>2.4E-2</v>
      </c>
      <c r="U10" s="85">
        <v>9.9000000000000005E-2</v>
      </c>
      <c r="V10" s="96"/>
      <c r="W10" s="84" t="s">
        <v>125</v>
      </c>
      <c r="X10" s="84" t="s">
        <v>125</v>
      </c>
      <c r="Y10" s="84" t="s">
        <v>125</v>
      </c>
      <c r="Z10" s="96"/>
      <c r="AA10" s="84">
        <v>521.25</v>
      </c>
      <c r="AB10" s="64">
        <v>0</v>
      </c>
      <c r="AC10" s="64">
        <v>4.4000000000000004E-2</v>
      </c>
      <c r="AD10" s="96"/>
      <c r="AE10" s="84" t="s">
        <v>125</v>
      </c>
      <c r="AF10" s="84" t="s">
        <v>125</v>
      </c>
      <c r="AG10" s="84" t="s">
        <v>125</v>
      </c>
      <c r="AH10" s="96"/>
      <c r="AI10" s="123" t="s">
        <v>125</v>
      </c>
      <c r="AJ10" s="124" t="s">
        <v>125</v>
      </c>
      <c r="AK10" s="84" t="s">
        <v>125</v>
      </c>
      <c r="AL10" s="125"/>
      <c r="AM10" s="457">
        <v>632</v>
      </c>
      <c r="AN10" s="492"/>
      <c r="AO10" s="381"/>
      <c r="AP10" s="125"/>
      <c r="AQ10" s="71" t="s">
        <v>125</v>
      </c>
      <c r="AR10" s="123" t="s">
        <v>125</v>
      </c>
      <c r="AS10" s="125"/>
      <c r="AT10" s="749">
        <v>529.17771900000002</v>
      </c>
      <c r="AU10" s="376">
        <v>5.7000000000000002E-2</v>
      </c>
      <c r="AV10" s="749">
        <v>546.02076099999999</v>
      </c>
      <c r="AW10" s="376">
        <v>5.9000000000000004E-2</v>
      </c>
      <c r="AX10" s="96"/>
      <c r="AY10" s="126">
        <f>+D10</f>
        <v>0.09</v>
      </c>
      <c r="AZ10" s="126">
        <f>+I10</f>
        <v>6.3E-2</v>
      </c>
      <c r="BA10" s="126">
        <f>+Q10</f>
        <v>9.9000000000000005E-2</v>
      </c>
      <c r="BB10" s="126">
        <f>+AW10</f>
        <v>5.9000000000000004E-2</v>
      </c>
      <c r="BC10" s="125"/>
      <c r="BD10" s="231">
        <v>-2.7999999999999997E-2</v>
      </c>
      <c r="BE10" s="493"/>
      <c r="BF10" s="493"/>
      <c r="BG10" s="110"/>
      <c r="BH10" s="376"/>
      <c r="BI10" s="457"/>
      <c r="BJ10" s="457"/>
    </row>
    <row r="11" spans="1:62" customFormat="1">
      <c r="A11" s="61">
        <v>32295</v>
      </c>
      <c r="B11" s="743">
        <v>519.66550400000006</v>
      </c>
      <c r="C11" s="376">
        <v>8.0000000000000002E-3</v>
      </c>
      <c r="D11" s="376">
        <v>6.3E-2</v>
      </c>
      <c r="E11" s="489">
        <f t="shared" si="0"/>
        <v>2.1975674567769654</v>
      </c>
      <c r="F11" s="96"/>
      <c r="G11" s="618">
        <f t="shared" ref="G11:G53" si="2">+K11*G$83/1000</f>
        <v>734.59357268480005</v>
      </c>
      <c r="H11" s="600">
        <v>5.0000000000000001E-3</v>
      </c>
      <c r="I11" s="600">
        <v>3.1E-2</v>
      </c>
      <c r="J11" s="96"/>
      <c r="K11" s="84">
        <v>777.2</v>
      </c>
      <c r="L11" s="64">
        <v>5.0000000000000001E-3</v>
      </c>
      <c r="M11" s="64">
        <v>3.1E-2</v>
      </c>
      <c r="N11" s="96"/>
      <c r="O11" s="618">
        <f t="shared" si="1"/>
        <v>366.27093932391</v>
      </c>
      <c r="P11" s="621">
        <v>1.3000000000000001E-2</v>
      </c>
      <c r="Q11" s="621">
        <v>8.8000000000000009E-2</v>
      </c>
      <c r="R11" s="96"/>
      <c r="S11" s="344">
        <v>502.89</v>
      </c>
      <c r="T11" s="85">
        <v>1.3000000000000001E-2</v>
      </c>
      <c r="U11" s="85">
        <v>8.8000000000000009E-2</v>
      </c>
      <c r="V11" s="96"/>
      <c r="W11" s="84" t="s">
        <v>125</v>
      </c>
      <c r="X11" s="84" t="s">
        <v>125</v>
      </c>
      <c r="Y11" s="84" t="s">
        <v>125</v>
      </c>
      <c r="Z11" s="96"/>
      <c r="AA11" s="84">
        <v>512.1</v>
      </c>
      <c r="AB11" s="64">
        <v>-1.8000000000000002E-2</v>
      </c>
      <c r="AC11" s="64">
        <v>-1.8000000000000002E-2</v>
      </c>
      <c r="AD11" s="96"/>
      <c r="AE11" s="84" t="s">
        <v>125</v>
      </c>
      <c r="AF11" s="84" t="s">
        <v>125</v>
      </c>
      <c r="AG11" s="84" t="s">
        <v>125</v>
      </c>
      <c r="AH11" s="96"/>
      <c r="AI11" s="123" t="s">
        <v>125</v>
      </c>
      <c r="AJ11" s="124" t="s">
        <v>125</v>
      </c>
      <c r="AK11" s="84" t="s">
        <v>125</v>
      </c>
      <c r="AL11" s="125"/>
      <c r="AM11" s="457">
        <v>628</v>
      </c>
      <c r="AN11" s="492">
        <f t="shared" ref="AN11:AN15" si="3">+AM11/AM10*100-100</f>
        <v>-0.63291139240506311</v>
      </c>
      <c r="AO11" s="381">
        <v>5.6</v>
      </c>
      <c r="AP11" s="125"/>
      <c r="AQ11" s="71" t="s">
        <v>125</v>
      </c>
      <c r="AR11" s="123" t="s">
        <v>125</v>
      </c>
      <c r="AS11" s="125"/>
      <c r="AT11" s="749">
        <v>537.13527799999997</v>
      </c>
      <c r="AU11" s="376">
        <v>4.9000000000000002E-2</v>
      </c>
      <c r="AV11" s="749">
        <v>556.40138400000001</v>
      </c>
      <c r="AW11" s="376">
        <v>5.2000000000000005E-2</v>
      </c>
      <c r="AX11" s="96"/>
      <c r="AY11" s="126">
        <f t="shared" ref="AY11:AY74" si="4">+D11</f>
        <v>6.3E-2</v>
      </c>
      <c r="AZ11" s="126">
        <f t="shared" ref="AZ11:AZ74" si="5">+I11</f>
        <v>3.1E-2</v>
      </c>
      <c r="BA11" s="126">
        <f t="shared" ref="BA11:BA74" si="6">+Q11</f>
        <v>8.8000000000000009E-2</v>
      </c>
      <c r="BB11" s="126">
        <f t="shared" ref="BB11:BB74" si="7">+AW11</f>
        <v>5.2000000000000005E-2</v>
      </c>
      <c r="BC11" s="125"/>
      <c r="BD11" s="231">
        <v>-2.2000000000000002E-2</v>
      </c>
      <c r="BE11" s="493"/>
      <c r="BF11" s="493"/>
      <c r="BG11" s="110"/>
      <c r="BH11" s="376"/>
      <c r="BI11" s="457"/>
      <c r="BJ11" s="457"/>
    </row>
    <row r="12" spans="1:62" customFormat="1">
      <c r="A12" s="61">
        <v>32387</v>
      </c>
      <c r="B12" s="743">
        <v>524.31644900000003</v>
      </c>
      <c r="C12" s="376">
        <v>9.0000000000000011E-3</v>
      </c>
      <c r="D12" s="376">
        <v>5.5999999999999994E-2</v>
      </c>
      <c r="E12" s="489">
        <f t="shared" si="0"/>
        <v>2.1780739516718843</v>
      </c>
      <c r="F12" s="96"/>
      <c r="G12" s="618">
        <f t="shared" si="2"/>
        <v>738.51606795839996</v>
      </c>
      <c r="H12" s="600">
        <v>5.0000000000000001E-3</v>
      </c>
      <c r="I12" s="600">
        <v>0.03</v>
      </c>
      <c r="J12" s="96"/>
      <c r="K12" s="84">
        <v>781.35</v>
      </c>
      <c r="L12" s="64">
        <v>5.0000000000000001E-3</v>
      </c>
      <c r="M12" s="64">
        <v>0.03</v>
      </c>
      <c r="N12" s="96"/>
      <c r="O12" s="618">
        <f t="shared" si="1"/>
        <v>372.02476306401002</v>
      </c>
      <c r="P12" s="621">
        <v>1.6E-2</v>
      </c>
      <c r="Q12" s="621">
        <v>8.199999999999999E-2</v>
      </c>
      <c r="R12" s="96"/>
      <c r="S12" s="344">
        <v>510.79</v>
      </c>
      <c r="T12" s="85">
        <v>1.6E-2</v>
      </c>
      <c r="U12" s="85">
        <v>8.199999999999999E-2</v>
      </c>
      <c r="V12" s="96"/>
      <c r="W12" s="84" t="s">
        <v>125</v>
      </c>
      <c r="X12" s="84" t="s">
        <v>125</v>
      </c>
      <c r="Y12" s="84" t="s">
        <v>125</v>
      </c>
      <c r="Z12" s="96"/>
      <c r="AA12" s="84">
        <v>507.27</v>
      </c>
      <c r="AB12" s="64">
        <v>-9.0000000000000011E-3</v>
      </c>
      <c r="AC12" s="64">
        <v>-2.7000000000000003E-2</v>
      </c>
      <c r="AD12" s="96"/>
      <c r="AE12" s="84" t="s">
        <v>125</v>
      </c>
      <c r="AF12" s="84" t="s">
        <v>125</v>
      </c>
      <c r="AG12" s="84" t="s">
        <v>125</v>
      </c>
      <c r="AH12" s="96"/>
      <c r="AI12" s="123" t="s">
        <v>125</v>
      </c>
      <c r="AJ12" s="124" t="s">
        <v>125</v>
      </c>
      <c r="AK12" s="84" t="s">
        <v>125</v>
      </c>
      <c r="AL12" s="125"/>
      <c r="AM12" s="457">
        <v>656</v>
      </c>
      <c r="AN12" s="492">
        <f t="shared" si="3"/>
        <v>4.4585987261146443</v>
      </c>
      <c r="AO12" s="381">
        <v>9</v>
      </c>
      <c r="AP12" s="125"/>
      <c r="AQ12" s="71" t="s">
        <v>125</v>
      </c>
      <c r="AR12" s="123" t="s">
        <v>125</v>
      </c>
      <c r="AS12" s="125"/>
      <c r="AT12" s="749">
        <v>545.09283800000003</v>
      </c>
      <c r="AU12" s="376">
        <v>0.05</v>
      </c>
      <c r="AV12" s="749">
        <v>566.78200700000002</v>
      </c>
      <c r="AW12" s="376">
        <v>5.7000000000000002E-2</v>
      </c>
      <c r="AX12" s="96"/>
      <c r="AY12" s="126">
        <f t="shared" si="4"/>
        <v>5.5999999999999994E-2</v>
      </c>
      <c r="AZ12" s="126">
        <f t="shared" si="5"/>
        <v>0.03</v>
      </c>
      <c r="BA12" s="126">
        <f t="shared" si="6"/>
        <v>8.199999999999999E-2</v>
      </c>
      <c r="BB12" s="126">
        <f t="shared" si="7"/>
        <v>5.7000000000000002E-2</v>
      </c>
      <c r="BC12" s="125"/>
      <c r="BD12" s="231">
        <v>-1.3000000000000001E-2</v>
      </c>
      <c r="BE12" s="493"/>
      <c r="BF12" s="493"/>
      <c r="BG12" s="110"/>
      <c r="BH12" s="376"/>
      <c r="BI12" s="457"/>
      <c r="BJ12" s="457"/>
    </row>
    <row r="13" spans="1:62" customFormat="1">
      <c r="A13" s="61">
        <v>32478</v>
      </c>
      <c r="B13" s="743">
        <v>530.51770699999997</v>
      </c>
      <c r="C13" s="376">
        <v>1.2E-2</v>
      </c>
      <c r="D13" s="376">
        <v>4.7E-2</v>
      </c>
      <c r="E13" s="489">
        <f t="shared" si="0"/>
        <v>2.1526142953038137</v>
      </c>
      <c r="F13" s="96"/>
      <c r="G13" s="618">
        <f t="shared" si="2"/>
        <v>746.79584111424003</v>
      </c>
      <c r="H13" s="600">
        <v>1.1000000000000001E-2</v>
      </c>
      <c r="I13" s="600">
        <v>0.03</v>
      </c>
      <c r="J13" s="96"/>
      <c r="K13" s="84">
        <v>790.11</v>
      </c>
      <c r="L13" s="64">
        <v>1.1000000000000001E-2</v>
      </c>
      <c r="M13" s="64">
        <v>0.03</v>
      </c>
      <c r="N13" s="96"/>
      <c r="O13" s="618">
        <f t="shared" si="1"/>
        <v>377.77130348291996</v>
      </c>
      <c r="P13" s="621">
        <v>1.4999999999999999E-2</v>
      </c>
      <c r="Q13" s="621">
        <v>7.0000000000000007E-2</v>
      </c>
      <c r="R13" s="96"/>
      <c r="S13" s="344">
        <v>518.67999999999995</v>
      </c>
      <c r="T13" s="85">
        <v>1.4999999999999999E-2</v>
      </c>
      <c r="U13" s="85">
        <v>7.0000000000000007E-2</v>
      </c>
      <c r="V13" s="96"/>
      <c r="W13" s="84"/>
      <c r="X13" s="84"/>
      <c r="Y13" s="84"/>
      <c r="Z13" s="96"/>
      <c r="AA13" s="84">
        <v>501.13</v>
      </c>
      <c r="AB13" s="64">
        <v>-1.2E-2</v>
      </c>
      <c r="AC13" s="64">
        <v>-3.9E-2</v>
      </c>
      <c r="AD13" s="96"/>
      <c r="AE13" s="84" t="s">
        <v>125</v>
      </c>
      <c r="AF13" s="84" t="s">
        <v>125</v>
      </c>
      <c r="AG13" s="84" t="s">
        <v>125</v>
      </c>
      <c r="AH13" s="96"/>
      <c r="AI13" s="123" t="s">
        <v>125</v>
      </c>
      <c r="AJ13" s="124" t="s">
        <v>125</v>
      </c>
      <c r="AK13" s="84" t="s">
        <v>125</v>
      </c>
      <c r="AL13" s="125"/>
      <c r="AM13" s="457">
        <v>650</v>
      </c>
      <c r="AN13" s="492">
        <f t="shared" si="3"/>
        <v>-0.91463414634147</v>
      </c>
      <c r="AO13" s="381">
        <v>7.1</v>
      </c>
      <c r="AP13" s="125"/>
      <c r="AQ13" s="71" t="s">
        <v>125</v>
      </c>
      <c r="AR13" s="123" t="s">
        <v>125</v>
      </c>
      <c r="AS13" s="125"/>
      <c r="AT13" s="749">
        <v>551.72413800000004</v>
      </c>
      <c r="AU13" s="376">
        <v>5.2999999999999999E-2</v>
      </c>
      <c r="AV13" s="749">
        <v>577.16263000000004</v>
      </c>
      <c r="AW13" s="376">
        <v>6.4000000000000001E-2</v>
      </c>
      <c r="AX13" s="96"/>
      <c r="AY13" s="126">
        <f t="shared" si="4"/>
        <v>4.7E-2</v>
      </c>
      <c r="AZ13" s="126">
        <f t="shared" si="5"/>
        <v>0.03</v>
      </c>
      <c r="BA13" s="126">
        <f t="shared" si="6"/>
        <v>7.0000000000000007E-2</v>
      </c>
      <c r="BB13" s="126">
        <f t="shared" si="7"/>
        <v>6.4000000000000001E-2</v>
      </c>
      <c r="BC13" s="125"/>
      <c r="BD13" s="231">
        <v>-3.0000000000000001E-3</v>
      </c>
      <c r="BE13" s="493"/>
      <c r="BF13" s="493"/>
      <c r="BG13" s="110"/>
      <c r="BH13" s="376"/>
      <c r="BI13" s="457"/>
      <c r="BJ13" s="457"/>
    </row>
    <row r="14" spans="1:62" customFormat="1">
      <c r="A14" s="61">
        <v>32568</v>
      </c>
      <c r="B14" s="743">
        <v>536.35340199999996</v>
      </c>
      <c r="C14" s="376">
        <v>1.1000000000000001E-2</v>
      </c>
      <c r="D14" s="376">
        <v>0.04</v>
      </c>
      <c r="E14" s="489">
        <f t="shared" si="0"/>
        <v>2.1291931695438375</v>
      </c>
      <c r="F14" s="96"/>
      <c r="G14" s="618">
        <f t="shared" si="2"/>
        <v>749.63137986623997</v>
      </c>
      <c r="H14" s="600">
        <v>4.0000000000000001E-3</v>
      </c>
      <c r="I14" s="600">
        <v>2.6000000000000002E-2</v>
      </c>
      <c r="J14" s="96"/>
      <c r="K14" s="84">
        <v>793.11</v>
      </c>
      <c r="L14" s="64">
        <v>4.0000000000000001E-3</v>
      </c>
      <c r="M14" s="64">
        <v>2.6000000000000002E-2</v>
      </c>
      <c r="N14" s="96"/>
      <c r="O14" s="618">
        <f t="shared" si="1"/>
        <v>385.01092474578002</v>
      </c>
      <c r="P14" s="621">
        <v>1.9E-2</v>
      </c>
      <c r="Q14" s="621">
        <v>6.5000000000000002E-2</v>
      </c>
      <c r="R14" s="96"/>
      <c r="S14" s="344">
        <v>528.62</v>
      </c>
      <c r="T14" s="85">
        <v>1.9E-2</v>
      </c>
      <c r="U14" s="85">
        <v>6.5000000000000002E-2</v>
      </c>
      <c r="V14" s="96"/>
      <c r="W14" s="84"/>
      <c r="X14" s="64"/>
      <c r="Y14" s="84"/>
      <c r="Z14" s="96"/>
      <c r="AA14" s="84">
        <v>498.89</v>
      </c>
      <c r="AB14" s="64">
        <v>-4.0000000000000001E-3</v>
      </c>
      <c r="AC14" s="64">
        <v>-4.2999999999999997E-2</v>
      </c>
      <c r="AD14" s="96"/>
      <c r="AE14" s="84">
        <v>647.89</v>
      </c>
      <c r="AF14" s="84" t="s">
        <v>125</v>
      </c>
      <c r="AG14" s="84" t="s">
        <v>125</v>
      </c>
      <c r="AH14" s="96"/>
      <c r="AI14" s="123" t="s">
        <v>125</v>
      </c>
      <c r="AJ14" s="124" t="s">
        <v>125</v>
      </c>
      <c r="AK14" s="84" t="s">
        <v>125</v>
      </c>
      <c r="AL14" s="125"/>
      <c r="AM14" s="457">
        <v>657</v>
      </c>
      <c r="AN14" s="492">
        <f t="shared" si="3"/>
        <v>1.0769230769230802</v>
      </c>
      <c r="AO14" s="381">
        <v>4.5</v>
      </c>
      <c r="AP14" s="125"/>
      <c r="AQ14" s="71" t="s">
        <v>125</v>
      </c>
      <c r="AR14" s="123" t="s">
        <v>125</v>
      </c>
      <c r="AS14" s="125"/>
      <c r="AT14" s="749">
        <v>562.33421799999996</v>
      </c>
      <c r="AU14" s="376">
        <v>6.3E-2</v>
      </c>
      <c r="AV14" s="749">
        <v>586.85121100000003</v>
      </c>
      <c r="AW14" s="376">
        <v>7.4999999999999997E-2</v>
      </c>
      <c r="AX14" s="96"/>
      <c r="AY14" s="126">
        <f t="shared" si="4"/>
        <v>0.04</v>
      </c>
      <c r="AZ14" s="126">
        <f t="shared" si="5"/>
        <v>2.6000000000000002E-2</v>
      </c>
      <c r="BA14" s="126">
        <f t="shared" si="6"/>
        <v>6.5000000000000002E-2</v>
      </c>
      <c r="BB14" s="126">
        <f t="shared" si="7"/>
        <v>7.4999999999999997E-2</v>
      </c>
      <c r="BC14" s="125"/>
      <c r="BD14" s="231">
        <v>-1E-3</v>
      </c>
      <c r="BE14" s="493"/>
      <c r="BF14" s="493"/>
      <c r="BG14" s="110"/>
      <c r="BH14" s="376"/>
      <c r="BI14" s="457"/>
      <c r="BJ14" s="457"/>
    </row>
    <row r="15" spans="1:62" customFormat="1">
      <c r="A15" s="61">
        <v>32660</v>
      </c>
      <c r="B15" s="743">
        <v>542.71961499999998</v>
      </c>
      <c r="C15" s="376">
        <v>1.2E-2</v>
      </c>
      <c r="D15" s="376">
        <v>4.4000000000000004E-2</v>
      </c>
      <c r="E15" s="489">
        <f t="shared" si="0"/>
        <v>2.1042172945969533</v>
      </c>
      <c r="F15" s="96"/>
      <c r="G15" s="618">
        <f t="shared" si="2"/>
        <v>757.29678629247996</v>
      </c>
      <c r="H15" s="600">
        <v>0.01</v>
      </c>
      <c r="I15" s="600">
        <v>3.1E-2</v>
      </c>
      <c r="J15" s="96"/>
      <c r="K15" s="84">
        <v>801.22</v>
      </c>
      <c r="L15" s="64">
        <v>0.01</v>
      </c>
      <c r="M15" s="64">
        <v>3.1E-2</v>
      </c>
      <c r="N15" s="96"/>
      <c r="O15" s="618">
        <f t="shared" si="1"/>
        <v>391.25273100561009</v>
      </c>
      <c r="P15" s="621">
        <v>1.6E-2</v>
      </c>
      <c r="Q15" s="621">
        <v>6.8000000000000005E-2</v>
      </c>
      <c r="R15" s="96"/>
      <c r="S15" s="344">
        <v>537.19000000000005</v>
      </c>
      <c r="T15" s="85">
        <v>1.6E-2</v>
      </c>
      <c r="U15" s="85">
        <v>6.8000000000000005E-2</v>
      </c>
      <c r="V15" s="96"/>
      <c r="W15" s="84"/>
      <c r="X15" s="64"/>
      <c r="Y15" s="84"/>
      <c r="Z15" s="96"/>
      <c r="AA15" s="84">
        <v>518.64</v>
      </c>
      <c r="AB15" s="64">
        <v>0.04</v>
      </c>
      <c r="AC15" s="64">
        <v>1.3000000000000001E-2</v>
      </c>
      <c r="AD15" s="96"/>
      <c r="AE15" s="84">
        <v>653.34</v>
      </c>
      <c r="AF15" s="64">
        <v>8.0000000000000002E-3</v>
      </c>
      <c r="AG15" s="84" t="s">
        <v>125</v>
      </c>
      <c r="AH15" s="96"/>
      <c r="AI15" s="123" t="s">
        <v>125</v>
      </c>
      <c r="AJ15" s="124" t="s">
        <v>125</v>
      </c>
      <c r="AK15" s="84" t="s">
        <v>125</v>
      </c>
      <c r="AL15" s="125"/>
      <c r="AM15" s="457">
        <v>661</v>
      </c>
      <c r="AN15" s="492">
        <f t="shared" si="3"/>
        <v>0.60882800608827381</v>
      </c>
      <c r="AO15" s="381">
        <v>6.8</v>
      </c>
      <c r="AP15" s="125"/>
      <c r="AQ15" s="71" t="s">
        <v>125</v>
      </c>
      <c r="AR15" s="123" t="s">
        <v>125</v>
      </c>
      <c r="AS15" s="125"/>
      <c r="AT15" s="749">
        <v>572.28116699999998</v>
      </c>
      <c r="AU15" s="376">
        <v>6.5000000000000002E-2</v>
      </c>
      <c r="AV15" s="749">
        <v>595.155709</v>
      </c>
      <c r="AW15" s="376">
        <v>7.0000000000000007E-2</v>
      </c>
      <c r="AX15" s="96"/>
      <c r="AY15" s="126">
        <f t="shared" si="4"/>
        <v>4.4000000000000004E-2</v>
      </c>
      <c r="AZ15" s="126">
        <f t="shared" si="5"/>
        <v>3.1E-2</v>
      </c>
      <c r="BA15" s="126">
        <f t="shared" si="6"/>
        <v>6.8000000000000005E-2</v>
      </c>
      <c r="BB15" s="126">
        <f t="shared" si="7"/>
        <v>7.0000000000000007E-2</v>
      </c>
      <c r="BC15" s="125"/>
      <c r="BD15" s="231">
        <v>-4.0000000000000001E-3</v>
      </c>
      <c r="BE15" s="493"/>
      <c r="BF15" s="493"/>
      <c r="BG15" s="110"/>
      <c r="BH15" s="376"/>
      <c r="BI15" s="457"/>
      <c r="BJ15" s="457"/>
    </row>
    <row r="16" spans="1:62" customFormat="1">
      <c r="A16" s="61">
        <v>32752</v>
      </c>
      <c r="B16" s="743">
        <v>561.81825200000003</v>
      </c>
      <c r="C16" s="376">
        <v>3.5000000000000003E-2</v>
      </c>
      <c r="D16" s="376">
        <v>7.2000000000000008E-2</v>
      </c>
      <c r="E16" s="489">
        <f t="shared" si="0"/>
        <v>2.0326858302211228</v>
      </c>
      <c r="F16" s="96"/>
      <c r="G16" s="618">
        <f t="shared" si="2"/>
        <v>784.67863884095993</v>
      </c>
      <c r="H16" s="600">
        <v>3.6000000000000004E-2</v>
      </c>
      <c r="I16" s="600">
        <v>6.3E-2</v>
      </c>
      <c r="J16" s="96"/>
      <c r="K16" s="84">
        <v>830.19</v>
      </c>
      <c r="L16" s="64">
        <v>3.6000000000000004E-2</v>
      </c>
      <c r="M16" s="64">
        <v>6.3E-2</v>
      </c>
      <c r="N16" s="96"/>
      <c r="O16" s="618">
        <f t="shared" si="1"/>
        <v>406.46758897152006</v>
      </c>
      <c r="P16" s="621">
        <v>3.9E-2</v>
      </c>
      <c r="Q16" s="621">
        <v>9.3000000000000013E-2</v>
      </c>
      <c r="R16" s="96"/>
      <c r="S16" s="344">
        <v>558.08000000000004</v>
      </c>
      <c r="T16" s="85">
        <v>3.9E-2</v>
      </c>
      <c r="U16" s="85">
        <v>9.3000000000000013E-2</v>
      </c>
      <c r="V16" s="96"/>
      <c r="W16" s="84"/>
      <c r="X16" s="64"/>
      <c r="Y16" s="84"/>
      <c r="Z16" s="96"/>
      <c r="AA16" s="84">
        <v>518.92999999999995</v>
      </c>
      <c r="AB16" s="64">
        <v>1E-3</v>
      </c>
      <c r="AC16" s="64">
        <v>2.3E-2</v>
      </c>
      <c r="AD16" s="96"/>
      <c r="AE16" s="84">
        <v>673.59</v>
      </c>
      <c r="AF16" s="64">
        <v>3.1E-2</v>
      </c>
      <c r="AG16" s="84" t="s">
        <v>125</v>
      </c>
      <c r="AH16" s="96"/>
      <c r="AI16" s="123" t="s">
        <v>125</v>
      </c>
      <c r="AJ16" s="124" t="s">
        <v>125</v>
      </c>
      <c r="AK16" s="84" t="s">
        <v>125</v>
      </c>
      <c r="AL16" s="125"/>
      <c r="AM16" s="457">
        <v>678</v>
      </c>
      <c r="AN16" s="492">
        <f t="shared" ref="AN16:AN80" si="8">+AM16/AM15*100-100</f>
        <v>2.5718608169440245</v>
      </c>
      <c r="AO16" s="381">
        <v>3.2</v>
      </c>
      <c r="AP16" s="125"/>
      <c r="AQ16" s="71" t="s">
        <v>125</v>
      </c>
      <c r="AR16" s="123" t="s">
        <v>125</v>
      </c>
      <c r="AS16" s="125"/>
      <c r="AT16" s="749">
        <v>586.87002600000005</v>
      </c>
      <c r="AU16" s="376">
        <v>7.6999999999999999E-2</v>
      </c>
      <c r="AV16" s="749">
        <v>610.38062300000001</v>
      </c>
      <c r="AW16" s="376">
        <v>7.6999999999999999E-2</v>
      </c>
      <c r="AX16" s="96"/>
      <c r="AY16" s="126">
        <f t="shared" si="4"/>
        <v>7.2000000000000008E-2</v>
      </c>
      <c r="AZ16" s="126">
        <f t="shared" si="5"/>
        <v>6.3E-2</v>
      </c>
      <c r="BA16" s="126">
        <f t="shared" si="6"/>
        <v>9.3000000000000013E-2</v>
      </c>
      <c r="BB16" s="126">
        <f t="shared" si="7"/>
        <v>7.6999999999999999E-2</v>
      </c>
      <c r="BC16" s="125"/>
      <c r="BD16" s="231">
        <v>-1.6E-2</v>
      </c>
      <c r="BE16" s="493"/>
      <c r="BF16" s="493"/>
      <c r="BG16" s="110"/>
      <c r="BH16" s="376"/>
      <c r="BI16" s="457"/>
      <c r="BJ16" s="457"/>
    </row>
    <row r="17" spans="1:62" customFormat="1">
      <c r="A17" s="61">
        <v>32843</v>
      </c>
      <c r="B17" s="743">
        <v>568.71498199999996</v>
      </c>
      <c r="C17" s="376">
        <v>1.2E-2</v>
      </c>
      <c r="D17" s="376">
        <v>7.2000000000000008E-2</v>
      </c>
      <c r="E17" s="489">
        <f t="shared" si="0"/>
        <v>2.0080357228922097</v>
      </c>
      <c r="F17" s="96"/>
      <c r="G17" s="618">
        <f t="shared" si="2"/>
        <v>793.27977305536001</v>
      </c>
      <c r="H17" s="600">
        <v>1.1000000000000001E-2</v>
      </c>
      <c r="I17" s="600">
        <v>6.2E-2</v>
      </c>
      <c r="J17" s="96"/>
      <c r="K17" s="84">
        <v>839.29</v>
      </c>
      <c r="L17" s="64">
        <v>1.1000000000000001E-2</v>
      </c>
      <c r="M17" s="64">
        <v>6.2E-2</v>
      </c>
      <c r="N17" s="96"/>
      <c r="O17" s="618">
        <f t="shared" si="1"/>
        <v>412.70211191016</v>
      </c>
      <c r="P17" s="621">
        <v>1.4999999999999999E-2</v>
      </c>
      <c r="Q17" s="621">
        <v>9.1999999999999998E-2</v>
      </c>
      <c r="R17" s="96"/>
      <c r="S17" s="344">
        <v>566.64</v>
      </c>
      <c r="T17" s="85">
        <v>1.4999999999999999E-2</v>
      </c>
      <c r="U17" s="85">
        <v>9.1999999999999998E-2</v>
      </c>
      <c r="V17" s="96"/>
      <c r="W17" s="84"/>
      <c r="X17" s="64"/>
      <c r="Y17" s="64"/>
      <c r="Z17" s="96"/>
      <c r="AA17" s="84">
        <v>518.54</v>
      </c>
      <c r="AB17" s="64">
        <v>-1E-3</v>
      </c>
      <c r="AC17" s="64">
        <v>3.5000000000000003E-2</v>
      </c>
      <c r="AD17" s="96"/>
      <c r="AE17" s="84">
        <v>682.64</v>
      </c>
      <c r="AF17" s="64">
        <v>1.3000000000000001E-2</v>
      </c>
      <c r="AG17" s="84" t="s">
        <v>125</v>
      </c>
      <c r="AH17" s="96"/>
      <c r="AI17" s="123" t="s">
        <v>125</v>
      </c>
      <c r="AJ17" s="124" t="s">
        <v>125</v>
      </c>
      <c r="AK17" s="84" t="s">
        <v>125</v>
      </c>
      <c r="AL17" s="125"/>
      <c r="AM17" s="457">
        <v>691</v>
      </c>
      <c r="AN17" s="492">
        <f t="shared" si="8"/>
        <v>1.9174041297935105</v>
      </c>
      <c r="AO17" s="358">
        <f t="shared" ref="AO17:AO80" si="9">AVERAGE(AM14:AM17)/AVERAGE(AM10:AM13)*100-100</f>
        <v>4.7155105222135774</v>
      </c>
      <c r="AP17" s="125"/>
      <c r="AQ17" s="71" t="s">
        <v>125</v>
      </c>
      <c r="AR17" s="123" t="s">
        <v>125</v>
      </c>
      <c r="AS17" s="125"/>
      <c r="AT17" s="749">
        <v>594.827586</v>
      </c>
      <c r="AU17" s="376">
        <v>7.8E-2</v>
      </c>
      <c r="AV17" s="749">
        <v>618.68512099999998</v>
      </c>
      <c r="AW17" s="376">
        <v>7.2000000000000008E-2</v>
      </c>
      <c r="AX17" s="96"/>
      <c r="AY17" s="126">
        <f t="shared" si="4"/>
        <v>7.2000000000000008E-2</v>
      </c>
      <c r="AZ17" s="126">
        <f t="shared" si="5"/>
        <v>6.2E-2</v>
      </c>
      <c r="BA17" s="126">
        <f t="shared" si="6"/>
        <v>9.1999999999999998E-2</v>
      </c>
      <c r="BB17" s="126">
        <f t="shared" si="7"/>
        <v>7.2000000000000008E-2</v>
      </c>
      <c r="BC17" s="125"/>
      <c r="BD17" s="231">
        <v>-0.03</v>
      </c>
      <c r="BE17" s="493"/>
      <c r="BF17" s="493"/>
      <c r="BG17" s="110"/>
      <c r="BH17" s="376"/>
      <c r="BI17" s="457"/>
      <c r="BJ17" s="457"/>
    </row>
    <row r="18" spans="1:62" customFormat="1">
      <c r="A18" s="61">
        <v>32933</v>
      </c>
      <c r="B18" s="743">
        <v>574.02015900000004</v>
      </c>
      <c r="C18" s="376">
        <v>9.0000000000000011E-3</v>
      </c>
      <c r="D18" s="376">
        <v>7.0000000000000007E-2</v>
      </c>
      <c r="E18" s="489">
        <f t="shared" si="0"/>
        <v>1.9894771674734857</v>
      </c>
      <c r="F18" s="96"/>
      <c r="G18" s="618">
        <f t="shared" si="2"/>
        <v>796.06805282816003</v>
      </c>
      <c r="H18" s="600">
        <v>4.0000000000000001E-3</v>
      </c>
      <c r="I18" s="600">
        <v>6.2E-2</v>
      </c>
      <c r="J18" s="96"/>
      <c r="K18" s="84">
        <v>842.24</v>
      </c>
      <c r="L18" s="64">
        <v>4.0000000000000001E-3</v>
      </c>
      <c r="M18" s="64">
        <v>6.2E-2</v>
      </c>
      <c r="N18" s="96"/>
      <c r="O18" s="618">
        <f t="shared" si="1"/>
        <v>418.57975211049006</v>
      </c>
      <c r="P18" s="621">
        <v>1.3999999999999999E-2</v>
      </c>
      <c r="Q18" s="621">
        <v>8.6999999999999994E-2</v>
      </c>
      <c r="R18" s="96"/>
      <c r="S18" s="344">
        <v>574.71</v>
      </c>
      <c r="T18" s="85">
        <v>1.3999999999999999E-2</v>
      </c>
      <c r="U18" s="85">
        <v>8.6999999999999994E-2</v>
      </c>
      <c r="V18" s="96"/>
      <c r="W18" s="84"/>
      <c r="X18" s="64"/>
      <c r="Y18" s="64"/>
      <c r="Z18" s="96"/>
      <c r="AA18" s="84">
        <v>523.85</v>
      </c>
      <c r="AB18" s="64">
        <v>0.01</v>
      </c>
      <c r="AC18" s="64">
        <v>0.05</v>
      </c>
      <c r="AD18" s="96"/>
      <c r="AE18" s="84">
        <v>691.3</v>
      </c>
      <c r="AF18" s="64">
        <v>1.3000000000000001E-2</v>
      </c>
      <c r="AG18" s="64">
        <v>6.7000000000000004E-2</v>
      </c>
      <c r="AH18" s="96"/>
      <c r="AI18" s="123" t="s">
        <v>125</v>
      </c>
      <c r="AJ18" s="124" t="s">
        <v>125</v>
      </c>
      <c r="AK18" s="84" t="s">
        <v>125</v>
      </c>
      <c r="AL18" s="125"/>
      <c r="AM18" s="457">
        <v>692</v>
      </c>
      <c r="AN18" s="492">
        <f t="shared" si="8"/>
        <v>0.14471780028944181</v>
      </c>
      <c r="AO18" s="358">
        <f t="shared" si="9"/>
        <v>5.0559629486684514</v>
      </c>
      <c r="AP18" s="125"/>
      <c r="AQ18" s="71" t="s">
        <v>125</v>
      </c>
      <c r="AR18" s="123" t="s">
        <v>125</v>
      </c>
      <c r="AS18" s="125"/>
      <c r="AT18" s="749">
        <v>599.46949600000005</v>
      </c>
      <c r="AU18" s="376">
        <v>6.6000000000000003E-2</v>
      </c>
      <c r="AV18" s="749">
        <v>623.52941199999998</v>
      </c>
      <c r="AW18" s="376">
        <v>6.3E-2</v>
      </c>
      <c r="AX18" s="96"/>
      <c r="AY18" s="126">
        <f t="shared" si="4"/>
        <v>7.0000000000000007E-2</v>
      </c>
      <c r="AZ18" s="126">
        <f t="shared" si="5"/>
        <v>6.2E-2</v>
      </c>
      <c r="BA18" s="126">
        <f t="shared" si="6"/>
        <v>8.6999999999999994E-2</v>
      </c>
      <c r="BB18" s="126">
        <f t="shared" si="7"/>
        <v>6.3E-2</v>
      </c>
      <c r="BC18" s="125"/>
      <c r="BD18" s="231">
        <v>-3.4000000000000002E-2</v>
      </c>
      <c r="BE18" s="493"/>
      <c r="BF18" s="493"/>
      <c r="BG18" s="110"/>
      <c r="BH18" s="376"/>
      <c r="BI18" s="457"/>
      <c r="BJ18" s="457"/>
    </row>
    <row r="19" spans="1:62" customFormat="1">
      <c r="A19" s="61">
        <v>33025</v>
      </c>
      <c r="B19" s="743">
        <v>584.09999600000003</v>
      </c>
      <c r="C19" s="376">
        <v>1.8000000000000002E-2</v>
      </c>
      <c r="D19" s="376">
        <v>7.5999999999999998E-2</v>
      </c>
      <c r="E19" s="489">
        <f t="shared" si="0"/>
        <v>1.9551446803981829</v>
      </c>
      <c r="F19" s="96"/>
      <c r="G19" s="618">
        <f t="shared" si="2"/>
        <v>804.94328912191997</v>
      </c>
      <c r="H19" s="600">
        <v>1.1000000000000001E-2</v>
      </c>
      <c r="I19" s="600">
        <v>6.3E-2</v>
      </c>
      <c r="J19" s="96"/>
      <c r="K19" s="84">
        <v>851.63</v>
      </c>
      <c r="L19" s="64">
        <v>1.1000000000000001E-2</v>
      </c>
      <c r="M19" s="64">
        <v>6.3E-2</v>
      </c>
      <c r="N19" s="96"/>
      <c r="O19" s="618">
        <f t="shared" si="1"/>
        <v>428.82738502481999</v>
      </c>
      <c r="P19" s="621">
        <v>2.4E-2</v>
      </c>
      <c r="Q19" s="621">
        <v>9.6000000000000002E-2</v>
      </c>
      <c r="R19" s="96"/>
      <c r="S19" s="344">
        <v>588.78</v>
      </c>
      <c r="T19" s="85">
        <v>2.4E-2</v>
      </c>
      <c r="U19" s="85">
        <v>9.6000000000000002E-2</v>
      </c>
      <c r="V19" s="96"/>
      <c r="W19" s="84"/>
      <c r="X19" s="64"/>
      <c r="Y19" s="64"/>
      <c r="Z19" s="96"/>
      <c r="AA19" s="84">
        <v>526.78</v>
      </c>
      <c r="AB19" s="64">
        <v>6.0000000000000001E-3</v>
      </c>
      <c r="AC19" s="64">
        <v>1.6E-2</v>
      </c>
      <c r="AD19" s="96"/>
      <c r="AE19" s="84">
        <v>701.93</v>
      </c>
      <c r="AF19" s="64">
        <v>1.4999999999999999E-2</v>
      </c>
      <c r="AG19" s="64">
        <v>7.400000000000001E-2</v>
      </c>
      <c r="AH19" s="96"/>
      <c r="AI19" s="123" t="s">
        <v>125</v>
      </c>
      <c r="AJ19" s="124" t="s">
        <v>125</v>
      </c>
      <c r="AK19" s="84" t="s">
        <v>125</v>
      </c>
      <c r="AL19" s="125"/>
      <c r="AM19" s="457">
        <v>684</v>
      </c>
      <c r="AN19" s="492">
        <f t="shared" si="8"/>
        <v>-1.1560693641618514</v>
      </c>
      <c r="AO19" s="358">
        <f t="shared" si="9"/>
        <v>4.6112804878048763</v>
      </c>
      <c r="AP19" s="125"/>
      <c r="AQ19" s="71" t="s">
        <v>125</v>
      </c>
      <c r="AR19" s="123" t="s">
        <v>125</v>
      </c>
      <c r="AS19" s="125"/>
      <c r="AT19" s="749">
        <v>605.43766600000004</v>
      </c>
      <c r="AU19" s="376">
        <v>5.7999999999999996E-2</v>
      </c>
      <c r="AV19" s="749">
        <v>627.68166099999996</v>
      </c>
      <c r="AW19" s="376">
        <v>5.5E-2</v>
      </c>
      <c r="AX19" s="96"/>
      <c r="AY19" s="126">
        <f t="shared" si="4"/>
        <v>7.5999999999999998E-2</v>
      </c>
      <c r="AZ19" s="126">
        <f t="shared" si="5"/>
        <v>6.3E-2</v>
      </c>
      <c r="BA19" s="126">
        <f t="shared" si="6"/>
        <v>9.6000000000000002E-2</v>
      </c>
      <c r="BB19" s="126">
        <f t="shared" si="7"/>
        <v>5.5E-2</v>
      </c>
      <c r="BC19" s="125"/>
      <c r="BD19" s="231">
        <v>-3.5000000000000003E-2</v>
      </c>
      <c r="BE19" s="493"/>
      <c r="BF19" s="493"/>
      <c r="BG19" s="110"/>
      <c r="BH19" s="376"/>
      <c r="BI19" s="457"/>
      <c r="BJ19" s="457"/>
    </row>
    <row r="20" spans="1:62" customFormat="1">
      <c r="A20" s="61">
        <v>33117</v>
      </c>
      <c r="B20" s="743">
        <v>589.93569100000002</v>
      </c>
      <c r="C20" s="376">
        <v>0.01</v>
      </c>
      <c r="D20" s="376">
        <v>0.05</v>
      </c>
      <c r="E20" s="489">
        <f t="shared" si="0"/>
        <v>1.9358042197179082</v>
      </c>
      <c r="F20" s="96"/>
      <c r="G20" s="618">
        <f t="shared" si="2"/>
        <v>809.44234394175999</v>
      </c>
      <c r="H20" s="600">
        <v>6.0000000000000001E-3</v>
      </c>
      <c r="I20" s="600">
        <v>3.2000000000000001E-2</v>
      </c>
      <c r="J20" s="96"/>
      <c r="K20" s="84">
        <v>856.39</v>
      </c>
      <c r="L20" s="64">
        <v>6.0000000000000001E-3</v>
      </c>
      <c r="M20" s="64">
        <v>3.2000000000000001E-2</v>
      </c>
      <c r="N20" s="96"/>
      <c r="O20" s="618">
        <f t="shared" si="1"/>
        <v>434.29715923851001</v>
      </c>
      <c r="P20" s="621">
        <v>1.3000000000000001E-2</v>
      </c>
      <c r="Q20" s="621">
        <v>6.8000000000000005E-2</v>
      </c>
      <c r="R20" s="96"/>
      <c r="S20" s="344">
        <v>596.29</v>
      </c>
      <c r="T20" s="85">
        <v>1.3000000000000001E-2</v>
      </c>
      <c r="U20" s="85">
        <v>6.8000000000000005E-2</v>
      </c>
      <c r="V20" s="96"/>
      <c r="W20" s="84"/>
      <c r="X20" s="64"/>
      <c r="Y20" s="64"/>
      <c r="Z20" s="96"/>
      <c r="AA20" s="84">
        <v>535.02</v>
      </c>
      <c r="AB20" s="64">
        <v>1.6E-2</v>
      </c>
      <c r="AC20" s="64">
        <v>3.1E-2</v>
      </c>
      <c r="AD20" s="96"/>
      <c r="AE20" s="84">
        <v>707.1</v>
      </c>
      <c r="AF20" s="64">
        <v>6.9999999999999993E-3</v>
      </c>
      <c r="AG20" s="64">
        <v>0.05</v>
      </c>
      <c r="AH20" s="96"/>
      <c r="AI20" s="123" t="s">
        <v>125</v>
      </c>
      <c r="AJ20" s="124" t="s">
        <v>125</v>
      </c>
      <c r="AK20" s="84" t="s">
        <v>125</v>
      </c>
      <c r="AL20" s="125"/>
      <c r="AM20" s="457">
        <v>697</v>
      </c>
      <c r="AN20" s="492">
        <f t="shared" si="8"/>
        <v>1.9005847953216488</v>
      </c>
      <c r="AO20" s="358">
        <f t="shared" si="9"/>
        <v>4.459561602418745</v>
      </c>
      <c r="AP20" s="125"/>
      <c r="AQ20" s="71" t="s">
        <v>125</v>
      </c>
      <c r="AR20" s="123" t="s">
        <v>125</v>
      </c>
      <c r="AS20" s="125"/>
      <c r="AT20" s="749">
        <v>604.77453600000001</v>
      </c>
      <c r="AU20" s="376">
        <v>3.1E-2</v>
      </c>
      <c r="AV20" s="749">
        <v>622.14532899999995</v>
      </c>
      <c r="AW20" s="376">
        <v>1.9E-2</v>
      </c>
      <c r="AX20" s="96"/>
      <c r="AY20" s="126">
        <f t="shared" si="4"/>
        <v>0.05</v>
      </c>
      <c r="AZ20" s="126">
        <f t="shared" si="5"/>
        <v>3.2000000000000001E-2</v>
      </c>
      <c r="BA20" s="126">
        <f t="shared" si="6"/>
        <v>6.8000000000000005E-2</v>
      </c>
      <c r="BB20" s="126">
        <f t="shared" si="7"/>
        <v>1.9E-2</v>
      </c>
      <c r="BC20" s="125"/>
      <c r="BD20" s="231">
        <v>-3.5000000000000003E-2</v>
      </c>
      <c r="BE20" s="493"/>
      <c r="BF20" s="493"/>
      <c r="BG20" s="110"/>
      <c r="BH20" s="376"/>
      <c r="BI20" s="457"/>
      <c r="BJ20" s="457"/>
    </row>
    <row r="21" spans="1:62" customFormat="1">
      <c r="A21" s="61">
        <v>33208</v>
      </c>
      <c r="B21" s="743">
        <v>596.30190300000004</v>
      </c>
      <c r="C21" s="376">
        <v>1.1000000000000001E-2</v>
      </c>
      <c r="D21" s="376">
        <v>4.9000000000000002E-2</v>
      </c>
      <c r="E21" s="489">
        <f t="shared" si="0"/>
        <v>1.9151372723356879</v>
      </c>
      <c r="F21" s="96"/>
      <c r="G21" s="618">
        <f t="shared" si="2"/>
        <v>820.09451785343992</v>
      </c>
      <c r="H21" s="600">
        <v>1.3000000000000001E-2</v>
      </c>
      <c r="I21" s="600">
        <v>3.4000000000000002E-2</v>
      </c>
      <c r="J21" s="96"/>
      <c r="K21" s="84">
        <v>867.66</v>
      </c>
      <c r="L21" s="64">
        <v>1.3000000000000001E-2</v>
      </c>
      <c r="M21" s="64">
        <v>3.4000000000000002E-2</v>
      </c>
      <c r="N21" s="96"/>
      <c r="O21" s="618">
        <f t="shared" si="1"/>
        <v>438.12090286326003</v>
      </c>
      <c r="P21" s="621">
        <v>9.0000000000000011E-3</v>
      </c>
      <c r="Q21" s="621">
        <v>6.2E-2</v>
      </c>
      <c r="R21" s="96"/>
      <c r="S21" s="344">
        <v>601.54</v>
      </c>
      <c r="T21" s="85">
        <v>9.0000000000000011E-3</v>
      </c>
      <c r="U21" s="85">
        <v>6.2E-2</v>
      </c>
      <c r="V21" s="96"/>
      <c r="W21" s="84"/>
      <c r="X21" s="64"/>
      <c r="Y21" s="64"/>
      <c r="Z21" s="96"/>
      <c r="AA21" s="84">
        <v>609.22</v>
      </c>
      <c r="AB21" s="64">
        <v>0.13900000000000001</v>
      </c>
      <c r="AC21" s="64">
        <v>0.17499999999999999</v>
      </c>
      <c r="AD21" s="96"/>
      <c r="AE21" s="84">
        <v>710.54</v>
      </c>
      <c r="AF21" s="64">
        <v>5.0000000000000001E-3</v>
      </c>
      <c r="AG21" s="64">
        <v>4.0999999999999995E-2</v>
      </c>
      <c r="AH21" s="96"/>
      <c r="AI21" s="123" t="s">
        <v>125</v>
      </c>
      <c r="AJ21" s="124" t="s">
        <v>125</v>
      </c>
      <c r="AK21" s="84" t="s">
        <v>125</v>
      </c>
      <c r="AL21" s="125"/>
      <c r="AM21" s="457">
        <v>695</v>
      </c>
      <c r="AN21" s="492">
        <f t="shared" si="8"/>
        <v>-0.28694404591105638</v>
      </c>
      <c r="AO21" s="358">
        <f t="shared" si="9"/>
        <v>3.0145143282471025</v>
      </c>
      <c r="AP21" s="125"/>
      <c r="AQ21" s="71" t="s">
        <v>125</v>
      </c>
      <c r="AR21" s="123" t="s">
        <v>125</v>
      </c>
      <c r="AS21" s="125"/>
      <c r="AT21" s="749">
        <v>614.05835500000001</v>
      </c>
      <c r="AU21" s="376">
        <v>3.2000000000000001E-2</v>
      </c>
      <c r="AV21" s="749">
        <v>623.52941199999998</v>
      </c>
      <c r="AW21" s="376">
        <v>8.0000000000000002E-3</v>
      </c>
      <c r="AX21" s="96"/>
      <c r="AY21" s="126">
        <f t="shared" si="4"/>
        <v>4.9000000000000002E-2</v>
      </c>
      <c r="AZ21" s="126">
        <f t="shared" si="5"/>
        <v>3.4000000000000002E-2</v>
      </c>
      <c r="BA21" s="126">
        <f t="shared" si="6"/>
        <v>6.2E-2</v>
      </c>
      <c r="BB21" s="126">
        <f t="shared" si="7"/>
        <v>8.0000000000000002E-3</v>
      </c>
      <c r="BC21" s="125"/>
      <c r="BD21" s="231">
        <v>-2.8999999999999998E-2</v>
      </c>
      <c r="BE21" s="493"/>
      <c r="BF21" s="493"/>
      <c r="BG21" s="110"/>
      <c r="BH21" s="376"/>
      <c r="BI21" s="457"/>
      <c r="BJ21" s="457"/>
    </row>
    <row r="22" spans="1:62" customFormat="1">
      <c r="A22" s="61">
        <v>33298</v>
      </c>
      <c r="B22" s="743">
        <v>600.01552700000002</v>
      </c>
      <c r="C22" s="376">
        <v>6.0000000000000001E-3</v>
      </c>
      <c r="D22" s="376">
        <v>4.4999999999999998E-2</v>
      </c>
      <c r="E22" s="489">
        <f t="shared" si="0"/>
        <v>1.9032840795134955</v>
      </c>
      <c r="F22" s="96"/>
      <c r="G22" s="618">
        <f t="shared" si="2"/>
        <v>819.46124753215997</v>
      </c>
      <c r="H22" s="600">
        <v>-1E-3</v>
      </c>
      <c r="I22" s="600">
        <v>2.8999999999999998E-2</v>
      </c>
      <c r="J22" s="96"/>
      <c r="K22" s="84">
        <v>866.99</v>
      </c>
      <c r="L22" s="64">
        <v>-1E-3</v>
      </c>
      <c r="M22" s="64">
        <v>2.8999999999999998E-2</v>
      </c>
      <c r="N22" s="96"/>
      <c r="O22" s="618">
        <f t="shared" si="1"/>
        <v>444.83612500044001</v>
      </c>
      <c r="P22" s="621">
        <v>1.4999999999999999E-2</v>
      </c>
      <c r="Q22" s="621">
        <v>6.3E-2</v>
      </c>
      <c r="R22" s="96"/>
      <c r="S22" s="344">
        <v>610.76</v>
      </c>
      <c r="T22" s="85">
        <v>1.4999999999999999E-2</v>
      </c>
      <c r="U22" s="85">
        <v>6.3E-2</v>
      </c>
      <c r="V22" s="96"/>
      <c r="W22" s="84"/>
      <c r="X22" s="64"/>
      <c r="Y22" s="64"/>
      <c r="Z22" s="96"/>
      <c r="AA22" s="84">
        <v>580.16999999999996</v>
      </c>
      <c r="AB22" s="64">
        <v>-4.8000000000000001E-2</v>
      </c>
      <c r="AC22" s="64">
        <v>0.10800000000000001</v>
      </c>
      <c r="AD22" s="96"/>
      <c r="AE22" s="84">
        <v>719.22</v>
      </c>
      <c r="AF22" s="64">
        <v>1.2E-2</v>
      </c>
      <c r="AG22" s="64">
        <v>0.04</v>
      </c>
      <c r="AH22" s="96"/>
      <c r="AI22" s="123" t="s">
        <v>125</v>
      </c>
      <c r="AJ22" s="124" t="s">
        <v>125</v>
      </c>
      <c r="AK22" s="84" t="s">
        <v>125</v>
      </c>
      <c r="AL22" s="125"/>
      <c r="AM22" s="457">
        <v>683</v>
      </c>
      <c r="AN22" s="492">
        <f t="shared" si="8"/>
        <v>-1.7266187050359747</v>
      </c>
      <c r="AO22" s="358">
        <f t="shared" si="9"/>
        <v>1.3592946362968519</v>
      </c>
      <c r="AP22" s="125"/>
      <c r="AQ22" s="71" t="s">
        <v>125</v>
      </c>
      <c r="AR22" s="123" t="s">
        <v>125</v>
      </c>
      <c r="AS22" s="125"/>
      <c r="AT22" s="749">
        <v>610.07957599999997</v>
      </c>
      <c r="AU22" s="376">
        <v>1.8000000000000002E-2</v>
      </c>
      <c r="AV22" s="749">
        <v>624.221453</v>
      </c>
      <c r="AW22" s="376">
        <v>1E-3</v>
      </c>
      <c r="AX22" s="96"/>
      <c r="AY22" s="126">
        <f t="shared" si="4"/>
        <v>4.4999999999999998E-2</v>
      </c>
      <c r="AZ22" s="126">
        <f t="shared" si="5"/>
        <v>2.8999999999999998E-2</v>
      </c>
      <c r="BA22" s="126">
        <f t="shared" si="6"/>
        <v>6.3E-2</v>
      </c>
      <c r="BB22" s="126">
        <f t="shared" si="7"/>
        <v>1E-3</v>
      </c>
      <c r="BC22" s="125"/>
      <c r="BD22" s="231">
        <v>-0.03</v>
      </c>
      <c r="BE22" s="493"/>
      <c r="BF22" s="493"/>
      <c r="BG22" s="110"/>
      <c r="BH22" s="376"/>
      <c r="BI22" s="457"/>
      <c r="BJ22" s="457"/>
    </row>
    <row r="23" spans="1:62" customFormat="1">
      <c r="A23" s="61">
        <v>33390</v>
      </c>
      <c r="B23" s="743">
        <v>600.54604500000005</v>
      </c>
      <c r="C23" s="376">
        <v>1E-3</v>
      </c>
      <c r="D23" s="376">
        <v>2.7999999999999997E-2</v>
      </c>
      <c r="E23" s="489">
        <f t="shared" si="0"/>
        <v>1.9016027322268019</v>
      </c>
      <c r="F23" s="96"/>
      <c r="G23" s="618">
        <f t="shared" si="2"/>
        <v>816.80529290111997</v>
      </c>
      <c r="H23" s="600">
        <v>-3.0000000000000001E-3</v>
      </c>
      <c r="I23" s="600">
        <v>1.4999999999999999E-2</v>
      </c>
      <c r="J23" s="96"/>
      <c r="K23" s="84">
        <v>864.18</v>
      </c>
      <c r="L23" s="64">
        <v>-3.0000000000000001E-3</v>
      </c>
      <c r="M23" s="64">
        <v>1.4999999999999999E-2</v>
      </c>
      <c r="N23" s="96"/>
      <c r="O23" s="618">
        <f t="shared" si="1"/>
        <v>448.13546949951001</v>
      </c>
      <c r="P23" s="621">
        <v>6.9999999999999993E-3</v>
      </c>
      <c r="Q23" s="621">
        <v>4.4999999999999998E-2</v>
      </c>
      <c r="R23" s="96"/>
      <c r="S23" s="344">
        <v>615.29</v>
      </c>
      <c r="T23" s="85">
        <v>6.9999999999999993E-3</v>
      </c>
      <c r="U23" s="85">
        <v>4.4999999999999998E-2</v>
      </c>
      <c r="V23" s="96"/>
      <c r="W23" s="84"/>
      <c r="X23" s="64"/>
      <c r="Y23" s="64"/>
      <c r="Z23" s="96"/>
      <c r="AA23" s="84">
        <v>549.15</v>
      </c>
      <c r="AB23" s="64">
        <v>-5.2999999999999999E-2</v>
      </c>
      <c r="AC23" s="64">
        <v>4.2000000000000003E-2</v>
      </c>
      <c r="AD23" s="96"/>
      <c r="AE23" s="84">
        <v>725.69</v>
      </c>
      <c r="AF23" s="64">
        <v>9.0000000000000011E-3</v>
      </c>
      <c r="AG23" s="64">
        <v>3.4000000000000002E-2</v>
      </c>
      <c r="AH23" s="96"/>
      <c r="AI23" s="123" t="s">
        <v>125</v>
      </c>
      <c r="AJ23" s="124" t="s">
        <v>125</v>
      </c>
      <c r="AK23" s="84" t="s">
        <v>125</v>
      </c>
      <c r="AL23" s="125"/>
      <c r="AM23" s="457">
        <v>690</v>
      </c>
      <c r="AN23" s="492">
        <f t="shared" si="8"/>
        <v>1.0248901903367624</v>
      </c>
      <c r="AO23" s="358">
        <f t="shared" si="9"/>
        <v>0.72859744990891784</v>
      </c>
      <c r="AP23" s="125"/>
      <c r="AQ23" s="71" t="s">
        <v>125</v>
      </c>
      <c r="AR23" s="123" t="s">
        <v>125</v>
      </c>
      <c r="AS23" s="125"/>
      <c r="AT23" s="749">
        <v>609.41644599999995</v>
      </c>
      <c r="AU23" s="376">
        <v>6.9999999999999993E-3</v>
      </c>
      <c r="AV23" s="749">
        <v>626.29757800000004</v>
      </c>
      <c r="AW23" s="376">
        <v>-2E-3</v>
      </c>
      <c r="AX23" s="96"/>
      <c r="AY23" s="126">
        <f t="shared" si="4"/>
        <v>2.7999999999999997E-2</v>
      </c>
      <c r="AZ23" s="126">
        <f t="shared" si="5"/>
        <v>1.4999999999999999E-2</v>
      </c>
      <c r="BA23" s="126">
        <f t="shared" si="6"/>
        <v>4.4999999999999998E-2</v>
      </c>
      <c r="BB23" s="126">
        <f t="shared" si="7"/>
        <v>-2E-3</v>
      </c>
      <c r="BC23" s="125"/>
      <c r="BD23" s="231">
        <v>-2.7999999999999997E-2</v>
      </c>
      <c r="BE23" s="493"/>
      <c r="BF23" s="493"/>
      <c r="BG23" s="110"/>
      <c r="BH23" s="376"/>
      <c r="BI23" s="457"/>
      <c r="BJ23" s="457"/>
    </row>
    <row r="24" spans="1:62" customFormat="1">
      <c r="A24" s="61">
        <v>33482</v>
      </c>
      <c r="B24" s="743">
        <v>602.66811600000005</v>
      </c>
      <c r="C24" s="376">
        <v>4.0000000000000001E-3</v>
      </c>
      <c r="D24" s="376">
        <v>2.2000000000000002E-2</v>
      </c>
      <c r="E24" s="489">
        <f t="shared" si="0"/>
        <v>1.8949069474251063</v>
      </c>
      <c r="F24" s="96"/>
      <c r="G24" s="618">
        <f t="shared" si="2"/>
        <v>817.13610575551991</v>
      </c>
      <c r="H24" s="600">
        <v>0</v>
      </c>
      <c r="I24" s="600">
        <v>0.01</v>
      </c>
      <c r="J24" s="96"/>
      <c r="K24" s="84">
        <v>864.53</v>
      </c>
      <c r="L24" s="64">
        <v>0</v>
      </c>
      <c r="M24" s="64">
        <v>0.01</v>
      </c>
      <c r="N24" s="96"/>
      <c r="O24" s="618">
        <f t="shared" si="1"/>
        <v>454.71230853408002</v>
      </c>
      <c r="P24" s="621">
        <v>1.4999999999999999E-2</v>
      </c>
      <c r="Q24" s="621">
        <v>4.7E-2</v>
      </c>
      <c r="R24" s="96"/>
      <c r="S24" s="344">
        <v>624.32000000000005</v>
      </c>
      <c r="T24" s="85">
        <v>1.4999999999999999E-2</v>
      </c>
      <c r="U24" s="85">
        <v>4.7E-2</v>
      </c>
      <c r="V24" s="96"/>
      <c r="W24" s="84"/>
      <c r="X24" s="64"/>
      <c r="Y24" s="64"/>
      <c r="Z24" s="96"/>
      <c r="AA24" s="84">
        <v>552.74</v>
      </c>
      <c r="AB24" s="64">
        <v>6.9999999999999993E-3</v>
      </c>
      <c r="AC24" s="64">
        <v>3.3000000000000002E-2</v>
      </c>
      <c r="AD24" s="96"/>
      <c r="AE24" s="84">
        <v>732.82</v>
      </c>
      <c r="AF24" s="64">
        <v>0.01</v>
      </c>
      <c r="AG24" s="64">
        <v>3.6000000000000004E-2</v>
      </c>
      <c r="AH24" s="96"/>
      <c r="AI24" s="123" t="s">
        <v>125</v>
      </c>
      <c r="AJ24" s="124" t="s">
        <v>125</v>
      </c>
      <c r="AK24" s="84" t="s">
        <v>125</v>
      </c>
      <c r="AL24" s="125"/>
      <c r="AM24" s="457">
        <v>703</v>
      </c>
      <c r="AN24" s="492">
        <f t="shared" si="8"/>
        <v>1.8840579710144993</v>
      </c>
      <c r="AO24" s="358">
        <f t="shared" si="9"/>
        <v>0.25325615050650185</v>
      </c>
      <c r="AP24" s="125"/>
      <c r="AQ24" s="71" t="s">
        <v>125</v>
      </c>
      <c r="AR24" s="123" t="s">
        <v>125</v>
      </c>
      <c r="AS24" s="125"/>
      <c r="AT24" s="749">
        <v>610.742706</v>
      </c>
      <c r="AU24" s="376">
        <v>0.01</v>
      </c>
      <c r="AV24" s="749">
        <v>624.91349500000001</v>
      </c>
      <c r="AW24" s="376">
        <v>4.0000000000000001E-3</v>
      </c>
      <c r="AX24" s="96"/>
      <c r="AY24" s="126">
        <f t="shared" si="4"/>
        <v>2.2000000000000002E-2</v>
      </c>
      <c r="AZ24" s="126">
        <f t="shared" si="5"/>
        <v>0.01</v>
      </c>
      <c r="BA24" s="126">
        <f t="shared" si="6"/>
        <v>4.7E-2</v>
      </c>
      <c r="BB24" s="126">
        <f t="shared" si="7"/>
        <v>4.0000000000000001E-3</v>
      </c>
      <c r="BC24" s="125"/>
      <c r="BD24" s="231">
        <v>-2.5000000000000001E-2</v>
      </c>
      <c r="BE24" s="493"/>
      <c r="BF24" s="493"/>
      <c r="BG24" s="110"/>
      <c r="BH24" s="376"/>
      <c r="BI24" s="457"/>
      <c r="BJ24" s="457"/>
    </row>
    <row r="25" spans="1:62" customFormat="1">
      <c r="A25" s="61">
        <v>33573</v>
      </c>
      <c r="B25" s="743">
        <v>602.13759800000003</v>
      </c>
      <c r="C25" s="376">
        <v>-1E-3</v>
      </c>
      <c r="D25" s="376">
        <v>0.01</v>
      </c>
      <c r="E25" s="489">
        <f t="shared" si="0"/>
        <v>1.8965764698852103</v>
      </c>
      <c r="F25" s="96"/>
      <c r="G25" s="618">
        <f t="shared" si="2"/>
        <v>815.83175792959992</v>
      </c>
      <c r="H25" s="600">
        <v>-2E-3</v>
      </c>
      <c r="I25" s="600">
        <v>-5.0000000000000001E-3</v>
      </c>
      <c r="J25" s="96"/>
      <c r="K25" s="84">
        <v>863.15</v>
      </c>
      <c r="L25" s="64">
        <v>-2E-3</v>
      </c>
      <c r="M25" s="64">
        <v>-5.0000000000000001E-3</v>
      </c>
      <c r="N25" s="96"/>
      <c r="O25" s="618">
        <f t="shared" si="1"/>
        <v>457.64020365246006</v>
      </c>
      <c r="P25" s="621">
        <v>6.0000000000000001E-3</v>
      </c>
      <c r="Q25" s="621">
        <v>4.4999999999999998E-2</v>
      </c>
      <c r="R25" s="96"/>
      <c r="S25" s="344">
        <v>628.34</v>
      </c>
      <c r="T25" s="85">
        <v>6.0000000000000001E-3</v>
      </c>
      <c r="U25" s="85">
        <v>4.4999999999999998E-2</v>
      </c>
      <c r="V25" s="96"/>
      <c r="W25" s="84"/>
      <c r="X25" s="64"/>
      <c r="Y25" s="64"/>
      <c r="Z25" s="96"/>
      <c r="AA25" s="84">
        <v>568.66999999999996</v>
      </c>
      <c r="AB25" s="64">
        <v>2.8999999999999998E-2</v>
      </c>
      <c r="AC25" s="64">
        <v>-6.7000000000000004E-2</v>
      </c>
      <c r="AD25" s="96"/>
      <c r="AE25" s="84">
        <v>734.87</v>
      </c>
      <c r="AF25" s="64">
        <v>3.0000000000000001E-3</v>
      </c>
      <c r="AG25" s="64">
        <v>3.4000000000000002E-2</v>
      </c>
      <c r="AH25" s="96"/>
      <c r="AI25" s="123" t="s">
        <v>125</v>
      </c>
      <c r="AJ25" s="124" t="s">
        <v>125</v>
      </c>
      <c r="AK25" s="84" t="s">
        <v>125</v>
      </c>
      <c r="AL25" s="125"/>
      <c r="AM25" s="457">
        <v>698</v>
      </c>
      <c r="AN25" s="492">
        <f t="shared" si="8"/>
        <v>-0.71123755334281213</v>
      </c>
      <c r="AO25" s="358">
        <f t="shared" si="9"/>
        <v>0.21676300578035068</v>
      </c>
      <c r="AP25" s="125"/>
      <c r="AQ25" s="71" t="s">
        <v>125</v>
      </c>
      <c r="AR25" s="123" t="s">
        <v>125</v>
      </c>
      <c r="AS25" s="125"/>
      <c r="AT25" s="749">
        <v>614.05835500000001</v>
      </c>
      <c r="AU25" s="376">
        <v>0</v>
      </c>
      <c r="AV25" s="749">
        <v>627.68166099999996</v>
      </c>
      <c r="AW25" s="376">
        <v>6.9999999999999993E-3</v>
      </c>
      <c r="AX25" s="96"/>
      <c r="AY25" s="126">
        <f t="shared" si="4"/>
        <v>0.01</v>
      </c>
      <c r="AZ25" s="126">
        <f t="shared" si="5"/>
        <v>-5.0000000000000001E-3</v>
      </c>
      <c r="BA25" s="126">
        <f t="shared" si="6"/>
        <v>4.4999999999999998E-2</v>
      </c>
      <c r="BB25" s="126">
        <f t="shared" si="7"/>
        <v>6.9999999999999993E-3</v>
      </c>
      <c r="BC25" s="125"/>
      <c r="BD25" s="231">
        <v>-2.4E-2</v>
      </c>
      <c r="BE25" s="493"/>
      <c r="BF25" s="493"/>
      <c r="BG25" s="110"/>
      <c r="BH25" s="376"/>
      <c r="BI25" s="457"/>
      <c r="BJ25" s="457"/>
    </row>
    <row r="26" spans="1:62" customFormat="1">
      <c r="A26" s="61">
        <v>33664</v>
      </c>
      <c r="B26" s="743">
        <v>604.79018699999995</v>
      </c>
      <c r="C26" s="376">
        <v>4.0000000000000001E-3</v>
      </c>
      <c r="D26" s="376">
        <v>8.0000000000000002E-3</v>
      </c>
      <c r="E26" s="489">
        <f t="shared" si="0"/>
        <v>1.888258150590661</v>
      </c>
      <c r="F26" s="96"/>
      <c r="G26" s="618">
        <f t="shared" si="2"/>
        <v>815.12287324160002</v>
      </c>
      <c r="H26" s="600">
        <v>-1E-3</v>
      </c>
      <c r="I26" s="600">
        <v>-5.0000000000000001E-3</v>
      </c>
      <c r="J26" s="96"/>
      <c r="K26" s="84">
        <v>862.4</v>
      </c>
      <c r="L26" s="64">
        <v>-1E-3</v>
      </c>
      <c r="M26" s="64">
        <v>-5.0000000000000001E-3</v>
      </c>
      <c r="N26" s="96"/>
      <c r="O26" s="618">
        <f t="shared" si="1"/>
        <v>464.71959184913999</v>
      </c>
      <c r="P26" s="621">
        <v>1.4999999999999999E-2</v>
      </c>
      <c r="Q26" s="621">
        <v>4.4999999999999998E-2</v>
      </c>
      <c r="R26" s="96"/>
      <c r="S26" s="344">
        <v>638.05999999999995</v>
      </c>
      <c r="T26" s="85">
        <v>1.4999999999999999E-2</v>
      </c>
      <c r="U26" s="85">
        <v>4.4999999999999998E-2</v>
      </c>
      <c r="V26" s="96"/>
      <c r="W26" s="84"/>
      <c r="X26" s="64"/>
      <c r="Y26" s="64"/>
      <c r="Z26" s="96"/>
      <c r="AA26" s="84">
        <v>559.76</v>
      </c>
      <c r="AB26" s="64">
        <v>-1.6E-2</v>
      </c>
      <c r="AC26" s="64">
        <v>-3.5000000000000003E-2</v>
      </c>
      <c r="AD26" s="96"/>
      <c r="AE26" s="84">
        <v>740.79</v>
      </c>
      <c r="AF26" s="64">
        <v>8.0000000000000002E-3</v>
      </c>
      <c r="AG26" s="64">
        <v>0.03</v>
      </c>
      <c r="AH26" s="96"/>
      <c r="AI26" s="123" t="s">
        <v>125</v>
      </c>
      <c r="AJ26" s="124" t="s">
        <v>125</v>
      </c>
      <c r="AK26" s="84" t="s">
        <v>125</v>
      </c>
      <c r="AL26" s="125"/>
      <c r="AM26" s="457">
        <v>706</v>
      </c>
      <c r="AN26" s="492">
        <f t="shared" si="8"/>
        <v>1.1461318051575944</v>
      </c>
      <c r="AO26" s="358">
        <f t="shared" si="9"/>
        <v>1.3773106197897818</v>
      </c>
      <c r="AP26" s="125"/>
      <c r="AQ26" s="71" t="s">
        <v>125</v>
      </c>
      <c r="AR26" s="123" t="s">
        <v>125</v>
      </c>
      <c r="AS26" s="125"/>
      <c r="AT26" s="749">
        <v>618.03713500000003</v>
      </c>
      <c r="AU26" s="376">
        <v>1.3000000000000001E-2</v>
      </c>
      <c r="AV26" s="749">
        <v>632.52595199999996</v>
      </c>
      <c r="AW26" s="376">
        <v>1.3000000000000001E-2</v>
      </c>
      <c r="AX26" s="96"/>
      <c r="AY26" s="126">
        <f t="shared" si="4"/>
        <v>8.0000000000000002E-3</v>
      </c>
      <c r="AZ26" s="126">
        <f t="shared" si="5"/>
        <v>-5.0000000000000001E-3</v>
      </c>
      <c r="BA26" s="126">
        <f t="shared" si="6"/>
        <v>4.4999999999999998E-2</v>
      </c>
      <c r="BB26" s="126">
        <f t="shared" si="7"/>
        <v>1.3000000000000001E-2</v>
      </c>
      <c r="BC26" s="125"/>
      <c r="BD26" s="231">
        <v>-2.7999999999999997E-2</v>
      </c>
      <c r="BE26" s="493"/>
      <c r="BF26" s="493"/>
      <c r="BG26" s="110"/>
      <c r="BH26" s="376"/>
      <c r="BI26" s="457"/>
      <c r="BJ26" s="457"/>
    </row>
    <row r="27" spans="1:62" customFormat="1">
      <c r="A27" s="61">
        <v>33756</v>
      </c>
      <c r="B27" s="743">
        <v>606.38174000000004</v>
      </c>
      <c r="C27" s="376">
        <v>3.0000000000000001E-3</v>
      </c>
      <c r="D27" s="376">
        <v>0.01</v>
      </c>
      <c r="E27" s="489">
        <f t="shared" si="0"/>
        <v>1.8833020928367663</v>
      </c>
      <c r="F27" s="96"/>
      <c r="G27" s="618">
        <f t="shared" si="2"/>
        <v>820.16068042432005</v>
      </c>
      <c r="H27" s="600">
        <v>6.0000000000000001E-3</v>
      </c>
      <c r="I27" s="600">
        <v>4.0000000000000001E-3</v>
      </c>
      <c r="J27" s="96"/>
      <c r="K27" s="84">
        <v>867.73</v>
      </c>
      <c r="L27" s="64">
        <v>6.0000000000000001E-3</v>
      </c>
      <c r="M27" s="64">
        <v>4.0000000000000001E-3</v>
      </c>
      <c r="N27" s="96"/>
      <c r="O27" s="618">
        <f t="shared" si="1"/>
        <v>465.79024006406996</v>
      </c>
      <c r="P27" s="621">
        <v>2E-3</v>
      </c>
      <c r="Q27" s="621">
        <v>3.9E-2</v>
      </c>
      <c r="R27" s="96"/>
      <c r="S27" s="344">
        <v>639.53</v>
      </c>
      <c r="T27" s="85">
        <v>2E-3</v>
      </c>
      <c r="U27" s="85">
        <v>3.9E-2</v>
      </c>
      <c r="V27" s="96"/>
      <c r="W27" s="84"/>
      <c r="X27" s="64"/>
      <c r="Y27" s="64"/>
      <c r="Z27" s="96"/>
      <c r="AA27" s="84">
        <v>559.99</v>
      </c>
      <c r="AB27" s="64">
        <v>0</v>
      </c>
      <c r="AC27" s="64">
        <v>0.02</v>
      </c>
      <c r="AD27" s="96"/>
      <c r="AE27" s="84">
        <v>745.52</v>
      </c>
      <c r="AF27" s="64">
        <v>6.0000000000000001E-3</v>
      </c>
      <c r="AG27" s="64">
        <v>2.7000000000000003E-2</v>
      </c>
      <c r="AH27" s="96"/>
      <c r="AI27" s="123" t="s">
        <v>125</v>
      </c>
      <c r="AJ27" s="124" t="s">
        <v>125</v>
      </c>
      <c r="AK27" s="84" t="s">
        <v>125</v>
      </c>
      <c r="AL27" s="125"/>
      <c r="AM27" s="457">
        <v>706</v>
      </c>
      <c r="AN27" s="492">
        <f t="shared" si="8"/>
        <v>0</v>
      </c>
      <c r="AO27" s="358">
        <f t="shared" si="9"/>
        <v>1.735985533453885</v>
      </c>
      <c r="AP27" s="125"/>
      <c r="AQ27" s="71" t="s">
        <v>125</v>
      </c>
      <c r="AR27" s="123" t="s">
        <v>125</v>
      </c>
      <c r="AS27" s="125"/>
      <c r="AT27" s="749">
        <v>620.68965500000002</v>
      </c>
      <c r="AU27" s="376">
        <v>1.8000000000000002E-2</v>
      </c>
      <c r="AV27" s="749">
        <v>637.37024199999996</v>
      </c>
      <c r="AW27" s="376">
        <v>1.8000000000000002E-2</v>
      </c>
      <c r="AX27" s="96"/>
      <c r="AY27" s="126">
        <f t="shared" si="4"/>
        <v>0.01</v>
      </c>
      <c r="AZ27" s="126">
        <f t="shared" si="5"/>
        <v>4.0000000000000001E-3</v>
      </c>
      <c r="BA27" s="126">
        <f t="shared" si="6"/>
        <v>3.9E-2</v>
      </c>
      <c r="BB27" s="126">
        <f t="shared" si="7"/>
        <v>1.8000000000000002E-2</v>
      </c>
      <c r="BC27" s="125"/>
      <c r="BD27" s="231">
        <v>-2.3E-2</v>
      </c>
      <c r="BE27" s="493"/>
      <c r="BF27" s="493"/>
      <c r="BG27" s="110"/>
      <c r="BH27" s="376"/>
      <c r="BI27" s="457"/>
      <c r="BJ27" s="457"/>
    </row>
    <row r="28" spans="1:62" customFormat="1">
      <c r="A28" s="61">
        <v>33848</v>
      </c>
      <c r="B28" s="743">
        <v>608.50381000000004</v>
      </c>
      <c r="C28" s="376">
        <v>3.0000000000000001E-3</v>
      </c>
      <c r="D28" s="376">
        <v>0.01</v>
      </c>
      <c r="E28" s="489">
        <f t="shared" si="0"/>
        <v>1.8767343461662136</v>
      </c>
      <c r="F28" s="96"/>
      <c r="G28" s="618">
        <f t="shared" si="2"/>
        <v>829.43289214335994</v>
      </c>
      <c r="H28" s="600">
        <v>1.1000000000000001E-2</v>
      </c>
      <c r="I28" s="600">
        <v>1.4999999999999999E-2</v>
      </c>
      <c r="J28" s="96"/>
      <c r="K28" s="84">
        <v>877.54</v>
      </c>
      <c r="L28" s="64">
        <v>1.1000000000000001E-2</v>
      </c>
      <c r="M28" s="64">
        <v>1.4999999999999999E-2</v>
      </c>
      <c r="N28" s="96"/>
      <c r="O28" s="618">
        <f t="shared" si="1"/>
        <v>466.33648915332003</v>
      </c>
      <c r="P28" s="621">
        <v>1E-3</v>
      </c>
      <c r="Q28" s="621">
        <v>2.6000000000000002E-2</v>
      </c>
      <c r="R28" s="96"/>
      <c r="S28" s="344">
        <v>640.28</v>
      </c>
      <c r="T28" s="85">
        <v>1E-3</v>
      </c>
      <c r="U28" s="85">
        <v>2.6000000000000002E-2</v>
      </c>
      <c r="V28" s="96"/>
      <c r="W28" s="84"/>
      <c r="X28" s="64"/>
      <c r="Y28" s="64"/>
      <c r="Z28" s="96"/>
      <c r="AA28" s="84">
        <v>572.1</v>
      </c>
      <c r="AB28" s="64">
        <v>2.2000000000000002E-2</v>
      </c>
      <c r="AC28" s="64">
        <v>3.5000000000000003E-2</v>
      </c>
      <c r="AD28" s="96"/>
      <c r="AE28" s="84">
        <v>746.76</v>
      </c>
      <c r="AF28" s="64">
        <v>2E-3</v>
      </c>
      <c r="AG28" s="64">
        <v>1.9E-2</v>
      </c>
      <c r="AH28" s="96"/>
      <c r="AI28" s="123" t="s">
        <v>125</v>
      </c>
      <c r="AJ28" s="124" t="s">
        <v>125</v>
      </c>
      <c r="AK28" s="84" t="s">
        <v>125</v>
      </c>
      <c r="AL28" s="125"/>
      <c r="AM28" s="457">
        <v>701</v>
      </c>
      <c r="AN28" s="492">
        <f t="shared" si="8"/>
        <v>-0.70821529745042255</v>
      </c>
      <c r="AO28" s="358">
        <f t="shared" si="9"/>
        <v>1.4435221941537293</v>
      </c>
      <c r="AP28" s="125"/>
      <c r="AQ28" s="71" t="s">
        <v>125</v>
      </c>
      <c r="AR28" s="123" t="s">
        <v>125</v>
      </c>
      <c r="AS28" s="125"/>
      <c r="AT28" s="749">
        <v>625.33156499999996</v>
      </c>
      <c r="AU28" s="376">
        <v>2.4E-2</v>
      </c>
      <c r="AV28" s="749">
        <v>641.52249099999995</v>
      </c>
      <c r="AW28" s="376">
        <v>2.7000000000000003E-2</v>
      </c>
      <c r="AX28" s="96"/>
      <c r="AY28" s="126">
        <f t="shared" si="4"/>
        <v>0.01</v>
      </c>
      <c r="AZ28" s="126">
        <f t="shared" si="5"/>
        <v>1.4999999999999999E-2</v>
      </c>
      <c r="BA28" s="126">
        <f t="shared" si="6"/>
        <v>2.6000000000000002E-2</v>
      </c>
      <c r="BB28" s="126">
        <f t="shared" si="7"/>
        <v>2.7000000000000003E-2</v>
      </c>
      <c r="BC28" s="125"/>
      <c r="BD28" s="231">
        <v>-2.8999999999999998E-2</v>
      </c>
      <c r="BE28" s="493"/>
      <c r="BF28" s="493"/>
      <c r="BG28" s="110"/>
      <c r="BH28" s="376"/>
      <c r="BI28" s="457"/>
      <c r="BJ28" s="457"/>
    </row>
    <row r="29" spans="1:62" customFormat="1">
      <c r="A29" s="61">
        <v>33939</v>
      </c>
      <c r="B29" s="743">
        <v>610.09536400000002</v>
      </c>
      <c r="C29" s="376">
        <v>3.0000000000000001E-3</v>
      </c>
      <c r="D29" s="376">
        <v>1.3000000000000001E-2</v>
      </c>
      <c r="E29" s="489">
        <f t="shared" si="0"/>
        <v>1.8718385147407872</v>
      </c>
      <c r="F29" s="96"/>
      <c r="G29" s="618">
        <f t="shared" si="2"/>
        <v>833.64839308800003</v>
      </c>
      <c r="H29" s="600">
        <v>5.0000000000000001E-3</v>
      </c>
      <c r="I29" s="600">
        <v>2.2000000000000002E-2</v>
      </c>
      <c r="J29" s="96"/>
      <c r="K29" s="84">
        <v>882</v>
      </c>
      <c r="L29" s="64">
        <v>5.0000000000000001E-3</v>
      </c>
      <c r="M29" s="64">
        <v>2.2000000000000002E-2</v>
      </c>
      <c r="N29" s="96"/>
      <c r="O29" s="618">
        <f t="shared" si="1"/>
        <v>468.36125244413995</v>
      </c>
      <c r="P29" s="621">
        <v>4.0000000000000001E-3</v>
      </c>
      <c r="Q29" s="621">
        <v>2.3E-2</v>
      </c>
      <c r="R29" s="96"/>
      <c r="S29" s="344">
        <v>643.05999999999995</v>
      </c>
      <c r="T29" s="85">
        <v>4.0000000000000001E-3</v>
      </c>
      <c r="U29" s="85">
        <v>2.3E-2</v>
      </c>
      <c r="V29" s="96"/>
      <c r="W29" s="84"/>
      <c r="X29" s="64"/>
      <c r="Y29" s="64"/>
      <c r="Z29" s="96"/>
      <c r="AA29" s="84">
        <v>585.4</v>
      </c>
      <c r="AB29" s="64">
        <v>2.3E-2</v>
      </c>
      <c r="AC29" s="64">
        <v>2.8999999999999998E-2</v>
      </c>
      <c r="AD29" s="96"/>
      <c r="AE29" s="84">
        <v>749.29</v>
      </c>
      <c r="AF29" s="64">
        <v>3.0000000000000001E-3</v>
      </c>
      <c r="AG29" s="64">
        <v>0.02</v>
      </c>
      <c r="AH29" s="96"/>
      <c r="AI29" s="123" t="s">
        <v>125</v>
      </c>
      <c r="AJ29" s="124" t="s">
        <v>125</v>
      </c>
      <c r="AK29" s="84" t="s">
        <v>125</v>
      </c>
      <c r="AL29" s="125"/>
      <c r="AM29" s="457">
        <v>713</v>
      </c>
      <c r="AN29" s="492">
        <f t="shared" si="8"/>
        <v>1.7118402282453502</v>
      </c>
      <c r="AO29" s="358">
        <f t="shared" si="9"/>
        <v>1.8745493871665531</v>
      </c>
      <c r="AP29" s="125"/>
      <c r="AQ29" s="749">
        <v>699.615771</v>
      </c>
      <c r="AR29" s="123" t="s">
        <v>125</v>
      </c>
      <c r="AS29" s="125"/>
      <c r="AT29" s="749">
        <v>630.63660500000003</v>
      </c>
      <c r="AU29" s="376">
        <v>2.7000000000000003E-2</v>
      </c>
      <c r="AV29" s="749">
        <v>646.36678199999994</v>
      </c>
      <c r="AW29" s="376">
        <v>0.03</v>
      </c>
      <c r="AX29" s="96"/>
      <c r="AY29" s="126">
        <f t="shared" si="4"/>
        <v>1.3000000000000001E-2</v>
      </c>
      <c r="AZ29" s="126">
        <f t="shared" si="5"/>
        <v>2.2000000000000002E-2</v>
      </c>
      <c r="BA29" s="126">
        <f t="shared" si="6"/>
        <v>2.3E-2</v>
      </c>
      <c r="BB29" s="126">
        <f t="shared" si="7"/>
        <v>0.03</v>
      </c>
      <c r="BC29" s="125"/>
      <c r="BD29" s="231">
        <v>-3.7000000000000005E-2</v>
      </c>
      <c r="BE29" s="493"/>
      <c r="BF29" s="493"/>
      <c r="BG29" s="110"/>
      <c r="BH29" s="376"/>
      <c r="BI29" s="457"/>
      <c r="BJ29" s="457"/>
    </row>
    <row r="30" spans="1:62" customFormat="1">
      <c r="A30" s="61">
        <v>34029</v>
      </c>
      <c r="B30" s="743">
        <v>610.62588100000005</v>
      </c>
      <c r="C30" s="376">
        <v>1E-3</v>
      </c>
      <c r="D30" s="376">
        <v>0.01</v>
      </c>
      <c r="E30" s="489">
        <f t="shared" si="0"/>
        <v>1.8702122453928545</v>
      </c>
      <c r="F30" s="96"/>
      <c r="G30" s="618">
        <f t="shared" si="2"/>
        <v>835.07561425983999</v>
      </c>
      <c r="H30" s="600">
        <v>2E-3</v>
      </c>
      <c r="I30" s="600">
        <v>2.4E-2</v>
      </c>
      <c r="J30" s="96"/>
      <c r="K30" s="84">
        <v>883.51</v>
      </c>
      <c r="L30" s="64">
        <v>2E-3</v>
      </c>
      <c r="M30" s="64">
        <v>2.4E-2</v>
      </c>
      <c r="N30" s="96"/>
      <c r="O30" s="618">
        <f t="shared" si="1"/>
        <v>469.38820073193006</v>
      </c>
      <c r="P30" s="621">
        <v>2E-3</v>
      </c>
      <c r="Q30" s="621">
        <v>0.01</v>
      </c>
      <c r="R30" s="96"/>
      <c r="S30" s="344">
        <v>644.47</v>
      </c>
      <c r="T30" s="85">
        <v>2E-3</v>
      </c>
      <c r="U30" s="85">
        <v>0.01</v>
      </c>
      <c r="V30" s="96"/>
      <c r="W30" s="84"/>
      <c r="X30" s="64"/>
      <c r="Y30" s="64"/>
      <c r="Z30" s="96"/>
      <c r="AA30" s="84">
        <v>581.57000000000005</v>
      </c>
      <c r="AB30" s="64">
        <v>-6.9999999999999993E-3</v>
      </c>
      <c r="AC30" s="64">
        <v>3.9E-2</v>
      </c>
      <c r="AD30" s="96"/>
      <c r="AE30" s="84">
        <v>750.98</v>
      </c>
      <c r="AF30" s="64">
        <v>2E-3</v>
      </c>
      <c r="AG30" s="64">
        <v>1.3999999999999999E-2</v>
      </c>
      <c r="AH30" s="96"/>
      <c r="AI30" s="123" t="s">
        <v>125</v>
      </c>
      <c r="AJ30" s="124" t="s">
        <v>125</v>
      </c>
      <c r="AK30" s="84" t="s">
        <v>125</v>
      </c>
      <c r="AL30" s="125"/>
      <c r="AM30" s="457">
        <v>725</v>
      </c>
      <c r="AN30" s="492">
        <f t="shared" si="8"/>
        <v>1.6830294530154362</v>
      </c>
      <c r="AO30" s="358">
        <f t="shared" si="9"/>
        <v>1.7161244190203888</v>
      </c>
      <c r="AP30" s="125"/>
      <c r="AQ30" s="749">
        <v>701.71461799999997</v>
      </c>
      <c r="AR30" s="123" t="s">
        <v>125</v>
      </c>
      <c r="AS30" s="125"/>
      <c r="AT30" s="749">
        <v>633.28912500000001</v>
      </c>
      <c r="AU30" s="376">
        <v>2.5000000000000001E-2</v>
      </c>
      <c r="AV30" s="749">
        <v>652.59515599999997</v>
      </c>
      <c r="AW30" s="376">
        <v>3.2000000000000001E-2</v>
      </c>
      <c r="AX30" s="96"/>
      <c r="AY30" s="126">
        <f t="shared" si="4"/>
        <v>0.01</v>
      </c>
      <c r="AZ30" s="126">
        <f t="shared" si="5"/>
        <v>2.4E-2</v>
      </c>
      <c r="BA30" s="126">
        <f t="shared" si="6"/>
        <v>0.01</v>
      </c>
      <c r="BB30" s="126">
        <f t="shared" si="7"/>
        <v>3.2000000000000001E-2</v>
      </c>
      <c r="BC30" s="125"/>
      <c r="BD30" s="231">
        <v>-3.1E-2</v>
      </c>
      <c r="BE30" s="493"/>
      <c r="BF30" s="493"/>
      <c r="BG30" s="110"/>
      <c r="BH30" s="376"/>
      <c r="BI30" s="457"/>
      <c r="BJ30" s="457"/>
    </row>
    <row r="31" spans="1:62" customFormat="1">
      <c r="A31" s="61">
        <v>34121</v>
      </c>
      <c r="B31" s="743">
        <v>614.33950500000003</v>
      </c>
      <c r="C31" s="376">
        <v>6.0000000000000001E-3</v>
      </c>
      <c r="D31" s="376">
        <v>1.3000000000000001E-2</v>
      </c>
      <c r="E31" s="489">
        <f t="shared" si="0"/>
        <v>1.8589069898736204</v>
      </c>
      <c r="F31" s="96"/>
      <c r="G31" s="618">
        <f t="shared" si="2"/>
        <v>839.06427210432003</v>
      </c>
      <c r="H31" s="600">
        <v>5.0000000000000001E-3</v>
      </c>
      <c r="I31" s="600">
        <v>2.3E-2</v>
      </c>
      <c r="J31" s="96"/>
      <c r="K31" s="84">
        <v>887.73</v>
      </c>
      <c r="L31" s="64">
        <v>5.0000000000000001E-3</v>
      </c>
      <c r="M31" s="64">
        <v>2.3E-2</v>
      </c>
      <c r="N31" s="96"/>
      <c r="O31" s="618">
        <f t="shared" si="1"/>
        <v>471.85724661534005</v>
      </c>
      <c r="P31" s="621">
        <v>5.0000000000000001E-3</v>
      </c>
      <c r="Q31" s="621">
        <v>1.3000000000000001E-2</v>
      </c>
      <c r="R31" s="96"/>
      <c r="S31" s="344">
        <v>647.86</v>
      </c>
      <c r="T31" s="85">
        <v>5.0000000000000001E-3</v>
      </c>
      <c r="U31" s="85">
        <v>1.3000000000000001E-2</v>
      </c>
      <c r="V31" s="96"/>
      <c r="W31" s="84"/>
      <c r="X31" s="64"/>
      <c r="Y31" s="64"/>
      <c r="Z31" s="96"/>
      <c r="AA31" s="84">
        <v>574.67999999999995</v>
      </c>
      <c r="AB31" s="64">
        <v>-1.2E-2</v>
      </c>
      <c r="AC31" s="64">
        <v>2.6000000000000002E-2</v>
      </c>
      <c r="AD31" s="96"/>
      <c r="AE31" s="84">
        <v>758.94</v>
      </c>
      <c r="AF31" s="64">
        <v>1.1000000000000001E-2</v>
      </c>
      <c r="AG31" s="64">
        <v>1.8000000000000002E-2</v>
      </c>
      <c r="AH31" s="96"/>
      <c r="AI31" s="123" t="s">
        <v>125</v>
      </c>
      <c r="AJ31" s="124" t="s">
        <v>125</v>
      </c>
      <c r="AK31" s="84" t="s">
        <v>125</v>
      </c>
      <c r="AL31" s="125"/>
      <c r="AM31" s="457">
        <v>724</v>
      </c>
      <c r="AN31" s="492">
        <f t="shared" si="8"/>
        <v>-0.13793103448276156</v>
      </c>
      <c r="AO31" s="358">
        <f t="shared" si="9"/>
        <v>1.7774617845716278</v>
      </c>
      <c r="AP31" s="125"/>
      <c r="AQ31" s="749">
        <v>703.81346599999995</v>
      </c>
      <c r="AR31" s="123" t="s">
        <v>125</v>
      </c>
      <c r="AS31" s="125"/>
      <c r="AT31" s="749">
        <v>636.60477400000002</v>
      </c>
      <c r="AU31" s="376">
        <v>2.6000000000000002E-2</v>
      </c>
      <c r="AV31" s="749">
        <v>655.36332200000004</v>
      </c>
      <c r="AW31" s="376">
        <v>2.7999999999999997E-2</v>
      </c>
      <c r="AX31" s="96"/>
      <c r="AY31" s="126">
        <f t="shared" si="4"/>
        <v>1.3000000000000001E-2</v>
      </c>
      <c r="AZ31" s="126">
        <f t="shared" si="5"/>
        <v>2.3E-2</v>
      </c>
      <c r="BA31" s="126">
        <f t="shared" si="6"/>
        <v>1.3000000000000001E-2</v>
      </c>
      <c r="BB31" s="126">
        <f t="shared" si="7"/>
        <v>2.7999999999999997E-2</v>
      </c>
      <c r="BC31" s="125"/>
      <c r="BD31" s="231">
        <v>-3.4000000000000002E-2</v>
      </c>
      <c r="BE31" s="493"/>
      <c r="BF31" s="493"/>
      <c r="BG31" s="110"/>
      <c r="BH31" s="376"/>
      <c r="BI31" s="457"/>
      <c r="BJ31" s="457"/>
    </row>
    <row r="32" spans="1:62" customFormat="1">
      <c r="A32" s="61">
        <v>34213</v>
      </c>
      <c r="B32" s="743">
        <v>617.52261199999998</v>
      </c>
      <c r="C32" s="376">
        <v>5.0000000000000001E-3</v>
      </c>
      <c r="D32" s="376">
        <v>1.4999999999999999E-2</v>
      </c>
      <c r="E32" s="489">
        <f t="shared" si="0"/>
        <v>1.849324992815</v>
      </c>
      <c r="F32" s="96"/>
      <c r="G32" s="618">
        <f t="shared" si="2"/>
        <v>843.10018892799997</v>
      </c>
      <c r="H32" s="600">
        <v>5.0000000000000001E-3</v>
      </c>
      <c r="I32" s="600">
        <v>1.6E-2</v>
      </c>
      <c r="J32" s="96"/>
      <c r="K32" s="84">
        <v>892</v>
      </c>
      <c r="L32" s="64">
        <v>5.0000000000000001E-3</v>
      </c>
      <c r="M32" s="64">
        <v>1.6E-2</v>
      </c>
      <c r="N32" s="96"/>
      <c r="O32" s="618">
        <f t="shared" si="1"/>
        <v>475.12017450846002</v>
      </c>
      <c r="P32" s="621">
        <v>6.9999999999999993E-3</v>
      </c>
      <c r="Q32" s="621">
        <v>1.9E-2</v>
      </c>
      <c r="R32" s="96"/>
      <c r="S32" s="344">
        <v>652.34</v>
      </c>
      <c r="T32" s="85">
        <v>6.9999999999999993E-3</v>
      </c>
      <c r="U32" s="85">
        <v>1.9E-2</v>
      </c>
      <c r="V32" s="96"/>
      <c r="W32" s="84"/>
      <c r="X32" s="64"/>
      <c r="Y32" s="64"/>
      <c r="Z32" s="96"/>
      <c r="AA32" s="84">
        <v>555.44000000000005</v>
      </c>
      <c r="AB32" s="64">
        <v>-3.3000000000000002E-2</v>
      </c>
      <c r="AC32" s="64">
        <v>-2.8999999999999998E-2</v>
      </c>
      <c r="AD32" s="96"/>
      <c r="AE32" s="84">
        <v>764.43</v>
      </c>
      <c r="AF32" s="64">
        <v>6.9999999999999993E-3</v>
      </c>
      <c r="AG32" s="64">
        <v>2.4E-2</v>
      </c>
      <c r="AH32" s="96"/>
      <c r="AI32" s="123" t="s">
        <v>125</v>
      </c>
      <c r="AJ32" s="124" t="s">
        <v>125</v>
      </c>
      <c r="AK32" s="84" t="s">
        <v>125</v>
      </c>
      <c r="AL32" s="125"/>
      <c r="AM32" s="457">
        <v>721</v>
      </c>
      <c r="AN32" s="492">
        <f t="shared" si="8"/>
        <v>-0.41436464088397429</v>
      </c>
      <c r="AO32" s="358">
        <f t="shared" si="9"/>
        <v>2.5613660618996761</v>
      </c>
      <c r="AP32" s="125"/>
      <c r="AQ32" s="749">
        <v>705.21269700000005</v>
      </c>
      <c r="AR32" s="123" t="s">
        <v>125</v>
      </c>
      <c r="AS32" s="125"/>
      <c r="AT32" s="749">
        <v>641.90981399999998</v>
      </c>
      <c r="AU32" s="376">
        <v>2.7000000000000003E-2</v>
      </c>
      <c r="AV32" s="749">
        <v>661.59169599999996</v>
      </c>
      <c r="AW32" s="376">
        <v>3.1E-2</v>
      </c>
      <c r="AX32" s="96"/>
      <c r="AY32" s="126">
        <f t="shared" si="4"/>
        <v>1.4999999999999999E-2</v>
      </c>
      <c r="AZ32" s="126">
        <f t="shared" si="5"/>
        <v>1.6E-2</v>
      </c>
      <c r="BA32" s="126">
        <f t="shared" si="6"/>
        <v>1.9E-2</v>
      </c>
      <c r="BB32" s="126">
        <f t="shared" si="7"/>
        <v>3.1E-2</v>
      </c>
      <c r="BC32" s="125"/>
      <c r="BD32" s="231">
        <v>-3.4000000000000002E-2</v>
      </c>
      <c r="BE32" s="493"/>
      <c r="BF32" s="493"/>
      <c r="BG32" s="110"/>
      <c r="BH32" s="376"/>
      <c r="BI32" s="457"/>
      <c r="BJ32" s="457"/>
    </row>
    <row r="33" spans="1:62" customFormat="1">
      <c r="A33" s="61">
        <v>34304</v>
      </c>
      <c r="B33" s="743">
        <v>618.58364700000004</v>
      </c>
      <c r="C33" s="376">
        <v>2E-3</v>
      </c>
      <c r="D33" s="376">
        <v>1.3999999999999999E-2</v>
      </c>
      <c r="E33" s="489">
        <f t="shared" si="0"/>
        <v>1.8461529100202676</v>
      </c>
      <c r="F33" s="96"/>
      <c r="G33" s="618">
        <f t="shared" si="2"/>
        <v>843.75236284096002</v>
      </c>
      <c r="H33" s="600">
        <v>1E-3</v>
      </c>
      <c r="I33" s="600">
        <v>1.2E-2</v>
      </c>
      <c r="J33" s="96"/>
      <c r="K33" s="84">
        <v>892.69</v>
      </c>
      <c r="L33" s="64">
        <v>1E-3</v>
      </c>
      <c r="M33" s="64">
        <v>1.2E-2</v>
      </c>
      <c r="N33" s="96"/>
      <c r="O33" s="618">
        <f t="shared" si="1"/>
        <v>477.69118688853001</v>
      </c>
      <c r="P33" s="621">
        <v>5.0000000000000001E-3</v>
      </c>
      <c r="Q33" s="621">
        <v>0.02</v>
      </c>
      <c r="R33" s="96"/>
      <c r="S33" s="344">
        <v>655.87</v>
      </c>
      <c r="T33" s="85">
        <v>5.0000000000000001E-3</v>
      </c>
      <c r="U33" s="85">
        <v>0.02</v>
      </c>
      <c r="V33" s="96"/>
      <c r="W33" s="84"/>
      <c r="X33" s="64"/>
      <c r="Y33" s="64"/>
      <c r="Z33" s="96"/>
      <c r="AA33" s="84">
        <v>545.34</v>
      </c>
      <c r="AB33" s="64">
        <v>-1.8000000000000002E-2</v>
      </c>
      <c r="AC33" s="64">
        <v>-6.8000000000000005E-2</v>
      </c>
      <c r="AD33" s="96"/>
      <c r="AE33" s="84">
        <v>768.35</v>
      </c>
      <c r="AF33" s="64">
        <v>5.0000000000000001E-3</v>
      </c>
      <c r="AG33" s="64">
        <v>2.5000000000000001E-2</v>
      </c>
      <c r="AH33" s="96"/>
      <c r="AI33" s="123" t="s">
        <v>125</v>
      </c>
      <c r="AJ33" s="124" t="s">
        <v>125</v>
      </c>
      <c r="AK33" s="84" t="s">
        <v>125</v>
      </c>
      <c r="AL33" s="125"/>
      <c r="AM33" s="457">
        <v>716</v>
      </c>
      <c r="AN33" s="492">
        <f t="shared" si="8"/>
        <v>-0.69348127600554221</v>
      </c>
      <c r="AO33" s="358">
        <f t="shared" si="9"/>
        <v>2.1231422505307904</v>
      </c>
      <c r="AP33" s="125"/>
      <c r="AQ33" s="749">
        <v>706.61192900000003</v>
      </c>
      <c r="AR33" s="376">
        <v>0.01</v>
      </c>
      <c r="AS33" s="125"/>
      <c r="AT33" s="749">
        <v>644.56233399999996</v>
      </c>
      <c r="AU33" s="376">
        <v>2.2000000000000002E-2</v>
      </c>
      <c r="AV33" s="749">
        <v>663.66782000000001</v>
      </c>
      <c r="AW33" s="376">
        <v>2.7000000000000003E-2</v>
      </c>
      <c r="AX33" s="96"/>
      <c r="AY33" s="126">
        <f t="shared" si="4"/>
        <v>1.3999999999999999E-2</v>
      </c>
      <c r="AZ33" s="126">
        <f t="shared" si="5"/>
        <v>1.2E-2</v>
      </c>
      <c r="BA33" s="126">
        <f t="shared" si="6"/>
        <v>0.02</v>
      </c>
      <c r="BB33" s="126">
        <f t="shared" si="7"/>
        <v>2.7000000000000003E-2</v>
      </c>
      <c r="BC33" s="125"/>
      <c r="BD33" s="231">
        <v>-3.3000000000000002E-2</v>
      </c>
      <c r="BE33" s="493"/>
      <c r="BF33" s="493"/>
      <c r="BG33" s="110"/>
      <c r="BH33" s="376"/>
      <c r="BI33" s="457"/>
      <c r="BJ33" s="457"/>
    </row>
    <row r="34" spans="1:62" customFormat="1">
      <c r="A34" s="61">
        <v>34394</v>
      </c>
      <c r="B34" s="743">
        <v>618.58364700000004</v>
      </c>
      <c r="C34" s="376">
        <v>0</v>
      </c>
      <c r="D34" s="376">
        <v>1.3000000000000001E-2</v>
      </c>
      <c r="E34" s="489">
        <f t="shared" si="0"/>
        <v>1.8461529100202676</v>
      </c>
      <c r="F34" s="96"/>
      <c r="G34" s="618">
        <f t="shared" si="2"/>
        <v>840.33081274688004</v>
      </c>
      <c r="H34" s="600">
        <v>-4.0000000000000001E-3</v>
      </c>
      <c r="I34" s="600">
        <v>6.0000000000000001E-3</v>
      </c>
      <c r="J34" s="96"/>
      <c r="K34" s="84">
        <v>889.07</v>
      </c>
      <c r="L34" s="64">
        <v>-4.0000000000000001E-3</v>
      </c>
      <c r="M34" s="64">
        <v>6.0000000000000001E-3</v>
      </c>
      <c r="N34" s="96"/>
      <c r="O34" s="618">
        <f t="shared" si="1"/>
        <v>480.95411478164999</v>
      </c>
      <c r="P34" s="621">
        <v>6.9999999999999993E-3</v>
      </c>
      <c r="Q34" s="621">
        <v>2.5000000000000001E-2</v>
      </c>
      <c r="R34" s="96"/>
      <c r="S34" s="344">
        <v>660.35</v>
      </c>
      <c r="T34" s="85">
        <v>6.9999999999999993E-3</v>
      </c>
      <c r="U34" s="85">
        <v>2.5000000000000001E-2</v>
      </c>
      <c r="V34" s="96"/>
      <c r="W34" s="84"/>
      <c r="X34" s="64"/>
      <c r="Y34" s="64"/>
      <c r="Z34" s="96"/>
      <c r="AA34" s="84">
        <v>527.89</v>
      </c>
      <c r="AB34" s="64">
        <v>-3.2000000000000001E-2</v>
      </c>
      <c r="AC34" s="64">
        <v>-9.1999999999999998E-2</v>
      </c>
      <c r="AD34" s="96"/>
      <c r="AE34" s="84">
        <v>771.24</v>
      </c>
      <c r="AF34" s="64">
        <v>4.0000000000000001E-3</v>
      </c>
      <c r="AG34" s="64">
        <v>2.7000000000000003E-2</v>
      </c>
      <c r="AH34" s="96"/>
      <c r="AI34" s="123" t="s">
        <v>125</v>
      </c>
      <c r="AJ34" s="124" t="s">
        <v>125</v>
      </c>
      <c r="AK34" s="84" t="s">
        <v>125</v>
      </c>
      <c r="AL34" s="125"/>
      <c r="AM34" s="457">
        <v>719</v>
      </c>
      <c r="AN34" s="492">
        <f t="shared" si="8"/>
        <v>0.41899441340783028</v>
      </c>
      <c r="AO34" s="358">
        <f t="shared" si="9"/>
        <v>1.2302284710017659</v>
      </c>
      <c r="AP34" s="125"/>
      <c r="AQ34" s="749">
        <v>708.71077600000001</v>
      </c>
      <c r="AR34" s="376">
        <v>0.01</v>
      </c>
      <c r="AS34" s="125"/>
      <c r="AT34" s="749">
        <v>643.89920400000005</v>
      </c>
      <c r="AU34" s="376">
        <v>1.7000000000000001E-2</v>
      </c>
      <c r="AV34" s="749">
        <v>665.05190300000004</v>
      </c>
      <c r="AW34" s="376">
        <v>1.9E-2</v>
      </c>
      <c r="AX34" s="96"/>
      <c r="AY34" s="126">
        <f t="shared" si="4"/>
        <v>1.3000000000000001E-2</v>
      </c>
      <c r="AZ34" s="126">
        <f t="shared" si="5"/>
        <v>6.0000000000000001E-3</v>
      </c>
      <c r="BA34" s="126">
        <f t="shared" si="6"/>
        <v>2.5000000000000001E-2</v>
      </c>
      <c r="BB34" s="126">
        <f t="shared" si="7"/>
        <v>1.9E-2</v>
      </c>
      <c r="BC34" s="125"/>
      <c r="BD34" s="231">
        <v>-3.1E-2</v>
      </c>
      <c r="BE34" s="493"/>
      <c r="BF34" s="493"/>
      <c r="BG34" s="110"/>
      <c r="BH34" s="376"/>
      <c r="BI34" s="457"/>
      <c r="BJ34" s="457"/>
    </row>
    <row r="35" spans="1:62" customFormat="1">
      <c r="A35" s="61">
        <v>34486</v>
      </c>
      <c r="B35" s="743">
        <v>621.05798100000004</v>
      </c>
      <c r="C35" s="376">
        <v>4.0000000000000001E-3</v>
      </c>
      <c r="D35" s="376">
        <v>1.1000000000000001E-2</v>
      </c>
      <c r="E35" s="489">
        <f t="shared" si="0"/>
        <v>1.838797720884614</v>
      </c>
      <c r="F35" s="96"/>
      <c r="G35" s="618">
        <f t="shared" si="2"/>
        <v>840.69943278463995</v>
      </c>
      <c r="H35" s="600">
        <v>0</v>
      </c>
      <c r="I35" s="600">
        <v>2E-3</v>
      </c>
      <c r="J35" s="96"/>
      <c r="K35" s="84">
        <v>889.46</v>
      </c>
      <c r="L35" s="64">
        <v>0</v>
      </c>
      <c r="M35" s="64">
        <v>2E-3</v>
      </c>
      <c r="N35" s="96"/>
      <c r="O35" s="618">
        <f t="shared" si="1"/>
        <v>485.73197348229002</v>
      </c>
      <c r="P35" s="621">
        <v>0.01</v>
      </c>
      <c r="Q35" s="621">
        <v>2.8999999999999998E-2</v>
      </c>
      <c r="R35" s="96"/>
      <c r="S35" s="344">
        <v>666.91</v>
      </c>
      <c r="T35" s="85">
        <v>0.01</v>
      </c>
      <c r="U35" s="85">
        <v>2.8999999999999998E-2</v>
      </c>
      <c r="V35" s="96"/>
      <c r="W35" s="84"/>
      <c r="X35" s="64"/>
      <c r="Y35" s="64"/>
      <c r="Z35" s="96"/>
      <c r="AA35" s="84">
        <v>528.98</v>
      </c>
      <c r="AB35" s="64">
        <v>2E-3</v>
      </c>
      <c r="AC35" s="64">
        <v>-0.08</v>
      </c>
      <c r="AD35" s="96"/>
      <c r="AE35" s="84">
        <v>776.1</v>
      </c>
      <c r="AF35" s="64">
        <v>6.0000000000000001E-3</v>
      </c>
      <c r="AG35" s="64">
        <v>2.3E-2</v>
      </c>
      <c r="AH35" s="96"/>
      <c r="AI35" s="123" t="s">
        <v>125</v>
      </c>
      <c r="AJ35" s="124" t="s">
        <v>125</v>
      </c>
      <c r="AK35" s="84" t="s">
        <v>125</v>
      </c>
      <c r="AL35" s="125"/>
      <c r="AM35" s="457">
        <v>722</v>
      </c>
      <c r="AN35" s="492">
        <f t="shared" si="8"/>
        <v>0.4172461752433918</v>
      </c>
      <c r="AO35" s="358">
        <f t="shared" si="9"/>
        <v>0.52392595179881596</v>
      </c>
      <c r="AP35" s="125"/>
      <c r="AQ35" s="749">
        <v>710.11000799999999</v>
      </c>
      <c r="AR35" s="376">
        <v>9.0000000000000011E-3</v>
      </c>
      <c r="AS35" s="125"/>
      <c r="AT35" s="749">
        <v>646.55172400000004</v>
      </c>
      <c r="AU35" s="376">
        <v>1.6E-2</v>
      </c>
      <c r="AV35" s="749">
        <v>668.512111</v>
      </c>
      <c r="AW35" s="376">
        <v>0.02</v>
      </c>
      <c r="AX35" s="96"/>
      <c r="AY35" s="126">
        <f t="shared" si="4"/>
        <v>1.1000000000000001E-2</v>
      </c>
      <c r="AZ35" s="126">
        <f t="shared" si="5"/>
        <v>2E-3</v>
      </c>
      <c r="BA35" s="126">
        <f t="shared" si="6"/>
        <v>2.8999999999999998E-2</v>
      </c>
      <c r="BB35" s="126">
        <f t="shared" si="7"/>
        <v>0.02</v>
      </c>
      <c r="BC35" s="125"/>
      <c r="BD35" s="231">
        <v>-3.4000000000000002E-2</v>
      </c>
      <c r="BE35" s="493"/>
      <c r="BF35" s="493"/>
      <c r="BG35" s="110"/>
      <c r="BH35" s="376"/>
      <c r="BI35" s="457"/>
      <c r="BJ35" s="457"/>
    </row>
    <row r="36" spans="1:62" customFormat="1">
      <c r="A36" s="61">
        <v>34578</v>
      </c>
      <c r="B36" s="743">
        <v>628.48098500000003</v>
      </c>
      <c r="C36" s="376">
        <v>1.2E-2</v>
      </c>
      <c r="D36" s="376">
        <v>1.8000000000000002E-2</v>
      </c>
      <c r="E36" s="489">
        <f t="shared" si="0"/>
        <v>1.8170796368644311</v>
      </c>
      <c r="F36" s="96"/>
      <c r="G36" s="618">
        <f t="shared" si="2"/>
        <v>842.43856321919986</v>
      </c>
      <c r="H36" s="600">
        <v>2E-3</v>
      </c>
      <c r="I36" s="600">
        <v>-1E-3</v>
      </c>
      <c r="J36" s="96"/>
      <c r="K36" s="84">
        <v>891.3</v>
      </c>
      <c r="L36" s="64">
        <v>2E-3</v>
      </c>
      <c r="M36" s="64">
        <v>-1E-3</v>
      </c>
      <c r="N36" s="96"/>
      <c r="O36" s="618">
        <f t="shared" si="1"/>
        <v>493.22651098680006</v>
      </c>
      <c r="P36" s="621">
        <v>1.4999999999999999E-2</v>
      </c>
      <c r="Q36" s="621">
        <v>3.7999999999999999E-2</v>
      </c>
      <c r="R36" s="96"/>
      <c r="S36" s="344">
        <v>677.2</v>
      </c>
      <c r="T36" s="85">
        <v>1.4999999999999999E-2</v>
      </c>
      <c r="U36" s="85">
        <v>3.7999999999999999E-2</v>
      </c>
      <c r="V36" s="96"/>
      <c r="W36" s="84"/>
      <c r="X36" s="64"/>
      <c r="Y36" s="64"/>
      <c r="Z36" s="96"/>
      <c r="AA36" s="84">
        <v>545.88</v>
      </c>
      <c r="AB36" s="64">
        <v>3.2000000000000001E-2</v>
      </c>
      <c r="AC36" s="64">
        <v>-1.7000000000000001E-2</v>
      </c>
      <c r="AD36" s="96"/>
      <c r="AE36" s="84">
        <v>780.95</v>
      </c>
      <c r="AF36" s="64">
        <v>6.0000000000000001E-3</v>
      </c>
      <c r="AG36" s="64">
        <v>2.2000000000000002E-2</v>
      </c>
      <c r="AH36" s="96"/>
      <c r="AI36" s="123" t="s">
        <v>125</v>
      </c>
      <c r="AJ36" s="124" t="s">
        <v>125</v>
      </c>
      <c r="AK36" s="84" t="s">
        <v>125</v>
      </c>
      <c r="AL36" s="125"/>
      <c r="AM36" s="457">
        <v>728</v>
      </c>
      <c r="AN36" s="492">
        <f t="shared" si="8"/>
        <v>0.83102493074791539</v>
      </c>
      <c r="AO36" s="358">
        <f t="shared" si="9"/>
        <v>6.9372181755113616E-2</v>
      </c>
      <c r="AP36" s="125"/>
      <c r="AQ36" s="749">
        <v>713.60808599999996</v>
      </c>
      <c r="AR36" s="376">
        <v>1.2E-2</v>
      </c>
      <c r="AS36" s="125"/>
      <c r="AT36" s="749">
        <v>649.86737400000004</v>
      </c>
      <c r="AU36" s="376">
        <v>1.2E-2</v>
      </c>
      <c r="AV36" s="749">
        <v>672.66435999999999</v>
      </c>
      <c r="AW36" s="376">
        <v>1.7000000000000001E-2</v>
      </c>
      <c r="AX36" s="96"/>
      <c r="AY36" s="126">
        <f t="shared" si="4"/>
        <v>1.8000000000000002E-2</v>
      </c>
      <c r="AZ36" s="126">
        <f t="shared" si="5"/>
        <v>-1E-3</v>
      </c>
      <c r="BA36" s="126">
        <f t="shared" si="6"/>
        <v>3.7999999999999999E-2</v>
      </c>
      <c r="BB36" s="126">
        <f t="shared" si="7"/>
        <v>1.7000000000000001E-2</v>
      </c>
      <c r="BC36" s="125"/>
      <c r="BD36" s="231">
        <v>-3.3000000000000002E-2</v>
      </c>
      <c r="BE36" s="493"/>
      <c r="BF36" s="493"/>
      <c r="BG36" s="110"/>
      <c r="BH36" s="376"/>
      <c r="BI36" s="457"/>
      <c r="BJ36" s="457"/>
    </row>
    <row r="37" spans="1:62" customFormat="1">
      <c r="A37" s="61">
        <v>34669</v>
      </c>
      <c r="B37" s="743">
        <v>635.90398900000002</v>
      </c>
      <c r="C37" s="376">
        <v>1.2E-2</v>
      </c>
      <c r="D37" s="376">
        <v>2.7999999999999997E-2</v>
      </c>
      <c r="E37" s="489">
        <f t="shared" si="0"/>
        <v>1.7958685898414768</v>
      </c>
      <c r="F37" s="96"/>
      <c r="G37" s="618">
        <f t="shared" si="2"/>
        <v>847.05103958911991</v>
      </c>
      <c r="H37" s="600">
        <v>5.0000000000000001E-3</v>
      </c>
      <c r="I37" s="600">
        <v>4.0000000000000001E-3</v>
      </c>
      <c r="J37" s="96"/>
      <c r="K37" s="84">
        <v>896.18</v>
      </c>
      <c r="L37" s="64">
        <v>5.0000000000000001E-3</v>
      </c>
      <c r="M37" s="64">
        <v>4.0000000000000001E-3</v>
      </c>
      <c r="N37" s="96"/>
      <c r="O37" s="618">
        <f t="shared" si="1"/>
        <v>497.50182052533006</v>
      </c>
      <c r="P37" s="621">
        <v>9.0000000000000011E-3</v>
      </c>
      <c r="Q37" s="621">
        <v>4.0999999999999995E-2</v>
      </c>
      <c r="R37" s="96"/>
      <c r="S37" s="344">
        <v>683.07</v>
      </c>
      <c r="T37" s="85">
        <v>9.0000000000000011E-3</v>
      </c>
      <c r="U37" s="85">
        <v>4.0999999999999995E-2</v>
      </c>
      <c r="V37" s="96"/>
      <c r="W37" s="84"/>
      <c r="X37" s="64"/>
      <c r="Y37" s="64"/>
      <c r="Z37" s="96"/>
      <c r="AA37" s="84">
        <v>546.98</v>
      </c>
      <c r="AB37" s="64">
        <v>2E-3</v>
      </c>
      <c r="AC37" s="64">
        <v>3.0000000000000001E-3</v>
      </c>
      <c r="AD37" s="96"/>
      <c r="AE37" s="84">
        <v>786.7</v>
      </c>
      <c r="AF37" s="64">
        <v>6.9999999999999993E-3</v>
      </c>
      <c r="AG37" s="64">
        <v>2.4E-2</v>
      </c>
      <c r="AH37" s="96"/>
      <c r="AI37" s="123" t="s">
        <v>125</v>
      </c>
      <c r="AJ37" s="124" t="s">
        <v>125</v>
      </c>
      <c r="AK37" s="84" t="s">
        <v>125</v>
      </c>
      <c r="AL37" s="125"/>
      <c r="AM37" s="457">
        <v>739</v>
      </c>
      <c r="AN37" s="492">
        <f t="shared" si="8"/>
        <v>1.5109890109890074</v>
      </c>
      <c r="AO37" s="358">
        <f t="shared" si="9"/>
        <v>0.76230076230076804</v>
      </c>
      <c r="AP37" s="125"/>
      <c r="AQ37" s="749">
        <v>715.00731800000005</v>
      </c>
      <c r="AR37" s="376">
        <v>1.2E-2</v>
      </c>
      <c r="AS37" s="125"/>
      <c r="AT37" s="749">
        <v>650.53050399999995</v>
      </c>
      <c r="AU37" s="376">
        <v>9.0000000000000011E-3</v>
      </c>
      <c r="AV37" s="749">
        <v>676.12456799999995</v>
      </c>
      <c r="AW37" s="376">
        <v>1.9E-2</v>
      </c>
      <c r="AX37" s="96"/>
      <c r="AY37" s="126">
        <f t="shared" si="4"/>
        <v>2.7999999999999997E-2</v>
      </c>
      <c r="AZ37" s="126">
        <f t="shared" si="5"/>
        <v>4.0000000000000001E-3</v>
      </c>
      <c r="BA37" s="126">
        <f t="shared" si="6"/>
        <v>4.0999999999999995E-2</v>
      </c>
      <c r="BB37" s="126">
        <f t="shared" si="7"/>
        <v>1.9E-2</v>
      </c>
      <c r="BC37" s="125"/>
      <c r="BD37" s="231">
        <v>-3.2000000000000001E-2</v>
      </c>
      <c r="BE37" s="493"/>
      <c r="BF37" s="493"/>
      <c r="BG37" s="110"/>
      <c r="BH37" s="376"/>
      <c r="BI37" s="457"/>
      <c r="BJ37" s="457"/>
    </row>
    <row r="38" spans="1:62" customFormat="1">
      <c r="A38" s="61">
        <v>34759</v>
      </c>
      <c r="B38" s="743">
        <v>643.32699300000002</v>
      </c>
      <c r="C38" s="376">
        <v>1.2E-2</v>
      </c>
      <c r="D38" s="376">
        <v>0.04</v>
      </c>
      <c r="E38" s="489">
        <f t="shared" si="0"/>
        <v>1.7751470285345232</v>
      </c>
      <c r="F38" s="96"/>
      <c r="G38" s="618">
        <f t="shared" si="2"/>
        <v>846.26654053440006</v>
      </c>
      <c r="H38" s="600">
        <v>-1E-3</v>
      </c>
      <c r="I38" s="600">
        <v>6.9999999999999993E-3</v>
      </c>
      <c r="J38" s="96"/>
      <c r="K38" s="84">
        <v>895.35</v>
      </c>
      <c r="L38" s="64">
        <v>-1E-3</v>
      </c>
      <c r="M38" s="64">
        <v>6.9999999999999993E-3</v>
      </c>
      <c r="N38" s="96"/>
      <c r="O38" s="618">
        <f t="shared" si="1"/>
        <v>502.27967922597003</v>
      </c>
      <c r="P38" s="621">
        <v>0.01</v>
      </c>
      <c r="Q38" s="621">
        <v>4.4000000000000004E-2</v>
      </c>
      <c r="R38" s="96"/>
      <c r="S38" s="344">
        <v>689.63</v>
      </c>
      <c r="T38" s="85">
        <v>0.01</v>
      </c>
      <c r="U38" s="85">
        <v>4.4000000000000004E-2</v>
      </c>
      <c r="V38" s="96"/>
      <c r="W38" s="84"/>
      <c r="X38" s="64"/>
      <c r="Y38" s="64"/>
      <c r="Z38" s="96"/>
      <c r="AA38" s="84">
        <v>543.16</v>
      </c>
      <c r="AB38" s="64">
        <v>-6.9999999999999993E-3</v>
      </c>
      <c r="AC38" s="64">
        <v>2.8999999999999998E-2</v>
      </c>
      <c r="AD38" s="96"/>
      <c r="AE38" s="84">
        <v>792.69</v>
      </c>
      <c r="AF38" s="64">
        <v>8.0000000000000002E-3</v>
      </c>
      <c r="AG38" s="64">
        <v>2.7999999999999997E-2</v>
      </c>
      <c r="AH38" s="96"/>
      <c r="AI38" s="123" t="s">
        <v>125</v>
      </c>
      <c r="AJ38" s="124" t="s">
        <v>125</v>
      </c>
      <c r="AK38" s="84" t="s">
        <v>125</v>
      </c>
      <c r="AL38" s="125"/>
      <c r="AM38" s="457">
        <v>739</v>
      </c>
      <c r="AN38" s="492">
        <f t="shared" si="8"/>
        <v>0</v>
      </c>
      <c r="AO38" s="358">
        <f t="shared" si="9"/>
        <v>1.6666666666666572</v>
      </c>
      <c r="AP38" s="125"/>
      <c r="AQ38" s="749">
        <v>717.80578100000002</v>
      </c>
      <c r="AR38" s="376">
        <v>1.3000000000000001E-2</v>
      </c>
      <c r="AS38" s="125"/>
      <c r="AT38" s="749">
        <v>651.19363399999997</v>
      </c>
      <c r="AU38" s="376">
        <v>1.1000000000000001E-2</v>
      </c>
      <c r="AV38" s="749">
        <v>676.12456799999995</v>
      </c>
      <c r="AW38" s="376">
        <v>1.7000000000000001E-2</v>
      </c>
      <c r="AX38" s="96"/>
      <c r="AY38" s="126">
        <f t="shared" si="4"/>
        <v>0.04</v>
      </c>
      <c r="AZ38" s="126">
        <f t="shared" si="5"/>
        <v>6.9999999999999993E-3</v>
      </c>
      <c r="BA38" s="126">
        <f t="shared" si="6"/>
        <v>4.4000000000000004E-2</v>
      </c>
      <c r="BB38" s="126">
        <f t="shared" si="7"/>
        <v>1.7000000000000001E-2</v>
      </c>
      <c r="BC38" s="125"/>
      <c r="BD38" s="231">
        <v>-3.7000000000000005E-2</v>
      </c>
      <c r="BE38" s="493"/>
      <c r="BF38" s="493"/>
      <c r="BG38" s="110"/>
      <c r="BH38" s="376"/>
      <c r="BI38" s="457"/>
      <c r="BJ38" s="457"/>
    </row>
    <row r="39" spans="1:62" customFormat="1">
      <c r="A39" s="61">
        <v>34851</v>
      </c>
      <c r="B39" s="743">
        <v>649.51283000000001</v>
      </c>
      <c r="C39" s="376">
        <v>0.01</v>
      </c>
      <c r="D39" s="376">
        <v>4.5999999999999999E-2</v>
      </c>
      <c r="E39" s="489">
        <f t="shared" si="0"/>
        <v>1.7582408649264094</v>
      </c>
      <c r="F39" s="96"/>
      <c r="G39" s="618">
        <f t="shared" si="2"/>
        <v>851.31379951296003</v>
      </c>
      <c r="H39" s="600">
        <v>6.0000000000000001E-3</v>
      </c>
      <c r="I39" s="600">
        <v>1.3000000000000001E-2</v>
      </c>
      <c r="J39" s="96"/>
      <c r="K39" s="84">
        <v>900.69</v>
      </c>
      <c r="L39" s="64">
        <v>6.0000000000000001E-3</v>
      </c>
      <c r="M39" s="64">
        <v>1.3000000000000001E-2</v>
      </c>
      <c r="N39" s="96"/>
      <c r="O39" s="618">
        <f t="shared" si="1"/>
        <v>505.62272365218007</v>
      </c>
      <c r="P39" s="621">
        <v>6.9999999999999993E-3</v>
      </c>
      <c r="Q39" s="621">
        <v>4.0999999999999995E-2</v>
      </c>
      <c r="R39" s="96"/>
      <c r="S39" s="344">
        <v>694.22</v>
      </c>
      <c r="T39" s="85">
        <v>6.9999999999999993E-3</v>
      </c>
      <c r="U39" s="85">
        <v>4.0999999999999995E-2</v>
      </c>
      <c r="V39" s="96"/>
      <c r="W39" s="84"/>
      <c r="X39" s="64"/>
      <c r="Y39" s="64"/>
      <c r="Z39" s="96"/>
      <c r="AA39" s="84">
        <v>542.61</v>
      </c>
      <c r="AB39" s="64">
        <v>-1E-3</v>
      </c>
      <c r="AC39" s="64">
        <v>2.6000000000000002E-2</v>
      </c>
      <c r="AD39" s="96"/>
      <c r="AE39" s="84">
        <v>797.18</v>
      </c>
      <c r="AF39" s="64">
        <v>6.0000000000000001E-3</v>
      </c>
      <c r="AG39" s="64">
        <v>2.7000000000000003E-2</v>
      </c>
      <c r="AH39" s="96"/>
      <c r="AI39" s="123" t="s">
        <v>125</v>
      </c>
      <c r="AJ39" s="124" t="s">
        <v>125</v>
      </c>
      <c r="AK39" s="84" t="s">
        <v>125</v>
      </c>
      <c r="AL39" s="125"/>
      <c r="AM39" s="457">
        <v>738</v>
      </c>
      <c r="AN39" s="492">
        <f t="shared" si="8"/>
        <v>-0.13531799729364025</v>
      </c>
      <c r="AO39" s="358">
        <f t="shared" si="9"/>
        <v>2.2932592077831799</v>
      </c>
      <c r="AP39" s="125"/>
      <c r="AQ39" s="749">
        <v>719.904628</v>
      </c>
      <c r="AR39" s="376">
        <v>1.3999999999999999E-2</v>
      </c>
      <c r="AS39" s="125"/>
      <c r="AT39" s="749">
        <v>651.856764</v>
      </c>
      <c r="AU39" s="376">
        <v>8.0000000000000002E-3</v>
      </c>
      <c r="AV39" s="749">
        <v>678.89273400000002</v>
      </c>
      <c r="AW39" s="376">
        <v>1.6E-2</v>
      </c>
      <c r="AX39" s="96"/>
      <c r="AY39" s="126">
        <f t="shared" si="4"/>
        <v>4.5999999999999999E-2</v>
      </c>
      <c r="AZ39" s="126">
        <f t="shared" si="5"/>
        <v>1.3000000000000001E-2</v>
      </c>
      <c r="BA39" s="126">
        <f t="shared" si="6"/>
        <v>4.0999999999999995E-2</v>
      </c>
      <c r="BB39" s="126">
        <f t="shared" si="7"/>
        <v>1.6E-2</v>
      </c>
      <c r="BC39" s="125"/>
      <c r="BD39" s="231">
        <v>-3.7000000000000005E-2</v>
      </c>
      <c r="BE39" s="493"/>
      <c r="BF39" s="493"/>
      <c r="BG39" s="110"/>
      <c r="BH39" s="376"/>
      <c r="BI39" s="457"/>
      <c r="BJ39" s="457"/>
    </row>
    <row r="40" spans="1:62" customFormat="1">
      <c r="A40" s="61">
        <v>34943</v>
      </c>
      <c r="B40" s="743">
        <v>650.74999700000001</v>
      </c>
      <c r="C40" s="376">
        <v>2E-3</v>
      </c>
      <c r="D40" s="376">
        <v>3.5000000000000003E-2</v>
      </c>
      <c r="E40" s="489">
        <f t="shared" si="0"/>
        <v>1.7548982024812825</v>
      </c>
      <c r="F40" s="96"/>
      <c r="G40" s="618">
        <f t="shared" si="2"/>
        <v>845.15122862527994</v>
      </c>
      <c r="H40" s="600">
        <v>-6.9999999999999993E-3</v>
      </c>
      <c r="I40" s="600">
        <v>3.0000000000000001E-3</v>
      </c>
      <c r="J40" s="96"/>
      <c r="K40" s="84">
        <v>894.17</v>
      </c>
      <c r="L40" s="64">
        <v>-6.9999999999999993E-3</v>
      </c>
      <c r="M40" s="64">
        <v>3.0000000000000001E-3</v>
      </c>
      <c r="N40" s="96"/>
      <c r="O40" s="618">
        <f t="shared" si="1"/>
        <v>511.85724659082001</v>
      </c>
      <c r="P40" s="621">
        <v>1.2E-2</v>
      </c>
      <c r="Q40" s="621">
        <v>3.7999999999999999E-2</v>
      </c>
      <c r="R40" s="96"/>
      <c r="S40" s="344">
        <v>702.78</v>
      </c>
      <c r="T40" s="85">
        <v>1.2E-2</v>
      </c>
      <c r="U40" s="85">
        <v>3.7999999999999999E-2</v>
      </c>
      <c r="V40" s="96"/>
      <c r="W40" s="84"/>
      <c r="X40" s="64"/>
      <c r="Y40" s="64"/>
      <c r="Z40" s="96"/>
      <c r="AA40" s="84">
        <v>531.71</v>
      </c>
      <c r="AB40" s="64">
        <v>-0.02</v>
      </c>
      <c r="AC40" s="64">
        <v>-2.6000000000000002E-2</v>
      </c>
      <c r="AD40" s="96"/>
      <c r="AE40" s="84">
        <v>806.22</v>
      </c>
      <c r="AF40" s="64">
        <v>1.1000000000000001E-2</v>
      </c>
      <c r="AG40" s="64">
        <v>3.2000000000000001E-2</v>
      </c>
      <c r="AH40" s="96"/>
      <c r="AI40" s="123" t="s">
        <v>125</v>
      </c>
      <c r="AJ40" s="124" t="s">
        <v>125</v>
      </c>
      <c r="AK40" s="84" t="s">
        <v>125</v>
      </c>
      <c r="AL40" s="125"/>
      <c r="AM40" s="457">
        <v>744</v>
      </c>
      <c r="AN40" s="492">
        <f t="shared" si="8"/>
        <v>0.81300813008130035</v>
      </c>
      <c r="AO40" s="358">
        <f t="shared" si="9"/>
        <v>2.5996533795493946</v>
      </c>
      <c r="AP40" s="125"/>
      <c r="AQ40" s="749">
        <v>724.10232299999996</v>
      </c>
      <c r="AR40" s="376">
        <v>1.4999999999999999E-2</v>
      </c>
      <c r="AS40" s="125"/>
      <c r="AT40" s="749">
        <v>653.84615399999996</v>
      </c>
      <c r="AU40" s="376">
        <v>6.0000000000000001E-3</v>
      </c>
      <c r="AV40" s="749">
        <v>680.96885799999995</v>
      </c>
      <c r="AW40" s="376">
        <v>1.2E-2</v>
      </c>
      <c r="AX40" s="96"/>
      <c r="AY40" s="126">
        <f t="shared" si="4"/>
        <v>3.5000000000000003E-2</v>
      </c>
      <c r="AZ40" s="126">
        <f t="shared" si="5"/>
        <v>3.0000000000000001E-3</v>
      </c>
      <c r="BA40" s="126">
        <f t="shared" si="6"/>
        <v>3.7999999999999999E-2</v>
      </c>
      <c r="BB40" s="126">
        <f t="shared" si="7"/>
        <v>1.2E-2</v>
      </c>
      <c r="BC40" s="125"/>
      <c r="BD40" s="231">
        <v>-0.04</v>
      </c>
      <c r="BE40" s="493"/>
      <c r="BF40" s="493"/>
      <c r="BG40" s="110"/>
      <c r="BH40" s="376"/>
      <c r="BI40" s="457"/>
      <c r="BJ40" s="457"/>
    </row>
    <row r="41" spans="1:62" customFormat="1">
      <c r="A41" s="61">
        <v>35034</v>
      </c>
      <c r="B41" s="743">
        <v>654.46149800000001</v>
      </c>
      <c r="C41" s="376">
        <v>6.0000000000000001E-3</v>
      </c>
      <c r="D41" s="376">
        <v>2.8999999999999998E-2</v>
      </c>
      <c r="E41" s="489">
        <f t="shared" si="0"/>
        <v>1.7449460411191371</v>
      </c>
      <c r="F41" s="96"/>
      <c r="G41" s="618">
        <f t="shared" si="2"/>
        <v>846.32325130944002</v>
      </c>
      <c r="H41" s="600">
        <v>1E-3</v>
      </c>
      <c r="I41" s="600">
        <v>-1E-3</v>
      </c>
      <c r="J41" s="96"/>
      <c r="K41" s="84">
        <v>895.41</v>
      </c>
      <c r="L41" s="64">
        <v>1E-3</v>
      </c>
      <c r="M41" s="64">
        <v>-1E-3</v>
      </c>
      <c r="N41" s="96"/>
      <c r="O41" s="618">
        <f t="shared" si="1"/>
        <v>516.54042211599005</v>
      </c>
      <c r="P41" s="621">
        <v>9.0000000000000011E-3</v>
      </c>
      <c r="Q41" s="621">
        <v>3.7999999999999999E-2</v>
      </c>
      <c r="R41" s="96"/>
      <c r="S41" s="344">
        <v>709.21</v>
      </c>
      <c r="T41" s="85">
        <v>9.0000000000000011E-3</v>
      </c>
      <c r="U41" s="85">
        <v>3.7999999999999999E-2</v>
      </c>
      <c r="V41" s="96"/>
      <c r="W41" s="84"/>
      <c r="X41" s="64"/>
      <c r="Y41" s="64"/>
      <c r="Z41" s="96"/>
      <c r="AA41" s="84">
        <v>532.79999999999995</v>
      </c>
      <c r="AB41" s="64">
        <v>2E-3</v>
      </c>
      <c r="AC41" s="64">
        <v>-2.6000000000000002E-2</v>
      </c>
      <c r="AD41" s="96"/>
      <c r="AE41" s="84">
        <v>810.33</v>
      </c>
      <c r="AF41" s="64">
        <v>5.0000000000000001E-3</v>
      </c>
      <c r="AG41" s="64">
        <v>0.03</v>
      </c>
      <c r="AH41" s="96"/>
      <c r="AI41" s="123" t="s">
        <v>125</v>
      </c>
      <c r="AJ41" s="124" t="s">
        <v>125</v>
      </c>
      <c r="AK41" s="84" t="s">
        <v>125</v>
      </c>
      <c r="AL41" s="125"/>
      <c r="AM41" s="457">
        <v>748</v>
      </c>
      <c r="AN41" s="492">
        <f t="shared" si="8"/>
        <v>0.53763440860214473</v>
      </c>
      <c r="AO41" s="358">
        <f t="shared" si="9"/>
        <v>2.097661623108678</v>
      </c>
      <c r="AP41" s="125"/>
      <c r="AQ41" s="749">
        <v>728.30001800000002</v>
      </c>
      <c r="AR41" s="376">
        <v>1.9E-2</v>
      </c>
      <c r="AS41" s="125"/>
      <c r="AT41" s="749">
        <v>654.50928399999998</v>
      </c>
      <c r="AU41" s="376">
        <v>6.0000000000000001E-3</v>
      </c>
      <c r="AV41" s="749">
        <v>680.27681700000005</v>
      </c>
      <c r="AW41" s="376">
        <v>6.0000000000000001E-3</v>
      </c>
      <c r="AX41" s="96"/>
      <c r="AY41" s="126">
        <f t="shared" si="4"/>
        <v>2.8999999999999998E-2</v>
      </c>
      <c r="AZ41" s="126">
        <f t="shared" si="5"/>
        <v>-1E-3</v>
      </c>
      <c r="BA41" s="126">
        <f t="shared" si="6"/>
        <v>3.7999999999999999E-2</v>
      </c>
      <c r="BB41" s="126">
        <f t="shared" si="7"/>
        <v>6.0000000000000001E-3</v>
      </c>
      <c r="BC41" s="125"/>
      <c r="BD41" s="231">
        <v>-0.04</v>
      </c>
      <c r="BE41" s="493"/>
      <c r="BF41" s="493"/>
      <c r="BG41" s="110"/>
      <c r="BH41" s="376"/>
      <c r="BI41" s="457"/>
      <c r="BJ41" s="457"/>
    </row>
    <row r="42" spans="1:62" customFormat="1">
      <c r="A42" s="61">
        <v>35125</v>
      </c>
      <c r="B42" s="743">
        <v>657.55441699999994</v>
      </c>
      <c r="C42" s="376">
        <v>5.0000000000000001E-3</v>
      </c>
      <c r="D42" s="376">
        <v>2.2000000000000002E-2</v>
      </c>
      <c r="E42" s="489">
        <f t="shared" si="0"/>
        <v>1.7367383907330671</v>
      </c>
      <c r="F42" s="96"/>
      <c r="G42" s="618">
        <f t="shared" si="2"/>
        <v>842.42911142335993</v>
      </c>
      <c r="H42" s="600">
        <v>-5.0000000000000001E-3</v>
      </c>
      <c r="I42" s="600">
        <v>-5.0000000000000001E-3</v>
      </c>
      <c r="J42" s="96"/>
      <c r="K42" s="84">
        <v>891.29</v>
      </c>
      <c r="L42" s="64">
        <v>-5.0000000000000001E-3</v>
      </c>
      <c r="M42" s="64">
        <v>-5.0000000000000001E-3</v>
      </c>
      <c r="N42" s="96"/>
      <c r="O42" s="618">
        <f t="shared" si="1"/>
        <v>524.78514170307005</v>
      </c>
      <c r="P42" s="621">
        <v>1.6E-2</v>
      </c>
      <c r="Q42" s="621">
        <v>4.4999999999999998E-2</v>
      </c>
      <c r="R42" s="96"/>
      <c r="S42" s="344">
        <v>720.53</v>
      </c>
      <c r="T42" s="85">
        <v>1.6E-2</v>
      </c>
      <c r="U42" s="85">
        <v>4.4999999999999998E-2</v>
      </c>
      <c r="V42" s="96"/>
      <c r="W42" s="84"/>
      <c r="X42" s="64"/>
      <c r="Y42" s="64"/>
      <c r="Z42" s="96"/>
      <c r="AA42" s="84">
        <v>538.79999999999995</v>
      </c>
      <c r="AB42" s="64">
        <v>1.1000000000000001E-2</v>
      </c>
      <c r="AC42" s="64">
        <v>-8.0000000000000002E-3</v>
      </c>
      <c r="AD42" s="96"/>
      <c r="AE42" s="84">
        <v>814.54</v>
      </c>
      <c r="AF42" s="64">
        <v>5.0000000000000001E-3</v>
      </c>
      <c r="AG42" s="64">
        <v>2.7999999999999997E-2</v>
      </c>
      <c r="AH42" s="96"/>
      <c r="AI42" s="123" t="s">
        <v>125</v>
      </c>
      <c r="AJ42" s="124" t="s">
        <v>125</v>
      </c>
      <c r="AK42" s="84" t="s">
        <v>125</v>
      </c>
      <c r="AL42" s="125"/>
      <c r="AM42" s="457">
        <v>753</v>
      </c>
      <c r="AN42" s="492">
        <f t="shared" si="8"/>
        <v>0.66844919786095147</v>
      </c>
      <c r="AO42" s="358">
        <f t="shared" si="9"/>
        <v>1.8784153005464361</v>
      </c>
      <c r="AP42" s="125"/>
      <c r="AQ42" s="749">
        <v>731.79809599999999</v>
      </c>
      <c r="AR42" s="376">
        <v>1.9E-2</v>
      </c>
      <c r="AS42" s="125"/>
      <c r="AT42" s="749">
        <v>657.16180399999996</v>
      </c>
      <c r="AU42" s="376">
        <v>9.0000000000000011E-3</v>
      </c>
      <c r="AV42" s="749">
        <v>681.66089999999997</v>
      </c>
      <c r="AW42" s="376">
        <v>8.0000000000000002E-3</v>
      </c>
      <c r="AX42" s="96"/>
      <c r="AY42" s="126">
        <f t="shared" si="4"/>
        <v>2.2000000000000002E-2</v>
      </c>
      <c r="AZ42" s="126">
        <f t="shared" si="5"/>
        <v>-5.0000000000000001E-3</v>
      </c>
      <c r="BA42" s="126">
        <f t="shared" si="6"/>
        <v>4.4999999999999998E-2</v>
      </c>
      <c r="BB42" s="126">
        <f t="shared" si="7"/>
        <v>8.0000000000000002E-3</v>
      </c>
      <c r="BC42" s="125"/>
      <c r="BD42" s="231">
        <v>-4.2000000000000003E-2</v>
      </c>
      <c r="BE42" s="493"/>
      <c r="BF42" s="493"/>
      <c r="BG42" s="110"/>
      <c r="BH42" s="376"/>
      <c r="BI42" s="457"/>
      <c r="BJ42" s="457"/>
    </row>
    <row r="43" spans="1:62" customFormat="1">
      <c r="A43" s="61">
        <v>35217</v>
      </c>
      <c r="B43" s="743">
        <v>662.50308600000005</v>
      </c>
      <c r="C43" s="376">
        <v>8.0000000000000002E-3</v>
      </c>
      <c r="D43" s="376">
        <v>0.02</v>
      </c>
      <c r="E43" s="489">
        <f t="shared" si="0"/>
        <v>1.7237655554105598</v>
      </c>
      <c r="F43" s="96"/>
      <c r="G43" s="618">
        <f t="shared" si="2"/>
        <v>845.92627588415996</v>
      </c>
      <c r="H43" s="600">
        <v>4.0000000000000001E-3</v>
      </c>
      <c r="I43" s="600">
        <v>-6.0000000000000001E-3</v>
      </c>
      <c r="J43" s="96"/>
      <c r="K43" s="84">
        <v>894.99</v>
      </c>
      <c r="L43" s="64">
        <v>4.0000000000000001E-3</v>
      </c>
      <c r="M43" s="64">
        <v>-6.0000000000000001E-3</v>
      </c>
      <c r="N43" s="96"/>
      <c r="O43" s="618">
        <f t="shared" si="1"/>
        <v>530.43699894651002</v>
      </c>
      <c r="P43" s="621">
        <v>1.1000000000000001E-2</v>
      </c>
      <c r="Q43" s="621">
        <v>4.9000000000000002E-2</v>
      </c>
      <c r="R43" s="96"/>
      <c r="S43" s="344">
        <v>728.29</v>
      </c>
      <c r="T43" s="85">
        <v>1.1000000000000001E-2</v>
      </c>
      <c r="U43" s="85">
        <v>4.9000000000000002E-2</v>
      </c>
      <c r="V43" s="96"/>
      <c r="W43" s="84"/>
      <c r="X43" s="64"/>
      <c r="Y43" s="64"/>
      <c r="Z43" s="96"/>
      <c r="AA43" s="84">
        <v>538.79999999999995</v>
      </c>
      <c r="AB43" s="64">
        <v>0</v>
      </c>
      <c r="AC43" s="64">
        <v>-6.9999999999999993E-3</v>
      </c>
      <c r="AD43" s="96"/>
      <c r="AE43" s="84">
        <v>820.87</v>
      </c>
      <c r="AF43" s="64">
        <v>8.0000000000000002E-3</v>
      </c>
      <c r="AG43" s="64">
        <v>0.03</v>
      </c>
      <c r="AH43" s="96"/>
      <c r="AI43" s="123" t="s">
        <v>125</v>
      </c>
      <c r="AJ43" s="124" t="s">
        <v>125</v>
      </c>
      <c r="AK43" s="84" t="s">
        <v>125</v>
      </c>
      <c r="AL43" s="125"/>
      <c r="AM43" s="457">
        <v>757</v>
      </c>
      <c r="AN43" s="492">
        <f t="shared" si="8"/>
        <v>0.5312084993359889</v>
      </c>
      <c r="AO43" s="358">
        <f t="shared" si="9"/>
        <v>1.9701086956521721</v>
      </c>
      <c r="AP43" s="125"/>
      <c r="AQ43" s="749">
        <v>733.89694399999996</v>
      </c>
      <c r="AR43" s="376">
        <v>1.9E-2</v>
      </c>
      <c r="AS43" s="125"/>
      <c r="AT43" s="749">
        <v>655.83554400000003</v>
      </c>
      <c r="AU43" s="376">
        <v>6.0000000000000001E-3</v>
      </c>
      <c r="AV43" s="749">
        <v>680.96885799999995</v>
      </c>
      <c r="AW43" s="376">
        <v>3.0000000000000001E-3</v>
      </c>
      <c r="AX43" s="96"/>
      <c r="AY43" s="126">
        <f t="shared" si="4"/>
        <v>0.02</v>
      </c>
      <c r="AZ43" s="126">
        <f t="shared" si="5"/>
        <v>-6.0000000000000001E-3</v>
      </c>
      <c r="BA43" s="126">
        <f t="shared" si="6"/>
        <v>4.9000000000000002E-2</v>
      </c>
      <c r="BB43" s="126">
        <f t="shared" si="7"/>
        <v>3.0000000000000001E-3</v>
      </c>
      <c r="BC43" s="125"/>
      <c r="BD43" s="231">
        <v>-4.4999999999999998E-2</v>
      </c>
      <c r="BE43" s="493"/>
      <c r="BF43" s="493"/>
      <c r="BG43" s="110"/>
      <c r="BH43" s="376"/>
      <c r="BI43" s="457"/>
      <c r="BJ43" s="457"/>
    </row>
    <row r="44" spans="1:62" customFormat="1">
      <c r="A44" s="61">
        <v>35309</v>
      </c>
      <c r="B44" s="743">
        <v>666.21458700000005</v>
      </c>
      <c r="C44" s="376">
        <v>6.0000000000000001E-3</v>
      </c>
      <c r="D44" s="376">
        <v>2.4E-2</v>
      </c>
      <c r="E44" s="489">
        <f t="shared" si="0"/>
        <v>1.7141624069543224</v>
      </c>
      <c r="F44" s="96"/>
      <c r="G44" s="618">
        <f t="shared" si="2"/>
        <v>844.6502834457599</v>
      </c>
      <c r="H44" s="600">
        <v>-1E-3</v>
      </c>
      <c r="I44" s="600">
        <v>-1E-3</v>
      </c>
      <c r="J44" s="96"/>
      <c r="K44" s="84">
        <v>893.64</v>
      </c>
      <c r="L44" s="64">
        <v>-1E-3</v>
      </c>
      <c r="M44" s="64">
        <v>-1E-3</v>
      </c>
      <c r="N44" s="96"/>
      <c r="O44" s="618">
        <f t="shared" si="1"/>
        <v>534.45739224339002</v>
      </c>
      <c r="P44" s="621">
        <v>8.0000000000000002E-3</v>
      </c>
      <c r="Q44" s="621">
        <v>4.4000000000000004E-2</v>
      </c>
      <c r="R44" s="96"/>
      <c r="S44" s="344">
        <v>733.81</v>
      </c>
      <c r="T44" s="85">
        <v>8.0000000000000002E-3</v>
      </c>
      <c r="U44" s="85">
        <v>4.4000000000000004E-2</v>
      </c>
      <c r="V44" s="96"/>
      <c r="W44" s="84"/>
      <c r="X44" s="64"/>
      <c r="Y44" s="64"/>
      <c r="Z44" s="96"/>
      <c r="AA44" s="84">
        <v>538.79999999999995</v>
      </c>
      <c r="AB44" s="64">
        <v>0</v>
      </c>
      <c r="AC44" s="64">
        <v>1.3000000000000001E-2</v>
      </c>
      <c r="AD44" s="96"/>
      <c r="AE44" s="84">
        <v>822.48</v>
      </c>
      <c r="AF44" s="64">
        <v>2E-3</v>
      </c>
      <c r="AG44" s="64">
        <v>0.02</v>
      </c>
      <c r="AH44" s="96"/>
      <c r="AI44" s="123" t="s">
        <v>125</v>
      </c>
      <c r="AJ44" s="124" t="s">
        <v>125</v>
      </c>
      <c r="AK44" s="84" t="s">
        <v>125</v>
      </c>
      <c r="AL44" s="125"/>
      <c r="AM44" s="457">
        <v>762</v>
      </c>
      <c r="AN44" s="492">
        <f t="shared" si="8"/>
        <v>0.66050198150593076</v>
      </c>
      <c r="AO44" s="358">
        <f t="shared" si="9"/>
        <v>2.0270270270270174</v>
      </c>
      <c r="AP44" s="125"/>
      <c r="AQ44" s="749">
        <v>738.09463800000003</v>
      </c>
      <c r="AR44" s="376">
        <v>1.9E-2</v>
      </c>
      <c r="AS44" s="125"/>
      <c r="AT44" s="749">
        <v>656.49867400000005</v>
      </c>
      <c r="AU44" s="376">
        <v>4.0000000000000001E-3</v>
      </c>
      <c r="AV44" s="749">
        <v>683.73702400000002</v>
      </c>
      <c r="AW44" s="376">
        <v>4.0000000000000001E-3</v>
      </c>
      <c r="AX44" s="96"/>
      <c r="AY44" s="126">
        <f t="shared" si="4"/>
        <v>2.4E-2</v>
      </c>
      <c r="AZ44" s="126">
        <f t="shared" si="5"/>
        <v>-1E-3</v>
      </c>
      <c r="BA44" s="126">
        <f t="shared" si="6"/>
        <v>4.4000000000000004E-2</v>
      </c>
      <c r="BB44" s="126">
        <f t="shared" si="7"/>
        <v>4.0000000000000001E-3</v>
      </c>
      <c r="BC44" s="125"/>
      <c r="BD44" s="231">
        <v>-4.5999999999999999E-2</v>
      </c>
      <c r="BE44" s="493"/>
      <c r="BF44" s="493"/>
      <c r="BG44" s="110"/>
      <c r="BH44" s="376"/>
      <c r="BI44" s="457"/>
      <c r="BJ44" s="457"/>
    </row>
    <row r="45" spans="1:62" customFormat="1">
      <c r="A45" s="61">
        <v>35400</v>
      </c>
      <c r="B45" s="743">
        <v>671.16325700000004</v>
      </c>
      <c r="C45" s="376">
        <v>6.9999999999999993E-3</v>
      </c>
      <c r="D45" s="376">
        <v>2.6000000000000002E-2</v>
      </c>
      <c r="E45" s="489">
        <f t="shared" si="0"/>
        <v>1.7015234193608426</v>
      </c>
      <c r="F45" s="96"/>
      <c r="G45" s="618">
        <f t="shared" si="2"/>
        <v>847.07939497664006</v>
      </c>
      <c r="H45" s="600">
        <v>3.0000000000000001E-3</v>
      </c>
      <c r="I45" s="600">
        <v>1E-3</v>
      </c>
      <c r="J45" s="96"/>
      <c r="K45" s="84">
        <v>896.21</v>
      </c>
      <c r="L45" s="64">
        <v>3.0000000000000001E-3</v>
      </c>
      <c r="M45" s="64">
        <v>1E-3</v>
      </c>
      <c r="N45" s="96"/>
      <c r="O45" s="618">
        <f t="shared" si="1"/>
        <v>539.3882006890201</v>
      </c>
      <c r="P45" s="621">
        <v>9.0000000000000011E-3</v>
      </c>
      <c r="Q45" s="621">
        <v>4.4000000000000004E-2</v>
      </c>
      <c r="R45" s="96"/>
      <c r="S45" s="344">
        <v>740.58</v>
      </c>
      <c r="T45" s="85">
        <v>9.0000000000000011E-3</v>
      </c>
      <c r="U45" s="85">
        <v>4.4000000000000004E-2</v>
      </c>
      <c r="V45" s="96"/>
      <c r="W45" s="84"/>
      <c r="X45" s="64"/>
      <c r="Y45" s="64"/>
      <c r="Z45" s="96"/>
      <c r="AA45" s="84">
        <v>544.25</v>
      </c>
      <c r="AB45" s="64">
        <v>0.01</v>
      </c>
      <c r="AC45" s="64">
        <v>2.1000000000000001E-2</v>
      </c>
      <c r="AD45" s="96"/>
      <c r="AE45" s="84">
        <v>827.21</v>
      </c>
      <c r="AF45" s="64">
        <v>6.0000000000000001E-3</v>
      </c>
      <c r="AG45" s="64">
        <v>2.1000000000000001E-2</v>
      </c>
      <c r="AH45" s="96"/>
      <c r="AI45" s="123" t="s">
        <v>125</v>
      </c>
      <c r="AJ45" s="124" t="s">
        <v>125</v>
      </c>
      <c r="AK45" s="84" t="s">
        <v>125</v>
      </c>
      <c r="AL45" s="125"/>
      <c r="AM45" s="457">
        <v>759</v>
      </c>
      <c r="AN45" s="492">
        <f t="shared" si="8"/>
        <v>-0.39370078740157055</v>
      </c>
      <c r="AO45" s="358">
        <f t="shared" si="9"/>
        <v>2.088245200404188</v>
      </c>
      <c r="AP45" s="125"/>
      <c r="AQ45" s="749">
        <v>742.99194899999998</v>
      </c>
      <c r="AR45" s="376">
        <v>0.02</v>
      </c>
      <c r="AS45" s="125"/>
      <c r="AT45" s="749">
        <v>657.16180399999996</v>
      </c>
      <c r="AU45" s="376">
        <v>4.0000000000000001E-3</v>
      </c>
      <c r="AV45" s="749">
        <v>684.42906600000003</v>
      </c>
      <c r="AW45" s="376">
        <v>6.0000000000000001E-3</v>
      </c>
      <c r="AX45" s="96"/>
      <c r="AY45" s="126">
        <f t="shared" si="4"/>
        <v>2.6000000000000002E-2</v>
      </c>
      <c r="AZ45" s="126">
        <f t="shared" si="5"/>
        <v>1E-3</v>
      </c>
      <c r="BA45" s="126">
        <f t="shared" si="6"/>
        <v>4.4000000000000004E-2</v>
      </c>
      <c r="BB45" s="126">
        <f t="shared" si="7"/>
        <v>6.0000000000000001E-3</v>
      </c>
      <c r="BC45" s="125"/>
      <c r="BD45" s="231">
        <v>-4.8000000000000001E-2</v>
      </c>
      <c r="BE45" s="493"/>
      <c r="BF45" s="493"/>
      <c r="BG45" s="110"/>
      <c r="BH45" s="376"/>
      <c r="BI45" s="457"/>
      <c r="BJ45" s="457"/>
    </row>
    <row r="46" spans="1:62" customFormat="1">
      <c r="A46" s="61">
        <v>35490</v>
      </c>
      <c r="B46" s="743">
        <v>669.30750599999999</v>
      </c>
      <c r="C46" s="376">
        <v>-3.0000000000000001E-3</v>
      </c>
      <c r="D46" s="376">
        <v>1.8000000000000002E-2</v>
      </c>
      <c r="E46" s="489">
        <f t="shared" si="0"/>
        <v>1.7062411369401258</v>
      </c>
      <c r="F46" s="96"/>
      <c r="G46" s="618">
        <f t="shared" si="2"/>
        <v>842.08884677311983</v>
      </c>
      <c r="H46" s="600">
        <v>-6.0000000000000001E-3</v>
      </c>
      <c r="I46" s="600">
        <v>0</v>
      </c>
      <c r="J46" s="96"/>
      <c r="K46" s="84">
        <v>890.93</v>
      </c>
      <c r="L46" s="64">
        <v>-6.0000000000000001E-3</v>
      </c>
      <c r="M46" s="64">
        <v>0</v>
      </c>
      <c r="N46" s="96"/>
      <c r="O46" s="618">
        <f t="shared" si="1"/>
        <v>544.02039296586008</v>
      </c>
      <c r="P46" s="621">
        <v>9.0000000000000011E-3</v>
      </c>
      <c r="Q46" s="621">
        <v>3.7000000000000005E-2</v>
      </c>
      <c r="R46" s="96"/>
      <c r="S46" s="344">
        <v>746.94</v>
      </c>
      <c r="T46" s="85">
        <v>9.0000000000000011E-3</v>
      </c>
      <c r="U46" s="85">
        <v>3.7000000000000005E-2</v>
      </c>
      <c r="V46" s="96"/>
      <c r="W46" s="84"/>
      <c r="X46" s="64"/>
      <c r="Y46" s="64"/>
      <c r="Z46" s="96"/>
      <c r="AA46" s="84">
        <v>543.16</v>
      </c>
      <c r="AB46" s="64">
        <v>-2E-3</v>
      </c>
      <c r="AC46" s="64">
        <v>8.0000000000000002E-3</v>
      </c>
      <c r="AD46" s="96"/>
      <c r="AE46" s="84">
        <v>825.8</v>
      </c>
      <c r="AF46" s="64">
        <v>-2E-3</v>
      </c>
      <c r="AG46" s="64">
        <v>1.3999999999999999E-2</v>
      </c>
      <c r="AH46" s="96"/>
      <c r="AI46" s="123" t="s">
        <v>125</v>
      </c>
      <c r="AJ46" s="124" t="s">
        <v>125</v>
      </c>
      <c r="AK46" s="84" t="s">
        <v>125</v>
      </c>
      <c r="AL46" s="125"/>
      <c r="AM46" s="457">
        <v>756</v>
      </c>
      <c r="AN46" s="492">
        <f t="shared" si="8"/>
        <v>-0.39525691699604693</v>
      </c>
      <c r="AO46" s="358">
        <f t="shared" si="9"/>
        <v>1.7096882333221544</v>
      </c>
      <c r="AP46" s="125"/>
      <c r="AQ46" s="749">
        <v>747.88925900000004</v>
      </c>
      <c r="AR46" s="376">
        <v>2.2000000000000002E-2</v>
      </c>
      <c r="AS46" s="125"/>
      <c r="AT46" s="749">
        <v>657.82493399999998</v>
      </c>
      <c r="AU46" s="376">
        <v>1E-3</v>
      </c>
      <c r="AV46" s="749">
        <v>685.81314899999995</v>
      </c>
      <c r="AW46" s="376">
        <v>6.0000000000000001E-3</v>
      </c>
      <c r="AX46" s="96"/>
      <c r="AY46" s="126">
        <f t="shared" si="4"/>
        <v>1.8000000000000002E-2</v>
      </c>
      <c r="AZ46" s="126">
        <f t="shared" si="5"/>
        <v>0</v>
      </c>
      <c r="BA46" s="126">
        <f t="shared" si="6"/>
        <v>3.7000000000000005E-2</v>
      </c>
      <c r="BB46" s="126">
        <f t="shared" si="7"/>
        <v>6.0000000000000001E-3</v>
      </c>
      <c r="BC46" s="125"/>
      <c r="BD46" s="231">
        <v>-5.0999999999999997E-2</v>
      </c>
      <c r="BE46" s="493"/>
      <c r="BF46" s="493"/>
      <c r="BG46" s="110"/>
      <c r="BH46" s="376"/>
      <c r="BI46" s="457"/>
      <c r="BJ46" s="457"/>
    </row>
    <row r="47" spans="1:62" customFormat="1">
      <c r="A47" s="61">
        <v>35582</v>
      </c>
      <c r="B47" s="743">
        <v>669.92609000000004</v>
      </c>
      <c r="C47" s="376">
        <v>1E-3</v>
      </c>
      <c r="D47" s="376">
        <v>1.1000000000000001E-2</v>
      </c>
      <c r="E47" s="489">
        <f t="shared" si="0"/>
        <v>1.7046656594610308</v>
      </c>
      <c r="F47" s="96"/>
      <c r="G47" s="618">
        <f t="shared" si="2"/>
        <v>840.43478250111991</v>
      </c>
      <c r="H47" s="600">
        <v>-2E-3</v>
      </c>
      <c r="I47" s="600">
        <v>-6.0000000000000001E-3</v>
      </c>
      <c r="J47" s="96"/>
      <c r="K47" s="84">
        <v>889.18</v>
      </c>
      <c r="L47" s="64">
        <v>-2E-3</v>
      </c>
      <c r="M47" s="64">
        <v>-6.0000000000000001E-3</v>
      </c>
      <c r="N47" s="96"/>
      <c r="O47" s="618">
        <f t="shared" si="1"/>
        <v>547.79315334228011</v>
      </c>
      <c r="P47" s="621">
        <v>6.9999999999999993E-3</v>
      </c>
      <c r="Q47" s="621">
        <v>3.3000000000000002E-2</v>
      </c>
      <c r="R47" s="96"/>
      <c r="S47" s="344">
        <v>752.12</v>
      </c>
      <c r="T47" s="85">
        <v>6.9999999999999993E-3</v>
      </c>
      <c r="U47" s="85">
        <v>3.3000000000000002E-2</v>
      </c>
      <c r="V47" s="96"/>
      <c r="W47" s="84"/>
      <c r="X47" s="64"/>
      <c r="Y47" s="64"/>
      <c r="Z47" s="96"/>
      <c r="AA47" s="84">
        <v>539.34</v>
      </c>
      <c r="AB47" s="64">
        <v>-6.9999999999999993E-3</v>
      </c>
      <c r="AC47" s="64">
        <v>1E-3</v>
      </c>
      <c r="AD47" s="96"/>
      <c r="AE47" s="84">
        <v>827.75</v>
      </c>
      <c r="AF47" s="64">
        <v>2E-3</v>
      </c>
      <c r="AG47" s="64">
        <v>8.0000000000000002E-3</v>
      </c>
      <c r="AH47" s="96"/>
      <c r="AI47" s="123" t="s">
        <v>125</v>
      </c>
      <c r="AJ47" s="124" t="s">
        <v>125</v>
      </c>
      <c r="AK47" s="84" t="s">
        <v>125</v>
      </c>
      <c r="AL47" s="125"/>
      <c r="AM47" s="457">
        <v>764</v>
      </c>
      <c r="AN47" s="492">
        <f t="shared" si="8"/>
        <v>1.0582010582010639</v>
      </c>
      <c r="AO47" s="358">
        <f t="shared" si="9"/>
        <v>1.2991339107261837</v>
      </c>
      <c r="AP47" s="125"/>
      <c r="AQ47" s="749">
        <v>752.08695399999999</v>
      </c>
      <c r="AR47" s="376">
        <v>2.5000000000000001E-2</v>
      </c>
      <c r="AS47" s="125"/>
      <c r="AT47" s="749">
        <v>656.49867400000005</v>
      </c>
      <c r="AU47" s="376">
        <v>1E-3</v>
      </c>
      <c r="AV47" s="749">
        <v>685.12110700000005</v>
      </c>
      <c r="AW47" s="376">
        <v>6.0000000000000001E-3</v>
      </c>
      <c r="AX47" s="96"/>
      <c r="AY47" s="126">
        <f t="shared" si="4"/>
        <v>1.1000000000000001E-2</v>
      </c>
      <c r="AZ47" s="126">
        <f t="shared" si="5"/>
        <v>-6.0000000000000001E-3</v>
      </c>
      <c r="BA47" s="126">
        <f t="shared" si="6"/>
        <v>3.3000000000000002E-2</v>
      </c>
      <c r="BB47" s="126">
        <f t="shared" si="7"/>
        <v>6.0000000000000001E-3</v>
      </c>
      <c r="BC47" s="125"/>
      <c r="BD47" s="231">
        <v>-5.7999999999999996E-2</v>
      </c>
      <c r="BE47" s="493"/>
      <c r="BF47" s="493"/>
      <c r="BG47" s="110"/>
      <c r="BH47" s="376"/>
      <c r="BI47" s="457"/>
      <c r="BJ47" s="457"/>
    </row>
    <row r="48" spans="1:62" customFormat="1">
      <c r="A48" s="61">
        <v>35674</v>
      </c>
      <c r="B48" s="743">
        <v>673.01900699999999</v>
      </c>
      <c r="C48" s="376">
        <v>5.0000000000000001E-3</v>
      </c>
      <c r="D48" s="376">
        <v>0.01</v>
      </c>
      <c r="E48" s="489">
        <f t="shared" si="0"/>
        <v>1.696831721128494</v>
      </c>
      <c r="F48" s="96"/>
      <c r="G48" s="618">
        <f t="shared" si="2"/>
        <v>839.70699422143991</v>
      </c>
      <c r="H48" s="600">
        <v>-1E-3</v>
      </c>
      <c r="I48" s="600">
        <v>-6.0000000000000001E-3</v>
      </c>
      <c r="J48" s="96"/>
      <c r="K48" s="84">
        <v>888.41</v>
      </c>
      <c r="L48" s="64">
        <v>-1E-3</v>
      </c>
      <c r="M48" s="64">
        <v>-6.0000000000000001E-3</v>
      </c>
      <c r="N48" s="96"/>
      <c r="O48" s="618">
        <f t="shared" si="1"/>
        <v>554.29715916495002</v>
      </c>
      <c r="P48" s="621">
        <v>1.2E-2</v>
      </c>
      <c r="Q48" s="621">
        <v>3.7000000000000005E-2</v>
      </c>
      <c r="R48" s="96"/>
      <c r="S48" s="344">
        <v>761.05</v>
      </c>
      <c r="T48" s="85">
        <v>1.2E-2</v>
      </c>
      <c r="U48" s="85">
        <v>3.7000000000000005E-2</v>
      </c>
      <c r="V48" s="96"/>
      <c r="W48" s="84"/>
      <c r="X48" s="64"/>
      <c r="Y48" s="64"/>
      <c r="Z48" s="96"/>
      <c r="AA48" s="84">
        <v>538.79999999999995</v>
      </c>
      <c r="AB48" s="64">
        <v>-1E-3</v>
      </c>
      <c r="AC48" s="64">
        <v>0</v>
      </c>
      <c r="AD48" s="96"/>
      <c r="AE48" s="84">
        <v>835.35</v>
      </c>
      <c r="AF48" s="64">
        <v>9.0000000000000011E-3</v>
      </c>
      <c r="AG48" s="64">
        <v>1.6E-2</v>
      </c>
      <c r="AH48" s="96"/>
      <c r="AI48" s="123" t="s">
        <v>125</v>
      </c>
      <c r="AJ48" s="124" t="s">
        <v>125</v>
      </c>
      <c r="AK48" s="84" t="s">
        <v>125</v>
      </c>
      <c r="AL48" s="125"/>
      <c r="AM48" s="457">
        <v>761</v>
      </c>
      <c r="AN48" s="492">
        <f t="shared" si="8"/>
        <v>-0.39267015706806774</v>
      </c>
      <c r="AO48" s="358">
        <f t="shared" si="9"/>
        <v>0.66225165562914867</v>
      </c>
      <c r="AP48" s="125"/>
      <c r="AQ48" s="749">
        <v>755.58503299999995</v>
      </c>
      <c r="AR48" s="376">
        <v>2.4E-2</v>
      </c>
      <c r="AS48" s="125"/>
      <c r="AT48" s="749">
        <v>659.81432400000006</v>
      </c>
      <c r="AU48" s="376">
        <v>5.0000000000000001E-3</v>
      </c>
      <c r="AV48" s="749">
        <v>687.19723199999999</v>
      </c>
      <c r="AW48" s="376">
        <v>5.0000000000000001E-3</v>
      </c>
      <c r="AX48" s="96"/>
      <c r="AY48" s="126">
        <f t="shared" si="4"/>
        <v>0.01</v>
      </c>
      <c r="AZ48" s="126">
        <f t="shared" si="5"/>
        <v>-6.0000000000000001E-3</v>
      </c>
      <c r="BA48" s="126">
        <f t="shared" si="6"/>
        <v>3.7000000000000005E-2</v>
      </c>
      <c r="BB48" s="126">
        <f t="shared" si="7"/>
        <v>5.0000000000000001E-3</v>
      </c>
      <c r="BC48" s="125"/>
      <c r="BD48" s="231">
        <v>-5.7000000000000002E-2</v>
      </c>
      <c r="BE48" s="493"/>
      <c r="BF48" s="493"/>
      <c r="BG48" s="110"/>
      <c r="BH48" s="376"/>
      <c r="BI48" s="457"/>
      <c r="BJ48" s="457"/>
    </row>
    <row r="49" spans="1:62" customFormat="1">
      <c r="A49" s="61">
        <v>35765</v>
      </c>
      <c r="B49" s="743">
        <v>676.73050999999998</v>
      </c>
      <c r="C49" s="376">
        <v>6.0000000000000001E-3</v>
      </c>
      <c r="D49" s="376">
        <v>8.0000000000000002E-3</v>
      </c>
      <c r="E49" s="489">
        <f t="shared" si="0"/>
        <v>1.687525511447681</v>
      </c>
      <c r="F49" s="96"/>
      <c r="G49" s="618">
        <f t="shared" si="2"/>
        <v>840.83175792640009</v>
      </c>
      <c r="H49" s="600">
        <v>1E-3</v>
      </c>
      <c r="I49" s="600">
        <v>-6.9999999999999993E-3</v>
      </c>
      <c r="J49" s="96"/>
      <c r="K49" s="84">
        <v>889.6</v>
      </c>
      <c r="L49" s="64">
        <v>1E-3</v>
      </c>
      <c r="M49" s="64">
        <v>-6.9999999999999993E-3</v>
      </c>
      <c r="N49" s="96"/>
      <c r="O49" s="618">
        <f t="shared" si="1"/>
        <v>558.8201016239401</v>
      </c>
      <c r="P49" s="621">
        <v>8.0000000000000002E-3</v>
      </c>
      <c r="Q49" s="621">
        <v>3.6000000000000004E-2</v>
      </c>
      <c r="R49" s="96"/>
      <c r="S49" s="344">
        <v>767.26</v>
      </c>
      <c r="T49" s="85">
        <v>8.0000000000000002E-3</v>
      </c>
      <c r="U49" s="85">
        <v>3.6000000000000004E-2</v>
      </c>
      <c r="V49" s="96"/>
      <c r="W49" s="84"/>
      <c r="X49" s="64"/>
      <c r="Y49" s="64"/>
      <c r="Z49" s="96"/>
      <c r="AA49" s="84">
        <v>543.70000000000005</v>
      </c>
      <c r="AB49" s="64">
        <v>9.0000000000000011E-3</v>
      </c>
      <c r="AC49" s="64">
        <v>-1E-3</v>
      </c>
      <c r="AD49" s="96"/>
      <c r="AE49" s="84">
        <v>839.15</v>
      </c>
      <c r="AF49" s="64">
        <v>5.0000000000000001E-3</v>
      </c>
      <c r="AG49" s="64">
        <v>1.3999999999999999E-2</v>
      </c>
      <c r="AH49" s="96"/>
      <c r="AI49" s="123" t="s">
        <v>125</v>
      </c>
      <c r="AJ49" s="124" t="s">
        <v>125</v>
      </c>
      <c r="AK49" s="84" t="s">
        <v>125</v>
      </c>
      <c r="AL49" s="125"/>
      <c r="AM49" s="457">
        <v>763</v>
      </c>
      <c r="AN49" s="492">
        <f t="shared" si="8"/>
        <v>0.26281208935610323</v>
      </c>
      <c r="AO49" s="358">
        <f t="shared" si="9"/>
        <v>0.42890135268886809</v>
      </c>
      <c r="AP49" s="125"/>
      <c r="AQ49" s="749">
        <v>759.08311200000003</v>
      </c>
      <c r="AR49" s="376">
        <v>2.2000000000000002E-2</v>
      </c>
      <c r="AS49" s="125"/>
      <c r="AT49" s="749">
        <v>663.12997399999995</v>
      </c>
      <c r="AU49" s="376">
        <v>9.0000000000000011E-3</v>
      </c>
      <c r="AV49" s="749">
        <v>692.04152199999999</v>
      </c>
      <c r="AW49" s="376">
        <v>1.1000000000000001E-2</v>
      </c>
      <c r="AX49" s="96"/>
      <c r="AY49" s="126">
        <f t="shared" si="4"/>
        <v>8.0000000000000002E-3</v>
      </c>
      <c r="AZ49" s="126">
        <f t="shared" si="5"/>
        <v>-6.9999999999999993E-3</v>
      </c>
      <c r="BA49" s="126">
        <f t="shared" si="6"/>
        <v>3.6000000000000004E-2</v>
      </c>
      <c r="BB49" s="126">
        <f t="shared" si="7"/>
        <v>1.1000000000000001E-2</v>
      </c>
      <c r="BC49" s="125"/>
      <c r="BD49" s="231">
        <v>-5.2000000000000005E-2</v>
      </c>
      <c r="BE49" s="493"/>
      <c r="BF49" s="493"/>
      <c r="BG49" s="110"/>
      <c r="BH49" s="376"/>
      <c r="BI49" s="457"/>
      <c r="BJ49" s="457"/>
    </row>
    <row r="50" spans="1:62" customFormat="1">
      <c r="A50" s="61">
        <v>35855</v>
      </c>
      <c r="B50" s="743">
        <v>677.96767699999998</v>
      </c>
      <c r="C50" s="376">
        <v>2E-3</v>
      </c>
      <c r="D50" s="376">
        <v>1.3000000000000001E-2</v>
      </c>
      <c r="E50" s="489">
        <f t="shared" si="0"/>
        <v>1.6844460860631856</v>
      </c>
      <c r="F50" s="96"/>
      <c r="G50" s="618">
        <f t="shared" si="2"/>
        <v>840.52930045951996</v>
      </c>
      <c r="H50" s="600">
        <v>0</v>
      </c>
      <c r="I50" s="600">
        <v>-2E-3</v>
      </c>
      <c r="J50" s="96"/>
      <c r="K50" s="84">
        <v>889.28</v>
      </c>
      <c r="L50" s="64">
        <v>0</v>
      </c>
      <c r="M50" s="64">
        <v>-2E-3</v>
      </c>
      <c r="N50" s="96"/>
      <c r="O50" s="618">
        <f t="shared" si="1"/>
        <v>561.21631429545005</v>
      </c>
      <c r="P50" s="621">
        <v>4.0000000000000001E-3</v>
      </c>
      <c r="Q50" s="621">
        <v>3.2000000000000001E-2</v>
      </c>
      <c r="R50" s="96"/>
      <c r="S50" s="344">
        <v>770.55</v>
      </c>
      <c r="T50" s="85">
        <v>4.0000000000000001E-3</v>
      </c>
      <c r="U50" s="85">
        <v>3.2000000000000001E-2</v>
      </c>
      <c r="V50" s="96"/>
      <c r="W50" s="84"/>
      <c r="X50" s="64"/>
      <c r="Y50" s="64"/>
      <c r="Z50" s="96"/>
      <c r="AA50" s="84">
        <v>532.25</v>
      </c>
      <c r="AB50" s="64">
        <v>-2.1000000000000001E-2</v>
      </c>
      <c r="AC50" s="64">
        <v>-0.02</v>
      </c>
      <c r="AD50" s="96"/>
      <c r="AE50" s="84">
        <v>838.21</v>
      </c>
      <c r="AF50" s="64">
        <v>-1E-3</v>
      </c>
      <c r="AG50" s="64">
        <v>1.4999999999999999E-2</v>
      </c>
      <c r="AH50" s="96"/>
      <c r="AI50" s="123" t="s">
        <v>125</v>
      </c>
      <c r="AJ50" s="124" t="s">
        <v>125</v>
      </c>
      <c r="AK50" s="84" t="s">
        <v>125</v>
      </c>
      <c r="AL50" s="125"/>
      <c r="AM50" s="457">
        <v>765</v>
      </c>
      <c r="AN50" s="492">
        <f t="shared" si="8"/>
        <v>0.26212319790302274</v>
      </c>
      <c r="AO50" s="358">
        <f t="shared" si="9"/>
        <v>0.6262359920896472</v>
      </c>
      <c r="AP50" s="125"/>
      <c r="AQ50" s="749">
        <v>761.881575</v>
      </c>
      <c r="AR50" s="376">
        <v>1.9E-2</v>
      </c>
      <c r="AS50" s="125"/>
      <c r="AT50" s="749">
        <v>660.47745399999997</v>
      </c>
      <c r="AU50" s="376">
        <v>4.0000000000000001E-3</v>
      </c>
      <c r="AV50" s="749">
        <v>688.58131500000002</v>
      </c>
      <c r="AW50" s="376">
        <v>4.0000000000000001E-3</v>
      </c>
      <c r="AX50" s="96"/>
      <c r="AY50" s="126">
        <f t="shared" si="4"/>
        <v>1.3000000000000001E-2</v>
      </c>
      <c r="AZ50" s="126">
        <f t="shared" si="5"/>
        <v>-2E-3</v>
      </c>
      <c r="BA50" s="126">
        <f t="shared" si="6"/>
        <v>3.2000000000000001E-2</v>
      </c>
      <c r="BB50" s="126">
        <f t="shared" si="7"/>
        <v>4.0000000000000001E-3</v>
      </c>
      <c r="BC50" s="125"/>
      <c r="BD50" s="231">
        <v>-4.0999999999999995E-2</v>
      </c>
      <c r="BE50" s="493"/>
      <c r="BF50" s="493"/>
      <c r="BG50" s="110"/>
      <c r="BH50" s="376"/>
      <c r="BI50" s="457"/>
      <c r="BJ50" s="457"/>
    </row>
    <row r="51" spans="1:62" customFormat="1">
      <c r="A51" s="61">
        <v>35947</v>
      </c>
      <c r="B51" s="743">
        <v>681.06059500000003</v>
      </c>
      <c r="C51" s="376">
        <v>5.0000000000000001E-3</v>
      </c>
      <c r="D51" s="376">
        <v>1.7000000000000001E-2</v>
      </c>
      <c r="E51" s="489">
        <f t="shared" si="0"/>
        <v>1.676796467721055</v>
      </c>
      <c r="F51" s="96"/>
      <c r="G51" s="618">
        <f t="shared" si="2"/>
        <v>840.90737229311992</v>
      </c>
      <c r="H51" s="600">
        <v>0</v>
      </c>
      <c r="I51" s="600">
        <v>1E-3</v>
      </c>
      <c r="J51" s="96"/>
      <c r="K51" s="84">
        <v>889.68</v>
      </c>
      <c r="L51" s="64">
        <v>0</v>
      </c>
      <c r="M51" s="64">
        <v>1E-3</v>
      </c>
      <c r="N51" s="96"/>
      <c r="O51" s="618">
        <f t="shared" si="1"/>
        <v>564.32629244358009</v>
      </c>
      <c r="P51" s="621">
        <v>6.0000000000000001E-3</v>
      </c>
      <c r="Q51" s="621">
        <v>0.03</v>
      </c>
      <c r="R51" s="96"/>
      <c r="S51" s="344">
        <v>774.82</v>
      </c>
      <c r="T51" s="85">
        <v>6.0000000000000001E-3</v>
      </c>
      <c r="U51" s="85">
        <v>0.03</v>
      </c>
      <c r="V51" s="96"/>
      <c r="W51" s="84"/>
      <c r="X51" s="64"/>
      <c r="Y51" s="64"/>
      <c r="Z51" s="96"/>
      <c r="AA51" s="84">
        <v>502.26</v>
      </c>
      <c r="AB51" s="64">
        <v>-5.5999999999999994E-2</v>
      </c>
      <c r="AC51" s="64">
        <v>-6.9000000000000006E-2</v>
      </c>
      <c r="AD51" s="96"/>
      <c r="AE51" s="84">
        <v>842.51</v>
      </c>
      <c r="AF51" s="64">
        <v>5.0000000000000001E-3</v>
      </c>
      <c r="AG51" s="64">
        <v>1.8000000000000002E-2</v>
      </c>
      <c r="AH51" s="96"/>
      <c r="AI51" s="123" t="s">
        <v>125</v>
      </c>
      <c r="AJ51" s="124" t="s">
        <v>125</v>
      </c>
      <c r="AK51" s="84" t="s">
        <v>125</v>
      </c>
      <c r="AL51" s="125"/>
      <c r="AM51" s="457">
        <v>768</v>
      </c>
      <c r="AN51" s="492">
        <f t="shared" si="8"/>
        <v>0.39215686274509665</v>
      </c>
      <c r="AO51" s="358">
        <f t="shared" si="9"/>
        <v>0.52614271621176556</v>
      </c>
      <c r="AP51" s="125"/>
      <c r="AQ51" s="749">
        <v>766.77888499999995</v>
      </c>
      <c r="AR51" s="376">
        <v>0.02</v>
      </c>
      <c r="AS51" s="125"/>
      <c r="AT51" s="749">
        <v>665.11936300000002</v>
      </c>
      <c r="AU51" s="376">
        <v>1.3000000000000001E-2</v>
      </c>
      <c r="AV51" s="749">
        <v>693.42560600000002</v>
      </c>
      <c r="AW51" s="376">
        <v>1.2E-2</v>
      </c>
      <c r="AX51" s="96"/>
      <c r="AY51" s="126">
        <f t="shared" si="4"/>
        <v>1.7000000000000001E-2</v>
      </c>
      <c r="AZ51" s="126">
        <f t="shared" si="5"/>
        <v>1E-3</v>
      </c>
      <c r="BA51" s="126">
        <f t="shared" si="6"/>
        <v>0.03</v>
      </c>
      <c r="BB51" s="126">
        <f t="shared" si="7"/>
        <v>1.2E-2</v>
      </c>
      <c r="BC51" s="125"/>
      <c r="BD51" s="231">
        <v>-3.5000000000000003E-2</v>
      </c>
      <c r="BE51" s="493"/>
      <c r="BF51" s="493"/>
      <c r="BG51" s="110"/>
      <c r="BH51" s="376"/>
      <c r="BI51" s="457"/>
      <c r="BJ51" s="457"/>
    </row>
    <row r="52" spans="1:62" customFormat="1">
      <c r="A52" s="61">
        <v>36039</v>
      </c>
      <c r="B52" s="743">
        <v>684.77209700000003</v>
      </c>
      <c r="C52" s="376">
        <v>5.0000000000000001E-3</v>
      </c>
      <c r="D52" s="376">
        <v>1.7000000000000001E-2</v>
      </c>
      <c r="E52" s="489">
        <f t="shared" si="0"/>
        <v>1.6677081396907443</v>
      </c>
      <c r="F52" s="96"/>
      <c r="G52" s="618">
        <f t="shared" si="2"/>
        <v>844.8015121791999</v>
      </c>
      <c r="H52" s="600">
        <v>5.0000000000000001E-3</v>
      </c>
      <c r="I52" s="600">
        <v>6.0000000000000001E-3</v>
      </c>
      <c r="J52" s="96"/>
      <c r="K52" s="84">
        <v>893.8</v>
      </c>
      <c r="L52" s="64">
        <v>5.0000000000000001E-3</v>
      </c>
      <c r="M52" s="64">
        <v>6.0000000000000001E-3</v>
      </c>
      <c r="N52" s="96"/>
      <c r="O52" s="618">
        <f t="shared" si="1"/>
        <v>568.14275274713998</v>
      </c>
      <c r="P52" s="621">
        <v>6.9999999999999993E-3</v>
      </c>
      <c r="Q52" s="621">
        <v>2.5000000000000001E-2</v>
      </c>
      <c r="R52" s="96"/>
      <c r="S52" s="344">
        <v>780.06</v>
      </c>
      <c r="T52" s="85">
        <v>6.9999999999999993E-3</v>
      </c>
      <c r="U52" s="85">
        <v>2.5000000000000001E-2</v>
      </c>
      <c r="V52" s="96"/>
      <c r="W52" s="84"/>
      <c r="X52" s="64"/>
      <c r="Y52" s="64"/>
      <c r="Z52" s="96"/>
      <c r="AA52" s="84">
        <v>501.71</v>
      </c>
      <c r="AB52" s="64">
        <v>-1E-3</v>
      </c>
      <c r="AC52" s="64">
        <v>-6.9000000000000006E-2</v>
      </c>
      <c r="AD52" s="96"/>
      <c r="AE52" s="84">
        <v>846.41</v>
      </c>
      <c r="AF52" s="64">
        <v>5.0000000000000001E-3</v>
      </c>
      <c r="AG52" s="64">
        <v>1.3000000000000001E-2</v>
      </c>
      <c r="AH52" s="96"/>
      <c r="AI52" s="123" t="s">
        <v>125</v>
      </c>
      <c r="AJ52" s="124" t="s">
        <v>125</v>
      </c>
      <c r="AK52" s="84" t="s">
        <v>125</v>
      </c>
      <c r="AL52" s="125"/>
      <c r="AM52" s="457">
        <v>772</v>
      </c>
      <c r="AN52" s="492">
        <f t="shared" si="8"/>
        <v>0.5208333333333286</v>
      </c>
      <c r="AO52" s="358">
        <f t="shared" si="9"/>
        <v>0.92105263157895934</v>
      </c>
      <c r="AP52" s="125"/>
      <c r="AQ52" s="749">
        <v>769.57734800000003</v>
      </c>
      <c r="AR52" s="376">
        <v>1.9E-2</v>
      </c>
      <c r="AS52" s="125"/>
      <c r="AT52" s="749">
        <v>665.11936300000002</v>
      </c>
      <c r="AU52" s="376">
        <v>8.0000000000000002E-3</v>
      </c>
      <c r="AV52" s="749">
        <v>695.50172999999995</v>
      </c>
      <c r="AW52" s="376">
        <v>1.2E-2</v>
      </c>
      <c r="AX52" s="96"/>
      <c r="AY52" s="126">
        <f t="shared" si="4"/>
        <v>1.7000000000000001E-2</v>
      </c>
      <c r="AZ52" s="126">
        <f t="shared" si="5"/>
        <v>6.0000000000000001E-3</v>
      </c>
      <c r="BA52" s="126">
        <f t="shared" si="6"/>
        <v>2.5000000000000001E-2</v>
      </c>
      <c r="BB52" s="126">
        <f t="shared" si="7"/>
        <v>1.2E-2</v>
      </c>
      <c r="BC52" s="125"/>
      <c r="BD52" s="231">
        <v>-3.3000000000000002E-2</v>
      </c>
      <c r="BE52" s="493"/>
      <c r="BF52" s="493"/>
      <c r="BG52" s="110"/>
      <c r="BH52" s="376"/>
      <c r="BI52" s="457"/>
      <c r="BJ52" s="457"/>
    </row>
    <row r="53" spans="1:62" customFormat="1">
      <c r="A53" s="61">
        <v>36130</v>
      </c>
      <c r="B53" s="743">
        <v>679.20484399999998</v>
      </c>
      <c r="C53" s="376">
        <v>-8.0000000000000002E-3</v>
      </c>
      <c r="D53" s="376">
        <v>4.0000000000000001E-3</v>
      </c>
      <c r="E53" s="489">
        <f t="shared" si="0"/>
        <v>1.6813778789834426</v>
      </c>
      <c r="F53" s="96"/>
      <c r="G53" s="618">
        <f t="shared" si="2"/>
        <v>845.72778817152005</v>
      </c>
      <c r="H53" s="600">
        <v>1E-3</v>
      </c>
      <c r="I53" s="600">
        <v>6.0000000000000001E-3</v>
      </c>
      <c r="J53" s="96"/>
      <c r="K53" s="84">
        <v>894.78</v>
      </c>
      <c r="L53" s="64">
        <v>1E-3</v>
      </c>
      <c r="M53" s="64">
        <v>6.0000000000000001E-3</v>
      </c>
      <c r="N53" s="96"/>
      <c r="O53" s="618">
        <f t="shared" si="1"/>
        <v>566.91187146602999</v>
      </c>
      <c r="P53" s="621">
        <v>-2E-3</v>
      </c>
      <c r="Q53" s="621">
        <v>1.3999999999999999E-2</v>
      </c>
      <c r="R53" s="96"/>
      <c r="S53" s="344">
        <v>778.37</v>
      </c>
      <c r="T53" s="85">
        <v>-2E-3</v>
      </c>
      <c r="U53" s="85">
        <v>1.3999999999999999E-2</v>
      </c>
      <c r="V53" s="96"/>
      <c r="W53" s="84"/>
      <c r="X53" s="64"/>
      <c r="Y53" s="64"/>
      <c r="Z53" s="96"/>
      <c r="AA53" s="84">
        <v>495.71</v>
      </c>
      <c r="AB53" s="64">
        <v>-1.2E-2</v>
      </c>
      <c r="AC53" s="64">
        <v>-8.8000000000000009E-2</v>
      </c>
      <c r="AD53" s="96"/>
      <c r="AE53" s="84">
        <v>846.16</v>
      </c>
      <c r="AF53" s="64">
        <v>0</v>
      </c>
      <c r="AG53" s="64">
        <v>8.0000000000000002E-3</v>
      </c>
      <c r="AH53" s="96"/>
      <c r="AI53" s="123" t="s">
        <v>125</v>
      </c>
      <c r="AJ53" s="124" t="s">
        <v>125</v>
      </c>
      <c r="AK53" s="84" t="s">
        <v>125</v>
      </c>
      <c r="AL53" s="125"/>
      <c r="AM53" s="457">
        <v>772</v>
      </c>
      <c r="AN53" s="492">
        <f t="shared" si="8"/>
        <v>0</v>
      </c>
      <c r="AO53" s="358">
        <f t="shared" si="9"/>
        <v>1.0840998685939525</v>
      </c>
      <c r="AP53" s="125"/>
      <c r="AQ53" s="749">
        <v>772.375811</v>
      </c>
      <c r="AR53" s="376">
        <v>1.8000000000000002E-2</v>
      </c>
      <c r="AS53" s="125"/>
      <c r="AT53" s="749">
        <v>663.79310299999997</v>
      </c>
      <c r="AU53" s="376">
        <v>1E-3</v>
      </c>
      <c r="AV53" s="749">
        <v>694.80968900000005</v>
      </c>
      <c r="AW53" s="376">
        <v>4.0000000000000001E-3</v>
      </c>
      <c r="AX53" s="96"/>
      <c r="AY53" s="126">
        <f t="shared" si="4"/>
        <v>4.0000000000000001E-3</v>
      </c>
      <c r="AZ53" s="126">
        <f t="shared" si="5"/>
        <v>6.0000000000000001E-3</v>
      </c>
      <c r="BA53" s="126">
        <f t="shared" si="6"/>
        <v>1.3999999999999999E-2</v>
      </c>
      <c r="BB53" s="126">
        <f t="shared" si="7"/>
        <v>4.0000000000000001E-3</v>
      </c>
      <c r="BC53" s="125"/>
      <c r="BD53" s="231">
        <v>-2.7999999999999997E-2</v>
      </c>
      <c r="BE53" s="493"/>
      <c r="BF53" s="493"/>
      <c r="BG53" s="110"/>
      <c r="BH53" s="376"/>
      <c r="BI53" s="457"/>
      <c r="BJ53" s="457"/>
    </row>
    <row r="54" spans="1:62" customFormat="1">
      <c r="A54" s="61">
        <v>36220</v>
      </c>
      <c r="B54" s="743">
        <v>677.34909300000004</v>
      </c>
      <c r="C54" s="376">
        <v>-3.0000000000000001E-3</v>
      </c>
      <c r="D54" s="376">
        <v>-1E-3</v>
      </c>
      <c r="E54" s="489">
        <f t="shared" si="0"/>
        <v>1.685984393870001</v>
      </c>
      <c r="F54" s="96"/>
      <c r="G54" s="618">
        <f>+K54*G$83/1000</f>
        <v>846.24763694272008</v>
      </c>
      <c r="H54" s="600">
        <v>1E-3</v>
      </c>
      <c r="I54" s="600">
        <v>6.9999999999999993E-3</v>
      </c>
      <c r="J54" s="96"/>
      <c r="K54" s="84">
        <v>895.33</v>
      </c>
      <c r="L54" s="64">
        <v>1E-3</v>
      </c>
      <c r="M54" s="64">
        <v>6.9999999999999993E-3</v>
      </c>
      <c r="N54" s="96"/>
      <c r="O54" s="618">
        <f>+S54*O$83/1000</f>
        <v>568.56518537616</v>
      </c>
      <c r="P54" s="621">
        <v>3.0000000000000001E-3</v>
      </c>
      <c r="Q54" s="621">
        <v>1.3000000000000001E-2</v>
      </c>
      <c r="R54" s="96"/>
      <c r="S54" s="344">
        <v>780.64</v>
      </c>
      <c r="T54" s="85">
        <v>3.0000000000000001E-3</v>
      </c>
      <c r="U54" s="85">
        <v>1.3000000000000001E-2</v>
      </c>
      <c r="V54" s="96"/>
      <c r="W54" s="84"/>
      <c r="X54" s="64"/>
      <c r="Y54" s="64"/>
      <c r="Z54" s="96"/>
      <c r="AA54" s="84">
        <v>484.81</v>
      </c>
      <c r="AB54" s="64">
        <v>-2.2000000000000002E-2</v>
      </c>
      <c r="AC54" s="64">
        <v>-8.900000000000001E-2</v>
      </c>
      <c r="AD54" s="96"/>
      <c r="AE54" s="84">
        <v>846.41</v>
      </c>
      <c r="AF54" s="64">
        <v>0</v>
      </c>
      <c r="AG54" s="64">
        <v>0.01</v>
      </c>
      <c r="AH54" s="96"/>
      <c r="AI54" s="123" t="s">
        <v>125</v>
      </c>
      <c r="AJ54" s="124" t="s">
        <v>125</v>
      </c>
      <c r="AK54" s="84" t="s">
        <v>125</v>
      </c>
      <c r="AL54" s="125"/>
      <c r="AM54" s="457">
        <v>767</v>
      </c>
      <c r="AN54" s="492">
        <f t="shared" si="8"/>
        <v>-0.64766839378238217</v>
      </c>
      <c r="AO54" s="358">
        <f t="shared" si="9"/>
        <v>0.85162135604323908</v>
      </c>
      <c r="AP54" s="125"/>
      <c r="AQ54" s="749">
        <v>775.17427399999997</v>
      </c>
      <c r="AR54" s="376">
        <v>1.7000000000000001E-2</v>
      </c>
      <c r="AS54" s="125"/>
      <c r="AT54" s="749">
        <v>659.15119400000003</v>
      </c>
      <c r="AU54" s="376">
        <v>-2E-3</v>
      </c>
      <c r="AV54" s="749">
        <v>691.34948099999997</v>
      </c>
      <c r="AW54" s="376">
        <v>4.0000000000000001E-3</v>
      </c>
      <c r="AX54" s="96"/>
      <c r="AY54" s="126">
        <f t="shared" si="4"/>
        <v>-1E-3</v>
      </c>
      <c r="AZ54" s="126">
        <f t="shared" si="5"/>
        <v>6.9999999999999993E-3</v>
      </c>
      <c r="BA54" s="126">
        <f t="shared" si="6"/>
        <v>1.3000000000000001E-2</v>
      </c>
      <c r="BB54" s="126">
        <f t="shared" si="7"/>
        <v>4.0000000000000001E-3</v>
      </c>
      <c r="BC54" s="125"/>
      <c r="BD54" s="231">
        <v>-0.03</v>
      </c>
      <c r="BE54" s="493"/>
      <c r="BF54" s="493"/>
      <c r="BG54" s="110"/>
      <c r="BH54" s="376"/>
      <c r="BI54" s="457"/>
      <c r="BJ54" s="457"/>
    </row>
    <row r="55" spans="1:62" customFormat="1">
      <c r="A55" s="61">
        <v>36312</v>
      </c>
      <c r="B55" s="743">
        <v>678.58626000000004</v>
      </c>
      <c r="C55" s="376">
        <v>2E-3</v>
      </c>
      <c r="D55" s="376">
        <v>-4.0000000000000001E-3</v>
      </c>
      <c r="E55" s="489">
        <f t="shared" si="0"/>
        <v>1.6829105853101121</v>
      </c>
      <c r="F55" s="96"/>
      <c r="G55" s="743">
        <v>846.17688799999996</v>
      </c>
      <c r="H55" s="64">
        <v>0</v>
      </c>
      <c r="I55" s="64">
        <v>6.0000000000000001E-3</v>
      </c>
      <c r="J55" s="96"/>
      <c r="K55" s="84">
        <v>895.26</v>
      </c>
      <c r="L55" s="64">
        <v>0</v>
      </c>
      <c r="M55" s="64">
        <v>6.0000000000000001E-3</v>
      </c>
      <c r="N55" s="96"/>
      <c r="O55" s="749">
        <v>573.48985800000003</v>
      </c>
      <c r="P55" s="85">
        <v>9.0000000000000011E-3</v>
      </c>
      <c r="Q55" s="85">
        <v>1.6E-2</v>
      </c>
      <c r="R55" s="96"/>
      <c r="S55" s="617"/>
      <c r="T55" s="85">
        <v>9.0000000000000011E-3</v>
      </c>
      <c r="U55" s="85">
        <v>1.6E-2</v>
      </c>
      <c r="V55" s="96"/>
      <c r="W55" s="84"/>
      <c r="X55" s="64"/>
      <c r="Y55" s="64"/>
      <c r="Z55" s="96"/>
      <c r="AA55" s="84">
        <v>484.26</v>
      </c>
      <c r="AB55" s="64">
        <v>-1E-3</v>
      </c>
      <c r="AC55" s="64">
        <v>-3.6000000000000004E-2</v>
      </c>
      <c r="AD55" s="96"/>
      <c r="AE55" s="84">
        <v>850.68</v>
      </c>
      <c r="AF55" s="64">
        <v>5.0000000000000001E-3</v>
      </c>
      <c r="AG55" s="64">
        <v>0.01</v>
      </c>
      <c r="AH55" s="96"/>
      <c r="AI55" s="84">
        <v>856</v>
      </c>
      <c r="AJ55" s="124" t="s">
        <v>125</v>
      </c>
      <c r="AK55" s="84" t="s">
        <v>125</v>
      </c>
      <c r="AL55" s="125"/>
      <c r="AM55" s="457">
        <v>777</v>
      </c>
      <c r="AN55" s="492">
        <f t="shared" si="8"/>
        <v>1.3037809647979088</v>
      </c>
      <c r="AO55" s="358">
        <f t="shared" si="9"/>
        <v>1.0140660778540962</v>
      </c>
      <c r="AP55" s="125"/>
      <c r="AQ55" s="749">
        <v>777.27312199999994</v>
      </c>
      <c r="AR55" s="376">
        <v>1.3999999999999999E-2</v>
      </c>
      <c r="AS55" s="125"/>
      <c r="AT55" s="749">
        <v>663.79310299999997</v>
      </c>
      <c r="AU55" s="376">
        <v>-2E-3</v>
      </c>
      <c r="AV55" s="749">
        <v>694.80968900000005</v>
      </c>
      <c r="AW55" s="376">
        <v>2E-3</v>
      </c>
      <c r="AX55" s="96"/>
      <c r="AY55" s="126">
        <f t="shared" si="4"/>
        <v>-4.0000000000000001E-3</v>
      </c>
      <c r="AZ55" s="126">
        <f t="shared" si="5"/>
        <v>6.0000000000000001E-3</v>
      </c>
      <c r="BA55" s="126">
        <f t="shared" si="6"/>
        <v>1.6E-2</v>
      </c>
      <c r="BB55" s="126">
        <f t="shared" si="7"/>
        <v>2E-3</v>
      </c>
      <c r="BC55" s="125"/>
      <c r="BD55" s="231">
        <v>-2.7000000000000003E-2</v>
      </c>
      <c r="BE55" s="493"/>
      <c r="BF55" s="493"/>
      <c r="BG55" s="110"/>
      <c r="BH55" s="376"/>
      <c r="BI55" s="457"/>
      <c r="BJ55" s="457"/>
    </row>
    <row r="56" spans="1:62" customFormat="1">
      <c r="A56" s="61">
        <v>36404</v>
      </c>
      <c r="B56" s="743">
        <v>681.30060500000002</v>
      </c>
      <c r="C56" s="376">
        <v>4.0000000000000001E-3</v>
      </c>
      <c r="D56" s="376">
        <v>-5.0000000000000001E-3</v>
      </c>
      <c r="E56" s="489">
        <f t="shared" si="0"/>
        <v>1.6762057623594799</v>
      </c>
      <c r="F56" s="96"/>
      <c r="G56" s="743">
        <v>846.17688799999996</v>
      </c>
      <c r="H56" s="64">
        <v>0</v>
      </c>
      <c r="I56" s="64">
        <v>2E-3</v>
      </c>
      <c r="J56" s="96"/>
      <c r="K56" s="84">
        <v>895.26</v>
      </c>
      <c r="L56" s="64">
        <v>0</v>
      </c>
      <c r="M56" s="64">
        <v>2E-3</v>
      </c>
      <c r="N56" s="96"/>
      <c r="O56" s="749">
        <v>577.50428699999998</v>
      </c>
      <c r="P56" s="85">
        <v>6.9999999999999993E-3</v>
      </c>
      <c r="Q56" s="85">
        <v>1.6E-2</v>
      </c>
      <c r="R56" s="96"/>
      <c r="S56" s="617"/>
      <c r="T56" s="85">
        <v>6.9999999999999993E-3</v>
      </c>
      <c r="U56" s="85">
        <v>1.6E-2</v>
      </c>
      <c r="V56" s="96"/>
      <c r="W56" s="84"/>
      <c r="X56" s="64"/>
      <c r="Y56" s="64"/>
      <c r="Z56" s="96"/>
      <c r="AA56" s="84">
        <v>521.54999999999995</v>
      </c>
      <c r="AB56" s="64">
        <v>7.6999999999999999E-2</v>
      </c>
      <c r="AC56" s="64">
        <v>0.04</v>
      </c>
      <c r="AD56" s="96"/>
      <c r="AE56" s="84">
        <v>849.85</v>
      </c>
      <c r="AF56" s="64">
        <v>-1E-3</v>
      </c>
      <c r="AG56" s="64">
        <v>4.0000000000000001E-3</v>
      </c>
      <c r="AH56" s="96"/>
      <c r="AI56" s="84">
        <v>857</v>
      </c>
      <c r="AJ56" s="126">
        <v>1E-3</v>
      </c>
      <c r="AK56" s="84" t="s">
        <v>125</v>
      </c>
      <c r="AL56" s="125"/>
      <c r="AM56" s="457">
        <v>777</v>
      </c>
      <c r="AN56" s="492">
        <f t="shared" si="8"/>
        <v>0</v>
      </c>
      <c r="AO56" s="358">
        <f t="shared" si="9"/>
        <v>0.81486310299870013</v>
      </c>
      <c r="AP56" s="125"/>
      <c r="AQ56" s="749">
        <v>780.77120000000002</v>
      </c>
      <c r="AR56" s="376">
        <v>1.4999999999999999E-2</v>
      </c>
      <c r="AS56" s="125"/>
      <c r="AT56" s="749">
        <v>673.74005299999999</v>
      </c>
      <c r="AU56" s="376">
        <v>1.3000000000000001E-2</v>
      </c>
      <c r="AV56" s="749">
        <v>702.422145</v>
      </c>
      <c r="AW56" s="376">
        <v>0.01</v>
      </c>
      <c r="AX56" s="96"/>
      <c r="AY56" s="126">
        <f t="shared" si="4"/>
        <v>-5.0000000000000001E-3</v>
      </c>
      <c r="AZ56" s="126">
        <f t="shared" si="5"/>
        <v>2E-3</v>
      </c>
      <c r="BA56" s="126">
        <f t="shared" si="6"/>
        <v>1.6E-2</v>
      </c>
      <c r="BB56" s="126">
        <f t="shared" si="7"/>
        <v>0.01</v>
      </c>
      <c r="BC56" s="125"/>
      <c r="BD56" s="231">
        <v>-3.4000000000000002E-2</v>
      </c>
      <c r="BE56" s="493"/>
      <c r="BF56" s="493"/>
      <c r="BG56" s="110"/>
      <c r="BH56" s="376"/>
      <c r="BI56" s="457"/>
      <c r="BJ56" s="457"/>
    </row>
    <row r="57" spans="1:62" customFormat="1">
      <c r="A57" s="61">
        <v>36495</v>
      </c>
      <c r="B57" s="743">
        <v>682.65777800000001</v>
      </c>
      <c r="C57" s="376">
        <v>2E-3</v>
      </c>
      <c r="D57" s="376">
        <v>5.0000000000000001E-3</v>
      </c>
      <c r="E57" s="489">
        <f t="shared" si="0"/>
        <v>1.6728733441604469</v>
      </c>
      <c r="F57" s="96"/>
      <c r="G57" s="743">
        <v>849.56159500000001</v>
      </c>
      <c r="H57" s="64">
        <v>4.0000000000000001E-3</v>
      </c>
      <c r="I57" s="64">
        <v>5.0000000000000001E-3</v>
      </c>
      <c r="J57" s="96"/>
      <c r="K57" s="84">
        <v>898.84</v>
      </c>
      <c r="L57" s="64">
        <v>4.0000000000000001E-3</v>
      </c>
      <c r="M57" s="64">
        <v>5.0000000000000001E-3</v>
      </c>
      <c r="N57" s="96"/>
      <c r="O57" s="749">
        <v>578.07777599999997</v>
      </c>
      <c r="P57" s="85">
        <v>1E-3</v>
      </c>
      <c r="Q57" s="85">
        <v>0.02</v>
      </c>
      <c r="R57" s="96"/>
      <c r="S57" s="617"/>
      <c r="T57" s="85">
        <v>1E-3</v>
      </c>
      <c r="U57" s="85">
        <v>0.02</v>
      </c>
      <c r="V57" s="96"/>
      <c r="W57" s="84"/>
      <c r="X57" s="64"/>
      <c r="Y57" s="64"/>
      <c r="Z57" s="96"/>
      <c r="AA57" s="84">
        <v>554.48</v>
      </c>
      <c r="AB57" s="64">
        <v>6.3E-2</v>
      </c>
      <c r="AC57" s="64">
        <v>0.11900000000000001</v>
      </c>
      <c r="AD57" s="96"/>
      <c r="AE57" s="84">
        <v>852.25</v>
      </c>
      <c r="AF57" s="64">
        <v>3.0000000000000001E-3</v>
      </c>
      <c r="AG57" s="64">
        <v>6.9999999999999993E-3</v>
      </c>
      <c r="AH57" s="96"/>
      <c r="AI57" s="84">
        <v>857</v>
      </c>
      <c r="AJ57" s="126">
        <v>0</v>
      </c>
      <c r="AK57" s="84" t="s">
        <v>125</v>
      </c>
      <c r="AL57" s="125"/>
      <c r="AM57" s="457">
        <v>773</v>
      </c>
      <c r="AN57" s="492">
        <f t="shared" si="8"/>
        <v>-0.51480051480051259</v>
      </c>
      <c r="AO57" s="358">
        <f t="shared" si="9"/>
        <v>0.552486187845318</v>
      </c>
      <c r="AP57" s="125"/>
      <c r="AQ57" s="749">
        <v>783.56966399999999</v>
      </c>
      <c r="AR57" s="376">
        <v>1.3999999999999999E-2</v>
      </c>
      <c r="AS57" s="125"/>
      <c r="AT57" s="749">
        <v>684.35013300000003</v>
      </c>
      <c r="AU57" s="376">
        <v>3.1E-2</v>
      </c>
      <c r="AV57" s="749">
        <v>710.03460199999995</v>
      </c>
      <c r="AW57" s="376">
        <v>2.2000000000000002E-2</v>
      </c>
      <c r="AX57" s="96"/>
      <c r="AY57" s="126">
        <f t="shared" si="4"/>
        <v>5.0000000000000001E-3</v>
      </c>
      <c r="AZ57" s="126">
        <f t="shared" si="5"/>
        <v>5.0000000000000001E-3</v>
      </c>
      <c r="BA57" s="126">
        <f t="shared" si="6"/>
        <v>0.02</v>
      </c>
      <c r="BB57" s="126">
        <f t="shared" si="7"/>
        <v>2.2000000000000002E-2</v>
      </c>
      <c r="BC57" s="125"/>
      <c r="BD57" s="231">
        <v>-5.0999999999999997E-2</v>
      </c>
      <c r="BE57" s="493"/>
      <c r="BF57" s="493"/>
      <c r="BG57" s="110"/>
      <c r="BH57" s="376"/>
      <c r="BI57" s="457"/>
      <c r="BJ57" s="457"/>
    </row>
    <row r="58" spans="1:62" customFormat="1">
      <c r="A58" s="61">
        <v>36586</v>
      </c>
      <c r="B58" s="743">
        <v>687.40788199999997</v>
      </c>
      <c r="C58" s="376">
        <v>6.9999999999999993E-3</v>
      </c>
      <c r="D58" s="376">
        <v>1.4999999999999999E-2</v>
      </c>
      <c r="E58" s="489">
        <f t="shared" si="0"/>
        <v>1.6613135081858139</v>
      </c>
      <c r="F58" s="96"/>
      <c r="G58" s="743">
        <v>853.79247999999995</v>
      </c>
      <c r="H58" s="64">
        <v>5.0000000000000001E-3</v>
      </c>
      <c r="I58" s="64">
        <v>9.0000000000000011E-3</v>
      </c>
      <c r="J58" s="96"/>
      <c r="K58" s="84">
        <v>903.31</v>
      </c>
      <c r="L58" s="64">
        <v>5.0000000000000001E-3</v>
      </c>
      <c r="M58" s="64">
        <v>9.0000000000000011E-3</v>
      </c>
      <c r="N58" s="96"/>
      <c r="O58" s="749">
        <v>582.66569600000003</v>
      </c>
      <c r="P58" s="85">
        <v>8.0000000000000002E-3</v>
      </c>
      <c r="Q58" s="85">
        <v>2.5000000000000001E-2</v>
      </c>
      <c r="R58" s="96"/>
      <c r="S58" s="617"/>
      <c r="T58" s="85">
        <v>8.0000000000000002E-3</v>
      </c>
      <c r="U58" s="85">
        <v>2.5000000000000001E-2</v>
      </c>
      <c r="V58" s="96"/>
      <c r="W58" s="84"/>
      <c r="X58" s="64"/>
      <c r="Y58" s="64"/>
      <c r="Z58" s="96"/>
      <c r="AA58" s="84">
        <v>579.66</v>
      </c>
      <c r="AB58" s="64">
        <v>4.4999999999999998E-2</v>
      </c>
      <c r="AC58" s="64">
        <v>0.19600000000000001</v>
      </c>
      <c r="AD58" s="96"/>
      <c r="AE58" s="84">
        <v>852.94</v>
      </c>
      <c r="AF58" s="64">
        <v>1E-3</v>
      </c>
      <c r="AG58" s="64">
        <v>8.0000000000000002E-3</v>
      </c>
      <c r="AH58" s="96"/>
      <c r="AI58" s="84">
        <v>861</v>
      </c>
      <c r="AJ58" s="126">
        <v>5.0000000000000001E-3</v>
      </c>
      <c r="AK58" s="84" t="s">
        <v>125</v>
      </c>
      <c r="AL58" s="125"/>
      <c r="AM58" s="457">
        <v>777</v>
      </c>
      <c r="AN58" s="492">
        <f t="shared" si="8"/>
        <v>0.51746442432083484</v>
      </c>
      <c r="AO58" s="358">
        <f t="shared" si="9"/>
        <v>0.81195193244560926</v>
      </c>
      <c r="AP58" s="125"/>
      <c r="AQ58" s="749">
        <v>786.36812699999996</v>
      </c>
      <c r="AR58" s="376">
        <v>1.3999999999999999E-2</v>
      </c>
      <c r="AS58" s="125"/>
      <c r="AT58" s="749">
        <v>694.29708200000005</v>
      </c>
      <c r="AU58" s="376">
        <v>5.2999999999999999E-2</v>
      </c>
      <c r="AV58" s="749">
        <v>716.26297599999998</v>
      </c>
      <c r="AW58" s="376">
        <v>3.6000000000000004E-2</v>
      </c>
      <c r="AX58" s="96"/>
      <c r="AY58" s="126">
        <f t="shared" si="4"/>
        <v>1.4999999999999999E-2</v>
      </c>
      <c r="AZ58" s="126">
        <f t="shared" si="5"/>
        <v>9.0000000000000011E-3</v>
      </c>
      <c r="BA58" s="126">
        <f t="shared" si="6"/>
        <v>2.5000000000000001E-2</v>
      </c>
      <c r="BB58" s="126">
        <f t="shared" si="7"/>
        <v>3.6000000000000004E-2</v>
      </c>
      <c r="BC58" s="125"/>
      <c r="BD58" s="231">
        <v>-5.2000000000000005E-2</v>
      </c>
      <c r="BE58" s="493"/>
      <c r="BF58" s="493"/>
      <c r="BG58" s="110"/>
      <c r="BH58" s="376"/>
      <c r="BI58" s="457"/>
      <c r="BJ58" s="457"/>
    </row>
    <row r="59" spans="1:62" customFormat="1">
      <c r="A59" s="61">
        <v>36678</v>
      </c>
      <c r="B59" s="743">
        <v>692.15798600000005</v>
      </c>
      <c r="C59" s="376">
        <v>6.9999999999999993E-3</v>
      </c>
      <c r="D59" s="376">
        <v>0.02</v>
      </c>
      <c r="E59" s="489">
        <f t="shared" si="0"/>
        <v>1.6499123366323478</v>
      </c>
      <c r="F59" s="96"/>
      <c r="G59" s="743">
        <v>859.71571800000004</v>
      </c>
      <c r="H59" s="376">
        <v>6.9999999999999993E-3</v>
      </c>
      <c r="I59" s="376">
        <v>1.6E-2</v>
      </c>
      <c r="J59" s="96"/>
      <c r="K59" s="84">
        <v>909.58</v>
      </c>
      <c r="L59" s="64">
        <v>6.9999999999999993E-3</v>
      </c>
      <c r="M59" s="64">
        <v>1.6E-2</v>
      </c>
      <c r="N59" s="96"/>
      <c r="O59" s="749">
        <v>586.68012499999998</v>
      </c>
      <c r="P59" s="376">
        <v>6.9999999999999993E-3</v>
      </c>
      <c r="Q59" s="376">
        <v>2.3E-2</v>
      </c>
      <c r="R59" s="96"/>
      <c r="S59" s="617"/>
      <c r="T59" s="85">
        <v>6.9999999999999993E-3</v>
      </c>
      <c r="U59" s="85">
        <v>2.3E-2</v>
      </c>
      <c r="V59" s="96"/>
      <c r="W59" s="84"/>
      <c r="X59" s="64"/>
      <c r="Y59" s="64"/>
      <c r="Z59" s="96"/>
      <c r="AA59" s="84">
        <v>604.84</v>
      </c>
      <c r="AB59" s="64">
        <v>4.2999999999999997E-2</v>
      </c>
      <c r="AC59" s="64">
        <v>0.249</v>
      </c>
      <c r="AD59" s="96"/>
      <c r="AE59" s="84">
        <v>860.84</v>
      </c>
      <c r="AF59" s="64">
        <v>9.0000000000000011E-3</v>
      </c>
      <c r="AG59" s="64">
        <v>1.2E-2</v>
      </c>
      <c r="AH59" s="96"/>
      <c r="AI59" s="84">
        <v>867</v>
      </c>
      <c r="AJ59" s="126">
        <v>6.9999999999999993E-3</v>
      </c>
      <c r="AK59" s="64">
        <v>1.3000000000000001E-2</v>
      </c>
      <c r="AL59" s="125"/>
      <c r="AM59" s="457">
        <v>785</v>
      </c>
      <c r="AN59" s="492">
        <f t="shared" si="8"/>
        <v>1.0296010296010394</v>
      </c>
      <c r="AO59" s="358">
        <f t="shared" si="9"/>
        <v>0.77720207253886997</v>
      </c>
      <c r="AP59" s="125"/>
      <c r="AQ59" s="749">
        <v>789.86620500000004</v>
      </c>
      <c r="AR59" s="376">
        <v>1.6E-2</v>
      </c>
      <c r="AS59" s="125"/>
      <c r="AT59" s="749">
        <v>702.91777200000001</v>
      </c>
      <c r="AU59" s="376">
        <v>5.9000000000000004E-2</v>
      </c>
      <c r="AV59" s="749">
        <v>723.87543200000005</v>
      </c>
      <c r="AW59" s="376">
        <v>4.2000000000000003E-2</v>
      </c>
      <c r="AX59" s="96"/>
      <c r="AY59" s="126">
        <f t="shared" si="4"/>
        <v>0.02</v>
      </c>
      <c r="AZ59" s="126">
        <f t="shared" si="5"/>
        <v>1.6E-2</v>
      </c>
      <c r="BA59" s="126">
        <f t="shared" si="6"/>
        <v>2.3E-2</v>
      </c>
      <c r="BB59" s="126">
        <f t="shared" si="7"/>
        <v>4.2000000000000003E-2</v>
      </c>
      <c r="BC59" s="125"/>
      <c r="BD59" s="231">
        <v>-4.9000000000000002E-2</v>
      </c>
      <c r="BE59" s="493"/>
      <c r="BF59" s="493"/>
      <c r="BG59" s="110"/>
      <c r="BH59" s="376"/>
      <c r="BI59" s="457"/>
      <c r="BJ59" s="457"/>
    </row>
    <row r="60" spans="1:62" customFormat="1">
      <c r="A60" s="61">
        <v>36770</v>
      </c>
      <c r="B60" s="743">
        <v>701.65819299999998</v>
      </c>
      <c r="C60" s="376">
        <v>1.3999999999999999E-2</v>
      </c>
      <c r="D60" s="376">
        <v>0.03</v>
      </c>
      <c r="E60" s="489">
        <f t="shared" si="0"/>
        <v>1.6275730995419304</v>
      </c>
      <c r="F60" s="96"/>
      <c r="G60" s="743">
        <v>873.254548</v>
      </c>
      <c r="H60" s="376">
        <v>1.6E-2</v>
      </c>
      <c r="I60" s="376">
        <v>3.2000000000000001E-2</v>
      </c>
      <c r="J60" s="96"/>
      <c r="K60" s="84">
        <v>923.9</v>
      </c>
      <c r="L60" s="64">
        <v>1.6E-2</v>
      </c>
      <c r="M60" s="64">
        <v>3.2000000000000001E-2</v>
      </c>
      <c r="N60" s="96"/>
      <c r="O60" s="749">
        <v>594.135492</v>
      </c>
      <c r="P60" s="376">
        <v>1.3000000000000001E-2</v>
      </c>
      <c r="Q60" s="376">
        <v>2.8999999999999998E-2</v>
      </c>
      <c r="R60" s="96"/>
      <c r="S60" s="617"/>
      <c r="T60" s="85">
        <v>1.3000000000000001E-2</v>
      </c>
      <c r="U60" s="85">
        <v>2.8999999999999998E-2</v>
      </c>
      <c r="V60" s="96"/>
      <c r="W60" s="84"/>
      <c r="X60" s="64"/>
      <c r="Y60" s="64"/>
      <c r="Z60" s="96"/>
      <c r="AA60" s="84">
        <v>683.78</v>
      </c>
      <c r="AB60" s="64">
        <v>0.13100000000000001</v>
      </c>
      <c r="AC60" s="64">
        <v>0.311</v>
      </c>
      <c r="AD60" s="96"/>
      <c r="AE60" s="84">
        <v>869.59</v>
      </c>
      <c r="AF60" s="64">
        <v>0.01</v>
      </c>
      <c r="AG60" s="64">
        <v>2.3E-2</v>
      </c>
      <c r="AH60" s="96"/>
      <c r="AI60" s="84">
        <v>875</v>
      </c>
      <c r="AJ60" s="126">
        <v>9.0000000000000011E-3</v>
      </c>
      <c r="AK60" s="64">
        <v>2.1000000000000001E-2</v>
      </c>
      <c r="AL60" s="125"/>
      <c r="AM60" s="457">
        <v>795</v>
      </c>
      <c r="AN60" s="492">
        <f t="shared" si="8"/>
        <v>1.2738853503184657</v>
      </c>
      <c r="AO60" s="358">
        <f t="shared" si="9"/>
        <v>1.1962495958616159</v>
      </c>
      <c r="AP60" s="125"/>
      <c r="AQ60" s="749">
        <v>792.664669</v>
      </c>
      <c r="AR60" s="376">
        <v>1.4999999999999999E-2</v>
      </c>
      <c r="AS60" s="125"/>
      <c r="AT60" s="749">
        <v>730.76923099999999</v>
      </c>
      <c r="AU60" s="376">
        <v>8.5000000000000006E-2</v>
      </c>
      <c r="AV60" s="749">
        <v>743.94463699999994</v>
      </c>
      <c r="AW60" s="376">
        <v>5.9000000000000004E-2</v>
      </c>
      <c r="AX60" s="96"/>
      <c r="AY60" s="126">
        <f t="shared" si="4"/>
        <v>0.03</v>
      </c>
      <c r="AZ60" s="126">
        <f t="shared" si="5"/>
        <v>3.2000000000000001E-2</v>
      </c>
      <c r="BA60" s="126">
        <f t="shared" si="6"/>
        <v>2.8999999999999998E-2</v>
      </c>
      <c r="BB60" s="126">
        <f t="shared" si="7"/>
        <v>5.9000000000000004E-2</v>
      </c>
      <c r="BC60" s="125"/>
      <c r="BD60" s="231">
        <v>-4.5999999999999999E-2</v>
      </c>
      <c r="BE60" s="493"/>
      <c r="BF60" s="493"/>
      <c r="BG60" s="110"/>
      <c r="BH60" s="376"/>
      <c r="BI60" s="457"/>
      <c r="BJ60" s="457"/>
    </row>
    <row r="61" spans="1:62" customFormat="1">
      <c r="A61" s="61">
        <v>36861</v>
      </c>
      <c r="B61" s="743">
        <v>709.80122800000004</v>
      </c>
      <c r="C61" s="376">
        <v>1.2E-2</v>
      </c>
      <c r="D61" s="376">
        <v>0.04</v>
      </c>
      <c r="E61" s="489">
        <f t="shared" si="0"/>
        <v>1.6089011330929959</v>
      </c>
      <c r="F61" s="96"/>
      <c r="G61" s="743">
        <v>888.48573299999998</v>
      </c>
      <c r="H61" s="376">
        <v>1.7000000000000001E-2</v>
      </c>
      <c r="I61" s="376">
        <v>4.5999999999999999E-2</v>
      </c>
      <c r="J61" s="96"/>
      <c r="K61" s="84">
        <v>940.02</v>
      </c>
      <c r="L61" s="64">
        <v>1.7000000000000001E-2</v>
      </c>
      <c r="M61" s="64">
        <v>4.5999999999999999E-2</v>
      </c>
      <c r="N61" s="96"/>
      <c r="O61" s="749">
        <v>598.14992199999995</v>
      </c>
      <c r="P61" s="376">
        <v>6.9999999999999993E-3</v>
      </c>
      <c r="Q61" s="376">
        <v>3.5000000000000003E-2</v>
      </c>
      <c r="R61" s="96"/>
      <c r="S61" s="617"/>
      <c r="T61" s="85">
        <v>6.9999999999999993E-3</v>
      </c>
      <c r="U61" s="85">
        <v>3.5000000000000003E-2</v>
      </c>
      <c r="V61" s="96"/>
      <c r="W61" s="84"/>
      <c r="X61" s="64"/>
      <c r="Y61" s="64"/>
      <c r="Z61" s="96"/>
      <c r="AA61" s="84">
        <v>682.81</v>
      </c>
      <c r="AB61" s="64">
        <v>-1E-3</v>
      </c>
      <c r="AC61" s="64">
        <v>0.23100000000000001</v>
      </c>
      <c r="AD61" s="96"/>
      <c r="AE61" s="84">
        <v>879.44</v>
      </c>
      <c r="AF61" s="64">
        <v>1.1000000000000001E-2</v>
      </c>
      <c r="AG61" s="64">
        <v>3.2000000000000001E-2</v>
      </c>
      <c r="AH61" s="96"/>
      <c r="AI61" s="84">
        <v>885</v>
      </c>
      <c r="AJ61" s="126">
        <v>1.1000000000000001E-2</v>
      </c>
      <c r="AK61" s="64">
        <v>3.3000000000000002E-2</v>
      </c>
      <c r="AL61" s="125"/>
      <c r="AM61" s="457">
        <v>811</v>
      </c>
      <c r="AN61" s="492">
        <f t="shared" si="8"/>
        <v>2.0125786163522008</v>
      </c>
      <c r="AO61" s="358">
        <f t="shared" si="9"/>
        <v>2.3917259211376773</v>
      </c>
      <c r="AP61" s="125"/>
      <c r="AQ61" s="749">
        <v>796.16274699999997</v>
      </c>
      <c r="AR61" s="376">
        <v>1.6E-2</v>
      </c>
      <c r="AS61" s="125"/>
      <c r="AT61" s="749">
        <v>757.95755999999994</v>
      </c>
      <c r="AU61" s="376">
        <v>0.10800000000000001</v>
      </c>
      <c r="AV61" s="749">
        <v>759.86159199999997</v>
      </c>
      <c r="AW61" s="376">
        <v>7.0000000000000007E-2</v>
      </c>
      <c r="AX61" s="96"/>
      <c r="AY61" s="126">
        <f t="shared" si="4"/>
        <v>0.04</v>
      </c>
      <c r="AZ61" s="126">
        <f t="shared" si="5"/>
        <v>4.5999999999999999E-2</v>
      </c>
      <c r="BA61" s="126">
        <f t="shared" si="6"/>
        <v>3.5000000000000003E-2</v>
      </c>
      <c r="BB61" s="126">
        <f t="shared" si="7"/>
        <v>7.0000000000000007E-2</v>
      </c>
      <c r="BC61" s="125"/>
      <c r="BD61" s="231">
        <v>-3.4000000000000002E-2</v>
      </c>
      <c r="BE61" s="493"/>
      <c r="BF61" s="493"/>
      <c r="BG61" s="110"/>
      <c r="BH61" s="376"/>
      <c r="BI61" s="457"/>
      <c r="BJ61" s="457"/>
    </row>
    <row r="62" spans="1:62" customFormat="1">
      <c r="A62" s="61">
        <v>36951</v>
      </c>
      <c r="B62" s="743">
        <v>708.44405600000005</v>
      </c>
      <c r="C62" s="376">
        <v>-2E-3</v>
      </c>
      <c r="D62" s="376">
        <v>3.1E-2</v>
      </c>
      <c r="E62" s="489">
        <f t="shared" si="0"/>
        <v>1.6119833179883436</v>
      </c>
      <c r="F62" s="96"/>
      <c r="G62" s="743">
        <v>886.79337899999996</v>
      </c>
      <c r="H62" s="376">
        <v>-2E-3</v>
      </c>
      <c r="I62" s="376">
        <v>3.9E-2</v>
      </c>
      <c r="J62" s="96"/>
      <c r="K62" s="84">
        <v>938.23</v>
      </c>
      <c r="L62" s="64">
        <v>-2E-3</v>
      </c>
      <c r="M62" s="64">
        <v>3.9E-2</v>
      </c>
      <c r="N62" s="96"/>
      <c r="O62" s="749">
        <v>597.57643199999995</v>
      </c>
      <c r="P62" s="376">
        <v>-1E-3</v>
      </c>
      <c r="Q62" s="376">
        <v>2.6000000000000002E-2</v>
      </c>
      <c r="R62" s="96"/>
      <c r="S62" s="617"/>
      <c r="T62" s="85">
        <v>-1E-3</v>
      </c>
      <c r="U62" s="85">
        <v>2.6000000000000002E-2</v>
      </c>
      <c r="V62" s="96"/>
      <c r="W62" s="84"/>
      <c r="X62" s="64"/>
      <c r="Y62" s="64"/>
      <c r="Z62" s="96"/>
      <c r="AA62" s="84">
        <v>623.24</v>
      </c>
      <c r="AB62" s="64">
        <v>-8.6999999999999994E-2</v>
      </c>
      <c r="AC62" s="64">
        <v>7.4999999999999997E-2</v>
      </c>
      <c r="AD62" s="96"/>
      <c r="AE62" s="84">
        <v>883.57</v>
      </c>
      <c r="AF62" s="64">
        <v>5.0000000000000001E-3</v>
      </c>
      <c r="AG62" s="64">
        <v>3.6000000000000004E-2</v>
      </c>
      <c r="AH62" s="96"/>
      <c r="AI62" s="84">
        <v>888</v>
      </c>
      <c r="AJ62" s="126">
        <v>3.0000000000000001E-3</v>
      </c>
      <c r="AK62" s="64">
        <v>3.1E-2</v>
      </c>
      <c r="AL62" s="125"/>
      <c r="AM62" s="457">
        <v>822</v>
      </c>
      <c r="AN62" s="492">
        <f t="shared" si="8"/>
        <v>1.3563501849568382</v>
      </c>
      <c r="AO62" s="358">
        <f t="shared" si="9"/>
        <v>3.5115979381443339</v>
      </c>
      <c r="AP62" s="125"/>
      <c r="AQ62" s="749">
        <v>800.36044200000003</v>
      </c>
      <c r="AR62" s="376">
        <v>1.8000000000000002E-2</v>
      </c>
      <c r="AS62" s="125"/>
      <c r="AT62" s="749">
        <v>750</v>
      </c>
      <c r="AU62" s="376">
        <v>0.08</v>
      </c>
      <c r="AV62" s="749">
        <v>759.16954999999996</v>
      </c>
      <c r="AW62" s="376">
        <v>0.06</v>
      </c>
      <c r="AX62" s="96"/>
      <c r="AY62" s="126">
        <f t="shared" si="4"/>
        <v>3.1E-2</v>
      </c>
      <c r="AZ62" s="126">
        <f t="shared" si="5"/>
        <v>3.9E-2</v>
      </c>
      <c r="BA62" s="126">
        <f t="shared" si="6"/>
        <v>2.6000000000000002E-2</v>
      </c>
      <c r="BB62" s="126">
        <f t="shared" si="7"/>
        <v>0.06</v>
      </c>
      <c r="BC62" s="125"/>
      <c r="BD62" s="231">
        <v>-2.3E-2</v>
      </c>
      <c r="BE62" s="493"/>
      <c r="BF62" s="493"/>
      <c r="BG62" s="110"/>
      <c r="BH62" s="376"/>
      <c r="BI62" s="457"/>
      <c r="BJ62" s="457"/>
    </row>
    <row r="63" spans="1:62" customFormat="1">
      <c r="A63" s="61">
        <v>37043</v>
      </c>
      <c r="B63" s="743">
        <v>714.551332</v>
      </c>
      <c r="C63" s="376">
        <v>9.0000000000000011E-3</v>
      </c>
      <c r="D63" s="376">
        <v>3.2000000000000001E-2</v>
      </c>
      <c r="E63" s="489">
        <f t="shared" si="0"/>
        <v>1.5982056835631229</v>
      </c>
      <c r="F63" s="96"/>
      <c r="G63" s="743">
        <v>900.33220900000003</v>
      </c>
      <c r="H63" s="376">
        <v>1.4999999999999999E-2</v>
      </c>
      <c r="I63" s="376">
        <v>4.7E-2</v>
      </c>
      <c r="J63" s="96"/>
      <c r="K63" s="84">
        <v>952.55</v>
      </c>
      <c r="L63" s="64">
        <v>1.4999999999999999E-2</v>
      </c>
      <c r="M63" s="64">
        <v>4.7E-2</v>
      </c>
      <c r="N63" s="96"/>
      <c r="O63" s="749">
        <v>599.29690200000005</v>
      </c>
      <c r="P63" s="376">
        <v>3.0000000000000001E-3</v>
      </c>
      <c r="Q63" s="376">
        <v>2.2000000000000002E-2</v>
      </c>
      <c r="R63" s="96"/>
      <c r="S63" s="617"/>
      <c r="T63" s="85">
        <v>3.0000000000000001E-3</v>
      </c>
      <c r="U63" s="85">
        <v>2.2000000000000002E-2</v>
      </c>
      <c r="V63" s="96"/>
      <c r="W63" s="84"/>
      <c r="X63" s="64"/>
      <c r="Y63" s="64"/>
      <c r="Z63" s="96"/>
      <c r="AA63" s="84">
        <v>662.95</v>
      </c>
      <c r="AB63" s="64">
        <v>6.4000000000000001E-2</v>
      </c>
      <c r="AC63" s="64">
        <v>9.6000000000000002E-2</v>
      </c>
      <c r="AD63" s="96"/>
      <c r="AE63" s="84">
        <v>890.34</v>
      </c>
      <c r="AF63" s="64">
        <v>8.0000000000000002E-3</v>
      </c>
      <c r="AG63" s="64">
        <v>3.4000000000000002E-2</v>
      </c>
      <c r="AH63" s="96"/>
      <c r="AI63" s="84">
        <v>893</v>
      </c>
      <c r="AJ63" s="126">
        <v>6.0000000000000001E-3</v>
      </c>
      <c r="AK63" s="64">
        <v>0.03</v>
      </c>
      <c r="AL63" s="125"/>
      <c r="AM63" s="457">
        <v>824</v>
      </c>
      <c r="AN63" s="492">
        <f t="shared" si="8"/>
        <v>0.24330900243310793</v>
      </c>
      <c r="AO63" s="358">
        <f t="shared" si="9"/>
        <v>4.4987146529563091</v>
      </c>
      <c r="AP63" s="125"/>
      <c r="AQ63" s="749">
        <v>803.858521</v>
      </c>
      <c r="AR63" s="376">
        <v>1.8000000000000002E-2</v>
      </c>
      <c r="AS63" s="125"/>
      <c r="AT63" s="749">
        <v>760.61008000000004</v>
      </c>
      <c r="AU63" s="376">
        <v>8.199999999999999E-2</v>
      </c>
      <c r="AV63" s="749">
        <v>768.85813199999996</v>
      </c>
      <c r="AW63" s="376">
        <v>6.2E-2</v>
      </c>
      <c r="AX63" s="96"/>
      <c r="AY63" s="126">
        <f t="shared" si="4"/>
        <v>3.2000000000000001E-2</v>
      </c>
      <c r="AZ63" s="126">
        <f t="shared" si="5"/>
        <v>4.7E-2</v>
      </c>
      <c r="BA63" s="126">
        <f t="shared" si="6"/>
        <v>2.2000000000000002E-2</v>
      </c>
      <c r="BB63" s="126">
        <f t="shared" si="7"/>
        <v>6.2E-2</v>
      </c>
      <c r="BC63" s="125"/>
      <c r="BD63" s="231">
        <v>-1.3999999999999999E-2</v>
      </c>
      <c r="BE63" s="493"/>
      <c r="BF63" s="493"/>
      <c r="BG63" s="110"/>
      <c r="BH63" s="376"/>
      <c r="BI63" s="457"/>
      <c r="BJ63" s="457"/>
    </row>
    <row r="64" spans="1:62" customFormat="1">
      <c r="A64" s="61">
        <v>37135</v>
      </c>
      <c r="B64" s="743">
        <v>718.62284999999997</v>
      </c>
      <c r="C64" s="376">
        <v>6.0000000000000001E-3</v>
      </c>
      <c r="D64" s="376">
        <v>2.4E-2</v>
      </c>
      <c r="E64" s="489">
        <f t="shared" si="0"/>
        <v>1.5891506928843135</v>
      </c>
      <c r="F64" s="96"/>
      <c r="G64" s="743">
        <v>904.56309399999998</v>
      </c>
      <c r="H64" s="376">
        <v>5.0000000000000001E-3</v>
      </c>
      <c r="I64" s="376">
        <v>3.6000000000000004E-2</v>
      </c>
      <c r="J64" s="96"/>
      <c r="K64" s="84">
        <v>957.03</v>
      </c>
      <c r="L64" s="64">
        <v>5.0000000000000001E-3</v>
      </c>
      <c r="M64" s="64">
        <v>3.6000000000000004E-2</v>
      </c>
      <c r="N64" s="96"/>
      <c r="O64" s="749">
        <v>603.311331</v>
      </c>
      <c r="P64" s="376">
        <v>6.9999999999999993E-3</v>
      </c>
      <c r="Q64" s="376">
        <v>1.4999999999999999E-2</v>
      </c>
      <c r="R64" s="96"/>
      <c r="S64" s="617"/>
      <c r="T64" s="85">
        <v>6.9999999999999993E-3</v>
      </c>
      <c r="U64" s="85">
        <v>1.4999999999999999E-2</v>
      </c>
      <c r="V64" s="96"/>
      <c r="W64" s="84"/>
      <c r="X64" s="64"/>
      <c r="Y64" s="64"/>
      <c r="Z64" s="96"/>
      <c r="AA64" s="84">
        <v>635.84</v>
      </c>
      <c r="AB64" s="64">
        <v>-4.0999999999999995E-2</v>
      </c>
      <c r="AC64" s="64">
        <v>-7.0000000000000007E-2</v>
      </c>
      <c r="AD64" s="96"/>
      <c r="AE64" s="84">
        <v>894.82</v>
      </c>
      <c r="AF64" s="64">
        <v>5.0000000000000001E-3</v>
      </c>
      <c r="AG64" s="64">
        <v>2.8999999999999998E-2</v>
      </c>
      <c r="AH64" s="96"/>
      <c r="AI64" s="84">
        <v>900</v>
      </c>
      <c r="AJ64" s="126">
        <v>8.0000000000000002E-3</v>
      </c>
      <c r="AK64" s="64">
        <v>2.8999999999999998E-2</v>
      </c>
      <c r="AL64" s="125"/>
      <c r="AM64" s="457">
        <v>823</v>
      </c>
      <c r="AN64" s="492">
        <f t="shared" si="8"/>
        <v>-0.1213592233009706</v>
      </c>
      <c r="AO64" s="358">
        <f t="shared" si="9"/>
        <v>4.7923322683706147</v>
      </c>
      <c r="AP64" s="125"/>
      <c r="AQ64" s="749">
        <v>808.75583099999994</v>
      </c>
      <c r="AR64" s="376">
        <v>0.02</v>
      </c>
      <c r="AS64" s="125"/>
      <c r="AT64" s="749">
        <v>775.86206900000002</v>
      </c>
      <c r="AU64" s="376">
        <v>6.2E-2</v>
      </c>
      <c r="AV64" s="749">
        <v>779.93079599999999</v>
      </c>
      <c r="AW64" s="376">
        <v>4.8000000000000001E-2</v>
      </c>
      <c r="AX64" s="96"/>
      <c r="AY64" s="126">
        <f t="shared" si="4"/>
        <v>2.4E-2</v>
      </c>
      <c r="AZ64" s="126">
        <f t="shared" si="5"/>
        <v>3.6000000000000004E-2</v>
      </c>
      <c r="BA64" s="126">
        <f t="shared" si="6"/>
        <v>1.4999999999999999E-2</v>
      </c>
      <c r="BB64" s="126">
        <f t="shared" si="7"/>
        <v>4.8000000000000001E-2</v>
      </c>
      <c r="BC64" s="125"/>
      <c r="BD64" s="231">
        <v>-8.0000000000000002E-3</v>
      </c>
      <c r="BE64" s="493"/>
      <c r="BF64" s="493"/>
      <c r="BG64" s="110"/>
      <c r="BH64" s="376"/>
      <c r="BI64" s="457"/>
      <c r="BJ64" s="457"/>
    </row>
    <row r="65" spans="1:62" customFormat="1">
      <c r="A65" s="61">
        <v>37226</v>
      </c>
      <c r="B65" s="743">
        <v>722.69436800000005</v>
      </c>
      <c r="C65" s="376">
        <v>6.0000000000000001E-3</v>
      </c>
      <c r="D65" s="376">
        <v>1.8000000000000002E-2</v>
      </c>
      <c r="E65" s="489">
        <f t="shared" si="0"/>
        <v>1.5801977302803609</v>
      </c>
      <c r="F65" s="96"/>
      <c r="G65" s="743">
        <v>907.10162400000002</v>
      </c>
      <c r="H65" s="376">
        <v>3.0000000000000001E-3</v>
      </c>
      <c r="I65" s="376">
        <v>2.1000000000000001E-2</v>
      </c>
      <c r="J65" s="96"/>
      <c r="K65" s="84">
        <v>959.71</v>
      </c>
      <c r="L65" s="64">
        <v>3.0000000000000001E-3</v>
      </c>
      <c r="M65" s="64">
        <v>2.1000000000000001E-2</v>
      </c>
      <c r="N65" s="96"/>
      <c r="O65" s="749">
        <v>607.32575999999995</v>
      </c>
      <c r="P65" s="376">
        <v>6.9999999999999993E-3</v>
      </c>
      <c r="Q65" s="376">
        <v>1.4999999999999999E-2</v>
      </c>
      <c r="R65" s="96"/>
      <c r="S65" s="617"/>
      <c r="T65" s="85">
        <v>6.9999999999999993E-3</v>
      </c>
      <c r="U65" s="85">
        <v>1.4999999999999999E-2</v>
      </c>
      <c r="V65" s="96"/>
      <c r="W65" s="84"/>
      <c r="X65" s="64"/>
      <c r="Y65" s="64"/>
      <c r="Z65" s="96"/>
      <c r="AA65" s="84">
        <v>577.72</v>
      </c>
      <c r="AB65" s="64">
        <v>-9.0999999999999998E-2</v>
      </c>
      <c r="AC65" s="64">
        <v>-0.154</v>
      </c>
      <c r="AD65" s="96"/>
      <c r="AE65" s="84">
        <v>902.58</v>
      </c>
      <c r="AF65" s="64">
        <v>9.0000000000000011E-3</v>
      </c>
      <c r="AG65" s="64">
        <v>2.6000000000000002E-2</v>
      </c>
      <c r="AH65" s="96"/>
      <c r="AI65" s="84">
        <v>909</v>
      </c>
      <c r="AJ65" s="126">
        <v>0.01</v>
      </c>
      <c r="AK65" s="64">
        <v>2.7000000000000003E-2</v>
      </c>
      <c r="AL65" s="125"/>
      <c r="AM65" s="457">
        <v>838</v>
      </c>
      <c r="AN65" s="492">
        <f t="shared" si="8"/>
        <v>1.822600243013369</v>
      </c>
      <c r="AO65" s="358">
        <f t="shared" si="9"/>
        <v>4.3876262626262559</v>
      </c>
      <c r="AP65" s="125"/>
      <c r="AQ65" s="749">
        <v>812.95352600000001</v>
      </c>
      <c r="AR65" s="376">
        <v>2.1000000000000001E-2</v>
      </c>
      <c r="AS65" s="125"/>
      <c r="AT65" s="749">
        <v>771.88328899999999</v>
      </c>
      <c r="AU65" s="376">
        <v>1.8000000000000002E-2</v>
      </c>
      <c r="AV65" s="749">
        <v>779.93079599999999</v>
      </c>
      <c r="AW65" s="376">
        <v>2.6000000000000002E-2</v>
      </c>
      <c r="AX65" s="96"/>
      <c r="AY65" s="126">
        <f t="shared" si="4"/>
        <v>1.8000000000000002E-2</v>
      </c>
      <c r="AZ65" s="126">
        <f t="shared" si="5"/>
        <v>2.1000000000000001E-2</v>
      </c>
      <c r="BA65" s="126">
        <f t="shared" si="6"/>
        <v>1.4999999999999999E-2</v>
      </c>
      <c r="BB65" s="126">
        <f t="shared" si="7"/>
        <v>2.6000000000000002E-2</v>
      </c>
      <c r="BC65" s="125"/>
      <c r="BD65" s="231">
        <v>-8.0000000000000002E-3</v>
      </c>
      <c r="BE65" s="493"/>
      <c r="BF65" s="493"/>
      <c r="BG65" s="110"/>
      <c r="BH65" s="376"/>
      <c r="BI65" s="457"/>
      <c r="BJ65" s="457"/>
    </row>
    <row r="66" spans="1:62" customFormat="1">
      <c r="A66" s="61">
        <v>37316</v>
      </c>
      <c r="B66" s="743">
        <v>726.76588500000003</v>
      </c>
      <c r="C66" s="376">
        <v>6.0000000000000001E-3</v>
      </c>
      <c r="D66" s="376">
        <v>2.6000000000000002E-2</v>
      </c>
      <c r="E66" s="489">
        <f t="shared" si="0"/>
        <v>1.5713450831556299</v>
      </c>
      <c r="F66" s="96"/>
      <c r="G66" s="743">
        <v>905.40926999999999</v>
      </c>
      <c r="H66" s="376">
        <v>-2E-3</v>
      </c>
      <c r="I66" s="376">
        <v>2.1000000000000001E-2</v>
      </c>
      <c r="J66" s="96"/>
      <c r="K66" s="84">
        <v>957.92</v>
      </c>
      <c r="L66" s="64">
        <v>-2E-3</v>
      </c>
      <c r="M66" s="64">
        <v>2.1000000000000001E-2</v>
      </c>
      <c r="N66" s="96"/>
      <c r="O66" s="749">
        <v>614.78112699999997</v>
      </c>
      <c r="P66" s="376">
        <v>1.2E-2</v>
      </c>
      <c r="Q66" s="376">
        <v>2.8999999999999998E-2</v>
      </c>
      <c r="R66" s="96"/>
      <c r="S66" s="617"/>
      <c r="T66" s="85">
        <v>1.2E-2</v>
      </c>
      <c r="U66" s="85">
        <v>2.8999999999999998E-2</v>
      </c>
      <c r="V66" s="96"/>
      <c r="W66" s="84"/>
      <c r="X66" s="64"/>
      <c r="Y66" s="64"/>
      <c r="Z66" s="96"/>
      <c r="AA66" s="84">
        <v>579.66</v>
      </c>
      <c r="AB66" s="64">
        <v>3.0000000000000001E-3</v>
      </c>
      <c r="AC66" s="64">
        <v>-7.0000000000000007E-2</v>
      </c>
      <c r="AD66" s="96"/>
      <c r="AE66" s="84">
        <v>905.05</v>
      </c>
      <c r="AF66" s="64">
        <v>3.0000000000000001E-3</v>
      </c>
      <c r="AG66" s="64">
        <v>2.4E-2</v>
      </c>
      <c r="AH66" s="96"/>
      <c r="AI66" s="84">
        <v>914</v>
      </c>
      <c r="AJ66" s="126">
        <v>6.0000000000000001E-3</v>
      </c>
      <c r="AK66" s="64">
        <v>2.8999999999999998E-2</v>
      </c>
      <c r="AL66" s="125"/>
      <c r="AM66" s="457">
        <v>839</v>
      </c>
      <c r="AN66" s="492">
        <f t="shared" si="8"/>
        <v>0.1193317422434319</v>
      </c>
      <c r="AO66" s="358">
        <f t="shared" si="9"/>
        <v>3.4547152194211179</v>
      </c>
      <c r="AP66" s="125"/>
      <c r="AQ66" s="749">
        <v>816.72025699999995</v>
      </c>
      <c r="AR66" s="376">
        <v>0.02</v>
      </c>
      <c r="AS66" s="125"/>
      <c r="AT66" s="749">
        <v>771.22015899999997</v>
      </c>
      <c r="AU66" s="376">
        <v>2.7999999999999997E-2</v>
      </c>
      <c r="AV66" s="749">
        <v>782.69896200000005</v>
      </c>
      <c r="AW66" s="376">
        <v>3.1E-2</v>
      </c>
      <c r="AX66" s="96"/>
      <c r="AY66" s="126">
        <f t="shared" si="4"/>
        <v>2.6000000000000002E-2</v>
      </c>
      <c r="AZ66" s="126">
        <f t="shared" si="5"/>
        <v>2.1000000000000001E-2</v>
      </c>
      <c r="BA66" s="126">
        <f t="shared" si="6"/>
        <v>2.8999999999999998E-2</v>
      </c>
      <c r="BB66" s="126">
        <f t="shared" si="7"/>
        <v>3.1E-2</v>
      </c>
      <c r="BC66" s="125"/>
      <c r="BD66" s="231">
        <v>-1.3000000000000001E-2</v>
      </c>
      <c r="BE66" s="493"/>
      <c r="BF66" s="493"/>
      <c r="BG66" s="110"/>
      <c r="BH66" s="376"/>
      <c r="BI66" s="457"/>
      <c r="BJ66" s="457"/>
    </row>
    <row r="67" spans="1:62" customFormat="1">
      <c r="A67" s="61">
        <v>37408</v>
      </c>
      <c r="B67" s="743">
        <v>734.23033399999997</v>
      </c>
      <c r="C67" s="376">
        <v>0.01</v>
      </c>
      <c r="D67" s="376">
        <v>2.7999999999999997E-2</v>
      </c>
      <c r="E67" s="489">
        <f t="shared" si="0"/>
        <v>1.5553702252786521</v>
      </c>
      <c r="F67" s="96"/>
      <c r="G67" s="743">
        <v>919.79427799999996</v>
      </c>
      <c r="H67" s="376">
        <v>1.6E-2</v>
      </c>
      <c r="I67" s="376">
        <v>2.2000000000000002E-2</v>
      </c>
      <c r="J67" s="96"/>
      <c r="K67" s="84">
        <v>973.14</v>
      </c>
      <c r="L67" s="64">
        <v>1.6E-2</v>
      </c>
      <c r="M67" s="64">
        <v>2.2000000000000002E-2</v>
      </c>
      <c r="N67" s="96"/>
      <c r="O67" s="749">
        <v>618.22206700000004</v>
      </c>
      <c r="P67" s="376">
        <v>6.0000000000000001E-3</v>
      </c>
      <c r="Q67" s="376">
        <v>3.2000000000000001E-2</v>
      </c>
      <c r="R67" s="96"/>
      <c r="S67" s="617"/>
      <c r="T67" s="85">
        <v>6.0000000000000001E-3</v>
      </c>
      <c r="U67" s="85">
        <v>3.2000000000000001E-2</v>
      </c>
      <c r="V67" s="96"/>
      <c r="W67" s="203">
        <v>876.14</v>
      </c>
      <c r="X67" s="203"/>
      <c r="Y67" s="203"/>
      <c r="Z67" s="96"/>
      <c r="AA67" s="84">
        <v>637.29</v>
      </c>
      <c r="AB67" s="64">
        <v>9.9000000000000005E-2</v>
      </c>
      <c r="AC67" s="64">
        <v>-3.9E-2</v>
      </c>
      <c r="AD67" s="96"/>
      <c r="AE67" s="84">
        <v>914.22</v>
      </c>
      <c r="AF67" s="64">
        <v>0.01</v>
      </c>
      <c r="AG67" s="64">
        <v>2.7000000000000003E-2</v>
      </c>
      <c r="AH67" s="96"/>
      <c r="AI67" s="84">
        <v>920</v>
      </c>
      <c r="AJ67" s="126">
        <v>6.9999999999999993E-3</v>
      </c>
      <c r="AK67" s="64">
        <v>0.03</v>
      </c>
      <c r="AL67" s="125"/>
      <c r="AM67" s="457">
        <v>831</v>
      </c>
      <c r="AN67" s="492">
        <f t="shared" si="8"/>
        <v>-0.95351609058403142</v>
      </c>
      <c r="AO67" s="358">
        <f t="shared" si="9"/>
        <v>2.4292742927429316</v>
      </c>
      <c r="AP67" s="125"/>
      <c r="AQ67" s="749">
        <v>820.73955000000001</v>
      </c>
      <c r="AR67" s="376">
        <v>2.1000000000000001E-2</v>
      </c>
      <c r="AS67" s="125"/>
      <c r="AT67" s="749">
        <v>771.22015899999997</v>
      </c>
      <c r="AU67" s="376">
        <v>1.3999999999999999E-2</v>
      </c>
      <c r="AV67" s="749">
        <v>786.85121100000003</v>
      </c>
      <c r="AW67" s="376">
        <v>2.3E-2</v>
      </c>
      <c r="AX67" s="96"/>
      <c r="AY67" s="126">
        <f t="shared" si="4"/>
        <v>2.7999999999999997E-2</v>
      </c>
      <c r="AZ67" s="126">
        <f t="shared" si="5"/>
        <v>2.2000000000000002E-2</v>
      </c>
      <c r="BA67" s="126">
        <f t="shared" si="6"/>
        <v>3.2000000000000001E-2</v>
      </c>
      <c r="BB67" s="126">
        <f t="shared" si="7"/>
        <v>2.3E-2</v>
      </c>
      <c r="BC67" s="125"/>
      <c r="BD67" s="231">
        <v>-1.6E-2</v>
      </c>
      <c r="BE67" s="493"/>
      <c r="BF67" s="493"/>
      <c r="BG67" s="110"/>
      <c r="BH67" s="376"/>
      <c r="BI67" s="457"/>
      <c r="BJ67" s="457"/>
    </row>
    <row r="68" spans="1:62" customFormat="1">
      <c r="A68" s="61">
        <v>37500</v>
      </c>
      <c r="B68" s="743">
        <v>737.62326499999995</v>
      </c>
      <c r="C68" s="376">
        <v>5.0000000000000001E-3</v>
      </c>
      <c r="D68" s="376">
        <v>2.6000000000000002E-2</v>
      </c>
      <c r="E68" s="489">
        <f t="shared" si="0"/>
        <v>1.5482158090553177</v>
      </c>
      <c r="F68" s="96"/>
      <c r="G68" s="743">
        <v>917.25574700000004</v>
      </c>
      <c r="H68" s="376">
        <v>-3.0000000000000001E-3</v>
      </c>
      <c r="I68" s="376">
        <v>1.3999999999999999E-2</v>
      </c>
      <c r="J68" s="96"/>
      <c r="K68" s="84">
        <v>970.46</v>
      </c>
      <c r="L68" s="64">
        <v>-3.0000000000000001E-3</v>
      </c>
      <c r="M68" s="64">
        <v>1.3999999999999999E-2</v>
      </c>
      <c r="N68" s="96"/>
      <c r="O68" s="749">
        <v>624.53045499999996</v>
      </c>
      <c r="P68" s="376">
        <v>0.01</v>
      </c>
      <c r="Q68" s="376">
        <v>3.5000000000000003E-2</v>
      </c>
      <c r="R68" s="96"/>
      <c r="S68" s="617"/>
      <c r="T68" s="85">
        <v>0.01</v>
      </c>
      <c r="U68" s="85">
        <v>3.5000000000000003E-2</v>
      </c>
      <c r="V68" s="96"/>
      <c r="W68" s="203">
        <v>885.6</v>
      </c>
      <c r="X68" s="376">
        <v>1.1000000000000001E-2</v>
      </c>
      <c r="Y68" s="203"/>
      <c r="Z68" s="96"/>
      <c r="AA68" s="84">
        <v>622.28</v>
      </c>
      <c r="AB68" s="64">
        <v>-2.4E-2</v>
      </c>
      <c r="AC68" s="64">
        <v>-2.1000000000000001E-2</v>
      </c>
      <c r="AD68" s="96"/>
      <c r="AE68" s="84">
        <v>918.87</v>
      </c>
      <c r="AF68" s="64">
        <v>5.0000000000000001E-3</v>
      </c>
      <c r="AG68" s="64">
        <v>2.7000000000000003E-2</v>
      </c>
      <c r="AH68" s="96"/>
      <c r="AI68" s="84">
        <v>925</v>
      </c>
      <c r="AJ68" s="126">
        <v>5.0000000000000001E-3</v>
      </c>
      <c r="AK68" s="64">
        <v>2.7999999999999997E-2</v>
      </c>
      <c r="AL68" s="125"/>
      <c r="AM68" s="457">
        <v>837</v>
      </c>
      <c r="AN68" s="492">
        <f t="shared" si="8"/>
        <v>0.72202166064982976</v>
      </c>
      <c r="AO68" s="358">
        <f t="shared" si="9"/>
        <v>1.9817073170731732</v>
      </c>
      <c r="AP68" s="125"/>
      <c r="AQ68" s="749">
        <v>826.36655900000005</v>
      </c>
      <c r="AR68" s="376">
        <v>2.2000000000000002E-2</v>
      </c>
      <c r="AS68" s="125"/>
      <c r="AT68" s="749">
        <v>759.28381999999999</v>
      </c>
      <c r="AU68" s="376">
        <v>-2.1000000000000001E-2</v>
      </c>
      <c r="AV68" s="749">
        <v>778.54671299999995</v>
      </c>
      <c r="AW68" s="376">
        <v>-2E-3</v>
      </c>
      <c r="AX68" s="96"/>
      <c r="AY68" s="126">
        <f t="shared" si="4"/>
        <v>2.6000000000000002E-2</v>
      </c>
      <c r="AZ68" s="126">
        <f t="shared" si="5"/>
        <v>1.3999999999999999E-2</v>
      </c>
      <c r="BA68" s="126">
        <f t="shared" si="6"/>
        <v>3.5000000000000003E-2</v>
      </c>
      <c r="BB68" s="126">
        <f t="shared" si="7"/>
        <v>-2E-3</v>
      </c>
      <c r="BC68" s="125"/>
      <c r="BD68" s="231">
        <v>-2.1000000000000001E-2</v>
      </c>
      <c r="BE68" s="493"/>
      <c r="BF68" s="493"/>
      <c r="BG68" s="110"/>
      <c r="BH68" s="376"/>
      <c r="BI68" s="457"/>
      <c r="BJ68" s="457"/>
    </row>
    <row r="69" spans="1:62" customFormat="1">
      <c r="A69" s="61">
        <v>37591</v>
      </c>
      <c r="B69" s="743">
        <v>742.37336900000003</v>
      </c>
      <c r="C69" s="376">
        <v>6.0000000000000001E-3</v>
      </c>
      <c r="D69" s="376">
        <v>2.7000000000000003E-2</v>
      </c>
      <c r="E69" s="489">
        <f t="shared" si="0"/>
        <v>1.5383094918104476</v>
      </c>
      <c r="F69" s="96"/>
      <c r="G69" s="743">
        <v>921.48663099999999</v>
      </c>
      <c r="H69" s="376">
        <v>5.0000000000000001E-3</v>
      </c>
      <c r="I69" s="376">
        <v>1.6E-2</v>
      </c>
      <c r="J69" s="96"/>
      <c r="K69" s="84">
        <v>974.93</v>
      </c>
      <c r="L69" s="64">
        <v>5.0000000000000001E-3</v>
      </c>
      <c r="M69" s="64">
        <v>1.6E-2</v>
      </c>
      <c r="N69" s="96"/>
      <c r="O69" s="749">
        <v>630.265354</v>
      </c>
      <c r="P69" s="376">
        <v>9.0000000000000011E-3</v>
      </c>
      <c r="Q69" s="376">
        <v>3.7999999999999999E-2</v>
      </c>
      <c r="R69" s="96"/>
      <c r="S69" s="617"/>
      <c r="T69" s="85">
        <v>9.0000000000000011E-3</v>
      </c>
      <c r="U69" s="85">
        <v>3.7999999999999999E-2</v>
      </c>
      <c r="V69" s="96"/>
      <c r="W69" s="203">
        <v>891.34</v>
      </c>
      <c r="X69" s="376">
        <v>6.0000000000000001E-3</v>
      </c>
      <c r="Y69" s="203"/>
      <c r="Z69" s="96"/>
      <c r="AA69" s="84">
        <v>618.4</v>
      </c>
      <c r="AB69" s="64">
        <v>-6.0000000000000001E-3</v>
      </c>
      <c r="AC69" s="64">
        <v>7.0000000000000007E-2</v>
      </c>
      <c r="AD69" s="96"/>
      <c r="AE69" s="84">
        <v>927.46</v>
      </c>
      <c r="AF69" s="64">
        <v>9.0000000000000011E-3</v>
      </c>
      <c r="AG69" s="64">
        <v>2.7999999999999997E-2</v>
      </c>
      <c r="AH69" s="96"/>
      <c r="AI69" s="84">
        <v>931</v>
      </c>
      <c r="AJ69" s="126">
        <v>6.0000000000000001E-3</v>
      </c>
      <c r="AK69" s="64">
        <v>2.4E-2</v>
      </c>
      <c r="AL69" s="125"/>
      <c r="AM69" s="457">
        <v>824</v>
      </c>
      <c r="AN69" s="492">
        <f t="shared" si="8"/>
        <v>-1.5531660692951021</v>
      </c>
      <c r="AO69" s="358">
        <f t="shared" si="9"/>
        <v>0.72573329301481238</v>
      </c>
      <c r="AP69" s="125"/>
      <c r="AQ69" s="749">
        <v>830.385852</v>
      </c>
      <c r="AR69" s="376">
        <v>2.1000000000000001E-2</v>
      </c>
      <c r="AS69" s="125"/>
      <c r="AT69" s="749">
        <v>760.61008000000004</v>
      </c>
      <c r="AU69" s="376">
        <v>-1.4999999999999999E-2</v>
      </c>
      <c r="AV69" s="749">
        <v>778.54671299999995</v>
      </c>
      <c r="AW69" s="376">
        <v>-2E-3</v>
      </c>
      <c r="AX69" s="96"/>
      <c r="AY69" s="126">
        <f t="shared" si="4"/>
        <v>2.7000000000000003E-2</v>
      </c>
      <c r="AZ69" s="126">
        <f t="shared" si="5"/>
        <v>1.6E-2</v>
      </c>
      <c r="BA69" s="126">
        <f t="shared" si="6"/>
        <v>3.7999999999999999E-2</v>
      </c>
      <c r="BB69" s="126">
        <f t="shared" si="7"/>
        <v>-2E-3</v>
      </c>
      <c r="BC69" s="125"/>
      <c r="BD69" s="231">
        <v>-2.1000000000000001E-2</v>
      </c>
      <c r="BE69" s="493"/>
      <c r="BF69" s="493"/>
      <c r="BG69" s="110"/>
      <c r="BH69" s="376"/>
      <c r="BI69" s="457"/>
      <c r="BJ69" s="457"/>
    </row>
    <row r="70" spans="1:62" customFormat="1">
      <c r="A70" s="61">
        <v>37681</v>
      </c>
      <c r="B70" s="743">
        <v>745.08771400000001</v>
      </c>
      <c r="C70" s="376">
        <v>4.0000000000000001E-3</v>
      </c>
      <c r="D70" s="376">
        <v>2.5000000000000001E-2</v>
      </c>
      <c r="E70" s="489">
        <f t="shared" si="0"/>
        <v>1.532705450032424</v>
      </c>
      <c r="F70" s="96"/>
      <c r="G70" s="743">
        <v>918.94809999999995</v>
      </c>
      <c r="H70" s="376">
        <v>-3.0000000000000001E-3</v>
      </c>
      <c r="I70" s="376">
        <v>1.4999999999999999E-2</v>
      </c>
      <c r="J70" s="96"/>
      <c r="K70" s="84">
        <v>972.25</v>
      </c>
      <c r="L70" s="64">
        <v>-3.0000000000000001E-3</v>
      </c>
      <c r="M70" s="64">
        <v>1.4999999999999999E-2</v>
      </c>
      <c r="N70" s="96"/>
      <c r="O70" s="749">
        <v>635.42676300000005</v>
      </c>
      <c r="P70" s="376">
        <v>8.0000000000000002E-3</v>
      </c>
      <c r="Q70" s="376">
        <v>3.4000000000000002E-2</v>
      </c>
      <c r="R70" s="96"/>
      <c r="S70" s="617"/>
      <c r="T70" s="85">
        <v>8.0000000000000002E-3</v>
      </c>
      <c r="U70" s="85">
        <v>3.4000000000000002E-2</v>
      </c>
      <c r="V70" s="96"/>
      <c r="W70" s="203">
        <v>897.17</v>
      </c>
      <c r="X70" s="376">
        <v>6.9999999999999993E-3</v>
      </c>
      <c r="Y70" s="203"/>
      <c r="Z70" s="96"/>
      <c r="AA70" s="84">
        <v>657.63</v>
      </c>
      <c r="AB70" s="64">
        <v>6.3E-2</v>
      </c>
      <c r="AC70" s="64">
        <v>0.13500000000000001</v>
      </c>
      <c r="AD70" s="96"/>
      <c r="AE70" s="84">
        <v>929.21</v>
      </c>
      <c r="AF70" s="64">
        <v>2E-3</v>
      </c>
      <c r="AG70" s="64">
        <v>2.7000000000000003E-2</v>
      </c>
      <c r="AH70" s="96"/>
      <c r="AI70" s="84">
        <v>933</v>
      </c>
      <c r="AJ70" s="126">
        <v>2E-3</v>
      </c>
      <c r="AK70" s="64">
        <v>2.1000000000000001E-2</v>
      </c>
      <c r="AL70" s="125"/>
      <c r="AM70" s="457">
        <v>833</v>
      </c>
      <c r="AN70" s="492">
        <f t="shared" si="8"/>
        <v>1.0922330097087354</v>
      </c>
      <c r="AO70" s="358">
        <f t="shared" si="9"/>
        <v>3.008423586041431E-2</v>
      </c>
      <c r="AP70" s="125"/>
      <c r="AQ70" s="749">
        <v>835.20900300000005</v>
      </c>
      <c r="AR70" s="376">
        <v>2.3E-2</v>
      </c>
      <c r="AS70" s="125"/>
      <c r="AT70" s="749">
        <v>760.61008000000004</v>
      </c>
      <c r="AU70" s="376">
        <v>-1.3999999999999999E-2</v>
      </c>
      <c r="AV70" s="749">
        <v>779.23875399999997</v>
      </c>
      <c r="AW70" s="376">
        <v>-4.0000000000000001E-3</v>
      </c>
      <c r="AX70" s="96"/>
      <c r="AY70" s="126">
        <f t="shared" si="4"/>
        <v>2.5000000000000001E-2</v>
      </c>
      <c r="AZ70" s="126">
        <f t="shared" si="5"/>
        <v>1.4999999999999999E-2</v>
      </c>
      <c r="BA70" s="126">
        <f t="shared" si="6"/>
        <v>3.4000000000000002E-2</v>
      </c>
      <c r="BB70" s="126">
        <f t="shared" si="7"/>
        <v>-4.0000000000000001E-3</v>
      </c>
      <c r="BC70" s="125"/>
      <c r="BD70" s="231">
        <v>-1.9E-2</v>
      </c>
      <c r="BE70" s="493"/>
      <c r="BF70" s="493"/>
      <c r="BG70" s="110"/>
      <c r="BH70" s="376"/>
      <c r="BI70" s="457"/>
      <c r="BJ70" s="457"/>
    </row>
    <row r="71" spans="1:62" customFormat="1">
      <c r="A71" s="61">
        <v>37773</v>
      </c>
      <c r="B71" s="743">
        <v>745.08771400000001</v>
      </c>
      <c r="C71" s="376">
        <v>0</v>
      </c>
      <c r="D71" s="376">
        <v>1.4999999999999999E-2</v>
      </c>
      <c r="E71" s="489">
        <f t="shared" si="0"/>
        <v>1.532705450032424</v>
      </c>
      <c r="F71" s="96"/>
      <c r="G71" s="743">
        <v>909.64015500000005</v>
      </c>
      <c r="H71" s="376">
        <v>-0.01</v>
      </c>
      <c r="I71" s="376">
        <v>-1.1000000000000001E-2</v>
      </c>
      <c r="J71" s="96"/>
      <c r="K71" s="84">
        <v>962.4</v>
      </c>
      <c r="L71" s="64">
        <v>-0.01</v>
      </c>
      <c r="M71" s="64">
        <v>-1.1000000000000001E-2</v>
      </c>
      <c r="N71" s="96"/>
      <c r="O71" s="749">
        <v>640.58817099999999</v>
      </c>
      <c r="P71" s="376">
        <v>8.0000000000000002E-3</v>
      </c>
      <c r="Q71" s="376">
        <v>3.6000000000000004E-2</v>
      </c>
      <c r="R71" s="96"/>
      <c r="S71" s="617"/>
      <c r="T71" s="85">
        <v>8.0000000000000002E-3</v>
      </c>
      <c r="U71" s="85">
        <v>3.6000000000000004E-2</v>
      </c>
      <c r="V71" s="96"/>
      <c r="W71" s="203">
        <v>902.35</v>
      </c>
      <c r="X71" s="376">
        <v>6.0000000000000001E-3</v>
      </c>
      <c r="Y71" s="376">
        <v>0.03</v>
      </c>
      <c r="Z71" s="96"/>
      <c r="AA71" s="84">
        <v>593.70000000000005</v>
      </c>
      <c r="AB71" s="64">
        <v>-9.6999999999999989E-2</v>
      </c>
      <c r="AC71" s="64">
        <v>-6.8000000000000005E-2</v>
      </c>
      <c r="AD71" s="96"/>
      <c r="AE71" s="84">
        <v>931.94</v>
      </c>
      <c r="AF71" s="64">
        <v>3.0000000000000001E-3</v>
      </c>
      <c r="AG71" s="64">
        <v>1.9E-2</v>
      </c>
      <c r="AH71" s="96"/>
      <c r="AI71" s="84">
        <v>936</v>
      </c>
      <c r="AJ71" s="126">
        <v>3.0000000000000001E-3</v>
      </c>
      <c r="AK71" s="64">
        <v>1.7000000000000001E-2</v>
      </c>
      <c r="AL71" s="125"/>
      <c r="AM71" s="457">
        <v>842</v>
      </c>
      <c r="AN71" s="492">
        <f t="shared" si="8"/>
        <v>1.0804321728691519</v>
      </c>
      <c r="AO71" s="358">
        <f t="shared" si="9"/>
        <v>0.15010507355148661</v>
      </c>
      <c r="AP71" s="125"/>
      <c r="AQ71" s="749">
        <v>839.228296</v>
      </c>
      <c r="AR71" s="376">
        <v>2.3E-2</v>
      </c>
      <c r="AS71" s="125"/>
      <c r="AT71" s="749">
        <v>756.63130000000001</v>
      </c>
      <c r="AU71" s="376">
        <v>-1.9E-2</v>
      </c>
      <c r="AV71" s="749">
        <v>781.31487900000002</v>
      </c>
      <c r="AW71" s="376">
        <v>-6.9999999999999993E-3</v>
      </c>
      <c r="AX71" s="96"/>
      <c r="AY71" s="126">
        <f t="shared" si="4"/>
        <v>1.4999999999999999E-2</v>
      </c>
      <c r="AZ71" s="126">
        <f t="shared" si="5"/>
        <v>-1.1000000000000001E-2</v>
      </c>
      <c r="BA71" s="126">
        <f t="shared" si="6"/>
        <v>3.6000000000000004E-2</v>
      </c>
      <c r="BB71" s="126">
        <f t="shared" si="7"/>
        <v>-6.9999999999999993E-3</v>
      </c>
      <c r="BC71" s="125"/>
      <c r="BD71" s="231">
        <v>-2.5000000000000001E-2</v>
      </c>
      <c r="BE71" s="493"/>
      <c r="BF71" s="493"/>
      <c r="BG71" s="110"/>
      <c r="BH71" s="376"/>
      <c r="BI71" s="457"/>
      <c r="BJ71" s="457"/>
    </row>
    <row r="72" spans="1:62" customFormat="1">
      <c r="A72" s="61">
        <v>37865</v>
      </c>
      <c r="B72" s="743">
        <v>748.48064499999998</v>
      </c>
      <c r="C72" s="376">
        <v>5.0000000000000001E-3</v>
      </c>
      <c r="D72" s="376">
        <v>1.4999999999999999E-2</v>
      </c>
      <c r="E72" s="489">
        <f t="shared" si="0"/>
        <v>1.5257575564963339</v>
      </c>
      <c r="F72" s="96"/>
      <c r="G72" s="743">
        <v>903.71691699999997</v>
      </c>
      <c r="H72" s="376">
        <v>-6.9999999999999993E-3</v>
      </c>
      <c r="I72" s="376">
        <v>-1.4999999999999999E-2</v>
      </c>
      <c r="J72" s="96"/>
      <c r="K72" s="84">
        <v>956.13</v>
      </c>
      <c r="L72" s="64">
        <v>-6.9999999999999993E-3</v>
      </c>
      <c r="M72" s="64">
        <v>-1.4999999999999999E-2</v>
      </c>
      <c r="N72" s="96"/>
      <c r="O72" s="749">
        <v>648.04354000000001</v>
      </c>
      <c r="P72" s="376">
        <v>1.2E-2</v>
      </c>
      <c r="Q72" s="376">
        <v>3.7999999999999999E-2</v>
      </c>
      <c r="R72" s="96"/>
      <c r="S72" s="617"/>
      <c r="T72" s="85">
        <v>1.2E-2</v>
      </c>
      <c r="U72" s="85">
        <v>3.7999999999999999E-2</v>
      </c>
      <c r="V72" s="96"/>
      <c r="W72" s="203">
        <v>908.71</v>
      </c>
      <c r="X72" s="376">
        <v>6.9999999999999993E-3</v>
      </c>
      <c r="Y72" s="376">
        <v>2.6000000000000002E-2</v>
      </c>
      <c r="Z72" s="96"/>
      <c r="AA72" s="84">
        <v>635.84</v>
      </c>
      <c r="AB72" s="64">
        <v>7.0999999999999994E-2</v>
      </c>
      <c r="AC72" s="64">
        <v>2.2000000000000002E-2</v>
      </c>
      <c r="AD72" s="96"/>
      <c r="AE72" s="84">
        <v>930.92</v>
      </c>
      <c r="AF72" s="64">
        <v>-1E-3</v>
      </c>
      <c r="AG72" s="64">
        <v>1.3000000000000001E-2</v>
      </c>
      <c r="AH72" s="96"/>
      <c r="AI72" s="84">
        <v>936</v>
      </c>
      <c r="AJ72" s="126">
        <v>0</v>
      </c>
      <c r="AK72" s="64">
        <v>1.2E-2</v>
      </c>
      <c r="AL72" s="125"/>
      <c r="AM72" s="457">
        <v>848</v>
      </c>
      <c r="AN72" s="492">
        <f t="shared" si="8"/>
        <v>0.71258907363420576</v>
      </c>
      <c r="AO72" s="358">
        <f t="shared" si="9"/>
        <v>5.9790732436468375E-2</v>
      </c>
      <c r="AP72" s="125"/>
      <c r="AQ72" s="749">
        <v>845.65916400000003</v>
      </c>
      <c r="AR72" s="376">
        <v>2.3E-2</v>
      </c>
      <c r="AS72" s="125"/>
      <c r="AT72" s="749">
        <v>760.61008000000004</v>
      </c>
      <c r="AU72" s="376">
        <v>2E-3</v>
      </c>
      <c r="AV72" s="749">
        <v>784.77508599999999</v>
      </c>
      <c r="AW72" s="376">
        <v>8.0000000000000002E-3</v>
      </c>
      <c r="AX72" s="96"/>
      <c r="AY72" s="126">
        <f t="shared" si="4"/>
        <v>1.4999999999999999E-2</v>
      </c>
      <c r="AZ72" s="126">
        <f t="shared" si="5"/>
        <v>-1.4999999999999999E-2</v>
      </c>
      <c r="BA72" s="126">
        <f t="shared" si="6"/>
        <v>3.7999999999999999E-2</v>
      </c>
      <c r="BB72" s="126">
        <f t="shared" si="7"/>
        <v>8.0000000000000002E-3</v>
      </c>
      <c r="BC72" s="125"/>
      <c r="BD72" s="231">
        <v>-2.5000000000000001E-2</v>
      </c>
      <c r="BE72" s="493"/>
      <c r="BF72" s="493"/>
      <c r="BG72" s="110"/>
      <c r="BH72" s="376"/>
      <c r="BI72" s="457"/>
      <c r="BJ72" s="457"/>
    </row>
    <row r="73" spans="1:62" customFormat="1">
      <c r="A73" s="61">
        <v>37956</v>
      </c>
      <c r="B73" s="743">
        <v>753.90933500000006</v>
      </c>
      <c r="C73" s="376">
        <v>6.9999999999999993E-3</v>
      </c>
      <c r="D73" s="376">
        <v>1.6E-2</v>
      </c>
      <c r="E73" s="489">
        <f t="shared" si="0"/>
        <v>1.5147710035981978</v>
      </c>
      <c r="F73" s="96"/>
      <c r="G73" s="743">
        <v>902.87073999999996</v>
      </c>
      <c r="H73" s="376">
        <v>-1E-3</v>
      </c>
      <c r="I73" s="376">
        <v>-0.02</v>
      </c>
      <c r="J73" s="96"/>
      <c r="K73" s="84">
        <v>955.24</v>
      </c>
      <c r="L73" s="64">
        <v>-1E-3</v>
      </c>
      <c r="M73" s="64">
        <v>-0.02</v>
      </c>
      <c r="N73" s="96"/>
      <c r="O73" s="749">
        <v>656.64588700000002</v>
      </c>
      <c r="P73" s="376">
        <v>1.3000000000000001E-2</v>
      </c>
      <c r="Q73" s="376">
        <v>4.2000000000000003E-2</v>
      </c>
      <c r="R73" s="96"/>
      <c r="S73" s="617"/>
      <c r="T73" s="85">
        <v>1.3000000000000001E-2</v>
      </c>
      <c r="U73" s="85">
        <v>4.2000000000000003E-2</v>
      </c>
      <c r="V73" s="96"/>
      <c r="W73" s="203">
        <v>915.95</v>
      </c>
      <c r="X73" s="376">
        <v>8.0000000000000002E-3</v>
      </c>
      <c r="Y73" s="376">
        <v>2.7999999999999997E-2</v>
      </c>
      <c r="Z73" s="96"/>
      <c r="AA73" s="84">
        <v>622.76</v>
      </c>
      <c r="AB73" s="64">
        <v>-2.1000000000000001E-2</v>
      </c>
      <c r="AC73" s="64">
        <v>6.9999999999999993E-3</v>
      </c>
      <c r="AD73" s="96"/>
      <c r="AE73" s="84">
        <v>938.71</v>
      </c>
      <c r="AF73" s="64">
        <v>8.0000000000000002E-3</v>
      </c>
      <c r="AG73" s="64">
        <v>1.2E-2</v>
      </c>
      <c r="AH73" s="96"/>
      <c r="AI73" s="84">
        <v>943</v>
      </c>
      <c r="AJ73" s="126">
        <v>6.9999999999999993E-3</v>
      </c>
      <c r="AK73" s="64">
        <v>1.3000000000000001E-2</v>
      </c>
      <c r="AL73" s="125"/>
      <c r="AM73" s="457">
        <v>853</v>
      </c>
      <c r="AN73" s="492">
        <f t="shared" si="8"/>
        <v>0.58962264150943611</v>
      </c>
      <c r="AO73" s="358">
        <f t="shared" si="9"/>
        <v>1.3509456619633653</v>
      </c>
      <c r="AP73" s="125"/>
      <c r="AQ73" s="749">
        <v>850.48231499999997</v>
      </c>
      <c r="AR73" s="376">
        <v>2.4E-2</v>
      </c>
      <c r="AS73" s="125"/>
      <c r="AT73" s="749">
        <v>761.27320999999995</v>
      </c>
      <c r="AU73" s="376">
        <v>1E-3</v>
      </c>
      <c r="AV73" s="749">
        <v>787.54325300000005</v>
      </c>
      <c r="AW73" s="376">
        <v>1.2E-2</v>
      </c>
      <c r="AX73" s="96"/>
      <c r="AY73" s="126">
        <f t="shared" si="4"/>
        <v>1.6E-2</v>
      </c>
      <c r="AZ73" s="126">
        <f t="shared" si="5"/>
        <v>-0.02</v>
      </c>
      <c r="BA73" s="126">
        <f t="shared" si="6"/>
        <v>4.2000000000000003E-2</v>
      </c>
      <c r="BB73" s="126">
        <f t="shared" si="7"/>
        <v>1.2E-2</v>
      </c>
      <c r="BC73" s="125"/>
      <c r="BD73" s="231">
        <v>-2.5000000000000001E-2</v>
      </c>
      <c r="BE73" s="493"/>
      <c r="BF73" s="493"/>
      <c r="BG73" s="110"/>
      <c r="BH73" s="376"/>
      <c r="BI73" s="457"/>
      <c r="BJ73" s="457"/>
    </row>
    <row r="74" spans="1:62" customFormat="1">
      <c r="A74" s="61">
        <v>38047</v>
      </c>
      <c r="B74" s="743">
        <v>756.62368000000004</v>
      </c>
      <c r="C74" s="376">
        <v>4.0000000000000001E-3</v>
      </c>
      <c r="D74" s="376">
        <v>1.4999999999999999E-2</v>
      </c>
      <c r="E74" s="489">
        <f t="shared" ref="E74:E137" si="10">+B$146/B74</f>
        <v>1.5093368476122766</v>
      </c>
      <c r="F74" s="96"/>
      <c r="G74" s="743">
        <v>897.793679</v>
      </c>
      <c r="H74" s="376">
        <v>-6.0000000000000001E-3</v>
      </c>
      <c r="I74" s="376">
        <v>-2.3E-2</v>
      </c>
      <c r="J74" s="96"/>
      <c r="K74" s="84">
        <v>949.87</v>
      </c>
      <c r="L74" s="64">
        <v>-6.0000000000000001E-3</v>
      </c>
      <c r="M74" s="64">
        <v>-2.3E-2</v>
      </c>
      <c r="N74" s="96"/>
      <c r="O74" s="749">
        <v>664.10125600000003</v>
      </c>
      <c r="P74" s="376">
        <v>1.1000000000000001E-2</v>
      </c>
      <c r="Q74" s="376">
        <v>4.4999999999999998E-2</v>
      </c>
      <c r="R74" s="96"/>
      <c r="S74" s="617"/>
      <c r="T74" s="85">
        <v>1.1000000000000001E-2</v>
      </c>
      <c r="U74" s="85">
        <v>4.4999999999999998E-2</v>
      </c>
      <c r="V74" s="96"/>
      <c r="W74" s="203">
        <v>924.83</v>
      </c>
      <c r="X74" s="376">
        <v>0.01</v>
      </c>
      <c r="Y74" s="376">
        <v>3.1E-2</v>
      </c>
      <c r="Z74" s="96"/>
      <c r="AA74" s="84">
        <v>655.69</v>
      </c>
      <c r="AB74" s="64">
        <v>5.2999999999999999E-2</v>
      </c>
      <c r="AC74" s="64">
        <v>-3.0000000000000001E-3</v>
      </c>
      <c r="AD74" s="96"/>
      <c r="AE74" s="84">
        <v>940.39</v>
      </c>
      <c r="AF74" s="64">
        <v>2E-3</v>
      </c>
      <c r="AG74" s="64">
        <v>1.2E-2</v>
      </c>
      <c r="AH74" s="96"/>
      <c r="AI74" s="84">
        <v>946</v>
      </c>
      <c r="AJ74" s="126">
        <v>3.0000000000000001E-3</v>
      </c>
      <c r="AK74" s="64">
        <v>1.3999999999999999E-2</v>
      </c>
      <c r="AL74" s="125"/>
      <c r="AM74" s="457">
        <v>857</v>
      </c>
      <c r="AN74" s="492">
        <f t="shared" si="8"/>
        <v>0.46893317702227932</v>
      </c>
      <c r="AO74" s="358">
        <f t="shared" si="9"/>
        <v>2.2556390977443499</v>
      </c>
      <c r="AP74" s="125"/>
      <c r="AQ74" s="749">
        <v>853.69774900000004</v>
      </c>
      <c r="AR74" s="376">
        <v>2.2000000000000002E-2</v>
      </c>
      <c r="AS74" s="125"/>
      <c r="AT74" s="749">
        <v>757.95755999999994</v>
      </c>
      <c r="AU74" s="376">
        <v>-3.0000000000000001E-3</v>
      </c>
      <c r="AV74" s="749">
        <v>786.15917000000002</v>
      </c>
      <c r="AW74" s="376">
        <v>9.0000000000000011E-3</v>
      </c>
      <c r="AX74" s="96"/>
      <c r="AY74" s="126">
        <f t="shared" si="4"/>
        <v>1.4999999999999999E-2</v>
      </c>
      <c r="AZ74" s="126">
        <f t="shared" si="5"/>
        <v>-2.3E-2</v>
      </c>
      <c r="BA74" s="126">
        <f t="shared" si="6"/>
        <v>4.4999999999999998E-2</v>
      </c>
      <c r="BB74" s="126">
        <f t="shared" si="7"/>
        <v>9.0000000000000011E-3</v>
      </c>
      <c r="BC74" s="125"/>
      <c r="BD74" s="231">
        <v>-2.7999999999999997E-2</v>
      </c>
      <c r="BE74" s="493"/>
      <c r="BF74" s="493"/>
      <c r="BG74" s="110"/>
      <c r="BH74" s="376"/>
      <c r="BI74" s="457"/>
      <c r="BJ74" s="457"/>
    </row>
    <row r="75" spans="1:62" customFormat="1">
      <c r="A75" s="61">
        <v>38139</v>
      </c>
      <c r="B75" s="743">
        <v>762.73095699999999</v>
      </c>
      <c r="C75" s="376">
        <v>8.0000000000000002E-3</v>
      </c>
      <c r="D75" s="376">
        <v>2.4E-2</v>
      </c>
      <c r="E75" s="489">
        <f t="shared" si="10"/>
        <v>1.4972514089263589</v>
      </c>
      <c r="F75" s="96"/>
      <c r="G75" s="743">
        <v>903.71691699999997</v>
      </c>
      <c r="H75" s="376">
        <v>6.9999999999999993E-3</v>
      </c>
      <c r="I75" s="376">
        <v>-6.9999999999999993E-3</v>
      </c>
      <c r="J75" s="96"/>
      <c r="K75" s="84">
        <v>956.13</v>
      </c>
      <c r="L75" s="64">
        <v>6.9999999999999993E-3</v>
      </c>
      <c r="M75" s="64">
        <v>-6.9999999999999993E-3</v>
      </c>
      <c r="N75" s="96"/>
      <c r="O75" s="749">
        <v>670.40964399999996</v>
      </c>
      <c r="P75" s="376">
        <v>9.0000000000000011E-3</v>
      </c>
      <c r="Q75" s="376">
        <v>4.7E-2</v>
      </c>
      <c r="R75" s="96"/>
      <c r="S75" s="617"/>
      <c r="T75" s="85">
        <v>9.0000000000000011E-3</v>
      </c>
      <c r="U75" s="85">
        <v>4.7E-2</v>
      </c>
      <c r="V75" s="96"/>
      <c r="W75" s="203">
        <v>931.65</v>
      </c>
      <c r="X75" s="376">
        <v>6.9999999999999993E-3</v>
      </c>
      <c r="Y75" s="376">
        <v>3.2000000000000001E-2</v>
      </c>
      <c r="Z75" s="96"/>
      <c r="AA75" s="84">
        <v>707.02</v>
      </c>
      <c r="AB75" s="64">
        <v>7.8E-2</v>
      </c>
      <c r="AC75" s="64">
        <v>0.191</v>
      </c>
      <c r="AD75" s="96"/>
      <c r="AE75" s="84">
        <v>944.56</v>
      </c>
      <c r="AF75" s="64">
        <v>4.0000000000000001E-3</v>
      </c>
      <c r="AG75" s="64">
        <v>1.3999999999999999E-2</v>
      </c>
      <c r="AH75" s="96"/>
      <c r="AI75" s="84">
        <v>950</v>
      </c>
      <c r="AJ75" s="126">
        <v>4.0000000000000001E-3</v>
      </c>
      <c r="AK75" s="64">
        <v>1.4999999999999999E-2</v>
      </c>
      <c r="AL75" s="125"/>
      <c r="AM75" s="457">
        <v>869</v>
      </c>
      <c r="AN75" s="492">
        <f t="shared" si="8"/>
        <v>1.4002333722286977</v>
      </c>
      <c r="AO75" s="358">
        <f t="shared" si="9"/>
        <v>2.7278177458033497</v>
      </c>
      <c r="AP75" s="125"/>
      <c r="AQ75" s="749">
        <v>858.52089999999998</v>
      </c>
      <c r="AR75" s="376">
        <v>2.3E-2</v>
      </c>
      <c r="AS75" s="125"/>
      <c r="AT75" s="749">
        <v>772.54641900000001</v>
      </c>
      <c r="AU75" s="376">
        <v>2.1000000000000001E-2</v>
      </c>
      <c r="AV75" s="749">
        <v>797.23183400000005</v>
      </c>
      <c r="AW75" s="376">
        <v>0.02</v>
      </c>
      <c r="AX75" s="96"/>
      <c r="AY75" s="126">
        <f t="shared" ref="AY75:AY128" si="11">+D75</f>
        <v>2.4E-2</v>
      </c>
      <c r="AZ75" s="126">
        <f t="shared" ref="AZ75:AZ127" si="12">+I75</f>
        <v>-6.9999999999999993E-3</v>
      </c>
      <c r="BA75" s="126">
        <f t="shared" ref="BA75:BA127" si="13">+Q75</f>
        <v>4.7E-2</v>
      </c>
      <c r="BB75" s="126">
        <f t="shared" ref="BB75:BB145" si="14">+AW75</f>
        <v>0.02</v>
      </c>
      <c r="BC75" s="125"/>
      <c r="BD75" s="231">
        <v>-2.7999999999999997E-2</v>
      </c>
      <c r="BE75" s="493"/>
      <c r="BF75" s="493"/>
      <c r="BG75" s="110"/>
      <c r="BH75" s="376"/>
      <c r="BI75" s="457"/>
      <c r="BJ75" s="457"/>
    </row>
    <row r="76" spans="1:62" customFormat="1">
      <c r="A76" s="61">
        <v>38231</v>
      </c>
      <c r="B76" s="743">
        <v>767.48105999999996</v>
      </c>
      <c r="C76" s="376">
        <v>6.0000000000000001E-3</v>
      </c>
      <c r="D76" s="376">
        <v>2.5000000000000001E-2</v>
      </c>
      <c r="E76" s="489">
        <f t="shared" si="10"/>
        <v>1.4879846025125363</v>
      </c>
      <c r="F76" s="96"/>
      <c r="G76" s="743">
        <v>903.71691699999997</v>
      </c>
      <c r="H76" s="376">
        <v>0</v>
      </c>
      <c r="I76" s="376">
        <v>0</v>
      </c>
      <c r="J76" s="96"/>
      <c r="K76" s="84">
        <v>956.13</v>
      </c>
      <c r="L76" s="64">
        <v>0</v>
      </c>
      <c r="M76" s="64">
        <v>0</v>
      </c>
      <c r="N76" s="96"/>
      <c r="O76" s="749">
        <v>677.29152199999999</v>
      </c>
      <c r="P76" s="376">
        <v>0.01</v>
      </c>
      <c r="Q76" s="376">
        <v>4.4999999999999998E-2</v>
      </c>
      <c r="R76" s="96"/>
      <c r="S76" s="617"/>
      <c r="T76" s="85">
        <v>0.01</v>
      </c>
      <c r="U76" s="85">
        <v>4.4999999999999998E-2</v>
      </c>
      <c r="V76" s="96"/>
      <c r="W76" s="203">
        <v>937.72</v>
      </c>
      <c r="X76" s="376">
        <v>6.9999999999999993E-3</v>
      </c>
      <c r="Y76" s="376">
        <v>3.2000000000000001E-2</v>
      </c>
      <c r="Z76" s="96"/>
      <c r="AA76" s="84">
        <v>711.38</v>
      </c>
      <c r="AB76" s="64">
        <v>6.0000000000000001E-3</v>
      </c>
      <c r="AC76" s="64">
        <v>0.11900000000000001</v>
      </c>
      <c r="AD76" s="96"/>
      <c r="AE76" s="84">
        <v>952.05</v>
      </c>
      <c r="AF76" s="64">
        <v>8.0000000000000002E-3</v>
      </c>
      <c r="AG76" s="64">
        <v>2.3E-2</v>
      </c>
      <c r="AH76" s="96"/>
      <c r="AI76" s="84">
        <v>955</v>
      </c>
      <c r="AJ76" s="126">
        <v>5.0000000000000001E-3</v>
      </c>
      <c r="AK76" s="64">
        <v>0.02</v>
      </c>
      <c r="AL76" s="125"/>
      <c r="AM76" s="457">
        <v>881</v>
      </c>
      <c r="AN76" s="492">
        <f t="shared" si="8"/>
        <v>1.3808975834292312</v>
      </c>
      <c r="AO76" s="358">
        <f t="shared" si="9"/>
        <v>3.3761577532118281</v>
      </c>
      <c r="AP76" s="125"/>
      <c r="AQ76" s="749">
        <v>864.14791000000002</v>
      </c>
      <c r="AR76" s="376">
        <v>2.2000000000000002E-2</v>
      </c>
      <c r="AS76" s="125"/>
      <c r="AT76" s="749">
        <v>779.84084900000005</v>
      </c>
      <c r="AU76" s="376">
        <v>2.5000000000000001E-2</v>
      </c>
      <c r="AV76" s="749">
        <v>802.76816599999995</v>
      </c>
      <c r="AW76" s="376">
        <v>2.3E-2</v>
      </c>
      <c r="AX76" s="96"/>
      <c r="AY76" s="126">
        <f t="shared" si="11"/>
        <v>2.5000000000000001E-2</v>
      </c>
      <c r="AZ76" s="126">
        <f t="shared" si="12"/>
        <v>0</v>
      </c>
      <c r="BA76" s="126">
        <f t="shared" si="13"/>
        <v>4.4999999999999998E-2</v>
      </c>
      <c r="BB76" s="126">
        <f t="shared" si="14"/>
        <v>2.3E-2</v>
      </c>
      <c r="BC76" s="125"/>
      <c r="BD76" s="231">
        <v>-3.7999999999999999E-2</v>
      </c>
      <c r="BE76" s="493"/>
      <c r="BF76" s="493"/>
      <c r="BG76" s="110"/>
      <c r="BH76" s="376"/>
      <c r="BI76" s="457"/>
      <c r="BJ76" s="457"/>
    </row>
    <row r="77" spans="1:62" customFormat="1">
      <c r="A77" s="61">
        <v>38322</v>
      </c>
      <c r="B77" s="743">
        <v>774.26692300000002</v>
      </c>
      <c r="C77" s="376">
        <v>9.0000000000000011E-3</v>
      </c>
      <c r="D77" s="376">
        <v>2.7000000000000003E-2</v>
      </c>
      <c r="E77" s="489">
        <f t="shared" si="10"/>
        <v>1.4749435447599508</v>
      </c>
      <c r="F77" s="96"/>
      <c r="G77" s="743">
        <v>909.64015500000005</v>
      </c>
      <c r="H77" s="376">
        <v>6.9999999999999993E-3</v>
      </c>
      <c r="I77" s="376">
        <v>6.9999999999999993E-3</v>
      </c>
      <c r="J77" s="96"/>
      <c r="K77" s="84">
        <v>962.4</v>
      </c>
      <c r="L77" s="64">
        <v>6.9999999999999993E-3</v>
      </c>
      <c r="M77" s="64">
        <v>6.9999999999999993E-3</v>
      </c>
      <c r="N77" s="96"/>
      <c r="O77" s="749">
        <v>684.74689000000001</v>
      </c>
      <c r="P77" s="376">
        <v>1.1000000000000001E-2</v>
      </c>
      <c r="Q77" s="376">
        <v>4.2999999999999997E-2</v>
      </c>
      <c r="R77" s="96"/>
      <c r="S77" s="617"/>
      <c r="T77" s="85">
        <v>1.1000000000000001E-2</v>
      </c>
      <c r="U77" s="85">
        <v>4.2999999999999997E-2</v>
      </c>
      <c r="V77" s="96"/>
      <c r="W77" s="203">
        <v>947.92</v>
      </c>
      <c r="X77" s="376">
        <v>1.1000000000000001E-2</v>
      </c>
      <c r="Y77" s="376">
        <v>3.5000000000000003E-2</v>
      </c>
      <c r="Z77" s="96"/>
      <c r="AA77" s="84">
        <v>707.02</v>
      </c>
      <c r="AB77" s="64">
        <v>-6.0000000000000001E-3</v>
      </c>
      <c r="AC77" s="64">
        <v>0.13500000000000001</v>
      </c>
      <c r="AD77" s="96"/>
      <c r="AE77" s="84">
        <v>961.97</v>
      </c>
      <c r="AF77" s="64">
        <v>0.01</v>
      </c>
      <c r="AG77" s="64">
        <v>2.5000000000000001E-2</v>
      </c>
      <c r="AH77" s="96"/>
      <c r="AI77" s="84">
        <v>963</v>
      </c>
      <c r="AJ77" s="126">
        <v>8.0000000000000002E-3</v>
      </c>
      <c r="AK77" s="64">
        <v>2.1000000000000001E-2</v>
      </c>
      <c r="AL77" s="125"/>
      <c r="AM77" s="457">
        <v>886</v>
      </c>
      <c r="AN77" s="492">
        <f t="shared" si="8"/>
        <v>0.56753688989783768</v>
      </c>
      <c r="AO77" s="358">
        <f t="shared" si="9"/>
        <v>3.4656398104265378</v>
      </c>
      <c r="AP77" s="125"/>
      <c r="AQ77" s="749">
        <v>871.38263700000005</v>
      </c>
      <c r="AR77" s="376">
        <v>2.5000000000000001E-2</v>
      </c>
      <c r="AS77" s="125"/>
      <c r="AT77" s="749">
        <v>786.47214799999995</v>
      </c>
      <c r="AU77" s="376">
        <v>3.3000000000000002E-2</v>
      </c>
      <c r="AV77" s="749">
        <v>806.92041500000005</v>
      </c>
      <c r="AW77" s="376">
        <v>2.5000000000000001E-2</v>
      </c>
      <c r="AX77" s="96"/>
      <c r="AY77" s="126">
        <f t="shared" si="11"/>
        <v>2.7000000000000003E-2</v>
      </c>
      <c r="AZ77" s="126">
        <f t="shared" si="12"/>
        <v>6.9999999999999993E-3</v>
      </c>
      <c r="BA77" s="126">
        <f t="shared" si="13"/>
        <v>4.2999999999999997E-2</v>
      </c>
      <c r="BB77" s="126">
        <f t="shared" si="14"/>
        <v>2.5000000000000001E-2</v>
      </c>
      <c r="BC77" s="125"/>
      <c r="BD77" s="231">
        <v>-4.5999999999999999E-2</v>
      </c>
      <c r="BE77" s="493"/>
      <c r="BF77" s="493"/>
      <c r="BG77" s="110"/>
      <c r="BH77" s="376"/>
      <c r="BI77" s="457"/>
      <c r="BJ77" s="457"/>
    </row>
    <row r="78" spans="1:62" customFormat="1">
      <c r="A78" s="61">
        <v>38412</v>
      </c>
      <c r="B78" s="743">
        <v>777.65985499999999</v>
      </c>
      <c r="C78" s="376">
        <v>4.0000000000000001E-3</v>
      </c>
      <c r="D78" s="376">
        <v>2.7999999999999997E-2</v>
      </c>
      <c r="E78" s="489">
        <f t="shared" si="10"/>
        <v>1.4685083621810464</v>
      </c>
      <c r="F78" s="96"/>
      <c r="G78" s="743">
        <v>905.40926999999999</v>
      </c>
      <c r="H78" s="376">
        <v>-5.0000000000000001E-3</v>
      </c>
      <c r="I78" s="376">
        <v>8.0000000000000002E-3</v>
      </c>
      <c r="J78" s="96"/>
      <c r="K78" s="387">
        <v>957.92300999999998</v>
      </c>
      <c r="L78" s="386">
        <v>-5.0000000000000001E-3</v>
      </c>
      <c r="M78" s="386">
        <v>8.0000000000000002E-3</v>
      </c>
      <c r="N78" s="96"/>
      <c r="O78" s="749">
        <v>692.20225900000003</v>
      </c>
      <c r="P78" s="376">
        <v>1.1000000000000001E-2</v>
      </c>
      <c r="Q78" s="376">
        <v>4.2000000000000003E-2</v>
      </c>
      <c r="R78" s="96"/>
      <c r="S78" s="617"/>
      <c r="T78" s="386">
        <v>1.1000000000000001E-2</v>
      </c>
      <c r="U78" s="386">
        <v>4.2000000000000003E-2</v>
      </c>
      <c r="V78" s="96"/>
      <c r="W78" s="203">
        <v>958</v>
      </c>
      <c r="X78" s="376">
        <v>1.1000000000000001E-2</v>
      </c>
      <c r="Y78" s="376">
        <v>3.6000000000000004E-2</v>
      </c>
      <c r="Z78" s="96"/>
      <c r="AA78" s="84">
        <v>706.05</v>
      </c>
      <c r="AB78" s="64">
        <v>-1E-3</v>
      </c>
      <c r="AC78" s="64">
        <v>7.6999999999999999E-2</v>
      </c>
      <c r="AD78" s="96"/>
      <c r="AE78" s="84">
        <v>965.09</v>
      </c>
      <c r="AF78" s="64">
        <v>3.0000000000000001E-3</v>
      </c>
      <c r="AG78" s="64">
        <v>2.6000000000000002E-2</v>
      </c>
      <c r="AH78" s="96"/>
      <c r="AI78" s="84">
        <v>968</v>
      </c>
      <c r="AJ78" s="126">
        <v>5.0000000000000001E-3</v>
      </c>
      <c r="AK78" s="64">
        <v>2.3E-2</v>
      </c>
      <c r="AL78" s="125"/>
      <c r="AM78" s="457">
        <v>886</v>
      </c>
      <c r="AN78" s="492">
        <f t="shared" si="8"/>
        <v>0</v>
      </c>
      <c r="AO78" s="358">
        <f t="shared" si="9"/>
        <v>3.5882352941176521</v>
      </c>
      <c r="AP78" s="125"/>
      <c r="AQ78" s="749">
        <v>875.401929</v>
      </c>
      <c r="AR78" s="376">
        <v>2.5000000000000001E-2</v>
      </c>
      <c r="AS78" s="125"/>
      <c r="AT78" s="749">
        <v>785.80901900000003</v>
      </c>
      <c r="AU78" s="376">
        <v>3.7000000000000005E-2</v>
      </c>
      <c r="AV78" s="749">
        <v>810.38062300000001</v>
      </c>
      <c r="AW78" s="376">
        <v>3.1E-2</v>
      </c>
      <c r="AX78" s="96"/>
      <c r="AY78" s="126">
        <f t="shared" si="11"/>
        <v>2.7999999999999997E-2</v>
      </c>
      <c r="AZ78" s="126">
        <f t="shared" si="12"/>
        <v>8.0000000000000002E-3</v>
      </c>
      <c r="BA78" s="126">
        <f t="shared" si="13"/>
        <v>4.2000000000000003E-2</v>
      </c>
      <c r="BB78" s="126">
        <f t="shared" si="14"/>
        <v>3.1E-2</v>
      </c>
      <c r="BC78" s="125"/>
      <c r="BD78" s="231">
        <v>-5.0999999999999997E-2</v>
      </c>
      <c r="BE78" s="493"/>
      <c r="BF78" s="493"/>
      <c r="BG78" s="110"/>
      <c r="BH78" s="376"/>
      <c r="BI78" s="457"/>
      <c r="BJ78" s="457"/>
    </row>
    <row r="79" spans="1:62" customFormat="1">
      <c r="A79" s="61">
        <v>38504</v>
      </c>
      <c r="B79" s="743">
        <v>784.44571699999995</v>
      </c>
      <c r="C79" s="376">
        <v>9.0000000000000011E-3</v>
      </c>
      <c r="D79" s="376">
        <v>2.7999999999999997E-2</v>
      </c>
      <c r="E79" s="489">
        <f t="shared" si="10"/>
        <v>1.4558050037769537</v>
      </c>
      <c r="F79" s="96"/>
      <c r="G79" s="743">
        <v>910.48633199999995</v>
      </c>
      <c r="H79" s="376">
        <v>6.0000000000000001E-3</v>
      </c>
      <c r="I79" s="376">
        <v>6.9999999999999993E-3</v>
      </c>
      <c r="J79" s="96"/>
      <c r="K79" s="387">
        <v>963.29453999999998</v>
      </c>
      <c r="L79" s="386">
        <v>6.0000000000000001E-3</v>
      </c>
      <c r="M79" s="386">
        <v>6.9999999999999993E-3</v>
      </c>
      <c r="N79" s="96"/>
      <c r="O79" s="749">
        <v>699.65762600000005</v>
      </c>
      <c r="P79" s="376">
        <v>1.1000000000000001E-2</v>
      </c>
      <c r="Q79" s="376">
        <v>4.4000000000000004E-2</v>
      </c>
      <c r="R79" s="96"/>
      <c r="S79" s="617"/>
      <c r="T79" s="386">
        <v>1.1000000000000001E-2</v>
      </c>
      <c r="U79" s="386">
        <v>4.4000000000000004E-2</v>
      </c>
      <c r="V79" s="96"/>
      <c r="W79" s="203">
        <v>964.69</v>
      </c>
      <c r="X79" s="376">
        <v>6.9999999999999993E-3</v>
      </c>
      <c r="Y79" s="376">
        <v>3.5000000000000003E-2</v>
      </c>
      <c r="Z79" s="96"/>
      <c r="AA79" s="84">
        <v>756.42</v>
      </c>
      <c r="AB79" s="64">
        <v>7.0999999999999994E-2</v>
      </c>
      <c r="AC79" s="64">
        <v>7.0000000000000007E-2</v>
      </c>
      <c r="AD79" s="96"/>
      <c r="AE79" s="84">
        <v>973.03</v>
      </c>
      <c r="AF79" s="64">
        <v>8.0000000000000002E-3</v>
      </c>
      <c r="AG79" s="64">
        <v>0.03</v>
      </c>
      <c r="AH79" s="96"/>
      <c r="AI79" s="84">
        <v>973</v>
      </c>
      <c r="AJ79" s="126">
        <v>5.0000000000000001E-3</v>
      </c>
      <c r="AK79" s="64">
        <v>2.4E-2</v>
      </c>
      <c r="AL79" s="125"/>
      <c r="AM79" s="457">
        <v>891</v>
      </c>
      <c r="AN79" s="492">
        <f t="shared" si="8"/>
        <v>0.56433408577878197</v>
      </c>
      <c r="AO79" s="358">
        <f t="shared" si="9"/>
        <v>3.4140647796906904</v>
      </c>
      <c r="AP79" s="125"/>
      <c r="AQ79" s="749">
        <v>881.83279700000003</v>
      </c>
      <c r="AR79" s="376">
        <v>2.7000000000000003E-2</v>
      </c>
      <c r="AS79" s="125"/>
      <c r="AT79" s="749">
        <v>802.38726799999995</v>
      </c>
      <c r="AU79" s="376">
        <v>3.9E-2</v>
      </c>
      <c r="AV79" s="749">
        <v>820.06920400000001</v>
      </c>
      <c r="AW79" s="376">
        <v>2.8999999999999998E-2</v>
      </c>
      <c r="AX79" s="96"/>
      <c r="AY79" s="126">
        <f t="shared" si="11"/>
        <v>2.7999999999999997E-2</v>
      </c>
      <c r="AZ79" s="126">
        <f t="shared" si="12"/>
        <v>6.9999999999999993E-3</v>
      </c>
      <c r="BA79" s="126">
        <f t="shared" si="13"/>
        <v>4.4000000000000004E-2</v>
      </c>
      <c r="BB79" s="126">
        <f t="shared" si="14"/>
        <v>2.8999999999999998E-2</v>
      </c>
      <c r="BC79" s="125"/>
      <c r="BD79" s="231">
        <v>-6.0999999999999999E-2</v>
      </c>
      <c r="BE79" s="493"/>
      <c r="BF79" s="493"/>
      <c r="BG79" s="110"/>
      <c r="BH79" s="376"/>
      <c r="BI79" s="457"/>
      <c r="BJ79" s="457"/>
    </row>
    <row r="80" spans="1:62" customFormat="1">
      <c r="A80" s="61">
        <v>38596</v>
      </c>
      <c r="B80" s="743">
        <v>793.267338</v>
      </c>
      <c r="C80" s="376">
        <v>1.1000000000000001E-2</v>
      </c>
      <c r="D80" s="376">
        <v>3.4000000000000002E-2</v>
      </c>
      <c r="E80" s="489">
        <f t="shared" si="10"/>
        <v>1.439615556187188</v>
      </c>
      <c r="F80" s="96"/>
      <c r="G80" s="743">
        <v>920.64045499999997</v>
      </c>
      <c r="H80" s="376">
        <v>1.1000000000000001E-2</v>
      </c>
      <c r="I80" s="376">
        <v>1.9E-2</v>
      </c>
      <c r="J80" s="96"/>
      <c r="K80" s="387">
        <v>974.0376</v>
      </c>
      <c r="L80" s="386">
        <v>1.1000000000000001E-2</v>
      </c>
      <c r="M80" s="386">
        <v>1.9E-2</v>
      </c>
      <c r="N80" s="96"/>
      <c r="O80" s="749">
        <v>707.11299499999996</v>
      </c>
      <c r="P80" s="376">
        <v>1.1000000000000001E-2</v>
      </c>
      <c r="Q80" s="376">
        <v>4.4000000000000004E-2</v>
      </c>
      <c r="R80" s="96"/>
      <c r="S80" s="617"/>
      <c r="T80" s="386">
        <v>1.1000000000000001E-2</v>
      </c>
      <c r="U80" s="386">
        <v>4.4000000000000004E-2</v>
      </c>
      <c r="V80" s="96"/>
      <c r="W80" s="203">
        <v>971.5</v>
      </c>
      <c r="X80" s="376">
        <v>6.9999999999999993E-3</v>
      </c>
      <c r="Y80" s="376">
        <v>3.6000000000000004E-2</v>
      </c>
      <c r="Z80" s="96"/>
      <c r="AA80" s="84">
        <v>855.69</v>
      </c>
      <c r="AB80" s="64">
        <v>0.13100000000000001</v>
      </c>
      <c r="AC80" s="64">
        <v>0.20300000000000001</v>
      </c>
      <c r="AD80" s="96"/>
      <c r="AE80" s="84">
        <v>978.41</v>
      </c>
      <c r="AF80" s="64">
        <v>6.0000000000000001E-3</v>
      </c>
      <c r="AG80" s="64">
        <v>2.7999999999999997E-2</v>
      </c>
      <c r="AH80" s="96"/>
      <c r="AI80" s="84">
        <v>980</v>
      </c>
      <c r="AJ80" s="126">
        <v>6.9999999999999993E-3</v>
      </c>
      <c r="AK80" s="64">
        <v>2.6000000000000002E-2</v>
      </c>
      <c r="AL80" s="125"/>
      <c r="AM80" s="457">
        <v>902</v>
      </c>
      <c r="AN80" s="492">
        <f t="shared" si="8"/>
        <v>1.2345679012345698</v>
      </c>
      <c r="AO80" s="358">
        <f t="shared" si="9"/>
        <v>3.0346820809248527</v>
      </c>
      <c r="AP80" s="125"/>
      <c r="AQ80" s="749">
        <v>890.67524100000003</v>
      </c>
      <c r="AR80" s="376">
        <v>3.1E-2</v>
      </c>
      <c r="AS80" s="125"/>
      <c r="AT80" s="749">
        <v>822.28116699999998</v>
      </c>
      <c r="AU80" s="376">
        <v>5.4000000000000006E-2</v>
      </c>
      <c r="AV80" s="749">
        <v>834.60207600000001</v>
      </c>
      <c r="AW80" s="376">
        <v>0.04</v>
      </c>
      <c r="AX80" s="96"/>
      <c r="AY80" s="126">
        <f t="shared" si="11"/>
        <v>3.4000000000000002E-2</v>
      </c>
      <c r="AZ80" s="126">
        <f t="shared" si="12"/>
        <v>1.9E-2</v>
      </c>
      <c r="BA80" s="126">
        <f t="shared" si="13"/>
        <v>4.4000000000000004E-2</v>
      </c>
      <c r="BB80" s="126">
        <f t="shared" si="14"/>
        <v>0.04</v>
      </c>
      <c r="BC80" s="125"/>
      <c r="BD80" s="231">
        <v>-6.6000000000000003E-2</v>
      </c>
      <c r="BE80" s="493"/>
      <c r="BF80" s="493"/>
      <c r="BG80" s="110"/>
      <c r="BH80" s="376"/>
      <c r="BI80" s="457"/>
      <c r="BJ80" s="457"/>
    </row>
    <row r="81" spans="1:62" customFormat="1">
      <c r="A81" s="61">
        <v>38687</v>
      </c>
      <c r="B81" s="743">
        <v>798.69602899999995</v>
      </c>
      <c r="C81" s="376">
        <v>6.9999999999999993E-3</v>
      </c>
      <c r="D81" s="376">
        <v>3.2000000000000001E-2</v>
      </c>
      <c r="E81" s="489">
        <f t="shared" si="10"/>
        <v>1.4298305720010034</v>
      </c>
      <c r="F81" s="96"/>
      <c r="G81" s="743">
        <v>924.87133800000004</v>
      </c>
      <c r="H81" s="376">
        <v>5.0000000000000001E-3</v>
      </c>
      <c r="I81" s="376">
        <v>1.7000000000000001E-2</v>
      </c>
      <c r="J81" s="96"/>
      <c r="K81" s="387">
        <v>978.51387999999997</v>
      </c>
      <c r="L81" s="386">
        <v>5.0000000000000001E-3</v>
      </c>
      <c r="M81" s="386">
        <v>1.7000000000000001E-2</v>
      </c>
      <c r="N81" s="96"/>
      <c r="O81" s="749">
        <v>713.99487299999998</v>
      </c>
      <c r="P81" s="376">
        <v>0.01</v>
      </c>
      <c r="Q81" s="376">
        <v>4.2999999999999997E-2</v>
      </c>
      <c r="R81" s="96"/>
      <c r="S81" s="617"/>
      <c r="T81" s="386">
        <v>0.01</v>
      </c>
      <c r="U81" s="386">
        <v>4.2999999999999997E-2</v>
      </c>
      <c r="V81" s="96"/>
      <c r="W81" s="203">
        <v>980.3</v>
      </c>
      <c r="X81" s="376">
        <v>9.0000000000000011E-3</v>
      </c>
      <c r="Y81" s="376">
        <v>3.4000000000000002E-2</v>
      </c>
      <c r="Z81" s="96"/>
      <c r="AA81" s="84">
        <v>830.02</v>
      </c>
      <c r="AB81" s="64">
        <v>-0.03</v>
      </c>
      <c r="AC81" s="64">
        <v>0.17399999999999999</v>
      </c>
      <c r="AD81" s="96"/>
      <c r="AE81" s="84">
        <v>987.38</v>
      </c>
      <c r="AF81" s="64">
        <v>9.0000000000000011E-3</v>
      </c>
      <c r="AG81" s="64">
        <v>2.6000000000000002E-2</v>
      </c>
      <c r="AH81" s="96"/>
      <c r="AI81" s="84">
        <v>988</v>
      </c>
      <c r="AJ81" s="126">
        <v>8.0000000000000002E-3</v>
      </c>
      <c r="AK81" s="64">
        <v>2.6000000000000002E-2</v>
      </c>
      <c r="AL81" s="125"/>
      <c r="AM81" s="457">
        <v>898</v>
      </c>
      <c r="AN81" s="492">
        <f t="shared" ref="AN81:AN105" si="15">+AM81/AM80*100-100</f>
        <v>-0.44345898004434048</v>
      </c>
      <c r="AO81" s="358">
        <f t="shared" ref="AO81:AO105" si="16">AVERAGE(AM78:AM81)/AVERAGE(AM74:AM77)*100-100</f>
        <v>2.4048096192384776</v>
      </c>
      <c r="AP81" s="125"/>
      <c r="AQ81" s="749">
        <v>897.90996800000005</v>
      </c>
      <c r="AR81" s="376">
        <v>0.03</v>
      </c>
      <c r="AS81" s="125"/>
      <c r="AT81" s="749">
        <v>829.57559700000002</v>
      </c>
      <c r="AU81" s="376">
        <v>5.5E-2</v>
      </c>
      <c r="AV81" s="749">
        <v>836.67820099999994</v>
      </c>
      <c r="AW81" s="376">
        <v>3.7000000000000005E-2</v>
      </c>
      <c r="AX81" s="96"/>
      <c r="AY81" s="126">
        <f t="shared" si="11"/>
        <v>3.2000000000000001E-2</v>
      </c>
      <c r="AZ81" s="126">
        <f t="shared" si="12"/>
        <v>1.7000000000000001E-2</v>
      </c>
      <c r="BA81" s="126">
        <f t="shared" si="13"/>
        <v>4.2999999999999997E-2</v>
      </c>
      <c r="BB81" s="126">
        <f t="shared" si="14"/>
        <v>3.7000000000000005E-2</v>
      </c>
      <c r="BC81" s="125"/>
      <c r="BD81" s="231">
        <v>-7.0999999999999994E-2</v>
      </c>
      <c r="BE81" s="493"/>
      <c r="BF81" s="493"/>
      <c r="BG81" s="110"/>
      <c r="BH81" s="376"/>
      <c r="BI81" s="457"/>
      <c r="BJ81" s="457"/>
    </row>
    <row r="82" spans="1:62" customFormat="1">
      <c r="A82" s="61">
        <v>38777</v>
      </c>
      <c r="B82" s="743">
        <v>803.44613200000003</v>
      </c>
      <c r="C82" s="376">
        <v>6.0000000000000001E-3</v>
      </c>
      <c r="D82" s="376">
        <v>3.3000000000000002E-2</v>
      </c>
      <c r="E82" s="489">
        <f t="shared" si="10"/>
        <v>1.4213771832558899</v>
      </c>
      <c r="F82" s="96"/>
      <c r="G82" s="743">
        <v>924.02516200000002</v>
      </c>
      <c r="H82" s="376">
        <v>-1E-3</v>
      </c>
      <c r="I82" s="376">
        <v>2.1000000000000001E-2</v>
      </c>
      <c r="J82" s="96"/>
      <c r="K82" s="387">
        <v>977.61861999999996</v>
      </c>
      <c r="L82" s="386">
        <v>-1E-3</v>
      </c>
      <c r="M82" s="386">
        <v>2.1000000000000001E-2</v>
      </c>
      <c r="N82" s="96"/>
      <c r="O82" s="749">
        <v>720.87675200000001</v>
      </c>
      <c r="P82" s="376">
        <v>0.01</v>
      </c>
      <c r="Q82" s="376">
        <v>4.0999999999999995E-2</v>
      </c>
      <c r="R82" s="96"/>
      <c r="S82" s="617"/>
      <c r="T82" s="386">
        <v>0.01</v>
      </c>
      <c r="U82" s="386">
        <v>4.0999999999999995E-2</v>
      </c>
      <c r="V82" s="96"/>
      <c r="W82" s="203">
        <v>990.23</v>
      </c>
      <c r="X82" s="376">
        <v>0.01</v>
      </c>
      <c r="Y82" s="376">
        <v>3.4000000000000002E-2</v>
      </c>
      <c r="Z82" s="96"/>
      <c r="AA82" s="84">
        <v>872.15</v>
      </c>
      <c r="AB82" s="64">
        <v>5.0999999999999997E-2</v>
      </c>
      <c r="AC82" s="64">
        <v>0.23499999999999999</v>
      </c>
      <c r="AD82" s="96"/>
      <c r="AE82" s="84">
        <v>988.03</v>
      </c>
      <c r="AF82" s="64">
        <v>1E-3</v>
      </c>
      <c r="AG82" s="64">
        <v>2.4E-2</v>
      </c>
      <c r="AH82" s="96"/>
      <c r="AI82" s="84">
        <v>991</v>
      </c>
      <c r="AJ82" s="126">
        <v>3.0000000000000001E-3</v>
      </c>
      <c r="AK82" s="64">
        <v>2.4E-2</v>
      </c>
      <c r="AL82" s="125"/>
      <c r="AM82" s="457">
        <v>900</v>
      </c>
      <c r="AN82" s="492">
        <f t="shared" si="15"/>
        <v>0.22271714922048602</v>
      </c>
      <c r="AO82" s="358">
        <f t="shared" si="16"/>
        <v>1.9591141396933693</v>
      </c>
      <c r="AP82" s="125"/>
      <c r="AQ82" s="749">
        <v>903.53697699999998</v>
      </c>
      <c r="AR82" s="376">
        <v>3.2000000000000001E-2</v>
      </c>
      <c r="AS82" s="125"/>
      <c r="AT82" s="749">
        <v>838.19628599999999</v>
      </c>
      <c r="AU82" s="376">
        <v>6.7000000000000004E-2</v>
      </c>
      <c r="AV82" s="749">
        <v>842.21453299999996</v>
      </c>
      <c r="AW82" s="376">
        <v>3.9E-2</v>
      </c>
      <c r="AX82" s="96"/>
      <c r="AY82" s="126">
        <f t="shared" si="11"/>
        <v>3.3000000000000002E-2</v>
      </c>
      <c r="AZ82" s="126">
        <f t="shared" si="12"/>
        <v>2.1000000000000001E-2</v>
      </c>
      <c r="BA82" s="126">
        <f t="shared" si="13"/>
        <v>4.0999999999999995E-2</v>
      </c>
      <c r="BB82" s="126">
        <f t="shared" si="14"/>
        <v>3.9E-2</v>
      </c>
      <c r="BC82" s="125"/>
      <c r="BD82" s="231">
        <v>-7.8E-2</v>
      </c>
      <c r="BE82" s="493"/>
      <c r="BF82" s="493"/>
      <c r="BG82" s="110"/>
      <c r="BH82" s="376"/>
      <c r="BI82" s="457"/>
      <c r="BJ82" s="457"/>
    </row>
    <row r="83" spans="1:62" customFormat="1">
      <c r="A83" s="61">
        <v>38869</v>
      </c>
      <c r="B83" s="743">
        <v>815.66068499999994</v>
      </c>
      <c r="C83" s="376">
        <v>1.4999999999999999E-2</v>
      </c>
      <c r="D83" s="376">
        <v>0.04</v>
      </c>
      <c r="E83" s="489">
        <f t="shared" si="10"/>
        <v>1.4000920002660175</v>
      </c>
      <c r="F83" s="96"/>
      <c r="G83" s="743">
        <v>945.17958399999998</v>
      </c>
      <c r="H83" s="376">
        <v>2.3E-2</v>
      </c>
      <c r="I83" s="376">
        <v>3.7999999999999999E-2</v>
      </c>
      <c r="J83" s="96"/>
      <c r="K83" s="619">
        <v>1000</v>
      </c>
      <c r="L83" s="620">
        <v>2.3E-2</v>
      </c>
      <c r="M83" s="620">
        <v>3.7999999999999999E-2</v>
      </c>
      <c r="N83" s="96"/>
      <c r="O83" s="749">
        <v>728.33211900000003</v>
      </c>
      <c r="P83" s="376">
        <v>0.01</v>
      </c>
      <c r="Q83" s="376">
        <v>4.0999999999999995E-2</v>
      </c>
      <c r="R83" s="96"/>
      <c r="S83" s="617"/>
      <c r="T83" s="386">
        <v>0.01</v>
      </c>
      <c r="U83" s="386">
        <v>4.0999999999999995E-2</v>
      </c>
      <c r="V83" s="96"/>
      <c r="W83" s="586">
        <v>1000</v>
      </c>
      <c r="X83" s="376">
        <v>0.01</v>
      </c>
      <c r="Y83" s="376">
        <v>3.7000000000000005E-2</v>
      </c>
      <c r="Z83" s="96"/>
      <c r="AA83" s="84">
        <v>1000</v>
      </c>
      <c r="AB83" s="64">
        <v>0.14699999999999999</v>
      </c>
      <c r="AC83" s="64">
        <v>0.32200000000000001</v>
      </c>
      <c r="AD83" s="96"/>
      <c r="AE83" s="84">
        <v>1000</v>
      </c>
      <c r="AF83" s="64">
        <v>1.2E-2</v>
      </c>
      <c r="AG83" s="64">
        <v>2.7999999999999997E-2</v>
      </c>
      <c r="AH83" s="96"/>
      <c r="AI83" s="84">
        <v>1000</v>
      </c>
      <c r="AJ83" s="126">
        <v>9.0000000000000011E-3</v>
      </c>
      <c r="AK83" s="64">
        <v>2.7999999999999997E-2</v>
      </c>
      <c r="AL83" s="125"/>
      <c r="AM83" s="457">
        <v>917</v>
      </c>
      <c r="AN83" s="492">
        <f t="shared" si="15"/>
        <v>1.8888888888888999</v>
      </c>
      <c r="AO83" s="358">
        <f t="shared" si="16"/>
        <v>2.0598194130925407</v>
      </c>
      <c r="AP83" s="125"/>
      <c r="AQ83" s="749">
        <v>909.16398700000002</v>
      </c>
      <c r="AR83" s="376">
        <v>3.1E-2</v>
      </c>
      <c r="AS83" s="125"/>
      <c r="AT83" s="749">
        <v>862.73209599999996</v>
      </c>
      <c r="AU83" s="376">
        <v>7.4999999999999997E-2</v>
      </c>
      <c r="AV83" s="749">
        <v>866.43598599999996</v>
      </c>
      <c r="AW83" s="376">
        <v>5.7000000000000002E-2</v>
      </c>
      <c r="AX83" s="96"/>
      <c r="AY83" s="126">
        <f t="shared" si="11"/>
        <v>0.04</v>
      </c>
      <c r="AZ83" s="126">
        <f t="shared" si="12"/>
        <v>3.7999999999999999E-2</v>
      </c>
      <c r="BA83" s="126">
        <f t="shared" si="13"/>
        <v>4.0999999999999995E-2</v>
      </c>
      <c r="BB83" s="126">
        <f t="shared" si="14"/>
        <v>5.7000000000000002E-2</v>
      </c>
      <c r="BC83" s="125"/>
      <c r="BD83" s="231">
        <v>-7.5999999999999998E-2</v>
      </c>
      <c r="BE83" s="493"/>
      <c r="BF83" s="493"/>
      <c r="BG83" s="110"/>
      <c r="BH83" s="376"/>
      <c r="BI83" s="457"/>
      <c r="BJ83" s="457"/>
    </row>
    <row r="84" spans="1:62" customFormat="1">
      <c r="A84" s="61">
        <v>38961</v>
      </c>
      <c r="B84" s="743">
        <v>821.37031000000002</v>
      </c>
      <c r="C84" s="376">
        <v>6.9999999999999993E-3</v>
      </c>
      <c r="D84" s="376">
        <v>3.5000000000000003E-2</v>
      </c>
      <c r="E84" s="489">
        <f t="shared" si="10"/>
        <v>1.3903594835318553</v>
      </c>
      <c r="F84" s="96"/>
      <c r="G84" s="743">
        <v>948.01512300000002</v>
      </c>
      <c r="H84" s="376">
        <v>3.0000000000000001E-3</v>
      </c>
      <c r="I84" s="376">
        <v>0.03</v>
      </c>
      <c r="J84" s="96"/>
      <c r="K84" s="387">
        <v>1003</v>
      </c>
      <c r="L84" s="386">
        <v>3.0000000000000001E-3</v>
      </c>
      <c r="M84" s="386">
        <v>0.03</v>
      </c>
      <c r="N84" s="96"/>
      <c r="O84" s="749">
        <v>735.61544100000003</v>
      </c>
      <c r="P84" s="376">
        <v>0.01</v>
      </c>
      <c r="Q84" s="376">
        <v>0.04</v>
      </c>
      <c r="R84" s="96"/>
      <c r="S84" s="617"/>
      <c r="T84" s="386">
        <v>0.01</v>
      </c>
      <c r="U84" s="386">
        <v>0.04</v>
      </c>
      <c r="V84" s="96"/>
      <c r="W84" s="203">
        <v>1006.02</v>
      </c>
      <c r="X84" s="376">
        <v>6.0000000000000001E-3</v>
      </c>
      <c r="Y84" s="376">
        <v>3.6000000000000004E-2</v>
      </c>
      <c r="Z84" s="96"/>
      <c r="AA84" s="84">
        <v>992</v>
      </c>
      <c r="AB84" s="64">
        <v>-8.0000000000000002E-3</v>
      </c>
      <c r="AC84" s="64">
        <v>0.159</v>
      </c>
      <c r="AD84" s="96"/>
      <c r="AE84" s="84">
        <v>1005</v>
      </c>
      <c r="AF84" s="64">
        <v>5.0000000000000001E-3</v>
      </c>
      <c r="AG84" s="64">
        <v>2.7000000000000003E-2</v>
      </c>
      <c r="AH84" s="96"/>
      <c r="AI84" s="84">
        <v>1007</v>
      </c>
      <c r="AJ84" s="126">
        <v>6.9999999999999993E-3</v>
      </c>
      <c r="AK84" s="64">
        <v>2.7999999999999997E-2</v>
      </c>
      <c r="AL84" s="125"/>
      <c r="AM84" s="457">
        <v>911</v>
      </c>
      <c r="AN84" s="492">
        <f t="shared" si="15"/>
        <v>-0.6543075245365344</v>
      </c>
      <c r="AO84" s="358">
        <f t="shared" si="16"/>
        <v>1.7110799438990085</v>
      </c>
      <c r="AP84" s="125"/>
      <c r="AQ84" s="749">
        <v>918.81028900000001</v>
      </c>
      <c r="AR84" s="376">
        <v>3.2000000000000001E-2</v>
      </c>
      <c r="AS84" s="125"/>
      <c r="AT84" s="749">
        <v>874.66843500000004</v>
      </c>
      <c r="AU84" s="376">
        <v>6.4000000000000001E-2</v>
      </c>
      <c r="AV84" s="749">
        <v>875.43252600000005</v>
      </c>
      <c r="AW84" s="376">
        <v>4.9000000000000002E-2</v>
      </c>
      <c r="AX84" s="96"/>
      <c r="AY84" s="126">
        <f t="shared" si="11"/>
        <v>3.5000000000000003E-2</v>
      </c>
      <c r="AZ84" s="126">
        <f t="shared" si="12"/>
        <v>0.03</v>
      </c>
      <c r="BA84" s="126">
        <f t="shared" si="13"/>
        <v>0.04</v>
      </c>
      <c r="BB84" s="126">
        <f t="shared" si="14"/>
        <v>4.9000000000000002E-2</v>
      </c>
      <c r="BC84" s="125"/>
      <c r="BD84" s="231">
        <v>-7.2999999999999995E-2</v>
      </c>
      <c r="BE84" s="493"/>
      <c r="BF84" s="493"/>
      <c r="BG84" s="110"/>
      <c r="BH84" s="376"/>
      <c r="BI84" s="457"/>
      <c r="BJ84" s="457"/>
    </row>
    <row r="85" spans="1:62" customFormat="1">
      <c r="A85" s="61">
        <v>39052</v>
      </c>
      <c r="B85" s="743">
        <v>819.73898899999995</v>
      </c>
      <c r="C85" s="376">
        <v>-2E-3</v>
      </c>
      <c r="D85" s="376">
        <v>2.6000000000000002E-2</v>
      </c>
      <c r="E85" s="489">
        <f t="shared" si="10"/>
        <v>1.3931263674466996</v>
      </c>
      <c r="F85" s="96"/>
      <c r="G85" s="743">
        <v>935.72778800000003</v>
      </c>
      <c r="H85" s="376">
        <v>-1.3000000000000001E-2</v>
      </c>
      <c r="I85" s="376">
        <v>1.2E-2</v>
      </c>
      <c r="J85" s="96"/>
      <c r="K85" s="387">
        <v>990</v>
      </c>
      <c r="L85" s="386">
        <v>-1.3000000000000001E-2</v>
      </c>
      <c r="M85" s="386">
        <v>1.2E-2</v>
      </c>
      <c r="N85" s="96"/>
      <c r="O85" s="749">
        <v>741.44209799999999</v>
      </c>
      <c r="P85" s="376">
        <v>8.0000000000000002E-3</v>
      </c>
      <c r="Q85" s="376">
        <v>3.7999999999999999E-2</v>
      </c>
      <c r="R85" s="96"/>
      <c r="S85" s="617"/>
      <c r="T85" s="386">
        <v>8.0000000000000002E-3</v>
      </c>
      <c r="U85" s="386">
        <v>3.7999999999999999E-2</v>
      </c>
      <c r="V85" s="96"/>
      <c r="W85" s="203">
        <v>1014.02</v>
      </c>
      <c r="X85" s="376">
        <v>8.0000000000000002E-3</v>
      </c>
      <c r="Y85" s="376">
        <v>3.4000000000000002E-2</v>
      </c>
      <c r="Z85" s="96"/>
      <c r="AA85" s="84">
        <v>841</v>
      </c>
      <c r="AB85" s="64">
        <v>-0.152</v>
      </c>
      <c r="AC85" s="64">
        <v>1.3000000000000001E-2</v>
      </c>
      <c r="AD85" s="96"/>
      <c r="AE85" s="84">
        <v>1012.33</v>
      </c>
      <c r="AF85" s="64">
        <v>6.9999999999999993E-3</v>
      </c>
      <c r="AG85" s="64">
        <v>2.5000000000000001E-2</v>
      </c>
      <c r="AH85" s="96"/>
      <c r="AI85" s="84">
        <v>1015</v>
      </c>
      <c r="AJ85" s="126">
        <v>8.0000000000000002E-3</v>
      </c>
      <c r="AK85" s="64">
        <v>2.7000000000000003E-2</v>
      </c>
      <c r="AL85" s="125"/>
      <c r="AM85" s="457">
        <v>933</v>
      </c>
      <c r="AN85" s="492">
        <f t="shared" si="15"/>
        <v>2.4149286498353462</v>
      </c>
      <c r="AO85" s="358">
        <f t="shared" si="16"/>
        <v>2.3483365949119417</v>
      </c>
      <c r="AP85" s="125"/>
      <c r="AQ85" s="749">
        <v>926.84887500000002</v>
      </c>
      <c r="AR85" s="376">
        <v>3.2000000000000001E-2</v>
      </c>
      <c r="AS85" s="125"/>
      <c r="AT85" s="749">
        <v>865.38461500000005</v>
      </c>
      <c r="AU85" s="376">
        <v>4.2999999999999997E-2</v>
      </c>
      <c r="AV85" s="749">
        <v>870.58823500000005</v>
      </c>
      <c r="AW85" s="376">
        <v>4.0999999999999995E-2</v>
      </c>
      <c r="AX85" s="96"/>
      <c r="AY85" s="126">
        <f t="shared" si="11"/>
        <v>2.6000000000000002E-2</v>
      </c>
      <c r="AZ85" s="126">
        <f t="shared" si="12"/>
        <v>1.2E-2</v>
      </c>
      <c r="BA85" s="126">
        <f t="shared" si="13"/>
        <v>3.7999999999999999E-2</v>
      </c>
      <c r="BB85" s="126">
        <f t="shared" si="14"/>
        <v>4.0999999999999995E-2</v>
      </c>
      <c r="BC85" s="125"/>
      <c r="BD85" s="231">
        <v>-7.2000000000000008E-2</v>
      </c>
      <c r="BE85" s="493"/>
      <c r="BF85" s="493"/>
      <c r="BG85" s="110"/>
      <c r="BH85" s="376"/>
      <c r="BI85" s="457"/>
      <c r="BJ85" s="457"/>
    </row>
    <row r="86" spans="1:62" customFormat="1">
      <c r="A86" s="61">
        <v>39142</v>
      </c>
      <c r="B86" s="743">
        <v>823.81729199999995</v>
      </c>
      <c r="C86" s="376">
        <v>5.0000000000000001E-3</v>
      </c>
      <c r="D86" s="376">
        <v>2.5000000000000001E-2</v>
      </c>
      <c r="E86" s="489">
        <f t="shared" si="10"/>
        <v>1.3862297029812771</v>
      </c>
      <c r="F86" s="96"/>
      <c r="G86" s="743">
        <v>931.94707000000005</v>
      </c>
      <c r="H86" s="376">
        <v>-4.0000000000000001E-3</v>
      </c>
      <c r="I86" s="376">
        <v>9.0000000000000011E-3</v>
      </c>
      <c r="J86" s="96"/>
      <c r="K86" s="387">
        <v>986</v>
      </c>
      <c r="L86" s="386">
        <v>-4.0000000000000001E-3</v>
      </c>
      <c r="M86" s="386">
        <v>9.0000000000000011E-3</v>
      </c>
      <c r="N86" s="96"/>
      <c r="O86" s="749">
        <v>750.18208300000003</v>
      </c>
      <c r="P86" s="376">
        <v>1.2E-2</v>
      </c>
      <c r="Q86" s="376">
        <v>4.0999999999999995E-2</v>
      </c>
      <c r="R86" s="96"/>
      <c r="S86" s="617"/>
      <c r="T86" s="386">
        <v>1.2E-2</v>
      </c>
      <c r="U86" s="386">
        <v>4.0999999999999995E-2</v>
      </c>
      <c r="V86" s="96"/>
      <c r="W86" s="203">
        <v>1025.8699999999999</v>
      </c>
      <c r="X86" s="376">
        <v>1.2E-2</v>
      </c>
      <c r="Y86" s="376">
        <v>3.6000000000000004E-2</v>
      </c>
      <c r="Z86" s="96"/>
      <c r="AA86" s="84">
        <v>848</v>
      </c>
      <c r="AB86" s="64">
        <v>8.0000000000000002E-3</v>
      </c>
      <c r="AC86" s="64">
        <v>-2.7999999999999997E-2</v>
      </c>
      <c r="AD86" s="96"/>
      <c r="AE86" s="84">
        <v>1014.79</v>
      </c>
      <c r="AF86" s="64">
        <v>2E-3</v>
      </c>
      <c r="AG86" s="64">
        <v>2.7000000000000003E-2</v>
      </c>
      <c r="AH86" s="96"/>
      <c r="AI86" s="84">
        <v>1019</v>
      </c>
      <c r="AJ86" s="126">
        <v>4.0000000000000001E-3</v>
      </c>
      <c r="AK86" s="64">
        <v>2.7999999999999997E-2</v>
      </c>
      <c r="AL86" s="125"/>
      <c r="AM86" s="457">
        <v>936</v>
      </c>
      <c r="AN86" s="492">
        <f t="shared" si="15"/>
        <v>0.32154340836012807</v>
      </c>
      <c r="AO86" s="358">
        <f t="shared" si="16"/>
        <v>2.9518240044555881</v>
      </c>
      <c r="AP86" s="125"/>
      <c r="AQ86" s="749">
        <v>932.47588399999995</v>
      </c>
      <c r="AR86" s="376">
        <v>3.2000000000000001E-2</v>
      </c>
      <c r="AS86" s="125"/>
      <c r="AT86" s="749">
        <v>859.41644599999995</v>
      </c>
      <c r="AU86" s="376">
        <v>2.5000000000000001E-2</v>
      </c>
      <c r="AV86" s="749">
        <v>868.512111</v>
      </c>
      <c r="AW86" s="376">
        <v>3.1E-2</v>
      </c>
      <c r="AX86" s="96"/>
      <c r="AY86" s="126">
        <f t="shared" si="11"/>
        <v>2.5000000000000001E-2</v>
      </c>
      <c r="AZ86" s="126">
        <f t="shared" si="12"/>
        <v>9.0000000000000011E-3</v>
      </c>
      <c r="BA86" s="126">
        <f t="shared" si="13"/>
        <v>4.0999999999999995E-2</v>
      </c>
      <c r="BB86" s="126">
        <f t="shared" si="14"/>
        <v>3.1E-2</v>
      </c>
      <c r="BC86" s="125"/>
      <c r="BD86" s="231">
        <v>-6.8000000000000005E-2</v>
      </c>
      <c r="BE86" s="493"/>
      <c r="BF86" s="493"/>
      <c r="BG86" s="110"/>
      <c r="BH86" s="376"/>
      <c r="BI86" s="457"/>
      <c r="BJ86" s="457"/>
    </row>
    <row r="87" spans="1:62" customFormat="1">
      <c r="A87" s="61">
        <v>39234</v>
      </c>
      <c r="B87" s="743">
        <v>831.97389899999996</v>
      </c>
      <c r="C87" s="376">
        <v>0.01</v>
      </c>
      <c r="D87" s="376">
        <v>0.02</v>
      </c>
      <c r="E87" s="489">
        <f t="shared" si="10"/>
        <v>1.3726392154521185</v>
      </c>
      <c r="F87" s="96"/>
      <c r="G87" s="743">
        <v>940.45368599999995</v>
      </c>
      <c r="H87" s="376">
        <v>9.0000000000000011E-3</v>
      </c>
      <c r="I87" s="376">
        <v>-5.0000000000000001E-3</v>
      </c>
      <c r="J87" s="96"/>
      <c r="K87" s="387">
        <v>995</v>
      </c>
      <c r="L87" s="386">
        <v>9.0000000000000011E-3</v>
      </c>
      <c r="M87" s="386">
        <v>-5.0000000000000001E-3</v>
      </c>
      <c r="N87" s="96"/>
      <c r="O87" s="749">
        <v>758.19373599999994</v>
      </c>
      <c r="P87" s="376">
        <v>1.1000000000000001E-2</v>
      </c>
      <c r="Q87" s="376">
        <v>4.0999999999999995E-2</v>
      </c>
      <c r="R87" s="96"/>
      <c r="S87" s="617"/>
      <c r="T87" s="386">
        <v>1.1000000000000001E-2</v>
      </c>
      <c r="U87" s="386">
        <v>4.0999999999999995E-2</v>
      </c>
      <c r="V87" s="96"/>
      <c r="W87" s="203">
        <v>1036.6400000000001</v>
      </c>
      <c r="X87" s="376">
        <v>0.01</v>
      </c>
      <c r="Y87" s="376">
        <v>3.7000000000000005E-2</v>
      </c>
      <c r="Z87" s="96"/>
      <c r="AA87" s="84">
        <v>916</v>
      </c>
      <c r="AB87" s="64">
        <v>0.08</v>
      </c>
      <c r="AC87" s="64">
        <v>-8.4000000000000005E-2</v>
      </c>
      <c r="AD87" s="96"/>
      <c r="AE87" s="84">
        <v>1021.04</v>
      </c>
      <c r="AF87" s="64">
        <v>6.0000000000000001E-3</v>
      </c>
      <c r="AG87" s="64">
        <v>2.1000000000000001E-2</v>
      </c>
      <c r="AH87" s="96"/>
      <c r="AI87" s="84">
        <v>1025</v>
      </c>
      <c r="AJ87" s="126">
        <v>6.0000000000000001E-3</v>
      </c>
      <c r="AK87" s="64">
        <v>2.5000000000000001E-2</v>
      </c>
      <c r="AL87" s="125"/>
      <c r="AM87" s="457">
        <v>947</v>
      </c>
      <c r="AN87" s="492">
        <f t="shared" si="15"/>
        <v>1.1752136752136693</v>
      </c>
      <c r="AO87" s="358">
        <f t="shared" si="16"/>
        <v>3.0411943599668092</v>
      </c>
      <c r="AP87" s="125"/>
      <c r="AQ87" s="749">
        <v>938.90675199999998</v>
      </c>
      <c r="AR87" s="376">
        <v>3.3000000000000002E-2</v>
      </c>
      <c r="AS87" s="125"/>
      <c r="AT87" s="749">
        <v>870.02652499999999</v>
      </c>
      <c r="AU87" s="376">
        <v>8.0000000000000002E-3</v>
      </c>
      <c r="AV87" s="749">
        <v>878.89273400000002</v>
      </c>
      <c r="AW87" s="376">
        <v>1.3999999999999999E-2</v>
      </c>
      <c r="AX87" s="96"/>
      <c r="AY87" s="126">
        <f t="shared" si="11"/>
        <v>0.02</v>
      </c>
      <c r="AZ87" s="126">
        <f t="shared" si="12"/>
        <v>-5.0000000000000001E-3</v>
      </c>
      <c r="BA87" s="126">
        <f t="shared" si="13"/>
        <v>4.0999999999999995E-2</v>
      </c>
      <c r="BB87" s="126">
        <f t="shared" si="14"/>
        <v>1.3999999999999999E-2</v>
      </c>
      <c r="BC87" s="125"/>
      <c r="BD87" s="231">
        <v>-6.9000000000000006E-2</v>
      </c>
      <c r="BE87" s="493"/>
      <c r="BF87" s="493"/>
      <c r="BG87" s="110"/>
      <c r="BH87" s="376"/>
      <c r="BI87" s="457"/>
      <c r="BJ87" s="457"/>
    </row>
    <row r="88" spans="1:62" customFormat="1">
      <c r="A88" s="61">
        <v>39326</v>
      </c>
      <c r="B88" s="743">
        <v>836.05220199999997</v>
      </c>
      <c r="C88" s="376">
        <v>5.0000000000000001E-3</v>
      </c>
      <c r="D88" s="376">
        <v>1.8000000000000002E-2</v>
      </c>
      <c r="E88" s="489">
        <f t="shared" si="10"/>
        <v>1.3659434150979008</v>
      </c>
      <c r="F88" s="96"/>
      <c r="G88" s="743">
        <v>945.17958399999998</v>
      </c>
      <c r="H88" s="376">
        <v>5.0000000000000001E-3</v>
      </c>
      <c r="I88" s="376">
        <v>-3.0000000000000001E-3</v>
      </c>
      <c r="J88" s="96"/>
      <c r="K88" s="387">
        <v>1000</v>
      </c>
      <c r="L88" s="386">
        <v>5.0000000000000001E-3</v>
      </c>
      <c r="M88" s="386">
        <v>-3.0000000000000001E-3</v>
      </c>
      <c r="N88" s="96"/>
      <c r="O88" s="749">
        <v>762.56372899999997</v>
      </c>
      <c r="P88" s="376">
        <v>6.0000000000000001E-3</v>
      </c>
      <c r="Q88" s="376">
        <v>3.7000000000000005E-2</v>
      </c>
      <c r="R88" s="96"/>
      <c r="S88" s="617"/>
      <c r="T88" s="386">
        <v>6.0000000000000001E-3</v>
      </c>
      <c r="U88" s="386">
        <v>3.7000000000000005E-2</v>
      </c>
      <c r="V88" s="96"/>
      <c r="W88" s="203">
        <v>1036.05</v>
      </c>
      <c r="X88" s="376">
        <v>-1E-3</v>
      </c>
      <c r="Y88" s="376">
        <v>0.03</v>
      </c>
      <c r="Z88" s="96"/>
      <c r="AA88" s="84">
        <v>933</v>
      </c>
      <c r="AB88" s="64">
        <v>1.9E-2</v>
      </c>
      <c r="AC88" s="64">
        <v>-5.9000000000000004E-2</v>
      </c>
      <c r="AD88" s="96"/>
      <c r="AE88" s="84">
        <v>1024.3</v>
      </c>
      <c r="AF88" s="64">
        <v>3.0000000000000001E-3</v>
      </c>
      <c r="AG88" s="64">
        <v>1.9E-2</v>
      </c>
      <c r="AH88" s="96"/>
      <c r="AI88" s="84">
        <v>1029</v>
      </c>
      <c r="AJ88" s="126">
        <v>4.0000000000000001E-3</v>
      </c>
      <c r="AK88" s="64">
        <v>2.2000000000000002E-2</v>
      </c>
      <c r="AL88" s="125"/>
      <c r="AM88" s="457">
        <v>964</v>
      </c>
      <c r="AN88" s="492">
        <f t="shared" si="15"/>
        <v>1.7951425554382183</v>
      </c>
      <c r="AO88" s="358">
        <f t="shared" si="16"/>
        <v>4.2471042471042324</v>
      </c>
      <c r="AP88" s="125"/>
      <c r="AQ88" s="749">
        <v>946.94533799999999</v>
      </c>
      <c r="AR88" s="376">
        <v>3.1E-2</v>
      </c>
      <c r="AS88" s="125"/>
      <c r="AT88" s="749">
        <v>891.24668399999996</v>
      </c>
      <c r="AU88" s="376">
        <v>1.9E-2</v>
      </c>
      <c r="AV88" s="749">
        <v>892.733564</v>
      </c>
      <c r="AW88" s="376">
        <v>0.02</v>
      </c>
      <c r="AX88" s="96"/>
      <c r="AY88" s="126">
        <f t="shared" si="11"/>
        <v>1.8000000000000002E-2</v>
      </c>
      <c r="AZ88" s="126">
        <f t="shared" si="12"/>
        <v>-3.0000000000000001E-3</v>
      </c>
      <c r="BA88" s="126">
        <f t="shared" si="13"/>
        <v>3.7000000000000005E-2</v>
      </c>
      <c r="BB88" s="126">
        <f t="shared" si="14"/>
        <v>0.02</v>
      </c>
      <c r="BC88" s="125"/>
      <c r="BD88" s="231">
        <v>-7.0999999999999994E-2</v>
      </c>
      <c r="BE88" s="493"/>
      <c r="BF88" s="493"/>
      <c r="BG88" s="110"/>
      <c r="BH88" s="376"/>
      <c r="BI88" s="457"/>
      <c r="BJ88" s="457"/>
    </row>
    <row r="89" spans="1:62" customFormat="1">
      <c r="A89" s="61">
        <v>39417</v>
      </c>
      <c r="B89" s="743">
        <v>845.84013100000004</v>
      </c>
      <c r="C89" s="376">
        <v>1.2E-2</v>
      </c>
      <c r="D89" s="376">
        <v>3.2000000000000001E-2</v>
      </c>
      <c r="E89" s="489">
        <f t="shared" si="10"/>
        <v>1.3501369326729189</v>
      </c>
      <c r="F89" s="96"/>
      <c r="G89" s="743">
        <v>962.19281699999999</v>
      </c>
      <c r="H89" s="376">
        <v>1.8000000000000002E-2</v>
      </c>
      <c r="I89" s="376">
        <v>2.7999999999999997E-2</v>
      </c>
      <c r="J89" s="96"/>
      <c r="K89" s="387">
        <v>1018</v>
      </c>
      <c r="L89" s="386">
        <v>1.8000000000000002E-2</v>
      </c>
      <c r="M89" s="386">
        <v>2.7999999999999997E-2</v>
      </c>
      <c r="N89" s="96"/>
      <c r="O89" s="749">
        <v>767.66205400000001</v>
      </c>
      <c r="P89" s="376">
        <v>6.9999999999999993E-3</v>
      </c>
      <c r="Q89" s="376">
        <v>3.5000000000000003E-2</v>
      </c>
      <c r="R89" s="96"/>
      <c r="S89" s="617"/>
      <c r="T89" s="386">
        <v>6.9999999999999993E-3</v>
      </c>
      <c r="U89" s="386">
        <v>3.5000000000000003E-2</v>
      </c>
      <c r="V89" s="96"/>
      <c r="W89" s="203">
        <v>1042.0899999999999</v>
      </c>
      <c r="X89" s="376">
        <v>6.0000000000000001E-3</v>
      </c>
      <c r="Y89" s="376">
        <v>2.7999999999999997E-2</v>
      </c>
      <c r="Z89" s="96"/>
      <c r="AA89" s="84">
        <v>983</v>
      </c>
      <c r="AB89" s="64">
        <v>5.4000000000000006E-2</v>
      </c>
      <c r="AC89" s="64">
        <v>0.16899999999999998</v>
      </c>
      <c r="AD89" s="96"/>
      <c r="AE89" s="84">
        <v>1032.96</v>
      </c>
      <c r="AF89" s="64">
        <v>8.0000000000000002E-3</v>
      </c>
      <c r="AG89" s="64">
        <v>0.02</v>
      </c>
      <c r="AH89" s="96"/>
      <c r="AI89" s="84">
        <v>1038</v>
      </c>
      <c r="AJ89" s="126">
        <v>9.0000000000000011E-3</v>
      </c>
      <c r="AK89" s="64">
        <v>2.3E-2</v>
      </c>
      <c r="AL89" s="125"/>
      <c r="AM89" s="457">
        <v>970</v>
      </c>
      <c r="AN89" s="492">
        <f t="shared" si="15"/>
        <v>0.62240663900414006</v>
      </c>
      <c r="AO89" s="358">
        <f t="shared" si="16"/>
        <v>4.2611308385686897</v>
      </c>
      <c r="AP89" s="125"/>
      <c r="AQ89" s="749">
        <v>957.39549799999998</v>
      </c>
      <c r="AR89" s="376">
        <v>3.3000000000000002E-2</v>
      </c>
      <c r="AS89" s="125"/>
      <c r="AT89" s="749">
        <v>902.51989400000002</v>
      </c>
      <c r="AU89" s="376">
        <v>4.2999999999999997E-2</v>
      </c>
      <c r="AV89" s="749">
        <v>905.19031099999995</v>
      </c>
      <c r="AW89" s="376">
        <v>0.04</v>
      </c>
      <c r="AX89" s="96"/>
      <c r="AY89" s="126">
        <f t="shared" si="11"/>
        <v>3.2000000000000001E-2</v>
      </c>
      <c r="AZ89" s="126">
        <f t="shared" si="12"/>
        <v>2.7999999999999997E-2</v>
      </c>
      <c r="BA89" s="126">
        <f t="shared" si="13"/>
        <v>3.5000000000000003E-2</v>
      </c>
      <c r="BB89" s="126">
        <f t="shared" si="14"/>
        <v>0.04</v>
      </c>
      <c r="BC89" s="125"/>
      <c r="BD89" s="231">
        <v>-6.9000000000000006E-2</v>
      </c>
      <c r="BE89" s="493"/>
      <c r="BF89" s="493"/>
      <c r="BG89" s="110"/>
      <c r="BH89" s="376"/>
      <c r="BI89" s="457"/>
      <c r="BJ89" s="457"/>
    </row>
    <row r="90" spans="1:62" customFormat="1">
      <c r="A90" s="61">
        <v>39508</v>
      </c>
      <c r="B90" s="743">
        <v>851.549755</v>
      </c>
      <c r="C90" s="376">
        <v>6.9999999999999993E-3</v>
      </c>
      <c r="D90" s="376">
        <v>3.4000000000000002E-2</v>
      </c>
      <c r="E90" s="489">
        <f t="shared" si="10"/>
        <v>1.3410842916630279</v>
      </c>
      <c r="F90" s="96"/>
      <c r="G90" s="743">
        <v>964.08317599999998</v>
      </c>
      <c r="H90" s="376">
        <v>2E-3</v>
      </c>
      <c r="I90" s="376">
        <v>3.4000000000000002E-2</v>
      </c>
      <c r="J90" s="96"/>
      <c r="K90" s="387">
        <v>1020</v>
      </c>
      <c r="L90" s="386">
        <v>2E-3</v>
      </c>
      <c r="M90" s="386">
        <v>3.4000000000000002E-2</v>
      </c>
      <c r="N90" s="96"/>
      <c r="O90" s="749">
        <v>776.40203899999995</v>
      </c>
      <c r="P90" s="376">
        <v>1.1000000000000001E-2</v>
      </c>
      <c r="Q90" s="376">
        <v>3.5000000000000003E-2</v>
      </c>
      <c r="R90" s="96"/>
      <c r="S90" s="617"/>
      <c r="T90" s="386">
        <v>1.1000000000000001E-2</v>
      </c>
      <c r="U90" s="386">
        <v>3.5000000000000003E-2</v>
      </c>
      <c r="V90" s="96"/>
      <c r="W90" s="203">
        <v>1055.07</v>
      </c>
      <c r="X90" s="376">
        <v>1.2E-2</v>
      </c>
      <c r="Y90" s="376">
        <v>2.7999999999999997E-2</v>
      </c>
      <c r="Z90" s="96"/>
      <c r="AA90" s="84">
        <v>1022</v>
      </c>
      <c r="AB90" s="64">
        <v>0.04</v>
      </c>
      <c r="AC90" s="64">
        <v>0.20499999999999999</v>
      </c>
      <c r="AD90" s="96"/>
      <c r="AE90" s="84">
        <v>1034.06</v>
      </c>
      <c r="AF90" s="64">
        <v>1E-3</v>
      </c>
      <c r="AG90" s="64">
        <v>1.9E-2</v>
      </c>
      <c r="AH90" s="96"/>
      <c r="AI90" s="84">
        <v>1043</v>
      </c>
      <c r="AJ90" s="126">
        <v>5.0000000000000001E-3</v>
      </c>
      <c r="AK90" s="64">
        <v>2.4E-2</v>
      </c>
      <c r="AL90" s="125"/>
      <c r="AM90" s="457">
        <v>984</v>
      </c>
      <c r="AN90" s="492">
        <f t="shared" si="15"/>
        <v>1.4432989690721598</v>
      </c>
      <c r="AO90" s="358">
        <f t="shared" si="16"/>
        <v>4.5442250473356722</v>
      </c>
      <c r="AP90" s="125"/>
      <c r="AQ90" s="749">
        <v>964.630225</v>
      </c>
      <c r="AR90" s="376">
        <v>3.4000000000000002E-2</v>
      </c>
      <c r="AS90" s="125"/>
      <c r="AT90" s="749">
        <v>921.75066300000003</v>
      </c>
      <c r="AU90" s="376">
        <v>7.2999999999999995E-2</v>
      </c>
      <c r="AV90" s="749">
        <v>921.10726599999998</v>
      </c>
      <c r="AW90" s="376">
        <v>6.0999999999999999E-2</v>
      </c>
      <c r="AX90" s="96"/>
      <c r="AY90" s="126">
        <f t="shared" si="11"/>
        <v>3.4000000000000002E-2</v>
      </c>
      <c r="AZ90" s="126">
        <f t="shared" si="12"/>
        <v>3.4000000000000002E-2</v>
      </c>
      <c r="BA90" s="126">
        <f t="shared" si="13"/>
        <v>3.5000000000000003E-2</v>
      </c>
      <c r="BB90" s="126">
        <f t="shared" si="14"/>
        <v>6.0999999999999999E-2</v>
      </c>
      <c r="BC90" s="125"/>
      <c r="BD90" s="231">
        <v>-6.6000000000000003E-2</v>
      </c>
      <c r="BE90" s="493"/>
      <c r="BF90" s="493"/>
      <c r="BG90" s="110"/>
      <c r="BH90" s="376"/>
      <c r="BI90" s="457"/>
      <c r="BJ90" s="457"/>
    </row>
    <row r="91" spans="1:62" customFormat="1">
      <c r="A91" s="61">
        <v>39600</v>
      </c>
      <c r="B91" s="743">
        <v>865.41598699999997</v>
      </c>
      <c r="C91" s="376">
        <v>1.6E-2</v>
      </c>
      <c r="D91" s="376">
        <v>0.04</v>
      </c>
      <c r="E91" s="489">
        <f t="shared" si="10"/>
        <v>1.3195966068974412</v>
      </c>
      <c r="F91" s="96"/>
      <c r="G91" s="743">
        <v>985.82230600000003</v>
      </c>
      <c r="H91" s="376">
        <v>2.3E-2</v>
      </c>
      <c r="I91" s="376">
        <v>4.8000000000000001E-2</v>
      </c>
      <c r="J91" s="96"/>
      <c r="K91" s="387">
        <v>1043</v>
      </c>
      <c r="L91" s="386">
        <v>2.3E-2</v>
      </c>
      <c r="M91" s="386">
        <v>4.8000000000000001E-2</v>
      </c>
      <c r="N91" s="96"/>
      <c r="O91" s="749">
        <v>783.68536099999994</v>
      </c>
      <c r="P91" s="376">
        <v>9.0000000000000011E-3</v>
      </c>
      <c r="Q91" s="376">
        <v>3.4000000000000002E-2</v>
      </c>
      <c r="R91" s="96"/>
      <c r="S91" s="617"/>
      <c r="T91" s="386">
        <v>9.0000000000000011E-3</v>
      </c>
      <c r="U91" s="386">
        <v>3.4000000000000002E-2</v>
      </c>
      <c r="V91" s="96"/>
      <c r="W91" s="203">
        <v>1066.31</v>
      </c>
      <c r="X91" s="376">
        <v>1.1000000000000001E-2</v>
      </c>
      <c r="Y91" s="376">
        <v>2.8999999999999998E-2</v>
      </c>
      <c r="Z91" s="96"/>
      <c r="AA91" s="84">
        <v>1153</v>
      </c>
      <c r="AB91" s="64">
        <v>0.128</v>
      </c>
      <c r="AC91" s="64">
        <v>0.25900000000000001</v>
      </c>
      <c r="AD91" s="96"/>
      <c r="AE91" s="84">
        <v>1040.3399999999999</v>
      </c>
      <c r="AF91" s="64">
        <v>6.0000000000000001E-3</v>
      </c>
      <c r="AG91" s="64">
        <v>1.9E-2</v>
      </c>
      <c r="AH91" s="96"/>
      <c r="AI91" s="84">
        <v>1051</v>
      </c>
      <c r="AJ91" s="126">
        <v>8.0000000000000002E-3</v>
      </c>
      <c r="AK91" s="64">
        <v>2.5000000000000001E-2</v>
      </c>
      <c r="AL91" s="125"/>
      <c r="AM91" s="457">
        <v>997</v>
      </c>
      <c r="AN91" s="492">
        <f t="shared" si="15"/>
        <v>1.321138211382106</v>
      </c>
      <c r="AO91" s="358">
        <f t="shared" si="16"/>
        <v>5.044271532063334</v>
      </c>
      <c r="AP91" s="125"/>
      <c r="AQ91" s="749">
        <v>972.66881000000001</v>
      </c>
      <c r="AR91" s="376">
        <v>3.6000000000000004E-2</v>
      </c>
      <c r="AS91" s="125"/>
      <c r="AT91" s="749">
        <v>976.79045099999996</v>
      </c>
      <c r="AU91" s="376">
        <v>0.12300000000000001</v>
      </c>
      <c r="AV91" s="749">
        <v>953.63321800000006</v>
      </c>
      <c r="AW91" s="376">
        <v>8.5000000000000006E-2</v>
      </c>
      <c r="AX91" s="96"/>
      <c r="AY91" s="126">
        <f t="shared" si="11"/>
        <v>0.04</v>
      </c>
      <c r="AZ91" s="126">
        <f t="shared" si="12"/>
        <v>4.8000000000000001E-2</v>
      </c>
      <c r="BA91" s="126">
        <f t="shared" si="13"/>
        <v>3.4000000000000002E-2</v>
      </c>
      <c r="BB91" s="126">
        <f t="shared" si="14"/>
        <v>8.5000000000000006E-2</v>
      </c>
      <c r="BC91" s="125"/>
      <c r="BD91" s="231">
        <v>-7.0000000000000007E-2</v>
      </c>
      <c r="BE91" s="493"/>
      <c r="BF91" s="493"/>
      <c r="BG91" s="110"/>
      <c r="BH91" s="376"/>
      <c r="BI91" s="457"/>
      <c r="BJ91" s="457"/>
    </row>
    <row r="92" spans="1:62" customFormat="1">
      <c r="A92" s="61">
        <v>39692</v>
      </c>
      <c r="B92" s="743">
        <v>878.46655799999996</v>
      </c>
      <c r="C92" s="376">
        <v>1.4999999999999999E-2</v>
      </c>
      <c r="D92" s="376">
        <v>5.0999999999999997E-2</v>
      </c>
      <c r="E92" s="489">
        <f t="shared" si="10"/>
        <v>1.2999925718287844</v>
      </c>
      <c r="F92" s="96"/>
      <c r="G92" s="743">
        <v>1004.725898</v>
      </c>
      <c r="H92" s="376">
        <v>1.9E-2</v>
      </c>
      <c r="I92" s="376">
        <v>6.3E-2</v>
      </c>
      <c r="J92" s="96"/>
      <c r="K92" s="387">
        <v>1063</v>
      </c>
      <c r="L92" s="386">
        <v>1.9E-2</v>
      </c>
      <c r="M92" s="386">
        <v>6.3E-2</v>
      </c>
      <c r="N92" s="96"/>
      <c r="O92" s="749">
        <v>793.88201000000004</v>
      </c>
      <c r="P92" s="376">
        <v>1.3000000000000001E-2</v>
      </c>
      <c r="Q92" s="376">
        <v>4.0999999999999995E-2</v>
      </c>
      <c r="R92" s="96"/>
      <c r="S92" s="617"/>
      <c r="T92" s="386">
        <v>1.3000000000000001E-2</v>
      </c>
      <c r="U92" s="386">
        <v>4.0999999999999995E-2</v>
      </c>
      <c r="V92" s="96"/>
      <c r="W92" s="203">
        <v>1079.67</v>
      </c>
      <c r="X92" s="376">
        <v>1.3000000000000001E-2</v>
      </c>
      <c r="Y92" s="376">
        <v>4.2000000000000003E-2</v>
      </c>
      <c r="Z92" s="96"/>
      <c r="AA92" s="84">
        <v>1206</v>
      </c>
      <c r="AB92" s="64">
        <v>4.5999999999999999E-2</v>
      </c>
      <c r="AC92" s="64">
        <v>0.29299999999999998</v>
      </c>
      <c r="AD92" s="96"/>
      <c r="AE92" s="84">
        <v>1047.01</v>
      </c>
      <c r="AF92" s="64">
        <v>6.0000000000000001E-3</v>
      </c>
      <c r="AG92" s="64">
        <v>2.2000000000000002E-2</v>
      </c>
      <c r="AH92" s="96"/>
      <c r="AI92" s="84">
        <v>1065</v>
      </c>
      <c r="AJ92" s="126">
        <v>1.3000000000000001E-2</v>
      </c>
      <c r="AK92" s="64">
        <v>3.5000000000000003E-2</v>
      </c>
      <c r="AL92" s="125"/>
      <c r="AM92" s="457">
        <v>984</v>
      </c>
      <c r="AN92" s="492">
        <f t="shared" si="15"/>
        <v>-1.3039117352056167</v>
      </c>
      <c r="AO92" s="358">
        <f t="shared" si="16"/>
        <v>4.1005291005290871</v>
      </c>
      <c r="AP92" s="125"/>
      <c r="AQ92" s="749">
        <v>984.72668799999997</v>
      </c>
      <c r="AR92" s="376">
        <v>0.04</v>
      </c>
      <c r="AS92" s="125"/>
      <c r="AT92" s="749">
        <v>1012.599469</v>
      </c>
      <c r="AU92" s="376">
        <v>0.13600000000000001</v>
      </c>
      <c r="AV92" s="749">
        <v>980.622837</v>
      </c>
      <c r="AW92" s="376">
        <v>9.8000000000000004E-2</v>
      </c>
      <c r="AX92" s="96"/>
      <c r="AY92" s="126">
        <f t="shared" si="11"/>
        <v>5.0999999999999997E-2</v>
      </c>
      <c r="AZ92" s="126">
        <f t="shared" si="12"/>
        <v>6.3E-2</v>
      </c>
      <c r="BA92" s="126">
        <f t="shared" si="13"/>
        <v>4.0999999999999995E-2</v>
      </c>
      <c r="BB92" s="126">
        <f t="shared" si="14"/>
        <v>9.8000000000000004E-2</v>
      </c>
      <c r="BC92" s="125"/>
      <c r="BD92" s="231">
        <v>-7.4999999999999997E-2</v>
      </c>
      <c r="BE92" s="493"/>
      <c r="BF92" s="493"/>
      <c r="BG92" s="110"/>
      <c r="BH92" s="376"/>
      <c r="BI92" s="457"/>
      <c r="BJ92" s="457"/>
    </row>
    <row r="93" spans="1:62" customFormat="1">
      <c r="A93" s="61">
        <v>39783</v>
      </c>
      <c r="B93" s="743">
        <v>874.38825399999996</v>
      </c>
      <c r="C93" s="376">
        <v>-5.0000000000000001E-3</v>
      </c>
      <c r="D93" s="376">
        <v>3.4000000000000002E-2</v>
      </c>
      <c r="E93" s="489">
        <f t="shared" si="10"/>
        <v>1.3060559708753818</v>
      </c>
      <c r="F93" s="96"/>
      <c r="G93" s="743">
        <v>983.93194700000004</v>
      </c>
      <c r="H93" s="376">
        <v>-2.1000000000000001E-2</v>
      </c>
      <c r="I93" s="376">
        <v>2.3E-2</v>
      </c>
      <c r="J93" s="96"/>
      <c r="K93" s="387">
        <v>1041</v>
      </c>
      <c r="L93" s="386">
        <v>-2.1000000000000001E-2</v>
      </c>
      <c r="M93" s="386">
        <v>2.3E-2</v>
      </c>
      <c r="N93" s="96"/>
      <c r="O93" s="749">
        <v>800.43699900000001</v>
      </c>
      <c r="P93" s="376">
        <v>8.0000000000000002E-3</v>
      </c>
      <c r="Q93" s="376">
        <v>4.2999999999999997E-2</v>
      </c>
      <c r="R93" s="96"/>
      <c r="S93" s="617"/>
      <c r="T93" s="386">
        <v>8.0000000000000002E-3</v>
      </c>
      <c r="U93" s="386">
        <v>4.2999999999999997E-2</v>
      </c>
      <c r="V93" s="96"/>
      <c r="W93" s="203">
        <v>1092.02</v>
      </c>
      <c r="X93" s="376">
        <v>1.1000000000000001E-2</v>
      </c>
      <c r="Y93" s="376">
        <v>4.8000000000000001E-2</v>
      </c>
      <c r="Z93" s="96"/>
      <c r="AA93" s="84">
        <v>936</v>
      </c>
      <c r="AB93" s="64">
        <v>-0.22399999999999998</v>
      </c>
      <c r="AC93" s="64">
        <v>-4.8000000000000001E-2</v>
      </c>
      <c r="AD93" s="96"/>
      <c r="AE93" s="84">
        <v>1052.75</v>
      </c>
      <c r="AF93" s="64">
        <v>5.0000000000000001E-3</v>
      </c>
      <c r="AG93" s="64">
        <v>1.9E-2</v>
      </c>
      <c r="AH93" s="96"/>
      <c r="AI93" s="84">
        <v>1075</v>
      </c>
      <c r="AJ93" s="126">
        <v>9.0000000000000011E-3</v>
      </c>
      <c r="AK93" s="64">
        <v>3.6000000000000004E-2</v>
      </c>
      <c r="AL93" s="125"/>
      <c r="AM93" s="457">
        <v>996</v>
      </c>
      <c r="AN93" s="492">
        <f t="shared" si="15"/>
        <v>1.2195121951219505</v>
      </c>
      <c r="AO93" s="358">
        <f t="shared" si="16"/>
        <v>3.7725962798008936</v>
      </c>
      <c r="AP93" s="125"/>
      <c r="AQ93" s="749">
        <v>991.157556</v>
      </c>
      <c r="AR93" s="376">
        <v>3.5000000000000003E-2</v>
      </c>
      <c r="AS93" s="125"/>
      <c r="AT93" s="749">
        <v>990.05304999999998</v>
      </c>
      <c r="AU93" s="376">
        <v>9.6999999999999989E-2</v>
      </c>
      <c r="AV93" s="749">
        <v>994.46366799999998</v>
      </c>
      <c r="AW93" s="376">
        <v>9.9000000000000005E-2</v>
      </c>
      <c r="AX93" s="96"/>
      <c r="AY93" s="126">
        <f t="shared" si="11"/>
        <v>3.4000000000000002E-2</v>
      </c>
      <c r="AZ93" s="126">
        <f t="shared" si="12"/>
        <v>2.3E-2</v>
      </c>
      <c r="BA93" s="126">
        <f t="shared" si="13"/>
        <v>4.2999999999999997E-2</v>
      </c>
      <c r="BB93" s="126">
        <f t="shared" si="14"/>
        <v>9.9000000000000005E-2</v>
      </c>
      <c r="BC93" s="125"/>
      <c r="BD93" s="231">
        <v>-7.8E-2</v>
      </c>
      <c r="BE93" s="493"/>
      <c r="BF93" s="493"/>
      <c r="BG93" s="110"/>
      <c r="BH93" s="376"/>
      <c r="BI93" s="457"/>
      <c r="BJ93" s="457"/>
    </row>
    <row r="94" spans="1:62" customFormat="1">
      <c r="A94" s="61">
        <v>39873</v>
      </c>
      <c r="B94" s="743">
        <v>876.83523700000001</v>
      </c>
      <c r="C94" s="376">
        <v>3.0000000000000001E-3</v>
      </c>
      <c r="D94" s="376">
        <v>0.03</v>
      </c>
      <c r="E94" s="489">
        <f t="shared" si="10"/>
        <v>1.3024111621098091</v>
      </c>
      <c r="F94" s="96"/>
      <c r="G94" s="743">
        <v>980.15122899999994</v>
      </c>
      <c r="H94" s="376">
        <v>-4.0000000000000001E-3</v>
      </c>
      <c r="I94" s="376">
        <v>1.7000000000000001E-2</v>
      </c>
      <c r="J94" s="96"/>
      <c r="K94" s="387">
        <v>1037</v>
      </c>
      <c r="L94" s="386">
        <v>-4.0000000000000001E-3</v>
      </c>
      <c r="M94" s="386">
        <v>1.7000000000000001E-2</v>
      </c>
      <c r="N94" s="96"/>
      <c r="O94" s="749">
        <v>806.26365599999997</v>
      </c>
      <c r="P94" s="376">
        <v>6.9999999999999993E-3</v>
      </c>
      <c r="Q94" s="376">
        <v>3.7999999999999999E-2</v>
      </c>
      <c r="R94" s="96"/>
      <c r="S94" s="617"/>
      <c r="T94" s="386">
        <v>6.9999999999999993E-3</v>
      </c>
      <c r="U94" s="386">
        <v>3.7999999999999999E-2</v>
      </c>
      <c r="V94" s="96"/>
      <c r="W94" s="203">
        <v>1103.8699999999999</v>
      </c>
      <c r="X94" s="376">
        <v>1.1000000000000001E-2</v>
      </c>
      <c r="Y94" s="376">
        <v>4.5999999999999999E-2</v>
      </c>
      <c r="Z94" s="96"/>
      <c r="AA94" s="84">
        <v>927</v>
      </c>
      <c r="AB94" s="64">
        <v>-0.01</v>
      </c>
      <c r="AC94" s="64">
        <v>-9.3000000000000013E-2</v>
      </c>
      <c r="AD94" s="96"/>
      <c r="AE94" s="84">
        <v>1053.1600000000001</v>
      </c>
      <c r="AF94" s="64">
        <v>0</v>
      </c>
      <c r="AG94" s="64">
        <v>1.8000000000000002E-2</v>
      </c>
      <c r="AH94" s="96"/>
      <c r="AI94" s="84">
        <v>1079</v>
      </c>
      <c r="AJ94" s="126">
        <v>4.0000000000000001E-3</v>
      </c>
      <c r="AK94" s="64">
        <v>3.5000000000000003E-2</v>
      </c>
      <c r="AL94" s="125"/>
      <c r="AM94" s="457">
        <v>1004</v>
      </c>
      <c r="AN94" s="492">
        <f t="shared" si="15"/>
        <v>0.80321285140563248</v>
      </c>
      <c r="AO94" s="358">
        <f t="shared" si="16"/>
        <v>3.0012936610608136</v>
      </c>
      <c r="AP94" s="125"/>
      <c r="AQ94" s="749">
        <v>996.78456600000004</v>
      </c>
      <c r="AR94" s="376">
        <v>3.3000000000000002E-2</v>
      </c>
      <c r="AS94" s="125"/>
      <c r="AT94" s="749">
        <v>964.85411099999999</v>
      </c>
      <c r="AU94" s="376">
        <v>4.7E-2</v>
      </c>
      <c r="AV94" s="749">
        <v>980.622837</v>
      </c>
      <c r="AW94" s="376">
        <v>6.5000000000000002E-2</v>
      </c>
      <c r="AX94" s="96"/>
      <c r="AY94" s="126">
        <f t="shared" si="11"/>
        <v>0.03</v>
      </c>
      <c r="AZ94" s="126">
        <f t="shared" si="12"/>
        <v>1.7000000000000001E-2</v>
      </c>
      <c r="BA94" s="126">
        <f t="shared" si="13"/>
        <v>3.7999999999999999E-2</v>
      </c>
      <c r="BB94" s="126">
        <f t="shared" si="14"/>
        <v>6.5000000000000002E-2</v>
      </c>
      <c r="BC94" s="125"/>
      <c r="BD94" s="231">
        <v>-7.0999999999999994E-2</v>
      </c>
      <c r="BE94" s="493"/>
      <c r="BF94" s="493"/>
      <c r="BG94" s="110"/>
      <c r="BH94" s="376"/>
      <c r="BI94" s="457"/>
      <c r="BJ94" s="457"/>
    </row>
    <row r="95" spans="1:62" customFormat="1">
      <c r="A95" s="61">
        <v>39965</v>
      </c>
      <c r="B95" s="743">
        <v>881.72920099999999</v>
      </c>
      <c r="C95" s="376">
        <v>6.0000000000000001E-3</v>
      </c>
      <c r="D95" s="376">
        <v>1.9E-2</v>
      </c>
      <c r="E95" s="489">
        <f t="shared" si="10"/>
        <v>1.2951822381574953</v>
      </c>
      <c r="F95" s="96"/>
      <c r="G95" s="743">
        <v>987.71266500000002</v>
      </c>
      <c r="H95" s="376">
        <v>8.0000000000000002E-3</v>
      </c>
      <c r="I95" s="376">
        <v>2E-3</v>
      </c>
      <c r="J95" s="96"/>
      <c r="K95" s="387">
        <v>1045</v>
      </c>
      <c r="L95" s="386">
        <v>8.0000000000000002E-3</v>
      </c>
      <c r="M95" s="386">
        <v>2E-3</v>
      </c>
      <c r="N95" s="96"/>
      <c r="O95" s="749">
        <v>809.90531699999997</v>
      </c>
      <c r="P95" s="376">
        <v>5.0000000000000001E-3</v>
      </c>
      <c r="Q95" s="376">
        <v>3.3000000000000002E-2</v>
      </c>
      <c r="R95" s="96"/>
      <c r="S95" s="617"/>
      <c r="T95" s="386">
        <v>5.0000000000000001E-3</v>
      </c>
      <c r="U95" s="386">
        <v>3.3000000000000002E-2</v>
      </c>
      <c r="V95" s="96"/>
      <c r="W95" s="203">
        <v>1110.1199999999999</v>
      </c>
      <c r="X95" s="376">
        <v>6.0000000000000001E-3</v>
      </c>
      <c r="Y95" s="376">
        <v>4.0999999999999995E-2</v>
      </c>
      <c r="Z95" s="96"/>
      <c r="AA95" s="84">
        <v>957</v>
      </c>
      <c r="AB95" s="64">
        <v>3.2000000000000001E-2</v>
      </c>
      <c r="AC95" s="64">
        <v>-0.17</v>
      </c>
      <c r="AD95" s="96"/>
      <c r="AE95" s="84">
        <v>1056.07</v>
      </c>
      <c r="AF95" s="64">
        <v>3.0000000000000001E-3</v>
      </c>
      <c r="AG95" s="64">
        <v>1.4999999999999999E-2</v>
      </c>
      <c r="AH95" s="96"/>
      <c r="AI95" s="84">
        <v>1084</v>
      </c>
      <c r="AJ95" s="126">
        <v>5.0000000000000001E-3</v>
      </c>
      <c r="AK95" s="64">
        <v>3.1E-2</v>
      </c>
      <c r="AL95" s="125"/>
      <c r="AM95" s="419">
        <v>992</v>
      </c>
      <c r="AN95" s="492">
        <f t="shared" si="15"/>
        <v>-1.1952191235059786</v>
      </c>
      <c r="AO95" s="358">
        <f t="shared" si="16"/>
        <v>1.5581098339719119</v>
      </c>
      <c r="AP95" s="125"/>
      <c r="AQ95" s="749">
        <v>1000</v>
      </c>
      <c r="AR95" s="376">
        <v>2.7999999999999997E-2</v>
      </c>
      <c r="AS95" s="125"/>
      <c r="AT95" s="749">
        <v>964.85411099999999</v>
      </c>
      <c r="AU95" s="376">
        <v>-1.2E-2</v>
      </c>
      <c r="AV95" s="749">
        <v>973.70242199999996</v>
      </c>
      <c r="AW95" s="376">
        <v>2.1000000000000001E-2</v>
      </c>
      <c r="AX95" s="96"/>
      <c r="AY95" s="126">
        <f t="shared" si="11"/>
        <v>1.9E-2</v>
      </c>
      <c r="AZ95" s="126">
        <f t="shared" si="12"/>
        <v>2E-3</v>
      </c>
      <c r="BA95" s="126">
        <f t="shared" si="13"/>
        <v>3.3000000000000002E-2</v>
      </c>
      <c r="BB95" s="126">
        <f t="shared" si="14"/>
        <v>2.1000000000000001E-2</v>
      </c>
      <c r="BC95" s="125"/>
      <c r="BD95" s="231">
        <v>-5.0999999999999997E-2</v>
      </c>
      <c r="BE95" s="493"/>
      <c r="BF95" s="493"/>
      <c r="BG95" s="110"/>
      <c r="BH95" s="376"/>
      <c r="BI95" s="457"/>
      <c r="BJ95" s="457"/>
    </row>
    <row r="96" spans="1:62" customFormat="1">
      <c r="A96" s="61">
        <v>40057</v>
      </c>
      <c r="B96" s="743">
        <v>893.14845000000003</v>
      </c>
      <c r="C96" s="376">
        <v>1.3000000000000001E-2</v>
      </c>
      <c r="D96" s="376">
        <v>1.7000000000000001E-2</v>
      </c>
      <c r="E96" s="489">
        <f t="shared" si="10"/>
        <v>1.2786228314005359</v>
      </c>
      <c r="F96" s="96"/>
      <c r="G96" s="743">
        <v>1003.780718</v>
      </c>
      <c r="H96" s="376">
        <v>1.6E-2</v>
      </c>
      <c r="I96" s="376">
        <v>-1E-3</v>
      </c>
      <c r="J96" s="96"/>
      <c r="K96" s="387">
        <v>1062</v>
      </c>
      <c r="L96" s="386">
        <v>1.6E-2</v>
      </c>
      <c r="M96" s="386">
        <v>-1E-3</v>
      </c>
      <c r="N96" s="96"/>
      <c r="O96" s="749">
        <v>817.91696999999999</v>
      </c>
      <c r="P96" s="376">
        <v>0.01</v>
      </c>
      <c r="Q96" s="376">
        <v>0.03</v>
      </c>
      <c r="R96" s="96"/>
      <c r="S96" s="617"/>
      <c r="T96" s="386">
        <v>0.01</v>
      </c>
      <c r="U96" s="386">
        <v>0.03</v>
      </c>
      <c r="V96" s="96"/>
      <c r="W96" s="203">
        <v>1121.8599999999999</v>
      </c>
      <c r="X96" s="376">
        <v>1.1000000000000001E-2</v>
      </c>
      <c r="Y96" s="376">
        <v>3.9E-2</v>
      </c>
      <c r="Z96" s="96"/>
      <c r="AA96" s="84">
        <v>977</v>
      </c>
      <c r="AB96" s="64">
        <v>2.1000000000000001E-2</v>
      </c>
      <c r="AC96" s="64">
        <v>-0.19</v>
      </c>
      <c r="AD96" s="96"/>
      <c r="AE96" s="84">
        <v>1065.79</v>
      </c>
      <c r="AF96" s="64">
        <v>9.0000000000000011E-3</v>
      </c>
      <c r="AG96" s="64">
        <v>1.8000000000000002E-2</v>
      </c>
      <c r="AH96" s="96"/>
      <c r="AI96" s="84">
        <v>1097</v>
      </c>
      <c r="AJ96" s="126">
        <v>1.2E-2</v>
      </c>
      <c r="AK96" s="64">
        <v>0.03</v>
      </c>
      <c r="AL96" s="125"/>
      <c r="AM96" s="419">
        <v>1002</v>
      </c>
      <c r="AN96" s="492">
        <f t="shared" si="15"/>
        <v>1.0080645161290249</v>
      </c>
      <c r="AO96" s="358">
        <f t="shared" si="16"/>
        <v>1.4993646759847508</v>
      </c>
      <c r="AP96" s="125"/>
      <c r="AQ96" s="749">
        <v>1005</v>
      </c>
      <c r="AR96" s="376">
        <v>2.1000000000000001E-2</v>
      </c>
      <c r="AS96" s="125"/>
      <c r="AT96" s="749">
        <v>954.24403199999995</v>
      </c>
      <c r="AU96" s="376">
        <v>-5.7999999999999996E-2</v>
      </c>
      <c r="AV96" s="749">
        <v>959.86159199999997</v>
      </c>
      <c r="AW96" s="376">
        <v>-2.1000000000000001E-2</v>
      </c>
      <c r="AX96" s="96"/>
      <c r="AY96" s="126">
        <f t="shared" si="11"/>
        <v>1.7000000000000001E-2</v>
      </c>
      <c r="AZ96" s="126">
        <f t="shared" si="12"/>
        <v>-1E-3</v>
      </c>
      <c r="BA96" s="126">
        <f t="shared" si="13"/>
        <v>0.03</v>
      </c>
      <c r="BB96" s="126">
        <f t="shared" si="14"/>
        <v>-2.1000000000000001E-2</v>
      </c>
      <c r="BC96" s="125"/>
      <c r="BD96" s="231">
        <v>-2.6000000000000002E-2</v>
      </c>
      <c r="BE96" s="493"/>
      <c r="BF96" s="493"/>
      <c r="BG96" s="110"/>
      <c r="BH96" s="376"/>
      <c r="BI96" s="457"/>
      <c r="BJ96" s="457"/>
    </row>
    <row r="97" spans="1:63" customFormat="1">
      <c r="A97" s="61">
        <v>40148</v>
      </c>
      <c r="B97" s="743">
        <v>891.51712899999995</v>
      </c>
      <c r="C97" s="376">
        <v>-2E-3</v>
      </c>
      <c r="D97" s="376">
        <v>0.02</v>
      </c>
      <c r="E97" s="489">
        <f t="shared" si="10"/>
        <v>1.2809624883831032</v>
      </c>
      <c r="F97" s="96"/>
      <c r="G97" s="743">
        <v>999.05481999999995</v>
      </c>
      <c r="H97" s="376">
        <v>-5.0000000000000001E-3</v>
      </c>
      <c r="I97" s="376">
        <v>1.4999999999999999E-2</v>
      </c>
      <c r="J97" s="96"/>
      <c r="K97" s="387">
        <v>1057</v>
      </c>
      <c r="L97" s="386">
        <v>-5.0000000000000001E-3</v>
      </c>
      <c r="M97" s="386">
        <v>1.4999999999999999E-2</v>
      </c>
      <c r="N97" s="96"/>
      <c r="O97" s="749">
        <v>818.64530200000002</v>
      </c>
      <c r="P97" s="376">
        <v>1E-3</v>
      </c>
      <c r="Q97" s="376">
        <v>2.3E-2</v>
      </c>
      <c r="R97" s="96"/>
      <c r="S97" s="617"/>
      <c r="T97" s="386">
        <v>1E-3</v>
      </c>
      <c r="U97" s="386">
        <v>2.3E-2</v>
      </c>
      <c r="V97" s="96"/>
      <c r="W97" s="203">
        <v>1121.0999999999999</v>
      </c>
      <c r="X97" s="376">
        <v>-1E-3</v>
      </c>
      <c r="Y97" s="376">
        <v>2.7000000000000003E-2</v>
      </c>
      <c r="Z97" s="96"/>
      <c r="AA97" s="84">
        <v>967</v>
      </c>
      <c r="AB97" s="64">
        <v>-0.01</v>
      </c>
      <c r="AC97" s="64">
        <v>3.3000000000000002E-2</v>
      </c>
      <c r="AD97" s="96"/>
      <c r="AE97" s="84">
        <v>1070.54</v>
      </c>
      <c r="AF97" s="64">
        <v>4.0000000000000001E-3</v>
      </c>
      <c r="AG97" s="64">
        <v>1.7000000000000001E-2</v>
      </c>
      <c r="AH97" s="96"/>
      <c r="AI97" s="84">
        <v>1096</v>
      </c>
      <c r="AJ97" s="126">
        <v>-1E-3</v>
      </c>
      <c r="AK97" s="64">
        <v>0.02</v>
      </c>
      <c r="AL97" s="125"/>
      <c r="AM97" s="419">
        <v>996</v>
      </c>
      <c r="AN97" s="492">
        <f t="shared" si="15"/>
        <v>-0.59880239520958867</v>
      </c>
      <c r="AO97" s="358">
        <f t="shared" si="16"/>
        <v>0.83312294875031512</v>
      </c>
      <c r="AP97" s="125"/>
      <c r="AQ97" s="749">
        <v>1009</v>
      </c>
      <c r="AR97" s="376">
        <v>1.8000000000000002E-2</v>
      </c>
      <c r="AS97" s="125"/>
      <c r="AT97" s="749">
        <v>958.22281199999998</v>
      </c>
      <c r="AU97" s="376">
        <v>-3.2000000000000001E-2</v>
      </c>
      <c r="AV97" s="749">
        <v>958.47750900000005</v>
      </c>
      <c r="AW97" s="376">
        <v>-3.6000000000000004E-2</v>
      </c>
      <c r="AX97" s="96"/>
      <c r="AY97" s="126">
        <f t="shared" si="11"/>
        <v>0.02</v>
      </c>
      <c r="AZ97" s="126">
        <f t="shared" si="12"/>
        <v>1.4999999999999999E-2</v>
      </c>
      <c r="BA97" s="126">
        <f t="shared" si="13"/>
        <v>2.3E-2</v>
      </c>
      <c r="BB97" s="126">
        <f t="shared" si="14"/>
        <v>-3.6000000000000004E-2</v>
      </c>
      <c r="BC97" s="125"/>
      <c r="BD97" s="231">
        <v>-2.2000000000000002E-2</v>
      </c>
      <c r="BE97" s="493"/>
      <c r="BF97" s="493"/>
      <c r="BG97" s="110"/>
      <c r="BH97" s="376"/>
      <c r="BI97" s="457"/>
      <c r="BJ97" s="457"/>
    </row>
    <row r="98" spans="1:63" customFormat="1">
      <c r="A98" s="61">
        <v>40238</v>
      </c>
      <c r="B98" s="743">
        <v>894.77977199999998</v>
      </c>
      <c r="C98" s="376">
        <v>4.0000000000000001E-3</v>
      </c>
      <c r="D98" s="376">
        <v>0.02</v>
      </c>
      <c r="E98" s="489">
        <f t="shared" si="10"/>
        <v>1.2762917040999</v>
      </c>
      <c r="F98" s="96"/>
      <c r="G98" s="743">
        <v>1000</v>
      </c>
      <c r="H98" s="376">
        <v>1E-3</v>
      </c>
      <c r="I98" s="376">
        <v>0.02</v>
      </c>
      <c r="J98" s="96"/>
      <c r="K98" s="387">
        <v>1058</v>
      </c>
      <c r="L98" s="386">
        <v>1E-3</v>
      </c>
      <c r="M98" s="386">
        <v>0.02</v>
      </c>
      <c r="N98" s="96"/>
      <c r="O98" s="749">
        <v>823.01529500000004</v>
      </c>
      <c r="P98" s="376">
        <v>5.0000000000000001E-3</v>
      </c>
      <c r="Q98" s="376">
        <v>2.1000000000000001E-2</v>
      </c>
      <c r="R98" s="96"/>
      <c r="S98" s="617"/>
      <c r="T98" s="386">
        <v>5.0000000000000001E-3</v>
      </c>
      <c r="U98" s="386">
        <v>2.1000000000000001E-2</v>
      </c>
      <c r="V98" s="96"/>
      <c r="W98" s="203">
        <v>1128.03</v>
      </c>
      <c r="X98" s="376">
        <v>6.0000000000000001E-3</v>
      </c>
      <c r="Y98" s="376">
        <v>2.2000000000000002E-2</v>
      </c>
      <c r="Z98" s="96"/>
      <c r="AA98" s="84">
        <v>1034</v>
      </c>
      <c r="AB98" s="64">
        <v>6.9000000000000006E-2</v>
      </c>
      <c r="AC98" s="64">
        <v>0.115</v>
      </c>
      <c r="AD98" s="96"/>
      <c r="AE98" s="84">
        <v>1067.1199999999999</v>
      </c>
      <c r="AF98" s="64">
        <v>-3.0000000000000001E-3</v>
      </c>
      <c r="AG98" s="64">
        <v>1.3000000000000001E-2</v>
      </c>
      <c r="AH98" s="96"/>
      <c r="AI98" s="84">
        <v>1096</v>
      </c>
      <c r="AJ98" s="126">
        <v>0</v>
      </c>
      <c r="AK98" s="64">
        <v>1.6E-2</v>
      </c>
      <c r="AL98" s="125"/>
      <c r="AM98" s="419">
        <v>1010</v>
      </c>
      <c r="AN98" s="492">
        <f t="shared" si="15"/>
        <v>1.4056224899598391</v>
      </c>
      <c r="AO98" s="358">
        <f t="shared" si="16"/>
        <v>0.47726701833710194</v>
      </c>
      <c r="AP98" s="125"/>
      <c r="AQ98" s="749">
        <v>1012</v>
      </c>
      <c r="AR98" s="376">
        <v>1.4999999999999999E-2</v>
      </c>
      <c r="AS98" s="125"/>
      <c r="AT98" s="749">
        <v>970.82228099999998</v>
      </c>
      <c r="AU98" s="376">
        <v>6.0000000000000001E-3</v>
      </c>
      <c r="AV98" s="749">
        <v>975.778547</v>
      </c>
      <c r="AW98" s="376">
        <v>-5.0000000000000001E-3</v>
      </c>
      <c r="AX98" s="96"/>
      <c r="AY98" s="126">
        <f t="shared" si="11"/>
        <v>0.02</v>
      </c>
      <c r="AZ98" s="126">
        <f t="shared" si="12"/>
        <v>0.02</v>
      </c>
      <c r="BA98" s="126">
        <f t="shared" si="13"/>
        <v>2.1000000000000001E-2</v>
      </c>
      <c r="BB98" s="126">
        <f t="shared" si="14"/>
        <v>-5.0000000000000001E-3</v>
      </c>
      <c r="BC98" s="125"/>
      <c r="BD98" s="231">
        <v>-1.4999999999999999E-2</v>
      </c>
      <c r="BE98" s="493"/>
      <c r="BF98" s="493"/>
      <c r="BG98" s="110"/>
      <c r="BH98" s="376"/>
      <c r="BI98" s="457"/>
      <c r="BJ98" s="457"/>
    </row>
    <row r="99" spans="1:63" customFormat="1">
      <c r="A99" s="61">
        <v>40330</v>
      </c>
      <c r="B99" s="743">
        <v>896.41109300000005</v>
      </c>
      <c r="C99" s="376">
        <v>2E-3</v>
      </c>
      <c r="D99" s="376">
        <v>1.7000000000000001E-2</v>
      </c>
      <c r="E99" s="489">
        <f t="shared" si="10"/>
        <v>1.2739690627634837</v>
      </c>
      <c r="F99" s="96"/>
      <c r="G99" s="743">
        <v>997.16446099999996</v>
      </c>
      <c r="H99" s="376">
        <v>-3.0000000000000001E-3</v>
      </c>
      <c r="I99" s="376">
        <v>0.01</v>
      </c>
      <c r="J99" s="96"/>
      <c r="K99" s="387">
        <v>1055</v>
      </c>
      <c r="L99" s="386">
        <v>-3.0000000000000001E-3</v>
      </c>
      <c r="M99" s="386">
        <v>0.01</v>
      </c>
      <c r="N99" s="96"/>
      <c r="O99" s="749">
        <v>828.11361999999997</v>
      </c>
      <c r="P99" s="376">
        <v>6.0000000000000001E-3</v>
      </c>
      <c r="Q99" s="376">
        <v>2.2000000000000002E-2</v>
      </c>
      <c r="R99" s="96"/>
      <c r="S99" s="617"/>
      <c r="T99" s="386">
        <v>6.0000000000000001E-3</v>
      </c>
      <c r="U99" s="386">
        <v>2.2000000000000002E-2</v>
      </c>
      <c r="V99" s="96"/>
      <c r="W99" s="203">
        <v>1136.44</v>
      </c>
      <c r="X99" s="376">
        <v>6.9999999999999993E-3</v>
      </c>
      <c r="Y99" s="376">
        <v>2.4E-2</v>
      </c>
      <c r="Z99" s="96"/>
      <c r="AA99" s="84">
        <v>1048</v>
      </c>
      <c r="AB99" s="64">
        <v>1.3999999999999999E-2</v>
      </c>
      <c r="AC99" s="64">
        <v>9.5000000000000001E-2</v>
      </c>
      <c r="AD99" s="96"/>
      <c r="AE99" s="84">
        <v>1071.24</v>
      </c>
      <c r="AF99" s="64">
        <v>4.0000000000000001E-3</v>
      </c>
      <c r="AG99" s="64">
        <v>1.3999999999999999E-2</v>
      </c>
      <c r="AH99" s="96"/>
      <c r="AI99" s="84">
        <v>1097</v>
      </c>
      <c r="AJ99" s="126">
        <v>1E-3</v>
      </c>
      <c r="AK99" s="64">
        <v>1.2E-2</v>
      </c>
      <c r="AL99" s="125"/>
      <c r="AM99" s="457">
        <v>1011</v>
      </c>
      <c r="AN99" s="492">
        <f t="shared" si="15"/>
        <v>9.9009900990097321E-2</v>
      </c>
      <c r="AO99" s="358">
        <f t="shared" si="16"/>
        <v>1.0814889336016051</v>
      </c>
      <c r="AP99" s="125"/>
      <c r="AQ99" s="749">
        <v>1016</v>
      </c>
      <c r="AR99" s="376">
        <v>1.6E-2</v>
      </c>
      <c r="AS99" s="125"/>
      <c r="AT99" s="749">
        <v>984.084881</v>
      </c>
      <c r="AU99" s="376">
        <v>0.02</v>
      </c>
      <c r="AV99" s="749">
        <v>986.15917000000002</v>
      </c>
      <c r="AW99" s="376">
        <v>1.3000000000000001E-2</v>
      </c>
      <c r="AX99" s="96"/>
      <c r="AY99" s="126">
        <f t="shared" si="11"/>
        <v>1.7000000000000001E-2</v>
      </c>
      <c r="AZ99" s="126">
        <f t="shared" si="12"/>
        <v>0.01</v>
      </c>
      <c r="BA99" s="126">
        <f t="shared" si="13"/>
        <v>2.2000000000000002E-2</v>
      </c>
      <c r="BB99" s="126">
        <f t="shared" si="14"/>
        <v>1.3000000000000001E-2</v>
      </c>
      <c r="BC99" s="125"/>
      <c r="BD99" s="231">
        <v>-1.7000000000000001E-2</v>
      </c>
      <c r="BE99" s="493"/>
      <c r="BF99" s="493"/>
      <c r="BG99" s="110"/>
      <c r="BH99" s="376"/>
      <c r="BI99" s="457"/>
      <c r="BJ99" s="457"/>
    </row>
    <row r="100" spans="1:63" customFormat="1">
      <c r="A100" s="61">
        <v>40422</v>
      </c>
      <c r="B100" s="743">
        <v>906.19902100000002</v>
      </c>
      <c r="C100" s="376">
        <v>1.1000000000000001E-2</v>
      </c>
      <c r="D100" s="376">
        <v>1.4999999999999999E-2</v>
      </c>
      <c r="E100" s="489">
        <f t="shared" si="10"/>
        <v>1.2602088211702007</v>
      </c>
      <c r="F100" s="96"/>
      <c r="G100" s="743">
        <v>1006.616257</v>
      </c>
      <c r="H100" s="376">
        <v>9.0000000000000011E-3</v>
      </c>
      <c r="I100" s="376">
        <v>3.0000000000000001E-3</v>
      </c>
      <c r="J100" s="96"/>
      <c r="K100" s="387">
        <v>1065</v>
      </c>
      <c r="L100" s="386">
        <v>9.0000000000000011E-3</v>
      </c>
      <c r="M100" s="386">
        <v>3.0000000000000001E-3</v>
      </c>
      <c r="N100" s="96"/>
      <c r="O100" s="749">
        <v>838.31026899999995</v>
      </c>
      <c r="P100" s="376">
        <v>1.2E-2</v>
      </c>
      <c r="Q100" s="376">
        <v>2.5000000000000001E-2</v>
      </c>
      <c r="R100" s="96"/>
      <c r="S100" s="617"/>
      <c r="T100" s="386">
        <v>1.2E-2</v>
      </c>
      <c r="U100" s="386">
        <v>2.5000000000000001E-2</v>
      </c>
      <c r="V100" s="96"/>
      <c r="W100" s="203">
        <v>1152.1600000000001</v>
      </c>
      <c r="X100" s="376">
        <v>1.3999999999999999E-2</v>
      </c>
      <c r="Y100" s="376">
        <v>2.7000000000000003E-2</v>
      </c>
      <c r="Z100" s="96"/>
      <c r="AA100" s="84">
        <v>1034</v>
      </c>
      <c r="AB100" s="64">
        <v>-1.3000000000000001E-2</v>
      </c>
      <c r="AC100" s="64">
        <v>5.7999999999999996E-2</v>
      </c>
      <c r="AD100" s="96"/>
      <c r="AE100" s="84">
        <v>1076.81</v>
      </c>
      <c r="AF100" s="64">
        <v>5.0000000000000001E-3</v>
      </c>
      <c r="AG100" s="64">
        <v>0.01</v>
      </c>
      <c r="AH100" s="96"/>
      <c r="AI100" s="84">
        <v>1110</v>
      </c>
      <c r="AJ100" s="126">
        <v>1.2E-2</v>
      </c>
      <c r="AK100" s="64">
        <v>1.2E-2</v>
      </c>
      <c r="AL100" s="125"/>
      <c r="AM100" s="457">
        <v>1033</v>
      </c>
      <c r="AN100" s="492">
        <f t="shared" si="15"/>
        <v>2.1760633036597312</v>
      </c>
      <c r="AO100" s="358">
        <f t="shared" si="16"/>
        <v>1.402103154732103</v>
      </c>
      <c r="AP100" s="125"/>
      <c r="AQ100" s="749">
        <v>1021</v>
      </c>
      <c r="AR100" s="376">
        <v>1.6E-2</v>
      </c>
      <c r="AS100" s="125"/>
      <c r="AT100" s="749">
        <v>990.71618000000001</v>
      </c>
      <c r="AU100" s="376">
        <v>3.7999999999999999E-2</v>
      </c>
      <c r="AV100" s="749">
        <v>997.92387499999995</v>
      </c>
      <c r="AW100" s="376">
        <v>0.04</v>
      </c>
      <c r="AX100" s="96"/>
      <c r="AY100" s="126">
        <f t="shared" si="11"/>
        <v>1.4999999999999999E-2</v>
      </c>
      <c r="AZ100" s="126">
        <f t="shared" si="12"/>
        <v>3.0000000000000001E-3</v>
      </c>
      <c r="BA100" s="126">
        <f t="shared" si="13"/>
        <v>2.5000000000000001E-2</v>
      </c>
      <c r="BB100" s="126">
        <f t="shared" si="14"/>
        <v>0.04</v>
      </c>
      <c r="BC100" s="125"/>
      <c r="BD100" s="231">
        <v>-2.4E-2</v>
      </c>
      <c r="BE100" s="493"/>
      <c r="BF100" s="493"/>
      <c r="BG100" s="110"/>
      <c r="BH100" s="376"/>
      <c r="BI100" s="457"/>
      <c r="BJ100" s="457"/>
    </row>
    <row r="101" spans="1:63" customFormat="1">
      <c r="A101" s="61">
        <v>40513</v>
      </c>
      <c r="B101" s="743">
        <v>927.40619900000002</v>
      </c>
      <c r="C101" s="376">
        <v>2.3E-2</v>
      </c>
      <c r="D101" s="376">
        <v>0.04</v>
      </c>
      <c r="E101" s="489">
        <f t="shared" si="10"/>
        <v>1.2313913808548955</v>
      </c>
      <c r="F101" s="96"/>
      <c r="G101" s="743">
        <v>1032.1361059999999</v>
      </c>
      <c r="H101" s="376">
        <v>2.5000000000000001E-2</v>
      </c>
      <c r="I101" s="376">
        <v>3.3000000000000002E-2</v>
      </c>
      <c r="J101" s="96"/>
      <c r="K101" s="387">
        <v>1092</v>
      </c>
      <c r="L101" s="386">
        <v>2.5000000000000001E-2</v>
      </c>
      <c r="M101" s="386">
        <v>3.3000000000000002E-2</v>
      </c>
      <c r="N101" s="96"/>
      <c r="O101" s="749">
        <v>856.51857199999995</v>
      </c>
      <c r="P101" s="376">
        <v>2.2000000000000002E-2</v>
      </c>
      <c r="Q101" s="376">
        <v>4.5999999999999999E-2</v>
      </c>
      <c r="R101" s="96"/>
      <c r="S101" s="617"/>
      <c r="T101" s="386">
        <v>2.2000000000000002E-2</v>
      </c>
      <c r="U101" s="386">
        <v>4.5999999999999999E-2</v>
      </c>
      <c r="V101" s="96"/>
      <c r="W101" s="203">
        <v>1180.99</v>
      </c>
      <c r="X101" s="376">
        <v>2.5000000000000001E-2</v>
      </c>
      <c r="Y101" s="376">
        <v>5.2999999999999999E-2</v>
      </c>
      <c r="Z101" s="96"/>
      <c r="AA101" s="84">
        <v>1104</v>
      </c>
      <c r="AB101" s="64">
        <v>6.8000000000000005E-2</v>
      </c>
      <c r="AC101" s="64">
        <v>0.14199999999999999</v>
      </c>
      <c r="AD101" s="96"/>
      <c r="AE101" s="84">
        <v>1100.3699999999999</v>
      </c>
      <c r="AF101" s="64">
        <v>2.2000000000000002E-2</v>
      </c>
      <c r="AG101" s="64">
        <v>2.7999999999999997E-2</v>
      </c>
      <c r="AH101" s="96"/>
      <c r="AI101" s="84">
        <v>1133</v>
      </c>
      <c r="AJ101" s="126">
        <v>2.1000000000000001E-2</v>
      </c>
      <c r="AK101" s="64">
        <v>3.4000000000000002E-2</v>
      </c>
      <c r="AL101" s="125"/>
      <c r="AM101" s="457">
        <v>1058</v>
      </c>
      <c r="AN101" s="492">
        <f t="shared" si="15"/>
        <v>2.4201355275895509</v>
      </c>
      <c r="AO101" s="358">
        <f t="shared" si="16"/>
        <v>2.9544316474711962</v>
      </c>
      <c r="AP101" s="125"/>
      <c r="AQ101" s="749">
        <v>1026</v>
      </c>
      <c r="AR101" s="376">
        <v>1.7000000000000001E-2</v>
      </c>
      <c r="AS101" s="125"/>
      <c r="AT101" s="749">
        <v>1000</v>
      </c>
      <c r="AU101" s="376">
        <v>4.4000000000000004E-2</v>
      </c>
      <c r="AV101" s="749">
        <v>1000</v>
      </c>
      <c r="AW101" s="376">
        <v>4.2999999999999997E-2</v>
      </c>
      <c r="AX101" s="96"/>
      <c r="AY101" s="126">
        <f t="shared" si="11"/>
        <v>0.04</v>
      </c>
      <c r="AZ101" s="126">
        <f t="shared" si="12"/>
        <v>3.3000000000000002E-2</v>
      </c>
      <c r="BA101" s="126">
        <f t="shared" si="13"/>
        <v>4.5999999999999999E-2</v>
      </c>
      <c r="BB101" s="126">
        <f t="shared" si="14"/>
        <v>4.2999999999999997E-2</v>
      </c>
      <c r="BC101" s="125"/>
      <c r="BD101" s="231">
        <v>-2.3E-2</v>
      </c>
      <c r="BE101" s="493"/>
      <c r="BF101" s="493"/>
      <c r="BG101" s="110"/>
      <c r="BH101" s="376"/>
      <c r="BI101" s="457"/>
      <c r="BJ101" s="457"/>
    </row>
    <row r="102" spans="1:63" customFormat="1">
      <c r="A102" s="61">
        <v>40603</v>
      </c>
      <c r="B102" s="743">
        <v>934.74714500000005</v>
      </c>
      <c r="C102" s="376">
        <v>8.0000000000000002E-3</v>
      </c>
      <c r="D102" s="376">
        <v>4.4999999999999998E-2</v>
      </c>
      <c r="E102" s="489">
        <f t="shared" si="10"/>
        <v>1.2217207681335041</v>
      </c>
      <c r="F102" s="96"/>
      <c r="G102" s="743">
        <v>1036.8620040000001</v>
      </c>
      <c r="H102" s="376">
        <v>5.0000000000000001E-3</v>
      </c>
      <c r="I102" s="376">
        <v>3.7000000000000005E-2</v>
      </c>
      <c r="J102" s="96"/>
      <c r="K102" s="387">
        <v>1097</v>
      </c>
      <c r="L102" s="386">
        <v>5.0000000000000001E-3</v>
      </c>
      <c r="M102" s="386">
        <v>3.7000000000000005E-2</v>
      </c>
      <c r="N102" s="96"/>
      <c r="O102" s="749">
        <v>865.98689000000002</v>
      </c>
      <c r="P102" s="376">
        <v>1.1000000000000001E-2</v>
      </c>
      <c r="Q102" s="376">
        <v>5.2000000000000005E-2</v>
      </c>
      <c r="R102" s="96"/>
      <c r="S102" s="617"/>
      <c r="T102" s="386">
        <v>1.1000000000000001E-2</v>
      </c>
      <c r="U102" s="386">
        <v>5.2000000000000005E-2</v>
      </c>
      <c r="V102" s="96"/>
      <c r="W102" s="203">
        <v>1198.29</v>
      </c>
      <c r="X102" s="376">
        <v>1.4999999999999999E-2</v>
      </c>
      <c r="Y102" s="376">
        <v>6.2E-2</v>
      </c>
      <c r="Z102" s="96"/>
      <c r="AA102" s="84">
        <v>1211</v>
      </c>
      <c r="AB102" s="64">
        <v>9.6999999999999989E-2</v>
      </c>
      <c r="AC102" s="64">
        <v>0.17100000000000001</v>
      </c>
      <c r="AD102" s="96"/>
      <c r="AE102" s="84">
        <v>1100.67</v>
      </c>
      <c r="AF102" s="64">
        <v>0</v>
      </c>
      <c r="AG102" s="64">
        <v>3.1E-2</v>
      </c>
      <c r="AH102" s="96"/>
      <c r="AI102" s="84">
        <v>1137</v>
      </c>
      <c r="AJ102" s="126">
        <v>4.0000000000000001E-3</v>
      </c>
      <c r="AK102" s="64">
        <v>3.7000000000000005E-2</v>
      </c>
      <c r="AL102" s="125"/>
      <c r="AM102" s="457">
        <v>1050</v>
      </c>
      <c r="AN102" s="492">
        <f t="shared" si="15"/>
        <v>-0.75614366729678295</v>
      </c>
      <c r="AO102" s="358">
        <f t="shared" si="16"/>
        <v>3.7999999999999972</v>
      </c>
      <c r="AP102" s="125"/>
      <c r="AQ102" s="749">
        <v>1031</v>
      </c>
      <c r="AR102" s="376">
        <v>1.9E-2</v>
      </c>
      <c r="AS102" s="125"/>
      <c r="AT102" s="749">
        <v>1022</v>
      </c>
      <c r="AU102" s="376">
        <v>5.2999999999999999E-2</v>
      </c>
      <c r="AV102" s="749">
        <v>1017</v>
      </c>
      <c r="AW102" s="376">
        <v>4.2000000000000003E-2</v>
      </c>
      <c r="AX102" s="96"/>
      <c r="AY102" s="126">
        <f t="shared" si="11"/>
        <v>4.4999999999999998E-2</v>
      </c>
      <c r="AZ102" s="126">
        <f t="shared" si="12"/>
        <v>3.7000000000000005E-2</v>
      </c>
      <c r="BA102" s="126">
        <f t="shared" si="13"/>
        <v>5.2000000000000005E-2</v>
      </c>
      <c r="BB102" s="126">
        <f t="shared" si="14"/>
        <v>4.2000000000000003E-2</v>
      </c>
      <c r="BC102" s="125"/>
      <c r="BD102" s="231">
        <v>-2.7999999999999997E-2</v>
      </c>
      <c r="BE102" s="493"/>
      <c r="BF102" s="493"/>
      <c r="BG102" s="110"/>
      <c r="BH102" s="376"/>
      <c r="BI102" s="457"/>
      <c r="BJ102" s="457"/>
    </row>
    <row r="103" spans="1:63" customFormat="1">
      <c r="A103" s="61">
        <v>40695</v>
      </c>
      <c r="B103" s="743">
        <v>943.71941300000003</v>
      </c>
      <c r="C103" s="376">
        <v>0.01</v>
      </c>
      <c r="D103" s="376">
        <v>5.2999999999999999E-2</v>
      </c>
      <c r="E103" s="489">
        <f t="shared" si="10"/>
        <v>1.2101054447631672</v>
      </c>
      <c r="F103" s="96"/>
      <c r="G103" s="743">
        <v>1051.9848770000001</v>
      </c>
      <c r="H103" s="376">
        <v>1.4999999999999999E-2</v>
      </c>
      <c r="I103" s="376">
        <v>5.5E-2</v>
      </c>
      <c r="J103" s="96"/>
      <c r="K103" s="387">
        <v>1113</v>
      </c>
      <c r="L103" s="386">
        <v>1.4999999999999999E-2</v>
      </c>
      <c r="M103" s="386">
        <v>5.5E-2</v>
      </c>
      <c r="N103" s="96"/>
      <c r="O103" s="749">
        <v>871.08521499999995</v>
      </c>
      <c r="P103" s="376">
        <v>6.0000000000000001E-3</v>
      </c>
      <c r="Q103" s="376">
        <v>5.2000000000000005E-2</v>
      </c>
      <c r="R103" s="96"/>
      <c r="S103" s="617"/>
      <c r="T103" s="386">
        <v>6.0000000000000001E-3</v>
      </c>
      <c r="U103" s="386">
        <v>5.2000000000000005E-2</v>
      </c>
      <c r="V103" s="96"/>
      <c r="W103" s="209">
        <v>1205.5</v>
      </c>
      <c r="X103" s="376">
        <v>6.0000000000000001E-3</v>
      </c>
      <c r="Y103" s="376">
        <v>6.0999999999999999E-2</v>
      </c>
      <c r="Z103" s="96"/>
      <c r="AA103" s="84">
        <v>1259</v>
      </c>
      <c r="AB103" s="64">
        <v>0.04</v>
      </c>
      <c r="AC103" s="64">
        <v>0.20100000000000001</v>
      </c>
      <c r="AD103" s="96"/>
      <c r="AE103" s="84">
        <v>1108.17</v>
      </c>
      <c r="AF103" s="64">
        <v>6.9999999999999993E-3</v>
      </c>
      <c r="AG103" s="64">
        <v>3.4000000000000002E-2</v>
      </c>
      <c r="AH103" s="96"/>
      <c r="AI103" s="84">
        <v>1145</v>
      </c>
      <c r="AJ103" s="126">
        <v>6.9999999999999993E-3</v>
      </c>
      <c r="AK103" s="64">
        <v>4.4000000000000004E-2</v>
      </c>
      <c r="AL103" s="125"/>
      <c r="AM103" s="457">
        <v>1059</v>
      </c>
      <c r="AN103" s="492">
        <f t="shared" si="15"/>
        <v>0.8571428571428612</v>
      </c>
      <c r="AO103" s="358">
        <f t="shared" si="16"/>
        <v>4.5036078626524016</v>
      </c>
      <c r="AP103" s="125"/>
      <c r="AQ103" s="749">
        <v>1035</v>
      </c>
      <c r="AR103" s="376">
        <v>1.9E-2</v>
      </c>
      <c r="AS103" s="125"/>
      <c r="AT103" s="749">
        <v>1031</v>
      </c>
      <c r="AU103" s="376">
        <v>4.8000000000000001E-2</v>
      </c>
      <c r="AV103" s="749">
        <v>1031</v>
      </c>
      <c r="AW103" s="376">
        <v>4.4999999999999998E-2</v>
      </c>
      <c r="AX103" s="96"/>
      <c r="AY103" s="126">
        <f t="shared" si="11"/>
        <v>5.2999999999999999E-2</v>
      </c>
      <c r="AZ103" s="126">
        <f t="shared" si="12"/>
        <v>5.5E-2</v>
      </c>
      <c r="BA103" s="126">
        <f t="shared" si="13"/>
        <v>5.2000000000000005E-2</v>
      </c>
      <c r="BB103" s="126">
        <f t="shared" si="14"/>
        <v>4.4999999999999998E-2</v>
      </c>
      <c r="BC103" s="125"/>
      <c r="BD103" s="231">
        <v>-2.7999999999999997E-2</v>
      </c>
      <c r="BE103" s="493"/>
      <c r="BF103" s="493"/>
      <c r="BG103" s="110"/>
      <c r="BH103" s="376"/>
      <c r="BI103" s="457"/>
      <c r="BJ103" s="457"/>
    </row>
    <row r="104" spans="1:63" customFormat="1">
      <c r="A104" s="61">
        <v>40787</v>
      </c>
      <c r="B104" s="743">
        <v>947.79771600000004</v>
      </c>
      <c r="C104" s="376">
        <v>4.0000000000000001E-3</v>
      </c>
      <c r="D104" s="376">
        <v>4.5999999999999999E-2</v>
      </c>
      <c r="E104" s="489">
        <f t="shared" si="10"/>
        <v>1.2048984511374365</v>
      </c>
      <c r="F104" s="96"/>
      <c r="G104" s="743">
        <v>1052.930057</v>
      </c>
      <c r="H104" s="376">
        <v>1E-3</v>
      </c>
      <c r="I104" s="376">
        <v>4.5999999999999999E-2</v>
      </c>
      <c r="J104" s="96"/>
      <c r="K104" s="387">
        <v>1114</v>
      </c>
      <c r="L104" s="386">
        <v>1E-3</v>
      </c>
      <c r="M104" s="386">
        <v>4.5999999999999999E-2</v>
      </c>
      <c r="N104" s="96"/>
      <c r="O104" s="749">
        <v>876.18353999999999</v>
      </c>
      <c r="P104" s="376">
        <v>6.0000000000000001E-3</v>
      </c>
      <c r="Q104" s="376">
        <v>4.4999999999999998E-2</v>
      </c>
      <c r="R104" s="96"/>
      <c r="S104" s="617"/>
      <c r="T104" s="386">
        <v>6.0000000000000001E-3</v>
      </c>
      <c r="U104" s="386">
        <v>4.4999999999999998E-2</v>
      </c>
      <c r="V104" s="96"/>
      <c r="W104" s="209">
        <v>1210.24</v>
      </c>
      <c r="X104" s="376">
        <v>4.0000000000000001E-3</v>
      </c>
      <c r="Y104" s="376">
        <v>0.05</v>
      </c>
      <c r="Z104" s="96"/>
      <c r="AA104" s="84">
        <v>1217</v>
      </c>
      <c r="AB104" s="64">
        <v>-3.3000000000000002E-2</v>
      </c>
      <c r="AC104" s="64">
        <v>0.17699999999999999</v>
      </c>
      <c r="AD104" s="96"/>
      <c r="AE104" s="84">
        <v>1111.24</v>
      </c>
      <c r="AF104" s="64">
        <v>3.0000000000000001E-3</v>
      </c>
      <c r="AG104" s="64">
        <v>3.2000000000000001E-2</v>
      </c>
      <c r="AH104" s="96"/>
      <c r="AI104" s="84">
        <v>1152</v>
      </c>
      <c r="AJ104" s="126">
        <v>6.0000000000000001E-3</v>
      </c>
      <c r="AK104" s="64">
        <v>3.7999999999999999E-2</v>
      </c>
      <c r="AL104" s="125"/>
      <c r="AM104" s="457">
        <v>1064</v>
      </c>
      <c r="AN104" s="492">
        <f t="shared" si="15"/>
        <v>0.47214353163360556</v>
      </c>
      <c r="AO104" s="358">
        <f t="shared" si="16"/>
        <v>4.4691358024691255</v>
      </c>
      <c r="AP104" s="125"/>
      <c r="AQ104" s="749">
        <v>1041</v>
      </c>
      <c r="AR104" s="376">
        <v>0.02</v>
      </c>
      <c r="AS104" s="125"/>
      <c r="AT104" s="749">
        <v>1037</v>
      </c>
      <c r="AU104" s="376">
        <v>4.7E-2</v>
      </c>
      <c r="AV104" s="749">
        <v>1033</v>
      </c>
      <c r="AW104" s="376">
        <v>3.5000000000000003E-2</v>
      </c>
      <c r="AX104" s="96"/>
      <c r="AY104" s="126">
        <f t="shared" si="11"/>
        <v>4.5999999999999999E-2</v>
      </c>
      <c r="AZ104" s="126">
        <f t="shared" si="12"/>
        <v>4.5999999999999999E-2</v>
      </c>
      <c r="BA104" s="126">
        <f t="shared" si="13"/>
        <v>4.4999999999999998E-2</v>
      </c>
      <c r="BB104" s="126">
        <f t="shared" si="14"/>
        <v>3.5000000000000003E-2</v>
      </c>
      <c r="BC104" s="125"/>
      <c r="BD104" s="231">
        <v>-3.2000000000000001E-2</v>
      </c>
      <c r="BE104" s="493"/>
      <c r="BF104" s="493"/>
      <c r="BG104" s="110"/>
      <c r="BH104" s="376"/>
      <c r="BI104" s="457"/>
      <c r="BJ104" s="457"/>
    </row>
    <row r="105" spans="1:63" customFormat="1">
      <c r="A105" s="61">
        <v>40878</v>
      </c>
      <c r="B105" s="743">
        <v>944.53507300000001</v>
      </c>
      <c r="C105" s="376">
        <v>-3.0000000000000001E-3</v>
      </c>
      <c r="D105" s="376">
        <v>1.8000000000000002E-2</v>
      </c>
      <c r="E105" s="489">
        <f t="shared" si="10"/>
        <v>1.2090604495742214</v>
      </c>
      <c r="F105" s="96"/>
      <c r="G105" s="743">
        <v>1043.478261</v>
      </c>
      <c r="H105" s="376">
        <v>-9.0000000000000011E-3</v>
      </c>
      <c r="I105" s="376">
        <v>1.1000000000000001E-2</v>
      </c>
      <c r="J105" s="96"/>
      <c r="K105" s="387">
        <v>1104</v>
      </c>
      <c r="L105" s="386">
        <v>-9.0000000000000011E-3</v>
      </c>
      <c r="M105" s="386">
        <v>1.1000000000000001E-2</v>
      </c>
      <c r="N105" s="96"/>
      <c r="O105" s="749">
        <v>877.64020400000004</v>
      </c>
      <c r="P105" s="376">
        <v>2E-3</v>
      </c>
      <c r="Q105" s="376">
        <v>2.5000000000000001E-2</v>
      </c>
      <c r="R105" s="96"/>
      <c r="S105" s="617"/>
      <c r="T105" s="386">
        <v>2E-3</v>
      </c>
      <c r="U105" s="386">
        <v>2.5000000000000001E-2</v>
      </c>
      <c r="V105" s="96"/>
      <c r="W105" s="209">
        <v>1210.0899999999999</v>
      </c>
      <c r="X105" s="376">
        <v>0</v>
      </c>
      <c r="Y105" s="376">
        <v>2.5000000000000001E-2</v>
      </c>
      <c r="Z105" s="96"/>
      <c r="AA105" s="84">
        <v>1228</v>
      </c>
      <c r="AB105" s="64">
        <v>9.0000000000000011E-3</v>
      </c>
      <c r="AC105" s="64">
        <v>0.11199999999999999</v>
      </c>
      <c r="AD105" s="96"/>
      <c r="AE105" s="84">
        <v>1111.73</v>
      </c>
      <c r="AF105" s="64">
        <v>0</v>
      </c>
      <c r="AG105" s="64">
        <v>0.01</v>
      </c>
      <c r="AH105" s="96"/>
      <c r="AI105" s="84">
        <v>1148</v>
      </c>
      <c r="AJ105" s="126">
        <v>-3.0000000000000001E-3</v>
      </c>
      <c r="AK105" s="64">
        <v>1.3000000000000001E-2</v>
      </c>
      <c r="AL105" s="125"/>
      <c r="AM105" s="457">
        <v>1058</v>
      </c>
      <c r="AN105" s="492">
        <f t="shared" si="15"/>
        <v>-0.56390977443608392</v>
      </c>
      <c r="AO105" s="358">
        <f t="shared" si="16"/>
        <v>2.8939688715953196</v>
      </c>
      <c r="AP105" s="125"/>
      <c r="AQ105" s="749">
        <v>1047</v>
      </c>
      <c r="AR105" s="376">
        <v>0.02</v>
      </c>
      <c r="AS105" s="125"/>
      <c r="AT105" s="749">
        <v>1042</v>
      </c>
      <c r="AU105" s="376">
        <v>4.2000000000000003E-2</v>
      </c>
      <c r="AV105" s="749">
        <v>1034</v>
      </c>
      <c r="AW105" s="376">
        <v>3.4000000000000002E-2</v>
      </c>
      <c r="AX105" s="96"/>
      <c r="AY105" s="126">
        <f t="shared" si="11"/>
        <v>1.8000000000000002E-2</v>
      </c>
      <c r="AZ105" s="126">
        <f t="shared" si="12"/>
        <v>1.1000000000000001E-2</v>
      </c>
      <c r="BA105" s="126">
        <f t="shared" si="13"/>
        <v>2.5000000000000001E-2</v>
      </c>
      <c r="BB105" s="126">
        <f t="shared" si="14"/>
        <v>3.4000000000000002E-2</v>
      </c>
      <c r="BC105" s="125"/>
      <c r="BD105" s="231">
        <v>-2.7999999999999997E-2</v>
      </c>
      <c r="BE105" s="493"/>
      <c r="BF105" s="493"/>
      <c r="BG105" s="110"/>
      <c r="BH105" s="376"/>
      <c r="BI105" s="457"/>
      <c r="BJ105" s="457"/>
    </row>
    <row r="106" spans="1:63" customFormat="1">
      <c r="A106" s="61">
        <v>40969</v>
      </c>
      <c r="B106" s="743">
        <v>949.42903799999999</v>
      </c>
      <c r="C106" s="376">
        <v>5.0000000000000001E-3</v>
      </c>
      <c r="D106" s="376">
        <v>1.6E-2</v>
      </c>
      <c r="E106" s="489">
        <f t="shared" si="10"/>
        <v>1.2028281780865437</v>
      </c>
      <c r="F106" s="96"/>
      <c r="G106" s="743">
        <v>1039.697543</v>
      </c>
      <c r="H106" s="376">
        <v>-4.0000000000000001E-3</v>
      </c>
      <c r="I106" s="376">
        <v>3.0000000000000001E-3</v>
      </c>
      <c r="J106" s="96"/>
      <c r="K106" s="387">
        <v>1100</v>
      </c>
      <c r="L106" s="386">
        <v>-4.0000000000000001E-3</v>
      </c>
      <c r="M106" s="386">
        <v>3.0000000000000001E-3</v>
      </c>
      <c r="N106" s="96"/>
      <c r="O106" s="749">
        <v>887.83685400000002</v>
      </c>
      <c r="P106" s="376">
        <v>1.2E-2</v>
      </c>
      <c r="Q106" s="376">
        <v>2.5000000000000001E-2</v>
      </c>
      <c r="R106" s="96"/>
      <c r="S106" s="617"/>
      <c r="T106" s="386">
        <v>1.2E-2</v>
      </c>
      <c r="U106" s="386">
        <v>2.5000000000000001E-2</v>
      </c>
      <c r="V106" s="96"/>
      <c r="W106" s="209">
        <v>1225.05</v>
      </c>
      <c r="X106" s="376">
        <v>1.2E-2</v>
      </c>
      <c r="Y106" s="376">
        <v>2.2000000000000002E-2</v>
      </c>
      <c r="Z106" s="96"/>
      <c r="AA106" s="84">
        <v>1256</v>
      </c>
      <c r="AB106" s="64">
        <v>2.3E-2</v>
      </c>
      <c r="AC106" s="64">
        <v>3.7000000000000005E-2</v>
      </c>
      <c r="AD106" s="96"/>
      <c r="AE106" s="84">
        <v>1117.31</v>
      </c>
      <c r="AF106" s="64">
        <v>5.0000000000000001E-3</v>
      </c>
      <c r="AG106" s="64">
        <v>1.4999999999999999E-2</v>
      </c>
      <c r="AH106" s="96"/>
      <c r="AI106" s="84">
        <v>1152</v>
      </c>
      <c r="AJ106" s="126">
        <v>3.0000000000000001E-3</v>
      </c>
      <c r="AK106" s="64">
        <v>1.3000000000000001E-2</v>
      </c>
      <c r="AL106" s="125"/>
      <c r="AM106" s="617">
        <v>1057</v>
      </c>
      <c r="AN106" s="623">
        <v>-0.3</v>
      </c>
      <c r="AO106" s="623">
        <v>0.8</v>
      </c>
      <c r="AP106" s="125"/>
      <c r="AQ106" s="749">
        <v>1052</v>
      </c>
      <c r="AR106" s="376">
        <v>0.02</v>
      </c>
      <c r="AS106" s="125"/>
      <c r="AT106" s="749">
        <v>1045</v>
      </c>
      <c r="AU106" s="376">
        <v>2.3E-2</v>
      </c>
      <c r="AV106" s="749">
        <v>1033</v>
      </c>
      <c r="AW106" s="376">
        <v>1.6E-2</v>
      </c>
      <c r="AX106" s="96"/>
      <c r="AY106" s="126">
        <f t="shared" si="11"/>
        <v>1.6E-2</v>
      </c>
      <c r="AZ106" s="126">
        <f t="shared" si="12"/>
        <v>3.0000000000000001E-3</v>
      </c>
      <c r="BA106" s="126">
        <f t="shared" si="13"/>
        <v>2.5000000000000001E-2</v>
      </c>
      <c r="BB106" s="126">
        <f t="shared" si="14"/>
        <v>1.6E-2</v>
      </c>
      <c r="BC106" s="125"/>
      <c r="BD106" s="231">
        <v>-3.1E-2</v>
      </c>
      <c r="BE106" s="493"/>
      <c r="BF106" s="493"/>
      <c r="BG106" s="110"/>
      <c r="BH106" s="376"/>
      <c r="BI106" s="457"/>
      <c r="BJ106" s="457"/>
    </row>
    <row r="107" spans="1:63" customFormat="1">
      <c r="A107" s="61">
        <v>41061</v>
      </c>
      <c r="B107" s="743">
        <v>952.69168000000002</v>
      </c>
      <c r="C107" s="376">
        <v>3.0000000000000001E-3</v>
      </c>
      <c r="D107" s="376">
        <v>0.01</v>
      </c>
      <c r="E107" s="489">
        <f t="shared" si="10"/>
        <v>1.1987089044380024</v>
      </c>
      <c r="F107" s="96"/>
      <c r="G107" s="743">
        <v>1040.642722</v>
      </c>
      <c r="H107" s="376">
        <v>1E-3</v>
      </c>
      <c r="I107" s="376">
        <v>-1.1000000000000001E-2</v>
      </c>
      <c r="J107" s="96"/>
      <c r="K107" s="387">
        <v>1101</v>
      </c>
      <c r="L107" s="386">
        <v>1E-3</v>
      </c>
      <c r="M107" s="386">
        <v>-1.1000000000000001E-2</v>
      </c>
      <c r="N107" s="96"/>
      <c r="O107" s="749">
        <v>892.20684600000004</v>
      </c>
      <c r="P107" s="376">
        <v>5.0000000000000001E-3</v>
      </c>
      <c r="Q107" s="376">
        <v>2.4E-2</v>
      </c>
      <c r="R107" s="96"/>
      <c r="S107" s="617"/>
      <c r="T107" s="386">
        <v>5.0000000000000001E-3</v>
      </c>
      <c r="U107" s="386">
        <v>2.4E-2</v>
      </c>
      <c r="V107" s="96"/>
      <c r="W107" s="209">
        <v>1231.6500000000001</v>
      </c>
      <c r="X107" s="376">
        <v>5.0000000000000001E-3</v>
      </c>
      <c r="Y107" s="376">
        <v>2.2000000000000002E-2</v>
      </c>
      <c r="Z107" s="96"/>
      <c r="AA107" s="84">
        <v>1261</v>
      </c>
      <c r="AB107" s="64">
        <v>4.0000000000000001E-3</v>
      </c>
      <c r="AC107" s="64">
        <v>2E-3</v>
      </c>
      <c r="AD107" s="96"/>
      <c r="AE107" s="84">
        <v>1119.21</v>
      </c>
      <c r="AF107" s="64">
        <v>2E-3</v>
      </c>
      <c r="AG107" s="64">
        <v>0.01</v>
      </c>
      <c r="AH107" s="96"/>
      <c r="AI107" s="84">
        <v>1154</v>
      </c>
      <c r="AJ107" s="126">
        <v>2E-3</v>
      </c>
      <c r="AK107" s="64">
        <v>8.0000000000000002E-3</v>
      </c>
      <c r="AL107" s="125"/>
      <c r="AM107" s="617">
        <v>1066</v>
      </c>
      <c r="AN107" s="623">
        <v>0.9</v>
      </c>
      <c r="AO107" s="623">
        <v>0.9</v>
      </c>
      <c r="AP107" s="125"/>
      <c r="AQ107" s="749">
        <v>1056</v>
      </c>
      <c r="AR107" s="376">
        <v>0.02</v>
      </c>
      <c r="AS107" s="125"/>
      <c r="AT107" s="749">
        <v>1051</v>
      </c>
      <c r="AU107" s="376">
        <v>1.9E-2</v>
      </c>
      <c r="AV107" s="749">
        <v>1036</v>
      </c>
      <c r="AW107" s="376">
        <v>5.0000000000000001E-3</v>
      </c>
      <c r="AX107" s="96"/>
      <c r="AY107" s="126">
        <f t="shared" si="11"/>
        <v>0.01</v>
      </c>
      <c r="AZ107" s="126">
        <f t="shared" si="12"/>
        <v>-1.1000000000000001E-2</v>
      </c>
      <c r="BA107" s="126">
        <f t="shared" si="13"/>
        <v>2.4E-2</v>
      </c>
      <c r="BB107" s="126">
        <f t="shared" si="14"/>
        <v>5.0000000000000001E-3</v>
      </c>
      <c r="BC107" s="125"/>
      <c r="BD107" s="231">
        <v>-3.6000000000000004E-2</v>
      </c>
      <c r="BE107" s="493"/>
      <c r="BF107" s="493"/>
      <c r="BG107" s="110"/>
      <c r="BH107" s="376"/>
      <c r="BI107" s="457"/>
      <c r="BJ107" s="457"/>
    </row>
    <row r="108" spans="1:63" customFormat="1">
      <c r="A108" s="61">
        <v>41153</v>
      </c>
      <c r="B108" s="743">
        <v>955.13866199999995</v>
      </c>
      <c r="C108" s="376">
        <v>3.0000000000000001E-3</v>
      </c>
      <c r="D108" s="376">
        <v>8.0000000000000002E-3</v>
      </c>
      <c r="E108" s="489">
        <f t="shared" si="10"/>
        <v>1.195637916707009</v>
      </c>
      <c r="F108" s="96"/>
      <c r="G108" s="743">
        <v>1040.642722</v>
      </c>
      <c r="H108" s="376">
        <v>0</v>
      </c>
      <c r="I108" s="376">
        <v>-1.2E-2</v>
      </c>
      <c r="J108" s="96"/>
      <c r="K108" s="387">
        <v>1101</v>
      </c>
      <c r="L108" s="386">
        <v>0</v>
      </c>
      <c r="M108" s="386">
        <v>-1.2E-2</v>
      </c>
      <c r="N108" s="96"/>
      <c r="O108" s="749">
        <v>896.57683899999995</v>
      </c>
      <c r="P108" s="376">
        <v>5.0000000000000001E-3</v>
      </c>
      <c r="Q108" s="376">
        <v>2.3E-2</v>
      </c>
      <c r="R108" s="96"/>
      <c r="S108" s="617"/>
      <c r="T108" s="386">
        <v>5.0000000000000001E-3</v>
      </c>
      <c r="U108" s="386">
        <v>2.3E-2</v>
      </c>
      <c r="V108" s="96"/>
      <c r="W108" s="209">
        <f>1234.08*0+1233</f>
        <v>1233</v>
      </c>
      <c r="X108" s="376">
        <v>2E-3</v>
      </c>
      <c r="Y108" s="376">
        <v>0.02</v>
      </c>
      <c r="Z108" s="96"/>
      <c r="AA108" s="344">
        <v>1249</v>
      </c>
      <c r="AB108" s="64">
        <v>-0.01</v>
      </c>
      <c r="AC108" s="64">
        <v>2.5999999999999999E-2</v>
      </c>
      <c r="AD108" s="96"/>
      <c r="AE108" s="344">
        <v>1118.44</v>
      </c>
      <c r="AF108" s="64">
        <v>-1E-3</v>
      </c>
      <c r="AG108" s="64">
        <v>6.0000000000000001E-3</v>
      </c>
      <c r="AH108" s="96"/>
      <c r="AI108" s="344">
        <v>1158</v>
      </c>
      <c r="AJ108" s="126">
        <v>3.0000000000000001E-3</v>
      </c>
      <c r="AK108" s="64">
        <v>5.0000000000000001E-3</v>
      </c>
      <c r="AL108" s="125"/>
      <c r="AM108" s="617">
        <v>1051</v>
      </c>
      <c r="AN108" s="623">
        <v>-1.4</v>
      </c>
      <c r="AO108" s="623">
        <v>-1</v>
      </c>
      <c r="AP108" s="96"/>
      <c r="AQ108" s="749">
        <v>1061</v>
      </c>
      <c r="AR108" s="376">
        <v>1.9E-2</v>
      </c>
      <c r="AS108" s="96"/>
      <c r="AT108" s="749">
        <v>1040</v>
      </c>
      <c r="AU108" s="376">
        <v>3.0000000000000001E-3</v>
      </c>
      <c r="AV108" s="749">
        <v>1027</v>
      </c>
      <c r="AW108" s="376">
        <v>-6.0000000000000001E-3</v>
      </c>
      <c r="AX108" s="96"/>
      <c r="AY108" s="126">
        <f t="shared" si="11"/>
        <v>8.0000000000000002E-3</v>
      </c>
      <c r="AZ108" s="126">
        <f t="shared" si="12"/>
        <v>-1.2E-2</v>
      </c>
      <c r="BA108" s="126">
        <f t="shared" si="13"/>
        <v>2.3E-2</v>
      </c>
      <c r="BB108" s="126">
        <f t="shared" si="14"/>
        <v>-6.0000000000000001E-3</v>
      </c>
      <c r="BC108" s="96"/>
      <c r="BD108" s="231">
        <v>-3.6000000000000004E-2</v>
      </c>
      <c r="BE108" s="493"/>
      <c r="BF108" s="493"/>
      <c r="BG108" s="110"/>
      <c r="BH108" s="376"/>
      <c r="BI108" s="457"/>
      <c r="BJ108" s="457"/>
    </row>
    <row r="109" spans="1:63" customFormat="1">
      <c r="A109" s="61">
        <v>41244</v>
      </c>
      <c r="B109" s="743">
        <v>953.507341</v>
      </c>
      <c r="C109" s="376">
        <v>-2E-3</v>
      </c>
      <c r="D109" s="376">
        <v>9.0000000000000011E-3</v>
      </c>
      <c r="E109" s="489">
        <f t="shared" si="10"/>
        <v>1.1976834900949127</v>
      </c>
      <c r="F109" s="96"/>
      <c r="G109" s="743">
        <v>1033.081285</v>
      </c>
      <c r="H109" s="376">
        <v>-6.9999999999999993E-3</v>
      </c>
      <c r="I109" s="376">
        <v>-0.01</v>
      </c>
      <c r="J109" s="96"/>
      <c r="K109" s="387">
        <v>1093</v>
      </c>
      <c r="L109" s="386">
        <v>-6.9999999999999993E-3</v>
      </c>
      <c r="M109" s="386">
        <v>-0.01</v>
      </c>
      <c r="N109" s="96"/>
      <c r="O109" s="749">
        <v>899.49016800000004</v>
      </c>
      <c r="P109" s="376">
        <v>3.0000000000000001E-3</v>
      </c>
      <c r="Q109" s="376">
        <v>2.5000000000000001E-2</v>
      </c>
      <c r="R109" s="96"/>
      <c r="S109" s="617"/>
      <c r="T109" s="386">
        <v>3.0000000000000001E-3</v>
      </c>
      <c r="U109" s="386">
        <v>2.5000000000000001E-2</v>
      </c>
      <c r="V109" s="96"/>
      <c r="W109" s="209">
        <f>1235.31*0+1236</f>
        <v>1236</v>
      </c>
      <c r="X109" s="376">
        <v>1E-3</v>
      </c>
      <c r="Y109" s="376">
        <v>2.1000000000000001E-2</v>
      </c>
      <c r="Z109" s="96"/>
      <c r="AA109" s="373">
        <v>1239</v>
      </c>
      <c r="AB109" s="64">
        <v>-8.0000000000000002E-3</v>
      </c>
      <c r="AC109" s="379">
        <v>8.9999999999999993E-3</v>
      </c>
      <c r="AD109" s="96"/>
      <c r="AE109" s="344">
        <v>1122</v>
      </c>
      <c r="AF109" s="380">
        <v>3.0000000000000001E-3</v>
      </c>
      <c r="AG109" s="380">
        <v>8.9999999999999993E-3</v>
      </c>
      <c r="AH109" s="96"/>
      <c r="AI109" s="344">
        <v>1157</v>
      </c>
      <c r="AJ109" s="379">
        <v>-1E-3</v>
      </c>
      <c r="AK109" s="379">
        <v>8.0000000000000002E-3</v>
      </c>
      <c r="AL109" s="96"/>
      <c r="AM109" s="617">
        <v>1042</v>
      </c>
      <c r="AN109" s="623">
        <v>-0.9</v>
      </c>
      <c r="AO109" s="623">
        <v>-1.7</v>
      </c>
      <c r="AP109" s="96"/>
      <c r="AQ109" s="749">
        <v>1066</v>
      </c>
      <c r="AR109" s="376">
        <v>1.8000000000000002E-2</v>
      </c>
      <c r="AS109" s="96"/>
      <c r="AT109" s="749">
        <v>1037</v>
      </c>
      <c r="AU109" s="376">
        <v>-5.0000000000000001E-3</v>
      </c>
      <c r="AV109" s="749">
        <v>1026</v>
      </c>
      <c r="AW109" s="376">
        <v>-8.0000000000000002E-3</v>
      </c>
      <c r="AX109" s="96"/>
      <c r="AY109" s="126">
        <f t="shared" si="11"/>
        <v>9.0000000000000011E-3</v>
      </c>
      <c r="AZ109" s="126">
        <f t="shared" si="12"/>
        <v>-0.01</v>
      </c>
      <c r="BA109" s="126">
        <f t="shared" si="13"/>
        <v>2.5000000000000001E-2</v>
      </c>
      <c r="BB109" s="126">
        <f t="shared" si="14"/>
        <v>-8.0000000000000002E-3</v>
      </c>
      <c r="BC109" s="96"/>
      <c r="BD109" s="231">
        <v>-3.9E-2</v>
      </c>
      <c r="BE109" s="493"/>
      <c r="BF109" s="493"/>
      <c r="BG109" s="110"/>
      <c r="BH109" s="376"/>
      <c r="BI109" s="457"/>
      <c r="BJ109" s="457"/>
    </row>
    <row r="110" spans="1:63" customFormat="1">
      <c r="A110" s="61">
        <v>41334</v>
      </c>
      <c r="B110" s="743">
        <v>957.585644</v>
      </c>
      <c r="C110" s="376">
        <v>4.0000000000000001E-3</v>
      </c>
      <c r="D110" s="376">
        <v>9.0000000000000011E-3</v>
      </c>
      <c r="E110" s="489">
        <f t="shared" si="10"/>
        <v>1.1925826239725874</v>
      </c>
      <c r="F110" s="96"/>
      <c r="G110" s="743">
        <v>1028.3553879999999</v>
      </c>
      <c r="H110" s="376">
        <v>-5.0000000000000001E-3</v>
      </c>
      <c r="I110" s="376">
        <v>-1.1000000000000001E-2</v>
      </c>
      <c r="J110" s="96"/>
      <c r="K110" s="387">
        <v>1088</v>
      </c>
      <c r="L110" s="386">
        <v>-5.0000000000000001E-3</v>
      </c>
      <c r="M110" s="386">
        <v>-1.1000000000000001E-2</v>
      </c>
      <c r="N110" s="96"/>
      <c r="O110" s="749">
        <v>908.958485</v>
      </c>
      <c r="P110" s="376">
        <v>1.1000000000000001E-2</v>
      </c>
      <c r="Q110" s="376">
        <v>2.4E-2</v>
      </c>
      <c r="R110" s="96"/>
      <c r="S110" s="617"/>
      <c r="T110" s="386">
        <v>1.1000000000000001E-2</v>
      </c>
      <c r="U110" s="386">
        <v>2.4E-2</v>
      </c>
      <c r="V110" s="96"/>
      <c r="W110" s="209">
        <f>1250.27*0+1250</f>
        <v>1250</v>
      </c>
      <c r="X110" s="376">
        <v>1.2E-2</v>
      </c>
      <c r="Y110" s="376">
        <v>2.1000000000000001E-2</v>
      </c>
      <c r="Z110" s="96"/>
      <c r="AA110" s="292">
        <v>1258</v>
      </c>
      <c r="AB110" s="376">
        <v>1.4999999999999999E-2</v>
      </c>
      <c r="AC110" s="376">
        <v>2E-3</v>
      </c>
      <c r="AD110" s="96"/>
      <c r="AE110" s="292">
        <v>1123.5999999999999</v>
      </c>
      <c r="AF110" s="376">
        <v>2E-3</v>
      </c>
      <c r="AG110" s="376">
        <v>6.0000000000000001E-3</v>
      </c>
      <c r="AH110" s="96"/>
      <c r="AI110" s="292">
        <v>1161</v>
      </c>
      <c r="AJ110" s="376">
        <v>3.0000000000000001E-3</v>
      </c>
      <c r="AK110" s="376">
        <v>8.0000000000000002E-3</v>
      </c>
      <c r="AL110" s="96"/>
      <c r="AM110" s="617">
        <v>1057</v>
      </c>
      <c r="AN110" s="623">
        <v>1.4</v>
      </c>
      <c r="AO110" s="457"/>
      <c r="AP110" s="96"/>
      <c r="AQ110" s="749">
        <v>1070</v>
      </c>
      <c r="AR110" s="376">
        <v>1.7000000000000001E-2</v>
      </c>
      <c r="AS110" s="96"/>
      <c r="AT110" s="749">
        <v>1045</v>
      </c>
      <c r="AU110" s="376">
        <v>0</v>
      </c>
      <c r="AV110" s="749">
        <v>1034</v>
      </c>
      <c r="AW110" s="376">
        <v>1E-3</v>
      </c>
      <c r="AX110" s="96"/>
      <c r="AY110" s="126">
        <f t="shared" si="11"/>
        <v>9.0000000000000011E-3</v>
      </c>
      <c r="AZ110" s="126">
        <f t="shared" si="12"/>
        <v>-1.1000000000000001E-2</v>
      </c>
      <c r="BA110" s="126">
        <f t="shared" si="13"/>
        <v>2.4E-2</v>
      </c>
      <c r="BB110" s="126">
        <f t="shared" si="14"/>
        <v>1E-3</v>
      </c>
      <c r="BC110" s="96"/>
      <c r="BD110" s="231">
        <v>-3.7000000000000005E-2</v>
      </c>
      <c r="BE110" s="493"/>
      <c r="BF110" s="493"/>
      <c r="BG110" s="110"/>
      <c r="BH110" s="376"/>
      <c r="BI110" s="457"/>
      <c r="BJ110" s="457"/>
      <c r="BK110" s="427"/>
    </row>
    <row r="111" spans="1:63" customFormat="1">
      <c r="A111" s="61">
        <v>41426</v>
      </c>
      <c r="B111" s="743">
        <v>959.21696599999996</v>
      </c>
      <c r="C111" s="376">
        <v>2E-3</v>
      </c>
      <c r="D111" s="376">
        <v>6.9999999999999993E-3</v>
      </c>
      <c r="E111" s="489">
        <f t="shared" si="10"/>
        <v>1.1905544214487966</v>
      </c>
      <c r="F111" s="96"/>
      <c r="G111" s="743">
        <v>1023.62949</v>
      </c>
      <c r="H111" s="376">
        <v>-5.0000000000000001E-3</v>
      </c>
      <c r="I111" s="376">
        <v>-1.6E-2</v>
      </c>
      <c r="J111" s="96"/>
      <c r="K111" s="398">
        <v>1083</v>
      </c>
      <c r="L111" s="386">
        <v>-5.0000000000000001E-3</v>
      </c>
      <c r="M111" s="386">
        <v>-1.6E-2</v>
      </c>
      <c r="N111" s="96"/>
      <c r="O111" s="749">
        <v>914.78514199999995</v>
      </c>
      <c r="P111" s="376">
        <v>6.0000000000000001E-3</v>
      </c>
      <c r="Q111" s="376">
        <v>2.5000000000000001E-2</v>
      </c>
      <c r="R111" s="96"/>
      <c r="S111" s="617"/>
      <c r="T111" s="386">
        <v>6.0000000000000001E-3</v>
      </c>
      <c r="U111" s="386">
        <v>2.5000000000000001E-2</v>
      </c>
      <c r="V111" s="96"/>
      <c r="W111" s="209">
        <v>1256</v>
      </c>
      <c r="X111" s="72"/>
      <c r="Y111" s="72"/>
      <c r="Z111" s="96"/>
      <c r="AA111" s="344">
        <v>1226</v>
      </c>
      <c r="AB111" s="72"/>
      <c r="AC111" s="72"/>
      <c r="AD111" s="96"/>
      <c r="AE111" s="72"/>
      <c r="AF111" s="72"/>
      <c r="AG111" s="72"/>
      <c r="AH111" s="96"/>
      <c r="AI111" s="344">
        <v>1164</v>
      </c>
      <c r="AJ111" s="72"/>
      <c r="AK111" s="72"/>
      <c r="AL111" s="96"/>
      <c r="AM111" s="617">
        <v>1071</v>
      </c>
      <c r="AN111" s="623">
        <v>1.3</v>
      </c>
      <c r="AO111" s="623">
        <v>0.5</v>
      </c>
      <c r="AP111" s="96"/>
      <c r="AQ111" s="749">
        <v>1074</v>
      </c>
      <c r="AR111" s="376">
        <v>1.7000000000000001E-2</v>
      </c>
      <c r="AS111" s="96"/>
      <c r="AT111" s="749">
        <v>1051</v>
      </c>
      <c r="AU111" s="376">
        <v>0</v>
      </c>
      <c r="AV111" s="749">
        <v>1044</v>
      </c>
      <c r="AW111" s="376">
        <v>8.0000000000000002E-3</v>
      </c>
      <c r="AX111" s="96"/>
      <c r="AY111" s="126">
        <f t="shared" si="11"/>
        <v>6.9999999999999993E-3</v>
      </c>
      <c r="AZ111" s="126">
        <f t="shared" si="12"/>
        <v>-1.6E-2</v>
      </c>
      <c r="BA111" s="126">
        <f t="shared" si="13"/>
        <v>2.5000000000000001E-2</v>
      </c>
      <c r="BB111" s="126">
        <f t="shared" si="14"/>
        <v>8.0000000000000002E-3</v>
      </c>
      <c r="BC111" s="96"/>
      <c r="BD111" s="231">
        <v>-3.6000000000000004E-2</v>
      </c>
      <c r="BE111" s="493"/>
      <c r="BF111" s="493"/>
      <c r="BG111" s="110"/>
      <c r="BH111" s="376"/>
      <c r="BI111" s="457"/>
      <c r="BJ111" s="457"/>
      <c r="BK111" s="427"/>
    </row>
    <row r="112" spans="1:63" customFormat="1">
      <c r="A112" s="61">
        <v>41518</v>
      </c>
      <c r="B112" s="743">
        <v>968.18923299999994</v>
      </c>
      <c r="C112" s="376">
        <v>9.0000000000000011E-3</v>
      </c>
      <c r="D112" s="376">
        <v>1.3999999999999999E-2</v>
      </c>
      <c r="E112" s="489">
        <f t="shared" si="10"/>
        <v>1.1795214830694156</v>
      </c>
      <c r="F112" s="96"/>
      <c r="G112" s="743">
        <v>1035.9168239999999</v>
      </c>
      <c r="H112" s="376">
        <v>1.2E-2</v>
      </c>
      <c r="I112" s="376">
        <v>-5.0000000000000001E-3</v>
      </c>
      <c r="J112" s="96"/>
      <c r="K112" s="72">
        <v>1096</v>
      </c>
      <c r="L112" s="386">
        <v>1.2E-2</v>
      </c>
      <c r="M112" s="386">
        <v>-5.0000000000000001E-3</v>
      </c>
      <c r="N112" s="96"/>
      <c r="O112" s="749">
        <v>921.34013100000004</v>
      </c>
      <c r="P112" s="376">
        <v>6.9999999999999993E-3</v>
      </c>
      <c r="Q112" s="376">
        <v>2.7999999999999997E-2</v>
      </c>
      <c r="R112" s="96"/>
      <c r="S112" s="617"/>
      <c r="T112" s="386">
        <v>6.9999999999999993E-3</v>
      </c>
      <c r="U112" s="386">
        <v>2.7999999999999997E-2</v>
      </c>
      <c r="V112" s="96"/>
      <c r="W112" s="209">
        <v>1265</v>
      </c>
      <c r="X112" s="72"/>
      <c r="Y112" s="72"/>
      <c r="Z112" s="96"/>
      <c r="AA112" s="72"/>
      <c r="AB112" s="72"/>
      <c r="AC112" s="72"/>
      <c r="AD112" s="96"/>
      <c r="AE112" s="72"/>
      <c r="AF112" s="72"/>
      <c r="AG112" s="72"/>
      <c r="AH112" s="96"/>
      <c r="AI112" s="344">
        <v>1171</v>
      </c>
      <c r="AJ112" s="72"/>
      <c r="AK112" s="72"/>
      <c r="AL112" s="96"/>
      <c r="AM112" s="617">
        <v>1097</v>
      </c>
      <c r="AN112" s="623">
        <v>2.4</v>
      </c>
      <c r="AO112" s="623">
        <v>4.4000000000000004</v>
      </c>
      <c r="AP112" s="96"/>
      <c r="AQ112" s="749">
        <v>1079</v>
      </c>
      <c r="AR112" s="376">
        <v>1.7000000000000001E-2</v>
      </c>
      <c r="AS112" s="96"/>
      <c r="AT112" s="749">
        <v>1074</v>
      </c>
      <c r="AU112" s="376">
        <v>3.3000000000000002E-2</v>
      </c>
      <c r="AV112" s="749">
        <v>1069</v>
      </c>
      <c r="AW112" s="376">
        <v>4.0999999999999995E-2</v>
      </c>
      <c r="AX112" s="96"/>
      <c r="AY112" s="126">
        <f t="shared" si="11"/>
        <v>1.3999999999999999E-2</v>
      </c>
      <c r="AZ112" s="126">
        <f t="shared" si="12"/>
        <v>-5.0000000000000001E-3</v>
      </c>
      <c r="BA112" s="126">
        <f t="shared" si="13"/>
        <v>2.7999999999999997E-2</v>
      </c>
      <c r="BB112" s="126">
        <f t="shared" si="14"/>
        <v>4.0999999999999995E-2</v>
      </c>
      <c r="BC112" s="96"/>
      <c r="BD112" s="231">
        <v>-3.7999999999999999E-2</v>
      </c>
      <c r="BE112" s="493"/>
      <c r="BF112" s="493"/>
      <c r="BG112" s="110"/>
      <c r="BH112" s="376"/>
      <c r="BI112" s="457"/>
      <c r="BJ112" s="457"/>
      <c r="BK112" s="427"/>
    </row>
    <row r="113" spans="1:63" customFormat="1">
      <c r="A113" s="61">
        <v>41609</v>
      </c>
      <c r="B113" s="743">
        <v>969.00489400000004</v>
      </c>
      <c r="C113" s="376">
        <v>1E-3</v>
      </c>
      <c r="D113" s="376">
        <v>1.6E-2</v>
      </c>
      <c r="E113" s="489">
        <f t="shared" si="10"/>
        <v>1.1785286194849702</v>
      </c>
      <c r="F113" s="96"/>
      <c r="G113" s="743">
        <v>1030.2457469999999</v>
      </c>
      <c r="H113" s="376">
        <v>-5.0000000000000001E-3</v>
      </c>
      <c r="I113" s="376">
        <v>-3.0000000000000001E-3</v>
      </c>
      <c r="J113" s="96"/>
      <c r="K113" s="398">
        <v>1090</v>
      </c>
      <c r="L113" s="386">
        <v>-5.0000000000000001E-3</v>
      </c>
      <c r="M113" s="386">
        <v>-3.0000000000000001E-3</v>
      </c>
      <c r="N113" s="96"/>
      <c r="O113" s="749">
        <v>925.71012399999995</v>
      </c>
      <c r="P113" s="376">
        <v>5.0000000000000001E-3</v>
      </c>
      <c r="Q113" s="376">
        <v>2.8999999999999998E-2</v>
      </c>
      <c r="R113" s="96"/>
      <c r="S113" s="617"/>
      <c r="T113" s="386">
        <v>5.0000000000000001E-3</v>
      </c>
      <c r="U113" s="386">
        <v>2.8999999999999998E-2</v>
      </c>
      <c r="V113" s="96"/>
      <c r="W113" s="72"/>
      <c r="X113" s="72"/>
      <c r="Y113" s="72"/>
      <c r="Z113" s="96"/>
      <c r="AA113" s="72"/>
      <c r="AB113" s="72"/>
      <c r="AC113" s="72"/>
      <c r="AD113" s="96"/>
      <c r="AE113" s="72"/>
      <c r="AF113" s="72"/>
      <c r="AG113" s="72"/>
      <c r="AH113" s="96"/>
      <c r="AI113" s="72"/>
      <c r="AJ113" s="72"/>
      <c r="AK113" s="72"/>
      <c r="AL113" s="96"/>
      <c r="AM113" s="617">
        <v>1129</v>
      </c>
      <c r="AN113" s="623">
        <v>2.9</v>
      </c>
      <c r="AO113" s="623">
        <v>8.3000000000000007</v>
      </c>
      <c r="AP113" s="96"/>
      <c r="AQ113" s="749">
        <v>1083</v>
      </c>
      <c r="AR113" s="376">
        <v>1.6E-2</v>
      </c>
      <c r="AS113" s="96"/>
      <c r="AT113" s="749">
        <v>1066</v>
      </c>
      <c r="AU113" s="376">
        <v>2.7999999999999997E-2</v>
      </c>
      <c r="AV113" s="749">
        <v>1065</v>
      </c>
      <c r="AW113" s="376">
        <v>3.7999999999999999E-2</v>
      </c>
      <c r="AX113" s="96"/>
      <c r="AY113" s="126">
        <f t="shared" si="11"/>
        <v>1.6E-2</v>
      </c>
      <c r="AZ113" s="126">
        <f t="shared" si="12"/>
        <v>-3.0000000000000001E-3</v>
      </c>
      <c r="BA113" s="126">
        <f t="shared" si="13"/>
        <v>2.8999999999999998E-2</v>
      </c>
      <c r="BB113" s="126">
        <f t="shared" si="14"/>
        <v>3.7999999999999999E-2</v>
      </c>
      <c r="BC113" s="96"/>
      <c r="BD113" s="231">
        <v>-3.2000000000000001E-2</v>
      </c>
      <c r="BE113" s="493"/>
      <c r="BF113" s="493"/>
      <c r="BG113" s="110"/>
      <c r="BH113" s="376"/>
      <c r="BI113" s="457"/>
      <c r="BJ113" s="457"/>
      <c r="BK113" s="427"/>
    </row>
    <row r="114" spans="1:63" customFormat="1">
      <c r="A114" s="61">
        <v>41699</v>
      </c>
      <c r="B114" s="743">
        <v>972.26753699999995</v>
      </c>
      <c r="C114" s="376">
        <v>3.0000000000000001E-3</v>
      </c>
      <c r="D114" s="376">
        <v>1.4999999999999999E-2</v>
      </c>
      <c r="E114" s="489">
        <f t="shared" si="10"/>
        <v>1.174573825146648</v>
      </c>
      <c r="F114" s="96"/>
      <c r="G114" s="743">
        <v>1022.68431</v>
      </c>
      <c r="H114" s="376">
        <v>-6.9999999999999993E-3</v>
      </c>
      <c r="I114" s="376">
        <v>-6.0000000000000001E-3</v>
      </c>
      <c r="J114" s="96"/>
      <c r="K114" s="398">
        <v>1082</v>
      </c>
      <c r="L114" s="386">
        <v>-7.0000000000000001E-3</v>
      </c>
      <c r="M114" s="386">
        <v>-6.0000000000000001E-3</v>
      </c>
      <c r="N114" s="96"/>
      <c r="O114" s="749">
        <v>935.90677300000004</v>
      </c>
      <c r="P114" s="376">
        <v>1.1000000000000001E-2</v>
      </c>
      <c r="Q114" s="376">
        <v>0.03</v>
      </c>
      <c r="R114" s="96"/>
      <c r="S114" s="617"/>
      <c r="T114" s="386">
        <v>1.1000000000000001E-2</v>
      </c>
      <c r="U114" s="386">
        <v>0.03</v>
      </c>
      <c r="V114" s="96"/>
      <c r="W114" s="72"/>
      <c r="X114" s="72"/>
      <c r="Y114" s="72"/>
      <c r="Z114" s="96"/>
      <c r="AA114" s="72"/>
      <c r="AB114" s="72"/>
      <c r="AC114" s="72"/>
      <c r="AD114" s="96"/>
      <c r="AE114" s="72"/>
      <c r="AF114" s="72"/>
      <c r="AG114" s="72"/>
      <c r="AH114" s="96"/>
      <c r="AI114" s="72"/>
      <c r="AJ114" s="72"/>
      <c r="AK114" s="72"/>
      <c r="AL114" s="96"/>
      <c r="AM114" s="617">
        <v>1120</v>
      </c>
      <c r="AN114" s="623">
        <v>-0.8</v>
      </c>
      <c r="AO114" s="623">
        <v>6</v>
      </c>
      <c r="AP114" s="96"/>
      <c r="AQ114" s="749">
        <v>1087</v>
      </c>
      <c r="AR114" s="376">
        <v>1.6E-2</v>
      </c>
      <c r="AS114" s="96"/>
      <c r="AT114" s="749">
        <v>1077</v>
      </c>
      <c r="AU114" s="376">
        <v>3.1E-2</v>
      </c>
      <c r="AV114" s="749">
        <v>1075</v>
      </c>
      <c r="AW114" s="376">
        <v>0.04</v>
      </c>
      <c r="AX114" s="96"/>
      <c r="AY114" s="126">
        <f t="shared" si="11"/>
        <v>1.4999999999999999E-2</v>
      </c>
      <c r="AZ114" s="126">
        <f t="shared" si="12"/>
        <v>-6.0000000000000001E-3</v>
      </c>
      <c r="BA114" s="126">
        <f t="shared" si="13"/>
        <v>0.03</v>
      </c>
      <c r="BB114" s="126">
        <f t="shared" si="14"/>
        <v>0.04</v>
      </c>
      <c r="BC114" s="96"/>
      <c r="BD114" s="231">
        <v>-2.5000000000000001E-2</v>
      </c>
      <c r="BE114" s="493"/>
      <c r="BF114" s="493"/>
      <c r="BG114" s="110"/>
      <c r="BH114" s="376"/>
      <c r="BI114" s="457"/>
      <c r="BJ114" s="457"/>
      <c r="BK114" s="427"/>
    </row>
    <row r="115" spans="1:63" customFormat="1">
      <c r="A115" s="61">
        <v>41791</v>
      </c>
      <c r="B115" s="743">
        <v>974.714519</v>
      </c>
      <c r="C115" s="376">
        <v>3.0000000000000001E-3</v>
      </c>
      <c r="D115" s="376">
        <v>1.6E-2</v>
      </c>
      <c r="E115" s="489">
        <f t="shared" si="10"/>
        <v>1.1716251043142614</v>
      </c>
      <c r="F115" s="96"/>
      <c r="G115" s="743">
        <v>1024.5746690000001</v>
      </c>
      <c r="H115" s="376">
        <v>2E-3</v>
      </c>
      <c r="I115" s="376">
        <v>1E-3</v>
      </c>
      <c r="J115" s="96"/>
      <c r="K115" s="427">
        <v>1084</v>
      </c>
      <c r="L115" s="386">
        <v>2E-3</v>
      </c>
      <c r="M115" s="386">
        <v>1E-3</v>
      </c>
      <c r="N115" s="96"/>
      <c r="O115" s="749">
        <v>939.54843400000004</v>
      </c>
      <c r="P115" s="376">
        <v>4.0000000000000001E-3</v>
      </c>
      <c r="Q115" s="376">
        <v>2.7000000000000003E-2</v>
      </c>
      <c r="R115" s="96"/>
      <c r="S115" s="617"/>
      <c r="T115" s="386">
        <v>4.0000000000000001E-3</v>
      </c>
      <c r="U115" s="386">
        <v>2.7000000000000003E-2</v>
      </c>
      <c r="V115" s="96"/>
      <c r="W115" s="72"/>
      <c r="X115" s="72"/>
      <c r="Y115" s="72"/>
      <c r="Z115" s="96"/>
      <c r="AA115" s="72"/>
      <c r="AB115" s="72"/>
      <c r="AC115" s="72"/>
      <c r="AD115" s="96"/>
      <c r="AE115" s="72"/>
      <c r="AF115" s="72"/>
      <c r="AG115" s="72"/>
      <c r="AH115" s="96"/>
      <c r="AI115" s="72"/>
      <c r="AJ115" s="72"/>
      <c r="AK115" s="72"/>
      <c r="AL115" s="96"/>
      <c r="AM115" s="617">
        <v>1118</v>
      </c>
      <c r="AN115" s="623">
        <v>-0.2</v>
      </c>
      <c r="AO115" s="623">
        <v>4.4000000000000004</v>
      </c>
      <c r="AP115" s="96"/>
      <c r="AQ115" s="749">
        <v>1092</v>
      </c>
      <c r="AR115" s="376">
        <v>1.7000000000000001E-2</v>
      </c>
      <c r="AS115" s="96"/>
      <c r="AT115" s="749">
        <v>1066</v>
      </c>
      <c r="AU115" s="376">
        <v>1.3999999999999999E-2</v>
      </c>
      <c r="AV115" s="749">
        <v>1070</v>
      </c>
      <c r="AW115" s="376">
        <v>2.5000000000000001E-2</v>
      </c>
      <c r="AX115" s="96"/>
      <c r="AY115" s="126">
        <f t="shared" si="11"/>
        <v>1.6E-2</v>
      </c>
      <c r="AZ115" s="126">
        <f t="shared" si="12"/>
        <v>1E-3</v>
      </c>
      <c r="BA115" s="126">
        <f t="shared" si="13"/>
        <v>2.7000000000000003E-2</v>
      </c>
      <c r="BB115" s="126">
        <f t="shared" si="14"/>
        <v>2.5000000000000001E-2</v>
      </c>
      <c r="BC115" s="96"/>
      <c r="BD115" s="231">
        <v>-2.4E-2</v>
      </c>
      <c r="BE115" s="493"/>
      <c r="BF115" s="493"/>
      <c r="BG115" s="110"/>
      <c r="BH115" s="376"/>
      <c r="BI115" s="457"/>
      <c r="BJ115" s="457"/>
      <c r="BK115" s="427"/>
    </row>
    <row r="116" spans="1:63" customFormat="1">
      <c r="A116" s="61">
        <v>41883</v>
      </c>
      <c r="B116" s="743">
        <v>977.97716200000002</v>
      </c>
      <c r="C116" s="376">
        <v>3.0000000000000001E-3</v>
      </c>
      <c r="D116" s="376">
        <v>0.01</v>
      </c>
      <c r="E116" s="489">
        <f t="shared" si="10"/>
        <v>1.1677164297626001</v>
      </c>
      <c r="F116" s="96"/>
      <c r="G116" s="743">
        <v>1025.519849</v>
      </c>
      <c r="H116" s="376">
        <v>1E-3</v>
      </c>
      <c r="I116" s="376">
        <v>-0.01</v>
      </c>
      <c r="J116" s="96"/>
      <c r="K116" s="427">
        <v>1085</v>
      </c>
      <c r="L116" s="386">
        <v>1E-3</v>
      </c>
      <c r="M116" s="386">
        <v>-0.01</v>
      </c>
      <c r="N116" s="96"/>
      <c r="O116" s="749">
        <v>944.64675899999997</v>
      </c>
      <c r="P116" s="376">
        <v>5.0000000000000001E-3</v>
      </c>
      <c r="Q116" s="376">
        <v>2.5000000000000001E-2</v>
      </c>
      <c r="R116" s="96"/>
      <c r="S116" s="617"/>
      <c r="T116" s="386">
        <v>5.0000000000000001E-3</v>
      </c>
      <c r="U116" s="386">
        <v>2.5000000000000001E-2</v>
      </c>
      <c r="V116" s="96"/>
      <c r="W116" s="72"/>
      <c r="X116" s="72"/>
      <c r="Y116" s="72"/>
      <c r="Z116" s="96"/>
      <c r="AA116" s="72"/>
      <c r="AB116" s="72"/>
      <c r="AC116" s="72"/>
      <c r="AD116" s="96"/>
      <c r="AE116" s="72"/>
      <c r="AF116" s="72"/>
      <c r="AG116" s="72"/>
      <c r="AH116" s="96"/>
      <c r="AI116" s="72"/>
      <c r="AJ116" s="72"/>
      <c r="AK116" s="72"/>
      <c r="AL116" s="96"/>
      <c r="AM116" s="617">
        <v>1111</v>
      </c>
      <c r="AN116" s="623">
        <v>-0.6</v>
      </c>
      <c r="AO116" s="623">
        <v>1.3</v>
      </c>
      <c r="AP116" s="96"/>
      <c r="AQ116" s="749">
        <v>1096</v>
      </c>
      <c r="AR116" s="376">
        <v>1.6E-2</v>
      </c>
      <c r="AS116" s="96"/>
      <c r="AT116" s="749">
        <v>1050</v>
      </c>
      <c r="AU116" s="376">
        <v>-2.2000000000000002E-2</v>
      </c>
      <c r="AV116" s="749">
        <v>1058</v>
      </c>
      <c r="AW116" s="376">
        <v>-0.01</v>
      </c>
      <c r="AX116" s="96"/>
      <c r="AY116" s="126">
        <f t="shared" si="11"/>
        <v>0.01</v>
      </c>
      <c r="AZ116" s="126">
        <f t="shared" si="12"/>
        <v>-0.01</v>
      </c>
      <c r="BA116" s="126">
        <f t="shared" si="13"/>
        <v>2.5000000000000001E-2</v>
      </c>
      <c r="BB116" s="126">
        <f t="shared" si="14"/>
        <v>-0.01</v>
      </c>
      <c r="BC116" s="96"/>
      <c r="BD116" s="231">
        <v>-2.5000000000000001E-2</v>
      </c>
      <c r="BE116" s="493"/>
      <c r="BF116" s="493"/>
      <c r="BG116" s="110"/>
      <c r="BH116" s="376"/>
      <c r="BI116" s="457"/>
      <c r="BJ116" s="457"/>
      <c r="BK116" s="427"/>
    </row>
    <row r="117" spans="1:63" customFormat="1">
      <c r="A117" s="61">
        <v>41974</v>
      </c>
      <c r="B117" s="743">
        <v>976.34583999999995</v>
      </c>
      <c r="C117" s="376">
        <v>-2E-3</v>
      </c>
      <c r="D117" s="376">
        <v>8.0000000000000002E-3</v>
      </c>
      <c r="E117" s="489">
        <f t="shared" si="10"/>
        <v>1.1696675022449012</v>
      </c>
      <c r="F117" s="96"/>
      <c r="G117" s="743">
        <v>1017.013233</v>
      </c>
      <c r="H117" s="376">
        <v>-8.0000000000000002E-3</v>
      </c>
      <c r="I117" s="376">
        <v>-1.3000000000000001E-2</v>
      </c>
      <c r="J117" s="96"/>
      <c r="K117" s="427">
        <v>1076</v>
      </c>
      <c r="L117" s="386">
        <v>-8.0000000000000002E-3</v>
      </c>
      <c r="M117" s="386">
        <v>-1.2999999999999999E-2</v>
      </c>
      <c r="N117" s="96"/>
      <c r="O117" s="749">
        <v>947.56008699999995</v>
      </c>
      <c r="P117" s="376">
        <v>3.0000000000000001E-3</v>
      </c>
      <c r="Q117" s="376">
        <v>2.4E-2</v>
      </c>
      <c r="R117" s="96"/>
      <c r="S117" s="617"/>
      <c r="T117" s="386">
        <v>3.0000000000000001E-3</v>
      </c>
      <c r="U117" s="386">
        <v>2.4E-2</v>
      </c>
      <c r="V117" s="96"/>
      <c r="W117" s="72"/>
      <c r="X117" s="72"/>
      <c r="Y117" s="72"/>
      <c r="Z117" s="96"/>
      <c r="AA117" s="72"/>
      <c r="AB117" s="72"/>
      <c r="AC117" s="72"/>
      <c r="AD117" s="96"/>
      <c r="AE117" s="72"/>
      <c r="AF117" s="72"/>
      <c r="AG117" s="72"/>
      <c r="AH117" s="96"/>
      <c r="AI117" s="72"/>
      <c r="AJ117" s="72"/>
      <c r="AK117" s="72"/>
      <c r="AL117" s="96"/>
      <c r="AM117" s="617">
        <v>1105</v>
      </c>
      <c r="AN117" s="623">
        <v>-0.5</v>
      </c>
      <c r="AO117" s="623">
        <v>-2.1</v>
      </c>
      <c r="AP117" s="96"/>
      <c r="AQ117" s="749">
        <v>1102</v>
      </c>
      <c r="AR117" s="376">
        <v>1.8000000000000002E-2</v>
      </c>
      <c r="AS117" s="96"/>
      <c r="AT117" s="749">
        <v>1046</v>
      </c>
      <c r="AU117" s="376">
        <v>-1.9E-2</v>
      </c>
      <c r="AV117" s="749">
        <v>1057</v>
      </c>
      <c r="AW117" s="376">
        <v>-8.0000000000000002E-3</v>
      </c>
      <c r="AX117" s="96"/>
      <c r="AY117" s="126">
        <f t="shared" si="11"/>
        <v>8.0000000000000002E-3</v>
      </c>
      <c r="AZ117" s="126">
        <f t="shared" si="12"/>
        <v>-1.3000000000000001E-2</v>
      </c>
      <c r="BA117" s="126">
        <f t="shared" si="13"/>
        <v>2.4E-2</v>
      </c>
      <c r="BB117" s="126">
        <f t="shared" si="14"/>
        <v>-8.0000000000000002E-3</v>
      </c>
      <c r="BC117" s="96"/>
      <c r="BD117" s="231">
        <v>-3.1E-2</v>
      </c>
      <c r="BE117" s="493"/>
      <c r="BF117" s="493"/>
      <c r="BG117" s="110"/>
      <c r="BH117" s="376"/>
      <c r="BI117" s="457"/>
      <c r="BJ117" s="457"/>
      <c r="BK117" s="427"/>
    </row>
    <row r="118" spans="1:63">
      <c r="A118" s="61">
        <v>42064</v>
      </c>
      <c r="B118" s="743">
        <v>974.714519</v>
      </c>
      <c r="C118" s="376">
        <v>-2E-3</v>
      </c>
      <c r="D118" s="376">
        <v>3.0000000000000001E-3</v>
      </c>
      <c r="E118" s="489">
        <f t="shared" si="10"/>
        <v>1.1716251043142614</v>
      </c>
      <c r="F118" s="96"/>
      <c r="G118" s="743">
        <v>998.10964100000001</v>
      </c>
      <c r="H118" s="376">
        <v>-1.9E-2</v>
      </c>
      <c r="I118" s="376">
        <v>-2.4E-2</v>
      </c>
      <c r="J118" s="96"/>
      <c r="K118" s="419"/>
      <c r="L118" s="386">
        <v>-1.9E-2</v>
      </c>
      <c r="M118" s="386">
        <v>-2.4E-2</v>
      </c>
      <c r="N118" s="96"/>
      <c r="O118" s="749">
        <v>958.48506899999995</v>
      </c>
      <c r="P118" s="376">
        <v>1.2E-2</v>
      </c>
      <c r="Q118" s="376">
        <v>2.4E-2</v>
      </c>
      <c r="R118" s="96"/>
      <c r="S118" s="617"/>
      <c r="T118" s="386">
        <v>1.2E-2</v>
      </c>
      <c r="U118" s="386">
        <v>2.4E-2</v>
      </c>
      <c r="AM118" s="617">
        <v>1110</v>
      </c>
      <c r="AN118" s="623">
        <v>0.5</v>
      </c>
      <c r="AO118" s="623">
        <v>-0.9</v>
      </c>
      <c r="AP118" s="96"/>
      <c r="AQ118" s="749">
        <v>1105</v>
      </c>
      <c r="AR118" s="376">
        <v>1.7000000000000001E-2</v>
      </c>
      <c r="AS118" s="96"/>
      <c r="AT118" s="749">
        <v>1034</v>
      </c>
      <c r="AU118" s="376">
        <v>-0.04</v>
      </c>
      <c r="AV118" s="749">
        <v>1048</v>
      </c>
      <c r="AW118" s="376">
        <v>-2.5000000000000001E-2</v>
      </c>
      <c r="AX118" s="96"/>
      <c r="AY118" s="126">
        <f t="shared" si="11"/>
        <v>3.0000000000000001E-3</v>
      </c>
      <c r="AZ118" s="126">
        <f t="shared" si="12"/>
        <v>-2.4E-2</v>
      </c>
      <c r="BA118" s="126">
        <f t="shared" si="13"/>
        <v>2.4E-2</v>
      </c>
      <c r="BB118" s="126">
        <f t="shared" si="14"/>
        <v>-2.5000000000000001E-2</v>
      </c>
      <c r="BC118" s="96"/>
      <c r="BD118" s="231">
        <v>-3.4000000000000002E-2</v>
      </c>
      <c r="BE118" s="493"/>
      <c r="BF118" s="493"/>
      <c r="BG118" s="110"/>
      <c r="BH118" s="376"/>
      <c r="BI118" s="457"/>
      <c r="BJ118" s="457"/>
    </row>
    <row r="119" spans="1:63">
      <c r="A119" s="61">
        <v>42156</v>
      </c>
      <c r="B119" s="743">
        <v>978.792822</v>
      </c>
      <c r="C119" s="376">
        <v>4.0000000000000001E-3</v>
      </c>
      <c r="D119" s="376">
        <v>4.0000000000000001E-3</v>
      </c>
      <c r="E119" s="489">
        <f t="shared" si="10"/>
        <v>1.1667433335550146</v>
      </c>
      <c r="F119" s="96"/>
      <c r="G119" s="743">
        <v>1006.616257</v>
      </c>
      <c r="H119" s="376">
        <v>9.0000000000000011E-3</v>
      </c>
      <c r="I119" s="376">
        <v>-1.8000000000000002E-2</v>
      </c>
      <c r="J119" s="96"/>
      <c r="K119" s="419"/>
      <c r="L119" s="386">
        <v>8.9999999999999993E-3</v>
      </c>
      <c r="M119" s="386">
        <v>-1.7999999999999999E-2</v>
      </c>
      <c r="N119" s="96"/>
      <c r="O119" s="749">
        <v>959.21340099999998</v>
      </c>
      <c r="P119" s="376">
        <v>1E-3</v>
      </c>
      <c r="Q119" s="376">
        <v>2.1000000000000001E-2</v>
      </c>
      <c r="R119" s="96"/>
      <c r="S119" s="617"/>
      <c r="T119" s="386">
        <v>1E-3</v>
      </c>
      <c r="U119" s="386">
        <v>2.1000000000000001E-2</v>
      </c>
      <c r="AM119" s="617">
        <v>1123</v>
      </c>
      <c r="AN119" s="623">
        <v>1.2</v>
      </c>
      <c r="AO119" s="623">
        <v>0.4</v>
      </c>
      <c r="AP119" s="96"/>
      <c r="AQ119" s="749">
        <v>1110</v>
      </c>
      <c r="AR119" s="376">
        <v>1.6E-2</v>
      </c>
      <c r="AS119" s="96"/>
      <c r="AT119" s="749">
        <v>1031</v>
      </c>
      <c r="AU119" s="376">
        <v>-3.3000000000000002E-2</v>
      </c>
      <c r="AV119" s="749">
        <v>1046</v>
      </c>
      <c r="AW119" s="376">
        <v>-2.2000000000000002E-2</v>
      </c>
      <c r="AX119" s="96"/>
      <c r="AY119" s="126">
        <f t="shared" si="11"/>
        <v>4.0000000000000001E-3</v>
      </c>
      <c r="AZ119" s="126">
        <f t="shared" si="12"/>
        <v>-1.8000000000000002E-2</v>
      </c>
      <c r="BA119" s="126">
        <f t="shared" si="13"/>
        <v>2.1000000000000001E-2</v>
      </c>
      <c r="BB119" s="126">
        <f t="shared" si="14"/>
        <v>-2.2000000000000002E-2</v>
      </c>
      <c r="BC119" s="96"/>
      <c r="BD119" s="231">
        <v>-3.4000000000000002E-2</v>
      </c>
      <c r="BE119" s="493"/>
      <c r="BF119" s="493"/>
      <c r="BG119" s="110"/>
      <c r="BH119" s="376"/>
      <c r="BI119" s="457"/>
      <c r="BJ119" s="457"/>
    </row>
    <row r="120" spans="1:63">
      <c r="A120" s="61">
        <v>42248</v>
      </c>
      <c r="B120" s="743">
        <v>982.05546500000003</v>
      </c>
      <c r="C120" s="376">
        <v>3.0000000000000001E-3</v>
      </c>
      <c r="D120" s="376">
        <v>4.0000000000000001E-3</v>
      </c>
      <c r="E120" s="489">
        <f t="shared" si="10"/>
        <v>1.1628671095476262</v>
      </c>
      <c r="F120" s="96"/>
      <c r="G120" s="743">
        <v>1013.232514</v>
      </c>
      <c r="H120" s="376">
        <v>6.9999999999999993E-3</v>
      </c>
      <c r="I120" s="376">
        <v>-1.2E-2</v>
      </c>
      <c r="J120" s="96"/>
      <c r="K120" s="457">
        <v>1072</v>
      </c>
      <c r="L120" s="386">
        <v>7.0000000000000001E-3</v>
      </c>
      <c r="M120" s="386">
        <v>-1.2E-2</v>
      </c>
      <c r="N120" s="96"/>
      <c r="O120" s="749">
        <v>959.21340099999998</v>
      </c>
      <c r="P120" s="376">
        <v>0</v>
      </c>
      <c r="Q120" s="376">
        <v>1.4999999999999999E-2</v>
      </c>
      <c r="R120" s="96"/>
      <c r="S120" s="617"/>
      <c r="T120" s="386">
        <v>0</v>
      </c>
      <c r="U120" s="386">
        <v>1.4999999999999999E-2</v>
      </c>
      <c r="AM120" s="617">
        <v>1118</v>
      </c>
      <c r="AN120" s="623">
        <v>-0.4</v>
      </c>
      <c r="AO120" s="623">
        <v>0.6</v>
      </c>
      <c r="AP120" s="96"/>
      <c r="AQ120" s="749">
        <v>1114</v>
      </c>
      <c r="AR120" s="376">
        <v>1.6E-2</v>
      </c>
      <c r="AS120" s="96"/>
      <c r="AT120" s="749">
        <v>1048</v>
      </c>
      <c r="AU120" s="376">
        <v>-2E-3</v>
      </c>
      <c r="AV120" s="749">
        <v>1060</v>
      </c>
      <c r="AW120" s="376">
        <v>2E-3</v>
      </c>
      <c r="AX120" s="96"/>
      <c r="AY120" s="126">
        <f t="shared" si="11"/>
        <v>4.0000000000000001E-3</v>
      </c>
      <c r="AZ120" s="126">
        <f t="shared" si="12"/>
        <v>-1.2E-2</v>
      </c>
      <c r="BA120" s="126">
        <f t="shared" si="13"/>
        <v>1.4999999999999999E-2</v>
      </c>
      <c r="BB120" s="126">
        <f t="shared" si="14"/>
        <v>2E-3</v>
      </c>
      <c r="BC120" s="96"/>
      <c r="BD120" s="231">
        <v>-3.1E-2</v>
      </c>
      <c r="BE120" s="493"/>
      <c r="BF120" s="493"/>
      <c r="BG120" s="110"/>
      <c r="BH120" s="376"/>
      <c r="BI120" s="457"/>
      <c r="BJ120" s="457"/>
    </row>
    <row r="121" spans="1:63">
      <c r="A121" s="61">
        <v>42339</v>
      </c>
      <c r="B121" s="743">
        <v>977.16150100000004</v>
      </c>
      <c r="C121" s="376">
        <v>-5.0000000000000001E-3</v>
      </c>
      <c r="D121" s="376">
        <v>1E-3</v>
      </c>
      <c r="E121" s="489">
        <f t="shared" si="10"/>
        <v>1.1686911516993954</v>
      </c>
      <c r="F121" s="96"/>
      <c r="G121" s="743">
        <v>995.27410199999997</v>
      </c>
      <c r="H121" s="376">
        <v>-1.8000000000000002E-2</v>
      </c>
      <c r="I121" s="376">
        <v>-2.1000000000000001E-2</v>
      </c>
      <c r="J121" s="96"/>
      <c r="K121" s="457">
        <v>1053</v>
      </c>
      <c r="L121" s="386">
        <v>-1.7999999999999999E-2</v>
      </c>
      <c r="M121" s="386">
        <v>-2.1000000000000001E-2</v>
      </c>
      <c r="N121" s="96"/>
      <c r="O121" s="749">
        <v>964.31172600000002</v>
      </c>
      <c r="P121" s="376">
        <v>5.0000000000000001E-3</v>
      </c>
      <c r="Q121" s="376">
        <v>1.8000000000000002E-2</v>
      </c>
      <c r="R121" s="96"/>
      <c r="S121" s="617"/>
      <c r="T121" s="386">
        <v>5.0000000000000001E-3</v>
      </c>
      <c r="U121" s="386">
        <v>1.7999999999999999E-2</v>
      </c>
      <c r="AM121" s="617">
        <v>1110</v>
      </c>
      <c r="AN121" s="623">
        <v>-0.7</v>
      </c>
      <c r="AO121" s="623">
        <v>0.5</v>
      </c>
      <c r="AP121" s="96"/>
      <c r="AQ121" s="749">
        <v>1119</v>
      </c>
      <c r="AR121" s="376">
        <v>1.4999999999999999E-2</v>
      </c>
      <c r="AS121" s="96"/>
      <c r="AT121" s="749">
        <v>1035</v>
      </c>
      <c r="AU121" s="376">
        <v>-1.1000000000000001E-2</v>
      </c>
      <c r="AV121" s="749">
        <v>1051</v>
      </c>
      <c r="AW121" s="376">
        <v>-6.0000000000000001E-3</v>
      </c>
      <c r="AX121" s="96"/>
      <c r="AY121" s="126">
        <f t="shared" si="11"/>
        <v>1E-3</v>
      </c>
      <c r="AZ121" s="126">
        <f t="shared" si="12"/>
        <v>-2.1000000000000001E-2</v>
      </c>
      <c r="BA121" s="126">
        <f t="shared" si="13"/>
        <v>1.8000000000000002E-2</v>
      </c>
      <c r="BB121" s="126">
        <f t="shared" si="14"/>
        <v>-6.0000000000000001E-3</v>
      </c>
      <c r="BC121" s="96"/>
      <c r="BD121" s="231">
        <v>-2.7999999999999997E-2</v>
      </c>
      <c r="BG121" s="110"/>
      <c r="BH121" s="376"/>
      <c r="BI121" s="457"/>
      <c r="BJ121" s="457"/>
    </row>
    <row r="122" spans="1:63">
      <c r="A122" s="61">
        <v>42430</v>
      </c>
      <c r="B122" s="743">
        <v>978.792822</v>
      </c>
      <c r="C122" s="376">
        <v>2E-3</v>
      </c>
      <c r="D122" s="376">
        <v>4.0000000000000001E-3</v>
      </c>
      <c r="E122" s="489">
        <f t="shared" si="10"/>
        <v>1.1667433335550146</v>
      </c>
      <c r="F122" s="96"/>
      <c r="G122" s="743">
        <v>985.82230600000003</v>
      </c>
      <c r="H122" s="376">
        <v>-9.0000000000000011E-3</v>
      </c>
      <c r="I122" s="376">
        <v>-1.2E-2</v>
      </c>
      <c r="J122" s="96"/>
      <c r="K122" s="457">
        <v>1043</v>
      </c>
      <c r="L122" s="386">
        <v>-8.9999999999999993E-3</v>
      </c>
      <c r="M122" s="386">
        <v>-1.2E-2</v>
      </c>
      <c r="N122" s="96"/>
      <c r="O122" s="749">
        <v>973.78004399999998</v>
      </c>
      <c r="P122" s="376">
        <v>0.01</v>
      </c>
      <c r="Q122" s="376">
        <v>1.6E-2</v>
      </c>
      <c r="R122" s="96"/>
      <c r="S122" s="617"/>
      <c r="T122" s="386">
        <v>0.01</v>
      </c>
      <c r="U122" s="386">
        <v>1.6E-2</v>
      </c>
      <c r="AM122" s="617">
        <v>1122</v>
      </c>
      <c r="AN122" s="623">
        <v>1.1000000000000001</v>
      </c>
      <c r="AO122" s="623">
        <v>1.1000000000000001</v>
      </c>
      <c r="AP122" s="96"/>
      <c r="AQ122" s="749">
        <v>1123</v>
      </c>
      <c r="AR122" s="376">
        <v>1.6E-2</v>
      </c>
      <c r="AS122" s="96"/>
      <c r="AT122" s="749">
        <v>1025</v>
      </c>
      <c r="AU122" s="376">
        <v>-9.0000000000000011E-3</v>
      </c>
      <c r="AV122" s="749">
        <v>1049</v>
      </c>
      <c r="AW122" s="376">
        <v>1E-3</v>
      </c>
      <c r="AX122" s="96"/>
      <c r="AY122" s="126">
        <f t="shared" si="11"/>
        <v>4.0000000000000001E-3</v>
      </c>
      <c r="AZ122" s="126">
        <f t="shared" si="12"/>
        <v>-1.2E-2</v>
      </c>
      <c r="BA122" s="126">
        <f t="shared" si="13"/>
        <v>1.6E-2</v>
      </c>
      <c r="BB122" s="126">
        <f t="shared" si="14"/>
        <v>1E-3</v>
      </c>
      <c r="BC122" s="96"/>
      <c r="BD122" s="231">
        <v>-2.5000000000000001E-2</v>
      </c>
      <c r="BG122" s="110"/>
      <c r="BH122" s="376"/>
      <c r="BI122" s="457"/>
      <c r="BJ122" s="457"/>
    </row>
    <row r="123" spans="1:63" ht="15" customHeight="1">
      <c r="A123" s="61">
        <v>42522</v>
      </c>
      <c r="B123" s="743">
        <v>982.871126</v>
      </c>
      <c r="C123" s="376">
        <v>4.0000000000000001E-3</v>
      </c>
      <c r="D123" s="376">
        <v>4.0000000000000001E-3</v>
      </c>
      <c r="E123" s="489">
        <f t="shared" si="10"/>
        <v>1.1619020742298212</v>
      </c>
      <c r="F123" s="96"/>
      <c r="G123" s="743">
        <v>991.49338399999999</v>
      </c>
      <c r="H123" s="376">
        <v>6.0000000000000001E-3</v>
      </c>
      <c r="I123" s="376">
        <v>-1.4999999999999999E-2</v>
      </c>
      <c r="J123" s="96"/>
      <c r="K123" s="457">
        <v>1049</v>
      </c>
      <c r="L123" s="386">
        <v>6.0000000000000001E-3</v>
      </c>
      <c r="M123" s="386">
        <v>-1.4999999999999999E-2</v>
      </c>
      <c r="N123" s="96"/>
      <c r="O123" s="749">
        <v>976.69337199999995</v>
      </c>
      <c r="P123" s="376">
        <v>3.0000000000000001E-3</v>
      </c>
      <c r="Q123" s="376">
        <v>1.8000000000000002E-2</v>
      </c>
      <c r="R123" s="96"/>
      <c r="S123" s="617"/>
      <c r="T123" s="386">
        <v>3.0000000000000001E-3</v>
      </c>
      <c r="U123" s="386">
        <v>1.7999999999999999E-2</v>
      </c>
      <c r="AM123" s="617">
        <v>1125</v>
      </c>
      <c r="AN123" s="623">
        <v>0.3</v>
      </c>
      <c r="AO123" s="623">
        <v>0.2</v>
      </c>
      <c r="AP123" s="96"/>
      <c r="AQ123" s="749">
        <v>1127</v>
      </c>
      <c r="AR123" s="376">
        <v>1.4999999999999999E-2</v>
      </c>
      <c r="AS123" s="96"/>
      <c r="AT123" s="749">
        <v>1034</v>
      </c>
      <c r="AU123" s="376">
        <v>3.0000000000000001E-3</v>
      </c>
      <c r="AV123" s="749">
        <v>1051</v>
      </c>
      <c r="AW123" s="376">
        <v>5.0000000000000001E-3</v>
      </c>
      <c r="AX123" s="96"/>
      <c r="AY123" s="126">
        <f t="shared" si="11"/>
        <v>4.0000000000000001E-3</v>
      </c>
      <c r="AZ123" s="126">
        <f t="shared" si="12"/>
        <v>-1.4999999999999999E-2</v>
      </c>
      <c r="BA123" s="126">
        <f t="shared" si="13"/>
        <v>1.8000000000000002E-2</v>
      </c>
      <c r="BB123" s="126">
        <f t="shared" si="14"/>
        <v>5.0000000000000001E-3</v>
      </c>
      <c r="BC123" s="96"/>
      <c r="BD123" s="231">
        <v>-2.1000000000000001E-2</v>
      </c>
      <c r="BG123" s="110"/>
      <c r="BH123" s="376"/>
      <c r="BI123" s="457"/>
      <c r="BJ123" s="457"/>
    </row>
    <row r="124" spans="1:63">
      <c r="A124" s="61">
        <v>42614</v>
      </c>
      <c r="B124" s="743">
        <v>986.13376800000003</v>
      </c>
      <c r="C124" s="376">
        <v>3.0000000000000001E-3</v>
      </c>
      <c r="D124" s="376">
        <v>4.0000000000000001E-3</v>
      </c>
      <c r="E124" s="489">
        <f t="shared" si="10"/>
        <v>1.1580578995039545</v>
      </c>
      <c r="F124" s="96"/>
      <c r="G124" s="743">
        <v>991.49338399999999</v>
      </c>
      <c r="H124" s="376">
        <v>0</v>
      </c>
      <c r="I124" s="376">
        <v>-2.1000000000000001E-2</v>
      </c>
      <c r="J124" s="96"/>
      <c r="K124" s="457">
        <v>1049</v>
      </c>
      <c r="L124" s="386">
        <v>0</v>
      </c>
      <c r="M124" s="386">
        <v>-2.1000000000000001E-2</v>
      </c>
      <c r="N124" s="96"/>
      <c r="O124" s="749">
        <v>981.791697</v>
      </c>
      <c r="P124" s="376">
        <v>5.0000000000000001E-3</v>
      </c>
      <c r="Q124" s="376">
        <v>2.4E-2</v>
      </c>
      <c r="R124" s="96"/>
      <c r="S124" s="617"/>
      <c r="T124" s="386">
        <v>5.0000000000000001E-3</v>
      </c>
      <c r="U124" s="386">
        <v>2.4E-2</v>
      </c>
      <c r="AM124" s="617">
        <v>1135</v>
      </c>
      <c r="AN124" s="623">
        <v>0.9</v>
      </c>
      <c r="AO124" s="623">
        <v>1.5</v>
      </c>
      <c r="AP124" s="96"/>
      <c r="AQ124" s="749">
        <v>1132</v>
      </c>
      <c r="AR124" s="376">
        <v>1.6E-2</v>
      </c>
      <c r="AS124" s="96"/>
      <c r="AT124" s="749">
        <v>1049</v>
      </c>
      <c r="AU124" s="376">
        <v>1E-3</v>
      </c>
      <c r="AV124" s="749">
        <v>1061</v>
      </c>
      <c r="AW124" s="376">
        <v>1E-3</v>
      </c>
      <c r="AX124" s="96"/>
      <c r="AY124" s="126">
        <f t="shared" si="11"/>
        <v>4.0000000000000001E-3</v>
      </c>
      <c r="AZ124" s="126">
        <f t="shared" si="12"/>
        <v>-2.1000000000000001E-2</v>
      </c>
      <c r="BA124" s="126">
        <f t="shared" si="13"/>
        <v>2.4E-2</v>
      </c>
      <c r="BB124" s="126">
        <f t="shared" si="14"/>
        <v>1E-3</v>
      </c>
      <c r="BC124" s="96"/>
      <c r="BD124" s="231">
        <v>-2.2000000000000002E-2</v>
      </c>
      <c r="BG124" s="110"/>
      <c r="BH124" s="376"/>
      <c r="BI124" s="457"/>
      <c r="BJ124" s="457"/>
    </row>
    <row r="125" spans="1:63" ht="15" customHeight="1">
      <c r="A125" s="61">
        <v>42705</v>
      </c>
      <c r="B125" s="743">
        <v>990.21207200000003</v>
      </c>
      <c r="C125" s="376">
        <v>4.0000000000000001E-3</v>
      </c>
      <c r="D125" s="376">
        <v>1.3000000000000001E-2</v>
      </c>
      <c r="E125" s="489">
        <f t="shared" si="10"/>
        <v>1.1532883028717509</v>
      </c>
      <c r="F125" s="96"/>
      <c r="G125" s="743">
        <v>994.32892200000003</v>
      </c>
      <c r="H125" s="376">
        <v>3.0000000000000001E-3</v>
      </c>
      <c r="I125" s="376">
        <v>-1E-3</v>
      </c>
      <c r="J125" s="96"/>
      <c r="K125" s="457">
        <v>1052</v>
      </c>
      <c r="L125" s="386">
        <v>3.0000000000000001E-3</v>
      </c>
      <c r="M125" s="386">
        <v>-1E-3</v>
      </c>
      <c r="N125" s="96"/>
      <c r="O125" s="749">
        <v>987.61835399999995</v>
      </c>
      <c r="P125" s="376">
        <v>6.0000000000000001E-3</v>
      </c>
      <c r="Q125" s="376">
        <v>2.4E-2</v>
      </c>
      <c r="R125" s="96"/>
      <c r="S125" s="617"/>
      <c r="T125" s="386">
        <v>6.0000000000000001E-3</v>
      </c>
      <c r="U125" s="386">
        <v>2.4E-2</v>
      </c>
      <c r="AM125" s="617">
        <v>1157</v>
      </c>
      <c r="AN125" s="623">
        <v>1.9</v>
      </c>
      <c r="AO125" s="623">
        <v>4.2</v>
      </c>
      <c r="AP125" s="96"/>
      <c r="AQ125" s="749">
        <v>1137</v>
      </c>
      <c r="AR125" s="376">
        <v>1.6E-2</v>
      </c>
      <c r="AS125" s="96"/>
      <c r="AT125" s="749">
        <v>1059</v>
      </c>
      <c r="AU125" s="376">
        <v>2.3E-2</v>
      </c>
      <c r="AV125" s="749">
        <v>1077</v>
      </c>
      <c r="AW125" s="376">
        <v>2.5000000000000001E-2</v>
      </c>
      <c r="AX125" s="96"/>
      <c r="AY125" s="126">
        <f t="shared" si="11"/>
        <v>1.3000000000000001E-2</v>
      </c>
      <c r="AZ125" s="126">
        <f t="shared" si="12"/>
        <v>-1E-3</v>
      </c>
      <c r="BA125" s="126">
        <f t="shared" si="13"/>
        <v>2.4E-2</v>
      </c>
      <c r="BB125" s="126">
        <f t="shared" si="14"/>
        <v>2.5000000000000001E-2</v>
      </c>
      <c r="BC125" s="96"/>
      <c r="BD125" s="231">
        <v>-2.1000000000000001E-2</v>
      </c>
      <c r="BG125" s="110"/>
      <c r="BH125" s="376"/>
      <c r="BI125" s="457"/>
      <c r="BJ125" s="457"/>
    </row>
    <row r="126" spans="1:63">
      <c r="A126" s="61">
        <v>42795</v>
      </c>
      <c r="B126" s="743">
        <v>1000</v>
      </c>
      <c r="C126" s="376">
        <v>0.01</v>
      </c>
      <c r="D126" s="376">
        <v>2.2000000000000002E-2</v>
      </c>
      <c r="E126" s="489">
        <f t="shared" si="10"/>
        <v>1.1419999999999999</v>
      </c>
      <c r="F126" s="96"/>
      <c r="G126" s="743">
        <v>1001.890359</v>
      </c>
      <c r="H126" s="376">
        <v>8.0000000000000002E-3</v>
      </c>
      <c r="I126" s="376">
        <v>1.6E-2</v>
      </c>
      <c r="J126" s="96"/>
      <c r="K126" s="457">
        <v>1060</v>
      </c>
      <c r="L126" s="386">
        <v>8.0000000000000002E-3</v>
      </c>
      <c r="M126" s="386">
        <v>1.6E-2</v>
      </c>
      <c r="N126" s="96"/>
      <c r="O126" s="749">
        <v>997.81500400000004</v>
      </c>
      <c r="P126" s="376">
        <v>0.01</v>
      </c>
      <c r="Q126" s="376">
        <v>2.5000000000000001E-2</v>
      </c>
      <c r="R126" s="96"/>
      <c r="S126" s="617"/>
      <c r="T126" s="386">
        <v>0.01</v>
      </c>
      <c r="U126" s="386">
        <v>2.5000000000000001E-2</v>
      </c>
      <c r="AM126" s="617">
        <v>1165</v>
      </c>
      <c r="AN126" s="623">
        <v>0.7</v>
      </c>
      <c r="AO126" s="623">
        <v>3.8</v>
      </c>
      <c r="AP126" s="96"/>
      <c r="AQ126" s="749">
        <v>1141</v>
      </c>
      <c r="AR126" s="376">
        <v>1.6E-2</v>
      </c>
      <c r="AS126" s="96"/>
      <c r="AT126" s="749">
        <v>1068</v>
      </c>
      <c r="AU126" s="376">
        <v>4.2000000000000003E-2</v>
      </c>
      <c r="AV126" s="749">
        <v>1092</v>
      </c>
      <c r="AW126" s="376">
        <v>4.0999999999999995E-2</v>
      </c>
      <c r="AX126" s="96"/>
      <c r="AY126" s="126">
        <f t="shared" si="11"/>
        <v>2.2000000000000002E-2</v>
      </c>
      <c r="AZ126" s="126">
        <f t="shared" si="12"/>
        <v>1.6E-2</v>
      </c>
      <c r="BA126" s="126">
        <f t="shared" si="13"/>
        <v>2.5000000000000001E-2</v>
      </c>
      <c r="BB126" s="126">
        <f t="shared" si="14"/>
        <v>4.0999999999999995E-2</v>
      </c>
      <c r="BC126" s="96"/>
      <c r="BD126" s="231">
        <v>-2.5000000000000001E-2</v>
      </c>
      <c r="BG126" s="110"/>
      <c r="BH126" s="376"/>
      <c r="BI126" s="457"/>
      <c r="BJ126" s="457"/>
    </row>
    <row r="127" spans="1:63">
      <c r="A127" s="572">
        <v>42887</v>
      </c>
      <c r="B127" s="743">
        <v>1000</v>
      </c>
      <c r="C127" s="376">
        <v>0</v>
      </c>
      <c r="D127" s="376">
        <v>1.7000000000000001E-2</v>
      </c>
      <c r="E127" s="489">
        <f t="shared" si="10"/>
        <v>1.1419999999999999</v>
      </c>
      <c r="F127" s="96"/>
      <c r="G127" s="743">
        <v>1000</v>
      </c>
      <c r="H127" s="376">
        <v>-2E-3</v>
      </c>
      <c r="I127" s="376">
        <v>9.0000000000000011E-3</v>
      </c>
      <c r="J127" s="96"/>
      <c r="K127" s="71">
        <v>1058</v>
      </c>
      <c r="L127" s="386">
        <v>-2E-3</v>
      </c>
      <c r="M127" s="386">
        <v>8.9999999999999993E-3</v>
      </c>
      <c r="N127" s="96"/>
      <c r="O127" s="749">
        <v>1000</v>
      </c>
      <c r="P127" s="376">
        <v>2E-3</v>
      </c>
      <c r="Q127" s="376">
        <v>2.4E-2</v>
      </c>
      <c r="R127" s="96"/>
      <c r="S127" s="617"/>
      <c r="T127" s="386">
        <v>2E-3</v>
      </c>
      <c r="U127" s="386">
        <v>2.4E-2</v>
      </c>
      <c r="AM127" s="617">
        <v>1161</v>
      </c>
      <c r="AN127" s="623">
        <v>-0.3</v>
      </c>
      <c r="AO127" s="623">
        <v>3.2</v>
      </c>
      <c r="AP127" s="96"/>
      <c r="AQ127" s="749">
        <v>1146</v>
      </c>
      <c r="AR127" s="376">
        <v>1.7000000000000001E-2</v>
      </c>
      <c r="AS127" s="96"/>
      <c r="AT127" s="749">
        <v>1084</v>
      </c>
      <c r="AU127" s="376">
        <v>4.8000000000000001E-2</v>
      </c>
      <c r="AV127" s="749">
        <v>1106</v>
      </c>
      <c r="AW127" s="376">
        <v>5.2000000000000005E-2</v>
      </c>
      <c r="AX127" s="96"/>
      <c r="AY127" s="126">
        <f t="shared" si="11"/>
        <v>1.7000000000000001E-2</v>
      </c>
      <c r="AZ127" s="126">
        <f t="shared" si="12"/>
        <v>9.0000000000000011E-3</v>
      </c>
      <c r="BA127" s="126">
        <f t="shared" si="13"/>
        <v>2.4E-2</v>
      </c>
      <c r="BB127" s="126">
        <f t="shared" si="14"/>
        <v>5.2000000000000005E-2</v>
      </c>
      <c r="BC127" s="96"/>
      <c r="BD127" s="231">
        <v>-2.5000000000000001E-2</v>
      </c>
      <c r="BF127" s="71" t="s">
        <v>871</v>
      </c>
      <c r="BG127" s="110"/>
      <c r="BI127" s="457"/>
      <c r="BJ127" s="457"/>
    </row>
    <row r="128" spans="1:63">
      <c r="A128" s="61">
        <v>42979</v>
      </c>
      <c r="B128" s="743">
        <v>1004.893964</v>
      </c>
      <c r="C128" s="376">
        <v>5.0000000000000001E-3</v>
      </c>
      <c r="D128" s="376">
        <v>1.9E-2</v>
      </c>
      <c r="E128" s="489">
        <f t="shared" si="10"/>
        <v>1.1364383118137626</v>
      </c>
      <c r="F128" s="96"/>
      <c r="G128" s="743">
        <v>1002</v>
      </c>
      <c r="H128" s="376">
        <v>2E-3</v>
      </c>
      <c r="I128" s="376">
        <v>0.01</v>
      </c>
      <c r="J128" s="96"/>
      <c r="K128" s="71">
        <v>1060</v>
      </c>
      <c r="L128" s="386">
        <v>2E-3</v>
      </c>
      <c r="M128" s="386">
        <v>0.01</v>
      </c>
      <c r="N128" s="96"/>
      <c r="O128" s="749">
        <v>1007</v>
      </c>
      <c r="P128" s="376">
        <v>6.9999999999999993E-3</v>
      </c>
      <c r="Q128" s="376">
        <v>2.6000000000000002E-2</v>
      </c>
      <c r="R128" s="96"/>
      <c r="S128" s="617"/>
      <c r="T128" s="386">
        <v>7.0000000000000001E-3</v>
      </c>
      <c r="U128" s="386">
        <v>2.5999999999999999E-2</v>
      </c>
      <c r="AM128" s="617">
        <v>1176</v>
      </c>
      <c r="AN128" s="623">
        <v>1.3</v>
      </c>
      <c r="AO128" s="623">
        <v>3.6</v>
      </c>
      <c r="AP128" s="96"/>
      <c r="AQ128" s="749">
        <v>1153</v>
      </c>
      <c r="AR128" s="376">
        <v>1.9E-2</v>
      </c>
      <c r="AS128" s="96"/>
      <c r="AT128" s="749">
        <v>1096</v>
      </c>
      <c r="AU128" s="376">
        <v>4.4999999999999998E-2</v>
      </c>
      <c r="AV128" s="749">
        <v>1117</v>
      </c>
      <c r="AW128" s="376">
        <v>5.2999999999999999E-2</v>
      </c>
      <c r="AX128" s="96"/>
      <c r="AY128" s="126">
        <f t="shared" si="11"/>
        <v>1.9E-2</v>
      </c>
      <c r="AZ128" s="126">
        <f t="shared" ref="AZ128" si="17">+I128</f>
        <v>0.01</v>
      </c>
      <c r="BA128" s="126">
        <f t="shared" ref="BA128" si="18">+Q128</f>
        <v>2.6000000000000002E-2</v>
      </c>
      <c r="BB128" s="126">
        <f t="shared" si="14"/>
        <v>5.2999999999999999E-2</v>
      </c>
      <c r="BC128" s="96"/>
      <c r="BD128" s="231">
        <v>-2.6000000000000002E-2</v>
      </c>
      <c r="BF128" s="71" t="s">
        <v>911</v>
      </c>
      <c r="BG128" s="110"/>
    </row>
    <row r="129" spans="1:59">
      <c r="A129" s="61">
        <v>43070</v>
      </c>
      <c r="B129" s="743">
        <v>1006</v>
      </c>
      <c r="C129" s="376">
        <v>1E-3</v>
      </c>
      <c r="D129" s="376">
        <v>1.6E-2</v>
      </c>
      <c r="E129" s="489">
        <f t="shared" si="10"/>
        <v>1.1351888667992047</v>
      </c>
      <c r="F129" s="96"/>
      <c r="G129" s="743">
        <v>999</v>
      </c>
      <c r="H129" s="376">
        <v>-3.0000000000000001E-3</v>
      </c>
      <c r="I129" s="376">
        <v>5.0000000000000001E-3</v>
      </c>
      <c r="J129" s="96"/>
      <c r="K129" s="419"/>
      <c r="L129" s="620"/>
      <c r="M129" s="620"/>
      <c r="N129" s="96"/>
      <c r="O129" s="749">
        <v>1012</v>
      </c>
      <c r="P129" s="376">
        <v>5.0000000000000001E-3</v>
      </c>
      <c r="Q129" s="376">
        <v>2.5000000000000001E-2</v>
      </c>
      <c r="R129" s="96"/>
      <c r="S129" s="622"/>
      <c r="T129" s="620"/>
      <c r="U129" s="620"/>
      <c r="W129" s="526" t="s">
        <v>909</v>
      </c>
      <c r="X129" s="526"/>
      <c r="Y129" s="105"/>
      <c r="Z129" s="105"/>
      <c r="AA129" s="526" t="s">
        <v>909</v>
      </c>
      <c r="AE129" s="526" t="s">
        <v>909</v>
      </c>
      <c r="AF129" s="526"/>
      <c r="AG129" s="105"/>
      <c r="AH129" s="105"/>
      <c r="AI129" s="526" t="s">
        <v>909</v>
      </c>
      <c r="AJ129" s="526"/>
      <c r="AK129" s="105"/>
      <c r="AL129" s="105"/>
      <c r="AM129" s="105"/>
      <c r="AP129" s="96"/>
      <c r="AQ129" s="749">
        <v>1158</v>
      </c>
      <c r="AR129" s="376">
        <v>1.8000000000000002E-2</v>
      </c>
      <c r="AS129" s="96"/>
      <c r="AT129" s="749">
        <v>1106</v>
      </c>
      <c r="AU129" s="376">
        <v>4.4000000000000004E-2</v>
      </c>
      <c r="AV129" s="749">
        <v>1128</v>
      </c>
      <c r="AW129" s="376">
        <v>4.7E-2</v>
      </c>
      <c r="AX129" s="96"/>
      <c r="AY129" s="126">
        <f t="shared" ref="AY129:AY136" si="19">+D129</f>
        <v>1.6E-2</v>
      </c>
      <c r="AZ129" s="126">
        <f t="shared" ref="AZ129:AZ133" si="20">+I129</f>
        <v>5.0000000000000001E-3</v>
      </c>
      <c r="BA129" s="126">
        <f t="shared" ref="BA129:BA133" si="21">+Q129</f>
        <v>2.5000000000000001E-2</v>
      </c>
      <c r="BB129" s="126">
        <f t="shared" si="14"/>
        <v>4.7E-2</v>
      </c>
      <c r="BC129" s="96"/>
      <c r="BD129" s="231">
        <v>-2.7999999999999997E-2</v>
      </c>
      <c r="BF129" s="71" t="s">
        <v>917</v>
      </c>
      <c r="BG129" s="110"/>
    </row>
    <row r="130" spans="1:59">
      <c r="A130" s="61">
        <v>43160</v>
      </c>
      <c r="B130" s="743">
        <v>1011</v>
      </c>
      <c r="C130" s="376">
        <v>5.0000000000000001E-3</v>
      </c>
      <c r="D130" s="376">
        <v>1.1000000000000001E-2</v>
      </c>
      <c r="E130" s="489">
        <f t="shared" si="10"/>
        <v>1.1295746785361029</v>
      </c>
      <c r="F130" s="96"/>
      <c r="G130" s="743">
        <v>999</v>
      </c>
      <c r="H130" s="376">
        <v>-1E-3</v>
      </c>
      <c r="I130" s="376">
        <v>-4.0000000000000001E-3</v>
      </c>
      <c r="J130" s="96"/>
      <c r="K130" s="525" t="s">
        <v>902</v>
      </c>
      <c r="N130" s="96"/>
      <c r="O130" s="749">
        <v>1021</v>
      </c>
      <c r="P130" s="376">
        <v>9.0000000000000011E-3</v>
      </c>
      <c r="Q130" s="376">
        <v>2.3E-2</v>
      </c>
      <c r="R130" s="96"/>
      <c r="S130" s="525" t="s">
        <v>902</v>
      </c>
      <c r="AP130" s="96"/>
      <c r="AQ130" s="749">
        <v>1162</v>
      </c>
      <c r="AR130" s="376">
        <v>1.8000000000000002E-2</v>
      </c>
      <c r="AS130" s="96"/>
      <c r="AT130" s="749">
        <v>1113</v>
      </c>
      <c r="AU130" s="376">
        <v>4.2000000000000003E-2</v>
      </c>
      <c r="AV130" s="749">
        <v>1130</v>
      </c>
      <c r="AW130" s="376">
        <v>3.5000000000000003E-2</v>
      </c>
      <c r="AX130" s="96"/>
      <c r="AY130" s="126">
        <f t="shared" si="19"/>
        <v>1.1000000000000001E-2</v>
      </c>
      <c r="AZ130" s="126">
        <f t="shared" si="20"/>
        <v>-4.0000000000000001E-3</v>
      </c>
      <c r="BA130" s="126">
        <f t="shared" si="21"/>
        <v>2.3E-2</v>
      </c>
      <c r="BB130" s="126">
        <f t="shared" si="14"/>
        <v>3.5000000000000003E-2</v>
      </c>
      <c r="BC130" s="96"/>
      <c r="BD130" s="231">
        <v>-2.8999999999999998E-2</v>
      </c>
      <c r="BF130" s="71" t="s">
        <v>972</v>
      </c>
      <c r="BG130" s="110"/>
    </row>
    <row r="131" spans="1:59">
      <c r="A131" s="61">
        <v>43252</v>
      </c>
      <c r="B131" s="743">
        <v>1015</v>
      </c>
      <c r="C131" s="376">
        <v>4.0000000000000001E-3</v>
      </c>
      <c r="D131" s="376">
        <v>1.4999999999999999E-2</v>
      </c>
      <c r="E131" s="489">
        <f t="shared" si="10"/>
        <v>1.1251231527093597</v>
      </c>
      <c r="F131" s="96"/>
      <c r="G131" s="743">
        <v>1003</v>
      </c>
      <c r="H131" s="376">
        <v>3.0000000000000001E-3</v>
      </c>
      <c r="I131" s="376">
        <v>1E-3</v>
      </c>
      <c r="J131" s="96"/>
      <c r="K131" s="525" t="s">
        <v>906</v>
      </c>
      <c r="N131" s="96"/>
      <c r="O131" s="749">
        <v>1024</v>
      </c>
      <c r="P131" s="376">
        <v>4.0000000000000001E-3</v>
      </c>
      <c r="Q131" s="376">
        <v>2.5000000000000001E-2</v>
      </c>
      <c r="R131" s="96"/>
      <c r="S131" s="525" t="s">
        <v>906</v>
      </c>
      <c r="AP131" s="96"/>
      <c r="AQ131" s="749">
        <v>1168</v>
      </c>
      <c r="AR131" s="376">
        <v>1.9E-2</v>
      </c>
      <c r="AS131" s="96"/>
      <c r="AT131" s="749">
        <v>1124</v>
      </c>
      <c r="AU131" s="376">
        <v>3.7000000000000005E-2</v>
      </c>
      <c r="AV131" s="749">
        <v>1140</v>
      </c>
      <c r="AW131" s="376">
        <v>3.1E-2</v>
      </c>
      <c r="AX131" s="96"/>
      <c r="AY131" s="126">
        <f t="shared" si="19"/>
        <v>1.4999999999999999E-2</v>
      </c>
      <c r="AZ131" s="126">
        <f t="shared" si="20"/>
        <v>1E-3</v>
      </c>
      <c r="BA131" s="126">
        <f t="shared" si="21"/>
        <v>2.5000000000000001E-2</v>
      </c>
      <c r="BB131" s="126">
        <f t="shared" si="14"/>
        <v>3.1E-2</v>
      </c>
      <c r="BC131" s="96"/>
      <c r="BD131" s="231">
        <v>-3.4000000000000002E-2</v>
      </c>
      <c r="BF131" s="71" t="s">
        <v>972</v>
      </c>
      <c r="BG131" s="110"/>
    </row>
    <row r="132" spans="1:59">
      <c r="A132" s="61">
        <v>43344</v>
      </c>
      <c r="B132" s="743">
        <v>1024</v>
      </c>
      <c r="C132" s="376">
        <v>9.0000000000000011E-3</v>
      </c>
      <c r="D132" s="376">
        <v>1.9E-2</v>
      </c>
      <c r="E132" s="489">
        <f t="shared" si="10"/>
        <v>1.115234375</v>
      </c>
      <c r="F132" s="96"/>
      <c r="G132" s="743">
        <v>1012</v>
      </c>
      <c r="H132" s="376">
        <v>9.0000000000000011E-3</v>
      </c>
      <c r="I132" s="376">
        <v>8.0000000000000002E-3</v>
      </c>
      <c r="J132" s="96"/>
      <c r="K132" s="616" t="s">
        <v>905</v>
      </c>
      <c r="N132" s="96"/>
      <c r="O132" s="749">
        <v>1032</v>
      </c>
      <c r="P132" s="376">
        <v>8.0000000000000002E-3</v>
      </c>
      <c r="Q132" s="376">
        <v>2.6000000000000002E-2</v>
      </c>
      <c r="R132" s="96"/>
      <c r="S132" s="616" t="s">
        <v>905</v>
      </c>
      <c r="AP132" s="96"/>
      <c r="AQ132" s="749">
        <v>1174</v>
      </c>
      <c r="AR132" s="376">
        <v>1.8000000000000002E-2</v>
      </c>
      <c r="AS132" s="96"/>
      <c r="AT132" s="749">
        <v>1140</v>
      </c>
      <c r="AU132" s="376">
        <v>0.04</v>
      </c>
      <c r="AV132" s="749">
        <v>1157</v>
      </c>
      <c r="AW132" s="376">
        <v>3.6000000000000004E-2</v>
      </c>
      <c r="AX132" s="96"/>
      <c r="AY132" s="126">
        <f t="shared" si="19"/>
        <v>1.9E-2</v>
      </c>
      <c r="AZ132" s="126">
        <f t="shared" si="20"/>
        <v>8.0000000000000002E-3</v>
      </c>
      <c r="BA132" s="126">
        <f t="shared" si="21"/>
        <v>2.6000000000000002E-2</v>
      </c>
      <c r="BB132" s="126">
        <f t="shared" si="14"/>
        <v>3.6000000000000004E-2</v>
      </c>
      <c r="BC132" s="96"/>
      <c r="BD132" s="231">
        <v>-3.7999999999999999E-2</v>
      </c>
      <c r="BF132" s="71" t="s">
        <v>972</v>
      </c>
      <c r="BG132" s="110"/>
    </row>
    <row r="133" spans="1:59">
      <c r="A133" s="61">
        <v>43435</v>
      </c>
      <c r="B133" s="743">
        <v>1025</v>
      </c>
      <c r="C133" s="376">
        <v>1E-3</v>
      </c>
      <c r="D133" s="376">
        <v>1.9E-2</v>
      </c>
      <c r="E133" s="489">
        <f t="shared" si="10"/>
        <v>1.1141463414634147</v>
      </c>
      <c r="F133" s="96"/>
      <c r="G133" s="743">
        <v>1008</v>
      </c>
      <c r="H133" s="376">
        <v>-4.0000000000000001E-3</v>
      </c>
      <c r="I133" s="376">
        <v>9.0000000000000011E-3</v>
      </c>
      <c r="J133" s="96"/>
      <c r="K133" s="616" t="s">
        <v>905</v>
      </c>
      <c r="N133" s="96"/>
      <c r="O133" s="749">
        <v>1039</v>
      </c>
      <c r="P133" s="376">
        <v>6.9999999999999993E-3</v>
      </c>
      <c r="Q133" s="376">
        <v>2.7000000000000003E-2</v>
      </c>
      <c r="R133" s="96"/>
      <c r="S133" s="616" t="s">
        <v>905</v>
      </c>
      <c r="AP133" s="96"/>
      <c r="AQ133" s="749">
        <v>1180</v>
      </c>
      <c r="AR133" s="376">
        <v>1.9E-2</v>
      </c>
      <c r="AS133" s="96"/>
      <c r="AT133" s="749">
        <v>1161</v>
      </c>
      <c r="AU133" s="376">
        <v>0.05</v>
      </c>
      <c r="AV133" s="749">
        <v>1167</v>
      </c>
      <c r="AW133" s="376">
        <v>3.5000000000000003E-2</v>
      </c>
      <c r="AX133" s="96"/>
      <c r="AY133" s="126">
        <f t="shared" si="19"/>
        <v>1.9E-2</v>
      </c>
      <c r="AZ133" s="126">
        <f t="shared" si="20"/>
        <v>9.0000000000000011E-3</v>
      </c>
      <c r="BA133" s="126">
        <f t="shared" si="21"/>
        <v>2.7000000000000003E-2</v>
      </c>
      <c r="BB133" s="126">
        <f t="shared" si="14"/>
        <v>3.5000000000000003E-2</v>
      </c>
      <c r="BC133" s="96"/>
      <c r="BD133" s="231">
        <v>-0.04</v>
      </c>
      <c r="BF133" s="71" t="s">
        <v>972</v>
      </c>
      <c r="BG133" s="110"/>
    </row>
    <row r="134" spans="1:59">
      <c r="A134" s="61">
        <v>43525</v>
      </c>
      <c r="B134" s="743">
        <v>1026</v>
      </c>
      <c r="C134" s="376">
        <v>1E-3</v>
      </c>
      <c r="D134" s="376">
        <v>1.4999999999999999E-2</v>
      </c>
      <c r="E134" s="489">
        <f t="shared" si="10"/>
        <v>1.1130604288499026</v>
      </c>
      <c r="F134" s="96"/>
      <c r="G134" s="743">
        <v>995</v>
      </c>
      <c r="H134" s="376">
        <v>-1.3000000000000001E-2</v>
      </c>
      <c r="I134" s="376">
        <v>-4.0000000000000001E-3</v>
      </c>
      <c r="J134" s="96"/>
      <c r="K134" s="616" t="s">
        <v>905</v>
      </c>
      <c r="N134" s="96"/>
      <c r="O134" s="749">
        <v>1050</v>
      </c>
      <c r="P134" s="376">
        <v>1.1000000000000001E-2</v>
      </c>
      <c r="Q134" s="376">
        <v>2.7999999999999997E-2</v>
      </c>
      <c r="R134" s="96"/>
      <c r="S134" s="616" t="s">
        <v>905</v>
      </c>
      <c r="AP134" s="96"/>
      <c r="AQ134" s="749">
        <v>1185</v>
      </c>
      <c r="AR134" s="376">
        <v>0.02</v>
      </c>
      <c r="AS134" s="96"/>
      <c r="AT134" s="749">
        <v>1151</v>
      </c>
      <c r="AU134" s="376">
        <v>3.4000000000000002E-2</v>
      </c>
      <c r="AV134" s="749">
        <v>1161</v>
      </c>
      <c r="AW134" s="376">
        <v>2.7000000000000003E-2</v>
      </c>
      <c r="AX134" s="96"/>
      <c r="AY134" s="126">
        <f t="shared" si="19"/>
        <v>1.4999999999999999E-2</v>
      </c>
      <c r="AZ134" s="126">
        <f t="shared" ref="AZ134:AZ136" si="22">+I134</f>
        <v>-4.0000000000000001E-3</v>
      </c>
      <c r="BA134" s="126">
        <f t="shared" ref="BA134:BA136" si="23">+Q134</f>
        <v>2.7999999999999997E-2</v>
      </c>
      <c r="BB134" s="126">
        <f t="shared" si="14"/>
        <v>2.7000000000000003E-2</v>
      </c>
      <c r="BC134" s="96"/>
      <c r="BD134" s="231">
        <v>-3.7000000000000005E-2</v>
      </c>
      <c r="BF134" s="71" t="s">
        <v>972</v>
      </c>
      <c r="BG134" s="110"/>
    </row>
    <row r="135" spans="1:59">
      <c r="A135" s="61">
        <v>43617</v>
      </c>
      <c r="B135" s="743">
        <v>1032</v>
      </c>
      <c r="C135" s="376">
        <v>6.0000000000000001E-3</v>
      </c>
      <c r="D135" s="376">
        <v>1.7000000000000001E-2</v>
      </c>
      <c r="E135" s="489">
        <f t="shared" si="10"/>
        <v>1.1065891472868217</v>
      </c>
      <c r="F135" s="96"/>
      <c r="G135" s="743">
        <v>1004</v>
      </c>
      <c r="H135" s="376">
        <v>9.0000000000000011E-3</v>
      </c>
      <c r="I135" s="376">
        <v>1E-3</v>
      </c>
      <c r="J135" s="96"/>
      <c r="K135" s="616" t="s">
        <v>905</v>
      </c>
      <c r="N135" s="96"/>
      <c r="O135" s="749">
        <v>1053</v>
      </c>
      <c r="P135" s="376">
        <v>3.0000000000000001E-3</v>
      </c>
      <c r="Q135" s="376">
        <v>2.7999999999999997E-2</v>
      </c>
      <c r="R135" s="96"/>
      <c r="S135" s="616" t="s">
        <v>905</v>
      </c>
      <c r="AP135" s="96"/>
      <c r="AQ135" s="749">
        <v>1193</v>
      </c>
      <c r="AR135" s="376">
        <v>2.1000000000000001E-2</v>
      </c>
      <c r="AS135" s="96"/>
      <c r="AT135" s="749">
        <v>1154</v>
      </c>
      <c r="AU135" s="376">
        <v>2.7000000000000003E-2</v>
      </c>
      <c r="AV135" s="749">
        <v>1166</v>
      </c>
      <c r="AW135" s="376">
        <v>2.3E-2</v>
      </c>
      <c r="AX135" s="96"/>
      <c r="AY135" s="126">
        <f t="shared" si="19"/>
        <v>1.7000000000000001E-2</v>
      </c>
      <c r="AZ135" s="126">
        <f t="shared" si="22"/>
        <v>1E-3</v>
      </c>
      <c r="BA135" s="126">
        <f t="shared" si="23"/>
        <v>2.7999999999999997E-2</v>
      </c>
      <c r="BB135" s="126">
        <f t="shared" si="14"/>
        <v>2.3E-2</v>
      </c>
      <c r="BC135" s="96"/>
      <c r="BD135" s="231">
        <v>-3.5000000000000003E-2</v>
      </c>
      <c r="BF135" s="71" t="s">
        <v>972</v>
      </c>
      <c r="BG135" s="110"/>
    </row>
    <row r="136" spans="1:59">
      <c r="A136" s="212">
        <v>43709</v>
      </c>
      <c r="B136" s="743">
        <v>1039</v>
      </c>
      <c r="C136" s="376">
        <v>6.9999999999999993E-3</v>
      </c>
      <c r="D136" s="376">
        <v>1.4999999999999999E-2</v>
      </c>
      <c r="E136" s="489">
        <f t="shared" si="10"/>
        <v>1.0991337824831569</v>
      </c>
      <c r="F136" s="96"/>
      <c r="G136" s="743">
        <v>1005</v>
      </c>
      <c r="H136" s="376">
        <v>1E-3</v>
      </c>
      <c r="I136" s="376">
        <v>-6.9999999999999993E-3</v>
      </c>
      <c r="J136" s="96"/>
      <c r="K136" s="616" t="s">
        <v>905</v>
      </c>
      <c r="N136" s="96"/>
      <c r="O136" s="749">
        <v>1065</v>
      </c>
      <c r="P136" s="376">
        <v>1.1000000000000001E-2</v>
      </c>
      <c r="Q136" s="376">
        <v>3.2000000000000001E-2</v>
      </c>
      <c r="R136" s="96"/>
      <c r="S136" s="616" t="s">
        <v>905</v>
      </c>
      <c r="AP136" s="96"/>
      <c r="AQ136" s="749">
        <v>1202</v>
      </c>
      <c r="AR136" s="376">
        <v>2.4E-2</v>
      </c>
      <c r="AS136" s="96"/>
      <c r="AT136" s="749">
        <v>1166</v>
      </c>
      <c r="AU136" s="376">
        <v>2.3E-2</v>
      </c>
      <c r="AV136" s="749">
        <v>1179</v>
      </c>
      <c r="AW136" s="376">
        <v>1.9E-2</v>
      </c>
      <c r="AX136" s="96"/>
      <c r="AY136" s="126">
        <f t="shared" si="19"/>
        <v>1.4999999999999999E-2</v>
      </c>
      <c r="AZ136" s="126">
        <f t="shared" si="22"/>
        <v>-6.9999999999999993E-3</v>
      </c>
      <c r="BA136" s="126">
        <f t="shared" si="23"/>
        <v>3.2000000000000001E-2</v>
      </c>
      <c r="BB136" s="126">
        <f t="shared" si="14"/>
        <v>1.9E-2</v>
      </c>
      <c r="BC136" s="96"/>
      <c r="BD136" s="231">
        <v>-3.3000000000000002E-2</v>
      </c>
      <c r="BF136" s="71" t="s">
        <v>972</v>
      </c>
      <c r="BG136" s="110"/>
    </row>
    <row r="137" spans="1:59">
      <c r="A137" s="212">
        <v>43800</v>
      </c>
      <c r="B137" s="743">
        <v>1044</v>
      </c>
      <c r="C137" s="376">
        <v>5.0000000000000001E-3</v>
      </c>
      <c r="D137" s="376">
        <v>1.9E-2</v>
      </c>
      <c r="E137" s="489">
        <f t="shared" si="10"/>
        <v>1.0938697318007662</v>
      </c>
      <c r="F137" s="96"/>
      <c r="G137" s="743">
        <v>1009</v>
      </c>
      <c r="H137" s="376">
        <v>4.0000000000000001E-3</v>
      </c>
      <c r="I137" s="376">
        <v>1E-3</v>
      </c>
      <c r="J137" s="96"/>
      <c r="K137" s="616" t="s">
        <v>905</v>
      </c>
      <c r="N137" s="96"/>
      <c r="O137" s="749">
        <v>1071</v>
      </c>
      <c r="P137" s="376">
        <v>6.0000000000000001E-3</v>
      </c>
      <c r="Q137" s="376">
        <v>3.1E-2</v>
      </c>
      <c r="R137" s="96"/>
      <c r="S137" s="616" t="s">
        <v>905</v>
      </c>
      <c r="AP137" s="96"/>
      <c r="AQ137" s="749">
        <v>1211</v>
      </c>
      <c r="AR137" s="376">
        <v>2.6000000000000002E-2</v>
      </c>
      <c r="AS137" s="96"/>
      <c r="AT137" s="749">
        <v>1168</v>
      </c>
      <c r="AU137" s="376">
        <v>6.0000000000000001E-3</v>
      </c>
      <c r="AV137" s="749">
        <v>1185</v>
      </c>
      <c r="AW137" s="376">
        <v>1.4999999999999999E-2</v>
      </c>
      <c r="AX137" s="96"/>
      <c r="AY137" s="126">
        <f t="shared" ref="AY137:AY138" si="24">+D137</f>
        <v>1.9E-2</v>
      </c>
      <c r="AZ137" s="126">
        <f t="shared" ref="AZ137:AZ138" si="25">+I137</f>
        <v>1E-3</v>
      </c>
      <c r="BA137" s="126">
        <f t="shared" ref="BA137" si="26">+Q137</f>
        <v>3.1E-2</v>
      </c>
      <c r="BB137" s="126">
        <f t="shared" si="14"/>
        <v>1.4999999999999999E-2</v>
      </c>
      <c r="BC137" s="96"/>
      <c r="BD137" s="231">
        <v>-2.8999999999999998E-2</v>
      </c>
      <c r="BF137" s="71" t="s">
        <v>972</v>
      </c>
      <c r="BG137" s="110"/>
    </row>
    <row r="138" spans="1:59">
      <c r="A138" s="212">
        <v>43891</v>
      </c>
      <c r="B138" s="743">
        <v>1052</v>
      </c>
      <c r="C138" s="376">
        <v>8.0000000000000002E-3</v>
      </c>
      <c r="D138" s="376">
        <v>2.5000000000000001E-2</v>
      </c>
      <c r="E138" s="489">
        <f t="shared" ref="E138:E145" si="27">+B$146/B138</f>
        <v>1.085551330798479</v>
      </c>
      <c r="F138" s="96"/>
      <c r="G138" s="743">
        <v>1010</v>
      </c>
      <c r="H138" s="376">
        <v>1E-3</v>
      </c>
      <c r="I138" s="376">
        <v>1.4999999999999999E-2</v>
      </c>
      <c r="J138" s="96"/>
      <c r="K138" s="525" t="s">
        <v>906</v>
      </c>
      <c r="N138" s="96"/>
      <c r="O138" s="749">
        <v>1086</v>
      </c>
      <c r="P138" s="376">
        <v>1.3999999999999999E-2</v>
      </c>
      <c r="Q138" s="376">
        <v>3.4000000000000002E-2</v>
      </c>
      <c r="R138" s="96"/>
      <c r="S138" s="616" t="s">
        <v>905</v>
      </c>
      <c r="AP138" s="96"/>
      <c r="AQ138" s="749">
        <v>1215</v>
      </c>
      <c r="AR138" s="376">
        <v>2.5000000000000001E-2</v>
      </c>
      <c r="AS138" s="96"/>
      <c r="AT138" s="749">
        <v>1165</v>
      </c>
      <c r="AU138" s="376">
        <v>1.2E-2</v>
      </c>
      <c r="AV138" s="749">
        <v>1186</v>
      </c>
      <c r="AW138" s="376">
        <v>2.2000000000000002E-2</v>
      </c>
      <c r="AX138" s="96"/>
      <c r="AY138" s="126">
        <f t="shared" si="24"/>
        <v>2.5000000000000001E-2</v>
      </c>
      <c r="AZ138" s="126">
        <f t="shared" si="25"/>
        <v>1.4999999999999999E-2</v>
      </c>
      <c r="BA138" s="126">
        <f t="shared" ref="BA138" si="28">+Q138</f>
        <v>3.4000000000000002E-2</v>
      </c>
      <c r="BB138" s="126">
        <f t="shared" si="14"/>
        <v>2.2000000000000002E-2</v>
      </c>
      <c r="BC138" s="96"/>
      <c r="BD138" s="376">
        <v>-2.3E-2</v>
      </c>
      <c r="BF138" s="71" t="s">
        <v>972</v>
      </c>
      <c r="BG138" s="110"/>
    </row>
    <row r="139" spans="1:59">
      <c r="A139" s="212">
        <v>43983</v>
      </c>
      <c r="B139" s="743">
        <v>1047</v>
      </c>
      <c r="C139" s="376">
        <v>-5.0000000000000001E-3</v>
      </c>
      <c r="D139" s="376">
        <v>1.4999999999999999E-2</v>
      </c>
      <c r="E139" s="489">
        <f t="shared" si="27"/>
        <v>1.090735434574976</v>
      </c>
      <c r="F139" s="96"/>
      <c r="G139" s="743">
        <v>998</v>
      </c>
      <c r="H139" s="376">
        <v>-1.2E-2</v>
      </c>
      <c r="I139" s="376">
        <v>-6.0000000000000001E-3</v>
      </c>
      <c r="J139" s="96"/>
      <c r="K139" s="525" t="s">
        <v>902</v>
      </c>
      <c r="N139" s="96"/>
      <c r="O139" s="749">
        <v>1086</v>
      </c>
      <c r="P139" s="376">
        <v>0</v>
      </c>
      <c r="Q139" s="376">
        <v>3.1E-2</v>
      </c>
      <c r="R139" s="96"/>
      <c r="S139" s="616" t="s">
        <v>905</v>
      </c>
      <c r="AP139" s="96"/>
      <c r="AQ139" s="749">
        <v>1218</v>
      </c>
      <c r="AR139" s="376">
        <v>2.1000000000000001E-2</v>
      </c>
      <c r="AS139" s="96"/>
      <c r="AT139" s="749">
        <v>1154</v>
      </c>
      <c r="AU139" s="376">
        <v>0</v>
      </c>
      <c r="AV139" s="749">
        <v>1184</v>
      </c>
      <c r="AW139" s="376">
        <v>1.4999999999999999E-2</v>
      </c>
      <c r="AX139" s="96"/>
      <c r="AY139" s="126">
        <f t="shared" ref="AY139:AY144" si="29">+D139</f>
        <v>1.4999999999999999E-2</v>
      </c>
      <c r="AZ139" s="126">
        <f t="shared" ref="AZ139:AZ144" si="30">+I139</f>
        <v>-6.0000000000000001E-3</v>
      </c>
      <c r="BA139" s="126">
        <f t="shared" ref="BA139:BA144" si="31">+Q139</f>
        <v>3.1E-2</v>
      </c>
      <c r="BB139" s="126">
        <f t="shared" si="14"/>
        <v>1.4999999999999999E-2</v>
      </c>
      <c r="BC139" s="96"/>
      <c r="BD139" s="376">
        <v>-1.4999999999999999E-2</v>
      </c>
      <c r="BF139" s="71" t="s">
        <v>972</v>
      </c>
      <c r="BG139" s="110"/>
    </row>
    <row r="140" spans="1:59">
      <c r="A140" s="212">
        <v>44075</v>
      </c>
      <c r="B140" s="743">
        <v>1054</v>
      </c>
      <c r="C140" s="376">
        <v>6.9999999999999993E-3</v>
      </c>
      <c r="D140" s="376">
        <v>1.3999999999999999E-2</v>
      </c>
      <c r="E140" s="489">
        <f t="shared" si="27"/>
        <v>1.0834914611005693</v>
      </c>
      <c r="F140" s="96"/>
      <c r="G140" s="743">
        <v>1004</v>
      </c>
      <c r="H140" s="376">
        <v>6.0000000000000001E-3</v>
      </c>
      <c r="I140" s="376">
        <v>-1E-3</v>
      </c>
      <c r="J140" s="96"/>
      <c r="K140" s="525" t="s">
        <v>906</v>
      </c>
      <c r="N140" s="96"/>
      <c r="O140" s="749">
        <v>1093</v>
      </c>
      <c r="P140" s="376">
        <v>6.0000000000000001E-3</v>
      </c>
      <c r="Q140" s="376">
        <v>2.6000000000000002E-2</v>
      </c>
      <c r="R140" s="96"/>
      <c r="S140" s="616" t="s">
        <v>905</v>
      </c>
      <c r="AN140" s="381"/>
      <c r="AO140" s="381"/>
      <c r="AP140" s="96"/>
      <c r="AQ140" s="749">
        <v>1225</v>
      </c>
      <c r="AR140" s="376">
        <v>1.9E-2</v>
      </c>
      <c r="AS140" s="96"/>
      <c r="AT140" s="749">
        <v>1161</v>
      </c>
      <c r="AU140" s="376">
        <v>-4.0000000000000001E-3</v>
      </c>
      <c r="AV140" s="749">
        <v>1180</v>
      </c>
      <c r="AW140" s="376">
        <v>1E-3</v>
      </c>
      <c r="AX140" s="96"/>
      <c r="AY140" s="126">
        <f t="shared" si="29"/>
        <v>1.3999999999999999E-2</v>
      </c>
      <c r="AZ140" s="126">
        <f t="shared" si="30"/>
        <v>-1E-3</v>
      </c>
      <c r="BA140" s="126">
        <f t="shared" si="31"/>
        <v>2.6000000000000002E-2</v>
      </c>
      <c r="BB140" s="126">
        <f t="shared" si="14"/>
        <v>1E-3</v>
      </c>
      <c r="BC140" s="96"/>
      <c r="BD140" s="376">
        <v>-6.9999999999999993E-3</v>
      </c>
      <c r="BF140" s="71" t="s">
        <v>972</v>
      </c>
      <c r="BG140" s="110"/>
    </row>
    <row r="141" spans="1:59">
      <c r="A141" s="212">
        <v>44166</v>
      </c>
      <c r="B141" s="743">
        <v>1059</v>
      </c>
      <c r="C141" s="376">
        <v>5.0000000000000001E-3</v>
      </c>
      <c r="D141" s="376">
        <v>1.3999999999999999E-2</v>
      </c>
      <c r="E141" s="489">
        <f t="shared" si="27"/>
        <v>1.0783758262511804</v>
      </c>
      <c r="F141" s="96"/>
      <c r="G141" s="743">
        <v>1006</v>
      </c>
      <c r="H141" s="376">
        <v>2E-3</v>
      </c>
      <c r="I141" s="376">
        <v>-3.0000000000000001E-3</v>
      </c>
      <c r="J141" s="96"/>
      <c r="K141" s="525" t="s">
        <v>906</v>
      </c>
      <c r="N141" s="96"/>
      <c r="O141" s="749">
        <v>1101</v>
      </c>
      <c r="P141" s="376">
        <v>6.9999999999999993E-3</v>
      </c>
      <c r="Q141" s="376">
        <v>2.7999999999999997E-2</v>
      </c>
      <c r="R141" s="96"/>
      <c r="AN141" s="381"/>
      <c r="AO141" s="381"/>
      <c r="AP141" s="96"/>
      <c r="AQ141" s="749">
        <v>1230</v>
      </c>
      <c r="AR141" s="376">
        <v>1.6E-2</v>
      </c>
      <c r="AS141" s="96"/>
      <c r="AT141" s="749">
        <v>1162</v>
      </c>
      <c r="AU141" s="376">
        <v>-5.0000000000000001E-3</v>
      </c>
      <c r="AV141" s="749">
        <v>1186</v>
      </c>
      <c r="AW141" s="376">
        <v>1E-3</v>
      </c>
      <c r="AX141" s="96"/>
      <c r="AY141" s="126">
        <f t="shared" si="29"/>
        <v>1.3999999999999999E-2</v>
      </c>
      <c r="AZ141" s="126">
        <f t="shared" si="30"/>
        <v>-3.0000000000000001E-3</v>
      </c>
      <c r="BA141" s="126">
        <f t="shared" si="31"/>
        <v>2.7999999999999997E-2</v>
      </c>
      <c r="BB141" s="126">
        <f t="shared" si="14"/>
        <v>1E-3</v>
      </c>
      <c r="BC141" s="96"/>
      <c r="BD141" s="376">
        <v>-8.0000000000000002E-3</v>
      </c>
      <c r="BF141" s="71" t="s">
        <v>972</v>
      </c>
      <c r="BG141" s="110"/>
    </row>
    <row r="142" spans="1:59">
      <c r="A142" s="212">
        <v>44256</v>
      </c>
      <c r="B142" s="743">
        <v>1068</v>
      </c>
      <c r="C142" s="376">
        <v>8.0000000000000002E-3</v>
      </c>
      <c r="D142" s="376">
        <v>1.4999999999999999E-2</v>
      </c>
      <c r="E142" s="489">
        <f t="shared" si="27"/>
        <v>1.0692883895131087</v>
      </c>
      <c r="F142" s="96"/>
      <c r="G142" s="743">
        <v>1015</v>
      </c>
      <c r="H142" s="376">
        <v>9.0000000000000011E-3</v>
      </c>
      <c r="I142" s="376">
        <v>5.0000000000000001E-3</v>
      </c>
      <c r="J142" s="96"/>
      <c r="K142" s="525"/>
      <c r="N142" s="96"/>
      <c r="O142" s="749">
        <v>1109</v>
      </c>
      <c r="P142" s="376">
        <v>6.9999999999999993E-3</v>
      </c>
      <c r="Q142" s="376">
        <v>2.1000000000000001E-2</v>
      </c>
      <c r="R142" s="96"/>
      <c r="S142" s="525"/>
      <c r="AN142" s="381"/>
      <c r="AO142" s="381"/>
      <c r="AP142" s="96"/>
      <c r="AQ142" s="749">
        <v>1235</v>
      </c>
      <c r="AR142" s="376">
        <v>1.6E-2</v>
      </c>
      <c r="AS142" s="96"/>
      <c r="AT142" s="749">
        <v>1186</v>
      </c>
      <c r="AU142" s="376">
        <v>1.8000000000000002E-2</v>
      </c>
      <c r="AV142" s="749">
        <v>1200</v>
      </c>
      <c r="AW142" s="376">
        <v>1.2E-2</v>
      </c>
      <c r="AX142" s="96"/>
      <c r="AY142" s="126">
        <f t="shared" si="29"/>
        <v>1.4999999999999999E-2</v>
      </c>
      <c r="AZ142" s="126">
        <f t="shared" si="30"/>
        <v>5.0000000000000001E-3</v>
      </c>
      <c r="BA142" s="126">
        <f t="shared" si="31"/>
        <v>2.1000000000000001E-2</v>
      </c>
      <c r="BB142" s="126">
        <f t="shared" si="14"/>
        <v>1.2E-2</v>
      </c>
      <c r="BC142" s="96"/>
      <c r="BD142" s="376">
        <v>-2.5000000000000001E-2</v>
      </c>
      <c r="BF142" s="71" t="s">
        <v>972</v>
      </c>
      <c r="BG142" s="110"/>
    </row>
    <row r="143" spans="1:59">
      <c r="A143" s="212">
        <v>44348</v>
      </c>
      <c r="B143" s="743">
        <v>1082</v>
      </c>
      <c r="C143" s="376">
        <v>1.3000000000000001E-2</v>
      </c>
      <c r="D143" s="376">
        <v>3.3000000000000002E-2</v>
      </c>
      <c r="E143" s="489">
        <f t="shared" si="27"/>
        <v>1.055452865064695</v>
      </c>
      <c r="F143" s="96"/>
      <c r="G143" s="743">
        <v>1032</v>
      </c>
      <c r="H143" s="376">
        <v>1.7000000000000001E-2</v>
      </c>
      <c r="I143" s="376">
        <v>3.4000000000000002E-2</v>
      </c>
      <c r="J143" s="96"/>
      <c r="K143" s="525"/>
      <c r="N143" s="96"/>
      <c r="O143" s="749">
        <v>1122</v>
      </c>
      <c r="P143" s="376">
        <v>1.2E-2</v>
      </c>
      <c r="Q143" s="376">
        <v>3.3000000000000002E-2</v>
      </c>
      <c r="R143" s="96"/>
      <c r="S143" s="525"/>
      <c r="AN143" s="381"/>
      <c r="AO143" s="381"/>
      <c r="AP143" s="96"/>
      <c r="AQ143" s="749">
        <v>1244</v>
      </c>
      <c r="AR143" s="376">
        <v>2.1000000000000001E-2</v>
      </c>
      <c r="AS143" s="96"/>
      <c r="AT143" s="749">
        <v>1222</v>
      </c>
      <c r="AU143" s="376">
        <v>5.9000000000000004E-2</v>
      </c>
      <c r="AV143" s="749">
        <v>1231</v>
      </c>
      <c r="AW143" s="376">
        <v>0.04</v>
      </c>
      <c r="AX143" s="96"/>
      <c r="AY143" s="126">
        <f t="shared" si="29"/>
        <v>3.3000000000000002E-2</v>
      </c>
      <c r="AZ143" s="126">
        <f t="shared" si="30"/>
        <v>3.4000000000000002E-2</v>
      </c>
      <c r="BA143" s="126">
        <f t="shared" si="31"/>
        <v>3.3000000000000002E-2</v>
      </c>
      <c r="BB143" s="126">
        <f t="shared" si="14"/>
        <v>0.04</v>
      </c>
      <c r="BC143" s="96"/>
      <c r="BD143" s="376">
        <v>-3.3000000000000002E-2</v>
      </c>
      <c r="BF143" s="71" t="s">
        <v>972</v>
      </c>
      <c r="BG143" s="110"/>
    </row>
    <row r="144" spans="1:59">
      <c r="A144" s="212">
        <v>44440</v>
      </c>
      <c r="B144" s="743">
        <v>1106</v>
      </c>
      <c r="C144" s="376">
        <v>2.2000000000000002E-2</v>
      </c>
      <c r="D144" s="376">
        <v>4.9000000000000002E-2</v>
      </c>
      <c r="E144" s="489">
        <f t="shared" si="27"/>
        <v>1.0325497287522605</v>
      </c>
      <c r="F144" s="96"/>
      <c r="G144" s="743">
        <v>1061</v>
      </c>
      <c r="H144" s="376">
        <v>2.7999999999999997E-2</v>
      </c>
      <c r="I144" s="376">
        <v>5.7000000000000002E-2</v>
      </c>
      <c r="J144" s="96"/>
      <c r="K144" s="525"/>
      <c r="N144" s="96"/>
      <c r="O144" s="749">
        <v>1142</v>
      </c>
      <c r="P144" s="376">
        <v>1.8000000000000002E-2</v>
      </c>
      <c r="Q144" s="376">
        <v>4.4999999999999998E-2</v>
      </c>
      <c r="R144" s="96"/>
      <c r="S144" s="525"/>
      <c r="AN144" s="381"/>
      <c r="AO144" s="381"/>
      <c r="AP144" s="96"/>
      <c r="AQ144" s="749">
        <v>1254</v>
      </c>
      <c r="AR144" s="376">
        <v>2.4E-2</v>
      </c>
      <c r="AS144" s="96"/>
      <c r="AT144" s="749">
        <v>1242</v>
      </c>
      <c r="AU144" s="376">
        <v>7.0000000000000007E-2</v>
      </c>
      <c r="AV144" s="749">
        <v>1253</v>
      </c>
      <c r="AW144" s="376">
        <v>6.2E-2</v>
      </c>
      <c r="AX144" s="96"/>
      <c r="AY144" s="126">
        <f t="shared" si="29"/>
        <v>4.9000000000000002E-2</v>
      </c>
      <c r="AZ144" s="126">
        <f t="shared" si="30"/>
        <v>5.7000000000000002E-2</v>
      </c>
      <c r="BA144" s="126">
        <f t="shared" si="31"/>
        <v>4.4999999999999998E-2</v>
      </c>
      <c r="BB144" s="126">
        <f t="shared" si="14"/>
        <v>6.2E-2</v>
      </c>
      <c r="BC144" s="96"/>
      <c r="BD144" s="376">
        <v>-4.5999999999999999E-2</v>
      </c>
      <c r="BF144" s="71" t="s">
        <v>972</v>
      </c>
      <c r="BG144" s="110"/>
    </row>
    <row r="145" spans="1:59">
      <c r="A145" s="212">
        <v>44531</v>
      </c>
      <c r="B145" s="743">
        <v>1122</v>
      </c>
      <c r="C145" s="376">
        <v>1.3999999999999999E-2</v>
      </c>
      <c r="D145" s="376">
        <v>5.9000000000000004E-2</v>
      </c>
      <c r="E145" s="489">
        <f t="shared" si="27"/>
        <v>1.017825311942959</v>
      </c>
      <c r="F145" s="96"/>
      <c r="G145" s="743">
        <v>1075</v>
      </c>
      <c r="H145" s="376">
        <v>1.3000000000000001E-2</v>
      </c>
      <c r="I145" s="376">
        <v>6.9000000000000006E-2</v>
      </c>
      <c r="J145" s="96"/>
      <c r="K145" s="525"/>
      <c r="N145" s="96"/>
      <c r="O145" s="749">
        <v>1159</v>
      </c>
      <c r="P145" s="376">
        <v>1.4999999999999999E-2</v>
      </c>
      <c r="Q145" s="376">
        <v>5.2999999999999999E-2</v>
      </c>
      <c r="R145" s="96"/>
      <c r="S145" s="525"/>
      <c r="AN145" s="381"/>
      <c r="AO145" s="381"/>
      <c r="AP145" s="96"/>
      <c r="AQ145" s="749">
        <v>1262</v>
      </c>
      <c r="AR145" s="376">
        <v>2.6000000000000002E-2</v>
      </c>
      <c r="AS145" s="96"/>
      <c r="AT145" s="749">
        <v>1256</v>
      </c>
      <c r="AU145" s="376">
        <v>8.1000000000000003E-2</v>
      </c>
      <c r="AV145" s="749">
        <v>1271</v>
      </c>
      <c r="AW145" s="376">
        <v>7.2000000000000008E-2</v>
      </c>
      <c r="AX145" s="96"/>
      <c r="AY145" s="126">
        <f t="shared" ref="AY145:AY146" si="32">+D145</f>
        <v>5.9000000000000004E-2</v>
      </c>
      <c r="AZ145" s="126">
        <f t="shared" ref="AZ145:AZ146" si="33">+I145</f>
        <v>6.9000000000000006E-2</v>
      </c>
      <c r="BA145" s="126">
        <f t="shared" ref="BA145:BA146" si="34">+Q145</f>
        <v>5.2999999999999999E-2</v>
      </c>
      <c r="BB145" s="126">
        <f t="shared" si="14"/>
        <v>7.2000000000000008E-2</v>
      </c>
      <c r="BC145" s="96"/>
      <c r="BD145" s="376">
        <v>-5.7999999999999996E-2</v>
      </c>
      <c r="BF145" s="71" t="s">
        <v>972</v>
      </c>
      <c r="BG145" s="110"/>
    </row>
    <row r="146" spans="1:59">
      <c r="A146" s="212">
        <v>44621</v>
      </c>
      <c r="B146" s="749">
        <v>1142</v>
      </c>
      <c r="C146" s="376">
        <v>1.7999999999999999E-2</v>
      </c>
      <c r="D146" s="376">
        <v>6.9000000000000006E-2</v>
      </c>
      <c r="E146" s="489">
        <f>+B$146/B146</f>
        <v>1</v>
      </c>
      <c r="F146" s="96"/>
      <c r="G146" s="105">
        <v>1101</v>
      </c>
      <c r="H146" s="376">
        <v>2.4E-2</v>
      </c>
      <c r="I146" s="376">
        <v>8.5000000000000006E-2</v>
      </c>
      <c r="J146" s="96"/>
      <c r="K146" s="525"/>
      <c r="N146" s="96"/>
      <c r="O146" s="71">
        <v>1176</v>
      </c>
      <c r="P146" s="376">
        <v>1.4999999999999999E-2</v>
      </c>
      <c r="Q146" s="376">
        <v>0.06</v>
      </c>
      <c r="R146" s="96"/>
      <c r="S146" s="525"/>
      <c r="AN146" s="381"/>
      <c r="AO146" s="381"/>
      <c r="AQ146" s="719"/>
      <c r="AR146" s="376"/>
      <c r="AU146" s="376"/>
      <c r="AV146" s="743"/>
      <c r="AW146" s="376"/>
      <c r="AY146" s="126">
        <f t="shared" si="32"/>
        <v>6.9000000000000006E-2</v>
      </c>
      <c r="AZ146" s="126">
        <f t="shared" si="33"/>
        <v>8.5000000000000006E-2</v>
      </c>
      <c r="BA146" s="126">
        <f t="shared" si="34"/>
        <v>0.06</v>
      </c>
      <c r="BD146" s="677"/>
    </row>
    <row r="147" spans="1:59">
      <c r="A147" s="212"/>
      <c r="B147" s="361"/>
      <c r="C147" s="376"/>
      <c r="D147" s="376"/>
      <c r="H147" s="376"/>
      <c r="I147" s="376"/>
      <c r="P147" s="376"/>
      <c r="Q147" s="376"/>
      <c r="AN147" s="381"/>
      <c r="AO147" s="381"/>
      <c r="AQ147" s="719"/>
      <c r="AR147" s="376"/>
      <c r="BD147" s="677"/>
    </row>
    <row r="148" spans="1:59">
      <c r="A148" s="212"/>
      <c r="B148" s="361"/>
      <c r="C148" s="376"/>
      <c r="D148" s="376"/>
      <c r="H148" s="376"/>
      <c r="I148" s="376"/>
      <c r="P148" s="376"/>
      <c r="Q148" s="376"/>
      <c r="AN148" s="381"/>
      <c r="AO148" s="381"/>
      <c r="AQ148" s="719"/>
      <c r="AR148" s="376"/>
      <c r="BD148" s="847"/>
      <c r="BE148" s="847"/>
      <c r="BF148" s="847"/>
    </row>
    <row r="149" spans="1:59">
      <c r="A149" s="212"/>
      <c r="B149" s="361"/>
      <c r="C149" s="376"/>
      <c r="D149" s="376"/>
      <c r="H149" s="376"/>
      <c r="I149" s="376"/>
      <c r="P149" s="376"/>
      <c r="Q149" s="376"/>
      <c r="AN149" s="381"/>
      <c r="AO149" s="381"/>
      <c r="AQ149" s="719"/>
      <c r="AR149" s="376"/>
      <c r="BD149" s="847"/>
      <c r="BE149" s="847"/>
      <c r="BF149" s="847"/>
    </row>
    <row r="150" spans="1:59">
      <c r="A150" s="212"/>
      <c r="B150" s="361"/>
      <c r="C150" s="376"/>
      <c r="D150" s="376"/>
      <c r="H150" s="376"/>
      <c r="I150" s="376"/>
      <c r="P150" s="376"/>
      <c r="Q150" s="376"/>
      <c r="AN150" s="381"/>
      <c r="AO150" s="381"/>
      <c r="AQ150" s="719"/>
      <c r="AR150" s="376"/>
      <c r="BD150" s="847"/>
      <c r="BE150" s="847"/>
      <c r="BF150" s="847"/>
    </row>
    <row r="151" spans="1:59">
      <c r="A151" s="212"/>
      <c r="B151" s="361"/>
      <c r="C151" s="376"/>
      <c r="D151" s="376"/>
      <c r="H151" s="376"/>
      <c r="I151" s="376"/>
      <c r="P151" s="376"/>
      <c r="Q151" s="376"/>
      <c r="AN151" s="381"/>
      <c r="AO151" s="381"/>
      <c r="AQ151" s="719"/>
      <c r="AR151" s="376"/>
      <c r="BD151" s="847"/>
      <c r="BE151" s="847"/>
      <c r="BF151" s="847"/>
    </row>
    <row r="152" spans="1:59">
      <c r="A152" s="212"/>
      <c r="B152" s="361"/>
      <c r="C152" s="376"/>
      <c r="D152" s="376"/>
      <c r="H152" s="376"/>
      <c r="I152" s="376"/>
      <c r="P152" s="376"/>
      <c r="Q152" s="376"/>
      <c r="AN152" s="381"/>
      <c r="AO152" s="381"/>
      <c r="AQ152" s="719"/>
      <c r="AR152" s="376"/>
      <c r="BD152" s="847"/>
      <c r="BE152" s="847"/>
      <c r="BF152" s="847"/>
    </row>
    <row r="153" spans="1:59">
      <c r="A153" s="212"/>
      <c r="B153" s="361"/>
      <c r="C153" s="376"/>
      <c r="D153" s="376"/>
      <c r="P153" s="376"/>
      <c r="Q153" s="376"/>
      <c r="AN153" s="381"/>
      <c r="AO153" s="381"/>
      <c r="AQ153" s="719"/>
      <c r="AR153" s="376"/>
      <c r="BD153" s="847"/>
      <c r="BE153" s="847"/>
      <c r="BF153" s="847"/>
    </row>
    <row r="154" spans="1:59">
      <c r="A154" s="212"/>
      <c r="B154" s="361"/>
      <c r="C154" s="376"/>
      <c r="D154" s="376"/>
      <c r="P154" s="376"/>
      <c r="Q154" s="376"/>
      <c r="AN154" s="381"/>
      <c r="AO154" s="381"/>
      <c r="BD154" s="847"/>
      <c r="BE154" s="847"/>
      <c r="BF154" s="847"/>
    </row>
    <row r="155" spans="1:59">
      <c r="A155" s="212"/>
      <c r="B155" s="361"/>
      <c r="C155" s="376"/>
      <c r="D155" s="376"/>
      <c r="P155" s="376"/>
      <c r="Q155" s="376"/>
      <c r="AN155" s="381"/>
      <c r="AO155" s="381"/>
      <c r="BD155" s="847"/>
      <c r="BE155" s="847"/>
      <c r="BF155" s="847"/>
    </row>
    <row r="156" spans="1:59">
      <c r="A156" s="212"/>
      <c r="B156" s="361"/>
      <c r="C156" s="376"/>
      <c r="D156" s="376"/>
      <c r="P156" s="376"/>
      <c r="Q156" s="376"/>
      <c r="AN156" s="381"/>
      <c r="AO156" s="381"/>
      <c r="BD156" s="847"/>
      <c r="BE156" s="847"/>
      <c r="BF156" s="847"/>
    </row>
    <row r="157" spans="1:59">
      <c r="A157" s="212"/>
      <c r="B157" s="361"/>
      <c r="C157" s="664"/>
      <c r="D157" s="434"/>
      <c r="P157" s="376"/>
      <c r="Q157" s="376"/>
      <c r="AN157" s="381"/>
      <c r="AO157" s="381"/>
      <c r="BD157" s="847"/>
      <c r="BE157" s="847"/>
      <c r="BF157" s="847"/>
    </row>
    <row r="158" spans="1:59">
      <c r="A158" s="212"/>
      <c r="B158" s="361"/>
      <c r="C158" s="664"/>
      <c r="D158" s="434"/>
      <c r="AN158" s="381"/>
      <c r="AO158" s="381"/>
      <c r="BD158" s="847"/>
      <c r="BE158" s="847"/>
      <c r="BF158" s="847"/>
    </row>
    <row r="159" spans="1:59">
      <c r="A159" s="212"/>
      <c r="B159" s="361"/>
      <c r="C159" s="664"/>
      <c r="D159" s="434"/>
      <c r="AN159" s="381"/>
      <c r="AO159" s="381"/>
      <c r="BD159" s="847"/>
      <c r="BE159" s="847"/>
      <c r="BF159" s="847"/>
    </row>
    <row r="160" spans="1:59">
      <c r="A160" s="212"/>
      <c r="B160" s="361"/>
      <c r="C160" s="664"/>
      <c r="D160" s="434"/>
      <c r="AN160" s="381"/>
      <c r="AO160" s="381"/>
      <c r="BD160" s="847"/>
      <c r="BE160" s="847"/>
      <c r="BF160" s="847"/>
    </row>
    <row r="161" spans="1:58">
      <c r="A161" s="212"/>
      <c r="B161" s="361"/>
      <c r="C161" s="664"/>
      <c r="D161" s="434"/>
      <c r="AN161" s="381"/>
      <c r="AO161" s="381"/>
      <c r="BD161" s="847"/>
      <c r="BE161" s="847"/>
      <c r="BF161" s="847"/>
    </row>
    <row r="162" spans="1:58">
      <c r="A162" s="212"/>
      <c r="B162" s="361"/>
      <c r="C162" s="664"/>
      <c r="AN162" s="381"/>
      <c r="AO162" s="381"/>
      <c r="BD162" s="847"/>
      <c r="BE162" s="847"/>
      <c r="BF162" s="847"/>
    </row>
    <row r="163" spans="1:58">
      <c r="A163" s="212"/>
      <c r="AN163" s="381"/>
      <c r="AO163" s="381"/>
      <c r="BD163" s="847"/>
      <c r="BE163" s="847"/>
      <c r="BF163" s="847"/>
    </row>
    <row r="164" spans="1:58">
      <c r="A164" s="212"/>
      <c r="AN164" s="381"/>
      <c r="AO164" s="381"/>
      <c r="BD164" s="847"/>
      <c r="BE164" s="847"/>
      <c r="BF164" s="847"/>
    </row>
    <row r="165" spans="1:58">
      <c r="A165" s="212"/>
      <c r="AN165" s="381"/>
      <c r="AO165" s="381"/>
      <c r="BD165" s="847"/>
      <c r="BE165" s="847"/>
      <c r="BF165" s="847"/>
    </row>
    <row r="166" spans="1:58">
      <c r="A166" s="212"/>
      <c r="AN166" s="381"/>
      <c r="AO166" s="381"/>
      <c r="BD166" s="847"/>
      <c r="BE166" s="847"/>
      <c r="BF166" s="847"/>
    </row>
    <row r="167" spans="1:58">
      <c r="A167" s="212"/>
      <c r="AN167" s="381"/>
      <c r="AO167" s="381"/>
      <c r="BD167" s="847"/>
      <c r="BE167" s="847"/>
      <c r="BF167" s="847"/>
    </row>
    <row r="168" spans="1:58">
      <c r="A168" s="212"/>
      <c r="AN168" s="381"/>
      <c r="AO168" s="381"/>
      <c r="BD168" s="847"/>
      <c r="BE168" s="847"/>
      <c r="BF168" s="847"/>
    </row>
    <row r="169" spans="1:58">
      <c r="A169" s="212"/>
      <c r="AN169" s="381"/>
      <c r="AO169" s="381"/>
      <c r="BD169" s="847"/>
      <c r="BE169" s="847"/>
      <c r="BF169" s="847"/>
    </row>
    <row r="170" spans="1:58">
      <c r="A170" s="212"/>
      <c r="AN170" s="381"/>
      <c r="AO170" s="381"/>
      <c r="BD170" s="847"/>
      <c r="BE170" s="847"/>
      <c r="BF170" s="847"/>
    </row>
    <row r="171" spans="1:58">
      <c r="A171" s="212"/>
      <c r="AN171" s="381"/>
      <c r="AO171" s="381"/>
      <c r="BD171" s="847"/>
      <c r="BE171" s="847"/>
      <c r="BF171" s="847"/>
    </row>
    <row r="172" spans="1:58">
      <c r="A172" s="212"/>
      <c r="AN172" s="381"/>
      <c r="AO172" s="381"/>
      <c r="BD172" s="847"/>
      <c r="BE172" s="847"/>
      <c r="BF172" s="847"/>
    </row>
    <row r="173" spans="1:58">
      <c r="A173" s="212"/>
      <c r="AN173" s="381"/>
      <c r="AO173" s="381"/>
      <c r="BD173" s="847"/>
      <c r="BE173" s="847"/>
      <c r="BF173" s="847"/>
    </row>
    <row r="174" spans="1:58">
      <c r="A174" s="212"/>
      <c r="AN174" s="381"/>
      <c r="AO174" s="381"/>
      <c r="BD174" s="847"/>
      <c r="BE174" s="847"/>
      <c r="BF174" s="847"/>
    </row>
    <row r="175" spans="1:58">
      <c r="A175" s="212"/>
      <c r="AN175" s="381"/>
      <c r="AO175" s="381"/>
      <c r="BD175" s="847"/>
      <c r="BE175" s="847"/>
      <c r="BF175" s="847"/>
    </row>
    <row r="176" spans="1:58">
      <c r="A176" s="212"/>
      <c r="AN176" s="381"/>
      <c r="AO176" s="381"/>
      <c r="BD176" s="847"/>
      <c r="BE176" s="847"/>
      <c r="BF176" s="847"/>
    </row>
    <row r="177" spans="1:58">
      <c r="A177" s="212"/>
      <c r="AN177" s="381"/>
      <c r="AO177" s="381"/>
      <c r="BD177" s="847"/>
      <c r="BE177" s="847"/>
      <c r="BF177" s="847"/>
    </row>
    <row r="178" spans="1:58">
      <c r="A178" s="212"/>
      <c r="AN178" s="381"/>
      <c r="AO178" s="381"/>
      <c r="BD178" s="847"/>
      <c r="BE178" s="847"/>
      <c r="BF178" s="847"/>
    </row>
    <row r="179" spans="1:58">
      <c r="A179" s="212"/>
      <c r="AN179" s="381"/>
      <c r="AO179" s="381"/>
      <c r="BD179" s="847"/>
      <c r="BE179" s="847"/>
      <c r="BF179" s="847"/>
    </row>
    <row r="180" spans="1:58">
      <c r="A180" s="212"/>
      <c r="AN180" s="381"/>
      <c r="AO180" s="381"/>
      <c r="BD180" s="847"/>
      <c r="BE180" s="847"/>
      <c r="BF180" s="847"/>
    </row>
    <row r="181" spans="1:58">
      <c r="A181" s="212"/>
      <c r="AN181" s="381"/>
      <c r="AO181" s="381"/>
      <c r="BD181" s="847"/>
      <c r="BE181" s="847"/>
      <c r="BF181" s="847"/>
    </row>
    <row r="182" spans="1:58">
      <c r="A182" s="212"/>
      <c r="AN182" s="381"/>
      <c r="AO182" s="381"/>
      <c r="BD182" s="847"/>
      <c r="BE182" s="847"/>
      <c r="BF182" s="847"/>
    </row>
    <row r="183" spans="1:58">
      <c r="A183" s="212"/>
      <c r="AN183" s="381"/>
      <c r="AO183" s="381"/>
      <c r="BD183" s="847"/>
      <c r="BE183" s="847"/>
      <c r="BF183" s="847"/>
    </row>
    <row r="184" spans="1:58">
      <c r="A184" s="212"/>
      <c r="AN184" s="381"/>
      <c r="AO184" s="381"/>
      <c r="BD184" s="847"/>
      <c r="BE184" s="847"/>
      <c r="BF184" s="847"/>
    </row>
    <row r="185" spans="1:58">
      <c r="A185" s="212"/>
      <c r="AN185" s="381"/>
      <c r="AO185" s="381"/>
      <c r="BD185" s="847"/>
      <c r="BE185" s="847"/>
      <c r="BF185" s="847"/>
    </row>
    <row r="186" spans="1:58">
      <c r="A186" s="212"/>
      <c r="AN186" s="381"/>
      <c r="AO186" s="381"/>
      <c r="BD186" s="847"/>
      <c r="BE186" s="847"/>
      <c r="BF186" s="847"/>
    </row>
    <row r="187" spans="1:58">
      <c r="A187" s="212"/>
      <c r="AN187" s="381"/>
      <c r="AO187" s="381"/>
      <c r="BD187" s="847"/>
      <c r="BE187" s="847"/>
      <c r="BF187" s="847"/>
    </row>
    <row r="188" spans="1:58">
      <c r="A188" s="212"/>
      <c r="AN188" s="381"/>
      <c r="AO188" s="381"/>
      <c r="BD188" s="847"/>
      <c r="BE188" s="847"/>
      <c r="BF188" s="847"/>
    </row>
    <row r="189" spans="1:58">
      <c r="A189" s="212"/>
      <c r="AN189" s="381"/>
      <c r="AO189" s="381"/>
      <c r="BD189" s="847"/>
      <c r="BE189" s="847"/>
      <c r="BF189" s="847"/>
    </row>
    <row r="190" spans="1:58">
      <c r="A190" s="212"/>
      <c r="AN190" s="381"/>
      <c r="AO190" s="381"/>
      <c r="BD190" s="847"/>
      <c r="BE190" s="847"/>
      <c r="BF190" s="847"/>
    </row>
    <row r="191" spans="1:58">
      <c r="A191" s="212"/>
      <c r="AN191" s="381"/>
      <c r="AO191" s="381"/>
      <c r="BD191" s="847"/>
      <c r="BE191" s="847"/>
      <c r="BF191" s="847"/>
    </row>
    <row r="192" spans="1:58">
      <c r="A192" s="212"/>
      <c r="AN192" s="381"/>
      <c r="AO192" s="381"/>
      <c r="BD192" s="847"/>
      <c r="BE192" s="847"/>
      <c r="BF192" s="847"/>
    </row>
    <row r="193" spans="1:58">
      <c r="A193" s="212"/>
      <c r="AN193" s="381"/>
      <c r="AO193" s="381"/>
      <c r="BD193" s="847"/>
      <c r="BE193" s="847"/>
      <c r="BF193" s="847"/>
    </row>
    <row r="194" spans="1:58">
      <c r="A194" s="212"/>
      <c r="AN194" s="381"/>
      <c r="AO194" s="381"/>
      <c r="BD194" s="847"/>
      <c r="BE194" s="847"/>
      <c r="BF194" s="847"/>
    </row>
    <row r="195" spans="1:58">
      <c r="A195" s="212"/>
      <c r="AN195" s="381"/>
      <c r="AO195" s="381"/>
      <c r="BD195" s="847"/>
      <c r="BE195" s="847"/>
      <c r="BF195" s="847"/>
    </row>
    <row r="196" spans="1:58">
      <c r="A196" s="212"/>
      <c r="AN196" s="381"/>
      <c r="AO196" s="381"/>
      <c r="BD196" s="847"/>
      <c r="BE196" s="847"/>
      <c r="BF196" s="847"/>
    </row>
    <row r="197" spans="1:58">
      <c r="A197" s="212"/>
      <c r="AN197" s="381"/>
      <c r="AO197" s="381"/>
      <c r="BD197" s="847"/>
      <c r="BE197" s="847"/>
      <c r="BF197" s="847"/>
    </row>
    <row r="198" spans="1:58">
      <c r="A198" s="212"/>
      <c r="AN198" s="381"/>
      <c r="AO198" s="381"/>
      <c r="BD198" s="847"/>
      <c r="BE198" s="847"/>
      <c r="BF198" s="847"/>
    </row>
    <row r="199" spans="1:58">
      <c r="A199" s="212"/>
      <c r="AN199" s="381"/>
      <c r="AO199" s="381"/>
      <c r="BD199" s="847"/>
      <c r="BE199" s="847"/>
      <c r="BF199" s="847"/>
    </row>
    <row r="200" spans="1:58">
      <c r="A200" s="212"/>
      <c r="AN200" s="410"/>
      <c r="AO200" s="410"/>
      <c r="BD200" s="847"/>
      <c r="BE200" s="847"/>
      <c r="BF200" s="847"/>
    </row>
    <row r="201" spans="1:58">
      <c r="A201" s="212"/>
      <c r="AN201" s="410"/>
      <c r="AO201" s="411"/>
      <c r="BD201" s="847"/>
      <c r="BE201" s="847"/>
      <c r="BF201" s="847"/>
    </row>
    <row r="202" spans="1:58">
      <c r="A202" s="212"/>
      <c r="AN202" s="411"/>
      <c r="AO202" s="411"/>
      <c r="BD202" s="847"/>
      <c r="BE202" s="847"/>
      <c r="BF202" s="847"/>
    </row>
    <row r="203" spans="1:58">
      <c r="A203" s="212"/>
      <c r="AN203" s="410"/>
      <c r="AO203" s="411"/>
      <c r="BD203" s="847"/>
      <c r="BE203" s="847"/>
      <c r="BF203" s="847"/>
    </row>
    <row r="204" spans="1:58">
      <c r="A204" s="212"/>
      <c r="AN204" s="410"/>
      <c r="AO204" s="411"/>
      <c r="BD204" s="847"/>
      <c r="BE204" s="847"/>
      <c r="BF204" s="847"/>
    </row>
    <row r="205" spans="1:58">
      <c r="A205" s="212"/>
      <c r="AN205" s="410"/>
      <c r="AO205" s="411"/>
      <c r="BD205" s="847"/>
      <c r="BE205" s="847"/>
      <c r="BF205" s="847"/>
    </row>
    <row r="206" spans="1:58">
      <c r="A206" s="212"/>
      <c r="AN206" s="411"/>
      <c r="AO206" s="411"/>
      <c r="BD206" s="847"/>
      <c r="BE206" s="847"/>
      <c r="BF206" s="847"/>
    </row>
    <row r="207" spans="1:58">
      <c r="A207" s="212"/>
      <c r="AN207" s="411"/>
      <c r="AO207" s="411"/>
      <c r="BD207" s="847"/>
      <c r="BE207" s="847"/>
      <c r="BF207" s="847"/>
    </row>
    <row r="208" spans="1:58">
      <c r="A208" s="212"/>
      <c r="AN208" s="411"/>
      <c r="AO208" s="411"/>
      <c r="BD208" s="847"/>
      <c r="BE208" s="847"/>
      <c r="BF208" s="847"/>
    </row>
    <row r="209" spans="1:58">
      <c r="A209" s="212"/>
      <c r="AN209" s="411"/>
      <c r="AO209" s="411"/>
      <c r="BD209" s="847"/>
      <c r="BE209" s="847"/>
      <c r="BF209" s="847"/>
    </row>
    <row r="210" spans="1:58">
      <c r="A210" s="212"/>
      <c r="BD210" s="847"/>
      <c r="BE210" s="847"/>
      <c r="BF210" s="847"/>
    </row>
    <row r="211" spans="1:58">
      <c r="A211" s="212"/>
    </row>
    <row r="212" spans="1:58">
      <c r="A212" s="212"/>
    </row>
    <row r="213" spans="1:58">
      <c r="A213" s="212"/>
    </row>
    <row r="214" spans="1:58">
      <c r="A214" s="212"/>
    </row>
    <row r="215" spans="1:58">
      <c r="A215" s="212"/>
    </row>
    <row r="216" spans="1:58">
      <c r="A216" s="212"/>
    </row>
    <row r="217" spans="1:58">
      <c r="A217" s="212"/>
    </row>
    <row r="218" spans="1:58">
      <c r="A218" s="212"/>
    </row>
    <row r="219" spans="1:58">
      <c r="A219" s="212"/>
    </row>
    <row r="220" spans="1:58">
      <c r="A220" s="212"/>
    </row>
    <row r="221" spans="1:58">
      <c r="A221" s="212"/>
    </row>
    <row r="222" spans="1:58">
      <c r="A222" s="212"/>
    </row>
    <row r="223" spans="1:58">
      <c r="A223" s="212"/>
    </row>
    <row r="224" spans="1:58">
      <c r="A224" s="212"/>
    </row>
    <row r="225" spans="1:1">
      <c r="A225" s="212"/>
    </row>
    <row r="226" spans="1:1">
      <c r="A226" s="212"/>
    </row>
    <row r="227" spans="1:1">
      <c r="A227" s="212"/>
    </row>
    <row r="228" spans="1:1">
      <c r="A228" s="212"/>
    </row>
    <row r="229" spans="1:1">
      <c r="A229" s="212"/>
    </row>
    <row r="230" spans="1:1">
      <c r="A230" s="212"/>
    </row>
    <row r="231" spans="1:1">
      <c r="A231" s="212"/>
    </row>
    <row r="232" spans="1:1">
      <c r="A232" s="212"/>
    </row>
    <row r="233" spans="1:1">
      <c r="A233" s="212"/>
    </row>
    <row r="234" spans="1:1">
      <c r="A234" s="212"/>
    </row>
    <row r="235" spans="1:1">
      <c r="A235" s="212"/>
    </row>
    <row r="236" spans="1:1">
      <c r="A236" s="212"/>
    </row>
    <row r="237" spans="1:1">
      <c r="A237" s="212"/>
    </row>
    <row r="238" spans="1:1">
      <c r="A238" s="212"/>
    </row>
    <row r="239" spans="1:1">
      <c r="A239" s="212"/>
    </row>
    <row r="240" spans="1:1">
      <c r="A240" s="212"/>
    </row>
    <row r="241" spans="1:1">
      <c r="A241" s="212"/>
    </row>
    <row r="242" spans="1:1">
      <c r="A242" s="212"/>
    </row>
    <row r="243" spans="1:1">
      <c r="A243" s="212"/>
    </row>
    <row r="244" spans="1:1">
      <c r="A244" s="212"/>
    </row>
    <row r="245" spans="1:1">
      <c r="A245" s="212"/>
    </row>
    <row r="246" spans="1:1">
      <c r="A246" s="212"/>
    </row>
    <row r="247" spans="1:1">
      <c r="A247" s="212"/>
    </row>
    <row r="248" spans="1:1">
      <c r="A248" s="212"/>
    </row>
    <row r="249" spans="1:1">
      <c r="A249" s="212"/>
    </row>
    <row r="250" spans="1:1">
      <c r="A250" s="212"/>
    </row>
    <row r="251" spans="1:1">
      <c r="A251" s="212"/>
    </row>
    <row r="252" spans="1:1">
      <c r="A252" s="212"/>
    </row>
    <row r="253" spans="1:1">
      <c r="A253" s="212"/>
    </row>
    <row r="254" spans="1:1">
      <c r="A254" s="212"/>
    </row>
    <row r="255" spans="1:1">
      <c r="A255" s="212"/>
    </row>
    <row r="256" spans="1:1">
      <c r="A256" s="212"/>
    </row>
    <row r="257" spans="1:1">
      <c r="A257" s="212"/>
    </row>
    <row r="258" spans="1:1">
      <c r="A258" s="212"/>
    </row>
    <row r="259" spans="1:1">
      <c r="A259" s="212"/>
    </row>
    <row r="260" spans="1:1">
      <c r="A260" s="212"/>
    </row>
    <row r="261" spans="1:1">
      <c r="A261" s="212"/>
    </row>
    <row r="262" spans="1:1">
      <c r="A262" s="212"/>
    </row>
    <row r="263" spans="1:1">
      <c r="A263" s="212"/>
    </row>
    <row r="264" spans="1:1">
      <c r="A264" s="212"/>
    </row>
    <row r="265" spans="1:1">
      <c r="A265" s="212"/>
    </row>
    <row r="266" spans="1:1">
      <c r="A266" s="212"/>
    </row>
    <row r="267" spans="1:1">
      <c r="A267" s="212"/>
    </row>
    <row r="268" spans="1:1">
      <c r="A268" s="212"/>
    </row>
    <row r="269" spans="1:1">
      <c r="A269" s="212"/>
    </row>
    <row r="270" spans="1:1">
      <c r="A270" s="212"/>
    </row>
    <row r="271" spans="1:1">
      <c r="A271" s="212"/>
    </row>
    <row r="272" spans="1:1">
      <c r="A272" s="212"/>
    </row>
    <row r="273" spans="1:1">
      <c r="A273" s="212"/>
    </row>
    <row r="274" spans="1:1">
      <c r="A274" s="212"/>
    </row>
    <row r="275" spans="1:1">
      <c r="A275" s="212"/>
    </row>
    <row r="276" spans="1:1">
      <c r="A276" s="212"/>
    </row>
    <row r="277" spans="1:1">
      <c r="A277" s="212"/>
    </row>
    <row r="278" spans="1:1">
      <c r="A278" s="212"/>
    </row>
    <row r="279" spans="1:1">
      <c r="A279" s="212"/>
    </row>
    <row r="280" spans="1:1">
      <c r="A280" s="212"/>
    </row>
    <row r="281" spans="1:1">
      <c r="A281" s="212"/>
    </row>
    <row r="282" spans="1:1">
      <c r="A282" s="212"/>
    </row>
    <row r="283" spans="1:1">
      <c r="A283" s="212"/>
    </row>
    <row r="284" spans="1:1">
      <c r="A284" s="212"/>
    </row>
    <row r="285" spans="1:1">
      <c r="A285" s="212"/>
    </row>
    <row r="286" spans="1:1">
      <c r="A286" s="212"/>
    </row>
    <row r="287" spans="1:1">
      <c r="A287" s="212"/>
    </row>
    <row r="288" spans="1:1">
      <c r="A288" s="212"/>
    </row>
    <row r="289" spans="1:1">
      <c r="A289" s="212"/>
    </row>
    <row r="290" spans="1:1">
      <c r="A290" s="212"/>
    </row>
    <row r="291" spans="1:1">
      <c r="A291" s="212"/>
    </row>
    <row r="292" spans="1:1">
      <c r="A292" s="212"/>
    </row>
    <row r="293" spans="1:1">
      <c r="A293" s="212"/>
    </row>
    <row r="294" spans="1:1">
      <c r="A294" s="212"/>
    </row>
    <row r="295" spans="1:1">
      <c r="A295" s="212"/>
    </row>
    <row r="296" spans="1:1">
      <c r="A296" s="212"/>
    </row>
    <row r="297" spans="1:1">
      <c r="A297" s="212"/>
    </row>
    <row r="298" spans="1:1">
      <c r="A298" s="212"/>
    </row>
    <row r="299" spans="1:1">
      <c r="A299" s="212"/>
    </row>
    <row r="300" spans="1:1">
      <c r="A300" s="212"/>
    </row>
    <row r="301" spans="1:1">
      <c r="A301" s="212"/>
    </row>
    <row r="302" spans="1:1">
      <c r="A302" s="212"/>
    </row>
    <row r="303" spans="1:1">
      <c r="A303" s="212"/>
    </row>
    <row r="304" spans="1:1">
      <c r="A304" s="212"/>
    </row>
    <row r="305" spans="1:1">
      <c r="A305" s="212"/>
    </row>
    <row r="306" spans="1:1">
      <c r="A306" s="212"/>
    </row>
    <row r="307" spans="1:1">
      <c r="A307" s="212"/>
    </row>
    <row r="308" spans="1:1">
      <c r="A308" s="212"/>
    </row>
    <row r="309" spans="1:1">
      <c r="A309" s="212"/>
    </row>
    <row r="310" spans="1:1">
      <c r="A310" s="212"/>
    </row>
    <row r="311" spans="1:1">
      <c r="A311" s="212"/>
    </row>
    <row r="312" spans="1:1">
      <c r="A312" s="212"/>
    </row>
    <row r="313" spans="1:1">
      <c r="A313" s="212"/>
    </row>
    <row r="314" spans="1:1">
      <c r="A314" s="212"/>
    </row>
    <row r="315" spans="1:1">
      <c r="A315" s="212"/>
    </row>
    <row r="316" spans="1:1">
      <c r="A316" s="212"/>
    </row>
    <row r="317" spans="1:1">
      <c r="A317" s="212"/>
    </row>
    <row r="318" spans="1:1">
      <c r="A318" s="212"/>
    </row>
    <row r="319" spans="1:1">
      <c r="A319" s="212"/>
    </row>
  </sheetData>
  <mergeCells count="102">
    <mergeCell ref="B1:D1"/>
    <mergeCell ref="C2:D2"/>
    <mergeCell ref="C3:D3"/>
    <mergeCell ref="C4:D4"/>
    <mergeCell ref="C5:D5"/>
    <mergeCell ref="G7:I7"/>
    <mergeCell ref="K7:M7"/>
    <mergeCell ref="O7:Q7"/>
    <mergeCell ref="V6:W6"/>
    <mergeCell ref="S7:U7"/>
    <mergeCell ref="W7:Y7"/>
    <mergeCell ref="BD1:BF1"/>
    <mergeCell ref="BD9:BF9"/>
    <mergeCell ref="BE2:BF2"/>
    <mergeCell ref="BE3:BF3"/>
    <mergeCell ref="BE4:BF4"/>
    <mergeCell ref="BE5:BF5"/>
    <mergeCell ref="AA7:AC7"/>
    <mergeCell ref="AE7:AG7"/>
    <mergeCell ref="AI7:AK7"/>
    <mergeCell ref="AM7:AO7"/>
    <mergeCell ref="AQ7:AR7"/>
    <mergeCell ref="BD6:BF6"/>
    <mergeCell ref="AQ1:AS1"/>
    <mergeCell ref="AR2:AS2"/>
    <mergeCell ref="AR3:AS3"/>
    <mergeCell ref="AR4:AS4"/>
    <mergeCell ref="AR5:AS5"/>
    <mergeCell ref="AN2:AO2"/>
    <mergeCell ref="AN3:AO3"/>
    <mergeCell ref="AN4:AO4"/>
    <mergeCell ref="AT7:AW7"/>
    <mergeCell ref="AT1:AV1"/>
    <mergeCell ref="AU2:AV2"/>
    <mergeCell ref="AU3:AV3"/>
    <mergeCell ref="BD153:BF153"/>
    <mergeCell ref="BD154:BF154"/>
    <mergeCell ref="BD155:BF155"/>
    <mergeCell ref="BD156:BF156"/>
    <mergeCell ref="BD157:BF157"/>
    <mergeCell ref="BD148:BF148"/>
    <mergeCell ref="BD149:BF149"/>
    <mergeCell ref="BD150:BF150"/>
    <mergeCell ref="BD151:BF151"/>
    <mergeCell ref="BD152:BF152"/>
    <mergeCell ref="BD163:BF163"/>
    <mergeCell ref="BD164:BF164"/>
    <mergeCell ref="BD165:BF165"/>
    <mergeCell ref="BD166:BF166"/>
    <mergeCell ref="BD167:BF167"/>
    <mergeCell ref="BD158:BF158"/>
    <mergeCell ref="BD159:BF159"/>
    <mergeCell ref="BD160:BF160"/>
    <mergeCell ref="BD161:BF161"/>
    <mergeCell ref="BD162:BF162"/>
    <mergeCell ref="BD173:BF173"/>
    <mergeCell ref="BD174:BF174"/>
    <mergeCell ref="BD175:BF175"/>
    <mergeCell ref="BD176:BF176"/>
    <mergeCell ref="BD177:BF177"/>
    <mergeCell ref="BD168:BF168"/>
    <mergeCell ref="BD169:BF169"/>
    <mergeCell ref="BD170:BF170"/>
    <mergeCell ref="BD171:BF171"/>
    <mergeCell ref="BD172:BF172"/>
    <mergeCell ref="BD190:BF190"/>
    <mergeCell ref="BD191:BF191"/>
    <mergeCell ref="BD192:BF192"/>
    <mergeCell ref="BD183:BF183"/>
    <mergeCell ref="BD184:BF184"/>
    <mergeCell ref="BD185:BF185"/>
    <mergeCell ref="BD186:BF186"/>
    <mergeCell ref="BD187:BF187"/>
    <mergeCell ref="BD178:BF178"/>
    <mergeCell ref="BD179:BF179"/>
    <mergeCell ref="BD180:BF180"/>
    <mergeCell ref="BD181:BF181"/>
    <mergeCell ref="BD182:BF182"/>
    <mergeCell ref="AY7:BB7"/>
    <mergeCell ref="AU4:AV4"/>
    <mergeCell ref="AU5:AV5"/>
    <mergeCell ref="BD208:BF208"/>
    <mergeCell ref="BD209:BF209"/>
    <mergeCell ref="BD210:BF210"/>
    <mergeCell ref="BD7:BF7"/>
    <mergeCell ref="BD203:BF203"/>
    <mergeCell ref="BD204:BF204"/>
    <mergeCell ref="BD205:BF205"/>
    <mergeCell ref="BD206:BF206"/>
    <mergeCell ref="BD207:BF207"/>
    <mergeCell ref="BD198:BF198"/>
    <mergeCell ref="BD199:BF199"/>
    <mergeCell ref="BD200:BF200"/>
    <mergeCell ref="BD201:BF201"/>
    <mergeCell ref="BD202:BF202"/>
    <mergeCell ref="BD193:BF193"/>
    <mergeCell ref="BD194:BF194"/>
    <mergeCell ref="BD195:BF195"/>
    <mergeCell ref="BD196:BF196"/>
    <mergeCell ref="BD197:BF197"/>
    <mergeCell ref="BD188:BF188"/>
    <mergeCell ref="BD189:BF189"/>
  </mergeCells>
  <hyperlinks>
    <hyperlink ref="C5" location="References!A48" display="References!A48" xr:uid="{00000000-0004-0000-0C00-000000000000}"/>
    <hyperlink ref="AR5" location="References!A48" display="References!A48" xr:uid="{00000000-0004-0000-0C00-000001000000}"/>
    <hyperlink ref="AR5:AS5" location="References!A25" display="References!A25" xr:uid="{00000000-0004-0000-0C00-000002000000}"/>
    <hyperlink ref="BE5" location="References!A48" display="References!A48" xr:uid="{00000000-0004-0000-0C00-000003000000}"/>
    <hyperlink ref="BE5:BF5" location="References!A144" display="References!A144" xr:uid="{00000000-0004-0000-0C00-000004000000}"/>
    <hyperlink ref="AU5" location="References!A48" display="References!A48" xr:uid="{00000000-0004-0000-0C00-000005000000}"/>
    <hyperlink ref="AU5:AV5" location="References!A25" display="References!A25" xr:uid="{00000000-0004-0000-0C00-000006000000}"/>
  </hyperlinks>
  <pageMargins left="0.7" right="0.7" top="0.75" bottom="0.75" header="0.3" footer="0.3"/>
  <pageSetup paperSize="9" scale="9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92D050"/>
  </sheetPr>
  <dimension ref="A1:AN319"/>
  <sheetViews>
    <sheetView zoomScaleNormal="100" workbookViewId="0">
      <pane xSplit="1" ySplit="10" topLeftCell="AB293" activePane="bottomRight" state="frozen"/>
      <selection pane="topRight" activeCell="B1" sqref="B1"/>
      <selection pane="bottomLeft" activeCell="A5" sqref="A5"/>
      <selection pane="bottomRight" activeCell="AE293" sqref="AE293"/>
    </sheetView>
  </sheetViews>
  <sheetFormatPr defaultColWidth="9.1796875" defaultRowHeight="14.5"/>
  <cols>
    <col min="1" max="1" width="9.1796875" style="71"/>
    <col min="2" max="3" width="12.54296875" style="71" customWidth="1"/>
    <col min="4" max="4" width="9.1796875" style="71"/>
    <col min="5" max="5" width="9.1796875" style="71" customWidth="1"/>
    <col min="6" max="8" width="9.1796875" style="71"/>
    <col min="9" max="9" width="9.1796875" style="71" customWidth="1"/>
    <col min="10" max="11" width="9.1796875" style="71"/>
    <col min="12" max="12" width="10" style="71" customWidth="1"/>
    <col min="13" max="13" width="9.1796875" style="71" customWidth="1"/>
    <col min="14" max="17" width="9.1796875" style="71"/>
    <col min="18" max="18" width="10.1796875" style="71" bestFit="1" customWidth="1"/>
    <col min="19" max="23" width="9.1796875" style="71"/>
    <col min="24" max="26" width="9.1796875" style="71" customWidth="1"/>
    <col min="27" max="27" width="2.7265625" style="105" customWidth="1"/>
    <col min="28" max="31" width="13.1796875" style="71" customWidth="1"/>
    <col min="32" max="32" width="16.81640625" style="71" customWidth="1"/>
    <col min="33" max="33" width="2.7265625" style="71" customWidth="1"/>
    <col min="34" max="16384" width="9.1796875" style="71"/>
  </cols>
  <sheetData>
    <row r="1" spans="1:38" s="72" customFormat="1">
      <c r="B1" s="770" t="s">
        <v>392</v>
      </c>
      <c r="C1" s="770"/>
      <c r="D1" s="770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304"/>
      <c r="AB1" s="770" t="s">
        <v>392</v>
      </c>
      <c r="AC1" s="770"/>
      <c r="AD1" s="770"/>
      <c r="AF1" s="343"/>
      <c r="AG1" s="93"/>
    </row>
    <row r="2" spans="1:38" s="72" customFormat="1" ht="48" customHeight="1">
      <c r="B2" s="263" t="s">
        <v>381</v>
      </c>
      <c r="C2" s="777" t="s">
        <v>409</v>
      </c>
      <c r="D2" s="777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304"/>
      <c r="AB2" s="263" t="s">
        <v>381</v>
      </c>
      <c r="AC2" s="777" t="s">
        <v>410</v>
      </c>
      <c r="AD2" s="777"/>
      <c r="AE2" s="588" t="s">
        <v>827</v>
      </c>
      <c r="AF2" s="28"/>
      <c r="AG2" s="325"/>
      <c r="AH2" s="28"/>
    </row>
    <row r="3" spans="1:38" s="72" customFormat="1">
      <c r="B3" s="263" t="s">
        <v>382</v>
      </c>
      <c r="C3" s="779">
        <v>44684</v>
      </c>
      <c r="D3" s="779"/>
      <c r="E3" s="71"/>
      <c r="F3" s="71"/>
      <c r="G3" s="71"/>
      <c r="H3" s="71"/>
      <c r="I3" s="71"/>
      <c r="J3" s="71"/>
      <c r="K3" s="71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304"/>
      <c r="AB3" s="263" t="s">
        <v>382</v>
      </c>
      <c r="AC3" s="779">
        <v>44684</v>
      </c>
      <c r="AD3" s="779"/>
      <c r="AE3" s="637" t="s">
        <v>914</v>
      </c>
      <c r="AF3" s="28"/>
      <c r="AG3" s="325"/>
      <c r="AH3" s="28"/>
    </row>
    <row r="4" spans="1:38" s="72" customFormat="1" ht="29">
      <c r="B4" s="270" t="s">
        <v>383</v>
      </c>
      <c r="C4" s="779">
        <v>44715</v>
      </c>
      <c r="D4" s="779"/>
      <c r="E4" s="71"/>
      <c r="F4" s="71"/>
      <c r="G4" s="71"/>
      <c r="H4" s="71"/>
      <c r="I4" s="71"/>
      <c r="J4" s="71"/>
      <c r="K4" s="71"/>
      <c r="L4" s="105"/>
      <c r="M4" s="105"/>
      <c r="N4" s="105"/>
      <c r="O4" s="105"/>
      <c r="P4" s="105"/>
      <c r="Q4" s="105"/>
      <c r="R4" s="105"/>
      <c r="S4" s="457" t="s">
        <v>678</v>
      </c>
      <c r="T4" s="105"/>
      <c r="U4" s="105"/>
      <c r="V4" s="105"/>
      <c r="W4" s="105"/>
      <c r="X4" s="105"/>
      <c r="Y4" s="105"/>
      <c r="Z4" s="105"/>
      <c r="AA4" s="304"/>
      <c r="AB4" s="270" t="s">
        <v>383</v>
      </c>
      <c r="AC4" s="779">
        <v>44689</v>
      </c>
      <c r="AD4" s="779"/>
      <c r="AE4" s="588" t="s">
        <v>849</v>
      </c>
      <c r="AF4" s="28"/>
      <c r="AG4" s="325"/>
      <c r="AH4" s="28"/>
    </row>
    <row r="5" spans="1:38" s="72" customFormat="1">
      <c r="A5" s="29"/>
      <c r="B5" s="277" t="s">
        <v>386</v>
      </c>
      <c r="C5" s="778">
        <v>18</v>
      </c>
      <c r="D5" s="778"/>
      <c r="E5" s="71"/>
      <c r="F5" s="71"/>
      <c r="G5" s="71"/>
      <c r="H5" s="71"/>
      <c r="I5" s="71"/>
      <c r="J5" s="71"/>
      <c r="K5" s="71"/>
      <c r="L5" s="105"/>
      <c r="M5" s="105"/>
      <c r="N5" s="105"/>
      <c r="O5" s="105"/>
      <c r="P5" s="105"/>
      <c r="Q5" s="105"/>
      <c r="R5" s="105"/>
      <c r="S5" s="526" t="s">
        <v>921</v>
      </c>
      <c r="T5" s="526"/>
      <c r="U5" s="526"/>
      <c r="V5" s="526"/>
      <c r="W5" s="105"/>
      <c r="X5" s="105"/>
      <c r="Y5" s="105"/>
      <c r="Z5" s="105"/>
      <c r="AA5" s="304"/>
      <c r="AB5" s="277" t="s">
        <v>386</v>
      </c>
      <c r="AC5" s="778">
        <v>19</v>
      </c>
      <c r="AD5" s="778"/>
      <c r="AE5" s="28"/>
      <c r="AF5" s="28"/>
      <c r="AG5" s="325"/>
      <c r="AH5" s="28"/>
    </row>
    <row r="6" spans="1:38" s="72" customFormat="1">
      <c r="A6" s="29"/>
      <c r="B6" s="444" t="s">
        <v>694</v>
      </c>
      <c r="E6" s="71"/>
      <c r="F6" s="71"/>
      <c r="G6" s="71"/>
      <c r="H6" s="71"/>
      <c r="I6" s="71"/>
      <c r="J6" s="71"/>
      <c r="K6" s="71"/>
      <c r="L6" s="105"/>
      <c r="M6" s="105"/>
      <c r="N6" s="105"/>
      <c r="O6" s="105"/>
      <c r="P6" s="105"/>
      <c r="Q6" s="105"/>
      <c r="R6" s="105"/>
      <c r="S6" s="526" t="s">
        <v>693</v>
      </c>
      <c r="T6" s="526"/>
      <c r="U6" s="526"/>
      <c r="V6" s="105"/>
      <c r="W6" s="468" t="s">
        <v>684</v>
      </c>
      <c r="X6" s="468" t="s">
        <v>684</v>
      </c>
      <c r="Y6" s="468" t="s">
        <v>684</v>
      </c>
      <c r="Z6" s="468" t="s">
        <v>684</v>
      </c>
      <c r="AA6" s="304"/>
      <c r="AB6" s="527" t="s">
        <v>772</v>
      </c>
      <c r="AC6" s="527" t="s">
        <v>772</v>
      </c>
      <c r="AD6" s="28" t="s">
        <v>845</v>
      </c>
      <c r="AE6" s="28"/>
      <c r="AF6" s="28"/>
      <c r="AG6" s="325"/>
      <c r="AH6" s="28"/>
    </row>
    <row r="7" spans="1:38" customFormat="1">
      <c r="A7" s="29"/>
      <c r="B7" s="94" t="s">
        <v>590</v>
      </c>
      <c r="C7" s="94"/>
      <c r="D7" s="94"/>
      <c r="E7" s="94"/>
      <c r="F7" s="94"/>
      <c r="G7" s="96"/>
      <c r="H7" s="96"/>
      <c r="I7" s="94"/>
      <c r="J7" s="94"/>
      <c r="K7" s="96"/>
      <c r="L7" s="96"/>
      <c r="M7" s="94"/>
      <c r="N7" s="97"/>
      <c r="O7" s="97"/>
      <c r="P7" s="97"/>
      <c r="Q7" s="97"/>
      <c r="R7" s="322"/>
      <c r="S7" s="322"/>
      <c r="T7" s="322"/>
      <c r="U7" s="322"/>
      <c r="V7" s="322"/>
      <c r="W7" s="322"/>
      <c r="X7" s="94"/>
      <c r="Y7" s="94"/>
      <c r="Z7" s="96"/>
      <c r="AA7" s="323"/>
      <c r="AB7" s="92" t="s">
        <v>151</v>
      </c>
      <c r="AC7" s="92"/>
      <c r="AD7" s="92"/>
      <c r="AE7" s="93"/>
      <c r="AF7" s="93"/>
      <c r="AG7" s="324"/>
    </row>
    <row r="8" spans="1:38" customFormat="1" ht="15" customHeight="1">
      <c r="A8" s="29"/>
      <c r="B8" s="768" t="s">
        <v>150</v>
      </c>
      <c r="C8" s="768"/>
      <c r="D8" s="768"/>
      <c r="E8" s="768"/>
      <c r="F8" s="768"/>
      <c r="G8" s="768"/>
      <c r="H8" s="768"/>
      <c r="I8" s="768"/>
      <c r="J8" s="768"/>
      <c r="K8" s="768"/>
      <c r="L8" s="768"/>
      <c r="M8" s="768"/>
      <c r="N8" s="768"/>
      <c r="O8" s="769"/>
      <c r="P8" s="769"/>
      <c r="Q8" s="769"/>
      <c r="R8" s="857"/>
      <c r="S8" s="465"/>
      <c r="T8" s="483" t="s">
        <v>676</v>
      </c>
      <c r="U8" s="599"/>
      <c r="V8" s="71"/>
      <c r="W8" s="444" t="s">
        <v>619</v>
      </c>
      <c r="X8" s="106"/>
      <c r="Y8" s="101"/>
      <c r="Z8" s="101"/>
      <c r="AA8" s="304"/>
      <c r="AB8" s="860" t="s">
        <v>483</v>
      </c>
      <c r="AC8" s="861"/>
      <c r="AD8" s="860" t="s">
        <v>154</v>
      </c>
      <c r="AE8" s="861"/>
      <c r="AF8" s="339" t="s">
        <v>418</v>
      </c>
      <c r="AG8" s="93"/>
    </row>
    <row r="9" spans="1:38" customFormat="1" ht="15" customHeight="1">
      <c r="A9" s="29"/>
      <c r="B9" s="546" t="s">
        <v>796</v>
      </c>
      <c r="C9" s="665"/>
      <c r="D9" s="689" t="s">
        <v>795</v>
      </c>
      <c r="E9" s="546" t="s">
        <v>1006</v>
      </c>
      <c r="F9" s="526"/>
      <c r="G9" s="546" t="s">
        <v>1119</v>
      </c>
      <c r="H9" s="689"/>
      <c r="I9" s="103"/>
      <c r="J9" s="105"/>
      <c r="K9" s="105"/>
      <c r="L9" s="105"/>
      <c r="M9" s="103"/>
      <c r="N9" s="107"/>
      <c r="O9" s="107"/>
      <c r="P9" s="107"/>
      <c r="Q9" s="107"/>
      <c r="R9" s="108"/>
      <c r="S9" s="469" t="s">
        <v>661</v>
      </c>
      <c r="T9" s="469" t="s">
        <v>661</v>
      </c>
      <c r="U9" s="469" t="s">
        <v>926</v>
      </c>
      <c r="V9" s="469" t="s">
        <v>661</v>
      </c>
      <c r="W9" s="856" t="s">
        <v>677</v>
      </c>
      <c r="X9" s="856"/>
      <c r="Y9" s="856" t="s">
        <v>677</v>
      </c>
      <c r="Z9" s="856"/>
      <c r="AA9" s="303"/>
      <c r="AB9" s="858" t="s">
        <v>844</v>
      </c>
      <c r="AC9" s="859"/>
      <c r="AD9" s="858" t="s">
        <v>846</v>
      </c>
      <c r="AE9" s="859"/>
      <c r="AF9" s="354"/>
      <c r="AG9" s="111"/>
    </row>
    <row r="10" spans="1:38" customFormat="1" ht="22.5" customHeight="1">
      <c r="A10" s="43"/>
      <c r="B10" s="130" t="s">
        <v>132</v>
      </c>
      <c r="C10" s="130" t="s">
        <v>133</v>
      </c>
      <c r="D10" s="130" t="s">
        <v>134</v>
      </c>
      <c r="E10" s="130" t="s">
        <v>135</v>
      </c>
      <c r="F10" s="130" t="s">
        <v>136</v>
      </c>
      <c r="G10" s="130" t="s">
        <v>137</v>
      </c>
      <c r="H10" s="130" t="s">
        <v>138</v>
      </c>
      <c r="I10" s="130" t="s">
        <v>139</v>
      </c>
      <c r="J10" s="130" t="s">
        <v>140</v>
      </c>
      <c r="K10" s="130" t="s">
        <v>141</v>
      </c>
      <c r="L10" s="130" t="s">
        <v>142</v>
      </c>
      <c r="M10" s="130" t="s">
        <v>143</v>
      </c>
      <c r="N10" s="130" t="s">
        <v>144</v>
      </c>
      <c r="O10" s="234" t="s">
        <v>145</v>
      </c>
      <c r="P10" s="481" t="s">
        <v>510</v>
      </c>
      <c r="Q10" s="481" t="s">
        <v>674</v>
      </c>
      <c r="R10" s="482" t="s">
        <v>625</v>
      </c>
      <c r="S10" s="467" t="s">
        <v>662</v>
      </c>
      <c r="T10" s="467" t="s">
        <v>866</v>
      </c>
      <c r="U10" s="746" t="s">
        <v>241</v>
      </c>
      <c r="V10" s="466" t="s">
        <v>675</v>
      </c>
      <c r="W10" s="102" t="s">
        <v>146</v>
      </c>
      <c r="X10" s="102" t="s">
        <v>147</v>
      </c>
      <c r="Y10" s="102" t="s">
        <v>148</v>
      </c>
      <c r="Z10" s="102" t="s">
        <v>149</v>
      </c>
      <c r="AA10" s="303"/>
      <c r="AB10" s="113" t="s">
        <v>541</v>
      </c>
      <c r="AC10" s="109" t="s">
        <v>155</v>
      </c>
      <c r="AD10" s="113" t="s">
        <v>152</v>
      </c>
      <c r="AE10" s="109" t="s">
        <v>153</v>
      </c>
      <c r="AF10" s="342" t="s">
        <v>540</v>
      </c>
      <c r="AG10" s="112"/>
    </row>
    <row r="11" spans="1:38" customFormat="1">
      <c r="A11" s="61">
        <v>36161</v>
      </c>
      <c r="B11" s="751">
        <v>0.53910000000000002</v>
      </c>
      <c r="C11" s="751">
        <v>0.32669999999999999</v>
      </c>
      <c r="D11" s="751">
        <v>0.85229999999999995</v>
      </c>
      <c r="E11" s="750">
        <v>60.97</v>
      </c>
      <c r="F11" s="751">
        <v>0.46479999999999999</v>
      </c>
      <c r="G11" s="751">
        <v>0.81899999999999995</v>
      </c>
      <c r="H11" s="750">
        <v>632.4</v>
      </c>
      <c r="I11" s="751">
        <v>4.4630999999999998</v>
      </c>
      <c r="J11" s="751">
        <v>2.0493000000000001</v>
      </c>
      <c r="K11" s="751">
        <v>4.1767000000000003</v>
      </c>
      <c r="L11" s="750">
        <v>4602.7299999999996</v>
      </c>
      <c r="M11" s="751">
        <v>19.7956</v>
      </c>
      <c r="N11" s="751">
        <v>0.90600000000000003</v>
      </c>
      <c r="O11" s="751">
        <v>17.378399999999999</v>
      </c>
      <c r="P11" s="751">
        <v>22.906300000000002</v>
      </c>
      <c r="Q11" s="751">
        <v>20.670300000000001</v>
      </c>
      <c r="R11" s="750">
        <v>7484.65</v>
      </c>
      <c r="S11" s="750">
        <v>61.54</v>
      </c>
      <c r="T11" s="750">
        <v>60.69</v>
      </c>
      <c r="U11" s="596">
        <f>+B11*100</f>
        <v>53.910000000000004</v>
      </c>
      <c r="V11" s="750">
        <v>56.92</v>
      </c>
      <c r="W11" s="383">
        <v>56.58</v>
      </c>
      <c r="X11" s="383">
        <v>58.4</v>
      </c>
      <c r="Y11" s="425">
        <v>52.93</v>
      </c>
      <c r="Z11" s="425">
        <v>55.55</v>
      </c>
      <c r="AA11" s="304"/>
      <c r="AB11" s="115">
        <v>3.3500000000000002E-2</v>
      </c>
      <c r="AC11" s="115">
        <v>4.4743999999999999E-2</v>
      </c>
      <c r="AD11" s="64">
        <v>6.4000000000000001E-2</v>
      </c>
      <c r="AE11" s="64">
        <v>6.9000000000000006E-2</v>
      </c>
      <c r="AF11" s="64"/>
      <c r="AG11" s="93"/>
      <c r="AH11" s="114"/>
    </row>
    <row r="12" spans="1:38" customFormat="1">
      <c r="A12" s="61">
        <v>36192</v>
      </c>
      <c r="B12" s="751">
        <v>0.5444</v>
      </c>
      <c r="C12" s="751">
        <v>0.33410000000000001</v>
      </c>
      <c r="D12" s="751">
        <v>0.8498</v>
      </c>
      <c r="E12" s="750">
        <v>63.4</v>
      </c>
      <c r="F12" s="751">
        <v>0.48509999999999998</v>
      </c>
      <c r="G12" s="751">
        <v>0.81510000000000005</v>
      </c>
      <c r="H12" s="750">
        <v>646.11</v>
      </c>
      <c r="I12" s="751">
        <v>4.5065</v>
      </c>
      <c r="J12" s="751">
        <v>2.0682</v>
      </c>
      <c r="K12" s="751">
        <v>4.2180999999999997</v>
      </c>
      <c r="L12" s="750">
        <v>4763.0600000000004</v>
      </c>
      <c r="M12" s="751">
        <v>20.191299999999998</v>
      </c>
      <c r="N12" s="751">
        <v>0.92510000000000003</v>
      </c>
      <c r="O12" s="751">
        <v>17.685099999999998</v>
      </c>
      <c r="P12" s="751">
        <v>23.121099999999998</v>
      </c>
      <c r="Q12" s="751">
        <v>21.1297</v>
      </c>
      <c r="R12" s="750">
        <v>7556.72</v>
      </c>
      <c r="S12" s="750">
        <v>62.57</v>
      </c>
      <c r="T12" s="750">
        <v>61.78</v>
      </c>
      <c r="U12" s="596">
        <f t="shared" ref="U12:U75" si="0">+B12*100</f>
        <v>54.44</v>
      </c>
      <c r="V12" s="750">
        <v>58.17</v>
      </c>
      <c r="W12" s="383">
        <v>57.85</v>
      </c>
      <c r="X12" s="383">
        <v>59.64</v>
      </c>
      <c r="Y12" s="425">
        <v>54.17</v>
      </c>
      <c r="Z12" s="425">
        <v>56.79</v>
      </c>
      <c r="AA12" s="304"/>
      <c r="AB12" s="115">
        <v>3.2974999999999997E-2</v>
      </c>
      <c r="AC12" s="115">
        <v>4.2954999999999993E-2</v>
      </c>
      <c r="AD12" s="64">
        <v>6.4000000000000001E-2</v>
      </c>
      <c r="AE12" s="64">
        <v>6.8000000000000005E-2</v>
      </c>
      <c r="AF12" s="64"/>
      <c r="AG12" s="93"/>
      <c r="AH12" s="114"/>
    </row>
    <row r="13" spans="1:38" customFormat="1">
      <c r="A13" s="61">
        <v>36220</v>
      </c>
      <c r="B13" s="751">
        <v>0.53210000000000002</v>
      </c>
      <c r="C13" s="751">
        <v>0.32829999999999998</v>
      </c>
      <c r="D13" s="751">
        <v>0.84399999999999997</v>
      </c>
      <c r="E13" s="750">
        <v>63.63</v>
      </c>
      <c r="F13" s="751">
        <v>0.48859999999999998</v>
      </c>
      <c r="G13" s="751">
        <v>0.80730000000000002</v>
      </c>
      <c r="H13" s="750">
        <v>653.64</v>
      </c>
      <c r="I13" s="751">
        <v>4.4051</v>
      </c>
      <c r="J13" s="751">
        <v>2.0217999999999998</v>
      </c>
      <c r="K13" s="751">
        <v>4.1237000000000004</v>
      </c>
      <c r="L13" s="750">
        <v>4743.84</v>
      </c>
      <c r="M13" s="751">
        <v>19.9467</v>
      </c>
      <c r="N13" s="751">
        <v>0.91990000000000005</v>
      </c>
      <c r="O13" s="751">
        <v>17.624300000000002</v>
      </c>
      <c r="P13" s="751">
        <v>22.583100000000002</v>
      </c>
      <c r="Q13" s="751">
        <v>20.698</v>
      </c>
      <c r="R13" s="750">
        <v>7396.6</v>
      </c>
      <c r="S13" s="750">
        <v>62.07</v>
      </c>
      <c r="T13" s="750">
        <v>61.37</v>
      </c>
      <c r="U13" s="596">
        <f t="shared" si="0"/>
        <v>53.21</v>
      </c>
      <c r="V13" s="750">
        <v>57.76</v>
      </c>
      <c r="W13" s="383">
        <v>57.45</v>
      </c>
      <c r="X13" s="383">
        <v>59.19</v>
      </c>
      <c r="Y13" s="425">
        <v>53.84</v>
      </c>
      <c r="Z13" s="425">
        <v>56.43</v>
      </c>
      <c r="AA13" s="304"/>
      <c r="AB13" s="115">
        <v>4.0696000000000003E-2</v>
      </c>
      <c r="AC13" s="115">
        <v>4.5857000000000002E-2</v>
      </c>
      <c r="AD13" s="64">
        <v>6.4000000000000001E-2</v>
      </c>
      <c r="AE13" s="64">
        <v>6.7000000000000004E-2</v>
      </c>
      <c r="AF13" s="502">
        <v>4.4999999999999998E-2</v>
      </c>
      <c r="AG13" s="93"/>
      <c r="AH13" s="114"/>
    </row>
    <row r="14" spans="1:38" customFormat="1">
      <c r="A14" s="61">
        <v>36251</v>
      </c>
      <c r="B14" s="751">
        <v>0.54169999999999996</v>
      </c>
      <c r="C14" s="751">
        <v>0.33679999999999999</v>
      </c>
      <c r="D14" s="751">
        <v>0.8458</v>
      </c>
      <c r="E14" s="750">
        <v>64.819999999999993</v>
      </c>
      <c r="F14" s="751">
        <v>0.50580000000000003</v>
      </c>
      <c r="G14" s="751">
        <v>0.80689999999999995</v>
      </c>
      <c r="H14" s="750">
        <v>654.09</v>
      </c>
      <c r="I14" s="751">
        <v>4.4846000000000004</v>
      </c>
      <c r="J14" s="751">
        <v>2.0583999999999998</v>
      </c>
      <c r="K14" s="751">
        <v>4.1978</v>
      </c>
      <c r="L14" s="750">
        <v>4679.8</v>
      </c>
      <c r="M14" s="751">
        <v>20.387899999999998</v>
      </c>
      <c r="N14" s="751">
        <v>0.92779999999999996</v>
      </c>
      <c r="O14" s="751">
        <v>17.823</v>
      </c>
      <c r="P14" s="751">
        <v>23.151199999999999</v>
      </c>
      <c r="Q14" s="751">
        <v>20.716799999999999</v>
      </c>
      <c r="R14" s="750">
        <v>7530.86</v>
      </c>
      <c r="S14" s="750">
        <v>62.99</v>
      </c>
      <c r="T14" s="750">
        <v>62.26</v>
      </c>
      <c r="U14" s="596">
        <f t="shared" si="0"/>
        <v>54.169999999999995</v>
      </c>
      <c r="V14" s="750">
        <v>58.9</v>
      </c>
      <c r="W14" s="383">
        <v>58.59</v>
      </c>
      <c r="X14" s="383">
        <v>60.28</v>
      </c>
      <c r="Y14" s="425">
        <v>54.85</v>
      </c>
      <c r="Z14" s="425">
        <v>57.43</v>
      </c>
      <c r="AA14" s="304"/>
      <c r="AB14" s="115">
        <v>4.4999999999999998E-2</v>
      </c>
      <c r="AC14" s="115">
        <v>4.6417E-2</v>
      </c>
      <c r="AD14" s="64">
        <v>6.4000000000000001E-2</v>
      </c>
      <c r="AE14" s="64">
        <v>6.7000000000000004E-2</v>
      </c>
      <c r="AF14" s="502">
        <v>4.4999999999999998E-2</v>
      </c>
      <c r="AG14" s="93"/>
      <c r="AH14" s="114"/>
      <c r="AK14" s="345"/>
      <c r="AL14" s="346"/>
    </row>
    <row r="15" spans="1:38" customFormat="1">
      <c r="A15" s="61">
        <v>36281</v>
      </c>
      <c r="B15" s="751">
        <v>0.55279999999999996</v>
      </c>
      <c r="C15" s="751">
        <v>0.3422</v>
      </c>
      <c r="D15" s="751">
        <v>0.83579999999999999</v>
      </c>
      <c r="E15" s="750">
        <v>67.38</v>
      </c>
      <c r="F15" s="751">
        <v>0.51980000000000004</v>
      </c>
      <c r="G15" s="751">
        <v>0.8075</v>
      </c>
      <c r="H15" s="750">
        <v>661.51</v>
      </c>
      <c r="I15" s="751">
        <v>4.5759999999999996</v>
      </c>
      <c r="J15" s="751">
        <v>2.1006</v>
      </c>
      <c r="K15" s="751">
        <v>4.2854999999999999</v>
      </c>
      <c r="L15" s="750">
        <v>4395.78</v>
      </c>
      <c r="M15" s="751">
        <v>20.4557</v>
      </c>
      <c r="N15" s="751">
        <v>0.94650000000000001</v>
      </c>
      <c r="O15" s="751">
        <v>18.107500000000002</v>
      </c>
      <c r="P15" s="751">
        <v>23.648399999999999</v>
      </c>
      <c r="Q15" s="751">
        <v>20.902799999999999</v>
      </c>
      <c r="R15" s="750">
        <v>7689.58</v>
      </c>
      <c r="S15" s="750">
        <v>63.81</v>
      </c>
      <c r="T15" s="750">
        <v>63.16</v>
      </c>
      <c r="U15" s="596">
        <f t="shared" si="0"/>
        <v>55.279999999999994</v>
      </c>
      <c r="V15" s="750">
        <v>60.05</v>
      </c>
      <c r="W15" s="383">
        <v>59.75</v>
      </c>
      <c r="X15" s="383">
        <v>61.38</v>
      </c>
      <c r="Y15" s="425">
        <v>56.04</v>
      </c>
      <c r="Z15" s="425">
        <v>58.59</v>
      </c>
      <c r="AA15" s="304"/>
      <c r="AB15" s="115">
        <v>4.4999999999999998E-2</v>
      </c>
      <c r="AC15" s="115">
        <v>4.6666999999999993E-2</v>
      </c>
      <c r="AD15" s="64">
        <v>6.4000000000000001E-2</v>
      </c>
      <c r="AE15" s="64">
        <v>6.8000000000000005E-2</v>
      </c>
      <c r="AF15" s="502">
        <v>4.4999999999999998E-2</v>
      </c>
      <c r="AG15" s="93"/>
      <c r="AH15" s="114"/>
      <c r="AK15" s="345"/>
      <c r="AL15" s="346"/>
    </row>
    <row r="16" spans="1:38" customFormat="1">
      <c r="A16" s="61">
        <v>36312</v>
      </c>
      <c r="B16" s="751">
        <v>0.53269999999999995</v>
      </c>
      <c r="C16" s="751">
        <v>0.33379999999999999</v>
      </c>
      <c r="D16" s="751">
        <v>0.81210000000000004</v>
      </c>
      <c r="E16" s="750">
        <v>64.319999999999993</v>
      </c>
      <c r="F16" s="751">
        <v>0.51290000000000002</v>
      </c>
      <c r="G16" s="751">
        <v>0.78290000000000004</v>
      </c>
      <c r="H16" s="750">
        <v>622</v>
      </c>
      <c r="I16" s="751">
        <v>4.4099000000000004</v>
      </c>
      <c r="J16" s="751">
        <v>2.024</v>
      </c>
      <c r="K16" s="751">
        <v>4.1326999999999998</v>
      </c>
      <c r="L16" s="750">
        <v>3914.09</v>
      </c>
      <c r="M16" s="751">
        <v>19.671800000000001</v>
      </c>
      <c r="N16" s="751">
        <v>0.91090000000000004</v>
      </c>
      <c r="O16" s="751">
        <v>17.290299999999998</v>
      </c>
      <c r="P16" s="751">
        <v>22.988399999999999</v>
      </c>
      <c r="Q16" s="751">
        <v>20.182400000000001</v>
      </c>
      <c r="R16" s="750">
        <v>7414.97</v>
      </c>
      <c r="S16" s="750">
        <v>61.67</v>
      </c>
      <c r="T16" s="750">
        <v>61.11</v>
      </c>
      <c r="U16" s="596">
        <f t="shared" si="0"/>
        <v>53.269999999999996</v>
      </c>
      <c r="V16" s="750">
        <v>58.22</v>
      </c>
      <c r="W16" s="383">
        <v>57.93</v>
      </c>
      <c r="X16" s="383">
        <v>59.36</v>
      </c>
      <c r="Y16" s="425">
        <v>54.39</v>
      </c>
      <c r="Z16" s="425">
        <v>56.73</v>
      </c>
      <c r="AA16" s="304"/>
      <c r="AB16" s="115">
        <v>4.5395999999999999E-2</v>
      </c>
      <c r="AC16" s="115">
        <v>4.7362000000000001E-2</v>
      </c>
      <c r="AD16" s="64">
        <v>6.4000000000000001E-2</v>
      </c>
      <c r="AE16" s="64">
        <v>7.0000000000000007E-2</v>
      </c>
      <c r="AF16" s="502">
        <v>4.4999999999999998E-2</v>
      </c>
      <c r="AG16" s="93"/>
      <c r="AH16" s="114"/>
      <c r="AK16" s="345"/>
      <c r="AL16" s="346"/>
    </row>
    <row r="17" spans="1:38" customFormat="1">
      <c r="A17" s="61">
        <v>36342</v>
      </c>
      <c r="B17" s="751">
        <v>0.52669999999999995</v>
      </c>
      <c r="C17" s="751">
        <v>0.3347</v>
      </c>
      <c r="D17" s="751">
        <v>0.80089999999999995</v>
      </c>
      <c r="E17" s="750">
        <v>63.11</v>
      </c>
      <c r="F17" s="751">
        <v>0.50900000000000001</v>
      </c>
      <c r="G17" s="751">
        <v>0.78259999999999996</v>
      </c>
      <c r="H17" s="750">
        <v>625.49</v>
      </c>
      <c r="I17" s="751">
        <v>4.3604000000000003</v>
      </c>
      <c r="J17" s="751">
        <v>2.0015999999999998</v>
      </c>
      <c r="K17" s="751">
        <v>4.0873999999999997</v>
      </c>
      <c r="L17" s="750">
        <v>3563.3</v>
      </c>
      <c r="M17" s="751">
        <v>19.541899999999998</v>
      </c>
      <c r="N17" s="751">
        <v>0.89290000000000003</v>
      </c>
      <c r="O17" s="751">
        <v>17.000599999999999</v>
      </c>
      <c r="P17" s="751">
        <v>22.801400000000001</v>
      </c>
      <c r="Q17" s="751">
        <v>20.170200000000001</v>
      </c>
      <c r="R17" s="750">
        <v>7345.45</v>
      </c>
      <c r="S17" s="750">
        <v>60.92</v>
      </c>
      <c r="T17" s="750">
        <v>60.36</v>
      </c>
      <c r="U17" s="596">
        <f t="shared" si="0"/>
        <v>52.669999999999995</v>
      </c>
      <c r="V17" s="750">
        <v>57.55</v>
      </c>
      <c r="W17" s="383">
        <v>57.28</v>
      </c>
      <c r="X17" s="383">
        <v>58.67</v>
      </c>
      <c r="Y17" s="425">
        <v>53.71</v>
      </c>
      <c r="Z17" s="425">
        <v>56.05</v>
      </c>
      <c r="AA17" s="304"/>
      <c r="AB17" s="115">
        <v>4.5077999999999993E-2</v>
      </c>
      <c r="AC17" s="115">
        <v>4.7226999999999998E-2</v>
      </c>
      <c r="AD17" s="64">
        <v>6.4000000000000001E-2</v>
      </c>
      <c r="AE17" s="64">
        <v>7.0999999999999994E-2</v>
      </c>
      <c r="AF17" s="502">
        <v>4.4999999999999998E-2</v>
      </c>
      <c r="AG17" s="93"/>
      <c r="AH17" s="114"/>
      <c r="AK17" s="345"/>
      <c r="AL17" s="346"/>
    </row>
    <row r="18" spans="1:38" customFormat="1">
      <c r="A18" s="61">
        <v>36373</v>
      </c>
      <c r="B18" s="751">
        <v>0.52710000000000001</v>
      </c>
      <c r="C18" s="751">
        <v>0.3281</v>
      </c>
      <c r="D18" s="751">
        <v>0.8165</v>
      </c>
      <c r="E18" s="750">
        <v>59.81</v>
      </c>
      <c r="F18" s="751">
        <v>0.49690000000000001</v>
      </c>
      <c r="G18" s="751">
        <v>0.78690000000000004</v>
      </c>
      <c r="H18" s="750">
        <v>631.22</v>
      </c>
      <c r="I18" s="751">
        <v>4.3635000000000002</v>
      </c>
      <c r="J18" s="751">
        <v>2.0028000000000001</v>
      </c>
      <c r="K18" s="751">
        <v>4.0925000000000002</v>
      </c>
      <c r="L18" s="750">
        <v>3931.44</v>
      </c>
      <c r="M18" s="751">
        <v>20.043399999999998</v>
      </c>
      <c r="N18" s="751">
        <v>0.88480000000000003</v>
      </c>
      <c r="O18" s="751">
        <v>16.863099999999999</v>
      </c>
      <c r="P18" s="751">
        <v>22.9054</v>
      </c>
      <c r="Q18" s="751">
        <v>20.754200000000001</v>
      </c>
      <c r="R18" s="750">
        <v>7356.82</v>
      </c>
      <c r="S18" s="750">
        <v>60.62</v>
      </c>
      <c r="T18" s="750">
        <v>60.01</v>
      </c>
      <c r="U18" s="596">
        <f t="shared" si="0"/>
        <v>52.71</v>
      </c>
      <c r="V18" s="750">
        <v>56.75</v>
      </c>
      <c r="W18" s="383">
        <v>56.45</v>
      </c>
      <c r="X18" s="383">
        <v>58.04</v>
      </c>
      <c r="Y18" s="425">
        <v>52.9</v>
      </c>
      <c r="Z18" s="425">
        <v>55.4</v>
      </c>
      <c r="AA18" s="304"/>
      <c r="AB18" s="115">
        <v>4.4999999999999998E-2</v>
      </c>
      <c r="AC18" s="115">
        <v>4.7663999999999998E-2</v>
      </c>
      <c r="AD18" s="64">
        <v>6.4000000000000001E-2</v>
      </c>
      <c r="AE18" s="64">
        <v>7.5999999999999998E-2</v>
      </c>
      <c r="AF18" s="502">
        <v>4.4999999999999998E-2</v>
      </c>
      <c r="AG18" s="93"/>
      <c r="AH18" s="114"/>
      <c r="AK18" s="345"/>
      <c r="AL18" s="346"/>
    </row>
    <row r="19" spans="1:38" customFormat="1">
      <c r="A19" s="61">
        <v>36404</v>
      </c>
      <c r="B19" s="751">
        <v>0.52239999999999998</v>
      </c>
      <c r="C19" s="751">
        <v>0.3221</v>
      </c>
      <c r="D19" s="751">
        <v>0.80530000000000002</v>
      </c>
      <c r="E19" s="750">
        <v>56.05</v>
      </c>
      <c r="F19" s="751">
        <v>0.49780000000000002</v>
      </c>
      <c r="G19" s="751">
        <v>0.7722</v>
      </c>
      <c r="H19" s="750">
        <v>626.78</v>
      </c>
      <c r="I19" s="751">
        <v>4.3247999999999998</v>
      </c>
      <c r="J19" s="751">
        <v>1.9850000000000001</v>
      </c>
      <c r="K19" s="751">
        <v>4.0571999999999999</v>
      </c>
      <c r="L19" s="750">
        <v>4314.62</v>
      </c>
      <c r="M19" s="751">
        <v>20.889199999999999</v>
      </c>
      <c r="N19" s="751">
        <v>0.8861</v>
      </c>
      <c r="O19" s="751">
        <v>16.588899999999999</v>
      </c>
      <c r="P19" s="751">
        <v>22.739000000000001</v>
      </c>
      <c r="Q19" s="751">
        <v>21.029499999999999</v>
      </c>
      <c r="R19" s="750">
        <v>7302.14</v>
      </c>
      <c r="S19" s="750">
        <v>59.67</v>
      </c>
      <c r="T19" s="750">
        <v>59.01</v>
      </c>
      <c r="U19" s="596">
        <f t="shared" si="0"/>
        <v>52.239999999999995</v>
      </c>
      <c r="V19" s="750">
        <v>55.66</v>
      </c>
      <c r="W19" s="383">
        <v>55.37</v>
      </c>
      <c r="X19" s="383">
        <v>57.11</v>
      </c>
      <c r="Y19" s="425">
        <v>51.81</v>
      </c>
      <c r="Z19" s="425">
        <v>54.44</v>
      </c>
      <c r="AA19" s="304"/>
      <c r="AB19" s="115">
        <v>4.4999999999999998E-2</v>
      </c>
      <c r="AC19" s="115">
        <v>4.9382000000000002E-2</v>
      </c>
      <c r="AD19" s="64">
        <v>6.5000000000000002E-2</v>
      </c>
      <c r="AE19" s="64">
        <v>7.8E-2</v>
      </c>
      <c r="AF19" s="502">
        <v>4.4999999999999998E-2</v>
      </c>
      <c r="AG19" s="93"/>
      <c r="AH19" s="114"/>
      <c r="AK19" s="345"/>
      <c r="AL19" s="346"/>
    </row>
    <row r="20" spans="1:38" customFormat="1">
      <c r="A20" s="61">
        <v>36434</v>
      </c>
      <c r="B20" s="751">
        <v>0.51480000000000004</v>
      </c>
      <c r="C20" s="751">
        <v>0.3105</v>
      </c>
      <c r="D20" s="751">
        <v>0.78949999999999998</v>
      </c>
      <c r="E20" s="750">
        <v>54.6</v>
      </c>
      <c r="F20" s="751">
        <v>0.48049999999999998</v>
      </c>
      <c r="G20" s="751">
        <v>0.76019999999999999</v>
      </c>
      <c r="H20" s="750">
        <v>620.28</v>
      </c>
      <c r="I20" s="751">
        <v>4.2618999999999998</v>
      </c>
      <c r="J20" s="751">
        <v>1.9560999999999999</v>
      </c>
      <c r="K20" s="751">
        <v>4.0003000000000002</v>
      </c>
      <c r="L20" s="750">
        <v>3873.19</v>
      </c>
      <c r="M20" s="751">
        <v>20.309100000000001</v>
      </c>
      <c r="N20" s="751">
        <v>0.86280000000000001</v>
      </c>
      <c r="O20" s="751">
        <v>16.332799999999999</v>
      </c>
      <c r="P20" s="751">
        <v>22.3779</v>
      </c>
      <c r="Q20" s="751">
        <v>20.753499999999999</v>
      </c>
      <c r="R20" s="750">
        <v>7209.02</v>
      </c>
      <c r="S20" s="750">
        <v>58.31</v>
      </c>
      <c r="T20" s="750">
        <v>57.62</v>
      </c>
      <c r="U20" s="596">
        <f t="shared" si="0"/>
        <v>51.480000000000004</v>
      </c>
      <c r="V20" s="750">
        <v>54.32</v>
      </c>
      <c r="W20" s="383">
        <v>54.03</v>
      </c>
      <c r="X20" s="383">
        <v>55.75</v>
      </c>
      <c r="Y20" s="425">
        <v>50.53</v>
      </c>
      <c r="Z20" s="425">
        <v>53.1</v>
      </c>
      <c r="AA20" s="304"/>
      <c r="AB20" s="115">
        <v>4.4999999999999998E-2</v>
      </c>
      <c r="AC20" s="115">
        <v>5.0949999999999995E-2</v>
      </c>
      <c r="AD20" s="64">
        <v>6.6000000000000003E-2</v>
      </c>
      <c r="AE20" s="64">
        <v>7.9000000000000001E-2</v>
      </c>
      <c r="AF20" s="502">
        <v>4.4999999999999998E-2</v>
      </c>
      <c r="AG20" s="93"/>
      <c r="AH20" s="114"/>
      <c r="AK20" s="345"/>
      <c r="AL20" s="346"/>
    </row>
    <row r="21" spans="1:38" customFormat="1">
      <c r="A21" s="61">
        <v>36465</v>
      </c>
      <c r="B21" s="751">
        <v>0.51239999999999997</v>
      </c>
      <c r="C21" s="751">
        <v>0.31569999999999998</v>
      </c>
      <c r="D21" s="751">
        <v>0.8014</v>
      </c>
      <c r="E21" s="750">
        <v>53.68</v>
      </c>
      <c r="F21" s="751">
        <v>0.49509999999999998</v>
      </c>
      <c r="G21" s="751">
        <v>0.75180000000000002</v>
      </c>
      <c r="H21" s="750">
        <v>602.52</v>
      </c>
      <c r="I21" s="751">
        <v>4.242</v>
      </c>
      <c r="J21" s="751">
        <v>1.9469000000000001</v>
      </c>
      <c r="K21" s="751">
        <v>3.9815</v>
      </c>
      <c r="L21" s="750">
        <v>3585.93</v>
      </c>
      <c r="M21" s="751">
        <v>19.8599</v>
      </c>
      <c r="N21" s="751">
        <v>0.85589999999999999</v>
      </c>
      <c r="O21" s="751">
        <v>16.249199999999998</v>
      </c>
      <c r="P21" s="751">
        <v>22.232199999999999</v>
      </c>
      <c r="Q21" s="751">
        <v>20.710100000000001</v>
      </c>
      <c r="R21" s="750">
        <v>7180.26</v>
      </c>
      <c r="S21" s="750">
        <v>58.46</v>
      </c>
      <c r="T21" s="750">
        <v>57.76</v>
      </c>
      <c r="U21" s="596">
        <f t="shared" si="0"/>
        <v>51.239999999999995</v>
      </c>
      <c r="V21" s="750">
        <v>54.65</v>
      </c>
      <c r="W21" s="383">
        <v>54.37</v>
      </c>
      <c r="X21" s="383">
        <v>55.9</v>
      </c>
      <c r="Y21" s="425">
        <v>50.8</v>
      </c>
      <c r="Z21" s="425">
        <v>53.21</v>
      </c>
      <c r="AA21" s="304"/>
      <c r="AB21" s="115">
        <v>4.7058999999999997E-2</v>
      </c>
      <c r="AC21" s="115">
        <v>5.3482000000000002E-2</v>
      </c>
      <c r="AD21" s="64">
        <v>6.6000000000000003E-2</v>
      </c>
      <c r="AE21" s="64">
        <v>0.08</v>
      </c>
      <c r="AF21" s="503">
        <v>0.05</v>
      </c>
      <c r="AG21" s="93"/>
      <c r="AH21" s="114"/>
      <c r="AK21" s="345"/>
      <c r="AL21" s="346"/>
    </row>
    <row r="22" spans="1:38" customFormat="1">
      <c r="A22" s="61">
        <v>36495</v>
      </c>
      <c r="B22" s="751">
        <v>0.50849999999999995</v>
      </c>
      <c r="C22" s="751">
        <v>0.31530000000000002</v>
      </c>
      <c r="D22" s="751">
        <v>0.79430000000000001</v>
      </c>
      <c r="E22" s="750">
        <v>52.18</v>
      </c>
      <c r="F22" s="751">
        <v>0.50239999999999996</v>
      </c>
      <c r="G22" s="751">
        <v>0.74919999999999998</v>
      </c>
      <c r="H22" s="750">
        <v>577.83000000000004</v>
      </c>
      <c r="I22" s="751">
        <v>4.2096999999999998</v>
      </c>
      <c r="J22" s="751">
        <v>1.9320999999999999</v>
      </c>
      <c r="K22" s="751">
        <v>3.9529000000000001</v>
      </c>
      <c r="L22" s="750">
        <v>3630.45</v>
      </c>
      <c r="M22" s="751">
        <v>19.447099999999999</v>
      </c>
      <c r="N22" s="751">
        <v>0.85170000000000001</v>
      </c>
      <c r="O22" s="751">
        <v>16.053100000000001</v>
      </c>
      <c r="P22" s="751">
        <v>22.100100000000001</v>
      </c>
      <c r="Q22" s="751">
        <v>20.643699999999999</v>
      </c>
      <c r="R22" s="750">
        <v>7129.81</v>
      </c>
      <c r="S22" s="750">
        <v>57.95</v>
      </c>
      <c r="T22" s="750">
        <v>57.25</v>
      </c>
      <c r="U22" s="596">
        <f t="shared" si="0"/>
        <v>50.849999999999994</v>
      </c>
      <c r="V22" s="750">
        <v>54.3</v>
      </c>
      <c r="W22" s="383">
        <v>54.03</v>
      </c>
      <c r="X22" s="383">
        <v>55.5</v>
      </c>
      <c r="Y22" s="425">
        <v>50.46</v>
      </c>
      <c r="Z22" s="425">
        <v>52.82</v>
      </c>
      <c r="AA22" s="304"/>
      <c r="AB22" s="115">
        <v>0.05</v>
      </c>
      <c r="AC22" s="115">
        <v>5.6681000000000002E-2</v>
      </c>
      <c r="AD22" s="64">
        <v>7.0000000000000007E-2</v>
      </c>
      <c r="AE22" s="64">
        <v>8.3000000000000004E-2</v>
      </c>
      <c r="AF22" s="502">
        <v>0.05</v>
      </c>
      <c r="AG22" s="93"/>
      <c r="AH22" s="114"/>
      <c r="AK22" s="345"/>
      <c r="AL22" s="346"/>
    </row>
    <row r="23" spans="1:38" customFormat="1">
      <c r="A23" s="61">
        <v>36526</v>
      </c>
      <c r="B23" s="751">
        <v>0.51380000000000003</v>
      </c>
      <c r="C23" s="751">
        <v>0.313</v>
      </c>
      <c r="D23" s="751">
        <v>0.78110000000000002</v>
      </c>
      <c r="E23" s="750">
        <v>54.15</v>
      </c>
      <c r="F23" s="751">
        <v>0.50619999999999998</v>
      </c>
      <c r="G23" s="751">
        <v>0.74439999999999995</v>
      </c>
      <c r="H23" s="750">
        <v>581.13</v>
      </c>
      <c r="I23" s="751">
        <v>4.2539999999999996</v>
      </c>
      <c r="J23" s="751">
        <v>1.9523999999999999</v>
      </c>
      <c r="K23" s="751">
        <v>3.9969999999999999</v>
      </c>
      <c r="L23" s="750">
        <v>3747.22</v>
      </c>
      <c r="M23" s="751">
        <v>19.215499999999999</v>
      </c>
      <c r="N23" s="751">
        <v>0.86199999999999999</v>
      </c>
      <c r="O23" s="751">
        <v>15.867100000000001</v>
      </c>
      <c r="P23" s="751">
        <v>22.370200000000001</v>
      </c>
      <c r="Q23" s="751">
        <v>20.831299999999999</v>
      </c>
      <c r="R23" s="750">
        <v>7214.74</v>
      </c>
      <c r="S23" s="750">
        <v>58.22</v>
      </c>
      <c r="T23" s="750">
        <v>57.52</v>
      </c>
      <c r="U23" s="596">
        <f t="shared" si="0"/>
        <v>51.38</v>
      </c>
      <c r="V23" s="750">
        <v>54.77</v>
      </c>
      <c r="W23" s="383">
        <v>54.5</v>
      </c>
      <c r="X23" s="383">
        <v>55.96</v>
      </c>
      <c r="Y23" s="425">
        <v>50.86</v>
      </c>
      <c r="Z23" s="425">
        <v>53.23</v>
      </c>
      <c r="AA23" s="304"/>
      <c r="AB23" s="115">
        <v>5.1184E-2</v>
      </c>
      <c r="AC23" s="115">
        <v>5.6763000000000001E-2</v>
      </c>
      <c r="AD23" s="64">
        <v>7.2999999999999995E-2</v>
      </c>
      <c r="AE23" s="64">
        <v>8.4000000000000005E-2</v>
      </c>
      <c r="AF23" s="503">
        <v>5.2499999999999998E-2</v>
      </c>
      <c r="AG23" s="93"/>
      <c r="AH23" s="114"/>
      <c r="AK23" s="345"/>
      <c r="AL23" s="346"/>
    </row>
    <row r="24" spans="1:38" customFormat="1">
      <c r="A24" s="61">
        <v>36557</v>
      </c>
      <c r="B24" s="751">
        <v>0.4914</v>
      </c>
      <c r="C24" s="751">
        <v>0.30659999999999998</v>
      </c>
      <c r="D24" s="751">
        <v>0.78120000000000001</v>
      </c>
      <c r="E24" s="750">
        <v>53.74</v>
      </c>
      <c r="F24" s="751">
        <v>0.49919999999999998</v>
      </c>
      <c r="G24" s="751">
        <v>0.71250000000000002</v>
      </c>
      <c r="H24" s="750">
        <v>554.94000000000005</v>
      </c>
      <c r="I24" s="751">
        <v>4.0678999999999998</v>
      </c>
      <c r="J24" s="751">
        <v>1.867</v>
      </c>
      <c r="K24" s="751">
        <v>3.8241999999999998</v>
      </c>
      <c r="L24" s="750">
        <v>3653.63</v>
      </c>
      <c r="M24" s="751">
        <v>18.553899999999999</v>
      </c>
      <c r="N24" s="751">
        <v>0.83660000000000001</v>
      </c>
      <c r="O24" s="751">
        <v>15.1066</v>
      </c>
      <c r="P24" s="751">
        <v>21.427900000000001</v>
      </c>
      <c r="Q24" s="751">
        <v>19.9741</v>
      </c>
      <c r="R24" s="750">
        <v>6907.98</v>
      </c>
      <c r="S24" s="750">
        <v>56.96</v>
      </c>
      <c r="T24" s="750">
        <v>56.24</v>
      </c>
      <c r="U24" s="596">
        <f t="shared" si="0"/>
        <v>49.14</v>
      </c>
      <c r="V24" s="750">
        <v>53.63</v>
      </c>
      <c r="W24" s="383">
        <v>53.4</v>
      </c>
      <c r="X24" s="383">
        <v>54.61</v>
      </c>
      <c r="Y24" s="425">
        <v>49.82</v>
      </c>
      <c r="Z24" s="425">
        <v>51.92</v>
      </c>
      <c r="AA24" s="304"/>
      <c r="AB24" s="115">
        <v>5.2571000000000007E-2</v>
      </c>
      <c r="AC24" s="115">
        <v>5.9313999999999999E-2</v>
      </c>
      <c r="AD24" s="64">
        <v>7.4999999999999997E-2</v>
      </c>
      <c r="AE24" s="64">
        <v>8.5999999999999993E-2</v>
      </c>
      <c r="AF24" s="502">
        <v>5.2499999999999998E-2</v>
      </c>
      <c r="AG24" s="93"/>
      <c r="AH24" s="114"/>
      <c r="AK24" s="345"/>
      <c r="AL24" s="346"/>
    </row>
    <row r="25" spans="1:38" customFormat="1">
      <c r="A25" s="61">
        <v>36586</v>
      </c>
      <c r="B25" s="751">
        <v>0.49080000000000001</v>
      </c>
      <c r="C25" s="751">
        <v>0.31040000000000001</v>
      </c>
      <c r="D25" s="751">
        <v>0.80420000000000003</v>
      </c>
      <c r="E25" s="750">
        <v>52.37</v>
      </c>
      <c r="F25" s="751">
        <v>0.50870000000000004</v>
      </c>
      <c r="G25" s="751">
        <v>0.71679999999999999</v>
      </c>
      <c r="H25" s="750">
        <v>547.79999999999995</v>
      </c>
      <c r="I25" s="751">
        <v>4.0632000000000001</v>
      </c>
      <c r="J25" s="751">
        <v>1.8649</v>
      </c>
      <c r="K25" s="751">
        <v>3.8206000000000002</v>
      </c>
      <c r="L25" s="750">
        <v>3665.02</v>
      </c>
      <c r="M25" s="751">
        <v>18.604900000000001</v>
      </c>
      <c r="N25" s="751">
        <v>0.8417</v>
      </c>
      <c r="O25" s="751">
        <v>15.0541</v>
      </c>
      <c r="P25" s="751">
        <v>21.392900000000001</v>
      </c>
      <c r="Q25" s="751">
        <v>20.1188</v>
      </c>
      <c r="R25" s="750">
        <v>6901.75</v>
      </c>
      <c r="S25" s="750">
        <v>57.31</v>
      </c>
      <c r="T25" s="750">
        <v>56.6</v>
      </c>
      <c r="U25" s="596">
        <f t="shared" si="0"/>
        <v>49.08</v>
      </c>
      <c r="V25" s="750">
        <v>53.92</v>
      </c>
      <c r="W25" s="383">
        <v>53.68</v>
      </c>
      <c r="X25" s="383">
        <v>54.83</v>
      </c>
      <c r="Y25" s="425">
        <v>50.04</v>
      </c>
      <c r="Z25" s="425">
        <v>52.12</v>
      </c>
      <c r="AA25" s="304"/>
      <c r="AB25" s="115">
        <v>5.5113000000000002E-2</v>
      </c>
      <c r="AC25" s="115">
        <v>6.2561000000000005E-2</v>
      </c>
      <c r="AD25" s="64">
        <v>7.9000000000000001E-2</v>
      </c>
      <c r="AE25" s="64">
        <v>8.5999999999999993E-2</v>
      </c>
      <c r="AF25" s="503">
        <v>5.7500000000000002E-2</v>
      </c>
      <c r="AG25" s="93"/>
      <c r="AH25" s="114"/>
      <c r="AK25" s="345"/>
      <c r="AL25" s="346"/>
    </row>
    <row r="26" spans="1:38" customFormat="1">
      <c r="A26" s="61">
        <v>36617</v>
      </c>
      <c r="B26" s="751">
        <v>0.49690000000000001</v>
      </c>
      <c r="C26" s="751">
        <v>0.31359999999999999</v>
      </c>
      <c r="D26" s="751">
        <v>0.83099999999999996</v>
      </c>
      <c r="E26" s="750">
        <v>52.33</v>
      </c>
      <c r="F26" s="751">
        <v>0.52359999999999995</v>
      </c>
      <c r="G26" s="751">
        <v>0.72809999999999997</v>
      </c>
      <c r="H26" s="750">
        <v>551.75</v>
      </c>
      <c r="I26" s="751">
        <v>4.1132999999999997</v>
      </c>
      <c r="J26" s="751">
        <v>1.8878999999999999</v>
      </c>
      <c r="K26" s="751">
        <v>3.8698000000000001</v>
      </c>
      <c r="L26" s="750">
        <v>3858.23</v>
      </c>
      <c r="M26" s="751">
        <v>18.869399999999999</v>
      </c>
      <c r="N26" s="751">
        <v>0.8498</v>
      </c>
      <c r="O26" s="751">
        <v>15.125999999999999</v>
      </c>
      <c r="P26" s="751">
        <v>21.679400000000001</v>
      </c>
      <c r="Q26" s="751">
        <v>20.478400000000001</v>
      </c>
      <c r="R26" s="750">
        <v>6987.18</v>
      </c>
      <c r="S26" s="750">
        <v>58.34</v>
      </c>
      <c r="T26" s="750">
        <v>57.77</v>
      </c>
      <c r="U26" s="596">
        <f t="shared" si="0"/>
        <v>49.69</v>
      </c>
      <c r="V26" s="750">
        <v>54.86</v>
      </c>
      <c r="W26" s="383">
        <v>54.61</v>
      </c>
      <c r="X26" s="383">
        <v>55.73</v>
      </c>
      <c r="Y26" s="425">
        <v>51.03</v>
      </c>
      <c r="Z26" s="425">
        <v>53.13</v>
      </c>
      <c r="AA26" s="304"/>
      <c r="AB26" s="115">
        <v>5.8235000000000002E-2</v>
      </c>
      <c r="AC26" s="115">
        <v>6.491799999999999E-2</v>
      </c>
      <c r="AD26" s="64">
        <v>0.08</v>
      </c>
      <c r="AE26" s="64">
        <v>8.5999999999999993E-2</v>
      </c>
      <c r="AF26" s="687">
        <v>0.06</v>
      </c>
      <c r="AG26" s="93"/>
      <c r="AH26" s="114"/>
      <c r="AK26" s="345"/>
      <c r="AL26" s="346"/>
    </row>
    <row r="27" spans="1:38" customFormat="1">
      <c r="A27" s="61">
        <v>36647</v>
      </c>
      <c r="B27" s="751">
        <v>0.47120000000000001</v>
      </c>
      <c r="C27" s="751">
        <v>0.31180000000000002</v>
      </c>
      <c r="D27" s="751">
        <v>0.81430000000000002</v>
      </c>
      <c r="E27" s="750">
        <v>50.99</v>
      </c>
      <c r="F27" s="751">
        <v>0.51959999999999995</v>
      </c>
      <c r="G27" s="751">
        <v>0.70399999999999996</v>
      </c>
      <c r="H27" s="750">
        <v>527.62</v>
      </c>
      <c r="I27" s="751">
        <v>3.9009999999999998</v>
      </c>
      <c r="J27" s="751">
        <v>1.7904</v>
      </c>
      <c r="K27" s="751">
        <v>3.6713</v>
      </c>
      <c r="L27" s="750">
        <v>3927.97</v>
      </c>
      <c r="M27" s="751">
        <v>18.3443</v>
      </c>
      <c r="N27" s="751">
        <v>0.81459999999999999</v>
      </c>
      <c r="O27" s="751">
        <v>14.471399999999999</v>
      </c>
      <c r="P27" s="751">
        <v>20.7241</v>
      </c>
      <c r="Q27" s="751">
        <v>19.730899999999998</v>
      </c>
      <c r="R27" s="750">
        <v>6632.85</v>
      </c>
      <c r="S27" s="750">
        <v>56.63</v>
      </c>
      <c r="T27" s="750">
        <v>56.15</v>
      </c>
      <c r="U27" s="596">
        <f t="shared" si="0"/>
        <v>47.12</v>
      </c>
      <c r="V27" s="750">
        <v>53.35</v>
      </c>
      <c r="W27" s="383">
        <v>53.11</v>
      </c>
      <c r="X27" s="383">
        <v>54.07</v>
      </c>
      <c r="Y27" s="425">
        <v>49.69</v>
      </c>
      <c r="Z27" s="425">
        <v>51.6</v>
      </c>
      <c r="AA27" s="304"/>
      <c r="AB27" s="115">
        <v>6.2390999999999995E-2</v>
      </c>
      <c r="AC27" s="115">
        <v>6.7722000000000004E-2</v>
      </c>
      <c r="AD27" s="64">
        <v>8.5000000000000006E-2</v>
      </c>
      <c r="AE27" s="64">
        <v>8.6999999999999994E-2</v>
      </c>
      <c r="AF27" s="688">
        <v>6.5000000000000002E-2</v>
      </c>
      <c r="AG27" s="93"/>
      <c r="AH27" s="114"/>
      <c r="AK27" s="345"/>
      <c r="AL27" s="346"/>
    </row>
    <row r="28" spans="1:38" customFormat="1">
      <c r="A28" s="61">
        <v>36678</v>
      </c>
      <c r="B28" s="751">
        <v>0.46989999999999998</v>
      </c>
      <c r="C28" s="751">
        <v>0.31119999999999998</v>
      </c>
      <c r="D28" s="751">
        <v>0.79079999999999995</v>
      </c>
      <c r="E28" s="750">
        <v>49.87</v>
      </c>
      <c r="F28" s="751">
        <v>0.49509999999999998</v>
      </c>
      <c r="G28" s="751">
        <v>0.69420000000000004</v>
      </c>
      <c r="H28" s="750">
        <v>525.20000000000005</v>
      </c>
      <c r="I28" s="751">
        <v>3.89</v>
      </c>
      <c r="J28" s="751">
        <v>1.7854000000000001</v>
      </c>
      <c r="K28" s="751">
        <v>3.6625000000000001</v>
      </c>
      <c r="L28" s="750">
        <v>4050.14</v>
      </c>
      <c r="M28" s="751">
        <v>18.3643</v>
      </c>
      <c r="N28" s="751">
        <v>0.81200000000000006</v>
      </c>
      <c r="O28" s="751">
        <v>14.452400000000001</v>
      </c>
      <c r="P28" s="751">
        <v>20.997599999999998</v>
      </c>
      <c r="Q28" s="751">
        <v>20.0669</v>
      </c>
      <c r="R28" s="750">
        <v>6618.55</v>
      </c>
      <c r="S28" s="750">
        <v>55.64</v>
      </c>
      <c r="T28" s="750">
        <v>55.11</v>
      </c>
      <c r="U28" s="596">
        <f t="shared" si="0"/>
        <v>46.989999999999995</v>
      </c>
      <c r="V28" s="750">
        <v>52.2</v>
      </c>
      <c r="W28" s="383">
        <v>51.96</v>
      </c>
      <c r="X28" s="383">
        <v>53.07</v>
      </c>
      <c r="Y28" s="425">
        <v>48.57</v>
      </c>
      <c r="Z28" s="425">
        <v>50.61</v>
      </c>
      <c r="AA28" s="304"/>
      <c r="AB28" s="115">
        <v>6.5000000000000002E-2</v>
      </c>
      <c r="AC28" s="115">
        <v>6.8833000000000005E-2</v>
      </c>
      <c r="AD28" s="64">
        <v>8.6999999999999994E-2</v>
      </c>
      <c r="AE28" s="64">
        <v>8.5000000000000006E-2</v>
      </c>
      <c r="AF28" s="502">
        <v>6.5000000000000002E-2</v>
      </c>
      <c r="AG28" s="93"/>
      <c r="AH28" s="114"/>
      <c r="AK28" s="345"/>
      <c r="AL28" s="346"/>
    </row>
    <row r="29" spans="1:38" customFormat="1">
      <c r="A29" s="61">
        <v>36708</v>
      </c>
      <c r="B29" s="751">
        <v>0.46089999999999998</v>
      </c>
      <c r="C29" s="751">
        <v>0.3054</v>
      </c>
      <c r="D29" s="751">
        <v>0.78359999999999996</v>
      </c>
      <c r="E29" s="750">
        <v>49.7</v>
      </c>
      <c r="F29" s="751">
        <v>0.49</v>
      </c>
      <c r="G29" s="751">
        <v>0.68110000000000004</v>
      </c>
      <c r="H29" s="750">
        <v>513.79999999999995</v>
      </c>
      <c r="I29" s="751">
        <v>3.8153000000000001</v>
      </c>
      <c r="J29" s="751">
        <v>1.7511000000000001</v>
      </c>
      <c r="K29" s="751">
        <v>3.5928</v>
      </c>
      <c r="L29" s="750">
        <v>4220.03</v>
      </c>
      <c r="M29" s="751">
        <v>18.549399999999999</v>
      </c>
      <c r="N29" s="751">
        <v>0.80220000000000002</v>
      </c>
      <c r="O29" s="751">
        <v>14.247299999999999</v>
      </c>
      <c r="P29" s="751">
        <v>20.630800000000001</v>
      </c>
      <c r="Q29" s="751">
        <v>20.491800000000001</v>
      </c>
      <c r="R29" s="750">
        <v>6493.95</v>
      </c>
      <c r="S29" s="750">
        <v>55</v>
      </c>
      <c r="T29" s="750">
        <v>54.46</v>
      </c>
      <c r="U29" s="596">
        <f t="shared" si="0"/>
        <v>46.089999999999996</v>
      </c>
      <c r="V29" s="750">
        <v>51.55</v>
      </c>
      <c r="W29" s="383">
        <v>51.33</v>
      </c>
      <c r="X29" s="383">
        <v>52.41</v>
      </c>
      <c r="Y29" s="425">
        <v>48</v>
      </c>
      <c r="Z29" s="425">
        <v>50.02</v>
      </c>
      <c r="AA29" s="304"/>
      <c r="AB29" s="115">
        <v>6.5004000000000006E-2</v>
      </c>
      <c r="AC29" s="115">
        <v>6.8266999999999994E-2</v>
      </c>
      <c r="AD29" s="64">
        <v>8.6999999999999994E-2</v>
      </c>
      <c r="AE29" s="64">
        <v>8.3000000000000004E-2</v>
      </c>
      <c r="AF29" s="502">
        <v>6.5000000000000002E-2</v>
      </c>
      <c r="AG29" s="93"/>
      <c r="AH29" s="114"/>
      <c r="AK29" s="345"/>
      <c r="AL29" s="346"/>
    </row>
    <row r="30" spans="1:38" customFormat="1">
      <c r="A30" s="61">
        <v>36739</v>
      </c>
      <c r="B30" s="751">
        <v>0.44640000000000002</v>
      </c>
      <c r="C30" s="751">
        <v>0.29930000000000001</v>
      </c>
      <c r="D30" s="751">
        <v>0.76770000000000005</v>
      </c>
      <c r="E30" s="750">
        <v>48.3</v>
      </c>
      <c r="F30" s="751">
        <v>0.49249999999999999</v>
      </c>
      <c r="G30" s="751">
        <v>0.66180000000000005</v>
      </c>
      <c r="H30" s="750">
        <v>497.44</v>
      </c>
      <c r="I30" s="751">
        <v>3.6953</v>
      </c>
      <c r="J30" s="751">
        <v>1.696</v>
      </c>
      <c r="K30" s="751">
        <v>3.4820000000000002</v>
      </c>
      <c r="L30" s="750">
        <v>3766.14</v>
      </c>
      <c r="M30" s="751">
        <v>18.242100000000001</v>
      </c>
      <c r="N30" s="751">
        <v>0.76790000000000003</v>
      </c>
      <c r="O30" s="751">
        <v>13.858700000000001</v>
      </c>
      <c r="P30" s="751">
        <v>20.395800000000001</v>
      </c>
      <c r="Q30" s="751">
        <v>20.046900000000001</v>
      </c>
      <c r="R30" s="750">
        <v>6296.21</v>
      </c>
      <c r="S30" s="750">
        <v>53.71</v>
      </c>
      <c r="T30" s="750">
        <v>53.23</v>
      </c>
      <c r="U30" s="596">
        <f t="shared" si="0"/>
        <v>44.64</v>
      </c>
      <c r="V30" s="750">
        <v>50.55</v>
      </c>
      <c r="W30" s="383">
        <v>50.33</v>
      </c>
      <c r="X30" s="383">
        <v>51.26</v>
      </c>
      <c r="Y30" s="425">
        <v>47.17</v>
      </c>
      <c r="Z30" s="425">
        <v>49.05</v>
      </c>
      <c r="AA30" s="304"/>
      <c r="AB30" s="115">
        <v>6.5008999999999997E-2</v>
      </c>
      <c r="AC30" s="115">
        <v>6.7351999999999995E-2</v>
      </c>
      <c r="AD30" s="64">
        <v>8.5999999999999993E-2</v>
      </c>
      <c r="AE30" s="64">
        <v>8.3000000000000004E-2</v>
      </c>
      <c r="AF30" s="502">
        <v>6.5000000000000002E-2</v>
      </c>
      <c r="AG30" s="93"/>
      <c r="AH30" s="114"/>
      <c r="AK30" s="345"/>
      <c r="AL30" s="346"/>
    </row>
    <row r="31" spans="1:38" customFormat="1">
      <c r="A31" s="61">
        <v>36770</v>
      </c>
      <c r="B31" s="751">
        <v>0.41880000000000001</v>
      </c>
      <c r="C31" s="751">
        <v>0.29220000000000002</v>
      </c>
      <c r="D31" s="751">
        <v>0.75460000000000005</v>
      </c>
      <c r="E31" s="750">
        <v>44.69</v>
      </c>
      <c r="F31" s="751">
        <v>0.48049999999999998</v>
      </c>
      <c r="G31" s="751">
        <v>0.621</v>
      </c>
      <c r="H31" s="750">
        <v>467.4</v>
      </c>
      <c r="I31" s="751">
        <v>3.4666999999999999</v>
      </c>
      <c r="J31" s="751">
        <v>1.5911</v>
      </c>
      <c r="K31" s="751">
        <v>3.2660999999999998</v>
      </c>
      <c r="L31" s="750">
        <v>3613.16</v>
      </c>
      <c r="M31" s="751">
        <v>17.553899999999999</v>
      </c>
      <c r="N31" s="751">
        <v>0.72829999999999995</v>
      </c>
      <c r="O31" s="751">
        <v>13.0427</v>
      </c>
      <c r="P31" s="751">
        <v>19.207999999999998</v>
      </c>
      <c r="Q31" s="751">
        <v>19.176600000000001</v>
      </c>
      <c r="R31" s="750">
        <v>5929.49</v>
      </c>
      <c r="S31" s="750">
        <v>51.33</v>
      </c>
      <c r="T31" s="750">
        <v>50.87</v>
      </c>
      <c r="U31" s="596">
        <f t="shared" si="0"/>
        <v>41.88</v>
      </c>
      <c r="V31" s="750">
        <v>48.29</v>
      </c>
      <c r="W31" s="383">
        <v>48.07</v>
      </c>
      <c r="X31" s="383">
        <v>48.83</v>
      </c>
      <c r="Y31" s="425">
        <v>45.1</v>
      </c>
      <c r="Z31" s="425">
        <v>46.78</v>
      </c>
      <c r="AA31" s="304"/>
      <c r="AB31" s="115">
        <v>6.5000000000000002E-2</v>
      </c>
      <c r="AC31" s="115">
        <v>6.6581000000000001E-2</v>
      </c>
      <c r="AD31" s="64">
        <v>8.4000000000000005E-2</v>
      </c>
      <c r="AE31" s="64">
        <v>8.199999999999999E-2</v>
      </c>
      <c r="AF31" s="502">
        <v>6.5000000000000002E-2</v>
      </c>
      <c r="AG31" s="93"/>
      <c r="AH31" s="114"/>
      <c r="AK31" s="345"/>
      <c r="AL31" s="346"/>
    </row>
    <row r="32" spans="1:38" customFormat="1">
      <c r="A32" s="61">
        <v>36800</v>
      </c>
      <c r="B32" s="751">
        <v>0.4012</v>
      </c>
      <c r="C32" s="751">
        <v>0.2762</v>
      </c>
      <c r="D32" s="751">
        <v>0.75780000000000003</v>
      </c>
      <c r="E32" s="750">
        <v>43.47</v>
      </c>
      <c r="F32" s="751">
        <v>0.46899999999999997</v>
      </c>
      <c r="G32" s="751">
        <v>0.60640000000000005</v>
      </c>
      <c r="H32" s="750">
        <v>453.51</v>
      </c>
      <c r="I32" s="751">
        <v>3.3212000000000002</v>
      </c>
      <c r="J32" s="751">
        <v>1.5243</v>
      </c>
      <c r="K32" s="751">
        <v>3.1284000000000001</v>
      </c>
      <c r="L32" s="750">
        <v>3586.79</v>
      </c>
      <c r="M32" s="751">
        <v>17.346399999999999</v>
      </c>
      <c r="N32" s="751">
        <v>0.70279999999999998</v>
      </c>
      <c r="O32" s="751">
        <v>12.742800000000001</v>
      </c>
      <c r="P32" s="751">
        <v>18.5962</v>
      </c>
      <c r="Q32" s="751">
        <v>19.4025</v>
      </c>
      <c r="R32" s="750">
        <v>5795.93</v>
      </c>
      <c r="S32" s="750">
        <v>50.1</v>
      </c>
      <c r="T32" s="750">
        <v>49.82</v>
      </c>
      <c r="U32" s="596">
        <f t="shared" si="0"/>
        <v>40.119999999999997</v>
      </c>
      <c r="V32" s="750">
        <v>46.93</v>
      </c>
      <c r="W32" s="383">
        <v>46.74</v>
      </c>
      <c r="X32" s="383">
        <v>47.43</v>
      </c>
      <c r="Y32" s="425">
        <v>44.01</v>
      </c>
      <c r="Z32" s="425">
        <v>45.61</v>
      </c>
      <c r="AA32" s="304"/>
      <c r="AB32" s="115">
        <v>6.5014000000000002E-2</v>
      </c>
      <c r="AC32" s="115">
        <v>6.651E-2</v>
      </c>
      <c r="AD32" s="64">
        <v>8.4000000000000005E-2</v>
      </c>
      <c r="AE32" s="64">
        <v>8.199999999999999E-2</v>
      </c>
      <c r="AF32" s="502">
        <v>6.5000000000000002E-2</v>
      </c>
      <c r="AG32" s="93"/>
      <c r="AH32" s="114"/>
      <c r="AK32" s="345"/>
      <c r="AL32" s="346"/>
    </row>
    <row r="33" spans="1:38" customFormat="1">
      <c r="A33" s="61">
        <v>36831</v>
      </c>
      <c r="B33" s="751">
        <v>0.39879999999999999</v>
      </c>
      <c r="C33" s="751">
        <v>0.27960000000000002</v>
      </c>
      <c r="D33" s="751">
        <v>0.76380000000000003</v>
      </c>
      <c r="E33" s="750">
        <v>43.43</v>
      </c>
      <c r="F33" s="751">
        <v>0.4667</v>
      </c>
      <c r="G33" s="751">
        <v>0.61509999999999998</v>
      </c>
      <c r="H33" s="750">
        <v>461.1</v>
      </c>
      <c r="I33" s="751">
        <v>3.3012000000000001</v>
      </c>
      <c r="J33" s="751">
        <v>1.5150999999999999</v>
      </c>
      <c r="K33" s="751">
        <v>3.1103000000000001</v>
      </c>
      <c r="L33" s="750">
        <v>3728.51</v>
      </c>
      <c r="M33" s="751">
        <v>17.453099999999999</v>
      </c>
      <c r="N33" s="751">
        <v>0.69689999999999996</v>
      </c>
      <c r="O33" s="751">
        <v>12.9217</v>
      </c>
      <c r="P33" s="751">
        <v>18.6526</v>
      </c>
      <c r="Q33" s="751">
        <v>19.846599999999999</v>
      </c>
      <c r="R33" s="750">
        <v>5771.85</v>
      </c>
      <c r="S33" s="750">
        <v>50.2</v>
      </c>
      <c r="T33" s="750">
        <v>50.01</v>
      </c>
      <c r="U33" s="596">
        <f t="shared" si="0"/>
        <v>39.879999999999995</v>
      </c>
      <c r="V33" s="750">
        <v>46.88</v>
      </c>
      <c r="W33" s="383">
        <v>46.7</v>
      </c>
      <c r="X33" s="383">
        <v>47.43</v>
      </c>
      <c r="Y33" s="425">
        <v>44.06</v>
      </c>
      <c r="Z33" s="425">
        <v>45.68</v>
      </c>
      <c r="AA33" s="304"/>
      <c r="AB33" s="115">
        <v>6.5000000000000002E-2</v>
      </c>
      <c r="AC33" s="115">
        <v>6.6418000000000005E-2</v>
      </c>
      <c r="AD33" s="64">
        <v>8.4000000000000005E-2</v>
      </c>
      <c r="AE33" s="64">
        <v>8.1000000000000003E-2</v>
      </c>
      <c r="AF33" s="502">
        <v>6.5000000000000002E-2</v>
      </c>
      <c r="AG33" s="93"/>
      <c r="AH33" s="114"/>
      <c r="AK33" s="345"/>
      <c r="AL33" s="346"/>
    </row>
    <row r="34" spans="1:38" customFormat="1">
      <c r="A34" s="61">
        <v>36861</v>
      </c>
      <c r="B34" s="751">
        <v>0.4284</v>
      </c>
      <c r="C34" s="751">
        <v>0.29320000000000002</v>
      </c>
      <c r="D34" s="751">
        <v>0.7853</v>
      </c>
      <c r="E34" s="750">
        <v>47.97</v>
      </c>
      <c r="F34" s="751">
        <v>0.47849999999999998</v>
      </c>
      <c r="G34" s="751">
        <v>0.65329999999999999</v>
      </c>
      <c r="H34" s="750">
        <v>518.80999999999995</v>
      </c>
      <c r="I34" s="751">
        <v>3.5463</v>
      </c>
      <c r="J34" s="751">
        <v>1.6282000000000001</v>
      </c>
      <c r="K34" s="751">
        <v>3.3412999999999999</v>
      </c>
      <c r="L34" s="750">
        <v>4103.5200000000004</v>
      </c>
      <c r="M34" s="751">
        <v>18.502099999999999</v>
      </c>
      <c r="N34" s="751">
        <v>0.74350000000000005</v>
      </c>
      <c r="O34" s="751">
        <v>14.167899999999999</v>
      </c>
      <c r="P34" s="751">
        <v>20.021999999999998</v>
      </c>
      <c r="Q34" s="751">
        <v>21.411100000000001</v>
      </c>
      <c r="R34" s="750">
        <v>6227.13</v>
      </c>
      <c r="S34" s="750">
        <v>53.26</v>
      </c>
      <c r="T34" s="750">
        <v>53.1</v>
      </c>
      <c r="U34" s="596">
        <f t="shared" si="0"/>
        <v>42.84</v>
      </c>
      <c r="V34" s="750">
        <v>49.58</v>
      </c>
      <c r="W34" s="383">
        <v>49.4</v>
      </c>
      <c r="X34" s="383">
        <v>50.38</v>
      </c>
      <c r="Y34" s="425">
        <v>46.64</v>
      </c>
      <c r="Z34" s="425">
        <v>48.55</v>
      </c>
      <c r="AA34" s="304"/>
      <c r="AB34" s="115">
        <v>6.5068000000000001E-2</v>
      </c>
      <c r="AC34" s="115">
        <v>6.7146999999999998E-2</v>
      </c>
      <c r="AD34" s="64">
        <v>8.4000000000000005E-2</v>
      </c>
      <c r="AE34" s="64">
        <v>7.9000000000000001E-2</v>
      </c>
      <c r="AF34" s="502">
        <v>6.5000000000000002E-2</v>
      </c>
      <c r="AG34" s="93"/>
      <c r="AH34" s="114"/>
      <c r="AK34" s="345"/>
      <c r="AL34" s="346"/>
    </row>
    <row r="35" spans="1:38" customFormat="1">
      <c r="A35" s="61">
        <v>36892</v>
      </c>
      <c r="B35" s="751">
        <v>0.44450000000000001</v>
      </c>
      <c r="C35" s="751">
        <v>0.30080000000000001</v>
      </c>
      <c r="D35" s="751">
        <v>0.8</v>
      </c>
      <c r="E35" s="750">
        <v>51.94</v>
      </c>
      <c r="F35" s="751">
        <v>0.47370000000000001</v>
      </c>
      <c r="G35" s="751">
        <v>0.66800000000000004</v>
      </c>
      <c r="H35" s="750">
        <v>565.78</v>
      </c>
      <c r="I35" s="751">
        <v>3.6802999999999999</v>
      </c>
      <c r="J35" s="751">
        <v>1.6894</v>
      </c>
      <c r="K35" s="751">
        <v>3.4678</v>
      </c>
      <c r="L35" s="750">
        <v>4210.24</v>
      </c>
      <c r="M35" s="751">
        <v>19.169899999999998</v>
      </c>
      <c r="N35" s="751">
        <v>0.77249999999999996</v>
      </c>
      <c r="O35" s="751">
        <v>14.4968</v>
      </c>
      <c r="P35" s="751">
        <v>20.676100000000002</v>
      </c>
      <c r="Q35" s="751">
        <v>22.575099999999999</v>
      </c>
      <c r="R35" s="750">
        <v>6471.9</v>
      </c>
      <c r="S35" s="750">
        <v>55.02</v>
      </c>
      <c r="T35" s="750">
        <v>54.78</v>
      </c>
      <c r="U35" s="596">
        <f t="shared" si="0"/>
        <v>44.45</v>
      </c>
      <c r="V35" s="750">
        <v>51.09</v>
      </c>
      <c r="W35" s="383">
        <v>50.91</v>
      </c>
      <c r="X35" s="383">
        <v>52</v>
      </c>
      <c r="Y35" s="425">
        <v>47.99</v>
      </c>
      <c r="Z35" s="425">
        <v>50.06</v>
      </c>
      <c r="AA35" s="304"/>
      <c r="AB35" s="85">
        <v>6.5009999999999998E-2</v>
      </c>
      <c r="AC35" s="85">
        <v>6.5319000000000002E-2</v>
      </c>
      <c r="AD35" s="79">
        <v>8.3000000000000004E-2</v>
      </c>
      <c r="AE35" s="79">
        <v>7.2999999999999995E-2</v>
      </c>
      <c r="AF35" s="502">
        <v>6.5000000000000002E-2</v>
      </c>
      <c r="AG35" s="93"/>
      <c r="AH35" s="114"/>
      <c r="AK35" s="345"/>
      <c r="AL35" s="346"/>
    </row>
    <row r="36" spans="1:38" customFormat="1">
      <c r="A36" s="61">
        <v>36923</v>
      </c>
      <c r="B36" s="751">
        <v>0.43509999999999999</v>
      </c>
      <c r="C36" s="751">
        <v>0.29959999999999998</v>
      </c>
      <c r="D36" s="751">
        <v>0.81430000000000002</v>
      </c>
      <c r="E36" s="750">
        <v>50.59</v>
      </c>
      <c r="F36" s="751">
        <v>0.47260000000000002</v>
      </c>
      <c r="G36" s="751">
        <v>0.66210000000000002</v>
      </c>
      <c r="H36" s="750">
        <v>544.53</v>
      </c>
      <c r="I36" s="751">
        <v>3.6013000000000002</v>
      </c>
      <c r="J36" s="751">
        <v>1.6533</v>
      </c>
      <c r="K36" s="751">
        <v>3.3935</v>
      </c>
      <c r="L36" s="750">
        <v>4185.6499999999996</v>
      </c>
      <c r="M36" s="751">
        <v>18.556000000000001</v>
      </c>
      <c r="N36" s="751">
        <v>0.75839999999999996</v>
      </c>
      <c r="O36" s="751">
        <v>14.0497</v>
      </c>
      <c r="P36" s="751">
        <v>20.2394</v>
      </c>
      <c r="Q36" s="751">
        <v>20.9756</v>
      </c>
      <c r="R36" s="750">
        <v>6343.71</v>
      </c>
      <c r="S36" s="750">
        <v>54.48</v>
      </c>
      <c r="T36" s="750">
        <v>54.09</v>
      </c>
      <c r="U36" s="596">
        <f t="shared" si="0"/>
        <v>43.51</v>
      </c>
      <c r="V36" s="750">
        <v>50.6</v>
      </c>
      <c r="W36" s="383">
        <v>50.4</v>
      </c>
      <c r="X36" s="383">
        <v>51.35</v>
      </c>
      <c r="Y36" s="425">
        <v>47.38</v>
      </c>
      <c r="Z36" s="425">
        <v>49.31</v>
      </c>
      <c r="AA36" s="304"/>
      <c r="AB36" s="115">
        <v>6.5004999999999993E-2</v>
      </c>
      <c r="AC36" s="115">
        <v>6.4779000000000003E-2</v>
      </c>
      <c r="AD36" s="64">
        <v>8.3000000000000004E-2</v>
      </c>
      <c r="AE36" s="64">
        <v>7.2000000000000008E-2</v>
      </c>
      <c r="AF36" s="502">
        <v>6.5000000000000002E-2</v>
      </c>
      <c r="AG36" s="93"/>
      <c r="AH36" s="114"/>
      <c r="AK36" s="345"/>
      <c r="AL36" s="346"/>
    </row>
    <row r="37" spans="1:38" customFormat="1">
      <c r="A37" s="61">
        <v>36951</v>
      </c>
      <c r="B37" s="751">
        <v>0.4199</v>
      </c>
      <c r="C37" s="751">
        <v>0.29039999999999999</v>
      </c>
      <c r="D37" s="751">
        <v>0.83089999999999997</v>
      </c>
      <c r="E37" s="750">
        <v>50.84</v>
      </c>
      <c r="F37" s="751">
        <v>0.46100000000000002</v>
      </c>
      <c r="G37" s="751">
        <v>0.65349999999999997</v>
      </c>
      <c r="H37" s="750">
        <v>541.87</v>
      </c>
      <c r="I37" s="751">
        <v>3.4758</v>
      </c>
      <c r="J37" s="751">
        <v>1.5955999999999999</v>
      </c>
      <c r="K37" s="751">
        <v>3.2749999999999999</v>
      </c>
      <c r="L37" s="750">
        <v>4285.16</v>
      </c>
      <c r="M37" s="751">
        <v>18.457799999999999</v>
      </c>
      <c r="N37" s="751">
        <v>0.74439999999999995</v>
      </c>
      <c r="O37" s="751">
        <v>13.677099999999999</v>
      </c>
      <c r="P37" s="751">
        <v>19.5702</v>
      </c>
      <c r="Q37" s="751">
        <v>20.3704</v>
      </c>
      <c r="R37" s="750">
        <v>6120.71</v>
      </c>
      <c r="S37" s="750">
        <v>53.91</v>
      </c>
      <c r="T37" s="750">
        <v>53.44</v>
      </c>
      <c r="U37" s="596">
        <f t="shared" si="0"/>
        <v>41.99</v>
      </c>
      <c r="V37" s="750">
        <v>49.85</v>
      </c>
      <c r="W37" s="383">
        <v>49.65</v>
      </c>
      <c r="X37" s="383">
        <v>50.52</v>
      </c>
      <c r="Y37" s="425">
        <v>46.64</v>
      </c>
      <c r="Z37" s="425">
        <v>48.47</v>
      </c>
      <c r="AA37" s="304"/>
      <c r="AB37" s="115">
        <v>6.3527E-2</v>
      </c>
      <c r="AC37" s="115">
        <v>6.2522999999999995E-2</v>
      </c>
      <c r="AD37" s="64">
        <v>8.1000000000000003E-2</v>
      </c>
      <c r="AE37" s="64">
        <v>7.0000000000000007E-2</v>
      </c>
      <c r="AF37" s="503">
        <v>6.25E-2</v>
      </c>
      <c r="AG37" s="93"/>
      <c r="AH37" s="114"/>
      <c r="AK37" s="345"/>
      <c r="AL37" s="346"/>
    </row>
    <row r="38" spans="1:38" customFormat="1">
      <c r="A38" s="61">
        <v>36982</v>
      </c>
      <c r="B38" s="751">
        <v>0.40660000000000002</v>
      </c>
      <c r="C38" s="751">
        <v>0.28339999999999999</v>
      </c>
      <c r="D38" s="751">
        <v>0.81279999999999997</v>
      </c>
      <c r="E38" s="750">
        <v>50.39</v>
      </c>
      <c r="F38" s="751">
        <v>0.45529999999999998</v>
      </c>
      <c r="G38" s="751">
        <v>0.63449999999999995</v>
      </c>
      <c r="H38" s="750">
        <v>539.85</v>
      </c>
      <c r="I38" s="751">
        <v>3.3656000000000001</v>
      </c>
      <c r="J38" s="751">
        <v>1.5450999999999999</v>
      </c>
      <c r="K38" s="751">
        <v>3.1711999999999998</v>
      </c>
      <c r="L38" s="750">
        <v>4511.17</v>
      </c>
      <c r="M38" s="751">
        <v>18.485199999999999</v>
      </c>
      <c r="N38" s="751">
        <v>0.73670000000000002</v>
      </c>
      <c r="O38" s="751">
        <v>13.3804</v>
      </c>
      <c r="P38" s="751">
        <v>19.001000000000001</v>
      </c>
      <c r="Q38" s="751">
        <v>20.4329</v>
      </c>
      <c r="R38" s="750">
        <v>5939.38</v>
      </c>
      <c r="S38" s="750">
        <v>52.86</v>
      </c>
      <c r="T38" s="750">
        <v>52.4</v>
      </c>
      <c r="U38" s="596">
        <f t="shared" si="0"/>
        <v>40.660000000000004</v>
      </c>
      <c r="V38" s="750">
        <v>48.83</v>
      </c>
      <c r="W38" s="383">
        <v>48.63</v>
      </c>
      <c r="X38" s="383">
        <v>49.51</v>
      </c>
      <c r="Y38" s="425">
        <v>45.68</v>
      </c>
      <c r="Z38" s="425">
        <v>47.49</v>
      </c>
      <c r="AA38" s="304"/>
      <c r="AB38" s="115">
        <v>6.1532999999999997E-2</v>
      </c>
      <c r="AC38" s="115">
        <v>5.9650000000000002E-2</v>
      </c>
      <c r="AD38" s="64">
        <v>7.9000000000000001E-2</v>
      </c>
      <c r="AE38" s="64">
        <v>7.0999999999999994E-2</v>
      </c>
      <c r="AF38" s="687">
        <v>0.06</v>
      </c>
      <c r="AG38" s="93"/>
      <c r="AH38" s="114"/>
      <c r="AK38" s="345"/>
      <c r="AL38" s="346"/>
    </row>
    <row r="39" spans="1:38" customFormat="1">
      <c r="A39" s="61">
        <v>37012</v>
      </c>
      <c r="B39" s="751">
        <v>0.42209999999999998</v>
      </c>
      <c r="C39" s="751">
        <v>0.29570000000000002</v>
      </c>
      <c r="D39" s="751">
        <v>0.81069999999999998</v>
      </c>
      <c r="E39" s="750">
        <v>51.46</v>
      </c>
      <c r="F39" s="751">
        <v>0.48159999999999997</v>
      </c>
      <c r="G39" s="751">
        <v>0.6502</v>
      </c>
      <c r="H39" s="750">
        <v>547.83000000000004</v>
      </c>
      <c r="I39" s="751">
        <v>3.4935999999999998</v>
      </c>
      <c r="J39" s="751">
        <v>1.6039000000000001</v>
      </c>
      <c r="K39" s="751">
        <v>3.2919999999999998</v>
      </c>
      <c r="L39" s="750">
        <v>4766.78</v>
      </c>
      <c r="M39" s="751">
        <v>19.2073</v>
      </c>
      <c r="N39" s="751">
        <v>0.76549999999999996</v>
      </c>
      <c r="O39" s="751">
        <v>14.0063</v>
      </c>
      <c r="P39" s="751">
        <v>19.801100000000002</v>
      </c>
      <c r="Q39" s="751">
        <v>21.309699999999999</v>
      </c>
      <c r="R39" s="750">
        <v>6173.16</v>
      </c>
      <c r="S39" s="750">
        <v>54.3</v>
      </c>
      <c r="T39" s="750">
        <v>53.86</v>
      </c>
      <c r="U39" s="596">
        <f t="shared" si="0"/>
        <v>42.21</v>
      </c>
      <c r="V39" s="750">
        <v>50.4</v>
      </c>
      <c r="W39" s="383">
        <v>50.2</v>
      </c>
      <c r="X39" s="383">
        <v>51.14</v>
      </c>
      <c r="Y39" s="425">
        <v>47.14</v>
      </c>
      <c r="Z39" s="425">
        <v>49.05</v>
      </c>
      <c r="AA39" s="304"/>
      <c r="AB39" s="115">
        <v>5.8700000000000002E-2</v>
      </c>
      <c r="AC39" s="115">
        <v>5.7882999999999997E-2</v>
      </c>
      <c r="AD39" s="64">
        <v>7.5999999999999998E-2</v>
      </c>
      <c r="AE39" s="64">
        <v>7.2000000000000008E-2</v>
      </c>
      <c r="AF39" s="688">
        <v>5.7500000000000002E-2</v>
      </c>
      <c r="AG39" s="93"/>
      <c r="AH39" s="114"/>
      <c r="AK39" s="345"/>
      <c r="AL39" s="346"/>
    </row>
    <row r="40" spans="1:38" customFormat="1">
      <c r="A40" s="61">
        <v>37043</v>
      </c>
      <c r="B40" s="751">
        <v>0.4148</v>
      </c>
      <c r="C40" s="751">
        <v>0.29599999999999999</v>
      </c>
      <c r="D40" s="751">
        <v>0.79990000000000006</v>
      </c>
      <c r="E40" s="750">
        <v>50.72</v>
      </c>
      <c r="F40" s="751">
        <v>0.48580000000000001</v>
      </c>
      <c r="G40" s="751">
        <v>0.63260000000000005</v>
      </c>
      <c r="H40" s="750">
        <v>536.65</v>
      </c>
      <c r="I40" s="751">
        <v>3.4327000000000001</v>
      </c>
      <c r="J40" s="751">
        <v>1.5760000000000001</v>
      </c>
      <c r="K40" s="751">
        <v>3.2345999999999999</v>
      </c>
      <c r="L40" s="750">
        <v>4689.01</v>
      </c>
      <c r="M40" s="751">
        <v>18.7636</v>
      </c>
      <c r="N40" s="751">
        <v>0.75339999999999996</v>
      </c>
      <c r="O40" s="751">
        <v>14.2239</v>
      </c>
      <c r="P40" s="751">
        <v>19.491199999999999</v>
      </c>
      <c r="Q40" s="751">
        <v>21.418399999999998</v>
      </c>
      <c r="R40" s="750">
        <v>6137.17</v>
      </c>
      <c r="S40" s="750">
        <v>53.7</v>
      </c>
      <c r="T40" s="750">
        <v>53.37</v>
      </c>
      <c r="U40" s="596">
        <f t="shared" si="0"/>
        <v>41.48</v>
      </c>
      <c r="V40" s="750">
        <v>49.96</v>
      </c>
      <c r="W40" s="383">
        <v>49.75</v>
      </c>
      <c r="X40" s="383">
        <v>50.63</v>
      </c>
      <c r="Y40" s="425">
        <v>46.81</v>
      </c>
      <c r="Z40" s="425">
        <v>48.65</v>
      </c>
      <c r="AA40" s="304"/>
      <c r="AB40" s="115">
        <v>5.7500000000000002E-2</v>
      </c>
      <c r="AC40" s="115">
        <v>5.8185000000000001E-2</v>
      </c>
      <c r="AD40" s="64">
        <v>7.6999999999999999E-2</v>
      </c>
      <c r="AE40" s="64">
        <v>7.400000000000001E-2</v>
      </c>
      <c r="AF40" s="502">
        <v>5.7500000000000002E-2</v>
      </c>
      <c r="AG40" s="93"/>
      <c r="AH40" s="114"/>
      <c r="AK40" s="345"/>
      <c r="AL40" s="346"/>
    </row>
    <row r="41" spans="1:38" customFormat="1">
      <c r="A41" s="61">
        <v>37073</v>
      </c>
      <c r="B41" s="751">
        <v>0.40870000000000001</v>
      </c>
      <c r="C41" s="751">
        <v>0.28889999999999999</v>
      </c>
      <c r="D41" s="751">
        <v>0.8014</v>
      </c>
      <c r="E41" s="750">
        <v>50.87</v>
      </c>
      <c r="F41" s="751">
        <v>0.47520000000000001</v>
      </c>
      <c r="G41" s="751">
        <v>0.625</v>
      </c>
      <c r="H41" s="750">
        <v>531.62</v>
      </c>
      <c r="I41" s="751">
        <v>3.3832</v>
      </c>
      <c r="J41" s="751">
        <v>1.5532999999999999</v>
      </c>
      <c r="K41" s="751">
        <v>3.1882000000000001</v>
      </c>
      <c r="L41" s="750">
        <v>4445.78</v>
      </c>
      <c r="M41" s="751">
        <v>18.645700000000001</v>
      </c>
      <c r="N41" s="751">
        <v>0.74509999999999998</v>
      </c>
      <c r="O41" s="751">
        <v>14.2005</v>
      </c>
      <c r="P41" s="751">
        <v>19.261199999999999</v>
      </c>
      <c r="Q41" s="751">
        <v>21.767600000000002</v>
      </c>
      <c r="R41" s="750">
        <v>6097.64</v>
      </c>
      <c r="S41" s="750">
        <v>53.23</v>
      </c>
      <c r="T41" s="750">
        <v>52.99</v>
      </c>
      <c r="U41" s="596">
        <f t="shared" si="0"/>
        <v>40.869999999999997</v>
      </c>
      <c r="V41" s="750">
        <v>49.42</v>
      </c>
      <c r="W41" s="383">
        <v>49.23</v>
      </c>
      <c r="X41" s="383">
        <v>50.07</v>
      </c>
      <c r="Y41" s="425">
        <v>46.44</v>
      </c>
      <c r="Z41" s="425">
        <v>48.22</v>
      </c>
      <c r="AA41" s="304"/>
      <c r="AB41" s="115">
        <v>5.7500000000000002E-2</v>
      </c>
      <c r="AC41" s="115">
        <v>5.7864000000000006E-2</v>
      </c>
      <c r="AD41" s="64">
        <v>7.6999999999999999E-2</v>
      </c>
      <c r="AE41" s="64">
        <v>7.5999999999999998E-2</v>
      </c>
      <c r="AF41" s="502">
        <v>5.7500000000000002E-2</v>
      </c>
      <c r="AG41" s="93"/>
      <c r="AH41" s="114"/>
      <c r="AK41" s="345"/>
      <c r="AL41" s="346"/>
    </row>
    <row r="42" spans="1:38" customFormat="1">
      <c r="A42" s="61">
        <v>37104</v>
      </c>
      <c r="B42" s="751">
        <v>0.43059999999999998</v>
      </c>
      <c r="C42" s="751">
        <v>0.29970000000000002</v>
      </c>
      <c r="D42" s="751">
        <v>0.82110000000000005</v>
      </c>
      <c r="E42" s="750">
        <v>52.35</v>
      </c>
      <c r="F42" s="751">
        <v>0.47820000000000001</v>
      </c>
      <c r="G42" s="751">
        <v>0.6623</v>
      </c>
      <c r="H42" s="750">
        <v>552.21</v>
      </c>
      <c r="I42" s="751">
        <v>3.5638999999999998</v>
      </c>
      <c r="J42" s="751">
        <v>1.6362000000000001</v>
      </c>
      <c r="K42" s="751">
        <v>3.3582999999999998</v>
      </c>
      <c r="L42" s="750">
        <v>3869.02</v>
      </c>
      <c r="M42" s="751">
        <v>19.3307</v>
      </c>
      <c r="N42" s="751">
        <v>0.75780000000000003</v>
      </c>
      <c r="O42" s="751">
        <v>14.8987</v>
      </c>
      <c r="P42" s="751">
        <v>20.288900000000002</v>
      </c>
      <c r="Q42" s="751">
        <v>22.316700000000001</v>
      </c>
      <c r="R42" s="750">
        <v>6459.91</v>
      </c>
      <c r="S42" s="750">
        <v>54.9</v>
      </c>
      <c r="T42" s="750">
        <v>54.73</v>
      </c>
      <c r="U42" s="596">
        <f t="shared" si="0"/>
        <v>43.059999999999995</v>
      </c>
      <c r="V42" s="750">
        <v>50.98</v>
      </c>
      <c r="W42" s="383">
        <v>50.78</v>
      </c>
      <c r="X42" s="383">
        <v>51.7</v>
      </c>
      <c r="Y42" s="425">
        <v>47.97</v>
      </c>
      <c r="Z42" s="425">
        <v>49.87</v>
      </c>
      <c r="AA42" s="304"/>
      <c r="AB42" s="115">
        <v>5.7573999999999993E-2</v>
      </c>
      <c r="AC42" s="115">
        <v>5.8299999999999998E-2</v>
      </c>
      <c r="AD42" s="64">
        <v>7.6999999999999999E-2</v>
      </c>
      <c r="AE42" s="64">
        <v>7.4999999999999997E-2</v>
      </c>
      <c r="AF42" s="502">
        <v>5.7500000000000002E-2</v>
      </c>
      <c r="AG42" s="93"/>
      <c r="AH42" s="114"/>
      <c r="AK42" s="345"/>
      <c r="AL42" s="346"/>
    </row>
    <row r="43" spans="1:38" customFormat="1">
      <c r="A43" s="61">
        <v>37135</v>
      </c>
      <c r="B43" s="751">
        <v>0.41980000000000001</v>
      </c>
      <c r="C43" s="751">
        <v>0.28689999999999999</v>
      </c>
      <c r="D43" s="751">
        <v>0.82799999999999996</v>
      </c>
      <c r="E43" s="750">
        <v>49.86</v>
      </c>
      <c r="F43" s="751">
        <v>0.46050000000000002</v>
      </c>
      <c r="G43" s="751">
        <v>0.65700000000000003</v>
      </c>
      <c r="H43" s="750">
        <v>542.33000000000004</v>
      </c>
      <c r="I43" s="751">
        <v>3.4746999999999999</v>
      </c>
      <c r="J43" s="751">
        <v>1.5952</v>
      </c>
      <c r="K43" s="751">
        <v>3.2743000000000002</v>
      </c>
      <c r="L43" s="750">
        <v>3897.05</v>
      </c>
      <c r="M43" s="751">
        <v>18.616</v>
      </c>
      <c r="N43" s="751">
        <v>0.73429999999999995</v>
      </c>
      <c r="O43" s="751">
        <v>14.5139</v>
      </c>
      <c r="P43" s="751">
        <v>19.990100000000002</v>
      </c>
      <c r="Q43" s="751">
        <v>21.526</v>
      </c>
      <c r="R43" s="750">
        <v>6304.52</v>
      </c>
      <c r="S43" s="750">
        <v>53.71</v>
      </c>
      <c r="T43" s="750">
        <v>53.57</v>
      </c>
      <c r="U43" s="596">
        <f t="shared" si="0"/>
        <v>41.980000000000004</v>
      </c>
      <c r="V43" s="750">
        <v>49.57</v>
      </c>
      <c r="W43" s="383">
        <v>49.36</v>
      </c>
      <c r="X43" s="383">
        <v>50.3</v>
      </c>
      <c r="Y43" s="425">
        <v>46.64</v>
      </c>
      <c r="Z43" s="425">
        <v>48.54</v>
      </c>
      <c r="AA43" s="304"/>
      <c r="AB43" s="115">
        <v>5.5515000000000002E-2</v>
      </c>
      <c r="AC43" s="115">
        <v>5.5739999999999998E-2</v>
      </c>
      <c r="AD43" s="64">
        <v>7.2999999999999995E-2</v>
      </c>
      <c r="AE43" s="64">
        <v>7.0999999999999994E-2</v>
      </c>
      <c r="AF43" s="503">
        <v>5.2499999999999998E-2</v>
      </c>
      <c r="AG43" s="93"/>
      <c r="AH43" s="114"/>
      <c r="AK43" s="345"/>
      <c r="AL43" s="346"/>
    </row>
    <row r="44" spans="1:38" customFormat="1">
      <c r="A44" s="61">
        <v>37165</v>
      </c>
      <c r="B44" s="751">
        <v>0.41410000000000002</v>
      </c>
      <c r="C44" s="751">
        <v>0.28499999999999998</v>
      </c>
      <c r="D44" s="751">
        <v>0.82099999999999995</v>
      </c>
      <c r="E44" s="750">
        <v>50.2</v>
      </c>
      <c r="F44" s="751">
        <v>0.45669999999999999</v>
      </c>
      <c r="G44" s="751">
        <v>0.6502</v>
      </c>
      <c r="H44" s="750">
        <v>538.83000000000004</v>
      </c>
      <c r="I44" s="751">
        <v>3.4276</v>
      </c>
      <c r="J44" s="751">
        <v>1.5737000000000001</v>
      </c>
      <c r="K44" s="751">
        <v>3.23</v>
      </c>
      <c r="L44" s="750">
        <v>4173.51</v>
      </c>
      <c r="M44" s="751">
        <v>18.522099999999998</v>
      </c>
      <c r="N44" s="751">
        <v>0.74909999999999999</v>
      </c>
      <c r="O44" s="751">
        <v>14.3003</v>
      </c>
      <c r="P44" s="751">
        <v>19.8795</v>
      </c>
      <c r="Q44" s="751">
        <v>21.4374</v>
      </c>
      <c r="R44" s="750">
        <v>6230.4</v>
      </c>
      <c r="S44" s="750">
        <v>53.39</v>
      </c>
      <c r="T44" s="750">
        <v>53.35</v>
      </c>
      <c r="U44" s="596">
        <f t="shared" si="0"/>
        <v>41.410000000000004</v>
      </c>
      <c r="V44" s="750">
        <v>49.23</v>
      </c>
      <c r="W44" s="383">
        <v>49.02</v>
      </c>
      <c r="X44" s="383">
        <v>49.97</v>
      </c>
      <c r="Y44" s="425">
        <v>46.43</v>
      </c>
      <c r="Z44" s="425">
        <v>48.33</v>
      </c>
      <c r="AA44" s="304"/>
      <c r="AB44" s="115">
        <v>5.2523E-2</v>
      </c>
      <c r="AC44" s="115">
        <v>5.1523000000000006E-2</v>
      </c>
      <c r="AD44" s="64">
        <v>7.0999999999999994E-2</v>
      </c>
      <c r="AE44" s="64">
        <v>6.8000000000000005E-2</v>
      </c>
      <c r="AF44" s="502">
        <v>5.2499999999999998E-2</v>
      </c>
      <c r="AG44" s="93"/>
      <c r="AH44" s="114"/>
      <c r="AK44" s="345"/>
      <c r="AL44" s="346"/>
    </row>
    <row r="45" spans="1:38" customFormat="1">
      <c r="A45" s="61">
        <v>37196</v>
      </c>
      <c r="B45" s="751">
        <v>0.4163</v>
      </c>
      <c r="C45" s="751">
        <v>0.28960000000000002</v>
      </c>
      <c r="D45" s="751">
        <v>0.80569999999999997</v>
      </c>
      <c r="E45" s="750">
        <v>50.92</v>
      </c>
      <c r="F45" s="751">
        <v>0.46870000000000001</v>
      </c>
      <c r="G45" s="751">
        <v>0.66349999999999998</v>
      </c>
      <c r="H45" s="750">
        <v>532.80999999999995</v>
      </c>
      <c r="I45" s="751">
        <v>3.4456000000000002</v>
      </c>
      <c r="J45" s="751">
        <v>1.5819000000000001</v>
      </c>
      <c r="K45" s="751">
        <v>3.2469000000000001</v>
      </c>
      <c r="L45" s="750">
        <v>4393.9399999999996</v>
      </c>
      <c r="M45" s="751">
        <v>18.479199999999999</v>
      </c>
      <c r="N45" s="751">
        <v>0.76139999999999997</v>
      </c>
      <c r="O45" s="751">
        <v>14.3371</v>
      </c>
      <c r="P45" s="751">
        <v>19.978200000000001</v>
      </c>
      <c r="Q45" s="751">
        <v>21.638500000000001</v>
      </c>
      <c r="R45" s="750">
        <v>6275.87</v>
      </c>
      <c r="S45" s="750">
        <v>53.6</v>
      </c>
      <c r="T45" s="750">
        <v>53.62</v>
      </c>
      <c r="U45" s="596">
        <f t="shared" si="0"/>
        <v>41.63</v>
      </c>
      <c r="V45" s="750">
        <v>49.63</v>
      </c>
      <c r="W45" s="383">
        <v>49.43</v>
      </c>
      <c r="X45" s="383">
        <v>50.4</v>
      </c>
      <c r="Y45" s="425">
        <v>46.91</v>
      </c>
      <c r="Z45" s="425">
        <v>48.84</v>
      </c>
      <c r="AA45" s="304"/>
      <c r="AB45" s="115">
        <v>4.9572999999999999E-2</v>
      </c>
      <c r="AC45" s="115">
        <v>4.8718000000000004E-2</v>
      </c>
      <c r="AD45" s="64">
        <v>6.7000000000000004E-2</v>
      </c>
      <c r="AE45" s="64">
        <v>6.7000000000000004E-2</v>
      </c>
      <c r="AF45" s="503">
        <v>4.7500000000000001E-2</v>
      </c>
      <c r="AG45" s="93"/>
      <c r="AH45" s="114"/>
      <c r="AK45" s="345"/>
      <c r="AL45" s="346"/>
    </row>
    <row r="46" spans="1:38" customFormat="1">
      <c r="A46" s="61">
        <v>37226</v>
      </c>
      <c r="B46" s="751">
        <v>0.41570000000000001</v>
      </c>
      <c r="C46" s="751">
        <v>0.28860000000000002</v>
      </c>
      <c r="D46" s="751">
        <v>0.80800000000000005</v>
      </c>
      <c r="E46" s="750">
        <v>52.8</v>
      </c>
      <c r="F46" s="751">
        <v>0.46550000000000002</v>
      </c>
      <c r="G46" s="751">
        <v>0.65569999999999995</v>
      </c>
      <c r="H46" s="750">
        <v>535.14</v>
      </c>
      <c r="I46" s="751">
        <v>3.4409000000000001</v>
      </c>
      <c r="J46" s="751">
        <v>1.5798000000000001</v>
      </c>
      <c r="K46" s="751">
        <v>3.2422</v>
      </c>
      <c r="L46" s="750">
        <v>4269.5600000000004</v>
      </c>
      <c r="M46" s="751">
        <v>18.256799999999998</v>
      </c>
      <c r="N46" s="751">
        <v>0.76370000000000005</v>
      </c>
      <c r="O46" s="751">
        <v>14.380599999999999</v>
      </c>
      <c r="P46" s="751">
        <v>19.9085</v>
      </c>
      <c r="Q46" s="751">
        <v>21.495699999999999</v>
      </c>
      <c r="R46" s="750">
        <v>6274.24</v>
      </c>
      <c r="S46" s="750">
        <v>53.81</v>
      </c>
      <c r="T46" s="750">
        <v>53.9</v>
      </c>
      <c r="U46" s="596">
        <f t="shared" si="0"/>
        <v>41.57</v>
      </c>
      <c r="V46" s="750">
        <v>49.89</v>
      </c>
      <c r="W46" s="383">
        <v>49.72</v>
      </c>
      <c r="X46" s="383">
        <v>50.62</v>
      </c>
      <c r="Y46" s="425">
        <v>47.22</v>
      </c>
      <c r="Z46" s="425">
        <v>49.11</v>
      </c>
      <c r="AA46" s="304"/>
      <c r="AB46" s="115">
        <v>4.7521000000000008E-2</v>
      </c>
      <c r="AC46" s="115">
        <v>4.8637E-2</v>
      </c>
      <c r="AD46" s="64">
        <v>6.7000000000000004E-2</v>
      </c>
      <c r="AE46" s="64">
        <v>6.9000000000000006E-2</v>
      </c>
      <c r="AF46" s="502">
        <v>4.7500000000000001E-2</v>
      </c>
      <c r="AG46" s="93"/>
      <c r="AH46" s="114"/>
      <c r="AK46" s="345"/>
      <c r="AL46" s="346"/>
    </row>
    <row r="47" spans="1:38" customFormat="1">
      <c r="A47" s="61">
        <v>37257</v>
      </c>
      <c r="B47" s="751">
        <v>0.42459999999999998</v>
      </c>
      <c r="C47" s="751">
        <v>0.29630000000000001</v>
      </c>
      <c r="D47" s="751">
        <v>0.82120000000000004</v>
      </c>
      <c r="E47" s="750">
        <v>56.35</v>
      </c>
      <c r="F47" s="751">
        <v>0.48039999999999999</v>
      </c>
      <c r="G47" s="751">
        <v>0.67949999999999999</v>
      </c>
      <c r="H47" s="750">
        <v>558.54999999999995</v>
      </c>
      <c r="I47" s="751">
        <v>3.5150999999999999</v>
      </c>
      <c r="J47" s="751">
        <v>1.6138999999999999</v>
      </c>
      <c r="K47" s="751">
        <v>3.3121999999999998</v>
      </c>
      <c r="L47" s="750">
        <v>4417.92</v>
      </c>
      <c r="M47" s="751">
        <v>18.693899999999999</v>
      </c>
      <c r="N47" s="751">
        <v>0.78100000000000003</v>
      </c>
      <c r="O47" s="751">
        <v>14.852</v>
      </c>
      <c r="P47" s="751">
        <v>20.514800000000001</v>
      </c>
      <c r="Q47" s="751">
        <v>21.805399999999999</v>
      </c>
      <c r="R47" s="750">
        <v>6413.89</v>
      </c>
      <c r="S47" s="750">
        <v>55.42</v>
      </c>
      <c r="T47" s="750">
        <v>55.46</v>
      </c>
      <c r="U47" s="596">
        <f t="shared" si="0"/>
        <v>42.46</v>
      </c>
      <c r="V47" s="750">
        <v>51.48</v>
      </c>
      <c r="W47" s="383">
        <v>51.31</v>
      </c>
      <c r="X47" s="383">
        <v>52.2</v>
      </c>
      <c r="Y47" s="425">
        <v>48.66</v>
      </c>
      <c r="Z47" s="425">
        <v>50.59</v>
      </c>
      <c r="AA47" s="304"/>
      <c r="AB47" s="115">
        <v>4.7504999999999999E-2</v>
      </c>
      <c r="AC47" s="115">
        <v>4.8632999999999996E-2</v>
      </c>
      <c r="AD47" s="64">
        <v>6.7000000000000004E-2</v>
      </c>
      <c r="AE47" s="64">
        <v>7.0000000000000007E-2</v>
      </c>
      <c r="AF47" s="502">
        <v>4.7500000000000001E-2</v>
      </c>
      <c r="AG47" s="93"/>
      <c r="AH47" s="114"/>
      <c r="AK47" s="345"/>
      <c r="AL47" s="346"/>
    </row>
    <row r="48" spans="1:38" customFormat="1">
      <c r="A48" s="61">
        <v>37288</v>
      </c>
      <c r="B48" s="751">
        <v>0.41880000000000001</v>
      </c>
      <c r="C48" s="751">
        <v>0.29430000000000001</v>
      </c>
      <c r="D48" s="751">
        <v>0.81630000000000003</v>
      </c>
      <c r="E48" s="750">
        <v>55.94</v>
      </c>
      <c r="F48" s="751">
        <v>0.48139999999999999</v>
      </c>
      <c r="G48" s="751">
        <v>0.66820000000000002</v>
      </c>
      <c r="H48" s="750">
        <v>551.83000000000004</v>
      </c>
      <c r="I48" s="751">
        <v>3.4668000000000001</v>
      </c>
      <c r="J48" s="751">
        <v>1.5915999999999999</v>
      </c>
      <c r="K48" s="751">
        <v>3.2667000000000002</v>
      </c>
      <c r="L48" s="750">
        <v>4281.71</v>
      </c>
      <c r="M48" s="751">
        <v>18.3523</v>
      </c>
      <c r="N48" s="751">
        <v>0.76670000000000005</v>
      </c>
      <c r="O48" s="751">
        <v>14.6852</v>
      </c>
      <c r="P48" s="751">
        <v>20.3779</v>
      </c>
      <c r="Q48" s="751">
        <v>21.484000000000002</v>
      </c>
      <c r="R48" s="750">
        <v>6336.91</v>
      </c>
      <c r="S48" s="750">
        <v>54.92</v>
      </c>
      <c r="T48" s="750">
        <v>54.98</v>
      </c>
      <c r="U48" s="596">
        <f t="shared" si="0"/>
        <v>41.88</v>
      </c>
      <c r="V48" s="750">
        <v>51.11</v>
      </c>
      <c r="W48" s="383">
        <v>50.95</v>
      </c>
      <c r="X48" s="383">
        <v>51.76</v>
      </c>
      <c r="Y48" s="425">
        <v>48.35</v>
      </c>
      <c r="Z48" s="425">
        <v>50.19</v>
      </c>
      <c r="AA48" s="304"/>
      <c r="AB48" s="115">
        <v>4.7500000000000001E-2</v>
      </c>
      <c r="AC48" s="115">
        <v>4.9267999999999999E-2</v>
      </c>
      <c r="AD48" s="64">
        <v>6.6000000000000003E-2</v>
      </c>
      <c r="AE48" s="64">
        <v>7.0999999999999994E-2</v>
      </c>
      <c r="AF48" s="502">
        <v>4.7500000000000001E-2</v>
      </c>
      <c r="AG48" s="93"/>
      <c r="AH48" s="114"/>
      <c r="AK48" s="345"/>
      <c r="AL48" s="346"/>
    </row>
    <row r="49" spans="1:38" customFormat="1">
      <c r="A49" s="61">
        <v>37316</v>
      </c>
      <c r="B49" s="751">
        <v>0.43180000000000002</v>
      </c>
      <c r="C49" s="751">
        <v>0.30349999999999999</v>
      </c>
      <c r="D49" s="751">
        <v>0.82369999999999999</v>
      </c>
      <c r="E49" s="750">
        <v>56.61</v>
      </c>
      <c r="F49" s="751">
        <v>0.49249999999999999</v>
      </c>
      <c r="G49" s="751">
        <v>0.68510000000000004</v>
      </c>
      <c r="H49" s="750">
        <v>569.91999999999996</v>
      </c>
      <c r="I49" s="751">
        <v>3.5762</v>
      </c>
      <c r="J49" s="751">
        <v>1.6402000000000001</v>
      </c>
      <c r="K49" s="751">
        <v>3.3660999999999999</v>
      </c>
      <c r="L49" s="750">
        <v>4276.84</v>
      </c>
      <c r="M49" s="751">
        <v>18.729700000000001</v>
      </c>
      <c r="N49" s="751">
        <v>0.78949999999999998</v>
      </c>
      <c r="O49" s="751">
        <v>15.0945</v>
      </c>
      <c r="P49" s="751">
        <v>21.0337</v>
      </c>
      <c r="Q49" s="751">
        <v>22.040099999999999</v>
      </c>
      <c r="R49" s="750">
        <v>6546.66</v>
      </c>
      <c r="S49" s="750">
        <v>56.08</v>
      </c>
      <c r="T49" s="750">
        <v>56.18</v>
      </c>
      <c r="U49" s="596">
        <f t="shared" si="0"/>
        <v>43.18</v>
      </c>
      <c r="V49" s="750">
        <v>52.21</v>
      </c>
      <c r="W49" s="383">
        <v>52.05</v>
      </c>
      <c r="X49" s="383">
        <v>52.94</v>
      </c>
      <c r="Y49" s="425">
        <v>49.44</v>
      </c>
      <c r="Z49" s="425">
        <v>51.39</v>
      </c>
      <c r="AA49" s="304"/>
      <c r="AB49" s="115">
        <v>4.8379999999999999E-2</v>
      </c>
      <c r="AC49" s="115">
        <v>5.3120000000000001E-2</v>
      </c>
      <c r="AD49" s="64">
        <v>7.0000000000000007E-2</v>
      </c>
      <c r="AE49" s="64">
        <v>7.8E-2</v>
      </c>
      <c r="AF49" s="503">
        <v>0.05</v>
      </c>
      <c r="AG49" s="93"/>
      <c r="AH49" s="114"/>
      <c r="AK49" s="345"/>
      <c r="AL49" s="346"/>
    </row>
    <row r="50" spans="1:38" customFormat="1">
      <c r="A50" s="61">
        <v>37347</v>
      </c>
      <c r="B50" s="751">
        <v>0.44269999999999998</v>
      </c>
      <c r="C50" s="751">
        <v>0.307</v>
      </c>
      <c r="D50" s="751">
        <v>0.82669999999999999</v>
      </c>
      <c r="E50" s="750">
        <v>57.98</v>
      </c>
      <c r="F50" s="751">
        <v>0.5</v>
      </c>
      <c r="G50" s="751">
        <v>0.70050000000000001</v>
      </c>
      <c r="H50" s="750">
        <v>583.24</v>
      </c>
      <c r="I50" s="751">
        <v>3.6684999999999999</v>
      </c>
      <c r="J50" s="751">
        <v>1.6822999999999999</v>
      </c>
      <c r="K50" s="751">
        <v>3.4529999999999998</v>
      </c>
      <c r="L50" s="750">
        <v>4201.18</v>
      </c>
      <c r="M50" s="751">
        <v>19.2271</v>
      </c>
      <c r="N50" s="751">
        <v>0.8095</v>
      </c>
      <c r="O50" s="751">
        <v>15.436299999999999</v>
      </c>
      <c r="P50" s="751">
        <v>21.645099999999999</v>
      </c>
      <c r="Q50" s="751">
        <v>22.555499999999999</v>
      </c>
      <c r="R50" s="750">
        <v>6736.14</v>
      </c>
      <c r="S50" s="750">
        <v>57.04</v>
      </c>
      <c r="T50" s="750">
        <v>57.19</v>
      </c>
      <c r="U50" s="596">
        <f t="shared" si="0"/>
        <v>44.269999999999996</v>
      </c>
      <c r="V50" s="750">
        <v>53.17</v>
      </c>
      <c r="W50" s="383">
        <v>52.99</v>
      </c>
      <c r="X50" s="383">
        <v>53.95</v>
      </c>
      <c r="Y50" s="425">
        <v>50.36</v>
      </c>
      <c r="Z50" s="425">
        <v>52.41</v>
      </c>
      <c r="AA50" s="304"/>
      <c r="AB50" s="115">
        <v>5.1124999999999997E-2</v>
      </c>
      <c r="AC50" s="115">
        <v>5.6784999999999995E-2</v>
      </c>
      <c r="AD50" s="64">
        <v>7.2999999999999995E-2</v>
      </c>
      <c r="AE50" s="64">
        <v>7.9000000000000001E-2</v>
      </c>
      <c r="AF50" s="687">
        <v>5.2499999999999998E-2</v>
      </c>
      <c r="AG50" s="93"/>
      <c r="AH50" s="114"/>
      <c r="AK50" s="345"/>
      <c r="AL50" s="346"/>
    </row>
    <row r="51" spans="1:38" customFormat="1">
      <c r="A51" s="61">
        <v>37377</v>
      </c>
      <c r="B51" s="751">
        <v>0.46010000000000001</v>
      </c>
      <c r="C51" s="751">
        <v>0.31509999999999999</v>
      </c>
      <c r="D51" s="751">
        <v>0.8377</v>
      </c>
      <c r="E51" s="750">
        <v>58.2</v>
      </c>
      <c r="F51" s="751">
        <v>0.50209999999999999</v>
      </c>
      <c r="G51" s="751">
        <v>0.71330000000000005</v>
      </c>
      <c r="H51" s="750">
        <v>579.77</v>
      </c>
      <c r="I51" s="751">
        <v>3.8109999999999999</v>
      </c>
      <c r="J51" s="751">
        <v>1.7484</v>
      </c>
      <c r="K51" s="751">
        <v>3.5884999999999998</v>
      </c>
      <c r="L51" s="750">
        <v>4193.1400000000003</v>
      </c>
      <c r="M51" s="751">
        <v>19.690100000000001</v>
      </c>
      <c r="N51" s="751">
        <v>0.82809999999999995</v>
      </c>
      <c r="O51" s="751">
        <v>15.826000000000001</v>
      </c>
      <c r="P51" s="751">
        <v>22.529499999999999</v>
      </c>
      <c r="Q51" s="751">
        <v>22.942599999999999</v>
      </c>
      <c r="R51" s="750">
        <v>7012.77</v>
      </c>
      <c r="S51" s="750">
        <v>58.13</v>
      </c>
      <c r="T51" s="750">
        <v>58.42</v>
      </c>
      <c r="U51" s="596">
        <f t="shared" si="0"/>
        <v>46.01</v>
      </c>
      <c r="V51" s="750">
        <v>54.19</v>
      </c>
      <c r="W51" s="383">
        <v>54.01</v>
      </c>
      <c r="X51" s="383">
        <v>55.03</v>
      </c>
      <c r="Y51" s="425">
        <v>51.49</v>
      </c>
      <c r="Z51" s="425">
        <v>53.62</v>
      </c>
      <c r="AA51" s="304"/>
      <c r="AB51" s="115">
        <v>5.3921999999999998E-2</v>
      </c>
      <c r="AC51" s="115">
        <v>5.8304000000000002E-2</v>
      </c>
      <c r="AD51" s="64">
        <v>7.5999999999999998E-2</v>
      </c>
      <c r="AE51" s="64">
        <v>7.9000000000000001E-2</v>
      </c>
      <c r="AF51" s="688">
        <v>5.5E-2</v>
      </c>
      <c r="AG51" s="93"/>
      <c r="AH51" s="114"/>
      <c r="AK51" s="345"/>
      <c r="AL51" s="346"/>
    </row>
    <row r="52" spans="1:38" customFormat="1">
      <c r="A52" s="61">
        <v>37408</v>
      </c>
      <c r="B52" s="751">
        <v>0.48970000000000002</v>
      </c>
      <c r="C52" s="751">
        <v>0.33029999999999998</v>
      </c>
      <c r="D52" s="751">
        <v>0.86070000000000002</v>
      </c>
      <c r="E52" s="750">
        <v>60.45</v>
      </c>
      <c r="F52" s="751">
        <v>0.51280000000000003</v>
      </c>
      <c r="G52" s="751">
        <v>0.75</v>
      </c>
      <c r="H52" s="750">
        <v>597.88</v>
      </c>
      <c r="I52" s="751">
        <v>4.0576999999999996</v>
      </c>
      <c r="J52" s="751">
        <v>1.861</v>
      </c>
      <c r="K52" s="751">
        <v>3.8199000000000001</v>
      </c>
      <c r="L52" s="750">
        <v>4269.87</v>
      </c>
      <c r="M52" s="751">
        <v>20.604900000000001</v>
      </c>
      <c r="N52" s="751">
        <v>0.87290000000000001</v>
      </c>
      <c r="O52" s="751">
        <v>16.569199999999999</v>
      </c>
      <c r="P52" s="751">
        <v>23.962499999999999</v>
      </c>
      <c r="Q52" s="751">
        <v>24.693999999999999</v>
      </c>
      <c r="R52" s="750">
        <v>7476.06</v>
      </c>
      <c r="S52" s="750">
        <v>60.61</v>
      </c>
      <c r="T52" s="750">
        <v>61.03</v>
      </c>
      <c r="U52" s="596">
        <f t="shared" si="0"/>
        <v>48.97</v>
      </c>
      <c r="V52" s="750">
        <v>56.48</v>
      </c>
      <c r="W52" s="383">
        <v>56.3</v>
      </c>
      <c r="X52" s="383">
        <v>57.46</v>
      </c>
      <c r="Y52" s="425">
        <v>53.82</v>
      </c>
      <c r="Z52" s="425">
        <v>56.13</v>
      </c>
      <c r="AA52" s="304"/>
      <c r="AB52" s="115">
        <v>5.5004999999999998E-2</v>
      </c>
      <c r="AC52" s="115">
        <v>5.9553000000000002E-2</v>
      </c>
      <c r="AD52" s="64">
        <v>7.5999999999999998E-2</v>
      </c>
      <c r="AE52" s="64">
        <v>7.9000000000000001E-2</v>
      </c>
      <c r="AF52" s="502">
        <v>5.5E-2</v>
      </c>
      <c r="AG52" s="93"/>
      <c r="AH52" s="114"/>
      <c r="AK52" s="345"/>
      <c r="AL52" s="346"/>
    </row>
    <row r="53" spans="1:38" customFormat="1">
      <c r="A53" s="61">
        <v>37438</v>
      </c>
      <c r="B53" s="751">
        <v>0.48159999999999997</v>
      </c>
      <c r="C53" s="751">
        <v>0.30959999999999999</v>
      </c>
      <c r="D53" s="751">
        <v>0.86860000000000004</v>
      </c>
      <c r="E53" s="750">
        <v>56.85</v>
      </c>
      <c r="F53" s="751">
        <v>0.4849</v>
      </c>
      <c r="G53" s="751">
        <v>0.74270000000000003</v>
      </c>
      <c r="H53" s="750">
        <v>570.87</v>
      </c>
      <c r="I53" s="751">
        <v>3.9901</v>
      </c>
      <c r="J53" s="751">
        <v>1.8299000000000001</v>
      </c>
      <c r="K53" s="751">
        <v>3.7562000000000002</v>
      </c>
      <c r="L53" s="750">
        <v>4322.3599999999997</v>
      </c>
      <c r="M53" s="751">
        <v>19.8504</v>
      </c>
      <c r="N53" s="751">
        <v>0.84399999999999997</v>
      </c>
      <c r="O53" s="751">
        <v>16.0029</v>
      </c>
      <c r="P53" s="751">
        <v>23.471399999999999</v>
      </c>
      <c r="Q53" s="751">
        <v>24.3797</v>
      </c>
      <c r="R53" s="750">
        <v>7368.9</v>
      </c>
      <c r="S53" s="750">
        <v>59.07</v>
      </c>
      <c r="T53" s="750">
        <v>59.51</v>
      </c>
      <c r="U53" s="596">
        <f t="shared" si="0"/>
        <v>48.16</v>
      </c>
      <c r="V53" s="750">
        <v>54.66</v>
      </c>
      <c r="W53" s="383">
        <v>54.49</v>
      </c>
      <c r="X53" s="383">
        <v>55.69</v>
      </c>
      <c r="Y53" s="425">
        <v>52.12</v>
      </c>
      <c r="Z53" s="425">
        <v>54.44</v>
      </c>
      <c r="AA53" s="304"/>
      <c r="AB53" s="115">
        <v>5.7283000000000001E-2</v>
      </c>
      <c r="AC53" s="115">
        <v>5.9961E-2</v>
      </c>
      <c r="AD53" s="64">
        <v>7.8E-2</v>
      </c>
      <c r="AE53" s="64">
        <v>7.5999999999999998E-2</v>
      </c>
      <c r="AF53" s="503">
        <v>5.7500000000000002E-2</v>
      </c>
      <c r="AG53" s="93"/>
      <c r="AH53" s="114"/>
      <c r="AK53" s="345"/>
      <c r="AL53" s="346"/>
    </row>
    <row r="54" spans="1:38" customFormat="1">
      <c r="A54" s="61">
        <v>37469</v>
      </c>
      <c r="B54" s="751">
        <v>0.46379999999999999</v>
      </c>
      <c r="C54" s="751">
        <v>0.30170000000000002</v>
      </c>
      <c r="D54" s="751">
        <v>0.85680000000000001</v>
      </c>
      <c r="E54" s="750">
        <v>55.22</v>
      </c>
      <c r="F54" s="751">
        <v>0.47439999999999999</v>
      </c>
      <c r="G54" s="751">
        <v>0.72809999999999997</v>
      </c>
      <c r="H54" s="750">
        <v>554.82000000000005</v>
      </c>
      <c r="I54" s="751">
        <v>3.8428</v>
      </c>
      <c r="J54" s="751">
        <v>1.7623</v>
      </c>
      <c r="K54" s="751">
        <v>3.6173000000000002</v>
      </c>
      <c r="L54" s="750">
        <v>4138.46</v>
      </c>
      <c r="M54" s="751">
        <v>19.554099999999998</v>
      </c>
      <c r="N54" s="751">
        <v>0.81389999999999996</v>
      </c>
      <c r="O54" s="751">
        <v>15.690899999999999</v>
      </c>
      <c r="P54" s="751">
        <v>22.5198</v>
      </c>
      <c r="Q54" s="751">
        <v>24.0307</v>
      </c>
      <c r="R54" s="750">
        <v>7107.93</v>
      </c>
      <c r="S54" s="750">
        <v>57.53</v>
      </c>
      <c r="T54" s="750">
        <v>57.92</v>
      </c>
      <c r="U54" s="596">
        <f t="shared" si="0"/>
        <v>46.379999999999995</v>
      </c>
      <c r="V54" s="750">
        <v>53.17</v>
      </c>
      <c r="W54" s="383">
        <v>53.02</v>
      </c>
      <c r="X54" s="383">
        <v>54.13</v>
      </c>
      <c r="Y54" s="425">
        <v>50.67</v>
      </c>
      <c r="Z54" s="425">
        <v>52.88</v>
      </c>
      <c r="AA54" s="304"/>
      <c r="AB54" s="115">
        <v>5.7505000000000001E-2</v>
      </c>
      <c r="AC54" s="115">
        <v>5.8741000000000002E-2</v>
      </c>
      <c r="AD54" s="64">
        <v>7.6999999999999999E-2</v>
      </c>
      <c r="AE54" s="64">
        <v>7.400000000000001E-2</v>
      </c>
      <c r="AF54" s="502">
        <v>5.7500000000000002E-2</v>
      </c>
      <c r="AG54" s="93"/>
      <c r="AH54" s="114"/>
      <c r="AK54" s="345"/>
      <c r="AL54" s="346"/>
    </row>
    <row r="55" spans="1:38" customFormat="1">
      <c r="A55" s="61">
        <v>37500</v>
      </c>
      <c r="B55" s="751">
        <v>0.46989999999999998</v>
      </c>
      <c r="C55" s="751">
        <v>0.30220000000000002</v>
      </c>
      <c r="D55" s="751">
        <v>0.85870000000000002</v>
      </c>
      <c r="E55" s="750">
        <v>56.74</v>
      </c>
      <c r="F55" s="751">
        <v>0.4793</v>
      </c>
      <c r="G55" s="751">
        <v>0.73929999999999996</v>
      </c>
      <c r="H55" s="750">
        <v>568.6</v>
      </c>
      <c r="I55" s="751">
        <v>3.8935</v>
      </c>
      <c r="J55" s="751">
        <v>1.7857000000000001</v>
      </c>
      <c r="K55" s="751">
        <v>3.6654</v>
      </c>
      <c r="L55" s="750">
        <v>4208.7299999999996</v>
      </c>
      <c r="M55" s="751">
        <v>20.128900000000002</v>
      </c>
      <c r="N55" s="751">
        <v>0.83030000000000004</v>
      </c>
      <c r="O55" s="751">
        <v>16.217700000000001</v>
      </c>
      <c r="P55" s="751">
        <v>22.751000000000001</v>
      </c>
      <c r="Q55" s="751">
        <v>24.511199999999999</v>
      </c>
      <c r="R55" s="750">
        <v>7206.6</v>
      </c>
      <c r="S55" s="750">
        <v>58.28</v>
      </c>
      <c r="T55" s="750">
        <v>58.7</v>
      </c>
      <c r="U55" s="596">
        <f t="shared" si="0"/>
        <v>46.989999999999995</v>
      </c>
      <c r="V55" s="750">
        <v>53.85</v>
      </c>
      <c r="W55" s="383">
        <v>53.68</v>
      </c>
      <c r="X55" s="383">
        <v>54.88</v>
      </c>
      <c r="Y55" s="425">
        <v>51.3</v>
      </c>
      <c r="Z55" s="425">
        <v>53.62</v>
      </c>
      <c r="AA55" s="304"/>
      <c r="AB55" s="115">
        <v>5.7510000000000006E-2</v>
      </c>
      <c r="AC55" s="115">
        <v>5.8613999999999999E-2</v>
      </c>
      <c r="AD55" s="64">
        <v>7.6999999999999999E-2</v>
      </c>
      <c r="AE55" s="64">
        <v>7.400000000000001E-2</v>
      </c>
      <c r="AF55" s="502">
        <v>5.7500000000000002E-2</v>
      </c>
      <c r="AG55" s="93"/>
      <c r="AH55" s="114"/>
      <c r="AK55" s="345"/>
      <c r="AL55" s="346"/>
    </row>
    <row r="56" spans="1:38" customFormat="1">
      <c r="A56" s="61">
        <v>37530</v>
      </c>
      <c r="B56" s="751">
        <v>0.48060000000000003</v>
      </c>
      <c r="C56" s="751">
        <v>0.30859999999999999</v>
      </c>
      <c r="D56" s="751">
        <v>0.87439999999999996</v>
      </c>
      <c r="E56" s="750">
        <v>59.55</v>
      </c>
      <c r="F56" s="751">
        <v>0.48970000000000002</v>
      </c>
      <c r="G56" s="751">
        <v>0.75929999999999997</v>
      </c>
      <c r="H56" s="750">
        <v>595.78</v>
      </c>
      <c r="I56" s="751">
        <v>3.9815</v>
      </c>
      <c r="J56" s="751">
        <v>1.8262</v>
      </c>
      <c r="K56" s="751">
        <v>3.7486000000000002</v>
      </c>
      <c r="L56" s="750">
        <v>4388.24</v>
      </c>
      <c r="M56" s="751">
        <v>20.9757</v>
      </c>
      <c r="N56" s="751">
        <v>0.8579</v>
      </c>
      <c r="O56" s="751">
        <v>16.773900000000001</v>
      </c>
      <c r="P56" s="751">
        <v>23.233599999999999</v>
      </c>
      <c r="Q56" s="751">
        <v>25.443899999999999</v>
      </c>
      <c r="R56" s="750">
        <v>7379.46</v>
      </c>
      <c r="S56" s="750">
        <v>59.89</v>
      </c>
      <c r="T56" s="750">
        <v>60.39</v>
      </c>
      <c r="U56" s="596">
        <f t="shared" si="0"/>
        <v>48.06</v>
      </c>
      <c r="V56" s="750">
        <v>55.31</v>
      </c>
      <c r="W56" s="383">
        <v>55.11</v>
      </c>
      <c r="X56" s="383">
        <v>56.39</v>
      </c>
      <c r="Y56" s="425">
        <v>52.69</v>
      </c>
      <c r="Z56" s="425">
        <v>55.13</v>
      </c>
      <c r="AA56" s="304"/>
      <c r="AB56" s="115">
        <v>5.7500000000000002E-2</v>
      </c>
      <c r="AC56" s="115">
        <v>5.8768000000000001E-2</v>
      </c>
      <c r="AD56" s="64">
        <v>7.6999999999999999E-2</v>
      </c>
      <c r="AE56" s="64">
        <v>7.2000000000000008E-2</v>
      </c>
      <c r="AF56" s="502">
        <v>5.7500000000000002E-2</v>
      </c>
      <c r="AG56" s="93"/>
      <c r="AH56" s="114"/>
      <c r="AK56" s="345"/>
      <c r="AL56" s="346"/>
    </row>
    <row r="57" spans="1:38" customFormat="1">
      <c r="A57" s="61">
        <v>37561</v>
      </c>
      <c r="B57" s="751">
        <v>0.49680000000000002</v>
      </c>
      <c r="C57" s="751">
        <v>0.316</v>
      </c>
      <c r="D57" s="751">
        <v>0.8851</v>
      </c>
      <c r="E57" s="750">
        <v>60.37</v>
      </c>
      <c r="F57" s="751">
        <v>0.496</v>
      </c>
      <c r="G57" s="751">
        <v>0.78059999999999996</v>
      </c>
      <c r="H57" s="750">
        <v>601.70000000000005</v>
      </c>
      <c r="I57" s="751">
        <v>4.1162999999999998</v>
      </c>
      <c r="J57" s="751">
        <v>1.8880999999999999</v>
      </c>
      <c r="K57" s="751">
        <v>3.8748999999999998</v>
      </c>
      <c r="L57" s="750">
        <v>4504.1400000000003</v>
      </c>
      <c r="M57" s="751">
        <v>21.513400000000001</v>
      </c>
      <c r="N57" s="751">
        <v>0.87660000000000005</v>
      </c>
      <c r="O57" s="751">
        <v>17.198899999999998</v>
      </c>
      <c r="P57" s="751">
        <v>23.965199999999999</v>
      </c>
      <c r="Q57" s="751">
        <v>26.495200000000001</v>
      </c>
      <c r="R57" s="750">
        <v>7638.32</v>
      </c>
      <c r="S57" s="750">
        <v>61.15</v>
      </c>
      <c r="T57" s="750">
        <v>61.68</v>
      </c>
      <c r="U57" s="596">
        <f t="shared" si="0"/>
        <v>49.68</v>
      </c>
      <c r="V57" s="750">
        <v>56.46</v>
      </c>
      <c r="W57" s="383">
        <v>56.26</v>
      </c>
      <c r="X57" s="383">
        <v>57.63</v>
      </c>
      <c r="Y57" s="425">
        <v>53.8</v>
      </c>
      <c r="Z57" s="425">
        <v>56.35</v>
      </c>
      <c r="AA57" s="304"/>
      <c r="AB57" s="115">
        <v>5.7500000000000002E-2</v>
      </c>
      <c r="AC57" s="115">
        <v>5.8971000000000003E-2</v>
      </c>
      <c r="AD57" s="64">
        <v>7.6999999999999999E-2</v>
      </c>
      <c r="AE57" s="64">
        <v>7.0999999999999994E-2</v>
      </c>
      <c r="AF57" s="502">
        <v>5.7500000000000002E-2</v>
      </c>
      <c r="AG57" s="93"/>
      <c r="AH57" s="114"/>
      <c r="AK57" s="345"/>
      <c r="AL57" s="346"/>
    </row>
    <row r="58" spans="1:38" customFormat="1">
      <c r="A58" s="61">
        <v>37591</v>
      </c>
      <c r="B58" s="751">
        <v>0.50949999999999995</v>
      </c>
      <c r="C58" s="751">
        <v>0.32140000000000002</v>
      </c>
      <c r="D58" s="751">
        <v>0.90510000000000002</v>
      </c>
      <c r="E58" s="750">
        <v>62.2</v>
      </c>
      <c r="F58" s="751">
        <v>0.50049999999999994</v>
      </c>
      <c r="G58" s="751">
        <v>0.7944</v>
      </c>
      <c r="H58" s="750">
        <v>614.84</v>
      </c>
      <c r="I58" s="751">
        <v>4.2233000000000001</v>
      </c>
      <c r="J58" s="751">
        <v>1.9368000000000001</v>
      </c>
      <c r="K58" s="751">
        <v>3.9748000000000001</v>
      </c>
      <c r="L58" s="750">
        <v>4547.79</v>
      </c>
      <c r="M58" s="751">
        <v>22.0549</v>
      </c>
      <c r="N58" s="751">
        <v>0.89359999999999995</v>
      </c>
      <c r="O58" s="751">
        <v>17.709199999999999</v>
      </c>
      <c r="P58" s="751">
        <v>24.508700000000001</v>
      </c>
      <c r="Q58" s="751">
        <v>27.246400000000001</v>
      </c>
      <c r="R58" s="750">
        <v>7843.38</v>
      </c>
      <c r="S58" s="750">
        <v>62.53</v>
      </c>
      <c r="T58" s="750">
        <v>63.12</v>
      </c>
      <c r="U58" s="596">
        <f t="shared" si="0"/>
        <v>50.949999999999996</v>
      </c>
      <c r="V58" s="750">
        <v>57.69</v>
      </c>
      <c r="W58" s="383">
        <v>57.48</v>
      </c>
      <c r="X58" s="383">
        <v>58.9</v>
      </c>
      <c r="Y58" s="425">
        <v>54.99</v>
      </c>
      <c r="Z58" s="425">
        <v>57.63</v>
      </c>
      <c r="AA58" s="304"/>
      <c r="AB58" s="115">
        <v>5.7510000000000006E-2</v>
      </c>
      <c r="AC58" s="115">
        <v>5.9229999999999998E-2</v>
      </c>
      <c r="AD58" s="64">
        <v>7.6999999999999999E-2</v>
      </c>
      <c r="AE58" s="64">
        <v>7.2000000000000008E-2</v>
      </c>
      <c r="AF58" s="502">
        <v>5.7500000000000002E-2</v>
      </c>
      <c r="AG58" s="93"/>
      <c r="AH58" s="114"/>
      <c r="AK58" s="345"/>
      <c r="AL58" s="346"/>
    </row>
    <row r="59" spans="1:38" customFormat="1">
      <c r="A59" s="61">
        <v>37622</v>
      </c>
      <c r="B59" s="751">
        <v>0.54090000000000005</v>
      </c>
      <c r="C59" s="751">
        <v>0.33450000000000002</v>
      </c>
      <c r="D59" s="751">
        <v>0.92669999999999997</v>
      </c>
      <c r="E59" s="750">
        <v>64.209999999999994</v>
      </c>
      <c r="F59" s="751">
        <v>0.50890000000000002</v>
      </c>
      <c r="G59" s="751">
        <v>0.83299999999999996</v>
      </c>
      <c r="H59" s="750">
        <v>636.09</v>
      </c>
      <c r="I59" s="751">
        <v>4.4809999999999999</v>
      </c>
      <c r="J59" s="751">
        <v>2.0550000000000002</v>
      </c>
      <c r="K59" s="751">
        <v>4.218</v>
      </c>
      <c r="L59" s="750">
        <v>4807.66</v>
      </c>
      <c r="M59" s="751">
        <v>23.106200000000001</v>
      </c>
      <c r="N59" s="751">
        <v>0.93830000000000002</v>
      </c>
      <c r="O59" s="751">
        <v>18.663499999999999</v>
      </c>
      <c r="P59" s="751">
        <v>25.915099999999999</v>
      </c>
      <c r="Q59" s="751">
        <v>28.993500000000001</v>
      </c>
      <c r="R59" s="750">
        <v>8340.4500000000007</v>
      </c>
      <c r="S59" s="750">
        <v>64.989999999999995</v>
      </c>
      <c r="T59" s="750">
        <v>65.5</v>
      </c>
      <c r="U59" s="596">
        <f t="shared" si="0"/>
        <v>54.09</v>
      </c>
      <c r="V59" s="750">
        <v>59.89</v>
      </c>
      <c r="W59" s="383">
        <v>59.69</v>
      </c>
      <c r="X59" s="383">
        <v>61.33</v>
      </c>
      <c r="Y59" s="425">
        <v>57.05</v>
      </c>
      <c r="Z59" s="425">
        <v>59.94</v>
      </c>
      <c r="AA59" s="304"/>
      <c r="AB59" s="115">
        <v>5.7500000000000002E-2</v>
      </c>
      <c r="AC59" s="115">
        <v>5.8575999999999996E-2</v>
      </c>
      <c r="AD59" s="64">
        <v>7.6999999999999999E-2</v>
      </c>
      <c r="AE59" s="64">
        <v>7.2000000000000008E-2</v>
      </c>
      <c r="AF59" s="502">
        <v>5.7500000000000002E-2</v>
      </c>
      <c r="AG59" s="93"/>
      <c r="AH59" s="114"/>
      <c r="AK59" s="345"/>
      <c r="AL59" s="346"/>
    </row>
    <row r="60" spans="1:38" customFormat="1">
      <c r="A60" s="61">
        <v>37653</v>
      </c>
      <c r="B60" s="751">
        <v>0.5534</v>
      </c>
      <c r="C60" s="751">
        <v>0.34399999999999997</v>
      </c>
      <c r="D60" s="751">
        <v>0.93110000000000004</v>
      </c>
      <c r="E60" s="750">
        <v>66.11</v>
      </c>
      <c r="F60" s="751">
        <v>0.51380000000000003</v>
      </c>
      <c r="G60" s="751">
        <v>0.83760000000000001</v>
      </c>
      <c r="H60" s="750">
        <v>659.96</v>
      </c>
      <c r="I60" s="751">
        <v>4.5877999999999997</v>
      </c>
      <c r="J60" s="751">
        <v>2.1042000000000001</v>
      </c>
      <c r="K60" s="751">
        <v>4.3188000000000004</v>
      </c>
      <c r="L60" s="750">
        <v>4925.8500000000004</v>
      </c>
      <c r="M60" s="751">
        <v>23.758700000000001</v>
      </c>
      <c r="N60" s="751">
        <v>0.96660000000000001</v>
      </c>
      <c r="O60" s="751">
        <v>19.218599999999999</v>
      </c>
      <c r="P60" s="751">
        <v>26.381599999999999</v>
      </c>
      <c r="Q60" s="751">
        <v>29.9573</v>
      </c>
      <c r="R60" s="750">
        <v>8539.6200000000008</v>
      </c>
      <c r="S60" s="750">
        <v>66.209999999999994</v>
      </c>
      <c r="T60" s="750">
        <v>66.62</v>
      </c>
      <c r="U60" s="596">
        <f t="shared" si="0"/>
        <v>55.34</v>
      </c>
      <c r="V60" s="750">
        <v>60.99</v>
      </c>
      <c r="W60" s="383">
        <v>60.78</v>
      </c>
      <c r="X60" s="383">
        <v>62.54</v>
      </c>
      <c r="Y60" s="425">
        <v>58</v>
      </c>
      <c r="Z60" s="425">
        <v>61.04</v>
      </c>
      <c r="AA60" s="304"/>
      <c r="AB60" s="115">
        <v>5.7500000000000002E-2</v>
      </c>
      <c r="AC60" s="115">
        <v>5.8194999999999997E-2</v>
      </c>
      <c r="AD60" s="64">
        <v>7.6999999999999999E-2</v>
      </c>
      <c r="AE60" s="64">
        <v>7.0000000000000007E-2</v>
      </c>
      <c r="AF60" s="502">
        <v>5.7500000000000002E-2</v>
      </c>
      <c r="AG60" s="93"/>
      <c r="AH60" s="114"/>
      <c r="AK60" s="345"/>
      <c r="AL60" s="346"/>
    </row>
    <row r="61" spans="1:38" customFormat="1">
      <c r="A61" s="61">
        <v>37681</v>
      </c>
      <c r="B61" s="751">
        <v>0.55410000000000004</v>
      </c>
      <c r="C61" s="751">
        <v>0.35</v>
      </c>
      <c r="D61" s="751">
        <v>0.92030000000000001</v>
      </c>
      <c r="E61" s="750">
        <v>65.760000000000005</v>
      </c>
      <c r="F61" s="751">
        <v>0.51329999999999998</v>
      </c>
      <c r="G61" s="751">
        <v>0.81779999999999997</v>
      </c>
      <c r="H61" s="750">
        <v>685.81</v>
      </c>
      <c r="I61" s="751">
        <v>4.5922999999999998</v>
      </c>
      <c r="J61" s="751">
        <v>2.1057999999999999</v>
      </c>
      <c r="K61" s="751">
        <v>4.3217999999999996</v>
      </c>
      <c r="L61" s="750">
        <v>4945.01</v>
      </c>
      <c r="M61" s="751">
        <v>23.706600000000002</v>
      </c>
      <c r="N61" s="751">
        <v>0.97230000000000005</v>
      </c>
      <c r="O61" s="751">
        <v>19.2121</v>
      </c>
      <c r="P61" s="751">
        <v>26.378699999999998</v>
      </c>
      <c r="Q61" s="751">
        <v>30.212399999999999</v>
      </c>
      <c r="R61" s="750">
        <v>8555.94</v>
      </c>
      <c r="S61" s="750">
        <v>66.13</v>
      </c>
      <c r="T61" s="750">
        <v>66.41</v>
      </c>
      <c r="U61" s="596">
        <f t="shared" si="0"/>
        <v>55.410000000000004</v>
      </c>
      <c r="V61" s="750">
        <v>60.9</v>
      </c>
      <c r="W61" s="383">
        <v>60.69</v>
      </c>
      <c r="X61" s="383">
        <v>62.51</v>
      </c>
      <c r="Y61" s="425">
        <v>57.83</v>
      </c>
      <c r="Z61" s="425">
        <v>60.93</v>
      </c>
      <c r="AA61" s="304"/>
      <c r="AB61" s="115">
        <v>5.7505000000000001E-2</v>
      </c>
      <c r="AC61" s="115">
        <v>5.8080999999999994E-2</v>
      </c>
      <c r="AD61" s="64">
        <v>7.6999999999999999E-2</v>
      </c>
      <c r="AE61" s="64">
        <v>7.0000000000000007E-2</v>
      </c>
      <c r="AF61" s="502">
        <v>5.7500000000000002E-2</v>
      </c>
      <c r="AG61" s="93"/>
      <c r="AH61" s="114"/>
      <c r="AK61" s="345"/>
      <c r="AL61" s="346"/>
    </row>
    <row r="62" spans="1:38" customFormat="1">
      <c r="A62" s="61">
        <v>37712</v>
      </c>
      <c r="B62" s="751">
        <v>0.55089999999999995</v>
      </c>
      <c r="C62" s="751">
        <v>0.35010000000000002</v>
      </c>
      <c r="D62" s="751">
        <v>0.90529999999999999</v>
      </c>
      <c r="E62" s="750">
        <v>66</v>
      </c>
      <c r="F62" s="751">
        <v>0.50780000000000003</v>
      </c>
      <c r="G62" s="751">
        <v>0.80400000000000005</v>
      </c>
      <c r="H62" s="750">
        <v>679.64</v>
      </c>
      <c r="I62" s="751">
        <v>4.5647000000000002</v>
      </c>
      <c r="J62" s="751">
        <v>2.0933999999999999</v>
      </c>
      <c r="K62" s="751">
        <v>4.2965</v>
      </c>
      <c r="L62" s="750">
        <v>4857.1000000000004</v>
      </c>
      <c r="M62" s="751">
        <v>23.624400000000001</v>
      </c>
      <c r="N62" s="751">
        <v>0.97870000000000001</v>
      </c>
      <c r="O62" s="751">
        <v>19.194099999999999</v>
      </c>
      <c r="P62" s="751">
        <v>26.084399999999999</v>
      </c>
      <c r="Q62" s="751">
        <v>29.050599999999999</v>
      </c>
      <c r="R62" s="750">
        <v>8516.52</v>
      </c>
      <c r="S62" s="750">
        <v>65.599999999999994</v>
      </c>
      <c r="T62" s="750">
        <v>65.88</v>
      </c>
      <c r="U62" s="596">
        <f t="shared" si="0"/>
        <v>55.089999999999996</v>
      </c>
      <c r="V62" s="750">
        <v>60.5</v>
      </c>
      <c r="W62" s="383">
        <v>60.29</v>
      </c>
      <c r="X62" s="383">
        <v>62.1</v>
      </c>
      <c r="Y62" s="425">
        <v>57.52</v>
      </c>
      <c r="Z62" s="425">
        <v>60.59</v>
      </c>
      <c r="AA62" s="304"/>
      <c r="AB62" s="115">
        <v>5.7000000000000002E-2</v>
      </c>
      <c r="AC62" s="115">
        <v>5.7305000000000002E-2</v>
      </c>
      <c r="AD62" s="64">
        <v>7.5999999999999998E-2</v>
      </c>
      <c r="AE62" s="64">
        <v>6.9000000000000006E-2</v>
      </c>
      <c r="AF62" s="503">
        <v>5.5E-2</v>
      </c>
      <c r="AG62" s="93"/>
      <c r="AH62" s="114"/>
      <c r="AK62" s="345"/>
      <c r="AL62" s="346"/>
    </row>
    <row r="63" spans="1:38" customFormat="1">
      <c r="A63" s="61">
        <v>37742</v>
      </c>
      <c r="B63" s="751">
        <v>0.57620000000000005</v>
      </c>
      <c r="C63" s="751">
        <v>0.3553</v>
      </c>
      <c r="D63" s="751">
        <v>0.89070000000000005</v>
      </c>
      <c r="E63" s="750">
        <v>67.61</v>
      </c>
      <c r="F63" s="751">
        <v>0.49859999999999999</v>
      </c>
      <c r="G63" s="751">
        <v>0.79759999999999998</v>
      </c>
      <c r="H63" s="750">
        <v>692.53</v>
      </c>
      <c r="I63" s="751">
        <v>4.7728000000000002</v>
      </c>
      <c r="J63" s="751">
        <v>2.1896</v>
      </c>
      <c r="K63" s="751">
        <v>4.4935</v>
      </c>
      <c r="L63" s="750">
        <v>4852.55</v>
      </c>
      <c r="M63" s="751">
        <v>24.287800000000001</v>
      </c>
      <c r="N63" s="751">
        <v>0.99939999999999996</v>
      </c>
      <c r="O63" s="751">
        <v>19.9618</v>
      </c>
      <c r="P63" s="751">
        <v>27.1083</v>
      </c>
      <c r="Q63" s="751">
        <v>30.2439</v>
      </c>
      <c r="R63" s="750">
        <v>8911.4699999999993</v>
      </c>
      <c r="S63" s="750">
        <v>66.5</v>
      </c>
      <c r="T63" s="750">
        <v>66.8</v>
      </c>
      <c r="U63" s="596">
        <f t="shared" si="0"/>
        <v>57.620000000000005</v>
      </c>
      <c r="V63" s="750">
        <v>61.37</v>
      </c>
      <c r="W63" s="383">
        <v>61.18</v>
      </c>
      <c r="X63" s="383">
        <v>63.2</v>
      </c>
      <c r="Y63" s="425">
        <v>58.37</v>
      </c>
      <c r="Z63" s="425">
        <v>61.68</v>
      </c>
      <c r="AA63" s="304"/>
      <c r="AB63" s="115">
        <v>5.5064000000000002E-2</v>
      </c>
      <c r="AC63" s="115">
        <v>5.3795000000000003E-2</v>
      </c>
      <c r="AD63" s="64">
        <v>7.4999999999999997E-2</v>
      </c>
      <c r="AE63" s="64">
        <v>6.5000000000000002E-2</v>
      </c>
      <c r="AF63" s="502">
        <v>5.5E-2</v>
      </c>
      <c r="AG63" s="93"/>
      <c r="AH63" s="114"/>
      <c r="AK63" s="345"/>
      <c r="AL63" s="346"/>
    </row>
    <row r="64" spans="1:38" customFormat="1">
      <c r="A64" s="61">
        <v>37773</v>
      </c>
      <c r="B64" s="751">
        <v>0.58089999999999997</v>
      </c>
      <c r="C64" s="751">
        <v>0.3498</v>
      </c>
      <c r="D64" s="751">
        <v>0.87409999999999999</v>
      </c>
      <c r="E64" s="750">
        <v>68.7</v>
      </c>
      <c r="F64" s="751">
        <v>0.49759999999999999</v>
      </c>
      <c r="G64" s="751">
        <v>0.78549999999999998</v>
      </c>
      <c r="H64" s="750">
        <v>693.42</v>
      </c>
      <c r="I64" s="751">
        <v>4.8094000000000001</v>
      </c>
      <c r="J64" s="751">
        <v>2.2075999999999998</v>
      </c>
      <c r="K64" s="751">
        <v>4.5301</v>
      </c>
      <c r="L64" s="750">
        <v>4775.62</v>
      </c>
      <c r="M64" s="751">
        <v>24.1905</v>
      </c>
      <c r="N64" s="751">
        <v>1.0072000000000001</v>
      </c>
      <c r="O64" s="751">
        <v>20.0884</v>
      </c>
      <c r="P64" s="751">
        <v>27.085799999999999</v>
      </c>
      <c r="Q64" s="751">
        <v>31.003</v>
      </c>
      <c r="R64" s="750">
        <v>8995.15</v>
      </c>
      <c r="S64" s="750">
        <v>66.430000000000007</v>
      </c>
      <c r="T64" s="750">
        <v>66.72</v>
      </c>
      <c r="U64" s="596">
        <f t="shared" si="0"/>
        <v>58.089999999999996</v>
      </c>
      <c r="V64" s="750">
        <v>61.44</v>
      </c>
      <c r="W64" s="383">
        <v>61.25</v>
      </c>
      <c r="X64" s="383">
        <v>63.3</v>
      </c>
      <c r="Y64" s="425">
        <v>58.4</v>
      </c>
      <c r="Z64" s="425">
        <v>61.75</v>
      </c>
      <c r="AA64" s="304"/>
      <c r="AB64" s="115">
        <v>5.2765000000000006E-2</v>
      </c>
      <c r="AC64" s="115">
        <v>5.2285000000000005E-2</v>
      </c>
      <c r="AD64" s="64">
        <v>7.2999999999999995E-2</v>
      </c>
      <c r="AE64" s="64">
        <v>6.2E-2</v>
      </c>
      <c r="AF64" s="503">
        <v>5.2499999999999998E-2</v>
      </c>
      <c r="AG64" s="93"/>
      <c r="AH64" s="114"/>
      <c r="AK64" s="345"/>
      <c r="AL64" s="346"/>
    </row>
    <row r="65" spans="1:38" customFormat="1">
      <c r="A65" s="61">
        <v>37803</v>
      </c>
      <c r="B65" s="751">
        <v>0.58599999999999997</v>
      </c>
      <c r="C65" s="751">
        <v>0.36059999999999998</v>
      </c>
      <c r="D65" s="751">
        <v>0.88539999999999996</v>
      </c>
      <c r="E65" s="750">
        <v>69.52</v>
      </c>
      <c r="F65" s="751">
        <v>0.51490000000000002</v>
      </c>
      <c r="G65" s="751">
        <v>0.80730000000000002</v>
      </c>
      <c r="H65" s="750">
        <v>692.55</v>
      </c>
      <c r="I65" s="751">
        <v>4.8550000000000004</v>
      </c>
      <c r="J65" s="751">
        <v>2.2273999999999998</v>
      </c>
      <c r="K65" s="751">
        <v>4.5709999999999997</v>
      </c>
      <c r="L65" s="750">
        <v>4883.8999999999996</v>
      </c>
      <c r="M65" s="751">
        <v>24.483899999999998</v>
      </c>
      <c r="N65" s="751">
        <v>1.0283</v>
      </c>
      <c r="O65" s="751">
        <v>20.132999999999999</v>
      </c>
      <c r="P65" s="751">
        <v>27.0669</v>
      </c>
      <c r="Q65" s="751">
        <v>31.493500000000001</v>
      </c>
      <c r="R65" s="750">
        <v>9088.33</v>
      </c>
      <c r="S65" s="750">
        <v>67.42</v>
      </c>
      <c r="T65" s="750">
        <v>67.680000000000007</v>
      </c>
      <c r="U65" s="596">
        <f t="shared" si="0"/>
        <v>58.599999999999994</v>
      </c>
      <c r="V65" s="750">
        <v>62.51</v>
      </c>
      <c r="W65" s="383">
        <v>62.31</v>
      </c>
      <c r="X65" s="383">
        <v>64.31</v>
      </c>
      <c r="Y65" s="425">
        <v>59.32</v>
      </c>
      <c r="Z65" s="425">
        <v>62.67</v>
      </c>
      <c r="AA65" s="304"/>
      <c r="AB65" s="115">
        <v>5.1860999999999997E-2</v>
      </c>
      <c r="AC65" s="115">
        <v>5.1074000000000001E-2</v>
      </c>
      <c r="AD65" s="64">
        <v>7.2000000000000008E-2</v>
      </c>
      <c r="AE65" s="64">
        <v>6.2E-2</v>
      </c>
      <c r="AF65" s="687">
        <v>0.05</v>
      </c>
      <c r="AG65" s="93"/>
      <c r="AH65" s="114"/>
      <c r="AK65" s="345"/>
      <c r="AL65" s="346"/>
    </row>
    <row r="66" spans="1:38" customFormat="1">
      <c r="A66" s="61">
        <v>37834</v>
      </c>
      <c r="B66" s="751">
        <v>0.58230000000000004</v>
      </c>
      <c r="C66" s="751">
        <v>0.36509999999999998</v>
      </c>
      <c r="D66" s="751">
        <v>0.89370000000000005</v>
      </c>
      <c r="E66" s="750">
        <v>69.180000000000007</v>
      </c>
      <c r="F66" s="751">
        <v>0.52190000000000003</v>
      </c>
      <c r="G66" s="751">
        <v>0.81340000000000001</v>
      </c>
      <c r="H66" s="750">
        <v>686.62</v>
      </c>
      <c r="I66" s="751">
        <v>4.8239000000000001</v>
      </c>
      <c r="J66" s="751">
        <v>2.2134</v>
      </c>
      <c r="K66" s="751">
        <v>4.5429000000000004</v>
      </c>
      <c r="L66" s="750">
        <v>4955.24</v>
      </c>
      <c r="M66" s="751">
        <v>24.239899999999999</v>
      </c>
      <c r="N66" s="751">
        <v>1.0207999999999999</v>
      </c>
      <c r="O66" s="751">
        <v>19.971399999999999</v>
      </c>
      <c r="P66" s="751">
        <v>26.738299999999999</v>
      </c>
      <c r="Q66" s="751">
        <v>32.023600000000002</v>
      </c>
      <c r="R66" s="750">
        <v>9035.09</v>
      </c>
      <c r="S66" s="750">
        <v>67.540000000000006</v>
      </c>
      <c r="T66" s="750">
        <v>67.78</v>
      </c>
      <c r="U66" s="596">
        <f t="shared" si="0"/>
        <v>58.230000000000004</v>
      </c>
      <c r="V66" s="750">
        <v>62.65</v>
      </c>
      <c r="W66" s="383">
        <v>62.45</v>
      </c>
      <c r="X66" s="383">
        <v>64.37</v>
      </c>
      <c r="Y66" s="425">
        <v>59.4</v>
      </c>
      <c r="Z66" s="425">
        <v>62.68</v>
      </c>
      <c r="AA66" s="304"/>
      <c r="AB66" s="115">
        <v>0.05</v>
      </c>
      <c r="AC66" s="115">
        <v>5.1124000000000003E-2</v>
      </c>
      <c r="AD66" s="64">
        <v>7.0999999999999994E-2</v>
      </c>
      <c r="AE66" s="64">
        <v>6.9000000000000006E-2</v>
      </c>
      <c r="AF66" s="502">
        <v>0.05</v>
      </c>
      <c r="AG66" s="93"/>
      <c r="AH66" s="114"/>
      <c r="AK66" s="345"/>
      <c r="AL66" s="346"/>
    </row>
    <row r="67" spans="1:38" customFormat="1">
      <c r="A67" s="61">
        <v>37865</v>
      </c>
      <c r="B67" s="751">
        <v>0.58379999999999999</v>
      </c>
      <c r="C67" s="751">
        <v>0.36270000000000002</v>
      </c>
      <c r="D67" s="751">
        <v>0.8831</v>
      </c>
      <c r="E67" s="750">
        <v>67.209999999999994</v>
      </c>
      <c r="F67" s="751">
        <v>0.5202</v>
      </c>
      <c r="G67" s="751">
        <v>0.79720000000000002</v>
      </c>
      <c r="H67" s="750">
        <v>680.32</v>
      </c>
      <c r="I67" s="751">
        <v>4.8314000000000004</v>
      </c>
      <c r="J67" s="751">
        <v>2.2183999999999999</v>
      </c>
      <c r="K67" s="751">
        <v>4.5438999999999998</v>
      </c>
      <c r="L67" s="750">
        <v>4932.51</v>
      </c>
      <c r="M67" s="751">
        <v>23.621500000000001</v>
      </c>
      <c r="N67" s="751">
        <v>1.0192000000000001</v>
      </c>
      <c r="O67" s="751">
        <v>19.820399999999999</v>
      </c>
      <c r="P67" s="751">
        <v>26.746500000000001</v>
      </c>
      <c r="Q67" s="751">
        <v>32.097700000000003</v>
      </c>
      <c r="R67" s="750">
        <v>9070.15</v>
      </c>
      <c r="S67" s="750">
        <v>66.98</v>
      </c>
      <c r="T67" s="750">
        <v>67.2</v>
      </c>
      <c r="U67" s="596">
        <f t="shared" si="0"/>
        <v>58.379999999999995</v>
      </c>
      <c r="V67" s="750">
        <v>62.17</v>
      </c>
      <c r="W67" s="383">
        <v>61.98</v>
      </c>
      <c r="X67" s="383">
        <v>63.92</v>
      </c>
      <c r="Y67" s="425">
        <v>58.96</v>
      </c>
      <c r="Z67" s="425">
        <v>62.23</v>
      </c>
      <c r="AA67" s="304"/>
      <c r="AB67" s="115">
        <v>0.05</v>
      </c>
      <c r="AC67" s="115">
        <v>5.1477000000000002E-2</v>
      </c>
      <c r="AD67" s="64">
        <v>7.0000000000000007E-2</v>
      </c>
      <c r="AE67" s="64">
        <v>6.8000000000000005E-2</v>
      </c>
      <c r="AF67" s="502">
        <v>0.05</v>
      </c>
      <c r="AG67" s="93"/>
      <c r="AH67" s="114"/>
      <c r="AK67" s="345"/>
      <c r="AL67" s="346"/>
    </row>
    <row r="68" spans="1:38" customFormat="1">
      <c r="A68" s="61">
        <v>37895</v>
      </c>
      <c r="B68" s="751">
        <v>0.60099999999999998</v>
      </c>
      <c r="C68" s="751">
        <v>0.35870000000000002</v>
      </c>
      <c r="D68" s="751">
        <v>0.86760000000000004</v>
      </c>
      <c r="E68" s="750">
        <v>65.87</v>
      </c>
      <c r="F68" s="751">
        <v>0.51359999999999995</v>
      </c>
      <c r="G68" s="751">
        <v>0.79620000000000002</v>
      </c>
      <c r="H68" s="750">
        <v>702.46</v>
      </c>
      <c r="I68" s="751">
        <v>4.9782000000000002</v>
      </c>
      <c r="J68" s="751">
        <v>2.2841</v>
      </c>
      <c r="K68" s="751">
        <v>4.6521999999999997</v>
      </c>
      <c r="L68" s="750">
        <v>5067.9799999999996</v>
      </c>
      <c r="M68" s="751">
        <v>23.8611</v>
      </c>
      <c r="N68" s="751">
        <v>1.0418000000000001</v>
      </c>
      <c r="O68" s="751">
        <v>20.320699999999999</v>
      </c>
      <c r="P68" s="751">
        <v>27.2654</v>
      </c>
      <c r="Q68" s="751">
        <v>33.031399999999998</v>
      </c>
      <c r="R68" s="750">
        <v>9359.44</v>
      </c>
      <c r="S68" s="750">
        <v>67.16</v>
      </c>
      <c r="T68" s="750">
        <v>67.459999999999994</v>
      </c>
      <c r="U68" s="596">
        <f t="shared" si="0"/>
        <v>60.099999999999994</v>
      </c>
      <c r="V68" s="750">
        <v>62.16</v>
      </c>
      <c r="W68" s="383">
        <v>61.99</v>
      </c>
      <c r="X68" s="383">
        <v>64.239999999999995</v>
      </c>
      <c r="Y68" s="425">
        <v>59.12</v>
      </c>
      <c r="Z68" s="425">
        <v>62.67</v>
      </c>
      <c r="AA68" s="304"/>
      <c r="AB68" s="115">
        <v>0.05</v>
      </c>
      <c r="AC68" s="115">
        <v>5.1909000000000004E-2</v>
      </c>
      <c r="AD68" s="64">
        <v>7.0000000000000007E-2</v>
      </c>
      <c r="AE68" s="64">
        <v>7.0999999999999994E-2</v>
      </c>
      <c r="AF68" s="502">
        <v>0.05</v>
      </c>
      <c r="AG68" s="93"/>
      <c r="AH68" s="114"/>
      <c r="AK68" s="345"/>
      <c r="AL68" s="346"/>
    </row>
    <row r="69" spans="1:38" customFormat="1">
      <c r="A69" s="61">
        <v>37926</v>
      </c>
      <c r="B69" s="751">
        <v>0.62770000000000004</v>
      </c>
      <c r="C69" s="751">
        <v>0.37169999999999997</v>
      </c>
      <c r="D69" s="751">
        <v>0.87729999999999997</v>
      </c>
      <c r="E69" s="750">
        <v>68.540000000000006</v>
      </c>
      <c r="F69" s="751">
        <v>0.53680000000000005</v>
      </c>
      <c r="G69" s="751">
        <v>0.82450000000000001</v>
      </c>
      <c r="H69" s="750">
        <v>745.56</v>
      </c>
      <c r="I69" s="751">
        <v>5.2019000000000002</v>
      </c>
      <c r="J69" s="751">
        <v>2.3858000000000001</v>
      </c>
      <c r="K69" s="751">
        <v>4.8731999999999998</v>
      </c>
      <c r="L69" s="750">
        <v>5337.83</v>
      </c>
      <c r="M69" s="751">
        <v>25.059899999999999</v>
      </c>
      <c r="N69" s="751">
        <v>1.0848</v>
      </c>
      <c r="O69" s="751">
        <v>21.341000000000001</v>
      </c>
      <c r="P69" s="751">
        <v>28.577300000000001</v>
      </c>
      <c r="Q69" s="751">
        <v>34.777299999999997</v>
      </c>
      <c r="R69" s="750">
        <v>9816.61</v>
      </c>
      <c r="S69" s="750">
        <v>69.599999999999994</v>
      </c>
      <c r="T69" s="750">
        <v>69.92</v>
      </c>
      <c r="U69" s="596">
        <f t="shared" si="0"/>
        <v>62.77</v>
      </c>
      <c r="V69" s="750">
        <v>64.489999999999995</v>
      </c>
      <c r="W69" s="383">
        <v>64.319999999999993</v>
      </c>
      <c r="X69" s="383">
        <v>66.8</v>
      </c>
      <c r="Y69" s="425">
        <v>61.43</v>
      </c>
      <c r="Z69" s="425">
        <v>65.2</v>
      </c>
      <c r="AA69" s="304"/>
      <c r="AB69" s="115">
        <v>0.05</v>
      </c>
      <c r="AC69" s="115">
        <v>5.3670000000000002E-2</v>
      </c>
      <c r="AD69" s="64">
        <v>7.0999999999999994E-2</v>
      </c>
      <c r="AE69" s="64">
        <v>7.400000000000001E-2</v>
      </c>
      <c r="AF69" s="502">
        <v>0.05</v>
      </c>
      <c r="AG69" s="93"/>
      <c r="AH69" s="114"/>
      <c r="AK69" s="345"/>
      <c r="AL69" s="346"/>
    </row>
    <row r="70" spans="1:38" customFormat="1">
      <c r="A70" s="61">
        <v>37956</v>
      </c>
      <c r="B70" s="751">
        <v>0.64659999999999995</v>
      </c>
      <c r="C70" s="751">
        <v>0.36990000000000001</v>
      </c>
      <c r="D70" s="751">
        <v>0.87580000000000002</v>
      </c>
      <c r="E70" s="750">
        <v>69.739999999999995</v>
      </c>
      <c r="F70" s="751">
        <v>0.52710000000000001</v>
      </c>
      <c r="G70" s="751">
        <v>0.84889999999999999</v>
      </c>
      <c r="H70" s="750">
        <v>770.76</v>
      </c>
      <c r="I70" s="751">
        <v>5.3517999999999999</v>
      </c>
      <c r="J70" s="751">
        <v>2.4578000000000002</v>
      </c>
      <c r="K70" s="751">
        <v>5.0201000000000002</v>
      </c>
      <c r="L70" s="750">
        <v>5487.1</v>
      </c>
      <c r="M70" s="751">
        <v>25.689599999999999</v>
      </c>
      <c r="N70" s="751">
        <v>1.1057999999999999</v>
      </c>
      <c r="O70" s="751">
        <v>21.9923</v>
      </c>
      <c r="P70" s="751">
        <v>29.452300000000001</v>
      </c>
      <c r="Q70" s="751">
        <v>35.842300000000002</v>
      </c>
      <c r="R70" s="750">
        <v>10111.65</v>
      </c>
      <c r="S70" s="750">
        <v>70.459999999999994</v>
      </c>
      <c r="T70" s="750">
        <v>70.77</v>
      </c>
      <c r="U70" s="596">
        <f t="shared" si="0"/>
        <v>64.66</v>
      </c>
      <c r="V70" s="750">
        <v>65.069999999999993</v>
      </c>
      <c r="W70" s="383">
        <v>64.91</v>
      </c>
      <c r="X70" s="383">
        <v>67.680000000000007</v>
      </c>
      <c r="Y70" s="425">
        <v>62.01</v>
      </c>
      <c r="Z70" s="425">
        <v>66.06</v>
      </c>
      <c r="AA70" s="304"/>
      <c r="AB70" s="115">
        <v>0.05</v>
      </c>
      <c r="AC70" s="115">
        <v>5.3238000000000001E-2</v>
      </c>
      <c r="AD70" s="64">
        <v>7.2000000000000008E-2</v>
      </c>
      <c r="AE70" s="64">
        <v>7.400000000000001E-2</v>
      </c>
      <c r="AF70" s="502">
        <v>0.05</v>
      </c>
      <c r="AG70" s="93"/>
      <c r="AH70" s="114"/>
      <c r="AK70" s="345"/>
      <c r="AL70" s="346"/>
    </row>
    <row r="71" spans="1:38" customFormat="1">
      <c r="A71" s="61">
        <v>37987</v>
      </c>
      <c r="B71" s="751">
        <v>0.6724</v>
      </c>
      <c r="C71" s="751">
        <v>0.36899999999999999</v>
      </c>
      <c r="D71" s="751">
        <v>0.87280000000000002</v>
      </c>
      <c r="E71" s="750">
        <v>71.55</v>
      </c>
      <c r="F71" s="751">
        <v>0.53320000000000001</v>
      </c>
      <c r="G71" s="751">
        <v>0.87090000000000001</v>
      </c>
      <c r="H71" s="750">
        <v>795.12</v>
      </c>
      <c r="I71" s="751">
        <v>5.5683999999999996</v>
      </c>
      <c r="J71" s="751">
        <v>2.5564</v>
      </c>
      <c r="K71" s="751">
        <v>5.2215999999999996</v>
      </c>
      <c r="L71" s="750">
        <v>5636.74</v>
      </c>
      <c r="M71" s="751">
        <v>26.2803</v>
      </c>
      <c r="N71" s="751">
        <v>1.1409</v>
      </c>
      <c r="O71" s="751">
        <v>22.594200000000001</v>
      </c>
      <c r="P71" s="751">
        <v>30.529599999999999</v>
      </c>
      <c r="Q71" s="751">
        <v>37.337499999999999</v>
      </c>
      <c r="R71" s="750">
        <v>10535.29</v>
      </c>
      <c r="S71" s="750">
        <v>71.87</v>
      </c>
      <c r="T71" s="750">
        <v>72.11</v>
      </c>
      <c r="U71" s="596">
        <f t="shared" si="0"/>
        <v>67.239999999999995</v>
      </c>
      <c r="V71" s="750">
        <v>66.38</v>
      </c>
      <c r="W71" s="383">
        <v>66.239999999999995</v>
      </c>
      <c r="X71" s="383">
        <v>69.25</v>
      </c>
      <c r="Y71" s="425">
        <v>63.17</v>
      </c>
      <c r="Z71" s="425">
        <v>67.510000000000005</v>
      </c>
      <c r="AA71" s="304"/>
      <c r="AB71" s="115">
        <v>5.0275E-2</v>
      </c>
      <c r="AC71" s="115">
        <v>5.3484999999999998E-2</v>
      </c>
      <c r="AD71" s="64">
        <v>7.2000000000000008E-2</v>
      </c>
      <c r="AE71" s="64">
        <v>7.400000000000001E-2</v>
      </c>
      <c r="AF71" s="503">
        <v>5.2499999999999998E-2</v>
      </c>
      <c r="AG71" s="93"/>
      <c r="AH71" s="114"/>
      <c r="AK71" s="345"/>
      <c r="AL71" s="346"/>
    </row>
    <row r="72" spans="1:38" customFormat="1">
      <c r="A72" s="61">
        <v>38018</v>
      </c>
      <c r="B72" s="751">
        <v>0.69159999999999999</v>
      </c>
      <c r="C72" s="751">
        <v>0.37030000000000002</v>
      </c>
      <c r="D72" s="751">
        <v>0.8891</v>
      </c>
      <c r="E72" s="750">
        <v>73.680000000000007</v>
      </c>
      <c r="F72" s="751">
        <v>0.54730000000000001</v>
      </c>
      <c r="G72" s="751">
        <v>0.91820000000000002</v>
      </c>
      <c r="H72" s="750">
        <v>806.92</v>
      </c>
      <c r="I72" s="751">
        <v>5.7278000000000002</v>
      </c>
      <c r="J72" s="751">
        <v>2.6294</v>
      </c>
      <c r="K72" s="751">
        <v>5.3766999999999996</v>
      </c>
      <c r="L72" s="750">
        <v>5831.38</v>
      </c>
      <c r="M72" s="751">
        <v>27.031400000000001</v>
      </c>
      <c r="N72" s="751">
        <v>1.1660999999999999</v>
      </c>
      <c r="O72" s="751">
        <v>22.934000000000001</v>
      </c>
      <c r="P72" s="751">
        <v>31.282</v>
      </c>
      <c r="Q72" s="751">
        <v>38.8063</v>
      </c>
      <c r="R72" s="750">
        <v>10876.23</v>
      </c>
      <c r="S72" s="750">
        <v>73.63</v>
      </c>
      <c r="T72" s="750">
        <v>73.819999999999993</v>
      </c>
      <c r="U72" s="596">
        <f t="shared" si="0"/>
        <v>69.16</v>
      </c>
      <c r="V72" s="750">
        <v>68.03</v>
      </c>
      <c r="W72" s="383">
        <v>67.88</v>
      </c>
      <c r="X72" s="383">
        <v>71.02</v>
      </c>
      <c r="Y72" s="425">
        <v>64.680000000000007</v>
      </c>
      <c r="Z72" s="425">
        <v>69.180000000000007</v>
      </c>
      <c r="AA72" s="304"/>
      <c r="AB72" s="115">
        <v>5.2499999999999998E-2</v>
      </c>
      <c r="AC72" s="115">
        <v>5.5862999999999996E-2</v>
      </c>
      <c r="AD72" s="64">
        <v>7.4999999999999997E-2</v>
      </c>
      <c r="AE72" s="64">
        <v>7.0000000000000007E-2</v>
      </c>
      <c r="AF72" s="502">
        <v>5.2499999999999998E-2</v>
      </c>
      <c r="AG72" s="93"/>
      <c r="AH72" s="114"/>
      <c r="AK72" s="345"/>
      <c r="AL72" s="346"/>
    </row>
    <row r="73" spans="1:38" customFormat="1">
      <c r="A73" s="61">
        <v>38047</v>
      </c>
      <c r="B73" s="751">
        <v>0.66139999999999999</v>
      </c>
      <c r="C73" s="751">
        <v>0.36159999999999998</v>
      </c>
      <c r="D73" s="751">
        <v>0.88109999999999999</v>
      </c>
      <c r="E73" s="750">
        <v>71.900000000000006</v>
      </c>
      <c r="F73" s="751">
        <v>0.53879999999999995</v>
      </c>
      <c r="G73" s="751">
        <v>0.879</v>
      </c>
      <c r="H73" s="750">
        <v>770.97</v>
      </c>
      <c r="I73" s="751">
        <v>5.4770000000000003</v>
      </c>
      <c r="J73" s="751">
        <v>2.5143</v>
      </c>
      <c r="K73" s="751">
        <v>5.1534000000000004</v>
      </c>
      <c r="L73" s="750">
        <v>5673.96</v>
      </c>
      <c r="M73" s="751">
        <v>26.087199999999999</v>
      </c>
      <c r="N73" s="751">
        <v>1.1238999999999999</v>
      </c>
      <c r="O73" s="751">
        <v>21.9712</v>
      </c>
      <c r="P73" s="751">
        <v>29.718499999999999</v>
      </c>
      <c r="Q73" s="751">
        <v>37.245699999999999</v>
      </c>
      <c r="R73" s="750">
        <v>10417.290000000001</v>
      </c>
      <c r="S73" s="750">
        <v>71.64</v>
      </c>
      <c r="T73" s="750">
        <v>71.760000000000005</v>
      </c>
      <c r="U73" s="596">
        <f t="shared" si="0"/>
        <v>66.14</v>
      </c>
      <c r="V73" s="750">
        <v>66.260000000000005</v>
      </c>
      <c r="W73" s="383">
        <v>66.11</v>
      </c>
      <c r="X73" s="383">
        <v>68.94</v>
      </c>
      <c r="Y73" s="425">
        <v>62.97</v>
      </c>
      <c r="Z73" s="425">
        <v>67.099999999999994</v>
      </c>
      <c r="AA73" s="304"/>
      <c r="AB73" s="115">
        <v>5.2504000000000002E-2</v>
      </c>
      <c r="AC73" s="115">
        <v>5.5448000000000004E-2</v>
      </c>
      <c r="AD73" s="64">
        <v>7.4999999999999997E-2</v>
      </c>
      <c r="AE73" s="64">
        <v>6.8000000000000005E-2</v>
      </c>
      <c r="AF73" s="502">
        <v>5.2499999999999998E-2</v>
      </c>
      <c r="AG73" s="93"/>
      <c r="AH73" s="114"/>
      <c r="AK73" s="345"/>
      <c r="AL73" s="346"/>
    </row>
    <row r="74" spans="1:38" customFormat="1">
      <c r="A74" s="61">
        <v>38078</v>
      </c>
      <c r="B74" s="751">
        <v>0.64190000000000003</v>
      </c>
      <c r="C74" s="751">
        <v>0.35560000000000003</v>
      </c>
      <c r="D74" s="751">
        <v>0.86219999999999997</v>
      </c>
      <c r="E74" s="750">
        <v>68.94</v>
      </c>
      <c r="F74" s="751">
        <v>0.53500000000000003</v>
      </c>
      <c r="G74" s="751">
        <v>0.86</v>
      </c>
      <c r="H74" s="750">
        <v>740.41</v>
      </c>
      <c r="I74" s="751">
        <v>5.3164999999999996</v>
      </c>
      <c r="J74" s="751">
        <v>2.4411999999999998</v>
      </c>
      <c r="K74" s="751">
        <v>5.0049999999999999</v>
      </c>
      <c r="L74" s="750">
        <v>5537.66</v>
      </c>
      <c r="M74" s="751">
        <v>25.3279</v>
      </c>
      <c r="N74" s="751">
        <v>1.0820000000000001</v>
      </c>
      <c r="O74" s="751">
        <v>21.142299999999999</v>
      </c>
      <c r="P74" s="751">
        <v>28.167100000000001</v>
      </c>
      <c r="Q74" s="751">
        <v>35.906599999999997</v>
      </c>
      <c r="R74" s="750">
        <v>10093.4</v>
      </c>
      <c r="S74" s="750">
        <v>69.77</v>
      </c>
      <c r="T74" s="750">
        <v>69.930000000000007</v>
      </c>
      <c r="U74" s="596">
        <f t="shared" si="0"/>
        <v>64.19</v>
      </c>
      <c r="V74" s="750">
        <v>64.67</v>
      </c>
      <c r="W74" s="383">
        <v>64.53</v>
      </c>
      <c r="X74" s="383">
        <v>67.2</v>
      </c>
      <c r="Y74" s="425">
        <v>61.52</v>
      </c>
      <c r="Z74" s="425">
        <v>65.44</v>
      </c>
      <c r="AA74" s="304"/>
      <c r="AB74" s="115">
        <v>5.2755000000000003E-2</v>
      </c>
      <c r="AC74" s="115">
        <v>5.5895E-2</v>
      </c>
      <c r="AD74" s="64">
        <v>7.4999999999999997E-2</v>
      </c>
      <c r="AE74" s="64">
        <v>6.9000000000000006E-2</v>
      </c>
      <c r="AF74" s="503">
        <v>5.5E-2</v>
      </c>
      <c r="AG74" s="93"/>
      <c r="AH74" s="114"/>
      <c r="AK74" s="345"/>
      <c r="AL74" s="346"/>
    </row>
    <row r="75" spans="1:38" customFormat="1">
      <c r="A75" s="61">
        <v>38108</v>
      </c>
      <c r="B75" s="751">
        <v>0.61560000000000004</v>
      </c>
      <c r="C75" s="751">
        <v>0.34449999999999997</v>
      </c>
      <c r="D75" s="751">
        <v>0.87309999999999999</v>
      </c>
      <c r="E75" s="750">
        <v>69</v>
      </c>
      <c r="F75" s="751">
        <v>0.51270000000000004</v>
      </c>
      <c r="G75" s="751">
        <v>0.84819999999999995</v>
      </c>
      <c r="H75" s="750">
        <v>724.48</v>
      </c>
      <c r="I75" s="751">
        <v>5.0975999999999999</v>
      </c>
      <c r="J75" s="751">
        <v>2.3391999999999999</v>
      </c>
      <c r="K75" s="751">
        <v>4.7995000000000001</v>
      </c>
      <c r="L75" s="750">
        <v>5543.25</v>
      </c>
      <c r="M75" s="751">
        <v>24.939499999999999</v>
      </c>
      <c r="N75" s="751">
        <v>1.0529999999999999</v>
      </c>
      <c r="O75" s="751">
        <v>20.552099999999999</v>
      </c>
      <c r="P75" s="751">
        <v>27.7881</v>
      </c>
      <c r="Q75" s="751">
        <v>34.356099999999998</v>
      </c>
      <c r="R75" s="750">
        <v>9690.8700000000008</v>
      </c>
      <c r="S75" s="750">
        <v>68.45</v>
      </c>
      <c r="T75" s="750">
        <v>68.63</v>
      </c>
      <c r="U75" s="596">
        <f t="shared" si="0"/>
        <v>61.56</v>
      </c>
      <c r="V75" s="750">
        <v>63.13</v>
      </c>
      <c r="W75" s="383">
        <v>62.98</v>
      </c>
      <c r="X75" s="383">
        <v>65.489999999999995</v>
      </c>
      <c r="Y75" s="425">
        <v>60.03</v>
      </c>
      <c r="Z75" s="425">
        <v>63.76</v>
      </c>
      <c r="AA75" s="304"/>
      <c r="AB75" s="115">
        <v>5.5E-2</v>
      </c>
      <c r="AC75" s="115">
        <v>5.8962000000000001E-2</v>
      </c>
      <c r="AD75" s="64">
        <v>7.8E-2</v>
      </c>
      <c r="AE75" s="64">
        <v>7.2999999999999995E-2</v>
      </c>
      <c r="AF75" s="502">
        <v>5.5E-2</v>
      </c>
      <c r="AG75" s="93"/>
      <c r="AH75" s="114"/>
      <c r="AK75" s="345"/>
      <c r="AL75" s="346"/>
    </row>
    <row r="76" spans="1:38" customFormat="1">
      <c r="A76" s="61">
        <v>38139</v>
      </c>
      <c r="B76" s="751">
        <v>0.62929999999999997</v>
      </c>
      <c r="C76" s="751">
        <v>0.34399999999999997</v>
      </c>
      <c r="D76" s="751">
        <v>0.90580000000000005</v>
      </c>
      <c r="E76" s="750">
        <v>68.81</v>
      </c>
      <c r="F76" s="751">
        <v>0.51839999999999997</v>
      </c>
      <c r="G76" s="751">
        <v>0.85599999999999998</v>
      </c>
      <c r="H76" s="750">
        <v>729.11</v>
      </c>
      <c r="I76" s="751">
        <v>5.2111999999999998</v>
      </c>
      <c r="J76" s="751">
        <v>2.3915999999999999</v>
      </c>
      <c r="K76" s="751">
        <v>4.9076000000000004</v>
      </c>
      <c r="L76" s="750">
        <v>5911.01</v>
      </c>
      <c r="M76" s="751">
        <v>25.683599999999998</v>
      </c>
      <c r="N76" s="751">
        <v>1.0787</v>
      </c>
      <c r="O76" s="751">
        <v>21.1051</v>
      </c>
      <c r="P76" s="751">
        <v>28.6267</v>
      </c>
      <c r="Q76" s="751">
        <v>35.244100000000003</v>
      </c>
      <c r="R76" s="750">
        <v>9899.5400000000009</v>
      </c>
      <c r="S76" s="750">
        <v>69.83</v>
      </c>
      <c r="T76" s="750">
        <v>69.989999999999995</v>
      </c>
      <c r="U76" s="596">
        <f t="shared" ref="U76:U139" si="1">+B76*100</f>
        <v>62.93</v>
      </c>
      <c r="V76" s="750">
        <v>64.150000000000006</v>
      </c>
      <c r="W76" s="383">
        <v>64</v>
      </c>
      <c r="X76" s="383">
        <v>66.61</v>
      </c>
      <c r="Y76" s="425">
        <v>60.97</v>
      </c>
      <c r="Z76" s="425">
        <v>64.81</v>
      </c>
      <c r="AA76" s="304"/>
      <c r="AB76" s="115">
        <v>5.6786000000000003E-2</v>
      </c>
      <c r="AC76" s="115">
        <v>6.0719000000000002E-2</v>
      </c>
      <c r="AD76" s="64">
        <v>7.9000000000000001E-2</v>
      </c>
      <c r="AE76" s="64">
        <v>7.400000000000001E-2</v>
      </c>
      <c r="AF76" s="503">
        <v>5.7500000000000002E-2</v>
      </c>
      <c r="AG76" s="93"/>
      <c r="AH76" s="114"/>
      <c r="AK76" s="345"/>
      <c r="AL76" s="346"/>
    </row>
    <row r="77" spans="1:38" customFormat="1">
      <c r="A77" s="61">
        <v>38169</v>
      </c>
      <c r="B77" s="751">
        <v>0.64659999999999995</v>
      </c>
      <c r="C77" s="751">
        <v>0.3508</v>
      </c>
      <c r="D77" s="751">
        <v>0.90300000000000002</v>
      </c>
      <c r="E77" s="750">
        <v>70.67</v>
      </c>
      <c r="F77" s="751">
        <v>0.52680000000000005</v>
      </c>
      <c r="G77" s="751">
        <v>0.85489999999999999</v>
      </c>
      <c r="H77" s="750">
        <v>749.5</v>
      </c>
      <c r="I77" s="751">
        <v>5.3535000000000004</v>
      </c>
      <c r="J77" s="751">
        <v>2.4569000000000001</v>
      </c>
      <c r="K77" s="751">
        <v>5.0430000000000001</v>
      </c>
      <c r="L77" s="750">
        <v>5841.47</v>
      </c>
      <c r="M77" s="751">
        <v>26.460699999999999</v>
      </c>
      <c r="N77" s="751">
        <v>1.1068</v>
      </c>
      <c r="O77" s="751">
        <v>21.8368</v>
      </c>
      <c r="P77" s="751">
        <v>29.7377</v>
      </c>
      <c r="Q77" s="751">
        <v>36.175199999999997</v>
      </c>
      <c r="R77" s="750">
        <v>10171.870000000001</v>
      </c>
      <c r="S77" s="750">
        <v>71.010000000000005</v>
      </c>
      <c r="T77" s="750">
        <v>71.23</v>
      </c>
      <c r="U77" s="596">
        <f t="shared" si="1"/>
        <v>64.66</v>
      </c>
      <c r="V77" s="750">
        <v>65.349999999999994</v>
      </c>
      <c r="W77" s="383">
        <v>65.2</v>
      </c>
      <c r="X77" s="383">
        <v>67.92</v>
      </c>
      <c r="Y77" s="425">
        <v>62.19</v>
      </c>
      <c r="Z77" s="425">
        <v>66.14</v>
      </c>
      <c r="AA77" s="304"/>
      <c r="AB77" s="115">
        <v>5.7727000000000001E-2</v>
      </c>
      <c r="AC77" s="115">
        <v>6.2473000000000001E-2</v>
      </c>
      <c r="AD77" s="64">
        <v>7.9000000000000001E-2</v>
      </c>
      <c r="AE77" s="64">
        <v>7.4999999999999997E-2</v>
      </c>
      <c r="AF77" s="687">
        <v>0.06</v>
      </c>
      <c r="AG77" s="93"/>
      <c r="AH77" s="114"/>
      <c r="AK77" s="345"/>
      <c r="AL77" s="346"/>
    </row>
    <row r="78" spans="1:38" customFormat="1">
      <c r="A78" s="61">
        <v>38200</v>
      </c>
      <c r="B78" s="751">
        <v>0.6542</v>
      </c>
      <c r="C78" s="751">
        <v>0.3594</v>
      </c>
      <c r="D78" s="751">
        <v>0.92090000000000005</v>
      </c>
      <c r="E78" s="750">
        <v>72.19</v>
      </c>
      <c r="F78" s="751">
        <v>0.53700000000000003</v>
      </c>
      <c r="G78" s="751">
        <v>0.85929999999999995</v>
      </c>
      <c r="H78" s="750">
        <v>757.77</v>
      </c>
      <c r="I78" s="751">
        <v>5.4166999999999996</v>
      </c>
      <c r="J78" s="751">
        <v>2.4859</v>
      </c>
      <c r="K78" s="751">
        <v>5.1024000000000003</v>
      </c>
      <c r="L78" s="750">
        <v>6051.43</v>
      </c>
      <c r="M78" s="751">
        <v>27.144600000000001</v>
      </c>
      <c r="N78" s="751">
        <v>1.1214</v>
      </c>
      <c r="O78" s="751">
        <v>22.250900000000001</v>
      </c>
      <c r="P78" s="751">
        <v>30.286000000000001</v>
      </c>
      <c r="Q78" s="751">
        <v>36.529800000000002</v>
      </c>
      <c r="R78" s="750">
        <v>10310.65</v>
      </c>
      <c r="S78" s="750">
        <v>72.25</v>
      </c>
      <c r="T78" s="750">
        <v>72.52</v>
      </c>
      <c r="U78" s="596">
        <f t="shared" si="1"/>
        <v>65.42</v>
      </c>
      <c r="V78" s="750">
        <v>66.5</v>
      </c>
      <c r="W78" s="383">
        <v>66.349999999999994</v>
      </c>
      <c r="X78" s="383">
        <v>69.06</v>
      </c>
      <c r="Y78" s="425">
        <v>63.37</v>
      </c>
      <c r="Z78" s="425">
        <v>67.31</v>
      </c>
      <c r="AA78" s="304"/>
      <c r="AB78" s="115">
        <v>0.06</v>
      </c>
      <c r="AC78" s="115">
        <v>6.4349999999999991E-2</v>
      </c>
      <c r="AD78" s="64">
        <v>8.199999999999999E-2</v>
      </c>
      <c r="AE78" s="64">
        <v>7.5999999999999998E-2</v>
      </c>
      <c r="AF78" s="502">
        <v>0.06</v>
      </c>
      <c r="AG78" s="93"/>
      <c r="AH78" s="114"/>
      <c r="AK78" s="345"/>
      <c r="AL78" s="346"/>
    </row>
    <row r="79" spans="1:38" customFormat="1">
      <c r="A79" s="61">
        <v>38231</v>
      </c>
      <c r="B79" s="751">
        <v>0.65880000000000005</v>
      </c>
      <c r="C79" s="751">
        <v>0.3674</v>
      </c>
      <c r="D79" s="751">
        <v>0.93840000000000001</v>
      </c>
      <c r="E79" s="750">
        <v>72.489999999999995</v>
      </c>
      <c r="F79" s="751">
        <v>0.53920000000000001</v>
      </c>
      <c r="G79" s="751">
        <v>0.85009999999999997</v>
      </c>
      <c r="H79" s="750">
        <v>757.07</v>
      </c>
      <c r="I79" s="751">
        <v>5.4543999999999997</v>
      </c>
      <c r="J79" s="751">
        <v>2.5032999999999999</v>
      </c>
      <c r="K79" s="751">
        <v>5.1375999999999999</v>
      </c>
      <c r="L79" s="750">
        <v>6053.64</v>
      </c>
      <c r="M79" s="751">
        <v>27.311299999999999</v>
      </c>
      <c r="N79" s="751">
        <v>1.1166</v>
      </c>
      <c r="O79" s="751">
        <v>22.334800000000001</v>
      </c>
      <c r="P79" s="751">
        <v>30.321400000000001</v>
      </c>
      <c r="Q79" s="751">
        <v>37.0383</v>
      </c>
      <c r="R79" s="750">
        <v>10379.02</v>
      </c>
      <c r="S79" s="750">
        <v>72.89</v>
      </c>
      <c r="T79" s="750">
        <v>73.19</v>
      </c>
      <c r="U79" s="596">
        <f t="shared" si="1"/>
        <v>65.88000000000001</v>
      </c>
      <c r="V79" s="750">
        <v>67.099999999999994</v>
      </c>
      <c r="W79" s="383">
        <v>66.94</v>
      </c>
      <c r="X79" s="383">
        <v>69.58</v>
      </c>
      <c r="Y79" s="425">
        <v>63.97</v>
      </c>
      <c r="Z79" s="425">
        <v>67.86</v>
      </c>
      <c r="AA79" s="304"/>
      <c r="AB79" s="115">
        <v>6.1817999999999998E-2</v>
      </c>
      <c r="AC79" s="115">
        <v>6.6373000000000001E-2</v>
      </c>
      <c r="AD79" s="64">
        <v>8.4000000000000005E-2</v>
      </c>
      <c r="AE79" s="64">
        <v>7.5999999999999998E-2</v>
      </c>
      <c r="AF79" s="503">
        <v>6.25E-2</v>
      </c>
      <c r="AG79" s="93"/>
      <c r="AH79" s="114"/>
      <c r="AK79" s="345"/>
      <c r="AL79" s="346"/>
    </row>
    <row r="80" spans="1:38" customFormat="1">
      <c r="A80" s="61">
        <v>38261</v>
      </c>
      <c r="B80" s="751">
        <v>0.6825</v>
      </c>
      <c r="C80" s="751">
        <v>0.37819999999999998</v>
      </c>
      <c r="D80" s="751">
        <v>0.93259999999999998</v>
      </c>
      <c r="E80" s="750">
        <v>74.47</v>
      </c>
      <c r="F80" s="751">
        <v>0.54710000000000003</v>
      </c>
      <c r="G80" s="751">
        <v>0.85329999999999995</v>
      </c>
      <c r="H80" s="750">
        <v>779.64</v>
      </c>
      <c r="I80" s="751">
        <v>5.6504000000000003</v>
      </c>
      <c r="J80" s="751">
        <v>2.5933000000000002</v>
      </c>
      <c r="K80" s="751">
        <v>5.3156999999999996</v>
      </c>
      <c r="L80" s="750">
        <v>6208.52</v>
      </c>
      <c r="M80" s="751">
        <v>28.193999999999999</v>
      </c>
      <c r="N80" s="751">
        <v>1.1446000000000001</v>
      </c>
      <c r="O80" s="751">
        <v>23.077200000000001</v>
      </c>
      <c r="P80" s="751">
        <v>31.2134</v>
      </c>
      <c r="Q80" s="751">
        <v>38.449800000000003</v>
      </c>
      <c r="R80" s="750">
        <v>10752.81</v>
      </c>
      <c r="S80" s="750">
        <v>74.31</v>
      </c>
      <c r="T80" s="750">
        <v>74.63</v>
      </c>
      <c r="U80" s="596">
        <f t="shared" si="1"/>
        <v>68.25</v>
      </c>
      <c r="V80" s="750">
        <v>68.52</v>
      </c>
      <c r="W80" s="383">
        <v>68.36</v>
      </c>
      <c r="X80" s="383">
        <v>71.19</v>
      </c>
      <c r="Y80" s="425">
        <v>65.28</v>
      </c>
      <c r="Z80" s="425">
        <v>69.41</v>
      </c>
      <c r="AA80" s="304"/>
      <c r="AB80" s="115">
        <v>6.275E-2</v>
      </c>
      <c r="AC80" s="115">
        <v>6.7479999999999998E-2</v>
      </c>
      <c r="AD80" s="64">
        <v>8.5000000000000006E-2</v>
      </c>
      <c r="AE80" s="64">
        <v>7.400000000000001E-2</v>
      </c>
      <c r="AF80" s="687">
        <v>6.5000000000000002E-2</v>
      </c>
      <c r="AG80" s="93"/>
      <c r="AH80" s="114"/>
      <c r="AK80" s="345"/>
      <c r="AL80" s="346"/>
    </row>
    <row r="81" spans="1:40" customFormat="1">
      <c r="A81" s="61">
        <v>38292</v>
      </c>
      <c r="B81" s="751">
        <v>0.69930000000000003</v>
      </c>
      <c r="C81" s="751">
        <v>0.37640000000000001</v>
      </c>
      <c r="D81" s="751">
        <v>0.90839999999999999</v>
      </c>
      <c r="E81" s="750">
        <v>73.290000000000006</v>
      </c>
      <c r="F81" s="751">
        <v>0.53869999999999996</v>
      </c>
      <c r="G81" s="751">
        <v>0.83699999999999997</v>
      </c>
      <c r="H81" s="750">
        <v>760.12</v>
      </c>
      <c r="I81" s="751">
        <v>5.7904999999999998</v>
      </c>
      <c r="J81" s="751">
        <v>2.6575000000000002</v>
      </c>
      <c r="K81" s="751">
        <v>5.4375</v>
      </c>
      <c r="L81" s="750">
        <v>6303.25</v>
      </c>
      <c r="M81" s="751">
        <v>28.172599999999999</v>
      </c>
      <c r="N81" s="751">
        <v>1.1540999999999999</v>
      </c>
      <c r="O81" s="751">
        <v>22.9221</v>
      </c>
      <c r="P81" s="751">
        <v>31.500399999999999</v>
      </c>
      <c r="Q81" s="751">
        <v>39.364400000000003</v>
      </c>
      <c r="R81" s="750">
        <v>11022.03</v>
      </c>
      <c r="S81" s="750">
        <v>73.94</v>
      </c>
      <c r="T81" s="750">
        <v>74.34</v>
      </c>
      <c r="U81" s="596">
        <f t="shared" si="1"/>
        <v>69.930000000000007</v>
      </c>
      <c r="V81" s="750">
        <v>68.31</v>
      </c>
      <c r="W81" s="383">
        <v>68.150000000000006</v>
      </c>
      <c r="X81" s="383">
        <v>71.099999999999994</v>
      </c>
      <c r="Y81" s="425">
        <v>65.09</v>
      </c>
      <c r="Z81" s="425">
        <v>69.39</v>
      </c>
      <c r="AA81" s="304"/>
      <c r="AB81" s="115">
        <v>6.5000000000000002E-2</v>
      </c>
      <c r="AC81" s="115">
        <v>6.7244999999999999E-2</v>
      </c>
      <c r="AD81" s="64">
        <v>8.6999999999999994E-2</v>
      </c>
      <c r="AE81" s="64">
        <v>7.0999999999999994E-2</v>
      </c>
      <c r="AF81" s="502">
        <v>6.5000000000000002E-2</v>
      </c>
      <c r="AG81" s="93"/>
      <c r="AH81" s="114"/>
      <c r="AK81" s="345"/>
      <c r="AL81" s="346"/>
    </row>
    <row r="82" spans="1:40" customFormat="1">
      <c r="A82" s="61">
        <v>38322</v>
      </c>
      <c r="B82" s="751">
        <v>0.71419999999999995</v>
      </c>
      <c r="C82" s="751">
        <v>0.37019999999999997</v>
      </c>
      <c r="D82" s="751">
        <v>0.93149999999999999</v>
      </c>
      <c r="E82" s="750">
        <v>74.180000000000007</v>
      </c>
      <c r="F82" s="751">
        <v>0.53369999999999995</v>
      </c>
      <c r="G82" s="751">
        <v>0.86870000000000003</v>
      </c>
      <c r="H82" s="750">
        <v>751.98</v>
      </c>
      <c r="I82" s="751">
        <v>5.9134000000000002</v>
      </c>
      <c r="J82" s="751">
        <v>2.7138</v>
      </c>
      <c r="K82" s="751">
        <v>5.5529999999999999</v>
      </c>
      <c r="L82" s="750">
        <v>6583.91</v>
      </c>
      <c r="M82" s="751">
        <v>28.010100000000001</v>
      </c>
      <c r="N82" s="751">
        <v>1.1719999999999999</v>
      </c>
      <c r="O82" s="751">
        <v>23.0304</v>
      </c>
      <c r="P82" s="751">
        <v>31.3202</v>
      </c>
      <c r="Q82" s="751">
        <v>40.108600000000003</v>
      </c>
      <c r="R82" s="750">
        <v>11266.79</v>
      </c>
      <c r="S82" s="750">
        <v>74.91</v>
      </c>
      <c r="T82" s="750">
        <v>75.48</v>
      </c>
      <c r="U82" s="596">
        <f t="shared" si="1"/>
        <v>71.419999999999987</v>
      </c>
      <c r="V82" s="750">
        <v>69.010000000000005</v>
      </c>
      <c r="W82" s="383">
        <v>68.84</v>
      </c>
      <c r="X82" s="383">
        <v>71.89</v>
      </c>
      <c r="Y82" s="425">
        <v>65.92</v>
      </c>
      <c r="Z82" s="425">
        <v>70.34</v>
      </c>
      <c r="AA82" s="304"/>
      <c r="AB82" s="115">
        <v>6.5000000000000002E-2</v>
      </c>
      <c r="AC82" s="115">
        <v>6.7110000000000003E-2</v>
      </c>
      <c r="AD82" s="377">
        <v>8.6699999999999999E-2</v>
      </c>
      <c r="AE82" s="377">
        <v>7.6100000000000001E-2</v>
      </c>
      <c r="AF82" s="502">
        <v>6.5000000000000002E-2</v>
      </c>
      <c r="AG82" s="93"/>
      <c r="AH82" s="114"/>
      <c r="AI82" s="377"/>
      <c r="AJ82" s="636"/>
      <c r="AK82" s="440"/>
      <c r="AL82" s="377"/>
      <c r="AM82" s="630"/>
      <c r="AN82" s="408"/>
    </row>
    <row r="83" spans="1:40" customFormat="1">
      <c r="A83" s="61">
        <v>38353</v>
      </c>
      <c r="B83" s="751">
        <v>0.70399999999999996</v>
      </c>
      <c r="C83" s="751">
        <v>0.375</v>
      </c>
      <c r="D83" s="751">
        <v>0.92100000000000004</v>
      </c>
      <c r="E83" s="750">
        <v>72.7</v>
      </c>
      <c r="F83" s="751">
        <v>0.53749999999999998</v>
      </c>
      <c r="G83" s="751">
        <v>0.86250000000000004</v>
      </c>
      <c r="H83" s="750">
        <v>731.34</v>
      </c>
      <c r="I83" s="751">
        <v>5.8276000000000003</v>
      </c>
      <c r="J83" s="751">
        <v>2.6743999999999999</v>
      </c>
      <c r="K83" s="751">
        <v>5.4869000000000003</v>
      </c>
      <c r="L83" s="750">
        <v>6469.02</v>
      </c>
      <c r="M83" s="751">
        <v>27.2485</v>
      </c>
      <c r="N83" s="751">
        <v>1.1524000000000001</v>
      </c>
      <c r="O83" s="751">
        <v>22.451799999999999</v>
      </c>
      <c r="P83" s="751">
        <v>30.7516</v>
      </c>
      <c r="Q83" s="751">
        <v>39.171700000000001</v>
      </c>
      <c r="R83" s="750">
        <v>11112.67</v>
      </c>
      <c r="S83" s="750">
        <v>74.08</v>
      </c>
      <c r="T83" s="750">
        <v>74.7</v>
      </c>
      <c r="U83" s="596">
        <f t="shared" si="1"/>
        <v>70.399999999999991</v>
      </c>
      <c r="V83" s="750">
        <v>68.5</v>
      </c>
      <c r="W83" s="383">
        <v>68.34</v>
      </c>
      <c r="X83" s="383">
        <v>71.23</v>
      </c>
      <c r="Y83" s="425">
        <v>65.540000000000006</v>
      </c>
      <c r="Z83" s="425">
        <v>69.78</v>
      </c>
      <c r="AA83" s="304"/>
      <c r="AB83" s="115">
        <v>6.5010999999999999E-2</v>
      </c>
      <c r="AC83" s="115">
        <v>6.7568000000000003E-2</v>
      </c>
      <c r="AD83" s="377">
        <v>8.6699999999999999E-2</v>
      </c>
      <c r="AE83" s="377">
        <v>7.6100000000000001E-2</v>
      </c>
      <c r="AF83" s="502">
        <v>6.5000000000000002E-2</v>
      </c>
      <c r="AG83" s="93"/>
      <c r="AH83" s="114"/>
      <c r="AI83" s="377"/>
      <c r="AJ83" s="636"/>
      <c r="AK83" s="440"/>
      <c r="AL83" s="377"/>
      <c r="AM83" s="630"/>
      <c r="AN83" s="408"/>
    </row>
    <row r="84" spans="1:40" customFormat="1">
      <c r="A84" s="61">
        <v>38384</v>
      </c>
      <c r="B84" s="751">
        <v>0.71430000000000005</v>
      </c>
      <c r="C84" s="751">
        <v>0.37869999999999998</v>
      </c>
      <c r="D84" s="751">
        <v>0.91439999999999999</v>
      </c>
      <c r="E84" s="750">
        <v>74.95</v>
      </c>
      <c r="F84" s="751">
        <v>0.54910000000000003</v>
      </c>
      <c r="G84" s="751">
        <v>0.88480000000000003</v>
      </c>
      <c r="H84" s="750">
        <v>731.24</v>
      </c>
      <c r="I84" s="751">
        <v>5.9138000000000002</v>
      </c>
      <c r="J84" s="751">
        <v>2.7141999999999999</v>
      </c>
      <c r="K84" s="751">
        <v>5.5705</v>
      </c>
      <c r="L84" s="750">
        <v>6607.07</v>
      </c>
      <c r="M84" s="751">
        <v>27.464300000000001</v>
      </c>
      <c r="N84" s="751">
        <v>1.1697</v>
      </c>
      <c r="O84" s="751">
        <v>22.5185</v>
      </c>
      <c r="P84" s="751">
        <v>31.162700000000001</v>
      </c>
      <c r="Q84" s="751">
        <v>39.115299999999998</v>
      </c>
      <c r="R84" s="750">
        <v>11283.62</v>
      </c>
      <c r="S84" s="750">
        <v>74.91</v>
      </c>
      <c r="T84" s="750">
        <v>75.42</v>
      </c>
      <c r="U84" s="596">
        <f t="shared" si="1"/>
        <v>71.430000000000007</v>
      </c>
      <c r="V84" s="750">
        <v>69.510000000000005</v>
      </c>
      <c r="W84" s="383">
        <v>69.36</v>
      </c>
      <c r="X84" s="383">
        <v>72.28</v>
      </c>
      <c r="Y84" s="425">
        <v>66.42</v>
      </c>
      <c r="Z84" s="425">
        <v>70.680000000000007</v>
      </c>
      <c r="AA84" s="304"/>
      <c r="AB84" s="115">
        <v>6.5000000000000002E-2</v>
      </c>
      <c r="AC84" s="115">
        <v>6.8269999999999997E-2</v>
      </c>
      <c r="AD84" s="377">
        <v>8.6699999999999999E-2</v>
      </c>
      <c r="AE84" s="377">
        <v>7.6700000000000004E-2</v>
      </c>
      <c r="AF84" s="502">
        <v>6.5000000000000002E-2</v>
      </c>
      <c r="AG84" s="93"/>
      <c r="AH84" s="114"/>
      <c r="AI84" s="377"/>
      <c r="AJ84" s="636"/>
      <c r="AK84" s="440"/>
      <c r="AL84" s="377"/>
      <c r="AM84" s="630"/>
      <c r="AN84" s="408"/>
    </row>
    <row r="85" spans="1:40" customFormat="1">
      <c r="A85" s="61">
        <v>38412</v>
      </c>
      <c r="B85" s="751">
        <v>0.73060000000000003</v>
      </c>
      <c r="C85" s="751">
        <v>0.38290000000000002</v>
      </c>
      <c r="D85" s="751">
        <v>0.92949999999999999</v>
      </c>
      <c r="E85" s="750">
        <v>76.8</v>
      </c>
      <c r="F85" s="751">
        <v>0.55289999999999995</v>
      </c>
      <c r="G85" s="751">
        <v>0.88900000000000001</v>
      </c>
      <c r="H85" s="750">
        <v>737</v>
      </c>
      <c r="I85" s="751">
        <v>6.0500999999999996</v>
      </c>
      <c r="J85" s="751">
        <v>2.7764000000000002</v>
      </c>
      <c r="K85" s="751">
        <v>5.6985000000000001</v>
      </c>
      <c r="L85" s="750">
        <v>6849.34</v>
      </c>
      <c r="M85" s="751">
        <v>28.161000000000001</v>
      </c>
      <c r="N85" s="751">
        <v>1.1911</v>
      </c>
      <c r="O85" s="751">
        <v>22.7197</v>
      </c>
      <c r="P85" s="751">
        <v>31.872800000000002</v>
      </c>
      <c r="Q85" s="751">
        <v>39.743200000000002</v>
      </c>
      <c r="R85" s="750">
        <v>11552.07</v>
      </c>
      <c r="S85" s="750">
        <v>76.22</v>
      </c>
      <c r="T85" s="750">
        <v>76.67</v>
      </c>
      <c r="U85" s="596">
        <f t="shared" si="1"/>
        <v>73.06</v>
      </c>
      <c r="V85" s="750">
        <v>70.7</v>
      </c>
      <c r="W85" s="383">
        <v>70.540000000000006</v>
      </c>
      <c r="X85" s="383">
        <v>73.52</v>
      </c>
      <c r="Y85" s="425">
        <v>67.5</v>
      </c>
      <c r="Z85" s="425">
        <v>71.819999999999993</v>
      </c>
      <c r="AA85" s="304"/>
      <c r="AB85" s="115">
        <v>6.666699999999999E-2</v>
      </c>
      <c r="AC85" s="115">
        <v>6.9947999999999996E-2</v>
      </c>
      <c r="AD85" s="377">
        <v>8.9099999999999999E-2</v>
      </c>
      <c r="AE85" s="377">
        <v>7.7300000000000008E-2</v>
      </c>
      <c r="AF85" s="503">
        <v>6.7500000000000004E-2</v>
      </c>
      <c r="AG85" s="93"/>
      <c r="AH85" s="114"/>
      <c r="AI85" s="377"/>
      <c r="AJ85" s="636"/>
      <c r="AK85" s="440"/>
      <c r="AL85" s="377"/>
      <c r="AM85" s="630"/>
      <c r="AN85" s="408"/>
    </row>
    <row r="86" spans="1:40" customFormat="1">
      <c r="A86" s="61">
        <v>38443</v>
      </c>
      <c r="B86" s="751">
        <v>0.71850000000000003</v>
      </c>
      <c r="C86" s="751">
        <v>0.37940000000000002</v>
      </c>
      <c r="D86" s="751">
        <v>0.93069999999999997</v>
      </c>
      <c r="E86" s="750">
        <v>77.16</v>
      </c>
      <c r="F86" s="751">
        <v>0.55549999999999999</v>
      </c>
      <c r="G86" s="751">
        <v>0.88719999999999999</v>
      </c>
      <c r="H86" s="750">
        <v>726.45</v>
      </c>
      <c r="I86" s="751">
        <v>5.9493</v>
      </c>
      <c r="J86" s="751">
        <v>2.7303999999999999</v>
      </c>
      <c r="K86" s="751">
        <v>5.6032999999999999</v>
      </c>
      <c r="L86" s="750">
        <v>6858.16</v>
      </c>
      <c r="M86" s="751">
        <v>28.407699999999998</v>
      </c>
      <c r="N86" s="751">
        <v>1.1866000000000001</v>
      </c>
      <c r="O86" s="751">
        <v>22.6402</v>
      </c>
      <c r="P86" s="751">
        <v>31.395900000000001</v>
      </c>
      <c r="Q86" s="751">
        <v>39.1205</v>
      </c>
      <c r="R86" s="750">
        <v>11372.18</v>
      </c>
      <c r="S86" s="750">
        <v>75.900000000000006</v>
      </c>
      <c r="T86" s="750">
        <v>76.38</v>
      </c>
      <c r="U86" s="596">
        <f t="shared" si="1"/>
        <v>71.850000000000009</v>
      </c>
      <c r="V86" s="750">
        <v>70.45</v>
      </c>
      <c r="W86" s="383">
        <v>70.290000000000006</v>
      </c>
      <c r="X86" s="383">
        <v>73.16</v>
      </c>
      <c r="Y86" s="425">
        <v>67.3</v>
      </c>
      <c r="Z86" s="425">
        <v>71.52</v>
      </c>
      <c r="AA86" s="304"/>
      <c r="AB86" s="115">
        <v>6.7500000000000004E-2</v>
      </c>
      <c r="AC86" s="115">
        <v>7.0469999999999991E-2</v>
      </c>
      <c r="AD86" s="377">
        <v>8.9399999999999993E-2</v>
      </c>
      <c r="AE86" s="377">
        <v>7.7499999999999999E-2</v>
      </c>
      <c r="AF86" s="502">
        <v>6.7500000000000004E-2</v>
      </c>
      <c r="AG86" s="93"/>
      <c r="AH86" s="114"/>
      <c r="AI86" s="377"/>
      <c r="AJ86" s="636"/>
      <c r="AK86" s="440"/>
      <c r="AL86" s="377"/>
      <c r="AM86" s="630"/>
      <c r="AN86" s="408"/>
    </row>
    <row r="87" spans="1:40" customFormat="1">
      <c r="A87" s="61">
        <v>38473</v>
      </c>
      <c r="B87" s="751">
        <v>0.71909999999999996</v>
      </c>
      <c r="C87" s="751">
        <v>0.3871</v>
      </c>
      <c r="D87" s="751">
        <v>0.93820000000000003</v>
      </c>
      <c r="E87" s="750">
        <v>76.64</v>
      </c>
      <c r="F87" s="751">
        <v>0.56610000000000005</v>
      </c>
      <c r="G87" s="751">
        <v>0.90300000000000002</v>
      </c>
      <c r="H87" s="750">
        <v>721</v>
      </c>
      <c r="I87" s="751">
        <v>5.9537000000000004</v>
      </c>
      <c r="J87" s="751">
        <v>2.7326000000000001</v>
      </c>
      <c r="K87" s="751">
        <v>5.6013000000000002</v>
      </c>
      <c r="L87" s="750">
        <v>6816.25</v>
      </c>
      <c r="M87" s="751">
        <v>28.638300000000001</v>
      </c>
      <c r="N87" s="751">
        <v>1.1876</v>
      </c>
      <c r="O87" s="751">
        <v>22.5076</v>
      </c>
      <c r="P87" s="751">
        <v>31.2683</v>
      </c>
      <c r="Q87" s="751">
        <v>39.058799999999998</v>
      </c>
      <c r="R87" s="750">
        <v>11391.23</v>
      </c>
      <c r="S87" s="750">
        <v>76.27</v>
      </c>
      <c r="T87" s="750">
        <v>76.92</v>
      </c>
      <c r="U87" s="596">
        <f t="shared" si="1"/>
        <v>71.91</v>
      </c>
      <c r="V87" s="750">
        <v>70.92</v>
      </c>
      <c r="W87" s="383">
        <v>70.77</v>
      </c>
      <c r="X87" s="383">
        <v>73.58</v>
      </c>
      <c r="Y87" s="425">
        <v>67.98</v>
      </c>
      <c r="Z87" s="425">
        <v>72.14</v>
      </c>
      <c r="AA87" s="304"/>
      <c r="AB87" s="115">
        <v>6.7500000000000004E-2</v>
      </c>
      <c r="AC87" s="115">
        <v>7.0499999999999993E-2</v>
      </c>
      <c r="AD87" s="377">
        <v>8.9399999999999993E-2</v>
      </c>
      <c r="AE87" s="377">
        <v>7.7300000000000008E-2</v>
      </c>
      <c r="AF87" s="502">
        <v>6.7500000000000004E-2</v>
      </c>
      <c r="AG87" s="93"/>
      <c r="AH87" s="114"/>
      <c r="AI87" s="377"/>
      <c r="AJ87" s="636"/>
      <c r="AK87" s="440"/>
      <c r="AL87" s="377"/>
      <c r="AM87" s="630"/>
      <c r="AN87" s="408"/>
    </row>
    <row r="88" spans="1:40" customFormat="1">
      <c r="A88" s="61">
        <v>38504</v>
      </c>
      <c r="B88" s="751">
        <v>0.70850000000000002</v>
      </c>
      <c r="C88" s="751">
        <v>0.38950000000000001</v>
      </c>
      <c r="D88" s="751">
        <v>0.92420000000000002</v>
      </c>
      <c r="E88" s="750">
        <v>77.010000000000005</v>
      </c>
      <c r="F88" s="751">
        <v>0.58279999999999998</v>
      </c>
      <c r="G88" s="751">
        <v>0.87970000000000004</v>
      </c>
      <c r="H88" s="750">
        <v>718.25</v>
      </c>
      <c r="I88" s="751">
        <v>5.8661000000000003</v>
      </c>
      <c r="J88" s="751">
        <v>2.6924999999999999</v>
      </c>
      <c r="K88" s="751">
        <v>5.5091999999999999</v>
      </c>
      <c r="L88" s="750">
        <v>6822.69</v>
      </c>
      <c r="M88" s="751">
        <v>29.012499999999999</v>
      </c>
      <c r="N88" s="751">
        <v>1.1857</v>
      </c>
      <c r="O88" s="751">
        <v>22.234400000000001</v>
      </c>
      <c r="P88" s="751">
        <v>30.855399999999999</v>
      </c>
      <c r="Q88" s="751">
        <v>39.150199999999998</v>
      </c>
      <c r="R88" s="750">
        <v>11238.96</v>
      </c>
      <c r="S88" s="750">
        <v>75.989999999999995</v>
      </c>
      <c r="T88" s="750">
        <v>76.819999999999993</v>
      </c>
      <c r="U88" s="596">
        <f t="shared" si="1"/>
        <v>70.850000000000009</v>
      </c>
      <c r="V88" s="750">
        <v>71.010000000000005</v>
      </c>
      <c r="W88" s="383">
        <v>70.89</v>
      </c>
      <c r="X88" s="383">
        <v>73.53</v>
      </c>
      <c r="Y88" s="425">
        <v>68.290000000000006</v>
      </c>
      <c r="Z88" s="425">
        <v>72.290000000000006</v>
      </c>
      <c r="AA88" s="304"/>
      <c r="AB88" s="115">
        <v>6.7500000000000004E-2</v>
      </c>
      <c r="AC88" s="115">
        <v>7.0332999999999993E-2</v>
      </c>
      <c r="AD88" s="377">
        <v>8.9399999999999993E-2</v>
      </c>
      <c r="AE88" s="377">
        <v>7.6399999999999996E-2</v>
      </c>
      <c r="AF88" s="502">
        <v>6.7500000000000004E-2</v>
      </c>
      <c r="AG88" s="93"/>
      <c r="AH88" s="114"/>
      <c r="AI88" s="377"/>
      <c r="AJ88" s="636"/>
      <c r="AK88" s="440"/>
      <c r="AL88" s="377"/>
      <c r="AM88" s="630"/>
      <c r="AN88" s="408"/>
    </row>
    <row r="89" spans="1:40" customFormat="1">
      <c r="A89" s="61">
        <v>38534</v>
      </c>
      <c r="B89" s="751">
        <v>0.6794</v>
      </c>
      <c r="C89" s="751">
        <v>0.3876</v>
      </c>
      <c r="D89" s="751">
        <v>0.90290000000000004</v>
      </c>
      <c r="E89" s="750">
        <v>76.02</v>
      </c>
      <c r="F89" s="751">
        <v>0.56410000000000005</v>
      </c>
      <c r="G89" s="751">
        <v>0.83169999999999999</v>
      </c>
      <c r="H89" s="750">
        <v>705.35</v>
      </c>
      <c r="I89" s="751">
        <v>5.5875000000000004</v>
      </c>
      <c r="J89" s="751">
        <v>2.5785</v>
      </c>
      <c r="K89" s="751">
        <v>5.282</v>
      </c>
      <c r="L89" s="750">
        <v>6661.47</v>
      </c>
      <c r="M89" s="751">
        <v>28.323</v>
      </c>
      <c r="N89" s="751">
        <v>1.1426000000000001</v>
      </c>
      <c r="O89" s="751">
        <v>21.668900000000001</v>
      </c>
      <c r="P89" s="751">
        <v>29.5504</v>
      </c>
      <c r="Q89" s="751">
        <v>38.046100000000003</v>
      </c>
      <c r="R89" s="750">
        <v>10780.12</v>
      </c>
      <c r="S89" s="750">
        <v>73.8</v>
      </c>
      <c r="T89" s="750">
        <v>74.64</v>
      </c>
      <c r="U89" s="596">
        <f t="shared" si="1"/>
        <v>67.94</v>
      </c>
      <c r="V89" s="750">
        <v>69</v>
      </c>
      <c r="W89" s="383">
        <v>68.900000000000006</v>
      </c>
      <c r="X89" s="383">
        <v>71.31</v>
      </c>
      <c r="Y89" s="425">
        <v>66.42</v>
      </c>
      <c r="Z89" s="425">
        <v>70.150000000000006</v>
      </c>
      <c r="AA89" s="304"/>
      <c r="AB89" s="115">
        <v>6.7500000000000004E-2</v>
      </c>
      <c r="AC89" s="115">
        <v>7.0251999999999995E-2</v>
      </c>
      <c r="AD89" s="377">
        <v>8.9399999999999993E-2</v>
      </c>
      <c r="AE89" s="377">
        <v>7.6299999999999993E-2</v>
      </c>
      <c r="AF89" s="502">
        <v>6.7500000000000004E-2</v>
      </c>
      <c r="AG89" s="93"/>
      <c r="AH89" s="114"/>
      <c r="AI89" s="377"/>
      <c r="AJ89" s="636"/>
      <c r="AK89" s="440"/>
      <c r="AL89" s="377"/>
      <c r="AM89" s="630"/>
      <c r="AN89" s="408"/>
    </row>
    <row r="90" spans="1:40" customFormat="1">
      <c r="A90" s="61">
        <v>38565</v>
      </c>
      <c r="B90" s="751">
        <v>0.69499999999999995</v>
      </c>
      <c r="C90" s="751">
        <v>0.38769999999999999</v>
      </c>
      <c r="D90" s="751">
        <v>0.91259999999999997</v>
      </c>
      <c r="E90" s="750">
        <v>76.94</v>
      </c>
      <c r="F90" s="751">
        <v>0.56530000000000002</v>
      </c>
      <c r="G90" s="751">
        <v>0.83819999999999995</v>
      </c>
      <c r="H90" s="750">
        <v>710.11</v>
      </c>
      <c r="I90" s="751">
        <v>5.6327999999999996</v>
      </c>
      <c r="J90" s="751">
        <v>2.6171000000000002</v>
      </c>
      <c r="K90" s="751">
        <v>5.4008000000000003</v>
      </c>
      <c r="L90" s="750">
        <v>6912.45</v>
      </c>
      <c r="M90" s="751">
        <v>28.586500000000001</v>
      </c>
      <c r="N90" s="751">
        <v>1.1554</v>
      </c>
      <c r="O90" s="751">
        <v>22.303000000000001</v>
      </c>
      <c r="P90" s="751">
        <v>30.2896</v>
      </c>
      <c r="Q90" s="751">
        <v>38.897399999999998</v>
      </c>
      <c r="R90" s="750">
        <v>11031.37</v>
      </c>
      <c r="S90" s="750">
        <v>74.680000000000007</v>
      </c>
      <c r="T90" s="750">
        <v>75.62</v>
      </c>
      <c r="U90" s="596">
        <f t="shared" si="1"/>
        <v>69.5</v>
      </c>
      <c r="V90" s="750">
        <v>69.83</v>
      </c>
      <c r="W90" s="383">
        <v>69.709999999999994</v>
      </c>
      <c r="X90" s="383">
        <v>72.17</v>
      </c>
      <c r="Y90" s="425">
        <v>67.27</v>
      </c>
      <c r="Z90" s="425">
        <v>71.069999999999993</v>
      </c>
      <c r="AA90" s="304"/>
      <c r="AB90" s="115">
        <v>6.7500000000000004E-2</v>
      </c>
      <c r="AC90" s="115">
        <v>7.0330000000000004E-2</v>
      </c>
      <c r="AD90" s="377">
        <v>8.9399999999999993E-2</v>
      </c>
      <c r="AE90" s="377">
        <v>7.6399999999999996E-2</v>
      </c>
      <c r="AF90" s="502">
        <v>6.7500000000000004E-2</v>
      </c>
      <c r="AG90" s="93"/>
      <c r="AH90" s="114"/>
      <c r="AI90" s="377"/>
      <c r="AJ90" s="636"/>
      <c r="AK90" s="440"/>
      <c r="AL90" s="377"/>
      <c r="AM90" s="630"/>
      <c r="AN90" s="408"/>
    </row>
    <row r="91" spans="1:40" customFormat="1">
      <c r="A91" s="61">
        <v>38596</v>
      </c>
      <c r="B91" s="751">
        <v>0.69950000000000001</v>
      </c>
      <c r="C91" s="751">
        <v>0.38669999999999999</v>
      </c>
      <c r="D91" s="751">
        <v>0.91439999999999999</v>
      </c>
      <c r="E91" s="750">
        <v>77.680000000000007</v>
      </c>
      <c r="F91" s="751">
        <v>0.57079999999999997</v>
      </c>
      <c r="G91" s="751">
        <v>0.82499999999999996</v>
      </c>
      <c r="H91" s="750">
        <v>720.65</v>
      </c>
      <c r="I91" s="751">
        <v>5.6557000000000004</v>
      </c>
      <c r="J91" s="751">
        <v>2.6347999999999998</v>
      </c>
      <c r="K91" s="751">
        <v>5.431</v>
      </c>
      <c r="L91" s="750">
        <v>7127.19</v>
      </c>
      <c r="M91" s="751">
        <v>28.703600000000002</v>
      </c>
      <c r="N91" s="751">
        <v>1.1759999999999999</v>
      </c>
      <c r="O91" s="751">
        <v>23.0337</v>
      </c>
      <c r="P91" s="751">
        <v>30.690100000000001</v>
      </c>
      <c r="Q91" s="751">
        <v>39.271500000000003</v>
      </c>
      <c r="R91" s="750">
        <v>11109.45</v>
      </c>
      <c r="S91" s="750">
        <v>75.17</v>
      </c>
      <c r="T91" s="750">
        <v>76.05</v>
      </c>
      <c r="U91" s="596">
        <f t="shared" si="1"/>
        <v>69.95</v>
      </c>
      <c r="V91" s="750">
        <v>70.27</v>
      </c>
      <c r="W91" s="383">
        <v>70.16</v>
      </c>
      <c r="X91" s="383">
        <v>72.67</v>
      </c>
      <c r="Y91" s="425">
        <v>67.48</v>
      </c>
      <c r="Z91" s="425">
        <v>71.37</v>
      </c>
      <c r="AA91" s="304"/>
      <c r="AB91" s="115">
        <v>6.7500000000000004E-2</v>
      </c>
      <c r="AC91" s="115">
        <v>7.0895E-2</v>
      </c>
      <c r="AD91" s="377">
        <v>8.9399999999999993E-2</v>
      </c>
      <c r="AE91" s="377">
        <v>7.7100000000000002E-2</v>
      </c>
      <c r="AF91" s="502">
        <v>6.7500000000000004E-2</v>
      </c>
      <c r="AG91" s="93"/>
      <c r="AH91" s="114"/>
      <c r="AI91" s="377"/>
      <c r="AJ91" s="636"/>
      <c r="AK91" s="440"/>
      <c r="AL91" s="377"/>
      <c r="AM91" s="630"/>
      <c r="AN91" s="408"/>
    </row>
    <row r="92" spans="1:40" customFormat="1">
      <c r="A92" s="61">
        <v>38626</v>
      </c>
      <c r="B92" s="751">
        <v>0.69779999999999998</v>
      </c>
      <c r="C92" s="751">
        <v>0.39550000000000002</v>
      </c>
      <c r="D92" s="751">
        <v>0.92449999999999999</v>
      </c>
      <c r="E92" s="750">
        <v>80.03</v>
      </c>
      <c r="F92" s="751">
        <v>0.57989999999999997</v>
      </c>
      <c r="G92" s="751">
        <v>0.82079999999999997</v>
      </c>
      <c r="H92" s="750">
        <v>729.98</v>
      </c>
      <c r="I92" s="751">
        <v>5.6407999999999996</v>
      </c>
      <c r="J92" s="751">
        <v>2.6240000000000001</v>
      </c>
      <c r="K92" s="751">
        <v>5.4127999999999998</v>
      </c>
      <c r="L92" s="750">
        <v>7037.94</v>
      </c>
      <c r="M92" s="751">
        <v>28.543800000000001</v>
      </c>
      <c r="N92" s="751">
        <v>1.18</v>
      </c>
      <c r="O92" s="751">
        <v>23.3565</v>
      </c>
      <c r="P92" s="751">
        <v>31.242699999999999</v>
      </c>
      <c r="Q92" s="751">
        <v>38.802199999999999</v>
      </c>
      <c r="R92" s="750">
        <v>11097.93</v>
      </c>
      <c r="S92" s="750">
        <v>75.91</v>
      </c>
      <c r="T92" s="750">
        <v>76.8</v>
      </c>
      <c r="U92" s="596">
        <f t="shared" si="1"/>
        <v>69.78</v>
      </c>
      <c r="V92" s="750">
        <v>71.12</v>
      </c>
      <c r="W92" s="383">
        <v>71.02</v>
      </c>
      <c r="X92" s="383">
        <v>73.39</v>
      </c>
      <c r="Y92" s="425">
        <v>68.400000000000006</v>
      </c>
      <c r="Z92" s="425">
        <v>72.11</v>
      </c>
      <c r="AA92" s="304"/>
      <c r="AB92" s="115">
        <v>6.7874999999999991E-2</v>
      </c>
      <c r="AC92" s="115">
        <v>7.2785000000000002E-2</v>
      </c>
      <c r="AD92" s="377">
        <v>9.0200000000000002E-2</v>
      </c>
      <c r="AE92" s="377">
        <v>7.9199999999999993E-2</v>
      </c>
      <c r="AF92" s="503">
        <v>7.0000000000000007E-2</v>
      </c>
      <c r="AG92" s="93"/>
      <c r="AH92" s="114"/>
      <c r="AI92" s="377"/>
      <c r="AJ92" s="636"/>
      <c r="AK92" s="440"/>
      <c r="AL92" s="377"/>
      <c r="AM92" s="630"/>
      <c r="AN92" s="408"/>
    </row>
    <row r="93" spans="1:40" customFormat="1">
      <c r="A93" s="61">
        <v>38657</v>
      </c>
      <c r="B93" s="751">
        <v>0.68989999999999996</v>
      </c>
      <c r="C93" s="751">
        <v>0.3972</v>
      </c>
      <c r="D93" s="751">
        <v>0.93710000000000004</v>
      </c>
      <c r="E93" s="750">
        <v>81.62</v>
      </c>
      <c r="F93" s="751">
        <v>0.58450000000000002</v>
      </c>
      <c r="G93" s="751">
        <v>0.81540000000000001</v>
      </c>
      <c r="H93" s="750">
        <v>718.44</v>
      </c>
      <c r="I93" s="751">
        <v>5.5770999999999997</v>
      </c>
      <c r="J93" s="751">
        <v>2.6044999999999998</v>
      </c>
      <c r="K93" s="751">
        <v>5.3498999999999999</v>
      </c>
      <c r="L93" s="750">
        <v>6920.64</v>
      </c>
      <c r="M93" s="751">
        <v>28.3657</v>
      </c>
      <c r="N93" s="751">
        <v>1.1716</v>
      </c>
      <c r="O93" s="751">
        <v>23.1753</v>
      </c>
      <c r="P93" s="751">
        <v>31.494</v>
      </c>
      <c r="Q93" s="751">
        <v>37.586599999999997</v>
      </c>
      <c r="R93" s="750">
        <v>10971.34</v>
      </c>
      <c r="S93" s="750">
        <v>76.099999999999994</v>
      </c>
      <c r="T93" s="750">
        <v>77.14</v>
      </c>
      <c r="U93" s="596">
        <f t="shared" si="1"/>
        <v>68.989999999999995</v>
      </c>
      <c r="V93" s="750">
        <v>71.459999999999994</v>
      </c>
      <c r="W93" s="383">
        <v>71.36</v>
      </c>
      <c r="X93" s="383">
        <v>73.5</v>
      </c>
      <c r="Y93" s="425">
        <v>68.930000000000007</v>
      </c>
      <c r="Z93" s="425">
        <v>72.430000000000007</v>
      </c>
      <c r="AA93" s="304"/>
      <c r="AB93" s="115">
        <v>7.0000000000000007E-2</v>
      </c>
      <c r="AC93" s="115">
        <v>7.5382000000000005E-2</v>
      </c>
      <c r="AD93" s="377">
        <v>9.1700000000000004E-2</v>
      </c>
      <c r="AE93" s="377">
        <v>8.2200000000000009E-2</v>
      </c>
      <c r="AF93" s="502">
        <v>7.0000000000000007E-2</v>
      </c>
      <c r="AG93" s="93"/>
      <c r="AH93" s="114"/>
      <c r="AI93" s="377"/>
      <c r="AJ93" s="636"/>
      <c r="AK93" s="440"/>
      <c r="AL93" s="377"/>
      <c r="AM93" s="630"/>
      <c r="AN93" s="408"/>
    </row>
    <row r="94" spans="1:40" customFormat="1">
      <c r="A94" s="61">
        <v>38687</v>
      </c>
      <c r="B94" s="751">
        <v>0.69610000000000005</v>
      </c>
      <c r="C94" s="751">
        <v>0.39860000000000001</v>
      </c>
      <c r="D94" s="751">
        <v>0.93679999999999997</v>
      </c>
      <c r="E94" s="750">
        <v>82.68</v>
      </c>
      <c r="F94" s="751">
        <v>0.58730000000000004</v>
      </c>
      <c r="G94" s="751">
        <v>0.80869999999999997</v>
      </c>
      <c r="H94" s="750">
        <v>712.72</v>
      </c>
      <c r="I94" s="751">
        <v>5.6228999999999996</v>
      </c>
      <c r="J94" s="751">
        <v>2.6307999999999998</v>
      </c>
      <c r="K94" s="751">
        <v>5.3973000000000004</v>
      </c>
      <c r="L94" s="750">
        <v>6859.6</v>
      </c>
      <c r="M94" s="751">
        <v>28.6065</v>
      </c>
      <c r="N94" s="751">
        <v>1.1656</v>
      </c>
      <c r="O94" s="751">
        <v>23.193899999999999</v>
      </c>
      <c r="P94" s="751">
        <v>31.749300000000002</v>
      </c>
      <c r="Q94" s="751">
        <v>37.243299999999998</v>
      </c>
      <c r="R94" s="750">
        <v>11072.17</v>
      </c>
      <c r="S94" s="750">
        <v>76.42</v>
      </c>
      <c r="T94" s="750">
        <v>77.489999999999995</v>
      </c>
      <c r="U94" s="596">
        <f t="shared" si="1"/>
        <v>69.61</v>
      </c>
      <c r="V94" s="750">
        <v>71.92</v>
      </c>
      <c r="W94" s="383">
        <v>71.819999999999993</v>
      </c>
      <c r="X94" s="383">
        <v>73.88</v>
      </c>
      <c r="Y94" s="425">
        <v>69.41</v>
      </c>
      <c r="Z94" s="425">
        <v>72.86</v>
      </c>
      <c r="AA94" s="304"/>
      <c r="AB94" s="115">
        <v>7.1874999999999994E-2</v>
      </c>
      <c r="AC94" s="115">
        <v>7.6565000000000008E-2</v>
      </c>
      <c r="AD94" s="377">
        <v>9.4700000000000006E-2</v>
      </c>
      <c r="AE94" s="377">
        <v>8.2699999999999996E-2</v>
      </c>
      <c r="AF94" s="503">
        <v>7.2499999999999995E-2</v>
      </c>
      <c r="AG94" s="93"/>
      <c r="AH94" s="114"/>
      <c r="AI94" s="377"/>
      <c r="AJ94" s="636"/>
      <c r="AK94" s="440"/>
      <c r="AL94" s="377"/>
      <c r="AM94" s="630"/>
      <c r="AN94" s="408"/>
    </row>
    <row r="95" spans="1:40" customFormat="1">
      <c r="A95" s="61">
        <v>38718</v>
      </c>
      <c r="B95" s="751">
        <v>0.68779999999999997</v>
      </c>
      <c r="C95" s="751">
        <v>0.3891</v>
      </c>
      <c r="D95" s="751">
        <v>0.91659999999999997</v>
      </c>
      <c r="E95" s="750">
        <v>79.34</v>
      </c>
      <c r="F95" s="751">
        <v>0.56689999999999996</v>
      </c>
      <c r="G95" s="751">
        <v>0.79620000000000002</v>
      </c>
      <c r="H95" s="750">
        <v>675.49</v>
      </c>
      <c r="I95" s="751">
        <v>5.5494000000000003</v>
      </c>
      <c r="J95" s="751">
        <v>2.5878000000000001</v>
      </c>
      <c r="K95" s="751">
        <v>5.3338000000000001</v>
      </c>
      <c r="L95" s="750">
        <v>6493.37</v>
      </c>
      <c r="M95" s="751">
        <v>27.1572</v>
      </c>
      <c r="N95" s="751">
        <v>1.1217999999999999</v>
      </c>
      <c r="O95" s="751">
        <v>22.0303</v>
      </c>
      <c r="P95" s="751">
        <v>30.385000000000002</v>
      </c>
      <c r="Q95" s="751">
        <v>36.0822</v>
      </c>
      <c r="R95" s="750">
        <v>10944.68</v>
      </c>
      <c r="S95" s="750">
        <v>74.36</v>
      </c>
      <c r="T95" s="750">
        <v>75.22</v>
      </c>
      <c r="U95" s="596">
        <f t="shared" si="1"/>
        <v>68.78</v>
      </c>
      <c r="V95" s="750">
        <v>70.09</v>
      </c>
      <c r="W95" s="383">
        <v>69.98</v>
      </c>
      <c r="X95" s="383">
        <v>71.83</v>
      </c>
      <c r="Y95" s="425">
        <v>67.47</v>
      </c>
      <c r="Z95" s="425">
        <v>70.78</v>
      </c>
      <c r="AA95" s="304"/>
      <c r="AB95" s="115">
        <v>7.2499999999999995E-2</v>
      </c>
      <c r="AC95" s="115">
        <v>7.6410000000000006E-2</v>
      </c>
      <c r="AD95" s="377">
        <v>9.4700000000000006E-2</v>
      </c>
      <c r="AE95" s="377">
        <v>8.1300000000000011E-2</v>
      </c>
      <c r="AF95" s="433">
        <v>7.2499999999999995E-2</v>
      </c>
      <c r="AG95" s="93"/>
      <c r="AH95" s="114"/>
      <c r="AI95" s="377"/>
      <c r="AJ95" s="636"/>
      <c r="AK95" s="440"/>
      <c r="AL95" s="377"/>
      <c r="AM95" s="630"/>
      <c r="AN95" s="408"/>
    </row>
    <row r="96" spans="1:40" customFormat="1">
      <c r="A96" s="61">
        <v>38749</v>
      </c>
      <c r="B96" s="751">
        <v>0.67310000000000003</v>
      </c>
      <c r="C96" s="751">
        <v>0.38490000000000002</v>
      </c>
      <c r="D96" s="751">
        <v>0.90759999999999996</v>
      </c>
      <c r="E96" s="750">
        <v>79.36</v>
      </c>
      <c r="F96" s="751">
        <v>0.56320000000000003</v>
      </c>
      <c r="G96" s="751">
        <v>0.77339999999999998</v>
      </c>
      <c r="H96" s="750">
        <v>653.95000000000005</v>
      </c>
      <c r="I96" s="751">
        <v>5.4214000000000002</v>
      </c>
      <c r="J96" s="751">
        <v>2.5131000000000001</v>
      </c>
      <c r="K96" s="751">
        <v>5.2229999999999999</v>
      </c>
      <c r="L96" s="750">
        <v>6228.29</v>
      </c>
      <c r="M96" s="751">
        <v>26.4986</v>
      </c>
      <c r="N96" s="751">
        <v>1.0966</v>
      </c>
      <c r="O96" s="751">
        <v>21.782</v>
      </c>
      <c r="P96" s="751">
        <v>29.7819</v>
      </c>
      <c r="Q96" s="751">
        <v>34.820900000000002</v>
      </c>
      <c r="R96" s="750">
        <v>10717.53</v>
      </c>
      <c r="S96" s="750">
        <v>73.3</v>
      </c>
      <c r="T96" s="750">
        <v>74.14</v>
      </c>
      <c r="U96" s="596">
        <f t="shared" si="1"/>
        <v>67.31</v>
      </c>
      <c r="V96" s="750">
        <v>69.33</v>
      </c>
      <c r="W96" s="383">
        <v>69.22</v>
      </c>
      <c r="X96" s="383">
        <v>70.84</v>
      </c>
      <c r="Y96" s="425">
        <v>66.739999999999995</v>
      </c>
      <c r="Z96" s="425">
        <v>69.819999999999993</v>
      </c>
      <c r="AA96" s="304"/>
      <c r="AB96" s="115">
        <v>7.2499999999999995E-2</v>
      </c>
      <c r="AC96" s="115">
        <v>7.5278999999999999E-2</v>
      </c>
      <c r="AD96" s="377">
        <v>9.4700000000000006E-2</v>
      </c>
      <c r="AE96" s="377">
        <v>7.9699999999999993E-2</v>
      </c>
      <c r="AF96" s="501">
        <v>7.2499999999999995E-2</v>
      </c>
      <c r="AG96" s="93"/>
      <c r="AH96" s="114"/>
      <c r="AI96" s="377"/>
      <c r="AJ96" s="636"/>
      <c r="AK96" s="440"/>
      <c r="AL96" s="377"/>
      <c r="AM96" s="630"/>
      <c r="AN96" s="408"/>
    </row>
    <row r="97" spans="1:40" customFormat="1">
      <c r="A97" s="61">
        <v>38777</v>
      </c>
      <c r="B97" s="751">
        <v>0.63639999999999997</v>
      </c>
      <c r="C97" s="751">
        <v>0.36470000000000002</v>
      </c>
      <c r="D97" s="751">
        <v>0.87409999999999999</v>
      </c>
      <c r="E97" s="750">
        <v>74.61</v>
      </c>
      <c r="F97" s="751">
        <v>0.52929999999999999</v>
      </c>
      <c r="G97" s="751">
        <v>0.73509999999999998</v>
      </c>
      <c r="H97" s="750">
        <v>620.96</v>
      </c>
      <c r="I97" s="751">
        <v>5.1148999999999996</v>
      </c>
      <c r="J97" s="751">
        <v>2.3532999999999999</v>
      </c>
      <c r="K97" s="751">
        <v>4.9382999999999999</v>
      </c>
      <c r="L97" s="750">
        <v>5828.05</v>
      </c>
      <c r="M97" s="751">
        <v>24.8005</v>
      </c>
      <c r="N97" s="751">
        <v>1.0318000000000001</v>
      </c>
      <c r="O97" s="751">
        <v>20.6844</v>
      </c>
      <c r="P97" s="751">
        <v>28.2346</v>
      </c>
      <c r="Q97" s="751">
        <v>32.554000000000002</v>
      </c>
      <c r="R97" s="750">
        <v>10127.83</v>
      </c>
      <c r="S97" s="750">
        <v>69.47</v>
      </c>
      <c r="T97" s="750">
        <v>70.33</v>
      </c>
      <c r="U97" s="596">
        <f t="shared" si="1"/>
        <v>63.639999999999993</v>
      </c>
      <c r="V97" s="750">
        <v>65.62</v>
      </c>
      <c r="W97" s="383">
        <v>65.510000000000005</v>
      </c>
      <c r="X97" s="383">
        <v>67</v>
      </c>
      <c r="Y97" s="425">
        <v>63.26</v>
      </c>
      <c r="Z97" s="425">
        <v>66.12</v>
      </c>
      <c r="AA97" s="304"/>
      <c r="AB97" s="115">
        <v>7.2499999999999995E-2</v>
      </c>
      <c r="AC97" s="115">
        <v>7.4886999999999995E-2</v>
      </c>
      <c r="AD97" s="377">
        <v>9.4700000000000006E-2</v>
      </c>
      <c r="AE97" s="377">
        <v>7.8399999999999997E-2</v>
      </c>
      <c r="AF97" s="501">
        <v>7.2499999999999995E-2</v>
      </c>
      <c r="AG97" s="93"/>
      <c r="AH97" s="114"/>
      <c r="AI97" s="377"/>
      <c r="AJ97" s="636"/>
      <c r="AK97" s="440"/>
      <c r="AL97" s="377"/>
      <c r="AM97" s="630"/>
      <c r="AN97" s="408"/>
    </row>
    <row r="98" spans="1:40" customFormat="1">
      <c r="A98" s="61">
        <v>38808</v>
      </c>
      <c r="B98" s="751">
        <v>0.62039999999999995</v>
      </c>
      <c r="C98" s="751">
        <v>0.35149999999999998</v>
      </c>
      <c r="D98" s="751">
        <v>0.84460000000000002</v>
      </c>
      <c r="E98" s="750">
        <v>72.64</v>
      </c>
      <c r="F98" s="751">
        <v>0.50570000000000004</v>
      </c>
      <c r="G98" s="751">
        <v>0.71120000000000005</v>
      </c>
      <c r="H98" s="750">
        <v>591.36</v>
      </c>
      <c r="I98" s="751">
        <v>4.9733000000000001</v>
      </c>
      <c r="J98" s="751">
        <v>2.2717999999999998</v>
      </c>
      <c r="K98" s="751">
        <v>4.8120000000000003</v>
      </c>
      <c r="L98" s="750">
        <v>5536.44</v>
      </c>
      <c r="M98" s="751">
        <v>23.5776</v>
      </c>
      <c r="N98" s="751">
        <v>0.99329999999999996</v>
      </c>
      <c r="O98" s="751">
        <v>20.058</v>
      </c>
      <c r="P98" s="751">
        <v>27.805700000000002</v>
      </c>
      <c r="Q98" s="751">
        <v>31.8611</v>
      </c>
      <c r="R98" s="750">
        <v>9883.83</v>
      </c>
      <c r="S98" s="750">
        <v>67.16</v>
      </c>
      <c r="T98" s="750">
        <v>68.08</v>
      </c>
      <c r="U98" s="596">
        <f t="shared" si="1"/>
        <v>62.039999999999992</v>
      </c>
      <c r="V98" s="750">
        <v>63.46</v>
      </c>
      <c r="W98" s="383">
        <v>63.34</v>
      </c>
      <c r="X98" s="383">
        <v>64.77</v>
      </c>
      <c r="Y98" s="425">
        <v>61.26</v>
      </c>
      <c r="Z98" s="425">
        <v>64.010000000000005</v>
      </c>
      <c r="AA98" s="304"/>
      <c r="AB98" s="115">
        <v>7.2499999999999995E-2</v>
      </c>
      <c r="AC98" s="115">
        <v>7.4688000000000004E-2</v>
      </c>
      <c r="AD98" s="377">
        <v>9.4700000000000006E-2</v>
      </c>
      <c r="AE98" s="377">
        <v>7.7499999999999999E-2</v>
      </c>
      <c r="AF98" s="501">
        <v>7.2499999999999995E-2</v>
      </c>
      <c r="AG98" s="93"/>
      <c r="AH98" s="114"/>
      <c r="AI98" s="377"/>
      <c r="AJ98" s="636"/>
      <c r="AK98" s="440"/>
      <c r="AL98" s="377"/>
      <c r="AM98" s="630"/>
      <c r="AN98" s="408"/>
    </row>
    <row r="99" spans="1:40" customFormat="1">
      <c r="A99" s="61">
        <v>38838</v>
      </c>
      <c r="B99" s="751">
        <v>0.63139999999999996</v>
      </c>
      <c r="C99" s="751">
        <v>0.33839999999999998</v>
      </c>
      <c r="D99" s="751">
        <v>0.82740000000000002</v>
      </c>
      <c r="E99" s="750">
        <v>70.650000000000006</v>
      </c>
      <c r="F99" s="751">
        <v>0.495</v>
      </c>
      <c r="G99" s="751">
        <v>0.70130000000000003</v>
      </c>
      <c r="H99" s="750">
        <v>594.88</v>
      </c>
      <c r="I99" s="751">
        <v>5.0633999999999997</v>
      </c>
      <c r="J99" s="751">
        <v>2.2824</v>
      </c>
      <c r="K99" s="751">
        <v>4.8963000000000001</v>
      </c>
      <c r="L99" s="750">
        <v>5692.18</v>
      </c>
      <c r="M99" s="751">
        <v>23.9772</v>
      </c>
      <c r="N99" s="751">
        <v>0.99560000000000004</v>
      </c>
      <c r="O99" s="751">
        <v>20.071100000000001</v>
      </c>
      <c r="P99" s="751">
        <v>28.574300000000001</v>
      </c>
      <c r="Q99" s="751">
        <v>32.908700000000003</v>
      </c>
      <c r="R99" s="750">
        <v>10083.030000000001</v>
      </c>
      <c r="S99" s="750">
        <v>66.650000000000006</v>
      </c>
      <c r="T99" s="750">
        <v>67.72</v>
      </c>
      <c r="U99" s="596">
        <f t="shared" si="1"/>
        <v>63.139999999999993</v>
      </c>
      <c r="V99" s="750">
        <v>62.74</v>
      </c>
      <c r="W99" s="383">
        <v>62.61</v>
      </c>
      <c r="X99" s="383">
        <v>64.3</v>
      </c>
      <c r="Y99" s="425">
        <v>60.69</v>
      </c>
      <c r="Z99" s="425">
        <v>63.71</v>
      </c>
      <c r="AA99" s="304"/>
      <c r="AB99" s="115">
        <v>7.2499999999999995E-2</v>
      </c>
      <c r="AC99" s="115">
        <v>7.4886999999999995E-2</v>
      </c>
      <c r="AD99" s="377">
        <v>9.4700000000000006E-2</v>
      </c>
      <c r="AE99" s="377">
        <v>7.9199999999999993E-2</v>
      </c>
      <c r="AF99" s="501">
        <v>7.2499999999999995E-2</v>
      </c>
      <c r="AG99" s="93"/>
      <c r="AH99" s="114"/>
      <c r="AI99" s="377"/>
      <c r="AJ99" s="636"/>
      <c r="AK99" s="440"/>
      <c r="AL99" s="377"/>
      <c r="AM99" s="630"/>
      <c r="AN99" s="408"/>
    </row>
    <row r="100" spans="1:40" customFormat="1">
      <c r="A100" s="61">
        <v>38869</v>
      </c>
      <c r="B100" s="751">
        <v>0.61899999999999999</v>
      </c>
      <c r="C100" s="751">
        <v>0.33589999999999998</v>
      </c>
      <c r="D100" s="751">
        <v>0.83709999999999996</v>
      </c>
      <c r="E100" s="750">
        <v>70.989999999999995</v>
      </c>
      <c r="F100" s="751">
        <v>0.48920000000000002</v>
      </c>
      <c r="G100" s="751">
        <v>0.68940000000000001</v>
      </c>
      <c r="H100" s="750">
        <v>591.74</v>
      </c>
      <c r="I100" s="751">
        <v>4.9572000000000003</v>
      </c>
      <c r="J100" s="751">
        <v>2.2688000000000001</v>
      </c>
      <c r="K100" s="751">
        <v>4.8059000000000003</v>
      </c>
      <c r="L100" s="750">
        <v>5806.23</v>
      </c>
      <c r="M100" s="751">
        <v>23.751100000000001</v>
      </c>
      <c r="N100" s="751">
        <v>0.98529999999999995</v>
      </c>
      <c r="O100" s="751">
        <v>20.125399999999999</v>
      </c>
      <c r="P100" s="751">
        <v>28.425000000000001</v>
      </c>
      <c r="Q100" s="751">
        <v>32.910400000000003</v>
      </c>
      <c r="R100" s="750">
        <v>9894.24</v>
      </c>
      <c r="S100" s="750">
        <v>66.38</v>
      </c>
      <c r="T100" s="750">
        <v>67.650000000000006</v>
      </c>
      <c r="U100" s="596">
        <f t="shared" si="1"/>
        <v>61.9</v>
      </c>
      <c r="V100" s="750">
        <v>62.32</v>
      </c>
      <c r="W100" s="383">
        <v>62.19</v>
      </c>
      <c r="X100" s="383">
        <v>63.79</v>
      </c>
      <c r="Y100" s="425">
        <v>60.46</v>
      </c>
      <c r="Z100" s="425">
        <v>63.41</v>
      </c>
      <c r="AA100" s="304"/>
      <c r="AB100" s="115">
        <v>7.2499999999999995E-2</v>
      </c>
      <c r="AC100" s="115">
        <v>7.4743000000000004E-2</v>
      </c>
      <c r="AD100" s="377">
        <v>9.4700000000000006E-2</v>
      </c>
      <c r="AE100" s="377">
        <v>7.9699999999999993E-2</v>
      </c>
      <c r="AF100" s="501">
        <v>7.2499999999999995E-2</v>
      </c>
      <c r="AG100" s="93"/>
      <c r="AH100" s="114"/>
      <c r="AI100" s="377"/>
      <c r="AJ100" s="636"/>
      <c r="AK100" s="440"/>
      <c r="AL100" s="377"/>
      <c r="AM100" s="630"/>
      <c r="AN100" s="408"/>
    </row>
    <row r="101" spans="1:40" customFormat="1">
      <c r="A101" s="61">
        <v>38899</v>
      </c>
      <c r="B101" s="751">
        <v>0.61680000000000001</v>
      </c>
      <c r="C101" s="751">
        <v>0.33450000000000002</v>
      </c>
      <c r="D101" s="751">
        <v>0.82150000000000001</v>
      </c>
      <c r="E101" s="750">
        <v>71.38</v>
      </c>
      <c r="F101" s="751">
        <v>0.48599999999999999</v>
      </c>
      <c r="G101" s="751">
        <v>0.69599999999999995</v>
      </c>
      <c r="H101" s="750">
        <v>586.95000000000005</v>
      </c>
      <c r="I101" s="751">
        <v>4.9298999999999999</v>
      </c>
      <c r="J101" s="751">
        <v>2.2627000000000002</v>
      </c>
      <c r="K101" s="751">
        <v>4.7949999999999999</v>
      </c>
      <c r="L101" s="750">
        <v>5642.26</v>
      </c>
      <c r="M101" s="751">
        <v>23.427199999999999</v>
      </c>
      <c r="N101" s="751">
        <v>0.97689999999999999</v>
      </c>
      <c r="O101" s="751">
        <v>20.138500000000001</v>
      </c>
      <c r="P101" s="751">
        <v>28.6035</v>
      </c>
      <c r="Q101" s="751">
        <v>32.235700000000001</v>
      </c>
      <c r="R101" s="750">
        <v>9867.99</v>
      </c>
      <c r="S101" s="750">
        <v>65.88</v>
      </c>
      <c r="T101" s="750">
        <v>67.25</v>
      </c>
      <c r="U101" s="596">
        <f t="shared" si="1"/>
        <v>61.68</v>
      </c>
      <c r="V101" s="750">
        <v>61.97</v>
      </c>
      <c r="W101" s="383">
        <v>61.83</v>
      </c>
      <c r="X101" s="383">
        <v>63.45</v>
      </c>
      <c r="Y101" s="425">
        <v>60.17</v>
      </c>
      <c r="Z101" s="425">
        <v>63.15</v>
      </c>
      <c r="AA101" s="304"/>
      <c r="AB101" s="115">
        <v>7.2499999999999995E-2</v>
      </c>
      <c r="AC101" s="115">
        <v>7.4824000000000002E-2</v>
      </c>
      <c r="AD101" s="377">
        <v>9.4700000000000006E-2</v>
      </c>
      <c r="AE101" s="377">
        <v>8.2100000000000006E-2</v>
      </c>
      <c r="AF101" s="501">
        <v>7.2499999999999995E-2</v>
      </c>
      <c r="AG101" s="93"/>
      <c r="AH101" s="114"/>
      <c r="AI101" s="377"/>
      <c r="AJ101" s="636"/>
      <c r="AK101" s="440"/>
      <c r="AL101" s="377"/>
      <c r="AM101" s="630"/>
      <c r="AN101" s="408"/>
    </row>
    <row r="102" spans="1:40" customFormat="1">
      <c r="A102" s="61">
        <v>38930</v>
      </c>
      <c r="B102" s="751">
        <v>0.63290000000000002</v>
      </c>
      <c r="C102" s="751">
        <v>0.33460000000000001</v>
      </c>
      <c r="D102" s="751">
        <v>0.8296</v>
      </c>
      <c r="E102" s="750">
        <v>73.319999999999993</v>
      </c>
      <c r="F102" s="751">
        <v>0.49430000000000002</v>
      </c>
      <c r="G102" s="751">
        <v>0.70899999999999996</v>
      </c>
      <c r="H102" s="750">
        <v>608.79</v>
      </c>
      <c r="I102" s="751">
        <v>5.048</v>
      </c>
      <c r="J102" s="751">
        <v>2.3254000000000001</v>
      </c>
      <c r="K102" s="751">
        <v>4.9218999999999999</v>
      </c>
      <c r="L102" s="750">
        <v>5753.89</v>
      </c>
      <c r="M102" s="751">
        <v>23.796500000000002</v>
      </c>
      <c r="N102" s="751">
        <v>0.99729999999999996</v>
      </c>
      <c r="O102" s="751">
        <v>20.7422</v>
      </c>
      <c r="P102" s="751">
        <v>29.405999999999999</v>
      </c>
      <c r="Q102" s="751">
        <v>32.455100000000002</v>
      </c>
      <c r="R102" s="750">
        <v>10133.39</v>
      </c>
      <c r="S102" s="750">
        <v>67.14</v>
      </c>
      <c r="T102" s="750">
        <v>68.540000000000006</v>
      </c>
      <c r="U102" s="596">
        <f t="shared" si="1"/>
        <v>63.29</v>
      </c>
      <c r="V102" s="750">
        <v>63.15</v>
      </c>
      <c r="W102" s="383">
        <v>63</v>
      </c>
      <c r="X102" s="383">
        <v>64.75</v>
      </c>
      <c r="Y102" s="425">
        <v>61.27</v>
      </c>
      <c r="Z102" s="425">
        <v>64.41</v>
      </c>
      <c r="AA102" s="304"/>
      <c r="AB102" s="115">
        <v>7.2499999999999995E-2</v>
      </c>
      <c r="AC102" s="115">
        <v>7.4890999999999999E-2</v>
      </c>
      <c r="AD102" s="377">
        <v>9.4600000000000004E-2</v>
      </c>
      <c r="AE102" s="377">
        <v>8.1300000000000011E-2</v>
      </c>
      <c r="AF102" s="501">
        <v>7.2499999999999995E-2</v>
      </c>
      <c r="AG102" s="93"/>
      <c r="AH102" s="114"/>
      <c r="AI102" s="377"/>
      <c r="AJ102" s="636"/>
      <c r="AK102" s="440"/>
      <c r="AL102" s="377"/>
      <c r="AM102" s="630"/>
      <c r="AN102" s="408"/>
    </row>
    <row r="103" spans="1:40" customFormat="1">
      <c r="A103" s="61">
        <v>38961</v>
      </c>
      <c r="B103" s="751">
        <v>0.65469999999999995</v>
      </c>
      <c r="C103" s="751">
        <v>0.34689999999999999</v>
      </c>
      <c r="D103" s="751">
        <v>0.86550000000000005</v>
      </c>
      <c r="E103" s="750">
        <v>76.680000000000007</v>
      </c>
      <c r="F103" s="751">
        <v>0.51400000000000001</v>
      </c>
      <c r="G103" s="751">
        <v>0.73040000000000005</v>
      </c>
      <c r="H103" s="750">
        <v>624.04</v>
      </c>
      <c r="I103" s="751">
        <v>5.1955999999999998</v>
      </c>
      <c r="J103" s="751">
        <v>2.4022999999999999</v>
      </c>
      <c r="K103" s="751">
        <v>5.0953999999999997</v>
      </c>
      <c r="L103" s="750">
        <v>5989.58</v>
      </c>
      <c r="M103" s="751">
        <v>24.5181</v>
      </c>
      <c r="N103" s="751">
        <v>1.0345</v>
      </c>
      <c r="O103" s="751">
        <v>21.546099999999999</v>
      </c>
      <c r="P103" s="751">
        <v>30.122</v>
      </c>
      <c r="Q103" s="751">
        <v>32.935299999999998</v>
      </c>
      <c r="R103" s="750">
        <v>10497.01</v>
      </c>
      <c r="S103" s="750">
        <v>69.69</v>
      </c>
      <c r="T103" s="750">
        <v>71.209999999999994</v>
      </c>
      <c r="U103" s="596">
        <f t="shared" si="1"/>
        <v>65.47</v>
      </c>
      <c r="V103" s="750">
        <v>65.650000000000006</v>
      </c>
      <c r="W103" s="383">
        <v>65.5</v>
      </c>
      <c r="X103" s="383">
        <v>67.209999999999994</v>
      </c>
      <c r="Y103" s="425">
        <v>63.83</v>
      </c>
      <c r="Z103" s="425">
        <v>66.97</v>
      </c>
      <c r="AA103" s="304"/>
      <c r="AB103" s="115">
        <v>7.2499999999999995E-2</v>
      </c>
      <c r="AC103" s="115">
        <v>7.5633000000000006E-2</v>
      </c>
      <c r="AD103" s="377">
        <v>9.4600000000000004E-2</v>
      </c>
      <c r="AE103" s="377">
        <v>8.0299999999999996E-2</v>
      </c>
      <c r="AF103" s="501">
        <v>7.2499999999999995E-2</v>
      </c>
      <c r="AG103" s="93"/>
      <c r="AH103" s="114"/>
      <c r="AI103" s="377"/>
      <c r="AJ103" s="636"/>
      <c r="AK103" s="440"/>
      <c r="AL103" s="377"/>
      <c r="AM103" s="630"/>
      <c r="AN103" s="408"/>
    </row>
    <row r="104" spans="1:40" customFormat="1">
      <c r="A104" s="61">
        <v>38991</v>
      </c>
      <c r="B104" s="751">
        <v>0.66039999999999999</v>
      </c>
      <c r="C104" s="751">
        <v>0.3523</v>
      </c>
      <c r="D104" s="751">
        <v>0.87760000000000005</v>
      </c>
      <c r="E104" s="750">
        <v>78.349999999999994</v>
      </c>
      <c r="F104" s="751">
        <v>0.52339999999999998</v>
      </c>
      <c r="G104" s="751">
        <v>0.745</v>
      </c>
      <c r="H104" s="750">
        <v>629.92999999999995</v>
      </c>
      <c r="I104" s="751">
        <v>5.2203999999999997</v>
      </c>
      <c r="J104" s="751">
        <v>2.4289000000000001</v>
      </c>
      <c r="K104" s="751">
        <v>5.1413000000000002</v>
      </c>
      <c r="L104" s="750">
        <v>6054.45</v>
      </c>
      <c r="M104" s="751">
        <v>24.6433</v>
      </c>
      <c r="N104" s="751">
        <v>1.0421</v>
      </c>
      <c r="O104" s="751">
        <v>21.933599999999998</v>
      </c>
      <c r="P104" s="751">
        <v>29.960699999999999</v>
      </c>
      <c r="Q104" s="751">
        <v>32.997799999999998</v>
      </c>
      <c r="R104" s="750">
        <v>10606.04</v>
      </c>
      <c r="S104" s="750">
        <v>70.62</v>
      </c>
      <c r="T104" s="750">
        <v>72.12</v>
      </c>
      <c r="U104" s="596">
        <f t="shared" si="1"/>
        <v>66.039999999999992</v>
      </c>
      <c r="V104" s="750">
        <v>66.63</v>
      </c>
      <c r="W104" s="383">
        <v>66.48</v>
      </c>
      <c r="X104" s="383">
        <v>68.14</v>
      </c>
      <c r="Y104" s="425">
        <v>64.84</v>
      </c>
      <c r="Z104" s="425">
        <v>67.94</v>
      </c>
      <c r="AA104" s="304"/>
      <c r="AB104" s="115">
        <v>7.3505000000000001E-2</v>
      </c>
      <c r="AC104" s="115">
        <v>7.6619000000000007E-2</v>
      </c>
      <c r="AD104" s="377">
        <v>9.4600000000000004E-2</v>
      </c>
      <c r="AE104" s="377">
        <v>8.0600000000000005E-2</v>
      </c>
      <c r="AF104" s="501">
        <v>7.2499999999999995E-2</v>
      </c>
      <c r="AG104" s="93"/>
      <c r="AH104" s="114"/>
      <c r="AI104" s="377"/>
      <c r="AJ104" s="636"/>
      <c r="AK104" s="440"/>
      <c r="AL104" s="377"/>
      <c r="AM104" s="630"/>
      <c r="AN104" s="408"/>
    </row>
    <row r="105" spans="1:40" customFormat="1">
      <c r="A105" s="61">
        <v>39022</v>
      </c>
      <c r="B105" s="751">
        <v>0.66890000000000005</v>
      </c>
      <c r="C105" s="751">
        <v>0.35020000000000001</v>
      </c>
      <c r="D105" s="751">
        <v>0.86609999999999998</v>
      </c>
      <c r="E105" s="750">
        <v>78.489999999999995</v>
      </c>
      <c r="F105" s="751">
        <v>0.51970000000000005</v>
      </c>
      <c r="G105" s="751">
        <v>0.75949999999999995</v>
      </c>
      <c r="H105" s="750">
        <v>626.26</v>
      </c>
      <c r="I105" s="751">
        <v>5.2614000000000001</v>
      </c>
      <c r="J105" s="751">
        <v>2.4369999999999998</v>
      </c>
      <c r="K105" s="751">
        <v>5.2055999999999996</v>
      </c>
      <c r="L105" s="750">
        <v>6112.29</v>
      </c>
      <c r="M105" s="751">
        <v>24.428599999999999</v>
      </c>
      <c r="N105" s="751">
        <v>1.0407999999999999</v>
      </c>
      <c r="O105" s="751">
        <v>21.963999999999999</v>
      </c>
      <c r="P105" s="751">
        <v>29.9237</v>
      </c>
      <c r="Q105" s="751">
        <v>33.324100000000001</v>
      </c>
      <c r="R105" s="750">
        <v>10760.35</v>
      </c>
      <c r="S105" s="750">
        <v>70.52</v>
      </c>
      <c r="T105" s="750">
        <v>71.83</v>
      </c>
      <c r="U105" s="596">
        <f t="shared" si="1"/>
        <v>66.89</v>
      </c>
      <c r="V105" s="750">
        <v>66.599999999999994</v>
      </c>
      <c r="W105" s="383">
        <v>66.44</v>
      </c>
      <c r="X105" s="383">
        <v>68.2</v>
      </c>
      <c r="Y105" s="425">
        <v>64.66</v>
      </c>
      <c r="Z105" s="425">
        <v>67.81</v>
      </c>
      <c r="AA105" s="304"/>
      <c r="AB105" s="115">
        <v>7.449900000000001E-2</v>
      </c>
      <c r="AC105" s="115">
        <v>7.6100000000000001E-2</v>
      </c>
      <c r="AD105" s="377">
        <v>9.4600000000000004E-2</v>
      </c>
      <c r="AE105" s="377">
        <v>8.0799999999999997E-2</v>
      </c>
      <c r="AF105" s="501">
        <v>7.2499999999999995E-2</v>
      </c>
      <c r="AG105" s="93"/>
      <c r="AH105" s="114"/>
      <c r="AI105" s="377"/>
      <c r="AJ105" s="636"/>
      <c r="AK105" s="440"/>
      <c r="AL105" s="377"/>
      <c r="AM105" s="630"/>
      <c r="AN105" s="408"/>
    </row>
    <row r="106" spans="1:40" customFormat="1">
      <c r="A106" s="61">
        <v>39052</v>
      </c>
      <c r="B106" s="751">
        <v>0.69179999999999997</v>
      </c>
      <c r="C106" s="751">
        <v>0.3523</v>
      </c>
      <c r="D106" s="751">
        <v>0.88049999999999995</v>
      </c>
      <c r="E106" s="750">
        <v>81.010000000000005</v>
      </c>
      <c r="F106" s="751">
        <v>0.52370000000000005</v>
      </c>
      <c r="G106" s="751">
        <v>0.79690000000000005</v>
      </c>
      <c r="H106" s="750">
        <v>640.33000000000004</v>
      </c>
      <c r="I106" s="751">
        <v>5.4122000000000003</v>
      </c>
      <c r="J106" s="751">
        <v>2.4567000000000001</v>
      </c>
      <c r="K106" s="751">
        <v>5.3773</v>
      </c>
      <c r="L106" s="750">
        <v>6287.43</v>
      </c>
      <c r="M106" s="751">
        <v>24.698499999999999</v>
      </c>
      <c r="N106" s="751">
        <v>1.0657000000000001</v>
      </c>
      <c r="O106" s="751">
        <v>22.494800000000001</v>
      </c>
      <c r="P106" s="751">
        <v>30.772300000000001</v>
      </c>
      <c r="Q106" s="751">
        <v>34.19</v>
      </c>
      <c r="R106" s="750">
        <v>11114.88</v>
      </c>
      <c r="S106" s="750">
        <v>72.069999999999993</v>
      </c>
      <c r="T106" s="750">
        <v>73.12</v>
      </c>
      <c r="U106" s="596">
        <f t="shared" si="1"/>
        <v>69.179999999999993</v>
      </c>
      <c r="V106" s="750">
        <v>68.040000000000006</v>
      </c>
      <c r="W106" s="383">
        <v>67.849999999999994</v>
      </c>
      <c r="X106" s="383">
        <v>69.78</v>
      </c>
      <c r="Y106" s="425">
        <v>65.819999999999993</v>
      </c>
      <c r="Z106" s="425">
        <v>69.06</v>
      </c>
      <c r="AA106" s="304"/>
      <c r="AB106" s="115">
        <v>7.5082999999999997E-2</v>
      </c>
      <c r="AC106" s="115">
        <v>7.6610999999999999E-2</v>
      </c>
      <c r="AD106" s="377">
        <v>9.4600000000000004E-2</v>
      </c>
      <c r="AE106" s="377">
        <v>8.1799999999999998E-2</v>
      </c>
      <c r="AF106" s="501">
        <v>7.2499999999999995E-2</v>
      </c>
      <c r="AG106" s="93"/>
      <c r="AH106" s="114"/>
      <c r="AI106" s="377"/>
      <c r="AJ106" s="636"/>
      <c r="AK106" s="440"/>
      <c r="AL106" s="377"/>
      <c r="AM106" s="630"/>
      <c r="AN106" s="408"/>
    </row>
    <row r="107" spans="1:40" customFormat="1">
      <c r="A107" s="61">
        <v>39083</v>
      </c>
      <c r="B107" s="751">
        <v>0.69530000000000003</v>
      </c>
      <c r="C107" s="751">
        <v>0.35499999999999998</v>
      </c>
      <c r="D107" s="751">
        <v>0.88829999999999998</v>
      </c>
      <c r="E107" s="750">
        <v>83.75</v>
      </c>
      <c r="F107" s="751">
        <v>0.5353</v>
      </c>
      <c r="G107" s="751">
        <v>0.81759999999999999</v>
      </c>
      <c r="H107" s="750">
        <v>652.21</v>
      </c>
      <c r="I107" s="751">
        <v>5.4165000000000001</v>
      </c>
      <c r="J107" s="751">
        <v>2.4388000000000001</v>
      </c>
      <c r="K107" s="751">
        <v>5.4242999999999997</v>
      </c>
      <c r="L107" s="750">
        <v>6308.5</v>
      </c>
      <c r="M107" s="751">
        <v>24.503399999999999</v>
      </c>
      <c r="N107" s="751">
        <v>1.0694999999999999</v>
      </c>
      <c r="O107" s="751">
        <v>22.811900000000001</v>
      </c>
      <c r="P107" s="751">
        <v>30.735299999999999</v>
      </c>
      <c r="Q107" s="751">
        <v>33.984099999999998</v>
      </c>
      <c r="R107" s="750">
        <v>11164.04</v>
      </c>
      <c r="S107" s="750">
        <v>72.900000000000006</v>
      </c>
      <c r="T107" s="750">
        <v>74</v>
      </c>
      <c r="U107" s="596">
        <f t="shared" si="1"/>
        <v>69.53</v>
      </c>
      <c r="V107" s="750">
        <v>69.08</v>
      </c>
      <c r="W107" s="383">
        <v>68.88</v>
      </c>
      <c r="X107" s="383">
        <v>70.760000000000005</v>
      </c>
      <c r="Y107" s="425">
        <v>66.790000000000006</v>
      </c>
      <c r="Z107" s="425">
        <v>69.97</v>
      </c>
      <c r="AA107" s="304"/>
      <c r="AB107" s="115">
        <v>7.4125999999999997E-2</v>
      </c>
      <c r="AC107" s="115">
        <v>7.6985999999999999E-2</v>
      </c>
      <c r="AD107" s="377">
        <v>9.4600000000000004E-2</v>
      </c>
      <c r="AE107" s="377">
        <v>8.2299999999999998E-2</v>
      </c>
      <c r="AF107" s="501">
        <v>7.2499999999999995E-2</v>
      </c>
      <c r="AG107" s="93"/>
      <c r="AH107" s="114"/>
      <c r="AI107" s="377"/>
      <c r="AJ107" s="636"/>
      <c r="AK107" s="440"/>
      <c r="AL107" s="377"/>
      <c r="AM107" s="630"/>
      <c r="AN107" s="408"/>
    </row>
    <row r="108" spans="1:40" customFormat="1">
      <c r="A108" s="61">
        <v>39114</v>
      </c>
      <c r="B108" s="751">
        <v>0.69389999999999996</v>
      </c>
      <c r="C108" s="751">
        <v>0.35420000000000001</v>
      </c>
      <c r="D108" s="751">
        <v>0.88649999999999995</v>
      </c>
      <c r="E108" s="750">
        <v>83.65</v>
      </c>
      <c r="F108" s="751">
        <v>0.53029999999999999</v>
      </c>
      <c r="G108" s="751">
        <v>0.81220000000000003</v>
      </c>
      <c r="H108" s="750">
        <v>650.22</v>
      </c>
      <c r="I108" s="751">
        <v>5.3834999999999997</v>
      </c>
      <c r="J108" s="751">
        <v>2.4256000000000002</v>
      </c>
      <c r="K108" s="751">
        <v>5.4203999999999999</v>
      </c>
      <c r="L108" s="750">
        <v>6289.33</v>
      </c>
      <c r="M108" s="751">
        <v>23.525600000000001</v>
      </c>
      <c r="N108" s="751">
        <v>1.0643</v>
      </c>
      <c r="O108" s="751">
        <v>22.876100000000001</v>
      </c>
      <c r="P108" s="751">
        <v>30.540800000000001</v>
      </c>
      <c r="Q108" s="751">
        <v>33.4726</v>
      </c>
      <c r="R108" s="750">
        <v>11098</v>
      </c>
      <c r="S108" s="750">
        <v>72.569999999999993</v>
      </c>
      <c r="T108" s="750">
        <v>73.69</v>
      </c>
      <c r="U108" s="596">
        <f t="shared" si="1"/>
        <v>69.39</v>
      </c>
      <c r="V108" s="750">
        <v>68.81</v>
      </c>
      <c r="W108" s="383">
        <v>68.62</v>
      </c>
      <c r="X108" s="383">
        <v>70.45</v>
      </c>
      <c r="Y108" s="425">
        <v>66.55</v>
      </c>
      <c r="Z108" s="425">
        <v>69.67</v>
      </c>
      <c r="AA108" s="304"/>
      <c r="AB108" s="115">
        <v>7.4102000000000001E-2</v>
      </c>
      <c r="AC108" s="115">
        <v>7.7453000000000008E-2</v>
      </c>
      <c r="AD108" s="377">
        <v>9.4600000000000004E-2</v>
      </c>
      <c r="AE108" s="377">
        <v>8.3800000000000013E-2</v>
      </c>
      <c r="AF108" s="433">
        <v>7.2499999999999995E-2</v>
      </c>
      <c r="AG108" s="93"/>
      <c r="AH108" s="114"/>
      <c r="AI108" s="377"/>
      <c r="AJ108" s="636"/>
      <c r="AK108" s="440"/>
      <c r="AL108" s="377"/>
      <c r="AM108" s="630"/>
      <c r="AN108" s="408"/>
    </row>
    <row r="109" spans="1:40" customFormat="1">
      <c r="A109" s="61">
        <v>39142</v>
      </c>
      <c r="B109" s="751">
        <v>0.69820000000000004</v>
      </c>
      <c r="C109" s="751">
        <v>0.35849999999999999</v>
      </c>
      <c r="D109" s="751">
        <v>0.88149999999999995</v>
      </c>
      <c r="E109" s="750">
        <v>81.91</v>
      </c>
      <c r="F109" s="751">
        <v>0.52710000000000001</v>
      </c>
      <c r="G109" s="751">
        <v>0.8165</v>
      </c>
      <c r="H109" s="750">
        <v>658.53</v>
      </c>
      <c r="I109" s="751">
        <v>5.4027000000000003</v>
      </c>
      <c r="J109" s="751">
        <v>2.4380000000000002</v>
      </c>
      <c r="K109" s="751">
        <v>5.4551999999999996</v>
      </c>
      <c r="L109" s="750">
        <v>6403.09</v>
      </c>
      <c r="M109" s="751">
        <v>22.9268</v>
      </c>
      <c r="N109" s="751">
        <v>1.0647</v>
      </c>
      <c r="O109" s="751">
        <v>23.054500000000001</v>
      </c>
      <c r="P109" s="751">
        <v>30.566800000000001</v>
      </c>
      <c r="Q109" s="751">
        <v>33.766300000000001</v>
      </c>
      <c r="R109" s="750">
        <v>11179.96</v>
      </c>
      <c r="S109" s="750">
        <v>72.42</v>
      </c>
      <c r="T109" s="750">
        <v>73.569999999999993</v>
      </c>
      <c r="U109" s="596">
        <f t="shared" si="1"/>
        <v>69.820000000000007</v>
      </c>
      <c r="V109" s="750">
        <v>68.58</v>
      </c>
      <c r="W109" s="383">
        <v>68.39</v>
      </c>
      <c r="X109" s="383">
        <v>70.349999999999994</v>
      </c>
      <c r="Y109" s="425">
        <v>66.349999999999994</v>
      </c>
      <c r="Z109" s="425">
        <v>69.58</v>
      </c>
      <c r="AA109" s="304"/>
      <c r="AB109" s="115">
        <v>7.5896000000000005E-2</v>
      </c>
      <c r="AC109" s="115">
        <v>7.8817999999999999E-2</v>
      </c>
      <c r="AD109" s="377">
        <v>9.69E-2</v>
      </c>
      <c r="AE109" s="377">
        <v>8.7100000000000011E-2</v>
      </c>
      <c r="AF109" s="432">
        <v>7.4999999999999997E-2</v>
      </c>
      <c r="AG109" s="93"/>
      <c r="AH109" s="114"/>
      <c r="AI109" s="377"/>
      <c r="AJ109" s="636"/>
      <c r="AK109" s="440"/>
      <c r="AL109" s="377"/>
      <c r="AM109" s="630"/>
      <c r="AN109" s="408"/>
    </row>
    <row r="110" spans="1:40" customFormat="1">
      <c r="A110" s="61">
        <v>39173</v>
      </c>
      <c r="B110" s="751">
        <v>0.73470000000000002</v>
      </c>
      <c r="C110" s="751">
        <v>0.36969999999999997</v>
      </c>
      <c r="D110" s="751">
        <v>0.88800000000000001</v>
      </c>
      <c r="E110" s="750">
        <v>87.35</v>
      </c>
      <c r="F110" s="751">
        <v>0.54400000000000004</v>
      </c>
      <c r="G110" s="751">
        <v>0.83489999999999998</v>
      </c>
      <c r="H110" s="750">
        <v>684.36</v>
      </c>
      <c r="I110" s="751">
        <v>5.6765999999999996</v>
      </c>
      <c r="J110" s="751">
        <v>2.5266000000000002</v>
      </c>
      <c r="K110" s="751">
        <v>5.7413999999999996</v>
      </c>
      <c r="L110" s="750">
        <v>6684.81</v>
      </c>
      <c r="M110" s="751">
        <v>23.8992</v>
      </c>
      <c r="N110" s="751">
        <v>1.1132</v>
      </c>
      <c r="O110" s="751">
        <v>24.346800000000002</v>
      </c>
      <c r="P110" s="751">
        <v>30.8367</v>
      </c>
      <c r="Q110" s="751">
        <v>35.067700000000002</v>
      </c>
      <c r="R110" s="750">
        <v>11782.97</v>
      </c>
      <c r="S110" s="750">
        <v>75.099999999999994</v>
      </c>
      <c r="T110" s="750">
        <v>76.349999999999994</v>
      </c>
      <c r="U110" s="596">
        <f t="shared" si="1"/>
        <v>73.47</v>
      </c>
      <c r="V110" s="750">
        <v>71.27</v>
      </c>
      <c r="W110" s="383">
        <v>71.069999999999993</v>
      </c>
      <c r="X110" s="383">
        <v>73.209999999999994</v>
      </c>
      <c r="Y110" s="425">
        <v>69.010000000000005</v>
      </c>
      <c r="Z110" s="425">
        <v>72.459999999999994</v>
      </c>
      <c r="AA110" s="304"/>
      <c r="AB110" s="115">
        <v>7.7005000000000004E-2</v>
      </c>
      <c r="AC110" s="115">
        <v>7.9788999999999999E-2</v>
      </c>
      <c r="AD110" s="377">
        <v>9.7200000000000009E-2</v>
      </c>
      <c r="AE110" s="377">
        <v>8.8300000000000003E-2</v>
      </c>
      <c r="AF110" s="686">
        <v>7.7499999999999999E-2</v>
      </c>
      <c r="AG110" s="93"/>
      <c r="AH110" s="114"/>
      <c r="AI110" s="377"/>
      <c r="AJ110" s="636"/>
      <c r="AK110" s="440"/>
      <c r="AL110" s="377"/>
      <c r="AM110" s="630"/>
      <c r="AN110" s="408"/>
    </row>
    <row r="111" spans="1:40" customFormat="1">
      <c r="A111" s="61">
        <v>39203</v>
      </c>
      <c r="B111" s="751">
        <v>0.73250000000000004</v>
      </c>
      <c r="C111" s="751">
        <v>0.36919999999999997</v>
      </c>
      <c r="D111" s="751">
        <v>0.88849999999999996</v>
      </c>
      <c r="E111" s="750">
        <v>88.43</v>
      </c>
      <c r="F111" s="751">
        <v>0.54190000000000005</v>
      </c>
      <c r="G111" s="751">
        <v>0.80359999999999998</v>
      </c>
      <c r="H111" s="750">
        <v>679.7</v>
      </c>
      <c r="I111" s="751">
        <v>5.6243999999999996</v>
      </c>
      <c r="J111" s="751">
        <v>2.4933000000000001</v>
      </c>
      <c r="K111" s="751">
        <v>5.7282999999999999</v>
      </c>
      <c r="L111" s="750">
        <v>6481.16</v>
      </c>
      <c r="M111" s="751">
        <v>24.130800000000001</v>
      </c>
      <c r="N111" s="751">
        <v>1.1155999999999999</v>
      </c>
      <c r="O111" s="751">
        <v>24.3843</v>
      </c>
      <c r="P111" s="751">
        <v>29.7255</v>
      </c>
      <c r="Q111" s="751">
        <v>34.2468</v>
      </c>
      <c r="R111" s="750">
        <v>11762.05</v>
      </c>
      <c r="S111" s="750">
        <v>74.91</v>
      </c>
      <c r="T111" s="750">
        <v>76.17</v>
      </c>
      <c r="U111" s="596">
        <f t="shared" si="1"/>
        <v>73.25</v>
      </c>
      <c r="V111" s="750">
        <v>71.28</v>
      </c>
      <c r="W111" s="383">
        <v>71.069999999999993</v>
      </c>
      <c r="X111" s="383">
        <v>73.03</v>
      </c>
      <c r="Y111" s="425">
        <v>69.03</v>
      </c>
      <c r="Z111" s="425">
        <v>72.3</v>
      </c>
      <c r="AA111" s="304"/>
      <c r="AB111" s="115">
        <v>7.8865000000000005E-2</v>
      </c>
      <c r="AC111" s="115">
        <v>8.0935000000000007E-2</v>
      </c>
      <c r="AD111" s="377">
        <v>9.9100000000000008E-2</v>
      </c>
      <c r="AE111" s="377">
        <v>8.8399999999999992E-2</v>
      </c>
      <c r="AF111" s="433">
        <v>7.7499999999999999E-2</v>
      </c>
      <c r="AG111" s="93"/>
      <c r="AH111" s="114"/>
      <c r="AI111" s="377"/>
      <c r="AJ111" s="636"/>
      <c r="AK111" s="440"/>
      <c r="AL111" s="377"/>
      <c r="AM111" s="630"/>
      <c r="AN111" s="408"/>
    </row>
    <row r="112" spans="1:40" customFormat="1">
      <c r="A112" s="61">
        <v>39234</v>
      </c>
      <c r="B112" s="751">
        <v>0.75590000000000002</v>
      </c>
      <c r="C112" s="751">
        <v>0.38059999999999999</v>
      </c>
      <c r="D112" s="751">
        <v>0.89800000000000002</v>
      </c>
      <c r="E112" s="750">
        <v>92.66</v>
      </c>
      <c r="F112" s="751">
        <v>0.56340000000000001</v>
      </c>
      <c r="G112" s="751">
        <v>0.80569999999999997</v>
      </c>
      <c r="H112" s="750">
        <v>701.65</v>
      </c>
      <c r="I112" s="751">
        <v>5.7690000000000001</v>
      </c>
      <c r="J112" s="751">
        <v>2.6044999999999998</v>
      </c>
      <c r="K112" s="751">
        <v>5.9065000000000003</v>
      </c>
      <c r="L112" s="750">
        <v>6790.29</v>
      </c>
      <c r="M112" s="751">
        <v>24.5122</v>
      </c>
      <c r="N112" s="751">
        <v>1.1617999999999999</v>
      </c>
      <c r="O112" s="751">
        <v>24.931799999999999</v>
      </c>
      <c r="P112" s="751">
        <v>30.691299999999998</v>
      </c>
      <c r="Q112" s="751">
        <v>34.916800000000002</v>
      </c>
      <c r="R112" s="750">
        <v>12179.91</v>
      </c>
      <c r="S112" s="750">
        <v>77.069999999999993</v>
      </c>
      <c r="T112" s="750">
        <v>78.38</v>
      </c>
      <c r="U112" s="596">
        <f t="shared" si="1"/>
        <v>75.59</v>
      </c>
      <c r="V112" s="750">
        <v>73.59</v>
      </c>
      <c r="W112" s="383">
        <v>73.37</v>
      </c>
      <c r="X112" s="383">
        <v>75.319999999999993</v>
      </c>
      <c r="Y112" s="425">
        <v>71.34</v>
      </c>
      <c r="Z112" s="425">
        <v>74.61</v>
      </c>
      <c r="AA112" s="304"/>
      <c r="AB112" s="115">
        <v>8.1041000000000002E-2</v>
      </c>
      <c r="AC112" s="115">
        <v>8.3214999999999997E-2</v>
      </c>
      <c r="AD112" s="377">
        <v>0.1014</v>
      </c>
      <c r="AE112" s="377">
        <v>9.1600000000000001E-2</v>
      </c>
      <c r="AF112" s="432">
        <v>0.08</v>
      </c>
      <c r="AG112" s="93"/>
      <c r="AH112" s="114"/>
      <c r="AI112" s="377"/>
      <c r="AJ112" s="636"/>
      <c r="AK112" s="440"/>
      <c r="AL112" s="377"/>
      <c r="AM112" s="630"/>
      <c r="AN112" s="408"/>
    </row>
    <row r="113" spans="1:40" customFormat="1">
      <c r="A113" s="61">
        <v>39264</v>
      </c>
      <c r="B113" s="751">
        <v>0.78580000000000005</v>
      </c>
      <c r="C113" s="751">
        <v>0.38640000000000002</v>
      </c>
      <c r="D113" s="751">
        <v>0.90649999999999997</v>
      </c>
      <c r="E113" s="750">
        <v>95.58</v>
      </c>
      <c r="F113" s="751">
        <v>0.57289999999999996</v>
      </c>
      <c r="G113" s="751">
        <v>0.82609999999999995</v>
      </c>
      <c r="H113" s="750">
        <v>721.86</v>
      </c>
      <c r="I113" s="751">
        <v>5.9539999999999997</v>
      </c>
      <c r="J113" s="751">
        <v>2.7031999999999998</v>
      </c>
      <c r="K113" s="751">
        <v>6.1443000000000003</v>
      </c>
      <c r="L113" s="750">
        <v>7121.31</v>
      </c>
      <c r="M113" s="751">
        <v>24.064800000000002</v>
      </c>
      <c r="N113" s="751">
        <v>1.1918</v>
      </c>
      <c r="O113" s="751">
        <v>25.7775</v>
      </c>
      <c r="P113" s="751">
        <v>31.650200000000002</v>
      </c>
      <c r="Q113" s="751">
        <v>35.745399999999997</v>
      </c>
      <c r="R113" s="750">
        <v>12677.24</v>
      </c>
      <c r="S113" s="750">
        <v>78.92</v>
      </c>
      <c r="T113" s="750">
        <v>80.16</v>
      </c>
      <c r="U113" s="596">
        <f t="shared" si="1"/>
        <v>78.580000000000013</v>
      </c>
      <c r="V113" s="750">
        <v>75.42</v>
      </c>
      <c r="W113" s="383">
        <v>75.19</v>
      </c>
      <c r="X113" s="383">
        <v>77.28</v>
      </c>
      <c r="Y113" s="425">
        <v>73.14</v>
      </c>
      <c r="Z113" s="425">
        <v>76.5</v>
      </c>
      <c r="AA113" s="304"/>
      <c r="AB113" s="115">
        <v>8.1986000000000003E-2</v>
      </c>
      <c r="AC113" s="115">
        <v>8.4435999999999997E-2</v>
      </c>
      <c r="AD113" s="377">
        <v>0.10189999999999999</v>
      </c>
      <c r="AE113" s="377">
        <v>9.1899999999999996E-2</v>
      </c>
      <c r="AF113" s="686">
        <v>8.2500000000000004E-2</v>
      </c>
      <c r="AG113" s="93"/>
      <c r="AH113" s="114"/>
      <c r="AI113" s="377"/>
      <c r="AJ113" s="636"/>
      <c r="AK113" s="440"/>
      <c r="AL113" s="377"/>
      <c r="AM113" s="630"/>
      <c r="AN113" s="408"/>
    </row>
    <row r="114" spans="1:40" customFormat="1">
      <c r="A114" s="61">
        <v>39295</v>
      </c>
      <c r="B114" s="751">
        <v>0.72850000000000004</v>
      </c>
      <c r="C114" s="751">
        <v>0.36220000000000002</v>
      </c>
      <c r="D114" s="751">
        <v>0.87660000000000005</v>
      </c>
      <c r="E114" s="750">
        <v>85.16</v>
      </c>
      <c r="F114" s="751">
        <v>0.53469999999999995</v>
      </c>
      <c r="G114" s="751">
        <v>0.77170000000000005</v>
      </c>
      <c r="H114" s="750">
        <v>680.1</v>
      </c>
      <c r="I114" s="751">
        <v>5.5174000000000003</v>
      </c>
      <c r="J114" s="751">
        <v>2.5358999999999998</v>
      </c>
      <c r="K114" s="751">
        <v>5.6940999999999997</v>
      </c>
      <c r="L114" s="750">
        <v>6819.13</v>
      </c>
      <c r="M114" s="751">
        <v>23.046399999999998</v>
      </c>
      <c r="N114" s="751">
        <v>1.1089</v>
      </c>
      <c r="O114" s="751">
        <v>24.007000000000001</v>
      </c>
      <c r="P114" s="751">
        <v>29.603899999999999</v>
      </c>
      <c r="Q114" s="751">
        <v>33.591099999999997</v>
      </c>
      <c r="R114" s="750">
        <v>11807.99</v>
      </c>
      <c r="S114" s="750">
        <v>73.84</v>
      </c>
      <c r="T114" s="750">
        <v>74.95</v>
      </c>
      <c r="U114" s="596">
        <f t="shared" si="1"/>
        <v>72.850000000000009</v>
      </c>
      <c r="V114" s="750">
        <v>70.180000000000007</v>
      </c>
      <c r="W114" s="383">
        <v>69.989999999999995</v>
      </c>
      <c r="X114" s="383">
        <v>71.97</v>
      </c>
      <c r="Y114" s="425">
        <v>68.11</v>
      </c>
      <c r="Z114" s="425">
        <v>71.209999999999994</v>
      </c>
      <c r="AA114" s="304"/>
      <c r="AB114" s="115">
        <v>8.2766999999999993E-2</v>
      </c>
      <c r="AC114" s="115">
        <v>8.7161000000000002E-2</v>
      </c>
      <c r="AD114" s="377">
        <v>0.10400000000000001</v>
      </c>
      <c r="AE114" s="377">
        <v>9.2200000000000004E-2</v>
      </c>
      <c r="AF114" s="433">
        <v>8.2500000000000004E-2</v>
      </c>
      <c r="AG114" s="93"/>
      <c r="AH114" s="114"/>
      <c r="AI114" s="377"/>
      <c r="AJ114" s="636"/>
      <c r="AK114" s="440"/>
      <c r="AL114" s="377"/>
      <c r="AM114" s="630"/>
      <c r="AN114" s="408"/>
    </row>
    <row r="115" spans="1:40" customFormat="1">
      <c r="A115" s="61">
        <v>39326</v>
      </c>
      <c r="B115" s="751">
        <v>0.71709999999999996</v>
      </c>
      <c r="C115" s="751">
        <v>0.35539999999999999</v>
      </c>
      <c r="D115" s="751">
        <v>0.84919999999999995</v>
      </c>
      <c r="E115" s="750">
        <v>82.48</v>
      </c>
      <c r="F115" s="751">
        <v>0.51619999999999999</v>
      </c>
      <c r="G115" s="751">
        <v>0.73760000000000003</v>
      </c>
      <c r="H115" s="750">
        <v>667.18</v>
      </c>
      <c r="I115" s="751">
        <v>5.3956999999999997</v>
      </c>
      <c r="J115" s="751">
        <v>2.4929000000000001</v>
      </c>
      <c r="K115" s="751">
        <v>5.5820999999999996</v>
      </c>
      <c r="L115" s="750">
        <v>6678.78</v>
      </c>
      <c r="M115" s="751">
        <v>23.135899999999999</v>
      </c>
      <c r="N115" s="751">
        <v>1.0848</v>
      </c>
      <c r="O115" s="751">
        <v>23.686499999999999</v>
      </c>
      <c r="P115" s="751">
        <v>28.7973</v>
      </c>
      <c r="Q115" s="751">
        <v>32.988799999999998</v>
      </c>
      <c r="R115" s="750">
        <v>11612.84</v>
      </c>
      <c r="S115" s="750">
        <v>71.989999999999995</v>
      </c>
      <c r="T115" s="750">
        <v>73.069999999999993</v>
      </c>
      <c r="U115" s="596">
        <f t="shared" si="1"/>
        <v>71.709999999999994</v>
      </c>
      <c r="V115" s="750">
        <v>68.33</v>
      </c>
      <c r="W115" s="383">
        <v>68.150000000000006</v>
      </c>
      <c r="X115" s="383">
        <v>70.16</v>
      </c>
      <c r="Y115" s="425">
        <v>66.31</v>
      </c>
      <c r="Z115" s="425">
        <v>69.41</v>
      </c>
      <c r="AA115" s="304"/>
      <c r="AB115" s="115">
        <v>8.015499999999999E-2</v>
      </c>
      <c r="AC115" s="115">
        <v>8.8065000000000004E-2</v>
      </c>
      <c r="AD115" s="377">
        <v>0.10400000000000001</v>
      </c>
      <c r="AE115" s="377">
        <v>9.1199999999999989E-2</v>
      </c>
      <c r="AF115" s="501">
        <v>8.2500000000000004E-2</v>
      </c>
      <c r="AG115" s="93"/>
      <c r="AH115" s="114"/>
      <c r="AI115" s="377"/>
      <c r="AJ115" s="636"/>
      <c r="AK115" s="440"/>
      <c r="AL115" s="377"/>
      <c r="AM115" s="630"/>
      <c r="AN115" s="408"/>
    </row>
    <row r="116" spans="1:40" customFormat="1">
      <c r="A116" s="61">
        <v>39356</v>
      </c>
      <c r="B116" s="751">
        <v>0.76060000000000005</v>
      </c>
      <c r="C116" s="751">
        <v>0.37219999999999998</v>
      </c>
      <c r="D116" s="751">
        <v>0.84640000000000004</v>
      </c>
      <c r="E116" s="750">
        <v>88.17</v>
      </c>
      <c r="F116" s="751">
        <v>0.53480000000000005</v>
      </c>
      <c r="G116" s="751">
        <v>0.74360000000000004</v>
      </c>
      <c r="H116" s="750">
        <v>696.22</v>
      </c>
      <c r="I116" s="751">
        <v>5.7069999999999999</v>
      </c>
      <c r="J116" s="751">
        <v>2.5693999999999999</v>
      </c>
      <c r="K116" s="751">
        <v>5.8992000000000004</v>
      </c>
      <c r="L116" s="750">
        <v>6922.83</v>
      </c>
      <c r="M116" s="751">
        <v>24.031300000000002</v>
      </c>
      <c r="N116" s="751">
        <v>1.1160000000000001</v>
      </c>
      <c r="O116" s="751">
        <v>24.770399999999999</v>
      </c>
      <c r="P116" s="751">
        <v>29.939800000000002</v>
      </c>
      <c r="Q116" s="751">
        <v>33.573599999999999</v>
      </c>
      <c r="R116" s="750">
        <v>12225.8</v>
      </c>
      <c r="S116" s="750">
        <v>74.63</v>
      </c>
      <c r="T116" s="750">
        <v>75.72</v>
      </c>
      <c r="U116" s="596">
        <f t="shared" si="1"/>
        <v>76.06</v>
      </c>
      <c r="V116" s="750">
        <v>71.2</v>
      </c>
      <c r="W116" s="383">
        <v>71.02</v>
      </c>
      <c r="X116" s="383">
        <v>73.17</v>
      </c>
      <c r="Y116" s="425">
        <v>69.11</v>
      </c>
      <c r="Z116" s="425">
        <v>72.37</v>
      </c>
      <c r="AA116" s="304"/>
      <c r="AB116" s="115">
        <v>8.0748E-2</v>
      </c>
      <c r="AC116" s="115">
        <v>8.6763999999999994E-2</v>
      </c>
      <c r="AD116" s="377">
        <v>0.10400000000000001</v>
      </c>
      <c r="AE116" s="377">
        <v>9.1400000000000009E-2</v>
      </c>
      <c r="AF116" s="501">
        <v>8.2500000000000004E-2</v>
      </c>
      <c r="AG116" s="93"/>
      <c r="AH116" s="114"/>
      <c r="AI116" s="377"/>
      <c r="AJ116" s="636"/>
      <c r="AK116" s="440"/>
      <c r="AL116" s="377"/>
      <c r="AM116" s="630"/>
      <c r="AN116" s="408"/>
    </row>
    <row r="117" spans="1:40" customFormat="1">
      <c r="A117" s="61">
        <v>39387</v>
      </c>
      <c r="B117" s="751">
        <v>0.76239999999999997</v>
      </c>
      <c r="C117" s="751">
        <v>0.36809999999999998</v>
      </c>
      <c r="D117" s="751">
        <v>0.84989999999999999</v>
      </c>
      <c r="E117" s="750">
        <v>84.69</v>
      </c>
      <c r="F117" s="751">
        <v>0.51970000000000005</v>
      </c>
      <c r="G117" s="751">
        <v>0.73619999999999997</v>
      </c>
      <c r="H117" s="750">
        <v>698.47</v>
      </c>
      <c r="I117" s="751">
        <v>5.6627999999999998</v>
      </c>
      <c r="J117" s="751">
        <v>2.5569999999999999</v>
      </c>
      <c r="K117" s="751">
        <v>5.9287999999999998</v>
      </c>
      <c r="L117" s="750">
        <v>7046.11</v>
      </c>
      <c r="M117" s="751">
        <v>25.688600000000001</v>
      </c>
      <c r="N117" s="751">
        <v>1.1036999999999999</v>
      </c>
      <c r="O117" s="751">
        <v>24.658899999999999</v>
      </c>
      <c r="P117" s="751">
        <v>29.977</v>
      </c>
      <c r="Q117" s="751">
        <v>32.798499999999997</v>
      </c>
      <c r="R117" s="750">
        <v>12241.79</v>
      </c>
      <c r="S117" s="750">
        <v>74.06</v>
      </c>
      <c r="T117" s="750">
        <v>75.010000000000005</v>
      </c>
      <c r="U117" s="596">
        <f t="shared" si="1"/>
        <v>76.239999999999995</v>
      </c>
      <c r="V117" s="750">
        <v>70.260000000000005</v>
      </c>
      <c r="W117" s="383">
        <v>70.08</v>
      </c>
      <c r="X117" s="383">
        <v>72.41</v>
      </c>
      <c r="Y117" s="425">
        <v>68.09</v>
      </c>
      <c r="Z117" s="425">
        <v>71.5</v>
      </c>
      <c r="AA117" s="304"/>
      <c r="AB117" s="115">
        <v>8.3315E-2</v>
      </c>
      <c r="AC117" s="115">
        <v>8.7291000000000007E-2</v>
      </c>
      <c r="AD117" s="377">
        <v>0.10400000000000001</v>
      </c>
      <c r="AE117" s="377">
        <v>9.2600000000000002E-2</v>
      </c>
      <c r="AF117" s="501">
        <v>8.2500000000000004E-2</v>
      </c>
      <c r="AG117" s="93"/>
      <c r="AH117" s="114"/>
      <c r="AI117" s="377"/>
      <c r="AJ117" s="636"/>
      <c r="AK117" s="440"/>
      <c r="AL117" s="377"/>
      <c r="AM117" s="630"/>
      <c r="AN117" s="408"/>
    </row>
    <row r="118" spans="1:40" customFormat="1">
      <c r="A118" s="61">
        <v>39417</v>
      </c>
      <c r="B118" s="751">
        <v>0.76859999999999995</v>
      </c>
      <c r="C118" s="751">
        <v>0.38009999999999999</v>
      </c>
      <c r="D118" s="751">
        <v>0.88109999999999999</v>
      </c>
      <c r="E118" s="750">
        <v>86.26</v>
      </c>
      <c r="F118" s="751">
        <v>0.52759999999999996</v>
      </c>
      <c r="G118" s="751">
        <v>0.77100000000000002</v>
      </c>
      <c r="H118" s="750">
        <v>714.95</v>
      </c>
      <c r="I118" s="751">
        <v>5.6688000000000001</v>
      </c>
      <c r="J118" s="751">
        <v>2.5646</v>
      </c>
      <c r="K118" s="751">
        <v>5.9928999999999997</v>
      </c>
      <c r="L118" s="750">
        <v>7183.02</v>
      </c>
      <c r="M118" s="751">
        <v>25.915400000000002</v>
      </c>
      <c r="N118" s="751">
        <v>1.1140000000000001</v>
      </c>
      <c r="O118" s="751">
        <v>24.899000000000001</v>
      </c>
      <c r="P118" s="751">
        <v>30.278400000000001</v>
      </c>
      <c r="Q118" s="751">
        <v>31.9071</v>
      </c>
      <c r="R118" s="750">
        <v>12323.79</v>
      </c>
      <c r="S118" s="750">
        <v>75.430000000000007</v>
      </c>
      <c r="T118" s="750">
        <v>76.41</v>
      </c>
      <c r="U118" s="596">
        <f t="shared" si="1"/>
        <v>76.86</v>
      </c>
      <c r="V118" s="750">
        <v>71.58</v>
      </c>
      <c r="W118" s="383">
        <v>71.400000000000006</v>
      </c>
      <c r="X118" s="383">
        <v>73.66</v>
      </c>
      <c r="Y118" s="425">
        <v>69.430000000000007</v>
      </c>
      <c r="Z118" s="425">
        <v>72.77</v>
      </c>
      <c r="AA118" s="304"/>
      <c r="AB118" s="115">
        <v>8.1753000000000006E-2</v>
      </c>
      <c r="AC118" s="115">
        <v>8.8979000000000003E-2</v>
      </c>
      <c r="AD118" s="377">
        <v>0.10400000000000001</v>
      </c>
      <c r="AE118" s="377">
        <v>9.3800000000000008E-2</v>
      </c>
      <c r="AF118" s="501">
        <v>8.2500000000000004E-2</v>
      </c>
      <c r="AG118" s="93"/>
      <c r="AH118" s="114"/>
      <c r="AI118" s="377"/>
      <c r="AJ118" s="636"/>
      <c r="AK118" s="440"/>
      <c r="AL118" s="377"/>
      <c r="AM118" s="630"/>
      <c r="AN118" s="408"/>
    </row>
    <row r="119" spans="1:40" customFormat="1">
      <c r="A119" s="61">
        <v>39448</v>
      </c>
      <c r="B119" s="751">
        <v>0.77180000000000004</v>
      </c>
      <c r="C119" s="751">
        <v>0.3921</v>
      </c>
      <c r="D119" s="751">
        <v>0.87580000000000002</v>
      </c>
      <c r="E119" s="750">
        <v>83.17</v>
      </c>
      <c r="F119" s="751">
        <v>0.52439999999999998</v>
      </c>
      <c r="G119" s="751">
        <v>0.78080000000000005</v>
      </c>
      <c r="H119" s="750">
        <v>727.59</v>
      </c>
      <c r="I119" s="751">
        <v>5.5907</v>
      </c>
      <c r="J119" s="751">
        <v>2.5230000000000001</v>
      </c>
      <c r="K119" s="751">
        <v>6.0243000000000002</v>
      </c>
      <c r="L119" s="750">
        <v>7259.31</v>
      </c>
      <c r="M119" s="751">
        <v>25.617599999999999</v>
      </c>
      <c r="N119" s="751">
        <v>1.1049</v>
      </c>
      <c r="O119" s="751">
        <v>24.9741</v>
      </c>
      <c r="P119" s="751">
        <v>30.306100000000001</v>
      </c>
      <c r="Q119" s="751">
        <v>31.403600000000001</v>
      </c>
      <c r="R119" s="750">
        <v>12333.62</v>
      </c>
      <c r="S119" s="750">
        <v>75</v>
      </c>
      <c r="T119" s="750">
        <v>75.88</v>
      </c>
      <c r="U119" s="596">
        <f t="shared" si="1"/>
        <v>77.180000000000007</v>
      </c>
      <c r="V119" s="750">
        <v>71.239999999999995</v>
      </c>
      <c r="W119" s="383">
        <v>71.06</v>
      </c>
      <c r="X119" s="383">
        <v>73.349999999999994</v>
      </c>
      <c r="Y119" s="425">
        <v>69.05</v>
      </c>
      <c r="Z119" s="425">
        <v>72.42</v>
      </c>
      <c r="AA119" s="304"/>
      <c r="AB119" s="115">
        <v>8.1562999999999997E-2</v>
      </c>
      <c r="AC119" s="115">
        <v>8.7499999999999994E-2</v>
      </c>
      <c r="AD119" s="377">
        <v>0.1041</v>
      </c>
      <c r="AE119" s="377">
        <v>9.5000000000000001E-2</v>
      </c>
      <c r="AF119" s="501">
        <v>8.2500000000000004E-2</v>
      </c>
      <c r="AG119" s="93"/>
      <c r="AH119" s="114"/>
      <c r="AI119" s="377"/>
      <c r="AJ119" s="636"/>
      <c r="AK119" s="440"/>
      <c r="AL119" s="377"/>
      <c r="AM119" s="630"/>
      <c r="AN119" s="408"/>
    </row>
    <row r="120" spans="1:40" customFormat="1">
      <c r="A120" s="61">
        <v>39479</v>
      </c>
      <c r="B120" s="751">
        <v>0.79679999999999995</v>
      </c>
      <c r="C120" s="751">
        <v>0.40570000000000001</v>
      </c>
      <c r="D120" s="751">
        <v>0.87329999999999997</v>
      </c>
      <c r="E120" s="750">
        <v>85.43</v>
      </c>
      <c r="F120" s="751">
        <v>0.54020000000000001</v>
      </c>
      <c r="G120" s="751">
        <v>0.79710000000000003</v>
      </c>
      <c r="H120" s="750">
        <v>752.5</v>
      </c>
      <c r="I120" s="751">
        <v>5.7118000000000002</v>
      </c>
      <c r="J120" s="751">
        <v>2.5699000000000001</v>
      </c>
      <c r="K120" s="751">
        <v>6.2126000000000001</v>
      </c>
      <c r="L120" s="750">
        <v>7320.83</v>
      </c>
      <c r="M120" s="751">
        <v>25.990300000000001</v>
      </c>
      <c r="N120" s="751">
        <v>1.1246</v>
      </c>
      <c r="O120" s="751">
        <v>25.229800000000001</v>
      </c>
      <c r="P120" s="751">
        <v>31.6309</v>
      </c>
      <c r="Q120" s="751">
        <v>32.303800000000003</v>
      </c>
      <c r="R120" s="750">
        <v>12708.68</v>
      </c>
      <c r="S120" s="750">
        <v>76.44</v>
      </c>
      <c r="T120" s="750">
        <v>77.08</v>
      </c>
      <c r="U120" s="596">
        <f t="shared" si="1"/>
        <v>79.679999999999993</v>
      </c>
      <c r="V120" s="750">
        <v>72.959999999999994</v>
      </c>
      <c r="W120" s="383">
        <v>72.790000000000006</v>
      </c>
      <c r="X120" s="383">
        <v>75.11</v>
      </c>
      <c r="Y120" s="425">
        <v>70.69</v>
      </c>
      <c r="Z120" s="425">
        <v>74</v>
      </c>
      <c r="AA120" s="304"/>
      <c r="AB120" s="115">
        <v>8.199999999999999E-2</v>
      </c>
      <c r="AC120" s="115">
        <v>8.8164999999999993E-2</v>
      </c>
      <c r="AD120" s="377">
        <v>0.1051</v>
      </c>
      <c r="AE120" s="377">
        <v>9.5500000000000002E-2</v>
      </c>
      <c r="AF120" s="501">
        <v>8.2500000000000004E-2</v>
      </c>
      <c r="AG120" s="93"/>
      <c r="AH120" s="114"/>
      <c r="AI120" s="377"/>
      <c r="AJ120" s="636"/>
      <c r="AK120" s="440"/>
      <c r="AL120" s="377"/>
      <c r="AM120" s="630"/>
      <c r="AN120" s="408"/>
    </row>
    <row r="121" spans="1:40" customFormat="1">
      <c r="A121" s="61">
        <v>39508</v>
      </c>
      <c r="B121" s="751">
        <v>0.80269999999999997</v>
      </c>
      <c r="C121" s="751">
        <v>0.4007</v>
      </c>
      <c r="D121" s="751">
        <v>0.8669</v>
      </c>
      <c r="E121" s="750">
        <v>81.06</v>
      </c>
      <c r="F121" s="751">
        <v>0.51759999999999995</v>
      </c>
      <c r="G121" s="751">
        <v>0.80159999999999998</v>
      </c>
      <c r="H121" s="750">
        <v>784.13</v>
      </c>
      <c r="I121" s="751">
        <v>5.6836000000000002</v>
      </c>
      <c r="J121" s="751">
        <v>2.5579999999999998</v>
      </c>
      <c r="K121" s="751">
        <v>6.2462999999999997</v>
      </c>
      <c r="L121" s="750">
        <v>7353.14</v>
      </c>
      <c r="M121" s="751">
        <v>25.2591</v>
      </c>
      <c r="N121" s="751">
        <v>1.1115999999999999</v>
      </c>
      <c r="O121" s="751">
        <v>24.569600000000001</v>
      </c>
      <c r="P121" s="751">
        <v>32.315800000000003</v>
      </c>
      <c r="Q121" s="751">
        <v>33.120600000000003</v>
      </c>
      <c r="R121" s="750">
        <v>12778.72</v>
      </c>
      <c r="S121" s="750">
        <v>75.5</v>
      </c>
      <c r="T121" s="750">
        <v>76.05</v>
      </c>
      <c r="U121" s="596">
        <f t="shared" si="1"/>
        <v>80.27</v>
      </c>
      <c r="V121" s="750">
        <v>71.58</v>
      </c>
      <c r="W121" s="383">
        <v>71.400000000000006</v>
      </c>
      <c r="X121" s="383">
        <v>74</v>
      </c>
      <c r="Y121" s="425">
        <v>69.3</v>
      </c>
      <c r="Z121" s="425">
        <v>72.86</v>
      </c>
      <c r="AA121" s="304"/>
      <c r="AB121" s="115">
        <v>8.0975000000000005E-2</v>
      </c>
      <c r="AC121" s="115">
        <v>8.9057999999999998E-2</v>
      </c>
      <c r="AD121" s="377">
        <v>0.1056</v>
      </c>
      <c r="AE121" s="377">
        <v>9.6300000000000011E-2</v>
      </c>
      <c r="AF121" s="501">
        <v>8.2500000000000004E-2</v>
      </c>
      <c r="AG121" s="93"/>
      <c r="AH121" s="114"/>
      <c r="AI121" s="377"/>
      <c r="AJ121" s="636"/>
      <c r="AK121" s="440"/>
      <c r="AL121" s="377"/>
      <c r="AM121" s="630"/>
      <c r="AN121" s="408"/>
    </row>
    <row r="122" spans="1:40" customFormat="1">
      <c r="A122" s="61">
        <v>39539</v>
      </c>
      <c r="B122" s="751">
        <v>0.79</v>
      </c>
      <c r="C122" s="751">
        <v>0.39889999999999998</v>
      </c>
      <c r="D122" s="751">
        <v>0.85</v>
      </c>
      <c r="E122" s="750">
        <v>80.94</v>
      </c>
      <c r="F122" s="751">
        <v>0.50119999999999998</v>
      </c>
      <c r="G122" s="751">
        <v>0.80069999999999997</v>
      </c>
      <c r="H122" s="750">
        <v>778.58</v>
      </c>
      <c r="I122" s="751">
        <v>5.5305999999999997</v>
      </c>
      <c r="J122" s="751">
        <v>2.5007999999999999</v>
      </c>
      <c r="K122" s="751">
        <v>6.1547999999999998</v>
      </c>
      <c r="L122" s="750">
        <v>7269.77</v>
      </c>
      <c r="M122" s="751">
        <v>24.944600000000001</v>
      </c>
      <c r="N122" s="751">
        <v>1.0786</v>
      </c>
      <c r="O122" s="751">
        <v>23.984300000000001</v>
      </c>
      <c r="P122" s="751">
        <v>31.559799999999999</v>
      </c>
      <c r="Q122" s="751">
        <v>33.013300000000001</v>
      </c>
      <c r="R122" s="750">
        <v>12732.21</v>
      </c>
      <c r="S122" s="750">
        <v>74.16</v>
      </c>
      <c r="T122" s="750">
        <v>74.709999999999994</v>
      </c>
      <c r="U122" s="596">
        <f t="shared" si="1"/>
        <v>79</v>
      </c>
      <c r="V122" s="750">
        <v>70.31</v>
      </c>
      <c r="W122" s="383">
        <v>70.13</v>
      </c>
      <c r="X122" s="383">
        <v>72.67</v>
      </c>
      <c r="Y122" s="425">
        <v>68.2</v>
      </c>
      <c r="Z122" s="425">
        <v>71.63</v>
      </c>
      <c r="AA122" s="304"/>
      <c r="AB122" s="115">
        <v>8.0533000000000007E-2</v>
      </c>
      <c r="AC122" s="115">
        <v>8.8686000000000001E-2</v>
      </c>
      <c r="AD122" s="377">
        <v>0.1056</v>
      </c>
      <c r="AE122" s="377">
        <v>9.6199999999999994E-2</v>
      </c>
      <c r="AF122" s="501">
        <v>8.2500000000000004E-2</v>
      </c>
      <c r="AG122" s="93"/>
      <c r="AH122" s="114"/>
      <c r="AI122" s="377"/>
      <c r="AJ122" s="636"/>
      <c r="AK122" s="440"/>
      <c r="AL122" s="377"/>
      <c r="AM122" s="630"/>
      <c r="AN122" s="408"/>
    </row>
    <row r="123" spans="1:40" customFormat="1">
      <c r="A123" s="61">
        <v>39569</v>
      </c>
      <c r="B123" s="751">
        <v>0.77690000000000003</v>
      </c>
      <c r="C123" s="751">
        <v>0.39510000000000001</v>
      </c>
      <c r="D123" s="751">
        <v>0.81879999999999997</v>
      </c>
      <c r="E123" s="750">
        <v>81</v>
      </c>
      <c r="F123" s="751">
        <v>0.49919999999999998</v>
      </c>
      <c r="G123" s="751">
        <v>0.77729999999999999</v>
      </c>
      <c r="H123" s="750">
        <v>802.33</v>
      </c>
      <c r="I123" s="751">
        <v>5.4185999999999996</v>
      </c>
      <c r="J123" s="751">
        <v>2.4956</v>
      </c>
      <c r="K123" s="751">
        <v>6.0585000000000004</v>
      </c>
      <c r="L123" s="750">
        <v>7201.96</v>
      </c>
      <c r="M123" s="751">
        <v>24.894200000000001</v>
      </c>
      <c r="N123" s="751">
        <v>1.0610999999999999</v>
      </c>
      <c r="O123" s="751">
        <v>23.7578</v>
      </c>
      <c r="P123" s="751">
        <v>32.648899999999998</v>
      </c>
      <c r="Q123" s="751">
        <v>33.339700000000001</v>
      </c>
      <c r="R123" s="750">
        <v>12564.48</v>
      </c>
      <c r="S123" s="750">
        <v>73.069999999999993</v>
      </c>
      <c r="T123" s="750">
        <v>73.59</v>
      </c>
      <c r="U123" s="596">
        <f t="shared" si="1"/>
        <v>77.69</v>
      </c>
      <c r="V123" s="750">
        <v>69.319999999999993</v>
      </c>
      <c r="W123" s="383">
        <v>69.16</v>
      </c>
      <c r="X123" s="383">
        <v>71.739999999999995</v>
      </c>
      <c r="Y123" s="425">
        <v>67.239999999999995</v>
      </c>
      <c r="Z123" s="425">
        <v>70.709999999999994</v>
      </c>
      <c r="AA123" s="304"/>
      <c r="AB123" s="115">
        <v>8.0595E-2</v>
      </c>
      <c r="AC123" s="115">
        <v>8.7058999999999997E-2</v>
      </c>
      <c r="AD123" s="377">
        <v>0.1072</v>
      </c>
      <c r="AE123" s="377">
        <v>9.3399999999999997E-2</v>
      </c>
      <c r="AF123" s="501">
        <v>8.2500000000000004E-2</v>
      </c>
      <c r="AG123" s="93"/>
      <c r="AH123" s="114"/>
      <c r="AI123" s="377"/>
      <c r="AJ123" s="636"/>
      <c r="AK123" s="440"/>
      <c r="AL123" s="377"/>
      <c r="AM123" s="630"/>
      <c r="AN123" s="408"/>
    </row>
    <row r="124" spans="1:40" customFormat="1">
      <c r="A124" s="61">
        <v>39600</v>
      </c>
      <c r="B124" s="751">
        <v>0.76070000000000004</v>
      </c>
      <c r="C124" s="751">
        <v>0.38700000000000001</v>
      </c>
      <c r="D124" s="751">
        <v>0.79969999999999997</v>
      </c>
      <c r="E124" s="750">
        <v>81.319999999999993</v>
      </c>
      <c r="F124" s="751">
        <v>0.48880000000000001</v>
      </c>
      <c r="G124" s="751">
        <v>0.7732</v>
      </c>
      <c r="H124" s="750">
        <v>784.37</v>
      </c>
      <c r="I124" s="751">
        <v>5.2492000000000001</v>
      </c>
      <c r="J124" s="751">
        <v>2.4775999999999998</v>
      </c>
      <c r="K124" s="751">
        <v>5.9391999999999996</v>
      </c>
      <c r="L124" s="750">
        <v>7065.46</v>
      </c>
      <c r="M124" s="751">
        <v>25.244399999999999</v>
      </c>
      <c r="N124" s="751">
        <v>1.0407999999999999</v>
      </c>
      <c r="O124" s="751">
        <v>23.100300000000001</v>
      </c>
      <c r="P124" s="751">
        <v>32.543199999999999</v>
      </c>
      <c r="Q124" s="751">
        <v>33.747100000000003</v>
      </c>
      <c r="R124" s="750">
        <v>12577.97</v>
      </c>
      <c r="S124" s="750">
        <v>71.760000000000005</v>
      </c>
      <c r="T124" s="750">
        <v>72.2</v>
      </c>
      <c r="U124" s="596">
        <f t="shared" si="1"/>
        <v>76.070000000000007</v>
      </c>
      <c r="V124" s="750">
        <v>68.11</v>
      </c>
      <c r="W124" s="383">
        <v>67.95</v>
      </c>
      <c r="X124" s="383">
        <v>70.430000000000007</v>
      </c>
      <c r="Y124" s="425">
        <v>66.05</v>
      </c>
      <c r="Z124" s="425">
        <v>69.36</v>
      </c>
      <c r="AA124" s="304"/>
      <c r="AB124" s="115">
        <v>8.2085000000000005E-2</v>
      </c>
      <c r="AC124" s="115">
        <v>8.678000000000001E-2</v>
      </c>
      <c r="AD124" s="377">
        <v>0.1072</v>
      </c>
      <c r="AE124" s="377">
        <v>9.1999999999999998E-2</v>
      </c>
      <c r="AF124" s="433">
        <v>8.2500000000000004E-2</v>
      </c>
      <c r="AG124" s="93"/>
      <c r="AH124" s="114"/>
      <c r="AI124" s="377"/>
      <c r="AJ124" s="636"/>
      <c r="AK124" s="440"/>
      <c r="AL124" s="377"/>
      <c r="AM124" s="630"/>
      <c r="AN124" s="408"/>
    </row>
    <row r="125" spans="1:40" customFormat="1">
      <c r="A125" s="61">
        <v>39630</v>
      </c>
      <c r="B125" s="751">
        <v>0.75529999999999997</v>
      </c>
      <c r="C125" s="751">
        <v>0.37980000000000003</v>
      </c>
      <c r="D125" s="751">
        <v>0.78480000000000005</v>
      </c>
      <c r="E125" s="750">
        <v>80.66</v>
      </c>
      <c r="F125" s="751">
        <v>0.47910000000000003</v>
      </c>
      <c r="G125" s="751">
        <v>0.76529999999999998</v>
      </c>
      <c r="H125" s="750">
        <v>769.44</v>
      </c>
      <c r="I125" s="751">
        <v>5.1649000000000003</v>
      </c>
      <c r="J125" s="751">
        <v>2.4556</v>
      </c>
      <c r="K125" s="751">
        <v>5.8914999999999997</v>
      </c>
      <c r="L125" s="750">
        <v>6921.66</v>
      </c>
      <c r="M125" s="751">
        <v>25.298400000000001</v>
      </c>
      <c r="N125" s="751">
        <v>1.0266</v>
      </c>
      <c r="O125" s="751">
        <v>22.956600000000002</v>
      </c>
      <c r="P125" s="751">
        <v>32.302900000000001</v>
      </c>
      <c r="Q125" s="751">
        <v>33.867400000000004</v>
      </c>
      <c r="R125" s="750">
        <v>12694.34</v>
      </c>
      <c r="S125" s="750">
        <v>70.77</v>
      </c>
      <c r="T125" s="750">
        <v>71.37</v>
      </c>
      <c r="U125" s="596">
        <f t="shared" si="1"/>
        <v>75.53</v>
      </c>
      <c r="V125" s="750">
        <v>67.180000000000007</v>
      </c>
      <c r="W125" s="383">
        <v>67.02</v>
      </c>
      <c r="X125" s="383">
        <v>69.48</v>
      </c>
      <c r="Y125" s="425">
        <v>65.28</v>
      </c>
      <c r="Z125" s="425">
        <v>68.56</v>
      </c>
      <c r="AA125" s="304"/>
      <c r="AB125" s="115">
        <v>8.0336000000000005E-2</v>
      </c>
      <c r="AC125" s="115">
        <v>8.4587000000000009E-2</v>
      </c>
      <c r="AD125" s="377">
        <v>0.1072</v>
      </c>
      <c r="AE125" s="377">
        <v>9.0299999999999991E-2</v>
      </c>
      <c r="AF125" s="432">
        <v>0.08</v>
      </c>
      <c r="AG125" s="93"/>
      <c r="AH125" s="114"/>
      <c r="AI125" s="377"/>
      <c r="AJ125" s="636"/>
      <c r="AK125" s="440"/>
      <c r="AL125" s="377"/>
      <c r="AM125" s="630"/>
      <c r="AN125" s="408"/>
    </row>
    <row r="126" spans="1:40" customFormat="1">
      <c r="A126" s="61">
        <v>39661</v>
      </c>
      <c r="B126" s="751">
        <v>0.71020000000000005</v>
      </c>
      <c r="C126" s="751">
        <v>0.37530000000000002</v>
      </c>
      <c r="D126" s="751">
        <v>0.80310000000000004</v>
      </c>
      <c r="E126" s="750">
        <v>77.62</v>
      </c>
      <c r="F126" s="751">
        <v>0.47389999999999999</v>
      </c>
      <c r="G126" s="751">
        <v>0.74690000000000001</v>
      </c>
      <c r="H126" s="750">
        <v>739.82</v>
      </c>
      <c r="I126" s="751">
        <v>4.8662000000000001</v>
      </c>
      <c r="J126" s="751">
        <v>2.3593000000000002</v>
      </c>
      <c r="K126" s="751">
        <v>5.5449999999999999</v>
      </c>
      <c r="L126" s="750">
        <v>6494.77</v>
      </c>
      <c r="M126" s="751">
        <v>24.014600000000002</v>
      </c>
      <c r="N126" s="751">
        <v>0.996</v>
      </c>
      <c r="O126" s="751">
        <v>22.1373</v>
      </c>
      <c r="P126" s="751">
        <v>30.485499999999998</v>
      </c>
      <c r="Q126" s="751">
        <v>31.947099999999999</v>
      </c>
      <c r="R126" s="750">
        <v>11799.23</v>
      </c>
      <c r="S126" s="750">
        <v>68.989999999999995</v>
      </c>
      <c r="T126" s="750">
        <v>69.989999999999995</v>
      </c>
      <c r="U126" s="596">
        <f t="shared" si="1"/>
        <v>71.02000000000001</v>
      </c>
      <c r="V126" s="750">
        <v>65.52</v>
      </c>
      <c r="W126" s="383">
        <v>65.349999999999994</v>
      </c>
      <c r="X126" s="383">
        <v>67.36</v>
      </c>
      <c r="Y126" s="425">
        <v>64.040000000000006</v>
      </c>
      <c r="Z126" s="425">
        <v>66.91</v>
      </c>
      <c r="AA126" s="304"/>
      <c r="AB126" s="115">
        <v>7.8916E-2</v>
      </c>
      <c r="AC126" s="115">
        <v>8.201E-2</v>
      </c>
      <c r="AD126" s="377">
        <v>0.1072</v>
      </c>
      <c r="AE126" s="377">
        <v>8.9600000000000013E-2</v>
      </c>
      <c r="AF126" s="433">
        <v>0.08</v>
      </c>
      <c r="AG126" s="93"/>
      <c r="AH126" s="114"/>
      <c r="AI126" s="377"/>
      <c r="AJ126" s="636"/>
      <c r="AK126" s="440"/>
      <c r="AL126" s="377"/>
      <c r="AM126" s="630"/>
      <c r="AN126" s="408"/>
    </row>
    <row r="127" spans="1:40" customFormat="1">
      <c r="A127" s="61">
        <v>39692</v>
      </c>
      <c r="B127" s="751">
        <v>0.67479999999999996</v>
      </c>
      <c r="C127" s="751">
        <v>0.37490000000000001</v>
      </c>
      <c r="D127" s="751">
        <v>0.82240000000000002</v>
      </c>
      <c r="E127" s="750">
        <v>71.989999999999995</v>
      </c>
      <c r="F127" s="751">
        <v>0.46889999999999998</v>
      </c>
      <c r="G127" s="751">
        <v>0.71409999999999996</v>
      </c>
      <c r="H127" s="750">
        <v>761.87</v>
      </c>
      <c r="I127" s="751">
        <v>4.6134000000000004</v>
      </c>
      <c r="J127" s="751">
        <v>2.3214999999999999</v>
      </c>
      <c r="K127" s="751">
        <v>5.2561999999999998</v>
      </c>
      <c r="L127" s="750">
        <v>6297.71</v>
      </c>
      <c r="M127" s="751">
        <v>23.133800000000001</v>
      </c>
      <c r="N127" s="751">
        <v>0.96399999999999997</v>
      </c>
      <c r="O127" s="751">
        <v>21.553799999999999</v>
      </c>
      <c r="P127" s="751">
        <v>30.696200000000001</v>
      </c>
      <c r="Q127" s="751">
        <v>31.533799999999999</v>
      </c>
      <c r="R127" s="750">
        <v>11210.99</v>
      </c>
      <c r="S127" s="750">
        <v>67.540000000000006</v>
      </c>
      <c r="T127" s="750">
        <v>68.66</v>
      </c>
      <c r="U127" s="596">
        <f t="shared" si="1"/>
        <v>67.47999999999999</v>
      </c>
      <c r="V127" s="750">
        <v>63.82</v>
      </c>
      <c r="W127" s="383">
        <v>63.66</v>
      </c>
      <c r="X127" s="383">
        <v>65.48</v>
      </c>
      <c r="Y127" s="425">
        <v>62.5</v>
      </c>
      <c r="Z127" s="425">
        <v>65.2</v>
      </c>
      <c r="AA127" s="304"/>
      <c r="AB127" s="115">
        <v>7.517299999999999E-2</v>
      </c>
      <c r="AC127" s="115">
        <v>7.9467999999999997E-2</v>
      </c>
      <c r="AD127" s="377">
        <v>0.1026</v>
      </c>
      <c r="AE127" s="377">
        <v>8.6199999999999999E-2</v>
      </c>
      <c r="AF127" s="432">
        <v>7.4999999999999997E-2</v>
      </c>
      <c r="AG127" s="93"/>
      <c r="AH127" s="114"/>
      <c r="AI127" s="377"/>
      <c r="AJ127" s="636"/>
      <c r="AK127" s="440"/>
      <c r="AL127" s="377"/>
      <c r="AM127" s="630"/>
      <c r="AN127" s="408"/>
    </row>
    <row r="128" spans="1:40" customFormat="1">
      <c r="A128" s="61">
        <v>39722</v>
      </c>
      <c r="B128" s="751">
        <v>0.61370000000000002</v>
      </c>
      <c r="C128" s="751">
        <v>0.3604</v>
      </c>
      <c r="D128" s="751">
        <v>0.88090000000000002</v>
      </c>
      <c r="E128" s="750">
        <v>61.99</v>
      </c>
      <c r="F128" s="751">
        <v>0.4587</v>
      </c>
      <c r="G128" s="751">
        <v>0.71499999999999997</v>
      </c>
      <c r="H128" s="750">
        <v>803.53</v>
      </c>
      <c r="I128" s="751">
        <v>4.1947999999999999</v>
      </c>
      <c r="J128" s="751">
        <v>2.1553</v>
      </c>
      <c r="K128" s="751">
        <v>4.7625000000000002</v>
      </c>
      <c r="L128" s="750">
        <v>6056.23</v>
      </c>
      <c r="M128" s="751">
        <v>21.089500000000001</v>
      </c>
      <c r="N128" s="751">
        <v>0.90380000000000005</v>
      </c>
      <c r="O128" s="751">
        <v>20.005400000000002</v>
      </c>
      <c r="P128" s="751">
        <v>29.6846</v>
      </c>
      <c r="Q128" s="751">
        <v>29.404</v>
      </c>
      <c r="R128" s="750">
        <v>10242.5</v>
      </c>
      <c r="S128" s="750">
        <v>65.040000000000006</v>
      </c>
      <c r="T128" s="750">
        <v>66.209999999999994</v>
      </c>
      <c r="U128" s="596">
        <f t="shared" si="1"/>
        <v>61.370000000000005</v>
      </c>
      <c r="V128" s="750">
        <v>60.74</v>
      </c>
      <c r="W128" s="383">
        <v>60.57</v>
      </c>
      <c r="X128" s="383">
        <v>62.13</v>
      </c>
      <c r="Y128" s="425">
        <v>59.64</v>
      </c>
      <c r="Z128" s="425">
        <v>62.02</v>
      </c>
      <c r="AA128" s="304"/>
      <c r="AB128" s="115">
        <v>7.0986000000000007E-2</v>
      </c>
      <c r="AC128" s="115">
        <v>7.4299999999999991E-2</v>
      </c>
      <c r="AD128" s="377">
        <v>9.6199999999999994E-2</v>
      </c>
      <c r="AE128" s="377">
        <v>8.2400000000000001E-2</v>
      </c>
      <c r="AF128" s="651">
        <v>6.5000000000000002E-2</v>
      </c>
      <c r="AG128" s="93"/>
      <c r="AH128" s="114"/>
      <c r="AI128" s="377"/>
      <c r="AJ128" s="636"/>
      <c r="AK128" s="440"/>
      <c r="AL128" s="377"/>
      <c r="AM128" s="630"/>
      <c r="AN128" s="408"/>
    </row>
    <row r="129" spans="1:40" customFormat="1">
      <c r="A129" s="61">
        <v>39753</v>
      </c>
      <c r="B129" s="751">
        <v>0.56510000000000005</v>
      </c>
      <c r="C129" s="751">
        <v>0.36859999999999998</v>
      </c>
      <c r="D129" s="751">
        <v>0.86</v>
      </c>
      <c r="E129" s="750">
        <v>54.8</v>
      </c>
      <c r="F129" s="751">
        <v>0.44419999999999998</v>
      </c>
      <c r="G129" s="751">
        <v>0.68820000000000003</v>
      </c>
      <c r="H129" s="750">
        <v>784.19</v>
      </c>
      <c r="I129" s="751">
        <v>3.859</v>
      </c>
      <c r="J129" s="751">
        <v>2.0247999999999999</v>
      </c>
      <c r="K129" s="751">
        <v>4.3800999999999997</v>
      </c>
      <c r="L129" s="750">
        <v>6494.52</v>
      </c>
      <c r="M129" s="751">
        <v>19.813099999999999</v>
      </c>
      <c r="N129" s="751">
        <v>0.85040000000000004</v>
      </c>
      <c r="O129" s="751">
        <v>18.687899999999999</v>
      </c>
      <c r="P129" s="751">
        <v>27.564699999999998</v>
      </c>
      <c r="Q129" s="751">
        <v>27.7361</v>
      </c>
      <c r="R129" s="750">
        <v>9572.5400000000009</v>
      </c>
      <c r="S129" s="750">
        <v>61.71</v>
      </c>
      <c r="T129" s="750">
        <v>62.93</v>
      </c>
      <c r="U129" s="596">
        <f t="shared" si="1"/>
        <v>56.510000000000005</v>
      </c>
      <c r="V129" s="750">
        <v>57.41</v>
      </c>
      <c r="W129" s="383">
        <v>57.27</v>
      </c>
      <c r="X129" s="383">
        <v>58.73</v>
      </c>
      <c r="Y129" s="425">
        <v>56.65</v>
      </c>
      <c r="Z129" s="425">
        <v>58.86</v>
      </c>
      <c r="AA129" s="304"/>
      <c r="AB129" s="115">
        <v>6.2642000000000003E-2</v>
      </c>
      <c r="AC129" s="115">
        <v>6.2524999999999997E-2</v>
      </c>
      <c r="AD129" s="377">
        <v>8.8200000000000001E-2</v>
      </c>
      <c r="AE129" s="377">
        <v>7.46E-2</v>
      </c>
      <c r="AF129" s="433">
        <v>6.5000000000000002E-2</v>
      </c>
      <c r="AG129" s="93"/>
      <c r="AH129" s="114"/>
      <c r="AI129" s="377"/>
      <c r="AJ129" s="636"/>
      <c r="AK129" s="440"/>
      <c r="AL129" s="377"/>
      <c r="AM129" s="630"/>
      <c r="AN129" s="408"/>
    </row>
    <row r="130" spans="1:40" customFormat="1">
      <c r="A130" s="61">
        <v>39783</v>
      </c>
      <c r="B130" s="751">
        <v>0.55689999999999995</v>
      </c>
      <c r="C130" s="751">
        <v>0.3735</v>
      </c>
      <c r="D130" s="751">
        <v>0.83199999999999996</v>
      </c>
      <c r="E130" s="750">
        <v>50.85</v>
      </c>
      <c r="F130" s="751">
        <v>0.41460000000000002</v>
      </c>
      <c r="G130" s="751">
        <v>0.68710000000000004</v>
      </c>
      <c r="H130" s="750">
        <v>764.84</v>
      </c>
      <c r="I130" s="751">
        <v>3.8174000000000001</v>
      </c>
      <c r="J130" s="751">
        <v>1.9824999999999999</v>
      </c>
      <c r="K130" s="751">
        <v>4.3163</v>
      </c>
      <c r="L130" s="750">
        <v>6283.04</v>
      </c>
      <c r="M130" s="751">
        <v>19.542899999999999</v>
      </c>
      <c r="N130" s="751">
        <v>0.82479999999999998</v>
      </c>
      <c r="O130" s="751">
        <v>18.4556</v>
      </c>
      <c r="P130" s="751">
        <v>27.011800000000001</v>
      </c>
      <c r="Q130" s="751">
        <v>26.694299999999998</v>
      </c>
      <c r="R130" s="750">
        <v>9506.08</v>
      </c>
      <c r="S130" s="750">
        <v>59.73</v>
      </c>
      <c r="T130" s="750">
        <v>61.03</v>
      </c>
      <c r="U130" s="596">
        <f t="shared" si="1"/>
        <v>55.69</v>
      </c>
      <c r="V130" s="750">
        <v>55.11</v>
      </c>
      <c r="W130" s="383">
        <v>55.04</v>
      </c>
      <c r="X130" s="383">
        <v>56.77</v>
      </c>
      <c r="Y130" s="425">
        <v>54.6</v>
      </c>
      <c r="Z130" s="425">
        <v>57.05</v>
      </c>
      <c r="AA130" s="304"/>
      <c r="AB130" s="115">
        <v>5.0490000000000007E-2</v>
      </c>
      <c r="AC130" s="115">
        <v>5.2319000000000004E-2</v>
      </c>
      <c r="AD130" s="377">
        <v>7.8799999999999995E-2</v>
      </c>
      <c r="AE130" s="377">
        <v>7.0999999999999994E-2</v>
      </c>
      <c r="AF130" s="652">
        <v>0.05</v>
      </c>
      <c r="AG130" s="93"/>
      <c r="AH130" s="114"/>
      <c r="AI130" s="377"/>
      <c r="AJ130" s="636"/>
      <c r="AK130" s="440"/>
      <c r="AL130" s="377"/>
      <c r="AM130" s="630"/>
      <c r="AN130" s="408"/>
    </row>
    <row r="131" spans="1:40" customFormat="1">
      <c r="A131" s="61">
        <v>39814</v>
      </c>
      <c r="B131" s="751">
        <v>0.55259999999999998</v>
      </c>
      <c r="C131" s="751">
        <v>0.38150000000000001</v>
      </c>
      <c r="D131" s="751">
        <v>0.81540000000000001</v>
      </c>
      <c r="E131" s="750">
        <v>49.96</v>
      </c>
      <c r="F131" s="751">
        <v>0.41599999999999998</v>
      </c>
      <c r="G131" s="751">
        <v>0.67579999999999996</v>
      </c>
      <c r="H131" s="750">
        <v>748.72</v>
      </c>
      <c r="I131" s="751">
        <v>3.7776999999999998</v>
      </c>
      <c r="J131" s="751">
        <v>1.9723999999999999</v>
      </c>
      <c r="K131" s="751">
        <v>4.2864000000000004</v>
      </c>
      <c r="L131" s="750">
        <v>6127.46</v>
      </c>
      <c r="M131" s="751">
        <v>19.290400000000002</v>
      </c>
      <c r="N131" s="751">
        <v>0.82310000000000005</v>
      </c>
      <c r="O131" s="751">
        <v>18.440300000000001</v>
      </c>
      <c r="P131" s="751">
        <v>26.9115</v>
      </c>
      <c r="Q131" s="751">
        <v>26.014399999999998</v>
      </c>
      <c r="R131" s="750">
        <v>9658.99</v>
      </c>
      <c r="S131" s="750">
        <v>59.21</v>
      </c>
      <c r="T131" s="750">
        <v>60.46</v>
      </c>
      <c r="U131" s="596">
        <f t="shared" si="1"/>
        <v>55.26</v>
      </c>
      <c r="V131" s="750">
        <v>54.85</v>
      </c>
      <c r="W131" s="383">
        <v>54.75</v>
      </c>
      <c r="X131" s="383">
        <v>56.39</v>
      </c>
      <c r="Y131" s="425">
        <v>54.26</v>
      </c>
      <c r="Z131" s="425">
        <v>56.66</v>
      </c>
      <c r="AA131" s="304"/>
      <c r="AB131" s="115">
        <v>4.6643999999999998E-2</v>
      </c>
      <c r="AC131" s="115">
        <v>4.3784999999999998E-2</v>
      </c>
      <c r="AD131" s="377">
        <v>7.17E-2</v>
      </c>
      <c r="AE131" s="377">
        <v>6.3099999999999989E-2</v>
      </c>
      <c r="AF131" s="652">
        <v>3.5000000000000003E-2</v>
      </c>
      <c r="AG131" s="93"/>
      <c r="AH131" s="114"/>
      <c r="AI131" s="377"/>
      <c r="AJ131" s="636"/>
      <c r="AK131" s="440"/>
      <c r="AL131" s="377"/>
      <c r="AM131" s="630"/>
      <c r="AN131" s="408"/>
    </row>
    <row r="132" spans="1:40" customFormat="1">
      <c r="A132" s="61">
        <v>39845</v>
      </c>
      <c r="B132" s="751">
        <v>0.5151</v>
      </c>
      <c r="C132" s="751">
        <v>0.35759999999999997</v>
      </c>
      <c r="D132" s="751">
        <v>0.79379999999999995</v>
      </c>
      <c r="E132" s="750">
        <v>47.64</v>
      </c>
      <c r="F132" s="751">
        <v>0.4022</v>
      </c>
      <c r="G132" s="751">
        <v>0.64019999999999999</v>
      </c>
      <c r="H132" s="750">
        <v>739.33</v>
      </c>
      <c r="I132" s="751">
        <v>3.5209999999999999</v>
      </c>
      <c r="J132" s="751">
        <v>1.8703000000000001</v>
      </c>
      <c r="K132" s="751">
        <v>3.9937</v>
      </c>
      <c r="L132" s="750">
        <v>6078.08</v>
      </c>
      <c r="M132" s="751">
        <v>18.1754</v>
      </c>
      <c r="N132" s="751">
        <v>0.78110000000000002</v>
      </c>
      <c r="O132" s="751">
        <v>17.621600000000001</v>
      </c>
      <c r="P132" s="751">
        <v>25.3626</v>
      </c>
      <c r="Q132" s="751">
        <v>24.492100000000001</v>
      </c>
      <c r="R132" s="750">
        <v>9004.75</v>
      </c>
      <c r="S132" s="750">
        <v>56.56</v>
      </c>
      <c r="T132" s="750">
        <v>57.75</v>
      </c>
      <c r="U132" s="596">
        <f t="shared" si="1"/>
        <v>51.51</v>
      </c>
      <c r="V132" s="750">
        <v>52.31</v>
      </c>
      <c r="W132" s="383">
        <v>52.2</v>
      </c>
      <c r="X132" s="383">
        <v>53.69</v>
      </c>
      <c r="Y132" s="425">
        <v>51.69</v>
      </c>
      <c r="Z132" s="425">
        <v>53.91</v>
      </c>
      <c r="AA132" s="304"/>
      <c r="AB132" s="115">
        <v>3.3626000000000003E-2</v>
      </c>
      <c r="AC132" s="115">
        <v>3.4011E-2</v>
      </c>
      <c r="AD132" s="377">
        <v>6.7199999999999996E-2</v>
      </c>
      <c r="AE132" s="377">
        <v>5.9299999999999999E-2</v>
      </c>
      <c r="AF132" s="433">
        <v>3.5000000000000003E-2</v>
      </c>
      <c r="AG132" s="93"/>
      <c r="AH132" s="114"/>
      <c r="AI132" s="377"/>
      <c r="AJ132" s="636"/>
      <c r="AK132" s="440"/>
      <c r="AL132" s="377"/>
      <c r="AM132" s="630"/>
      <c r="AN132" s="408"/>
    </row>
    <row r="133" spans="1:40" customFormat="1">
      <c r="A133" s="61">
        <v>39873</v>
      </c>
      <c r="B133" s="751">
        <v>0.53080000000000005</v>
      </c>
      <c r="C133" s="751">
        <v>0.37390000000000001</v>
      </c>
      <c r="D133" s="751">
        <v>0.79790000000000005</v>
      </c>
      <c r="E133" s="750">
        <v>51.85</v>
      </c>
      <c r="F133" s="751">
        <v>0.40670000000000001</v>
      </c>
      <c r="G133" s="751">
        <v>0.67049999999999998</v>
      </c>
      <c r="H133" s="750">
        <v>772.23</v>
      </c>
      <c r="I133" s="751">
        <v>3.629</v>
      </c>
      <c r="J133" s="751">
        <v>1.9513</v>
      </c>
      <c r="K133" s="751">
        <v>4.1158000000000001</v>
      </c>
      <c r="L133" s="750">
        <v>6283.51</v>
      </c>
      <c r="M133" s="751">
        <v>18.993500000000001</v>
      </c>
      <c r="N133" s="751">
        <v>0.81200000000000006</v>
      </c>
      <c r="O133" s="751">
        <v>18.239699999999999</v>
      </c>
      <c r="P133" s="751">
        <v>27.108799999999999</v>
      </c>
      <c r="Q133" s="751">
        <v>25.6525</v>
      </c>
      <c r="R133" s="750">
        <v>9326.36</v>
      </c>
      <c r="S133" s="750">
        <v>58.26</v>
      </c>
      <c r="T133" s="750">
        <v>59.6</v>
      </c>
      <c r="U133" s="596">
        <f t="shared" si="1"/>
        <v>53.080000000000005</v>
      </c>
      <c r="V133" s="750">
        <v>53.84</v>
      </c>
      <c r="W133" s="383">
        <v>53.73</v>
      </c>
      <c r="X133" s="383">
        <v>55.37</v>
      </c>
      <c r="Y133" s="425">
        <v>53.39</v>
      </c>
      <c r="Z133" s="425">
        <v>55.75</v>
      </c>
      <c r="AA133" s="304"/>
      <c r="AB133" s="115">
        <v>3.0823999999999997E-2</v>
      </c>
      <c r="AC133" s="115">
        <v>3.2423E-2</v>
      </c>
      <c r="AD133" s="377">
        <v>6.3700000000000007E-2</v>
      </c>
      <c r="AE133" s="377">
        <v>6.1699999999999998E-2</v>
      </c>
      <c r="AF133" s="432">
        <v>0.03</v>
      </c>
      <c r="AG133" s="93"/>
      <c r="AH133" s="114"/>
      <c r="AI133" s="377"/>
      <c r="AJ133" s="636"/>
      <c r="AK133" s="440"/>
      <c r="AL133" s="377"/>
      <c r="AM133" s="630"/>
      <c r="AN133" s="408"/>
    </row>
    <row r="134" spans="1:40" customFormat="1">
      <c r="A134" s="61">
        <v>39904</v>
      </c>
      <c r="B134" s="751">
        <v>0.57089999999999996</v>
      </c>
      <c r="C134" s="751">
        <v>0.38819999999999999</v>
      </c>
      <c r="D134" s="751">
        <v>0.80059999999999998</v>
      </c>
      <c r="E134" s="750">
        <v>56.42</v>
      </c>
      <c r="F134" s="751">
        <v>0.43230000000000002</v>
      </c>
      <c r="G134" s="751">
        <v>0.70089999999999997</v>
      </c>
      <c r="H134" s="750">
        <v>764.13</v>
      </c>
      <c r="I134" s="751">
        <v>3.9003999999999999</v>
      </c>
      <c r="J134" s="751">
        <v>2.0617999999999999</v>
      </c>
      <c r="K134" s="751">
        <v>4.4249000000000001</v>
      </c>
      <c r="L134" s="750">
        <v>6307.22</v>
      </c>
      <c r="M134" s="751">
        <v>20.2378</v>
      </c>
      <c r="N134" s="751">
        <v>0.85929999999999995</v>
      </c>
      <c r="O134" s="751">
        <v>19.2333</v>
      </c>
      <c r="P134" s="751">
        <v>28.532299999999999</v>
      </c>
      <c r="Q134" s="751">
        <v>27.449400000000001</v>
      </c>
      <c r="R134" s="750">
        <v>10152.6</v>
      </c>
      <c r="S134" s="750">
        <v>60.9</v>
      </c>
      <c r="T134" s="750">
        <v>62.4</v>
      </c>
      <c r="U134" s="596">
        <f t="shared" si="1"/>
        <v>57.089999999999996</v>
      </c>
      <c r="V134" s="750">
        <v>56.87</v>
      </c>
      <c r="W134" s="383">
        <v>56.76</v>
      </c>
      <c r="X134" s="383">
        <v>58.46</v>
      </c>
      <c r="Y134" s="425">
        <v>56.48</v>
      </c>
      <c r="Z134" s="425">
        <v>58.94</v>
      </c>
      <c r="AA134" s="304"/>
      <c r="AB134" s="115">
        <v>3.0089999999999999E-2</v>
      </c>
      <c r="AC134" s="115">
        <v>3.1175000000000001E-2</v>
      </c>
      <c r="AD134" s="377">
        <v>6.3700000000000007E-2</v>
      </c>
      <c r="AE134" s="377">
        <v>6.2400000000000004E-2</v>
      </c>
      <c r="AF134" s="686">
        <v>2.5000000000000001E-2</v>
      </c>
      <c r="AG134" s="93"/>
      <c r="AH134" s="114"/>
      <c r="AI134" s="377"/>
      <c r="AJ134" s="636"/>
      <c r="AK134" s="440"/>
      <c r="AL134" s="377"/>
      <c r="AM134" s="630"/>
      <c r="AN134" s="408"/>
    </row>
    <row r="135" spans="1:40" customFormat="1">
      <c r="A135" s="61">
        <v>39934</v>
      </c>
      <c r="B135" s="751">
        <v>0.59889999999999999</v>
      </c>
      <c r="C135" s="751">
        <v>0.3891</v>
      </c>
      <c r="D135" s="751">
        <v>0.78549999999999998</v>
      </c>
      <c r="E135" s="750">
        <v>57.92</v>
      </c>
      <c r="F135" s="751">
        <v>0.43940000000000001</v>
      </c>
      <c r="G135" s="751">
        <v>0.69140000000000001</v>
      </c>
      <c r="H135" s="750">
        <v>752.24</v>
      </c>
      <c r="I135" s="751">
        <v>4.0869999999999997</v>
      </c>
      <c r="J135" s="751">
        <v>2.1120000000000001</v>
      </c>
      <c r="K135" s="751">
        <v>4.6425999999999998</v>
      </c>
      <c r="L135" s="750">
        <v>6216.07</v>
      </c>
      <c r="M135" s="751">
        <v>20.769400000000001</v>
      </c>
      <c r="N135" s="751">
        <v>0.87639999999999996</v>
      </c>
      <c r="O135" s="751">
        <v>19.686699999999998</v>
      </c>
      <c r="P135" s="751">
        <v>28.999700000000001</v>
      </c>
      <c r="Q135" s="751">
        <v>28.351900000000001</v>
      </c>
      <c r="R135" s="750">
        <v>10648.95</v>
      </c>
      <c r="S135" s="750">
        <v>61.69</v>
      </c>
      <c r="T135" s="750">
        <v>63.28</v>
      </c>
      <c r="U135" s="596">
        <f t="shared" si="1"/>
        <v>59.89</v>
      </c>
      <c r="V135" s="750">
        <v>57.95</v>
      </c>
      <c r="W135" s="383">
        <v>57.87</v>
      </c>
      <c r="X135" s="383">
        <v>59.66</v>
      </c>
      <c r="Y135" s="425">
        <v>57.62</v>
      </c>
      <c r="Z135" s="425">
        <v>60.21</v>
      </c>
      <c r="AA135" s="304"/>
      <c r="AB135" s="115">
        <v>2.3723000000000001E-2</v>
      </c>
      <c r="AC135" s="115">
        <v>2.8214000000000003E-2</v>
      </c>
      <c r="AD135" s="377">
        <v>6.3700000000000007E-2</v>
      </c>
      <c r="AE135" s="377">
        <v>6.2300000000000001E-2</v>
      </c>
      <c r="AF135" s="501">
        <v>2.5000000000000001E-2</v>
      </c>
      <c r="AG135" s="93"/>
      <c r="AH135" s="114"/>
      <c r="AI135" s="377"/>
      <c r="AJ135" s="636"/>
      <c r="AK135" s="440"/>
      <c r="AL135" s="377"/>
      <c r="AM135" s="630"/>
      <c r="AN135" s="408"/>
    </row>
    <row r="136" spans="1:40" customFormat="1">
      <c r="A136" s="61">
        <v>39965</v>
      </c>
      <c r="B136" s="751">
        <v>0.63739999999999997</v>
      </c>
      <c r="C136" s="751">
        <v>0.38940000000000002</v>
      </c>
      <c r="D136" s="751">
        <v>0.79530000000000001</v>
      </c>
      <c r="E136" s="750">
        <v>61.63</v>
      </c>
      <c r="F136" s="751">
        <v>0.45500000000000002</v>
      </c>
      <c r="G136" s="751">
        <v>0.71760000000000002</v>
      </c>
      <c r="H136" s="750">
        <v>804.28</v>
      </c>
      <c r="I136" s="751">
        <v>4.3556999999999997</v>
      </c>
      <c r="J136" s="751">
        <v>2.2425000000000002</v>
      </c>
      <c r="K136" s="751">
        <v>4.9401000000000002</v>
      </c>
      <c r="L136" s="750">
        <v>6488.17</v>
      </c>
      <c r="M136" s="751">
        <v>21.7546</v>
      </c>
      <c r="N136" s="751">
        <v>0.9264</v>
      </c>
      <c r="O136" s="751">
        <v>20.8856</v>
      </c>
      <c r="P136" s="751">
        <v>30.403600000000001</v>
      </c>
      <c r="Q136" s="751">
        <v>30.472100000000001</v>
      </c>
      <c r="R136" s="750">
        <v>11336.43</v>
      </c>
      <c r="S136" s="750">
        <v>64.23</v>
      </c>
      <c r="T136" s="750">
        <v>65.94</v>
      </c>
      <c r="U136" s="596">
        <f t="shared" si="1"/>
        <v>63.739999999999995</v>
      </c>
      <c r="V136" s="750">
        <v>60.32</v>
      </c>
      <c r="W136" s="383">
        <v>60.23</v>
      </c>
      <c r="X136" s="383">
        <v>62.41</v>
      </c>
      <c r="Y136" s="425">
        <v>59.95</v>
      </c>
      <c r="Z136" s="425">
        <v>62.98</v>
      </c>
      <c r="AA136" s="304"/>
      <c r="AB136" s="115">
        <v>2.4493000000000001E-2</v>
      </c>
      <c r="AC136" s="115">
        <v>2.7767E-2</v>
      </c>
      <c r="AD136" s="377">
        <v>6.3700000000000007E-2</v>
      </c>
      <c r="AE136" s="377">
        <v>6.2600000000000003E-2</v>
      </c>
      <c r="AF136" s="501">
        <v>2.5000000000000001E-2</v>
      </c>
      <c r="AG136" s="93"/>
      <c r="AH136" s="114"/>
      <c r="AI136" s="377"/>
      <c r="AJ136" s="636"/>
      <c r="AK136" s="440"/>
      <c r="AL136" s="377"/>
      <c r="AM136" s="630"/>
      <c r="AN136" s="408"/>
    </row>
    <row r="137" spans="1:40" customFormat="1">
      <c r="A137" s="61">
        <v>39995</v>
      </c>
      <c r="B137" s="751">
        <v>0.64370000000000005</v>
      </c>
      <c r="C137" s="751">
        <v>0.39319999999999999</v>
      </c>
      <c r="D137" s="751">
        <v>0.80110000000000003</v>
      </c>
      <c r="E137" s="750">
        <v>60.82</v>
      </c>
      <c r="F137" s="751">
        <v>0.45729999999999998</v>
      </c>
      <c r="G137" s="751">
        <v>0.7248</v>
      </c>
      <c r="H137" s="750">
        <v>813.15</v>
      </c>
      <c r="I137" s="751">
        <v>4.3974000000000002</v>
      </c>
      <c r="J137" s="751">
        <v>2.2826</v>
      </c>
      <c r="K137" s="751">
        <v>4.9885999999999999</v>
      </c>
      <c r="L137" s="750">
        <v>6506.95</v>
      </c>
      <c r="M137" s="751">
        <v>21.920300000000001</v>
      </c>
      <c r="N137" s="751">
        <v>0.93340000000000001</v>
      </c>
      <c r="O137" s="751">
        <v>21.172999999999998</v>
      </c>
      <c r="P137" s="751">
        <v>31.119800000000001</v>
      </c>
      <c r="Q137" s="751">
        <v>30.9406</v>
      </c>
      <c r="R137" s="750">
        <v>11460.76</v>
      </c>
      <c r="S137" s="750">
        <v>64.66</v>
      </c>
      <c r="T137" s="750">
        <v>66.599999999999994</v>
      </c>
      <c r="U137" s="596">
        <f t="shared" si="1"/>
        <v>64.37</v>
      </c>
      <c r="V137" s="750">
        <v>60.59</v>
      </c>
      <c r="W137" s="383">
        <v>60.51</v>
      </c>
      <c r="X137" s="383">
        <v>62.78</v>
      </c>
      <c r="Y137" s="425">
        <v>60.48</v>
      </c>
      <c r="Z137" s="425">
        <v>63.62</v>
      </c>
      <c r="AA137" s="304"/>
      <c r="AB137" s="115">
        <v>2.4287E-2</v>
      </c>
      <c r="AC137" s="115">
        <v>2.7857E-2</v>
      </c>
      <c r="AD137" s="377">
        <v>6.3700000000000007E-2</v>
      </c>
      <c r="AE137" s="377">
        <v>6.3E-2</v>
      </c>
      <c r="AF137" s="501">
        <v>2.5000000000000001E-2</v>
      </c>
      <c r="AG137" s="93"/>
      <c r="AH137" s="114"/>
      <c r="AI137" s="377"/>
      <c r="AJ137" s="636"/>
      <c r="AK137" s="440"/>
      <c r="AL137" s="377"/>
      <c r="AM137" s="630"/>
      <c r="AN137" s="408"/>
    </row>
    <row r="138" spans="1:40" customFormat="1">
      <c r="A138" s="61">
        <v>40026</v>
      </c>
      <c r="B138" s="751">
        <v>0.6754</v>
      </c>
      <c r="C138" s="751">
        <v>0.40820000000000001</v>
      </c>
      <c r="D138" s="751">
        <v>0.80889999999999995</v>
      </c>
      <c r="E138" s="750">
        <v>64.14</v>
      </c>
      <c r="F138" s="751">
        <v>0.47360000000000002</v>
      </c>
      <c r="G138" s="751">
        <v>0.73429999999999995</v>
      </c>
      <c r="H138" s="750">
        <v>836.27</v>
      </c>
      <c r="I138" s="751">
        <v>4.6150000000000002</v>
      </c>
      <c r="J138" s="751">
        <v>2.3757999999999999</v>
      </c>
      <c r="K138" s="751">
        <v>5.2351000000000001</v>
      </c>
      <c r="L138" s="750">
        <v>6726.07</v>
      </c>
      <c r="M138" s="751">
        <v>22.9817</v>
      </c>
      <c r="N138" s="751">
        <v>0.97419999999999995</v>
      </c>
      <c r="O138" s="751">
        <v>22.1936</v>
      </c>
      <c r="P138" s="751">
        <v>32.573700000000002</v>
      </c>
      <c r="Q138" s="751">
        <v>32.574300000000001</v>
      </c>
      <c r="R138" s="750">
        <v>12032.08</v>
      </c>
      <c r="S138" s="750">
        <v>66.87</v>
      </c>
      <c r="T138" s="750">
        <v>69.02</v>
      </c>
      <c r="U138" s="596">
        <f t="shared" si="1"/>
        <v>67.540000000000006</v>
      </c>
      <c r="V138" s="750">
        <v>62.85</v>
      </c>
      <c r="W138" s="383">
        <v>62.78</v>
      </c>
      <c r="X138" s="383">
        <v>65.209999999999994</v>
      </c>
      <c r="Y138" s="425">
        <v>62.86</v>
      </c>
      <c r="Z138" s="425">
        <v>66.2</v>
      </c>
      <c r="AA138" s="304"/>
      <c r="AB138" s="115">
        <v>2.5257999999999999E-2</v>
      </c>
      <c r="AC138" s="115">
        <v>2.7643000000000001E-2</v>
      </c>
      <c r="AD138" s="377">
        <v>6.3299999999999995E-2</v>
      </c>
      <c r="AE138" s="377">
        <v>6.5199999999999994E-2</v>
      </c>
      <c r="AF138" s="501">
        <v>2.5000000000000001E-2</v>
      </c>
      <c r="AG138" s="93"/>
      <c r="AH138" s="114"/>
      <c r="AI138" s="377"/>
      <c r="AJ138" s="636"/>
      <c r="AK138" s="440"/>
      <c r="AL138" s="377"/>
      <c r="AM138" s="630"/>
      <c r="AN138" s="408"/>
    </row>
    <row r="139" spans="1:40" customFormat="1">
      <c r="A139" s="61">
        <v>40057</v>
      </c>
      <c r="B139" s="751">
        <v>0.70240000000000002</v>
      </c>
      <c r="C139" s="751">
        <v>0.4304</v>
      </c>
      <c r="D139" s="751">
        <v>0.81659999999999999</v>
      </c>
      <c r="E139" s="750">
        <v>64.290000000000006</v>
      </c>
      <c r="F139" s="751">
        <v>0.48270000000000002</v>
      </c>
      <c r="G139" s="751">
        <v>0.76019999999999999</v>
      </c>
      <c r="H139" s="750">
        <v>854.71</v>
      </c>
      <c r="I139" s="751">
        <v>4.7965</v>
      </c>
      <c r="J139" s="751">
        <v>2.4552999999999998</v>
      </c>
      <c r="K139" s="751">
        <v>5.4440999999999997</v>
      </c>
      <c r="L139" s="750">
        <v>6929.04</v>
      </c>
      <c r="M139" s="751">
        <v>23.7681</v>
      </c>
      <c r="N139" s="751">
        <v>1.0007999999999999</v>
      </c>
      <c r="O139" s="751">
        <v>22.892900000000001</v>
      </c>
      <c r="P139" s="751">
        <v>33.921900000000001</v>
      </c>
      <c r="Q139" s="751">
        <v>33.752000000000002</v>
      </c>
      <c r="R139" s="750">
        <v>12524.88</v>
      </c>
      <c r="S139" s="750">
        <v>68.489999999999995</v>
      </c>
      <c r="T139" s="750">
        <v>70.760000000000005</v>
      </c>
      <c r="U139" s="596">
        <f t="shared" si="1"/>
        <v>70.240000000000009</v>
      </c>
      <c r="V139" s="750">
        <v>64.319999999999993</v>
      </c>
      <c r="W139" s="383">
        <v>64.260000000000005</v>
      </c>
      <c r="X139" s="383">
        <v>66.930000000000007</v>
      </c>
      <c r="Y139" s="425">
        <v>64.489999999999995</v>
      </c>
      <c r="Z139" s="425">
        <v>68.069999999999993</v>
      </c>
      <c r="AA139" s="304"/>
      <c r="AB139" s="115">
        <v>2.5829000000000001E-2</v>
      </c>
      <c r="AC139" s="115">
        <v>2.7691E-2</v>
      </c>
      <c r="AD139" s="377">
        <v>6.2199999999999998E-2</v>
      </c>
      <c r="AE139" s="377">
        <v>6.6199999999999995E-2</v>
      </c>
      <c r="AF139" s="501">
        <v>2.5000000000000001E-2</v>
      </c>
      <c r="AG139" s="93"/>
      <c r="AH139" s="114"/>
      <c r="AI139" s="377"/>
      <c r="AJ139" s="636"/>
      <c r="AK139" s="440"/>
      <c r="AL139" s="377"/>
      <c r="AM139" s="630"/>
      <c r="AN139" s="408"/>
    </row>
    <row r="140" spans="1:40" customFormat="1">
      <c r="A140" s="61">
        <v>40087</v>
      </c>
      <c r="B140" s="751">
        <v>0.73829999999999996</v>
      </c>
      <c r="C140" s="751">
        <v>0.45660000000000001</v>
      </c>
      <c r="D140" s="751">
        <v>0.81569999999999998</v>
      </c>
      <c r="E140" s="750">
        <v>66.58</v>
      </c>
      <c r="F140" s="751">
        <v>0.49859999999999999</v>
      </c>
      <c r="G140" s="751">
        <v>0.77790000000000004</v>
      </c>
      <c r="H140" s="750">
        <v>865.33</v>
      </c>
      <c r="I140" s="751">
        <v>5.0382999999999996</v>
      </c>
      <c r="J140" s="751">
        <v>2.5148000000000001</v>
      </c>
      <c r="K140" s="751">
        <v>5.7215999999999996</v>
      </c>
      <c r="L140" s="750">
        <v>7001.52</v>
      </c>
      <c r="M140" s="751">
        <v>24.662800000000001</v>
      </c>
      <c r="N140" s="751">
        <v>1.0324</v>
      </c>
      <c r="O140" s="751">
        <v>23.8279</v>
      </c>
      <c r="P140" s="751">
        <v>34.427300000000002</v>
      </c>
      <c r="Q140" s="751">
        <v>34.605699999999999</v>
      </c>
      <c r="R140" s="750">
        <v>13204.72</v>
      </c>
      <c r="S140" s="750">
        <v>70.39</v>
      </c>
      <c r="T140" s="750">
        <v>72.61</v>
      </c>
      <c r="U140" s="596">
        <f t="shared" ref="U140:U203" si="2">+B140*100</f>
        <v>73.83</v>
      </c>
      <c r="V140" s="750">
        <v>66.48</v>
      </c>
      <c r="W140" s="383">
        <v>66.44</v>
      </c>
      <c r="X140" s="383">
        <v>69.260000000000005</v>
      </c>
      <c r="Y140" s="425">
        <v>66.62</v>
      </c>
      <c r="Z140" s="425">
        <v>70.37</v>
      </c>
      <c r="AA140" s="304"/>
      <c r="AB140" s="115">
        <v>2.4910000000000002E-2</v>
      </c>
      <c r="AC140" s="115">
        <v>2.7905000000000003E-2</v>
      </c>
      <c r="AD140" s="377">
        <v>6.1500000000000006E-2</v>
      </c>
      <c r="AE140" s="377">
        <v>7.0800000000000002E-2</v>
      </c>
      <c r="AF140" s="501">
        <v>2.5000000000000001E-2</v>
      </c>
      <c r="AG140" s="93"/>
      <c r="AH140" s="114"/>
      <c r="AI140" s="377"/>
      <c r="AJ140" s="636"/>
      <c r="AK140" s="440"/>
      <c r="AL140" s="377"/>
      <c r="AM140" s="630"/>
      <c r="AN140" s="408"/>
    </row>
    <row r="141" spans="1:40" customFormat="1">
      <c r="A141" s="61">
        <v>40118</v>
      </c>
      <c r="B141" s="751">
        <v>0.73089999999999999</v>
      </c>
      <c r="C141" s="751">
        <v>0.44</v>
      </c>
      <c r="D141" s="751">
        <v>0.79430000000000001</v>
      </c>
      <c r="E141" s="750">
        <v>65.260000000000005</v>
      </c>
      <c r="F141" s="751">
        <v>0.49</v>
      </c>
      <c r="G141" s="751">
        <v>0.77449999999999997</v>
      </c>
      <c r="H141" s="750">
        <v>850.76</v>
      </c>
      <c r="I141" s="751">
        <v>4.9871999999999996</v>
      </c>
      <c r="J141" s="751">
        <v>2.4777</v>
      </c>
      <c r="K141" s="751">
        <v>5.6645000000000003</v>
      </c>
      <c r="L141" s="750">
        <v>6907.61</v>
      </c>
      <c r="M141" s="751">
        <v>24.330300000000001</v>
      </c>
      <c r="N141" s="751">
        <v>1.0153000000000001</v>
      </c>
      <c r="O141" s="751">
        <v>23.634899999999998</v>
      </c>
      <c r="P141" s="751">
        <v>33.998399999999997</v>
      </c>
      <c r="Q141" s="751">
        <v>34.3752</v>
      </c>
      <c r="R141" s="750">
        <v>13126.27</v>
      </c>
      <c r="S141" s="750">
        <v>69.09</v>
      </c>
      <c r="T141" s="750">
        <v>70.989999999999995</v>
      </c>
      <c r="U141" s="596">
        <f t="shared" si="2"/>
        <v>73.09</v>
      </c>
      <c r="V141" s="750">
        <v>65.239999999999995</v>
      </c>
      <c r="W141" s="383">
        <v>65.2</v>
      </c>
      <c r="X141" s="383">
        <v>68.099999999999994</v>
      </c>
      <c r="Y141" s="425">
        <v>65.12</v>
      </c>
      <c r="Z141" s="425">
        <v>68.92</v>
      </c>
      <c r="AA141" s="304"/>
      <c r="AB141" s="115">
        <v>2.4070999999999999E-2</v>
      </c>
      <c r="AC141" s="115">
        <v>2.7961999999999997E-2</v>
      </c>
      <c r="AD141" s="377">
        <v>6.0700000000000004E-2</v>
      </c>
      <c r="AE141" s="377">
        <v>7.1199999999999999E-2</v>
      </c>
      <c r="AF141" s="501">
        <v>2.5000000000000001E-2</v>
      </c>
      <c r="AG141" s="93"/>
      <c r="AH141" s="114"/>
      <c r="AI141" s="377"/>
      <c r="AJ141" s="636"/>
      <c r="AK141" s="440"/>
      <c r="AL141" s="377"/>
      <c r="AM141" s="630"/>
      <c r="AN141" s="408"/>
    </row>
    <row r="142" spans="1:40" customFormat="1">
      <c r="A142" s="61">
        <v>40148</v>
      </c>
      <c r="B142" s="751">
        <v>0.71619999999999995</v>
      </c>
      <c r="C142" s="751">
        <v>0.44069999999999998</v>
      </c>
      <c r="D142" s="751">
        <v>0.79290000000000005</v>
      </c>
      <c r="E142" s="750">
        <v>64.150000000000006</v>
      </c>
      <c r="F142" s="751">
        <v>0.49009999999999998</v>
      </c>
      <c r="G142" s="751">
        <v>0.75639999999999996</v>
      </c>
      <c r="H142" s="750">
        <v>834.08</v>
      </c>
      <c r="I142" s="751">
        <v>4.8875999999999999</v>
      </c>
      <c r="J142" s="751">
        <v>2.4422000000000001</v>
      </c>
      <c r="K142" s="751">
        <v>5.5526</v>
      </c>
      <c r="L142" s="750">
        <v>6768.99</v>
      </c>
      <c r="M142" s="751">
        <v>23.788</v>
      </c>
      <c r="N142" s="751">
        <v>0.99929999999999997</v>
      </c>
      <c r="O142" s="751">
        <v>23.116299999999999</v>
      </c>
      <c r="P142" s="751">
        <v>33.329599999999999</v>
      </c>
      <c r="Q142" s="751">
        <v>33.194299999999998</v>
      </c>
      <c r="R142" s="750">
        <v>13247.88</v>
      </c>
      <c r="S142" s="750">
        <v>68.33</v>
      </c>
      <c r="T142" s="750">
        <v>70</v>
      </c>
      <c r="U142" s="596">
        <f t="shared" si="2"/>
        <v>71.61999999999999</v>
      </c>
      <c r="V142" s="750">
        <v>64.66</v>
      </c>
      <c r="W142" s="383">
        <v>64.63</v>
      </c>
      <c r="X142" s="383">
        <v>67.3</v>
      </c>
      <c r="Y142" s="425">
        <v>64.42</v>
      </c>
      <c r="Z142" s="425">
        <v>67.95</v>
      </c>
      <c r="AA142" s="304"/>
      <c r="AB142" s="115">
        <v>2.427E-2</v>
      </c>
      <c r="AC142" s="115">
        <v>2.7751999999999999E-2</v>
      </c>
      <c r="AD142" s="377">
        <v>6.0700000000000004E-2</v>
      </c>
      <c r="AE142" s="377">
        <v>7.22E-2</v>
      </c>
      <c r="AF142" s="501">
        <v>2.5000000000000001E-2</v>
      </c>
      <c r="AG142" s="93"/>
      <c r="AH142" s="114"/>
      <c r="AI142" s="377"/>
      <c r="AJ142" s="636"/>
      <c r="AK142" s="440"/>
      <c r="AL142" s="377"/>
      <c r="AM142" s="630"/>
      <c r="AN142" s="408"/>
    </row>
    <row r="143" spans="1:40" customFormat="1">
      <c r="A143" s="61">
        <v>40179</v>
      </c>
      <c r="B143" s="751">
        <v>0.72770000000000001</v>
      </c>
      <c r="C143" s="751">
        <v>0.45</v>
      </c>
      <c r="D143" s="751">
        <v>0.79590000000000005</v>
      </c>
      <c r="E143" s="750">
        <v>66.38</v>
      </c>
      <c r="F143" s="751">
        <v>0.50919999999999999</v>
      </c>
      <c r="G143" s="751">
        <v>0.7581</v>
      </c>
      <c r="H143" s="750">
        <v>827.45</v>
      </c>
      <c r="I143" s="751">
        <v>4.968</v>
      </c>
      <c r="J143" s="751">
        <v>2.4544000000000001</v>
      </c>
      <c r="K143" s="751">
        <v>5.6486999999999998</v>
      </c>
      <c r="L143" s="750">
        <v>6739.33</v>
      </c>
      <c r="M143" s="751">
        <v>24.032299999999999</v>
      </c>
      <c r="N143" s="751">
        <v>1.016</v>
      </c>
      <c r="O143" s="751">
        <v>23.200700000000001</v>
      </c>
      <c r="P143" s="751">
        <v>33.357500000000002</v>
      </c>
      <c r="Q143" s="751">
        <v>33.466900000000003</v>
      </c>
      <c r="R143" s="750">
        <v>13443.23</v>
      </c>
      <c r="S143" s="750">
        <v>69.349999999999994</v>
      </c>
      <c r="T143" s="750">
        <v>70.91</v>
      </c>
      <c r="U143" s="596">
        <f t="shared" si="2"/>
        <v>72.77</v>
      </c>
      <c r="V143" s="750">
        <v>66.13</v>
      </c>
      <c r="W143" s="383">
        <v>66.099999999999994</v>
      </c>
      <c r="X143" s="383">
        <v>68.61</v>
      </c>
      <c r="Y143" s="425">
        <v>65.819999999999993</v>
      </c>
      <c r="Z143" s="425">
        <v>69.19</v>
      </c>
      <c r="AA143" s="304"/>
      <c r="AB143" s="115">
        <v>2.4178999999999999E-2</v>
      </c>
      <c r="AC143" s="115">
        <v>2.7774E-2</v>
      </c>
      <c r="AD143" s="377">
        <v>6.0700000000000004E-2</v>
      </c>
      <c r="AE143" s="377">
        <v>7.22E-2</v>
      </c>
      <c r="AF143" s="501">
        <v>2.5000000000000001E-2</v>
      </c>
      <c r="AG143" s="93"/>
      <c r="AH143" s="114"/>
      <c r="AI143" s="377"/>
      <c r="AJ143" s="636"/>
      <c r="AK143" s="440"/>
      <c r="AL143" s="377"/>
      <c r="AM143" s="630"/>
      <c r="AN143" s="408"/>
    </row>
    <row r="144" spans="1:40" customFormat="1">
      <c r="A144" s="61">
        <v>40210</v>
      </c>
      <c r="B144" s="751">
        <v>0.69740000000000002</v>
      </c>
      <c r="C144" s="751">
        <v>0.44550000000000001</v>
      </c>
      <c r="D144" s="751">
        <v>0.78680000000000005</v>
      </c>
      <c r="E144" s="750">
        <v>62.93</v>
      </c>
      <c r="F144" s="751">
        <v>0.50939999999999996</v>
      </c>
      <c r="G144" s="751">
        <v>0.73699999999999999</v>
      </c>
      <c r="H144" s="750">
        <v>806.12</v>
      </c>
      <c r="I144" s="751">
        <v>4.7626999999999997</v>
      </c>
      <c r="J144" s="751">
        <v>2.3824000000000001</v>
      </c>
      <c r="K144" s="751">
        <v>5.4172000000000002</v>
      </c>
      <c r="L144" s="750">
        <v>6511.11</v>
      </c>
      <c r="M144" s="751">
        <v>23.121400000000001</v>
      </c>
      <c r="N144" s="751">
        <v>0.98509999999999998</v>
      </c>
      <c r="O144" s="751">
        <v>22.366499999999998</v>
      </c>
      <c r="P144" s="751">
        <v>32.273299999999999</v>
      </c>
      <c r="Q144" s="751">
        <v>32.291400000000003</v>
      </c>
      <c r="R144" s="750">
        <v>13053.89</v>
      </c>
      <c r="S144" s="750">
        <v>67.55</v>
      </c>
      <c r="T144" s="750">
        <v>69.040000000000006</v>
      </c>
      <c r="U144" s="596">
        <f t="shared" si="2"/>
        <v>69.740000000000009</v>
      </c>
      <c r="V144" s="750">
        <v>64.599999999999994</v>
      </c>
      <c r="W144" s="383">
        <v>64.540000000000006</v>
      </c>
      <c r="X144" s="383">
        <v>66.760000000000005</v>
      </c>
      <c r="Y144" s="425">
        <v>64.31</v>
      </c>
      <c r="Z144" s="425">
        <v>67.34</v>
      </c>
      <c r="AA144" s="304"/>
      <c r="AB144" s="115">
        <v>2.3199999999999998E-2</v>
      </c>
      <c r="AC144" s="115">
        <v>2.7265000000000001E-2</v>
      </c>
      <c r="AD144" s="377">
        <v>5.9800000000000006E-2</v>
      </c>
      <c r="AE144" s="377">
        <v>7.1800000000000003E-2</v>
      </c>
      <c r="AF144" s="501">
        <v>2.5000000000000001E-2</v>
      </c>
      <c r="AG144" s="93"/>
      <c r="AH144" s="114"/>
      <c r="AI144" s="377"/>
      <c r="AJ144" s="636"/>
      <c r="AK144" s="440"/>
      <c r="AL144" s="377"/>
      <c r="AM144" s="630"/>
      <c r="AN144" s="408"/>
    </row>
    <row r="145" spans="1:40" customFormat="1">
      <c r="A145" s="61">
        <v>40238</v>
      </c>
      <c r="B145" s="751">
        <v>0.70320000000000005</v>
      </c>
      <c r="C145" s="751">
        <v>0.46700000000000003</v>
      </c>
      <c r="D145" s="751">
        <v>0.7712</v>
      </c>
      <c r="E145" s="750">
        <v>63.66</v>
      </c>
      <c r="F145" s="751">
        <v>0.51780000000000004</v>
      </c>
      <c r="G145" s="751">
        <v>0.72040000000000004</v>
      </c>
      <c r="H145" s="750">
        <v>800.14</v>
      </c>
      <c r="I145" s="751">
        <v>4.8006000000000002</v>
      </c>
      <c r="J145" s="751">
        <v>2.34</v>
      </c>
      <c r="K145" s="751">
        <v>5.4580000000000002</v>
      </c>
      <c r="L145" s="750">
        <v>6453.07</v>
      </c>
      <c r="M145" s="751">
        <v>22.878</v>
      </c>
      <c r="N145" s="751">
        <v>0.98460000000000003</v>
      </c>
      <c r="O145" s="751">
        <v>22.398800000000001</v>
      </c>
      <c r="P145" s="751">
        <v>31.959</v>
      </c>
      <c r="Q145" s="751">
        <v>32.143300000000004</v>
      </c>
      <c r="R145" s="750">
        <v>13312.1</v>
      </c>
      <c r="S145" s="750">
        <v>67.59</v>
      </c>
      <c r="T145" s="750">
        <v>69.08</v>
      </c>
      <c r="U145" s="596">
        <f t="shared" si="2"/>
        <v>70.320000000000007</v>
      </c>
      <c r="V145" s="750">
        <v>65.09</v>
      </c>
      <c r="W145" s="383">
        <v>65.02</v>
      </c>
      <c r="X145" s="383">
        <v>67.11</v>
      </c>
      <c r="Y145" s="425">
        <v>64.77</v>
      </c>
      <c r="Z145" s="425">
        <v>67.73</v>
      </c>
      <c r="AA145" s="304"/>
      <c r="AB145" s="115">
        <v>2.349E-2</v>
      </c>
      <c r="AC145" s="115">
        <v>2.6713000000000001E-2</v>
      </c>
      <c r="AD145" s="377">
        <v>5.9800000000000006E-2</v>
      </c>
      <c r="AE145" s="377">
        <v>7.1500000000000008E-2</v>
      </c>
      <c r="AF145" s="501">
        <v>2.5000000000000001E-2</v>
      </c>
      <c r="AG145" s="93"/>
      <c r="AH145" s="114"/>
      <c r="AI145" s="377"/>
      <c r="AJ145" s="636"/>
      <c r="AK145" s="440"/>
      <c r="AL145" s="377"/>
      <c r="AM145" s="630"/>
      <c r="AN145" s="408"/>
    </row>
    <row r="146" spans="1:40" customFormat="1">
      <c r="A146" s="61">
        <v>40269</v>
      </c>
      <c r="B146" s="751">
        <v>0.71230000000000004</v>
      </c>
      <c r="C146" s="751">
        <v>0.46439999999999998</v>
      </c>
      <c r="D146" s="751">
        <v>0.76849999999999996</v>
      </c>
      <c r="E146" s="750">
        <v>66.52</v>
      </c>
      <c r="F146" s="751">
        <v>0.53039999999999998</v>
      </c>
      <c r="G146" s="751">
        <v>0.7157</v>
      </c>
      <c r="H146" s="750">
        <v>795.17</v>
      </c>
      <c r="I146" s="751">
        <v>4.8624000000000001</v>
      </c>
      <c r="J146" s="751">
        <v>2.2831999999999999</v>
      </c>
      <c r="K146" s="751">
        <v>5.5297000000000001</v>
      </c>
      <c r="L146" s="750">
        <v>6431.15</v>
      </c>
      <c r="M146" s="751">
        <v>22.999700000000001</v>
      </c>
      <c r="N146" s="751">
        <v>0.98409999999999997</v>
      </c>
      <c r="O146" s="751">
        <v>22.421600000000002</v>
      </c>
      <c r="P146" s="751">
        <v>31.664400000000001</v>
      </c>
      <c r="Q146" s="751">
        <v>31.760400000000001</v>
      </c>
      <c r="R146" s="750">
        <v>13538.26</v>
      </c>
      <c r="S146" s="750">
        <v>68.13</v>
      </c>
      <c r="T146" s="750">
        <v>69.510000000000005</v>
      </c>
      <c r="U146" s="596">
        <f t="shared" si="2"/>
        <v>71.23</v>
      </c>
      <c r="V146" s="750">
        <v>66.14</v>
      </c>
      <c r="W146" s="383">
        <v>66.09</v>
      </c>
      <c r="X146" s="383">
        <v>67.98</v>
      </c>
      <c r="Y146" s="425">
        <v>65.81</v>
      </c>
      <c r="Z146" s="425">
        <v>68.510000000000005</v>
      </c>
      <c r="AA146" s="304"/>
      <c r="AB146" s="115">
        <v>2.2804999999999999E-2</v>
      </c>
      <c r="AC146" s="115">
        <v>2.691E-2</v>
      </c>
      <c r="AD146" s="377">
        <v>5.9800000000000006E-2</v>
      </c>
      <c r="AE146" s="377">
        <v>7.0800000000000002E-2</v>
      </c>
      <c r="AF146" s="501">
        <v>2.5000000000000001E-2</v>
      </c>
      <c r="AG146" s="93"/>
      <c r="AH146" s="114"/>
      <c r="AI146" s="377"/>
      <c r="AJ146" s="636"/>
      <c r="AK146" s="440"/>
      <c r="AL146" s="377"/>
      <c r="AM146" s="630"/>
      <c r="AN146" s="408"/>
    </row>
    <row r="147" spans="1:40" customFormat="1">
      <c r="A147" s="61">
        <v>40299</v>
      </c>
      <c r="B147" s="751">
        <v>0.69920000000000004</v>
      </c>
      <c r="C147" s="751">
        <v>0.47610000000000002</v>
      </c>
      <c r="D147" s="751">
        <v>0.80189999999999995</v>
      </c>
      <c r="E147" s="750">
        <v>64.36</v>
      </c>
      <c r="F147" s="751">
        <v>0.55569999999999997</v>
      </c>
      <c r="G147" s="751">
        <v>0.72719999999999996</v>
      </c>
      <c r="H147" s="750">
        <v>811.85</v>
      </c>
      <c r="I147" s="751">
        <v>4.7737999999999996</v>
      </c>
      <c r="J147" s="751">
        <v>2.2715000000000001</v>
      </c>
      <c r="K147" s="751">
        <v>5.4429999999999996</v>
      </c>
      <c r="L147" s="750">
        <v>6402.45</v>
      </c>
      <c r="M147" s="751">
        <v>22.646799999999999</v>
      </c>
      <c r="N147" s="751">
        <v>0.97409999999999997</v>
      </c>
      <c r="O147" s="751">
        <v>22.256</v>
      </c>
      <c r="P147" s="751">
        <v>32.029000000000003</v>
      </c>
      <c r="Q147" s="751">
        <v>31.906500000000001</v>
      </c>
      <c r="R147" s="750">
        <v>13279.25</v>
      </c>
      <c r="S147" s="750">
        <v>68.81</v>
      </c>
      <c r="T147" s="750">
        <v>70.150000000000006</v>
      </c>
      <c r="U147" s="596">
        <f t="shared" si="2"/>
        <v>69.92</v>
      </c>
      <c r="V147" s="750">
        <v>67.02</v>
      </c>
      <c r="W147" s="383">
        <v>66.91</v>
      </c>
      <c r="X147" s="383">
        <v>68.430000000000007</v>
      </c>
      <c r="Y147" s="425">
        <v>66.62</v>
      </c>
      <c r="Z147" s="425">
        <v>68.930000000000007</v>
      </c>
      <c r="AA147" s="304"/>
      <c r="AB147" s="115">
        <v>2.3233E-2</v>
      </c>
      <c r="AC147" s="115">
        <v>2.8881E-2</v>
      </c>
      <c r="AD147" s="377">
        <v>5.9800000000000006E-2</v>
      </c>
      <c r="AE147" s="377">
        <v>7.1800000000000003E-2</v>
      </c>
      <c r="AF147" s="433">
        <v>2.5000000000000001E-2</v>
      </c>
      <c r="AG147" s="93"/>
      <c r="AH147" s="114"/>
      <c r="AI147" s="377"/>
      <c r="AJ147" s="636"/>
      <c r="AK147" s="440"/>
      <c r="AL147" s="377"/>
      <c r="AM147" s="630"/>
      <c r="AN147" s="408"/>
    </row>
    <row r="148" spans="1:40" customFormat="1">
      <c r="A148" s="61">
        <v>40330</v>
      </c>
      <c r="B148" s="751">
        <v>0.69279999999999997</v>
      </c>
      <c r="C148" s="751">
        <v>0.46960000000000002</v>
      </c>
      <c r="D148" s="751">
        <v>0.8105</v>
      </c>
      <c r="E148" s="750">
        <v>62.96</v>
      </c>
      <c r="F148" s="751">
        <v>0.5665</v>
      </c>
      <c r="G148" s="751">
        <v>0.71860000000000002</v>
      </c>
      <c r="H148" s="750">
        <v>841.26</v>
      </c>
      <c r="I148" s="751">
        <v>4.7252000000000001</v>
      </c>
      <c r="J148" s="751">
        <v>2.2612999999999999</v>
      </c>
      <c r="K148" s="751">
        <v>5.3948</v>
      </c>
      <c r="L148" s="750">
        <v>6331.51</v>
      </c>
      <c r="M148" s="751">
        <v>22.4847</v>
      </c>
      <c r="N148" s="751">
        <v>0.9677</v>
      </c>
      <c r="O148" s="751">
        <v>22.3033</v>
      </c>
      <c r="P148" s="751">
        <v>32.200800000000001</v>
      </c>
      <c r="Q148" s="751">
        <v>32.046900000000001</v>
      </c>
      <c r="R148" s="750">
        <v>13154.84</v>
      </c>
      <c r="S148" s="750">
        <v>68.84</v>
      </c>
      <c r="T148" s="750">
        <v>70.17</v>
      </c>
      <c r="U148" s="596">
        <f t="shared" si="2"/>
        <v>69.28</v>
      </c>
      <c r="V148" s="750">
        <v>67.09</v>
      </c>
      <c r="W148" s="383">
        <v>66.95</v>
      </c>
      <c r="X148" s="383">
        <v>68.38</v>
      </c>
      <c r="Y148" s="425">
        <v>66.680000000000007</v>
      </c>
      <c r="Z148" s="425">
        <v>68.900000000000006</v>
      </c>
      <c r="AA148" s="304"/>
      <c r="AB148" s="115">
        <v>2.4929999999999997E-2</v>
      </c>
      <c r="AC148" s="115">
        <v>3.0667E-2</v>
      </c>
      <c r="AD148" s="377">
        <v>6.1200000000000004E-2</v>
      </c>
      <c r="AE148" s="377">
        <v>7.1300000000000002E-2</v>
      </c>
      <c r="AF148" s="432">
        <v>2.75E-2</v>
      </c>
      <c r="AG148" s="93"/>
      <c r="AH148" s="114"/>
      <c r="AI148" s="377"/>
      <c r="AJ148" s="636"/>
      <c r="AK148" s="440"/>
      <c r="AL148" s="377"/>
      <c r="AM148" s="630"/>
      <c r="AN148" s="408"/>
    </row>
    <row r="149" spans="1:40" customFormat="1">
      <c r="A149" s="61">
        <v>40360</v>
      </c>
      <c r="B149" s="751">
        <v>0.71109999999999995</v>
      </c>
      <c r="C149" s="751">
        <v>0.4657</v>
      </c>
      <c r="D149" s="751">
        <v>0.81340000000000001</v>
      </c>
      <c r="E149" s="750">
        <v>62.31</v>
      </c>
      <c r="F149" s="751">
        <v>0.55720000000000003</v>
      </c>
      <c r="G149" s="751">
        <v>0.74280000000000002</v>
      </c>
      <c r="H149" s="750">
        <v>858.26</v>
      </c>
      <c r="I149" s="751">
        <v>4.8192000000000004</v>
      </c>
      <c r="J149" s="751">
        <v>2.2808999999999999</v>
      </c>
      <c r="K149" s="751">
        <v>5.5298999999999996</v>
      </c>
      <c r="L149" s="750">
        <v>6432.87</v>
      </c>
      <c r="M149" s="751">
        <v>22.9877</v>
      </c>
      <c r="N149" s="751">
        <v>0.98</v>
      </c>
      <c r="O149" s="751">
        <v>22.8581</v>
      </c>
      <c r="P149" s="751">
        <v>33.285800000000002</v>
      </c>
      <c r="Q149" s="751">
        <v>32.898600000000002</v>
      </c>
      <c r="R149" s="750">
        <v>13580.21</v>
      </c>
      <c r="S149" s="750">
        <v>69.39</v>
      </c>
      <c r="T149" s="750">
        <v>70.760000000000005</v>
      </c>
      <c r="U149" s="596">
        <f t="shared" si="2"/>
        <v>71.11</v>
      </c>
      <c r="V149" s="750">
        <v>67.209999999999994</v>
      </c>
      <c r="W149" s="383">
        <v>67.069999999999993</v>
      </c>
      <c r="X149" s="383">
        <v>68.84</v>
      </c>
      <c r="Y149" s="425">
        <v>66.88</v>
      </c>
      <c r="Z149" s="425">
        <v>69.400000000000006</v>
      </c>
      <c r="AA149" s="304"/>
      <c r="AB149" s="115">
        <v>2.6785999999999997E-2</v>
      </c>
      <c r="AC149" s="115">
        <v>3.2277E-2</v>
      </c>
      <c r="AD149" s="377">
        <v>6.1200000000000004E-2</v>
      </c>
      <c r="AE149" s="377">
        <v>6.9400000000000003E-2</v>
      </c>
      <c r="AF149" s="686">
        <v>0.03</v>
      </c>
      <c r="AG149" s="93"/>
      <c r="AH149" s="114"/>
      <c r="AI149" s="377"/>
      <c r="AJ149" s="636"/>
      <c r="AK149" s="440"/>
      <c r="AL149" s="377"/>
      <c r="AM149" s="630"/>
      <c r="AN149" s="408"/>
    </row>
    <row r="150" spans="1:40" customFormat="1">
      <c r="A150" s="61">
        <v>40391</v>
      </c>
      <c r="B150" s="751">
        <v>0.71540000000000004</v>
      </c>
      <c r="C150" s="751">
        <v>0.45660000000000001</v>
      </c>
      <c r="D150" s="751">
        <v>0.7944</v>
      </c>
      <c r="E150" s="750">
        <v>61.17</v>
      </c>
      <c r="F150" s="751">
        <v>0.55410000000000004</v>
      </c>
      <c r="G150" s="751">
        <v>0.74339999999999995</v>
      </c>
      <c r="H150" s="750">
        <v>843.75</v>
      </c>
      <c r="I150" s="751">
        <v>4.8547000000000002</v>
      </c>
      <c r="J150" s="751">
        <v>2.2572999999999999</v>
      </c>
      <c r="K150" s="751">
        <v>5.5587999999999997</v>
      </c>
      <c r="L150" s="750">
        <v>6415.55</v>
      </c>
      <c r="M150" s="751">
        <v>22.7471</v>
      </c>
      <c r="N150" s="751">
        <v>0.96989999999999998</v>
      </c>
      <c r="O150" s="751">
        <v>22.818999999999999</v>
      </c>
      <c r="P150" s="751">
        <v>33.3035</v>
      </c>
      <c r="Q150" s="751">
        <v>32.319499999999998</v>
      </c>
      <c r="R150" s="750">
        <v>13803.78</v>
      </c>
      <c r="S150" s="750">
        <v>68.73</v>
      </c>
      <c r="T150" s="750">
        <v>70.209999999999994</v>
      </c>
      <c r="U150" s="596">
        <f t="shared" si="2"/>
        <v>71.540000000000006</v>
      </c>
      <c r="V150" s="750">
        <v>66.61</v>
      </c>
      <c r="W150" s="383">
        <v>66.48</v>
      </c>
      <c r="X150" s="383">
        <v>68.400000000000006</v>
      </c>
      <c r="Y150" s="425">
        <v>66.45</v>
      </c>
      <c r="Z150" s="425">
        <v>69.08</v>
      </c>
      <c r="AA150" s="304"/>
      <c r="AB150" s="115">
        <v>2.8771000000000001E-2</v>
      </c>
      <c r="AC150" s="115">
        <v>3.2527E-2</v>
      </c>
      <c r="AD150" s="377">
        <v>6.3500000000000001E-2</v>
      </c>
      <c r="AE150" s="377">
        <v>6.7900000000000002E-2</v>
      </c>
      <c r="AF150" s="433">
        <v>0.03</v>
      </c>
      <c r="AG150" s="93"/>
      <c r="AH150" s="114"/>
      <c r="AI150" s="377"/>
      <c r="AJ150" s="636"/>
      <c r="AK150" s="440"/>
      <c r="AL150" s="377"/>
      <c r="AM150" s="630"/>
      <c r="AN150" s="408"/>
    </row>
    <row r="151" spans="1:40" customFormat="1">
      <c r="A151" s="61">
        <v>40422</v>
      </c>
      <c r="B151" s="751">
        <v>0.72589999999999999</v>
      </c>
      <c r="C151" s="751">
        <v>0.4667</v>
      </c>
      <c r="D151" s="751">
        <v>0.77659999999999996</v>
      </c>
      <c r="E151" s="750">
        <v>61.28</v>
      </c>
      <c r="F151" s="751">
        <v>0.55659999999999998</v>
      </c>
      <c r="G151" s="751">
        <v>0.75139999999999996</v>
      </c>
      <c r="H151" s="750">
        <v>844.87</v>
      </c>
      <c r="I151" s="751">
        <v>4.8981000000000003</v>
      </c>
      <c r="J151" s="751">
        <v>2.2566000000000002</v>
      </c>
      <c r="K151" s="751">
        <v>5.6375000000000002</v>
      </c>
      <c r="L151" s="750">
        <v>6522.22</v>
      </c>
      <c r="M151" s="751">
        <v>22.395700000000001</v>
      </c>
      <c r="N151" s="751">
        <v>0.96989999999999998</v>
      </c>
      <c r="O151" s="751">
        <v>23.032399999999999</v>
      </c>
      <c r="P151" s="751">
        <v>33.322000000000003</v>
      </c>
      <c r="Q151" s="751">
        <v>32.0655</v>
      </c>
      <c r="R151" s="750">
        <v>14146.29</v>
      </c>
      <c r="S151" s="750">
        <v>68.69</v>
      </c>
      <c r="T151" s="750">
        <v>70.39</v>
      </c>
      <c r="U151" s="596">
        <f t="shared" si="2"/>
        <v>72.59</v>
      </c>
      <c r="V151" s="750">
        <v>66.77</v>
      </c>
      <c r="W151" s="383">
        <v>66.63</v>
      </c>
      <c r="X151" s="383">
        <v>68.650000000000006</v>
      </c>
      <c r="Y151" s="425">
        <v>66.900000000000006</v>
      </c>
      <c r="Z151" s="425">
        <v>69.61</v>
      </c>
      <c r="AA151" s="304"/>
      <c r="AB151" s="115">
        <v>2.9137E-2</v>
      </c>
      <c r="AC151" s="115">
        <v>3.1836000000000003E-2</v>
      </c>
      <c r="AD151" s="377">
        <v>6.3399999999999998E-2</v>
      </c>
      <c r="AE151" s="377">
        <v>6.7299999999999999E-2</v>
      </c>
      <c r="AF151" s="501">
        <v>0.03</v>
      </c>
      <c r="AG151" s="93"/>
      <c r="AH151" s="114"/>
      <c r="AI151" s="377"/>
      <c r="AJ151" s="636"/>
      <c r="AK151" s="440"/>
      <c r="AL151" s="377"/>
      <c r="AM151" s="630"/>
      <c r="AN151" s="408"/>
    </row>
    <row r="152" spans="1:40" customFormat="1">
      <c r="A152" s="61">
        <v>40452</v>
      </c>
      <c r="B152" s="751">
        <v>0.75009999999999999</v>
      </c>
      <c r="C152" s="751">
        <v>0.47339999999999999</v>
      </c>
      <c r="D152" s="751">
        <v>0.76470000000000005</v>
      </c>
      <c r="E152" s="750">
        <v>61.48</v>
      </c>
      <c r="F152" s="751">
        <v>0.54039999999999999</v>
      </c>
      <c r="G152" s="751">
        <v>0.76370000000000005</v>
      </c>
      <c r="H152" s="750">
        <v>842.33</v>
      </c>
      <c r="I152" s="751">
        <v>5.0030999999999999</v>
      </c>
      <c r="J152" s="751">
        <v>2.3239000000000001</v>
      </c>
      <c r="K152" s="751">
        <v>5.8194999999999997</v>
      </c>
      <c r="L152" s="750">
        <v>6696.39</v>
      </c>
      <c r="M152" s="751">
        <v>22.479700000000001</v>
      </c>
      <c r="N152" s="751">
        <v>0.97860000000000003</v>
      </c>
      <c r="O152" s="751">
        <v>23.145900000000001</v>
      </c>
      <c r="P152" s="751">
        <v>33.267499999999998</v>
      </c>
      <c r="Q152" s="751">
        <v>32.519300000000001</v>
      </c>
      <c r="R152" s="750">
        <v>14621.05</v>
      </c>
      <c r="S152" s="750">
        <v>68.91</v>
      </c>
      <c r="T152" s="750">
        <v>70.92</v>
      </c>
      <c r="U152" s="596">
        <f t="shared" si="2"/>
        <v>75.010000000000005</v>
      </c>
      <c r="V152" s="750">
        <v>66.739999999999995</v>
      </c>
      <c r="W152" s="383">
        <v>66.62</v>
      </c>
      <c r="X152" s="383">
        <v>68.959999999999994</v>
      </c>
      <c r="Y152" s="425">
        <v>67.22</v>
      </c>
      <c r="Z152" s="425">
        <v>70.209999999999994</v>
      </c>
      <c r="AA152" s="304"/>
      <c r="AB152" s="115">
        <v>2.9411E-2</v>
      </c>
      <c r="AC152" s="115">
        <v>3.1809999999999998E-2</v>
      </c>
      <c r="AD152" s="377">
        <v>6.3399999999999998E-2</v>
      </c>
      <c r="AE152" s="377">
        <v>6.7299999999999999E-2</v>
      </c>
      <c r="AF152" s="501">
        <v>0.03</v>
      </c>
      <c r="AG152" s="93"/>
      <c r="AH152" s="114"/>
      <c r="AI152" s="377"/>
      <c r="AJ152" s="636"/>
      <c r="AK152" s="440"/>
      <c r="AL152" s="377"/>
      <c r="AM152" s="630"/>
      <c r="AN152" s="408"/>
    </row>
    <row r="153" spans="1:40" customFormat="1">
      <c r="A153" s="61">
        <v>40483</v>
      </c>
      <c r="B153" s="751">
        <v>0.77270000000000005</v>
      </c>
      <c r="C153" s="751">
        <v>0.48359999999999997</v>
      </c>
      <c r="D153" s="751">
        <v>0.78049999999999997</v>
      </c>
      <c r="E153" s="750">
        <v>63.69</v>
      </c>
      <c r="F153" s="751">
        <v>0.56459999999999999</v>
      </c>
      <c r="G153" s="751">
        <v>0.7823</v>
      </c>
      <c r="H153" s="750">
        <v>872.17</v>
      </c>
      <c r="I153" s="751">
        <v>5.1413000000000002</v>
      </c>
      <c r="J153" s="751">
        <v>2.4047000000000001</v>
      </c>
      <c r="K153" s="751">
        <v>5.9922000000000004</v>
      </c>
      <c r="L153" s="750">
        <v>6905.58</v>
      </c>
      <c r="M153" s="751">
        <v>23.085000000000001</v>
      </c>
      <c r="N153" s="751">
        <v>1.0025999999999999</v>
      </c>
      <c r="O153" s="751">
        <v>23.449400000000001</v>
      </c>
      <c r="P153" s="751">
        <v>34.745199999999997</v>
      </c>
      <c r="Q153" s="751">
        <v>33.645099999999999</v>
      </c>
      <c r="R153" s="750">
        <v>15063.91</v>
      </c>
      <c r="S153" s="750">
        <v>70.900000000000006</v>
      </c>
      <c r="T153" s="750">
        <v>73.260000000000005</v>
      </c>
      <c r="U153" s="596">
        <f t="shared" si="2"/>
        <v>77.27000000000001</v>
      </c>
      <c r="V153" s="750">
        <v>68.900000000000006</v>
      </c>
      <c r="W153" s="383">
        <v>68.78</v>
      </c>
      <c r="X153" s="383">
        <v>71.13</v>
      </c>
      <c r="Y153" s="425">
        <v>69.790000000000006</v>
      </c>
      <c r="Z153" s="425">
        <v>72.73</v>
      </c>
      <c r="AA153" s="304"/>
      <c r="AB153" s="115">
        <v>2.9049999999999999E-2</v>
      </c>
      <c r="AC153" s="115">
        <v>3.1723000000000001E-2</v>
      </c>
      <c r="AD153" s="377">
        <v>6.3399999999999998E-2</v>
      </c>
      <c r="AE153" s="377">
        <v>6.6799999999999998E-2</v>
      </c>
      <c r="AF153" s="501">
        <v>0.03</v>
      </c>
      <c r="AG153" s="93"/>
      <c r="AH153" s="114"/>
      <c r="AI153" s="377"/>
      <c r="AJ153" s="636"/>
      <c r="AK153" s="440"/>
      <c r="AL153" s="377"/>
      <c r="AM153" s="630"/>
      <c r="AN153" s="408"/>
    </row>
    <row r="154" spans="1:40" customFormat="1">
      <c r="A154" s="61">
        <v>40513</v>
      </c>
      <c r="B154" s="751">
        <v>0.75039999999999996</v>
      </c>
      <c r="C154" s="751">
        <v>0.48070000000000002</v>
      </c>
      <c r="D154" s="751">
        <v>0.75729999999999997</v>
      </c>
      <c r="E154" s="750">
        <v>62.57</v>
      </c>
      <c r="F154" s="751">
        <v>0.56789999999999996</v>
      </c>
      <c r="G154" s="751">
        <v>0.75729999999999997</v>
      </c>
      <c r="H154" s="750">
        <v>860.53</v>
      </c>
      <c r="I154" s="751">
        <v>4.9917999999999996</v>
      </c>
      <c r="J154" s="751">
        <v>2.3513000000000002</v>
      </c>
      <c r="K154" s="751">
        <v>5.8329000000000004</v>
      </c>
      <c r="L154" s="750">
        <v>6770.17</v>
      </c>
      <c r="M154" s="751">
        <v>22.593800000000002</v>
      </c>
      <c r="N154" s="751">
        <v>0.98150000000000004</v>
      </c>
      <c r="O154" s="751">
        <v>22.494599999999998</v>
      </c>
      <c r="P154" s="751">
        <v>33.819000000000003</v>
      </c>
      <c r="Q154" s="751">
        <v>32.945599999999999</v>
      </c>
      <c r="R154" s="750">
        <v>14630.02</v>
      </c>
      <c r="S154" s="750">
        <v>69.37</v>
      </c>
      <c r="T154" s="750">
        <v>71.900000000000006</v>
      </c>
      <c r="U154" s="596">
        <f t="shared" si="2"/>
        <v>75.039999999999992</v>
      </c>
      <c r="V154" s="750">
        <v>67.790000000000006</v>
      </c>
      <c r="W154" s="383">
        <v>67.650000000000006</v>
      </c>
      <c r="X154" s="383">
        <v>69.790000000000006</v>
      </c>
      <c r="Y154" s="425">
        <v>68.900000000000006</v>
      </c>
      <c r="Z154" s="425">
        <v>71.64</v>
      </c>
      <c r="AA154" s="304"/>
      <c r="AB154" s="115">
        <v>2.8799999999999999E-2</v>
      </c>
      <c r="AC154" s="115">
        <v>3.1743E-2</v>
      </c>
      <c r="AD154" s="377">
        <v>6.3399999999999998E-2</v>
      </c>
      <c r="AE154" s="377">
        <v>6.6600000000000006E-2</v>
      </c>
      <c r="AF154" s="501">
        <v>0.03</v>
      </c>
      <c r="AG154" s="93"/>
      <c r="AH154" s="114"/>
      <c r="AI154" s="377"/>
      <c r="AJ154" s="636"/>
      <c r="AK154" s="440"/>
      <c r="AL154" s="377"/>
      <c r="AM154" s="630"/>
      <c r="AN154" s="408"/>
    </row>
    <row r="155" spans="1:40" customFormat="1">
      <c r="A155" s="61">
        <v>40544</v>
      </c>
      <c r="B155" s="751">
        <v>0.76529999999999998</v>
      </c>
      <c r="C155" s="751">
        <v>0.48470000000000002</v>
      </c>
      <c r="D155" s="751">
        <v>0.76919999999999999</v>
      </c>
      <c r="E155" s="750">
        <v>63.29</v>
      </c>
      <c r="F155" s="751">
        <v>0.57320000000000004</v>
      </c>
      <c r="G155" s="751">
        <v>0.76029999999999998</v>
      </c>
      <c r="H155" s="750">
        <v>856.2</v>
      </c>
      <c r="I155" s="751">
        <v>5.0499000000000001</v>
      </c>
      <c r="J155" s="751">
        <v>2.3422999999999998</v>
      </c>
      <c r="K155" s="751">
        <v>5.9539999999999997</v>
      </c>
      <c r="L155" s="750">
        <v>6916.43</v>
      </c>
      <c r="M155" s="751">
        <v>23.395199999999999</v>
      </c>
      <c r="N155" s="751">
        <v>0.98480000000000001</v>
      </c>
      <c r="O155" s="751">
        <v>22.293099999999999</v>
      </c>
      <c r="P155" s="751">
        <v>34.7821</v>
      </c>
      <c r="Q155" s="751">
        <v>33.860799999999998</v>
      </c>
      <c r="R155" s="750">
        <v>14920.23</v>
      </c>
      <c r="S155" s="750">
        <v>70.27</v>
      </c>
      <c r="T155" s="750">
        <v>72.81</v>
      </c>
      <c r="U155" s="596">
        <f t="shared" si="2"/>
        <v>76.53</v>
      </c>
      <c r="V155" s="750">
        <v>68.739999999999995</v>
      </c>
      <c r="W155" s="383">
        <v>68.59</v>
      </c>
      <c r="X155" s="383">
        <v>70.66</v>
      </c>
      <c r="Y155" s="425">
        <v>69.95</v>
      </c>
      <c r="Z155" s="425">
        <v>72.599999999999994</v>
      </c>
      <c r="AA155" s="304"/>
      <c r="AB155" s="115">
        <v>2.9149999999999999E-2</v>
      </c>
      <c r="AC155" s="115">
        <v>3.1899999999999998E-2</v>
      </c>
      <c r="AD155" s="377">
        <v>6.3399999999999998E-2</v>
      </c>
      <c r="AE155" s="377">
        <v>6.6600000000000006E-2</v>
      </c>
      <c r="AF155" s="501">
        <v>0.03</v>
      </c>
      <c r="AG155" s="93"/>
      <c r="AH155" s="114"/>
      <c r="AI155" s="377"/>
      <c r="AJ155" s="636"/>
      <c r="AK155" s="440"/>
      <c r="AL155" s="377"/>
      <c r="AM155" s="630"/>
      <c r="AN155" s="408"/>
    </row>
    <row r="156" spans="1:40" customFormat="1">
      <c r="A156" s="61">
        <v>40575</v>
      </c>
      <c r="B156" s="751">
        <v>0.76229999999999998</v>
      </c>
      <c r="C156" s="751">
        <v>0.4728</v>
      </c>
      <c r="D156" s="751">
        <v>0.75649999999999995</v>
      </c>
      <c r="E156" s="750">
        <v>62.98</v>
      </c>
      <c r="F156" s="751">
        <v>0.55830000000000002</v>
      </c>
      <c r="G156" s="751">
        <v>0.754</v>
      </c>
      <c r="H156" s="750">
        <v>852.14</v>
      </c>
      <c r="I156" s="751">
        <v>5.0147000000000004</v>
      </c>
      <c r="J156" s="751">
        <v>2.3224</v>
      </c>
      <c r="K156" s="751">
        <v>5.9381000000000004</v>
      </c>
      <c r="L156" s="750">
        <v>6806.29</v>
      </c>
      <c r="M156" s="751">
        <v>23.418099999999999</v>
      </c>
      <c r="N156" s="751">
        <v>0.97299999999999998</v>
      </c>
      <c r="O156" s="751">
        <v>22.3019</v>
      </c>
      <c r="P156" s="751">
        <v>34.5854</v>
      </c>
      <c r="Q156" s="751">
        <v>33.2669</v>
      </c>
      <c r="R156" s="750">
        <v>15487.45</v>
      </c>
      <c r="S156" s="750">
        <v>69.45</v>
      </c>
      <c r="T156" s="750">
        <v>71.86</v>
      </c>
      <c r="U156" s="596">
        <f t="shared" si="2"/>
        <v>76.23</v>
      </c>
      <c r="V156" s="750">
        <v>67.760000000000005</v>
      </c>
      <c r="W156" s="383">
        <v>67.61</v>
      </c>
      <c r="X156" s="383">
        <v>69.8</v>
      </c>
      <c r="Y156" s="425">
        <v>68.92</v>
      </c>
      <c r="Z156" s="425">
        <v>71.66</v>
      </c>
      <c r="AA156" s="304"/>
      <c r="AB156" s="115">
        <v>2.9106999999999997E-2</v>
      </c>
      <c r="AC156" s="115">
        <v>3.1315000000000003E-2</v>
      </c>
      <c r="AD156" s="377">
        <v>6.3399999999999998E-2</v>
      </c>
      <c r="AE156" s="377">
        <v>6.59E-2</v>
      </c>
      <c r="AF156" s="433">
        <v>0.03</v>
      </c>
      <c r="AG156" s="93"/>
      <c r="AH156" s="114"/>
      <c r="AI156" s="377"/>
      <c r="AJ156" s="636"/>
      <c r="AK156" s="440"/>
      <c r="AL156" s="377"/>
      <c r="AM156" s="630"/>
      <c r="AN156" s="408"/>
    </row>
    <row r="157" spans="1:40" customFormat="1">
      <c r="A157" s="61">
        <v>40603</v>
      </c>
      <c r="B157" s="751">
        <v>0.74080000000000001</v>
      </c>
      <c r="C157" s="751">
        <v>0.4582</v>
      </c>
      <c r="D157" s="751">
        <v>0.73329999999999995</v>
      </c>
      <c r="E157" s="750">
        <v>60.41</v>
      </c>
      <c r="F157" s="751">
        <v>0.52900000000000003</v>
      </c>
      <c r="G157" s="751">
        <v>0.72350000000000003</v>
      </c>
      <c r="H157" s="750">
        <v>830.66</v>
      </c>
      <c r="I157" s="751">
        <v>4.8639000000000001</v>
      </c>
      <c r="J157" s="751">
        <v>2.2494000000000001</v>
      </c>
      <c r="K157" s="751">
        <v>5.7724000000000002</v>
      </c>
      <c r="L157" s="750">
        <v>6491.94</v>
      </c>
      <c r="M157" s="751">
        <v>22.496500000000001</v>
      </c>
      <c r="N157" s="751">
        <v>0.93979999999999997</v>
      </c>
      <c r="O157" s="751">
        <v>21.860700000000001</v>
      </c>
      <c r="P157" s="751">
        <v>33.262900000000002</v>
      </c>
      <c r="Q157" s="751">
        <v>32.200800000000001</v>
      </c>
      <c r="R157" s="750">
        <v>15457.68</v>
      </c>
      <c r="S157" s="750">
        <v>67.12</v>
      </c>
      <c r="T157" s="750">
        <v>69.33</v>
      </c>
      <c r="U157" s="596">
        <f t="shared" si="2"/>
        <v>74.08</v>
      </c>
      <c r="V157" s="750">
        <v>65.209999999999994</v>
      </c>
      <c r="W157" s="383">
        <v>65.069999999999993</v>
      </c>
      <c r="X157" s="383">
        <v>67.27</v>
      </c>
      <c r="Y157" s="425">
        <v>66.209999999999994</v>
      </c>
      <c r="Z157" s="425">
        <v>68.95</v>
      </c>
      <c r="AA157" s="304"/>
      <c r="AB157" s="115">
        <v>2.4954999999999998E-2</v>
      </c>
      <c r="AC157" s="115">
        <v>2.6883000000000001E-2</v>
      </c>
      <c r="AD157" s="377">
        <v>5.9299999999999999E-2</v>
      </c>
      <c r="AE157" s="377">
        <v>6.4399999999999999E-2</v>
      </c>
      <c r="AF157" s="432">
        <v>2.5000000000000001E-2</v>
      </c>
      <c r="AG157" s="93"/>
      <c r="AH157" s="114"/>
      <c r="AI157" s="377"/>
      <c r="AJ157" s="636"/>
      <c r="AK157" s="440"/>
      <c r="AL157" s="377"/>
      <c r="AM157" s="630"/>
      <c r="AN157" s="408"/>
    </row>
    <row r="158" spans="1:40" customFormat="1">
      <c r="A158" s="61">
        <v>40634</v>
      </c>
      <c r="B158" s="751">
        <v>0.78590000000000004</v>
      </c>
      <c r="C158" s="751">
        <v>0.48099999999999998</v>
      </c>
      <c r="D158" s="751">
        <v>0.745</v>
      </c>
      <c r="E158" s="750">
        <v>65.569999999999993</v>
      </c>
      <c r="F158" s="751">
        <v>0.54469999999999996</v>
      </c>
      <c r="G158" s="751">
        <v>0.75349999999999995</v>
      </c>
      <c r="H158" s="750">
        <v>853.08</v>
      </c>
      <c r="I158" s="751">
        <v>5.1341999999999999</v>
      </c>
      <c r="J158" s="751">
        <v>2.3691</v>
      </c>
      <c r="K158" s="751">
        <v>6.1093000000000002</v>
      </c>
      <c r="L158" s="750">
        <v>6803.78</v>
      </c>
      <c r="M158" s="751">
        <v>23.644100000000002</v>
      </c>
      <c r="N158" s="751">
        <v>0.98150000000000004</v>
      </c>
      <c r="O158" s="751">
        <v>22.826599999999999</v>
      </c>
      <c r="P158" s="751">
        <v>34.841099999999997</v>
      </c>
      <c r="Q158" s="751">
        <v>33.934600000000003</v>
      </c>
      <c r="R158" s="750">
        <v>16371.3</v>
      </c>
      <c r="S158" s="750">
        <v>69.930000000000007</v>
      </c>
      <c r="T158" s="750">
        <v>72.19</v>
      </c>
      <c r="U158" s="596">
        <f t="shared" si="2"/>
        <v>78.59</v>
      </c>
      <c r="V158" s="750">
        <v>68.16</v>
      </c>
      <c r="W158" s="383">
        <v>68.02</v>
      </c>
      <c r="X158" s="383">
        <v>70.42</v>
      </c>
      <c r="Y158" s="425">
        <v>69.180000000000007</v>
      </c>
      <c r="Z158" s="425">
        <v>72.13</v>
      </c>
      <c r="AA158" s="304"/>
      <c r="AB158" s="115">
        <v>2.5041999999999998E-2</v>
      </c>
      <c r="AC158" s="115">
        <v>2.6453000000000001E-2</v>
      </c>
      <c r="AD158" s="377">
        <v>5.8899999999999994E-2</v>
      </c>
      <c r="AE158" s="377">
        <v>6.4399999999999999E-2</v>
      </c>
      <c r="AF158" s="433">
        <v>2.5000000000000001E-2</v>
      </c>
      <c r="AG158" s="93"/>
      <c r="AH158" s="114"/>
      <c r="AI158" s="377"/>
      <c r="AJ158" s="636"/>
      <c r="AK158" s="440"/>
      <c r="AL158" s="377"/>
      <c r="AM158" s="630"/>
      <c r="AN158" s="408"/>
    </row>
    <row r="159" spans="1:40" customFormat="1">
      <c r="A159" s="61">
        <v>40664</v>
      </c>
      <c r="B159" s="751">
        <v>0.79579999999999995</v>
      </c>
      <c r="C159" s="751">
        <v>0.48680000000000001</v>
      </c>
      <c r="D159" s="751">
        <v>0.74470000000000003</v>
      </c>
      <c r="E159" s="750">
        <v>64.599999999999994</v>
      </c>
      <c r="F159" s="751">
        <v>0.55500000000000005</v>
      </c>
      <c r="G159" s="751">
        <v>0.76970000000000005</v>
      </c>
      <c r="H159" s="750">
        <v>862.7</v>
      </c>
      <c r="I159" s="751">
        <v>5.1698000000000004</v>
      </c>
      <c r="J159" s="751">
        <v>2.3976000000000002</v>
      </c>
      <c r="K159" s="751">
        <v>6.1871</v>
      </c>
      <c r="L159" s="750">
        <v>6811.23</v>
      </c>
      <c r="M159" s="751">
        <v>24.058900000000001</v>
      </c>
      <c r="N159" s="751">
        <v>0.98529999999999995</v>
      </c>
      <c r="O159" s="751">
        <v>22.872499999999999</v>
      </c>
      <c r="P159" s="751">
        <v>35.746499999999997</v>
      </c>
      <c r="Q159" s="751">
        <v>34.319899999999997</v>
      </c>
      <c r="R159" s="750">
        <v>16427.32</v>
      </c>
      <c r="S159" s="750">
        <v>70.349999999999994</v>
      </c>
      <c r="T159" s="750">
        <v>72.680000000000007</v>
      </c>
      <c r="U159" s="596">
        <f t="shared" si="2"/>
        <v>79.58</v>
      </c>
      <c r="V159" s="750">
        <v>68.680000000000007</v>
      </c>
      <c r="W159" s="383">
        <v>68.540000000000006</v>
      </c>
      <c r="X159" s="383">
        <v>70.989999999999995</v>
      </c>
      <c r="Y159" s="425">
        <v>69.78</v>
      </c>
      <c r="Z159" s="425">
        <v>72.77</v>
      </c>
      <c r="AA159" s="304"/>
      <c r="AB159" s="115">
        <v>2.452E-2</v>
      </c>
      <c r="AC159" s="115">
        <v>2.6600000000000002E-2</v>
      </c>
      <c r="AD159" s="377">
        <v>5.8700000000000002E-2</v>
      </c>
      <c r="AE159" s="377">
        <v>6.4199999999999993E-2</v>
      </c>
      <c r="AF159" s="501">
        <v>2.5000000000000001E-2</v>
      </c>
      <c r="AG159" s="93"/>
      <c r="AH159" s="114"/>
      <c r="AI159" s="377"/>
      <c r="AJ159" s="636"/>
      <c r="AK159" s="440"/>
      <c r="AL159" s="377"/>
      <c r="AM159" s="630"/>
      <c r="AN159" s="408"/>
    </row>
    <row r="160" spans="1:40" customFormat="1">
      <c r="A160" s="61">
        <v>40695</v>
      </c>
      <c r="B160" s="751">
        <v>0.81499999999999995</v>
      </c>
      <c r="C160" s="751">
        <v>0.50229999999999997</v>
      </c>
      <c r="D160" s="751">
        <v>0.76859999999999995</v>
      </c>
      <c r="E160" s="750">
        <v>65.63</v>
      </c>
      <c r="F160" s="751">
        <v>0.56659999999999999</v>
      </c>
      <c r="G160" s="751">
        <v>0.7964</v>
      </c>
      <c r="H160" s="750">
        <v>881.33</v>
      </c>
      <c r="I160" s="751">
        <v>5.2778</v>
      </c>
      <c r="J160" s="751">
        <v>2.4687000000000001</v>
      </c>
      <c r="K160" s="751">
        <v>6.3457999999999997</v>
      </c>
      <c r="L160" s="750">
        <v>6979.8</v>
      </c>
      <c r="M160" s="751">
        <v>24.873899999999999</v>
      </c>
      <c r="N160" s="751">
        <v>1.0064</v>
      </c>
      <c r="O160" s="751">
        <v>23.481999999999999</v>
      </c>
      <c r="P160" s="751">
        <v>36.550600000000003</v>
      </c>
      <c r="Q160" s="751">
        <v>35.348100000000002</v>
      </c>
      <c r="R160" s="750">
        <v>16788.12</v>
      </c>
      <c r="S160" s="750">
        <v>72.17</v>
      </c>
      <c r="T160" s="750">
        <v>74.599999999999994</v>
      </c>
      <c r="U160" s="596">
        <f t="shared" si="2"/>
        <v>81.5</v>
      </c>
      <c r="V160" s="750">
        <v>70.34</v>
      </c>
      <c r="W160" s="383">
        <v>70.2</v>
      </c>
      <c r="X160" s="383">
        <v>72.7</v>
      </c>
      <c r="Y160" s="425">
        <v>71.62</v>
      </c>
      <c r="Z160" s="425">
        <v>74.61</v>
      </c>
      <c r="AA160" s="304"/>
      <c r="AB160" s="115">
        <v>2.4573000000000001E-2</v>
      </c>
      <c r="AC160" s="115">
        <v>2.6524000000000002E-2</v>
      </c>
      <c r="AD160" s="377">
        <v>5.8700000000000002E-2</v>
      </c>
      <c r="AE160" s="377">
        <v>6.4199999999999993E-2</v>
      </c>
      <c r="AF160" s="501">
        <v>2.5000000000000001E-2</v>
      </c>
      <c r="AG160" s="93"/>
      <c r="AH160" s="114"/>
      <c r="AI160" s="377"/>
      <c r="AJ160" s="636"/>
      <c r="AK160" s="440"/>
      <c r="AL160" s="377"/>
      <c r="AM160" s="630"/>
      <c r="AN160" s="408"/>
    </row>
    <row r="161" spans="1:40" customFormat="1">
      <c r="A161" s="61">
        <v>40725</v>
      </c>
      <c r="B161" s="751">
        <v>0.84550000000000003</v>
      </c>
      <c r="C161" s="751">
        <v>0.52380000000000004</v>
      </c>
      <c r="D161" s="751">
        <v>0.78510000000000002</v>
      </c>
      <c r="E161" s="750">
        <v>67.17</v>
      </c>
      <c r="F161" s="751">
        <v>0.59119999999999995</v>
      </c>
      <c r="G161" s="751">
        <v>0.80820000000000003</v>
      </c>
      <c r="H161" s="750">
        <v>894.96</v>
      </c>
      <c r="I161" s="751">
        <v>5.4611000000000001</v>
      </c>
      <c r="J161" s="751">
        <v>2.5333000000000001</v>
      </c>
      <c r="K161" s="751">
        <v>6.585</v>
      </c>
      <c r="L161" s="750">
        <v>7214.03</v>
      </c>
      <c r="M161" s="751">
        <v>25.457000000000001</v>
      </c>
      <c r="N161" s="751">
        <v>1.0294000000000001</v>
      </c>
      <c r="O161" s="751">
        <v>24.369700000000002</v>
      </c>
      <c r="P161" s="751">
        <v>37.544600000000003</v>
      </c>
      <c r="Q161" s="751">
        <v>36.118899999999996</v>
      </c>
      <c r="R161" s="750">
        <v>17406.349999999999</v>
      </c>
      <c r="S161" s="750">
        <v>74.290000000000006</v>
      </c>
      <c r="T161" s="750">
        <v>76.77</v>
      </c>
      <c r="U161" s="596">
        <f t="shared" si="2"/>
        <v>84.55</v>
      </c>
      <c r="V161" s="750">
        <v>72.73</v>
      </c>
      <c r="W161" s="383">
        <v>72.59</v>
      </c>
      <c r="X161" s="383">
        <v>75.09</v>
      </c>
      <c r="Y161" s="425">
        <v>74.099999999999994</v>
      </c>
      <c r="Z161" s="425">
        <v>77.05</v>
      </c>
      <c r="AA161" s="304"/>
      <c r="AB161" s="115">
        <v>2.3969999999999998E-2</v>
      </c>
      <c r="AC161" s="115">
        <v>2.7089999999999999E-2</v>
      </c>
      <c r="AD161" s="377">
        <v>5.8700000000000002E-2</v>
      </c>
      <c r="AE161" s="377">
        <v>6.4100000000000004E-2</v>
      </c>
      <c r="AF161" s="501">
        <v>2.5000000000000001E-2</v>
      </c>
      <c r="AG161" s="93"/>
      <c r="AH161" s="114"/>
      <c r="AI161" s="377"/>
      <c r="AJ161" s="636"/>
      <c r="AK161" s="440"/>
      <c r="AL161" s="377"/>
      <c r="AM161" s="630"/>
      <c r="AN161" s="408"/>
    </row>
    <row r="162" spans="1:40" customFormat="1">
      <c r="A162" s="61">
        <v>40756</v>
      </c>
      <c r="B162" s="751">
        <v>0.83840000000000003</v>
      </c>
      <c r="C162" s="751">
        <v>0.51229999999999998</v>
      </c>
      <c r="D162" s="751">
        <v>0.79769999999999996</v>
      </c>
      <c r="E162" s="750">
        <v>64.67</v>
      </c>
      <c r="F162" s="751">
        <v>0.58489999999999998</v>
      </c>
      <c r="G162" s="751">
        <v>0.82199999999999995</v>
      </c>
      <c r="H162" s="750">
        <v>900.05</v>
      </c>
      <c r="I162" s="751">
        <v>5.3714000000000004</v>
      </c>
      <c r="J162" s="751">
        <v>2.5011000000000001</v>
      </c>
      <c r="K162" s="751">
        <v>6.5369999999999999</v>
      </c>
      <c r="L162" s="750">
        <v>7146.39</v>
      </c>
      <c r="M162" s="751">
        <v>25.052900000000001</v>
      </c>
      <c r="N162" s="751">
        <v>1.0138</v>
      </c>
      <c r="O162" s="751">
        <v>24.282299999999999</v>
      </c>
      <c r="P162" s="751">
        <v>38.0139</v>
      </c>
      <c r="Q162" s="751">
        <v>35.566899999999997</v>
      </c>
      <c r="R162" s="750">
        <v>17403.04</v>
      </c>
      <c r="S162" s="750">
        <v>73.92</v>
      </c>
      <c r="T162" s="750">
        <v>76.31</v>
      </c>
      <c r="U162" s="596">
        <f t="shared" si="2"/>
        <v>83.84</v>
      </c>
      <c r="V162" s="750">
        <v>72.06</v>
      </c>
      <c r="W162" s="383">
        <v>71.92</v>
      </c>
      <c r="X162" s="383">
        <v>74.38</v>
      </c>
      <c r="Y162" s="425">
        <v>73.41</v>
      </c>
      <c r="Z162" s="425">
        <v>76.28</v>
      </c>
      <c r="AA162" s="304"/>
      <c r="AB162" s="115">
        <v>2.4381E-2</v>
      </c>
      <c r="AC162" s="115">
        <v>2.903E-2</v>
      </c>
      <c r="AD162" s="377">
        <v>5.8700000000000002E-2</v>
      </c>
      <c r="AE162" s="377">
        <v>6.4100000000000004E-2</v>
      </c>
      <c r="AF162" s="501">
        <v>2.5000000000000001E-2</v>
      </c>
      <c r="AG162" s="93"/>
      <c r="AH162" s="114"/>
      <c r="AI162" s="377"/>
      <c r="AJ162" s="636"/>
      <c r="AK162" s="440"/>
      <c r="AL162" s="377"/>
      <c r="AM162" s="630"/>
      <c r="AN162" s="408"/>
    </row>
    <row r="163" spans="1:40" customFormat="1">
      <c r="A163" s="61">
        <v>40787</v>
      </c>
      <c r="B163" s="751">
        <v>0.81430000000000002</v>
      </c>
      <c r="C163" s="751">
        <v>0.51549999999999996</v>
      </c>
      <c r="D163" s="751">
        <v>0.79430000000000001</v>
      </c>
      <c r="E163" s="750">
        <v>62.59</v>
      </c>
      <c r="F163" s="751">
        <v>0.5907</v>
      </c>
      <c r="G163" s="751">
        <v>0.81369999999999998</v>
      </c>
      <c r="H163" s="750">
        <v>906.99</v>
      </c>
      <c r="I163" s="751">
        <v>5.2023000000000001</v>
      </c>
      <c r="J163" s="751">
        <v>2.4994000000000001</v>
      </c>
      <c r="K163" s="751">
        <v>6.3470000000000004</v>
      </c>
      <c r="L163" s="750">
        <v>7091.77</v>
      </c>
      <c r="M163" s="751">
        <v>24.7425</v>
      </c>
      <c r="N163" s="751">
        <v>1.0162</v>
      </c>
      <c r="O163" s="751">
        <v>24.128</v>
      </c>
      <c r="P163" s="751">
        <v>38.773299999999999</v>
      </c>
      <c r="Q163" s="751">
        <v>35.068300000000001</v>
      </c>
      <c r="R163" s="750">
        <v>16966.43</v>
      </c>
      <c r="S163" s="750">
        <v>73.099999999999994</v>
      </c>
      <c r="T163" s="750">
        <v>75.33</v>
      </c>
      <c r="U163" s="596">
        <f t="shared" si="2"/>
        <v>81.430000000000007</v>
      </c>
      <c r="V163" s="750">
        <v>71.239999999999995</v>
      </c>
      <c r="W163" s="383">
        <v>71.11</v>
      </c>
      <c r="X163" s="383">
        <v>73.42</v>
      </c>
      <c r="Y163" s="425">
        <v>72.430000000000007</v>
      </c>
      <c r="Z163" s="425">
        <v>75.150000000000006</v>
      </c>
      <c r="AA163" s="304"/>
      <c r="AB163" s="115">
        <v>2.3887000000000002E-2</v>
      </c>
      <c r="AC163" s="115">
        <v>2.8759E-2</v>
      </c>
      <c r="AD163" s="377">
        <v>5.8700000000000002E-2</v>
      </c>
      <c r="AE163" s="377">
        <v>6.3399999999999998E-2</v>
      </c>
      <c r="AF163" s="501">
        <v>2.5000000000000001E-2</v>
      </c>
      <c r="AG163" s="93"/>
      <c r="AH163" s="114"/>
      <c r="AI163" s="377"/>
      <c r="AJ163" s="636"/>
      <c r="AK163" s="440"/>
      <c r="AL163" s="377"/>
      <c r="AM163" s="630"/>
      <c r="AN163" s="408"/>
    </row>
    <row r="164" spans="1:40" customFormat="1">
      <c r="A164" s="61">
        <v>40817</v>
      </c>
      <c r="B164" s="751">
        <v>0.78790000000000004</v>
      </c>
      <c r="C164" s="751">
        <v>0.50070000000000003</v>
      </c>
      <c r="D164" s="751">
        <v>0.77990000000000004</v>
      </c>
      <c r="E164" s="750">
        <v>60.39</v>
      </c>
      <c r="F164" s="751">
        <v>0.57540000000000002</v>
      </c>
      <c r="G164" s="751">
        <v>0.80559999999999998</v>
      </c>
      <c r="H164" s="750">
        <v>909.92</v>
      </c>
      <c r="I164" s="751">
        <v>5.0199999999999996</v>
      </c>
      <c r="J164" s="751">
        <v>2.4738000000000002</v>
      </c>
      <c r="K164" s="751">
        <v>6.1288</v>
      </c>
      <c r="L164" s="750">
        <v>6981.61</v>
      </c>
      <c r="M164" s="751">
        <v>24.331399999999999</v>
      </c>
      <c r="N164" s="751">
        <v>1.0072000000000001</v>
      </c>
      <c r="O164" s="751">
        <v>23.8721</v>
      </c>
      <c r="P164" s="751">
        <v>38.760100000000001</v>
      </c>
      <c r="Q164" s="751">
        <v>34.129199999999997</v>
      </c>
      <c r="R164" s="750">
        <v>16466.93</v>
      </c>
      <c r="S164" s="750">
        <v>71.400000000000006</v>
      </c>
      <c r="T164" s="750">
        <v>73.36</v>
      </c>
      <c r="U164" s="596">
        <f t="shared" si="2"/>
        <v>78.790000000000006</v>
      </c>
      <c r="V164" s="750">
        <v>69.290000000000006</v>
      </c>
      <c r="W164" s="383">
        <v>69.13</v>
      </c>
      <c r="X164" s="383">
        <v>71.5</v>
      </c>
      <c r="Y164" s="425">
        <v>70.25</v>
      </c>
      <c r="Z164" s="425">
        <v>72.989999999999995</v>
      </c>
      <c r="AA164" s="304"/>
      <c r="AB164" s="115">
        <v>2.3275000000000001E-2</v>
      </c>
      <c r="AC164" s="115">
        <v>2.7614999999999997E-2</v>
      </c>
      <c r="AD164" s="377">
        <v>5.8499999999999996E-2</v>
      </c>
      <c r="AE164" s="377">
        <v>6.2100000000000002E-2</v>
      </c>
      <c r="AF164" s="501">
        <v>2.5000000000000001E-2</v>
      </c>
      <c r="AG164" s="93"/>
      <c r="AH164" s="114"/>
      <c r="AI164" s="377"/>
      <c r="AJ164" s="636"/>
      <c r="AK164" s="440"/>
      <c r="AL164" s="377"/>
      <c r="AM164" s="630"/>
      <c r="AN164" s="408"/>
    </row>
    <row r="165" spans="1:40" customFormat="1">
      <c r="A165" s="61">
        <v>40848</v>
      </c>
      <c r="B165" s="751">
        <v>0.77280000000000004</v>
      </c>
      <c r="C165" s="751">
        <v>0.4884</v>
      </c>
      <c r="D165" s="751">
        <v>0.76349999999999996</v>
      </c>
      <c r="E165" s="750">
        <v>59.95</v>
      </c>
      <c r="F165" s="751">
        <v>0.56920000000000004</v>
      </c>
      <c r="G165" s="751">
        <v>0.79120000000000001</v>
      </c>
      <c r="H165" s="750">
        <v>875.47</v>
      </c>
      <c r="I165" s="751">
        <v>4.9118000000000004</v>
      </c>
      <c r="J165" s="751">
        <v>2.4338000000000002</v>
      </c>
      <c r="K165" s="751">
        <v>6.0136000000000003</v>
      </c>
      <c r="L165" s="750">
        <v>6944.26</v>
      </c>
      <c r="M165" s="751">
        <v>23.911200000000001</v>
      </c>
      <c r="N165" s="751">
        <v>0.995</v>
      </c>
      <c r="O165" s="751">
        <v>23.345199999999998</v>
      </c>
      <c r="P165" s="751">
        <v>39.175899999999999</v>
      </c>
      <c r="Q165" s="751">
        <v>33.459499999999998</v>
      </c>
      <c r="R165" s="750">
        <v>16235.26</v>
      </c>
      <c r="S165" s="750">
        <v>70.11</v>
      </c>
      <c r="T165" s="750">
        <v>71.83</v>
      </c>
      <c r="U165" s="596">
        <f t="shared" si="2"/>
        <v>77.28</v>
      </c>
      <c r="V165" s="750">
        <v>68.2</v>
      </c>
      <c r="W165" s="383">
        <v>68.040000000000006</v>
      </c>
      <c r="X165" s="383">
        <v>70.28</v>
      </c>
      <c r="Y165" s="425">
        <v>68.97</v>
      </c>
      <c r="Z165" s="425">
        <v>71.55</v>
      </c>
      <c r="AA165" s="304"/>
      <c r="AB165" s="115">
        <v>2.3439999999999999E-2</v>
      </c>
      <c r="AC165" s="115">
        <v>2.6909000000000002E-2</v>
      </c>
      <c r="AD165" s="377">
        <v>5.8299999999999998E-2</v>
      </c>
      <c r="AE165" s="377">
        <v>5.96E-2</v>
      </c>
      <c r="AF165" s="501">
        <v>2.5000000000000001E-2</v>
      </c>
      <c r="AG165" s="93"/>
      <c r="AH165" s="114"/>
      <c r="AI165" s="377"/>
      <c r="AJ165" s="636"/>
      <c r="AK165" s="440"/>
      <c r="AL165" s="377"/>
      <c r="AM165" s="630"/>
      <c r="AN165" s="408"/>
    </row>
    <row r="166" spans="1:40" customFormat="1">
      <c r="A166" s="61">
        <v>40878</v>
      </c>
      <c r="B166" s="751">
        <v>0.76970000000000005</v>
      </c>
      <c r="C166" s="751">
        <v>0.49359999999999998</v>
      </c>
      <c r="D166" s="751">
        <v>0.76029999999999998</v>
      </c>
      <c r="E166" s="750">
        <v>59.92</v>
      </c>
      <c r="F166" s="751">
        <v>0.58379999999999999</v>
      </c>
      <c r="G166" s="751">
        <v>0.78810000000000002</v>
      </c>
      <c r="H166" s="750">
        <v>883.23</v>
      </c>
      <c r="I166" s="751">
        <v>4.8902000000000001</v>
      </c>
      <c r="J166" s="751">
        <v>2.4329999999999998</v>
      </c>
      <c r="K166" s="751">
        <v>5.9855999999999998</v>
      </c>
      <c r="L166" s="750">
        <v>6969.62</v>
      </c>
      <c r="M166" s="751">
        <v>23.97</v>
      </c>
      <c r="N166" s="751">
        <v>0.99670000000000003</v>
      </c>
      <c r="O166" s="751">
        <v>23.2942</v>
      </c>
      <c r="P166" s="751">
        <v>40.311999999999998</v>
      </c>
      <c r="Q166" s="751">
        <v>33.608699999999999</v>
      </c>
      <c r="R166" s="750">
        <v>16172.48</v>
      </c>
      <c r="S166" s="750">
        <v>70.22</v>
      </c>
      <c r="T166" s="750">
        <v>71.83</v>
      </c>
      <c r="U166" s="596">
        <f t="shared" si="2"/>
        <v>76.97</v>
      </c>
      <c r="V166" s="750">
        <v>68.58</v>
      </c>
      <c r="W166" s="383">
        <v>68.44</v>
      </c>
      <c r="X166" s="383">
        <v>70.569999999999993</v>
      </c>
      <c r="Y166" s="425">
        <v>69.27</v>
      </c>
      <c r="Z166" s="425">
        <v>71.75</v>
      </c>
      <c r="AA166" s="304"/>
      <c r="AB166" s="115">
        <v>2.3366999999999999E-2</v>
      </c>
      <c r="AC166" s="115">
        <v>2.691E-2</v>
      </c>
      <c r="AD166" s="377">
        <v>5.8600000000000006E-2</v>
      </c>
      <c r="AE166" s="377">
        <v>5.9400000000000001E-2</v>
      </c>
      <c r="AF166" s="501">
        <v>2.5000000000000001E-2</v>
      </c>
      <c r="AG166" s="93"/>
      <c r="AH166" s="114"/>
      <c r="AI166" s="377"/>
      <c r="AJ166" s="636"/>
      <c r="AK166" s="440"/>
      <c r="AL166" s="377"/>
      <c r="AM166" s="630"/>
      <c r="AN166" s="408"/>
    </row>
    <row r="167" spans="1:40" customFormat="1">
      <c r="A167" s="61">
        <v>40909</v>
      </c>
      <c r="B167" s="751">
        <v>0.80069999999999997</v>
      </c>
      <c r="C167" s="751">
        <v>0.51619999999999999</v>
      </c>
      <c r="D167" s="751">
        <v>0.76910000000000001</v>
      </c>
      <c r="E167" s="750">
        <v>61.62</v>
      </c>
      <c r="F167" s="751">
        <v>0.62080000000000002</v>
      </c>
      <c r="G167" s="751">
        <v>0.81140000000000001</v>
      </c>
      <c r="H167" s="750">
        <v>914.52</v>
      </c>
      <c r="I167" s="751">
        <v>5.0589000000000004</v>
      </c>
      <c r="J167" s="751">
        <v>2.4943</v>
      </c>
      <c r="K167" s="751">
        <v>6.2153999999999998</v>
      </c>
      <c r="L167" s="750">
        <v>7249.79</v>
      </c>
      <c r="M167" s="751">
        <v>25.2624</v>
      </c>
      <c r="N167" s="751">
        <v>1.0239</v>
      </c>
      <c r="O167" s="751">
        <v>24.0259</v>
      </c>
      <c r="P167" s="751">
        <v>40.737099999999998</v>
      </c>
      <c r="Q167" s="751">
        <v>34.837499999999999</v>
      </c>
      <c r="R167" s="750">
        <v>16789.55</v>
      </c>
      <c r="S167" s="750">
        <v>72.400000000000006</v>
      </c>
      <c r="T167" s="750">
        <v>73.989999999999995</v>
      </c>
      <c r="U167" s="596">
        <f t="shared" si="2"/>
        <v>80.069999999999993</v>
      </c>
      <c r="V167" s="750">
        <v>71.23</v>
      </c>
      <c r="W167" s="383">
        <v>71.08</v>
      </c>
      <c r="X167" s="383">
        <v>73.25</v>
      </c>
      <c r="Y167" s="425">
        <v>71.83</v>
      </c>
      <c r="Z167" s="425">
        <v>74.34</v>
      </c>
      <c r="AA167" s="304"/>
      <c r="AB167" s="389">
        <v>2.3987999999999999E-2</v>
      </c>
      <c r="AC167" s="389">
        <v>2.7435000000000001E-2</v>
      </c>
      <c r="AD167" s="377">
        <v>5.8600000000000006E-2</v>
      </c>
      <c r="AE167" s="377">
        <v>5.8600000000000006E-2</v>
      </c>
      <c r="AF167" s="501">
        <v>2.5000000000000001E-2</v>
      </c>
      <c r="AG167" s="93"/>
      <c r="AH167" s="114"/>
      <c r="AI167" s="377"/>
      <c r="AJ167" s="636"/>
      <c r="AK167" s="440"/>
      <c r="AL167" s="377"/>
      <c r="AM167" s="630"/>
      <c r="AN167" s="408"/>
    </row>
    <row r="168" spans="1:40" customFormat="1">
      <c r="A168" s="61">
        <v>40940</v>
      </c>
      <c r="B168" s="751">
        <v>0.83430000000000004</v>
      </c>
      <c r="C168" s="751">
        <v>0.52810000000000001</v>
      </c>
      <c r="D168" s="751">
        <v>0.77800000000000002</v>
      </c>
      <c r="E168" s="750">
        <v>65.47</v>
      </c>
      <c r="F168" s="751">
        <v>0.63049999999999995</v>
      </c>
      <c r="G168" s="751">
        <v>0.83230000000000004</v>
      </c>
      <c r="H168" s="750">
        <v>937.33</v>
      </c>
      <c r="I168" s="751">
        <v>5.2568000000000001</v>
      </c>
      <c r="J168" s="751">
        <v>2.5238</v>
      </c>
      <c r="K168" s="751">
        <v>6.4695</v>
      </c>
      <c r="L168" s="750">
        <v>7509.11</v>
      </c>
      <c r="M168" s="751">
        <v>25.633400000000002</v>
      </c>
      <c r="N168" s="751">
        <v>1.0464</v>
      </c>
      <c r="O168" s="751">
        <v>24.653500000000001</v>
      </c>
      <c r="P168" s="751">
        <v>41.019799999999996</v>
      </c>
      <c r="Q168" s="751">
        <v>35.585299999999997</v>
      </c>
      <c r="R168" s="750">
        <v>17418.61</v>
      </c>
      <c r="S168" s="750">
        <v>74.33</v>
      </c>
      <c r="T168" s="750">
        <v>75.97</v>
      </c>
      <c r="U168" s="596">
        <f t="shared" si="2"/>
        <v>83.43</v>
      </c>
      <c r="V168" s="750">
        <v>73.34</v>
      </c>
      <c r="W168" s="383">
        <v>73.209999999999994</v>
      </c>
      <c r="X168" s="383">
        <v>75.489999999999995</v>
      </c>
      <c r="Y168" s="425">
        <v>73.95</v>
      </c>
      <c r="Z168" s="425">
        <v>76.61</v>
      </c>
      <c r="AA168" s="304"/>
      <c r="AB168" s="389">
        <v>2.4087999999999998E-2</v>
      </c>
      <c r="AC168" s="389">
        <v>2.7484999999999999E-2</v>
      </c>
      <c r="AD168" s="377">
        <v>5.8600000000000006E-2</v>
      </c>
      <c r="AE168" s="377">
        <v>5.8200000000000002E-2</v>
      </c>
      <c r="AF168" s="501">
        <v>2.5000000000000001E-2</v>
      </c>
      <c r="AG168" s="93"/>
      <c r="AH168" s="114"/>
      <c r="AI168" s="377"/>
      <c r="AJ168" s="636"/>
      <c r="AK168" s="440"/>
      <c r="AL168" s="377"/>
      <c r="AM168" s="630"/>
      <c r="AN168" s="408"/>
    </row>
    <row r="169" spans="1:40" customFormat="1">
      <c r="A169" s="61">
        <v>40969</v>
      </c>
      <c r="B169" s="751">
        <v>0.82079999999999997</v>
      </c>
      <c r="C169" s="751">
        <v>0.51859999999999995</v>
      </c>
      <c r="D169" s="751">
        <v>0.77790000000000004</v>
      </c>
      <c r="E169" s="750">
        <v>67.69</v>
      </c>
      <c r="F169" s="751">
        <v>0.62119999999999997</v>
      </c>
      <c r="G169" s="751">
        <v>0.81499999999999995</v>
      </c>
      <c r="H169" s="750">
        <v>924.13</v>
      </c>
      <c r="I169" s="751">
        <v>5.1816000000000004</v>
      </c>
      <c r="J169" s="751">
        <v>2.4971999999999999</v>
      </c>
      <c r="K169" s="751">
        <v>6.3707000000000003</v>
      </c>
      <c r="L169" s="750">
        <v>7498.55</v>
      </c>
      <c r="M169" s="751">
        <v>25.191400000000002</v>
      </c>
      <c r="N169" s="751">
        <v>1.0328999999999999</v>
      </c>
      <c r="O169" s="751">
        <v>24.224399999999999</v>
      </c>
      <c r="P169" s="751">
        <v>41.325499999999998</v>
      </c>
      <c r="Q169" s="751">
        <v>35.216099999999997</v>
      </c>
      <c r="R169" s="750">
        <v>17108.73</v>
      </c>
      <c r="S169" s="750">
        <v>73.83</v>
      </c>
      <c r="T169" s="750">
        <v>75.400000000000006</v>
      </c>
      <c r="U169" s="596">
        <f t="shared" si="2"/>
        <v>82.08</v>
      </c>
      <c r="V169" s="750">
        <v>72.989999999999995</v>
      </c>
      <c r="W169" s="383">
        <v>72.86</v>
      </c>
      <c r="X169" s="383">
        <v>74.91</v>
      </c>
      <c r="Y169" s="425">
        <v>73.59</v>
      </c>
      <c r="Z169" s="425">
        <v>75.959999999999994</v>
      </c>
      <c r="AA169" s="304"/>
      <c r="AB169" s="389">
        <v>2.4291E-2</v>
      </c>
      <c r="AC169" s="389">
        <v>2.7394999999999999E-2</v>
      </c>
      <c r="AD169" s="377">
        <v>5.8600000000000006E-2</v>
      </c>
      <c r="AE169" s="377">
        <v>5.8099999999999999E-2</v>
      </c>
      <c r="AF169" s="501">
        <v>2.5000000000000001E-2</v>
      </c>
      <c r="AG169" s="93"/>
      <c r="AH169" s="114"/>
      <c r="AI169" s="377"/>
      <c r="AJ169" s="636"/>
      <c r="AK169" s="440"/>
      <c r="AL169" s="377"/>
      <c r="AM169" s="630"/>
      <c r="AN169" s="408"/>
    </row>
    <row r="170" spans="1:40" customFormat="1">
      <c r="A170" s="61">
        <v>41000</v>
      </c>
      <c r="B170" s="751">
        <v>0.81899999999999995</v>
      </c>
      <c r="C170" s="751">
        <v>0.51170000000000004</v>
      </c>
      <c r="D170" s="751">
        <v>0.79079999999999995</v>
      </c>
      <c r="E170" s="750">
        <v>66.66</v>
      </c>
      <c r="F170" s="751">
        <v>0.62170000000000003</v>
      </c>
      <c r="G170" s="751">
        <v>0.81359999999999999</v>
      </c>
      <c r="H170" s="750">
        <v>930.07</v>
      </c>
      <c r="I170" s="751">
        <v>5.1639999999999997</v>
      </c>
      <c r="J170" s="751">
        <v>2.508</v>
      </c>
      <c r="K170" s="751">
        <v>6.3574999999999999</v>
      </c>
      <c r="L170" s="750">
        <v>7506.55</v>
      </c>
      <c r="M170" s="751">
        <v>25.273700000000002</v>
      </c>
      <c r="N170" s="751">
        <v>1.0246999999999999</v>
      </c>
      <c r="O170" s="751">
        <v>24.138999999999999</v>
      </c>
      <c r="P170" s="751">
        <v>42.345599999999997</v>
      </c>
      <c r="Q170" s="751">
        <v>34.911799999999999</v>
      </c>
      <c r="R170" s="750">
        <v>17066.11</v>
      </c>
      <c r="S170" s="750">
        <v>74</v>
      </c>
      <c r="T170" s="750">
        <v>75.540000000000006</v>
      </c>
      <c r="U170" s="596">
        <f t="shared" si="2"/>
        <v>81.899999999999991</v>
      </c>
      <c r="V170" s="750">
        <v>73</v>
      </c>
      <c r="W170" s="383">
        <v>72.88</v>
      </c>
      <c r="X170" s="383">
        <v>74.87</v>
      </c>
      <c r="Y170" s="425">
        <v>73.569999999999993</v>
      </c>
      <c r="Z170" s="425">
        <v>75.88</v>
      </c>
      <c r="AA170" s="304"/>
      <c r="AB170" s="389">
        <v>2.4527999999999998E-2</v>
      </c>
      <c r="AC170" s="389">
        <v>2.7361E-2</v>
      </c>
      <c r="AD170" s="377">
        <v>5.8099999999999999E-2</v>
      </c>
      <c r="AE170" s="377">
        <v>5.8099999999999999E-2</v>
      </c>
      <c r="AF170" s="501">
        <v>2.5000000000000001E-2</v>
      </c>
      <c r="AG170" s="93"/>
      <c r="AH170" s="114"/>
      <c r="AI170" s="377"/>
      <c r="AJ170" s="636"/>
      <c r="AK170" s="440"/>
      <c r="AL170" s="377"/>
      <c r="AM170" s="630"/>
      <c r="AN170" s="408"/>
    </row>
    <row r="171" spans="1:40" customFormat="1">
      <c r="A171" s="61">
        <v>41030</v>
      </c>
      <c r="B171" s="751">
        <v>0.7762</v>
      </c>
      <c r="C171" s="751">
        <v>0.48680000000000001</v>
      </c>
      <c r="D171" s="751">
        <v>0.77659999999999996</v>
      </c>
      <c r="E171" s="750">
        <v>61.92</v>
      </c>
      <c r="F171" s="751">
        <v>0.60529999999999995</v>
      </c>
      <c r="G171" s="751">
        <v>0.78269999999999995</v>
      </c>
      <c r="H171" s="750">
        <v>897.04</v>
      </c>
      <c r="I171" s="751">
        <v>4.9078999999999997</v>
      </c>
      <c r="J171" s="751">
        <v>2.4009999999999998</v>
      </c>
      <c r="K171" s="751">
        <v>6.0263</v>
      </c>
      <c r="L171" s="750">
        <v>7173.72</v>
      </c>
      <c r="M171" s="751">
        <v>24.268599999999999</v>
      </c>
      <c r="N171" s="751">
        <v>0.9788</v>
      </c>
      <c r="O171" s="751">
        <v>22.856000000000002</v>
      </c>
      <c r="P171" s="751">
        <v>42.164900000000003</v>
      </c>
      <c r="Q171" s="751">
        <v>33.289700000000003</v>
      </c>
      <c r="R171" s="750">
        <v>16191.29</v>
      </c>
      <c r="S171" s="750">
        <v>71.150000000000006</v>
      </c>
      <c r="T171" s="750">
        <v>72.67</v>
      </c>
      <c r="U171" s="596">
        <f t="shared" si="2"/>
        <v>77.62</v>
      </c>
      <c r="V171" s="750">
        <v>70.040000000000006</v>
      </c>
      <c r="W171" s="383">
        <v>69.930000000000007</v>
      </c>
      <c r="X171" s="383">
        <v>71.69</v>
      </c>
      <c r="Y171" s="425">
        <v>70.709999999999994</v>
      </c>
      <c r="Z171" s="425">
        <v>72.73</v>
      </c>
      <c r="AA171" s="304"/>
      <c r="AB171" s="389">
        <v>2.4447999999999998E-2</v>
      </c>
      <c r="AC171" s="389">
        <v>2.5861000000000002E-2</v>
      </c>
      <c r="AD171" s="377">
        <v>5.8099999999999999E-2</v>
      </c>
      <c r="AE171" s="377">
        <v>5.5599999999999997E-2</v>
      </c>
      <c r="AF171" s="501">
        <v>2.5000000000000001E-2</v>
      </c>
      <c r="AG171" s="93"/>
      <c r="AH171" s="114"/>
      <c r="AI171" s="377"/>
      <c r="AJ171" s="636"/>
      <c r="AK171" s="440"/>
      <c r="AL171" s="377"/>
      <c r="AM171" s="630"/>
      <c r="AN171" s="408"/>
    </row>
    <row r="172" spans="1:40" customFormat="1">
      <c r="A172" s="61">
        <v>41061</v>
      </c>
      <c r="B172" s="751">
        <v>0.78010000000000002</v>
      </c>
      <c r="C172" s="751">
        <v>0.50139999999999996</v>
      </c>
      <c r="D172" s="751">
        <v>0.78129999999999999</v>
      </c>
      <c r="E172" s="750">
        <v>61.92</v>
      </c>
      <c r="F172" s="751">
        <v>0.62160000000000004</v>
      </c>
      <c r="G172" s="751">
        <v>0.80120000000000002</v>
      </c>
      <c r="H172" s="750">
        <v>908.66</v>
      </c>
      <c r="I172" s="751">
        <v>4.9645999999999999</v>
      </c>
      <c r="J172" s="751">
        <v>2.4799000000000002</v>
      </c>
      <c r="K172" s="751">
        <v>6.0528000000000004</v>
      </c>
      <c r="L172" s="750">
        <v>7339.02</v>
      </c>
      <c r="M172" s="751">
        <v>24.671900000000001</v>
      </c>
      <c r="N172" s="751">
        <v>0.99680000000000002</v>
      </c>
      <c r="O172" s="751">
        <v>23.334900000000001</v>
      </c>
      <c r="P172" s="751">
        <v>43.663499999999999</v>
      </c>
      <c r="Q172" s="751">
        <v>33.275300000000001</v>
      </c>
      <c r="R172" s="750">
        <v>16332.94</v>
      </c>
      <c r="S172" s="750">
        <v>72.040000000000006</v>
      </c>
      <c r="T172" s="750">
        <v>73.63</v>
      </c>
      <c r="U172" s="596">
        <f t="shared" si="2"/>
        <v>78.010000000000005</v>
      </c>
      <c r="V172" s="750">
        <v>70.849999999999994</v>
      </c>
      <c r="W172" s="383">
        <v>70.739999999999995</v>
      </c>
      <c r="X172" s="383">
        <v>72.62</v>
      </c>
      <c r="Y172" s="425">
        <v>71.599999999999994</v>
      </c>
      <c r="Z172" s="425">
        <v>73.75</v>
      </c>
      <c r="AA172" s="304"/>
      <c r="AB172" s="389">
        <v>2.4315000000000003E-2</v>
      </c>
      <c r="AC172" s="389">
        <v>2.6070000000000003E-2</v>
      </c>
      <c r="AD172" s="377">
        <v>5.8099999999999999E-2</v>
      </c>
      <c r="AE172" s="377">
        <v>5.5500000000000001E-2</v>
      </c>
      <c r="AF172" s="501">
        <v>2.5000000000000001E-2</v>
      </c>
      <c r="AG172" s="93"/>
      <c r="AH172" s="114"/>
      <c r="AI172" s="377"/>
      <c r="AJ172" s="636"/>
      <c r="AK172" s="440"/>
      <c r="AL172" s="377"/>
      <c r="AM172" s="630"/>
      <c r="AN172" s="408"/>
    </row>
    <row r="173" spans="1:40" customFormat="1">
      <c r="A173" s="61">
        <v>41091</v>
      </c>
      <c r="B173" s="751">
        <v>0.79820000000000002</v>
      </c>
      <c r="C173" s="751">
        <v>0.51180000000000003</v>
      </c>
      <c r="D173" s="751">
        <v>0.77569999999999995</v>
      </c>
      <c r="E173" s="750">
        <v>63.1</v>
      </c>
      <c r="F173" s="751">
        <v>0.64870000000000005</v>
      </c>
      <c r="G173" s="751">
        <v>0.80979999999999996</v>
      </c>
      <c r="H173" s="750">
        <v>912.24</v>
      </c>
      <c r="I173" s="751">
        <v>5.0849000000000002</v>
      </c>
      <c r="J173" s="751">
        <v>2.5291000000000001</v>
      </c>
      <c r="K173" s="751">
        <v>6.1908000000000003</v>
      </c>
      <c r="L173" s="750">
        <v>7529.86</v>
      </c>
      <c r="M173" s="751">
        <v>25.2485</v>
      </c>
      <c r="N173" s="751">
        <v>1.0068999999999999</v>
      </c>
      <c r="O173" s="751">
        <v>23.9207</v>
      </c>
      <c r="P173" s="751">
        <v>44.1922</v>
      </c>
      <c r="Q173" s="751">
        <v>33.427500000000002</v>
      </c>
      <c r="R173" s="750">
        <v>16658.91</v>
      </c>
      <c r="S173" s="750">
        <v>73.09</v>
      </c>
      <c r="T173" s="750">
        <v>74.709999999999994</v>
      </c>
      <c r="U173" s="596">
        <f t="shared" si="2"/>
        <v>79.820000000000007</v>
      </c>
      <c r="V173" s="750">
        <v>72.31</v>
      </c>
      <c r="W173" s="383">
        <v>72.180000000000007</v>
      </c>
      <c r="X173" s="383">
        <v>74.12</v>
      </c>
      <c r="Y173" s="425">
        <v>73.08</v>
      </c>
      <c r="Z173" s="425">
        <v>75.33</v>
      </c>
      <c r="AA173" s="304"/>
      <c r="AB173" s="389">
        <v>2.5035999999999999E-2</v>
      </c>
      <c r="AC173" s="389">
        <v>2.6676999999999999E-2</v>
      </c>
      <c r="AD173" s="377">
        <v>5.79E-2</v>
      </c>
      <c r="AE173" s="377">
        <v>5.5599999999999997E-2</v>
      </c>
      <c r="AF173" s="501">
        <v>2.5000000000000001E-2</v>
      </c>
      <c r="AG173" s="93"/>
      <c r="AH173" s="114"/>
      <c r="AI173" s="377"/>
      <c r="AJ173" s="636"/>
      <c r="AK173" s="440"/>
      <c r="AL173" s="377"/>
      <c r="AM173" s="630"/>
      <c r="AN173" s="408"/>
    </row>
    <row r="174" spans="1:40" customFormat="1">
      <c r="A174" s="61">
        <v>41122</v>
      </c>
      <c r="B174" s="751">
        <v>0.80979999999999996</v>
      </c>
      <c r="C174" s="751">
        <v>0.51559999999999995</v>
      </c>
      <c r="D174" s="751">
        <v>0.77329999999999999</v>
      </c>
      <c r="E174" s="750">
        <v>63.72</v>
      </c>
      <c r="F174" s="751">
        <v>0.65349999999999997</v>
      </c>
      <c r="G174" s="751">
        <v>0.80469999999999997</v>
      </c>
      <c r="H174" s="750">
        <v>916.9</v>
      </c>
      <c r="I174" s="751">
        <v>5.1506999999999996</v>
      </c>
      <c r="J174" s="751">
        <v>2.5246</v>
      </c>
      <c r="K174" s="751">
        <v>6.2811000000000003</v>
      </c>
      <c r="L174" s="750">
        <v>7684.29</v>
      </c>
      <c r="M174" s="751">
        <v>25.451599999999999</v>
      </c>
      <c r="N174" s="751">
        <v>1.0108999999999999</v>
      </c>
      <c r="O174" s="751">
        <v>24.2623</v>
      </c>
      <c r="P174" s="751">
        <v>44.947499999999998</v>
      </c>
      <c r="Q174" s="751">
        <v>34.0794</v>
      </c>
      <c r="R174" s="750">
        <v>16895.099999999999</v>
      </c>
      <c r="S174" s="750">
        <v>73.569999999999993</v>
      </c>
      <c r="T174" s="750">
        <v>75</v>
      </c>
      <c r="U174" s="596">
        <f t="shared" si="2"/>
        <v>80.97999999999999</v>
      </c>
      <c r="V174" s="750">
        <v>72.849999999999994</v>
      </c>
      <c r="W174" s="383">
        <v>72.709999999999994</v>
      </c>
      <c r="X174" s="383">
        <v>74.73</v>
      </c>
      <c r="Y174" s="425">
        <v>73.489999999999995</v>
      </c>
      <c r="Z174" s="425">
        <v>75.78</v>
      </c>
      <c r="AA174" s="304"/>
      <c r="AB174" s="389">
        <v>2.5156999999999999E-2</v>
      </c>
      <c r="AC174" s="389">
        <v>2.6429999999999999E-2</v>
      </c>
      <c r="AD174" s="377">
        <v>5.79E-2</v>
      </c>
      <c r="AE174" s="377">
        <v>5.5399999999999998E-2</v>
      </c>
      <c r="AF174" s="501">
        <v>2.5000000000000001E-2</v>
      </c>
      <c r="AG174" s="93"/>
      <c r="AH174" s="114"/>
      <c r="AI174" s="377"/>
      <c r="AJ174" s="636"/>
      <c r="AK174" s="440"/>
      <c r="AL174" s="377"/>
      <c r="AM174" s="630"/>
      <c r="AN174" s="408"/>
    </row>
    <row r="175" spans="1:40" customFormat="1">
      <c r="A175" s="61">
        <v>41153</v>
      </c>
      <c r="B175" s="751">
        <v>0.81740000000000002</v>
      </c>
      <c r="C175" s="751">
        <v>0.50760000000000005</v>
      </c>
      <c r="D175" s="751">
        <v>0.78669999999999995</v>
      </c>
      <c r="E175" s="750">
        <v>63.9</v>
      </c>
      <c r="F175" s="751">
        <v>0.63570000000000004</v>
      </c>
      <c r="G175" s="751">
        <v>0.80010000000000003</v>
      </c>
      <c r="H175" s="750">
        <v>919.28</v>
      </c>
      <c r="I175" s="751">
        <v>5.1692999999999998</v>
      </c>
      <c r="J175" s="751">
        <v>2.5190000000000001</v>
      </c>
      <c r="K175" s="751">
        <v>6.3380999999999998</v>
      </c>
      <c r="L175" s="750">
        <v>7807.14</v>
      </c>
      <c r="M175" s="751">
        <v>25.335999999999999</v>
      </c>
      <c r="N175" s="751">
        <v>1.0071000000000001</v>
      </c>
      <c r="O175" s="751">
        <v>24.145099999999999</v>
      </c>
      <c r="P175" s="751">
        <v>44.506500000000003</v>
      </c>
      <c r="Q175" s="751">
        <v>34.089199999999998</v>
      </c>
      <c r="R175" s="750">
        <v>17052.05</v>
      </c>
      <c r="S175" s="750">
        <v>73.790000000000006</v>
      </c>
      <c r="T175" s="750">
        <v>75.03</v>
      </c>
      <c r="U175" s="596">
        <f t="shared" si="2"/>
        <v>81.739999999999995</v>
      </c>
      <c r="V175" s="750">
        <v>72.78</v>
      </c>
      <c r="W175" s="383">
        <v>72.650000000000006</v>
      </c>
      <c r="X175" s="383">
        <v>74.7</v>
      </c>
      <c r="Y175" s="425">
        <v>73.22</v>
      </c>
      <c r="Z175" s="425">
        <v>75.569999999999993</v>
      </c>
      <c r="AA175" s="304"/>
      <c r="AB175" s="389">
        <v>2.4944999999999998E-2</v>
      </c>
      <c r="AC175" s="389">
        <v>2.6429999999999999E-2</v>
      </c>
      <c r="AD175" s="377">
        <v>5.79E-2</v>
      </c>
      <c r="AE175" s="377">
        <v>5.4699999999999999E-2</v>
      </c>
      <c r="AF175" s="501">
        <v>2.5000000000000001E-2</v>
      </c>
      <c r="AG175" s="93"/>
      <c r="AI175" s="377"/>
      <c r="AJ175" s="636"/>
      <c r="AK175" s="440"/>
      <c r="AL175" s="377"/>
      <c r="AM175" s="630"/>
      <c r="AN175" s="408"/>
    </row>
    <row r="176" spans="1:40" customFormat="1">
      <c r="A176" s="61">
        <v>41183</v>
      </c>
      <c r="B176" s="751">
        <v>0.81979999999999997</v>
      </c>
      <c r="C176" s="751">
        <v>0.50990000000000002</v>
      </c>
      <c r="D176" s="751">
        <v>0.79669999999999996</v>
      </c>
      <c r="E176" s="750">
        <v>64.7</v>
      </c>
      <c r="F176" s="751">
        <v>0.63249999999999995</v>
      </c>
      <c r="G176" s="751">
        <v>0.80840000000000001</v>
      </c>
      <c r="H176" s="750">
        <v>907.79</v>
      </c>
      <c r="I176" s="751">
        <v>5.1375000000000002</v>
      </c>
      <c r="J176" s="751">
        <v>2.5043000000000002</v>
      </c>
      <c r="K176" s="751">
        <v>6.3547000000000002</v>
      </c>
      <c r="L176" s="750">
        <v>7863.14</v>
      </c>
      <c r="M176" s="751">
        <v>25.1645</v>
      </c>
      <c r="N176" s="751">
        <v>1.0042</v>
      </c>
      <c r="O176" s="751">
        <v>23.992000000000001</v>
      </c>
      <c r="P176" s="751">
        <v>43.484099999999998</v>
      </c>
      <c r="Q176" s="751">
        <v>33.941800000000001</v>
      </c>
      <c r="R176" s="750">
        <v>17100.77</v>
      </c>
      <c r="S176" s="750">
        <v>73.97</v>
      </c>
      <c r="T176" s="750">
        <v>75.03</v>
      </c>
      <c r="U176" s="596">
        <f t="shared" si="2"/>
        <v>81.98</v>
      </c>
      <c r="V176" s="750">
        <v>73.12</v>
      </c>
      <c r="W176" s="383">
        <v>72.989999999999995</v>
      </c>
      <c r="X176" s="383">
        <v>74.84</v>
      </c>
      <c r="Y176" s="425">
        <v>73.36</v>
      </c>
      <c r="Z176" s="425">
        <v>75.53</v>
      </c>
      <c r="AA176" s="304"/>
      <c r="AB176" s="389">
        <v>2.4836E-2</v>
      </c>
      <c r="AC176" s="389">
        <v>2.6477000000000001E-2</v>
      </c>
      <c r="AD176" s="377">
        <v>5.79E-2</v>
      </c>
      <c r="AE176" s="377">
        <v>5.4000000000000006E-2</v>
      </c>
      <c r="AF176" s="501">
        <v>2.5000000000000001E-2</v>
      </c>
      <c r="AG176" s="93"/>
      <c r="AI176" s="377"/>
      <c r="AJ176" s="636"/>
      <c r="AK176" s="440"/>
      <c r="AL176" s="377"/>
      <c r="AM176" s="630"/>
      <c r="AN176" s="408"/>
    </row>
    <row r="177" spans="1:40" customFormat="1">
      <c r="A177" s="61">
        <v>41214</v>
      </c>
      <c r="B177" s="751">
        <v>0.81920000000000004</v>
      </c>
      <c r="C177" s="751">
        <v>0.51300000000000001</v>
      </c>
      <c r="D177" s="751">
        <v>0.78739999999999999</v>
      </c>
      <c r="E177" s="750">
        <v>66.3</v>
      </c>
      <c r="F177" s="751">
        <v>0.63819999999999999</v>
      </c>
      <c r="G177" s="751">
        <v>0.81689999999999996</v>
      </c>
      <c r="H177" s="750">
        <v>891.08</v>
      </c>
      <c r="I177" s="751">
        <v>5.1070000000000002</v>
      </c>
      <c r="J177" s="751">
        <v>2.5051000000000001</v>
      </c>
      <c r="K177" s="751">
        <v>6.3493000000000004</v>
      </c>
      <c r="L177" s="750">
        <v>7878.86</v>
      </c>
      <c r="M177" s="751">
        <v>25.156500000000001</v>
      </c>
      <c r="N177" s="751">
        <v>1.0021</v>
      </c>
      <c r="O177" s="751">
        <v>23.8584</v>
      </c>
      <c r="P177" s="751">
        <v>44.904600000000002</v>
      </c>
      <c r="Q177" s="751">
        <v>33.643900000000002</v>
      </c>
      <c r="R177" s="750">
        <v>17081.72</v>
      </c>
      <c r="S177" s="750">
        <v>73.87</v>
      </c>
      <c r="T177" s="750">
        <v>74.790000000000006</v>
      </c>
      <c r="U177" s="596">
        <f t="shared" si="2"/>
        <v>81.92</v>
      </c>
      <c r="V177" s="750">
        <v>73.38</v>
      </c>
      <c r="W177" s="383">
        <v>73.25</v>
      </c>
      <c r="X177" s="383">
        <v>74.94</v>
      </c>
      <c r="Y177" s="425">
        <v>73.569999999999993</v>
      </c>
      <c r="Z177" s="425">
        <v>75.540000000000006</v>
      </c>
      <c r="AA177" s="304"/>
      <c r="AB177" s="389">
        <v>2.4877E-2</v>
      </c>
      <c r="AC177" s="389">
        <v>2.6355E-2</v>
      </c>
      <c r="AD177" s="377">
        <v>5.79E-2</v>
      </c>
      <c r="AE177" s="377">
        <v>5.4199999999999998E-2</v>
      </c>
      <c r="AF177" s="501">
        <v>2.5000000000000001E-2</v>
      </c>
      <c r="AG177" s="93"/>
      <c r="AI177" s="377"/>
      <c r="AJ177" s="636"/>
      <c r="AK177" s="440"/>
      <c r="AL177" s="377"/>
      <c r="AM177" s="630"/>
      <c r="AN177" s="408"/>
    </row>
    <row r="178" spans="1:40" customFormat="1">
      <c r="A178" s="61">
        <v>41244</v>
      </c>
      <c r="B178" s="751">
        <v>0.83179999999999998</v>
      </c>
      <c r="C178" s="751">
        <v>0.51549999999999996</v>
      </c>
      <c r="D178" s="751">
        <v>0.79430000000000001</v>
      </c>
      <c r="E178" s="750">
        <v>69.540000000000006</v>
      </c>
      <c r="F178" s="751">
        <v>0.63460000000000005</v>
      </c>
      <c r="G178" s="751">
        <v>0.82310000000000005</v>
      </c>
      <c r="H178" s="750">
        <v>895.54</v>
      </c>
      <c r="I178" s="751">
        <v>5.1845999999999997</v>
      </c>
      <c r="J178" s="751">
        <v>2.54</v>
      </c>
      <c r="K178" s="751">
        <v>6.4466000000000001</v>
      </c>
      <c r="L178" s="750">
        <v>8011.3</v>
      </c>
      <c r="M178" s="751">
        <v>25.483899999999998</v>
      </c>
      <c r="N178" s="751">
        <v>1.0150999999999999</v>
      </c>
      <c r="O178" s="751">
        <v>24.172000000000001</v>
      </c>
      <c r="P178" s="751">
        <v>45.4557</v>
      </c>
      <c r="Q178" s="751">
        <v>34.116799999999998</v>
      </c>
      <c r="R178" s="750">
        <v>17339.53</v>
      </c>
      <c r="S178" s="750">
        <v>74.8</v>
      </c>
      <c r="T178" s="750">
        <v>75.55</v>
      </c>
      <c r="U178" s="596">
        <f t="shared" si="2"/>
        <v>83.179999999999993</v>
      </c>
      <c r="V178" s="750">
        <v>74.319999999999993</v>
      </c>
      <c r="W178" s="383">
        <v>74.180000000000007</v>
      </c>
      <c r="X178" s="383">
        <v>75.900000000000006</v>
      </c>
      <c r="Y178" s="425">
        <v>74.430000000000007</v>
      </c>
      <c r="Z178" s="425">
        <v>76.37</v>
      </c>
      <c r="AA178" s="304"/>
      <c r="AB178" s="389">
        <v>2.5094000000000002E-2</v>
      </c>
      <c r="AC178" s="389">
        <v>2.6478999999999999E-2</v>
      </c>
      <c r="AD178" s="377">
        <v>5.7999999999999996E-2</v>
      </c>
      <c r="AE178" s="377">
        <v>5.5099999999999996E-2</v>
      </c>
      <c r="AF178" s="501">
        <v>2.5000000000000001E-2</v>
      </c>
      <c r="AG178" s="93"/>
      <c r="AI178" s="377"/>
      <c r="AJ178" s="636"/>
      <c r="AK178" s="440"/>
      <c r="AL178" s="377"/>
      <c r="AM178" s="630"/>
      <c r="AN178" s="408"/>
    </row>
    <row r="179" spans="1:40" customFormat="1">
      <c r="A179" s="61">
        <v>41275</v>
      </c>
      <c r="B179" s="751">
        <v>0.83750000000000002</v>
      </c>
      <c r="C179" s="751">
        <v>0.52470000000000006</v>
      </c>
      <c r="D179" s="751">
        <v>0.79690000000000005</v>
      </c>
      <c r="E179" s="750">
        <v>74.63</v>
      </c>
      <c r="F179" s="751">
        <v>0.63009999999999999</v>
      </c>
      <c r="G179" s="751">
        <v>0.83040000000000003</v>
      </c>
      <c r="H179" s="750">
        <v>892.64</v>
      </c>
      <c r="I179" s="751">
        <v>5.2104999999999997</v>
      </c>
      <c r="J179" s="751">
        <v>2.5432000000000001</v>
      </c>
      <c r="K179" s="751">
        <v>6.4927999999999999</v>
      </c>
      <c r="L179" s="750">
        <v>8082.25</v>
      </c>
      <c r="M179" s="751">
        <v>25.174900000000001</v>
      </c>
      <c r="N179" s="751">
        <v>1.0284</v>
      </c>
      <c r="O179" s="751">
        <v>24.350999999999999</v>
      </c>
      <c r="P179" s="751">
        <v>45.404299999999999</v>
      </c>
      <c r="Q179" s="751">
        <v>34.086199999999998</v>
      </c>
      <c r="R179" s="750">
        <v>17454.86</v>
      </c>
      <c r="S179" s="750">
        <v>75.45</v>
      </c>
      <c r="T179" s="750">
        <v>76.12</v>
      </c>
      <c r="U179" s="596">
        <f t="shared" si="2"/>
        <v>83.75</v>
      </c>
      <c r="V179" s="750">
        <v>75.260000000000005</v>
      </c>
      <c r="W179" s="383">
        <v>75.14</v>
      </c>
      <c r="X179" s="383">
        <v>76.680000000000007</v>
      </c>
      <c r="Y179" s="425">
        <v>75.42</v>
      </c>
      <c r="Z179" s="425">
        <v>77.13</v>
      </c>
      <c r="AA179" s="304"/>
      <c r="AB179" s="389">
        <v>2.4532999999999999E-2</v>
      </c>
      <c r="AC179" s="389">
        <v>2.6575999999999999E-2</v>
      </c>
      <c r="AD179" s="377">
        <v>5.7999999999999996E-2</v>
      </c>
      <c r="AE179" s="377">
        <v>5.5300000000000002E-2</v>
      </c>
      <c r="AF179" s="501">
        <v>2.5000000000000001E-2</v>
      </c>
      <c r="AG179" s="93"/>
      <c r="AI179" s="377"/>
      <c r="AJ179" s="636"/>
      <c r="AK179" s="440"/>
      <c r="AL179" s="377"/>
      <c r="AM179" s="630"/>
      <c r="AN179" s="408"/>
    </row>
    <row r="180" spans="1:40" customFormat="1">
      <c r="A180" s="61">
        <v>41306</v>
      </c>
      <c r="B180" s="751">
        <v>0.83889999999999998</v>
      </c>
      <c r="C180" s="751">
        <v>0.54179999999999995</v>
      </c>
      <c r="D180" s="751">
        <v>0.8135</v>
      </c>
      <c r="E180" s="750">
        <v>78.12</v>
      </c>
      <c r="F180" s="751">
        <v>0.62819999999999998</v>
      </c>
      <c r="G180" s="751">
        <v>0.8458</v>
      </c>
      <c r="H180" s="750">
        <v>912.71</v>
      </c>
      <c r="I180" s="751">
        <v>5.2290000000000001</v>
      </c>
      <c r="J180" s="751">
        <v>2.5998000000000001</v>
      </c>
      <c r="K180" s="751">
        <v>6.5060000000000002</v>
      </c>
      <c r="L180" s="750">
        <v>8123.02</v>
      </c>
      <c r="M180" s="751">
        <v>25.016500000000001</v>
      </c>
      <c r="N180" s="751">
        <v>1.0390999999999999</v>
      </c>
      <c r="O180" s="751">
        <v>24.863600000000002</v>
      </c>
      <c r="P180" s="751">
        <v>45.2027</v>
      </c>
      <c r="Q180" s="751">
        <v>34.129399999999997</v>
      </c>
      <c r="R180" s="750">
        <v>17501.98</v>
      </c>
      <c r="S180" s="750">
        <v>76.459999999999994</v>
      </c>
      <c r="T180" s="750">
        <v>77.06</v>
      </c>
      <c r="U180" s="596">
        <f t="shared" si="2"/>
        <v>83.89</v>
      </c>
      <c r="V180" s="750">
        <v>76.25</v>
      </c>
      <c r="W180" s="383">
        <v>76.16</v>
      </c>
      <c r="X180" s="383">
        <v>77.569999999999993</v>
      </c>
      <c r="Y180" s="425">
        <v>76.39</v>
      </c>
      <c r="Z180" s="425">
        <v>77.959999999999994</v>
      </c>
      <c r="AA180" s="304"/>
      <c r="AB180" s="389">
        <v>2.4899999999999999E-2</v>
      </c>
      <c r="AC180" s="389">
        <v>2.6599999999999999E-2</v>
      </c>
      <c r="AD180" s="377">
        <v>5.7999999999999996E-2</v>
      </c>
      <c r="AE180" s="377">
        <v>5.5199999999999999E-2</v>
      </c>
      <c r="AF180" s="501">
        <v>2.5000000000000001E-2</v>
      </c>
      <c r="AG180" s="93"/>
      <c r="AI180" s="377"/>
      <c r="AJ180" s="636"/>
      <c r="AK180" s="440"/>
      <c r="AL180" s="377"/>
      <c r="AM180" s="630"/>
      <c r="AN180" s="408"/>
    </row>
    <row r="181" spans="1:40" customFormat="1">
      <c r="A181" s="61">
        <v>41334</v>
      </c>
      <c r="B181" s="751">
        <v>0.82779999999999998</v>
      </c>
      <c r="C181" s="751">
        <v>0.54920000000000002</v>
      </c>
      <c r="D181" s="751">
        <v>0.80130000000000001</v>
      </c>
      <c r="E181" s="750">
        <v>78.489999999999995</v>
      </c>
      <c r="F181" s="751">
        <v>0.63849999999999996</v>
      </c>
      <c r="G181" s="751">
        <v>0.84870000000000001</v>
      </c>
      <c r="H181" s="750">
        <v>911.68</v>
      </c>
      <c r="I181" s="751">
        <v>5.1459999999999999</v>
      </c>
      <c r="J181" s="751">
        <v>2.5737999999999999</v>
      </c>
      <c r="K181" s="751">
        <v>6.4230999999999998</v>
      </c>
      <c r="L181" s="750">
        <v>8034.68</v>
      </c>
      <c r="M181" s="751">
        <v>24.459700000000002</v>
      </c>
      <c r="N181" s="751">
        <v>1.032</v>
      </c>
      <c r="O181" s="751">
        <v>24.6127</v>
      </c>
      <c r="P181" s="751">
        <v>45.064</v>
      </c>
      <c r="Q181" s="751">
        <v>33.720199999999998</v>
      </c>
      <c r="R181" s="750">
        <v>17339.22</v>
      </c>
      <c r="S181" s="750">
        <v>75.900000000000006</v>
      </c>
      <c r="T181" s="750">
        <v>76.58</v>
      </c>
      <c r="U181" s="596">
        <f t="shared" si="2"/>
        <v>82.78</v>
      </c>
      <c r="V181" s="750">
        <v>76.14</v>
      </c>
      <c r="W181" s="383">
        <v>76.02</v>
      </c>
      <c r="X181" s="383">
        <v>77.2</v>
      </c>
      <c r="Y181" s="425">
        <v>76.37</v>
      </c>
      <c r="Z181" s="425">
        <v>77.709999999999994</v>
      </c>
      <c r="AA181" s="304"/>
      <c r="AB181" s="389">
        <v>2.47E-2</v>
      </c>
      <c r="AC181" s="389">
        <v>2.64E-2</v>
      </c>
      <c r="AD181" s="377">
        <v>5.7999999999999996E-2</v>
      </c>
      <c r="AE181" s="377">
        <v>5.5199999999999999E-2</v>
      </c>
      <c r="AF181" s="501">
        <v>2.5000000000000001E-2</v>
      </c>
      <c r="AG181" s="93"/>
      <c r="AI181" s="377"/>
      <c r="AJ181" s="636"/>
      <c r="AK181" s="440"/>
      <c r="AL181" s="377"/>
      <c r="AM181" s="630"/>
      <c r="AN181" s="408"/>
    </row>
    <row r="182" spans="1:40" customFormat="1">
      <c r="A182" s="61">
        <v>41365</v>
      </c>
      <c r="B182" s="751">
        <v>0.84730000000000005</v>
      </c>
      <c r="C182" s="751">
        <v>0.55369999999999997</v>
      </c>
      <c r="D182" s="751">
        <v>0.81579999999999997</v>
      </c>
      <c r="E182" s="750">
        <v>82.89</v>
      </c>
      <c r="F182" s="751">
        <v>0.65069999999999995</v>
      </c>
      <c r="G182" s="751">
        <v>0.8629</v>
      </c>
      <c r="H182" s="750">
        <v>950.93</v>
      </c>
      <c r="I182" s="751">
        <v>5.2427999999999999</v>
      </c>
      <c r="J182" s="751">
        <v>2.5838999999999999</v>
      </c>
      <c r="K182" s="751">
        <v>6.5774999999999997</v>
      </c>
      <c r="L182" s="750">
        <v>8238.1299999999992</v>
      </c>
      <c r="M182" s="751">
        <v>24.630500000000001</v>
      </c>
      <c r="N182" s="751">
        <v>1.0490999999999999</v>
      </c>
      <c r="O182" s="751">
        <v>25.291899999999998</v>
      </c>
      <c r="P182" s="751">
        <v>46.0364</v>
      </c>
      <c r="Q182" s="751">
        <v>34.8904</v>
      </c>
      <c r="R182" s="750">
        <v>17704.18</v>
      </c>
      <c r="S182" s="750">
        <v>77.58</v>
      </c>
      <c r="T182" s="750">
        <v>78.23</v>
      </c>
      <c r="U182" s="596">
        <f t="shared" si="2"/>
        <v>84.73</v>
      </c>
      <c r="V182" s="750">
        <v>78.03</v>
      </c>
      <c r="W182" s="383">
        <v>77.930000000000007</v>
      </c>
      <c r="X182" s="383">
        <v>79.02</v>
      </c>
      <c r="Y182" s="425">
        <v>78.3</v>
      </c>
      <c r="Z182" s="425">
        <v>79.510000000000005</v>
      </c>
      <c r="AA182" s="304"/>
      <c r="AB182" s="389">
        <v>2.4199999999999999E-2</v>
      </c>
      <c r="AC182" s="389">
        <v>2.6499999999999999E-2</v>
      </c>
      <c r="AD182" s="377">
        <v>5.7999999999999996E-2</v>
      </c>
      <c r="AE182" s="377">
        <v>5.4900000000000004E-2</v>
      </c>
      <c r="AF182" s="501">
        <v>2.5000000000000001E-2</v>
      </c>
      <c r="AG182" s="93"/>
      <c r="AI182" s="377"/>
      <c r="AJ182" s="636"/>
      <c r="AK182" s="440"/>
      <c r="AL182" s="377"/>
      <c r="AM182" s="630"/>
      <c r="AN182" s="408"/>
    </row>
    <row r="183" spans="1:40" customFormat="1">
      <c r="A183" s="61">
        <v>41395</v>
      </c>
      <c r="B183" s="751">
        <v>0.8266</v>
      </c>
      <c r="C183" s="751">
        <v>0.54020000000000001</v>
      </c>
      <c r="D183" s="751">
        <v>0.83250000000000002</v>
      </c>
      <c r="E183" s="750">
        <v>83.34</v>
      </c>
      <c r="F183" s="751">
        <v>0.63660000000000005</v>
      </c>
      <c r="G183" s="751">
        <v>0.84260000000000002</v>
      </c>
      <c r="H183" s="750">
        <v>918.41</v>
      </c>
      <c r="I183" s="751">
        <v>5.0777000000000001</v>
      </c>
      <c r="J183" s="751">
        <v>2.4948999999999999</v>
      </c>
      <c r="K183" s="751">
        <v>6.4161000000000001</v>
      </c>
      <c r="L183" s="750">
        <v>8062.54</v>
      </c>
      <c r="M183" s="751">
        <v>24.572700000000001</v>
      </c>
      <c r="N183" s="751">
        <v>1.0314000000000001</v>
      </c>
      <c r="O183" s="751">
        <v>24.6022</v>
      </c>
      <c r="P183" s="751">
        <v>45.4696</v>
      </c>
      <c r="Q183" s="751">
        <v>34.183</v>
      </c>
      <c r="R183" s="750">
        <v>17325.71</v>
      </c>
      <c r="S183" s="750">
        <v>76.75</v>
      </c>
      <c r="T183" s="750">
        <v>77.349999999999994</v>
      </c>
      <c r="U183" s="596">
        <f t="shared" si="2"/>
        <v>82.66</v>
      </c>
      <c r="V183" s="750">
        <v>77.3</v>
      </c>
      <c r="W183" s="383">
        <v>77.2</v>
      </c>
      <c r="X183" s="383">
        <v>77.77</v>
      </c>
      <c r="Y183" s="425">
        <v>77.459999999999994</v>
      </c>
      <c r="Z183" s="425">
        <v>78.16</v>
      </c>
      <c r="AA183" s="304"/>
      <c r="AB183" s="389">
        <v>2.4799999999999999E-2</v>
      </c>
      <c r="AC183" s="389">
        <v>2.64E-2</v>
      </c>
      <c r="AD183" s="377">
        <v>5.7999999999999996E-2</v>
      </c>
      <c r="AE183" s="377">
        <v>5.4699999999999999E-2</v>
      </c>
      <c r="AF183" s="501">
        <v>2.5000000000000001E-2</v>
      </c>
      <c r="AG183" s="93"/>
      <c r="AI183" s="377"/>
      <c r="AJ183" s="636"/>
      <c r="AK183" s="440"/>
      <c r="AL183" s="377"/>
      <c r="AM183" s="630"/>
      <c r="AN183" s="408"/>
    </row>
    <row r="184" spans="1:40" customFormat="1">
      <c r="A184" s="61">
        <v>41426</v>
      </c>
      <c r="B184" s="751">
        <v>0.79079999999999995</v>
      </c>
      <c r="C184" s="751">
        <v>0.50990000000000002</v>
      </c>
      <c r="D184" s="751">
        <v>0.83789999999999998</v>
      </c>
      <c r="E184" s="750">
        <v>76.97</v>
      </c>
      <c r="F184" s="751">
        <v>0.59870000000000001</v>
      </c>
      <c r="G184" s="751">
        <v>0.81520000000000004</v>
      </c>
      <c r="H184" s="750">
        <v>897.31</v>
      </c>
      <c r="I184" s="751">
        <v>4.8507999999999996</v>
      </c>
      <c r="J184" s="751">
        <v>2.4857999999999998</v>
      </c>
      <c r="K184" s="751">
        <v>6.1368</v>
      </c>
      <c r="L184" s="750">
        <v>7803.68</v>
      </c>
      <c r="M184" s="751">
        <v>24.368600000000001</v>
      </c>
      <c r="N184" s="751">
        <v>0.99639999999999995</v>
      </c>
      <c r="O184" s="751">
        <v>23.673300000000001</v>
      </c>
      <c r="P184" s="751">
        <v>46.254800000000003</v>
      </c>
      <c r="Q184" s="751">
        <v>33.999699999999997</v>
      </c>
      <c r="R184" s="750">
        <v>16633.82</v>
      </c>
      <c r="S184" s="750">
        <v>74.430000000000007</v>
      </c>
      <c r="T184" s="750">
        <v>74.91</v>
      </c>
      <c r="U184" s="596">
        <f t="shared" si="2"/>
        <v>79.08</v>
      </c>
      <c r="V184" s="750">
        <v>74</v>
      </c>
      <c r="W184" s="383">
        <v>73.91</v>
      </c>
      <c r="X184" s="383">
        <v>74.58</v>
      </c>
      <c r="Y184" s="425">
        <v>74.05</v>
      </c>
      <c r="Z184" s="425">
        <v>74.819999999999993</v>
      </c>
      <c r="AA184" s="304"/>
      <c r="AB184" s="389">
        <v>2.47E-2</v>
      </c>
      <c r="AC184" s="389">
        <v>2.64E-2</v>
      </c>
      <c r="AD184" s="377">
        <v>5.7999999999999996E-2</v>
      </c>
      <c r="AE184" s="377">
        <v>5.5399999999999998E-2</v>
      </c>
      <c r="AF184" s="501">
        <v>2.5000000000000001E-2</v>
      </c>
      <c r="AG184" s="93"/>
      <c r="AI184" s="377"/>
      <c r="AJ184" s="636"/>
      <c r="AK184" s="440"/>
      <c r="AL184" s="377"/>
      <c r="AM184" s="630"/>
      <c r="AN184" s="408"/>
    </row>
    <row r="185" spans="1:40" customFormat="1">
      <c r="A185" s="61">
        <v>41456</v>
      </c>
      <c r="B185" s="751">
        <v>0.78839999999999999</v>
      </c>
      <c r="C185" s="751">
        <v>0.51910000000000001</v>
      </c>
      <c r="D185" s="751">
        <v>0.85940000000000005</v>
      </c>
      <c r="E185" s="750">
        <v>78.599999999999994</v>
      </c>
      <c r="F185" s="751">
        <v>0.60240000000000005</v>
      </c>
      <c r="G185" s="751">
        <v>0.82079999999999997</v>
      </c>
      <c r="H185" s="750">
        <v>888.53</v>
      </c>
      <c r="I185" s="751">
        <v>4.8367000000000004</v>
      </c>
      <c r="J185" s="751">
        <v>2.5142000000000002</v>
      </c>
      <c r="K185" s="751">
        <v>6.1157000000000004</v>
      </c>
      <c r="L185" s="750">
        <v>7929.84</v>
      </c>
      <c r="M185" s="751">
        <v>24.516200000000001</v>
      </c>
      <c r="N185" s="751">
        <v>0.99919999999999998</v>
      </c>
      <c r="O185" s="751">
        <v>23.614699999999999</v>
      </c>
      <c r="P185" s="751">
        <v>47.146700000000003</v>
      </c>
      <c r="Q185" s="751">
        <v>34.185699999999997</v>
      </c>
      <c r="R185" s="750">
        <v>16730.150000000001</v>
      </c>
      <c r="S185" s="750">
        <v>75.17</v>
      </c>
      <c r="T185" s="750">
        <v>75.67</v>
      </c>
      <c r="U185" s="596">
        <f t="shared" si="2"/>
        <v>78.84</v>
      </c>
      <c r="V185" s="750">
        <v>74.790000000000006</v>
      </c>
      <c r="W185" s="383">
        <v>74.7</v>
      </c>
      <c r="X185" s="383">
        <v>75.099999999999994</v>
      </c>
      <c r="Y185" s="425">
        <v>74.900000000000006</v>
      </c>
      <c r="Z185" s="425">
        <v>75.37</v>
      </c>
      <c r="AA185" s="304"/>
      <c r="AB185" s="389">
        <v>2.4299999999999999E-2</v>
      </c>
      <c r="AC185" s="389">
        <v>2.64E-2</v>
      </c>
      <c r="AD185" s="377">
        <v>5.7999999999999996E-2</v>
      </c>
      <c r="AE185" s="377">
        <v>5.6500000000000002E-2</v>
      </c>
      <c r="AF185" s="501">
        <v>2.5000000000000001E-2</v>
      </c>
      <c r="AG185" s="93"/>
      <c r="AI185" s="377"/>
      <c r="AJ185" s="636"/>
      <c r="AK185" s="440"/>
      <c r="AL185" s="377"/>
      <c r="AM185" s="630"/>
      <c r="AN185" s="408"/>
    </row>
    <row r="186" spans="1:40" customFormat="1">
      <c r="A186" s="61">
        <v>41487</v>
      </c>
      <c r="B186" s="751">
        <v>0.79220000000000002</v>
      </c>
      <c r="C186" s="751">
        <v>0.51149999999999995</v>
      </c>
      <c r="D186" s="751">
        <v>0.877</v>
      </c>
      <c r="E186" s="750">
        <v>77.489999999999995</v>
      </c>
      <c r="F186" s="751">
        <v>0.59470000000000001</v>
      </c>
      <c r="G186" s="751">
        <v>0.82340000000000002</v>
      </c>
      <c r="H186" s="750">
        <v>884.95</v>
      </c>
      <c r="I186" s="751">
        <v>4.8501000000000003</v>
      </c>
      <c r="J186" s="751">
        <v>2.5956999999999999</v>
      </c>
      <c r="K186" s="751">
        <v>6.1441999999999997</v>
      </c>
      <c r="L186" s="750">
        <v>8319.7900000000009</v>
      </c>
      <c r="M186" s="751">
        <v>24.9938</v>
      </c>
      <c r="N186" s="751">
        <v>1.008</v>
      </c>
      <c r="O186" s="751">
        <v>23.731100000000001</v>
      </c>
      <c r="P186" s="751">
        <v>49.776299999999999</v>
      </c>
      <c r="Q186" s="751">
        <v>34.781799999999997</v>
      </c>
      <c r="R186" s="750">
        <v>16734.189999999999</v>
      </c>
      <c r="S186" s="750">
        <v>75.7</v>
      </c>
      <c r="T186" s="750">
        <v>76.3</v>
      </c>
      <c r="U186" s="596">
        <f t="shared" si="2"/>
        <v>79.22</v>
      </c>
      <c r="V186" s="750">
        <v>74.75</v>
      </c>
      <c r="W186" s="383">
        <v>74.680000000000007</v>
      </c>
      <c r="X186" s="383">
        <v>75.25</v>
      </c>
      <c r="Y186" s="425">
        <v>75.040000000000006</v>
      </c>
      <c r="Z186" s="425">
        <v>75.67</v>
      </c>
      <c r="AA186" s="304"/>
      <c r="AB186" s="389">
        <v>2.4899999999999999E-2</v>
      </c>
      <c r="AC186" s="389">
        <v>2.64E-2</v>
      </c>
      <c r="AD186" s="377">
        <v>5.7999999999999996E-2</v>
      </c>
      <c r="AE186" s="377">
        <v>5.7599999999999998E-2</v>
      </c>
      <c r="AF186" s="501">
        <v>2.5000000000000001E-2</v>
      </c>
      <c r="AG186" s="93"/>
      <c r="AI186" s="377"/>
      <c r="AJ186" s="636"/>
      <c r="AK186" s="440"/>
      <c r="AL186" s="377"/>
      <c r="AM186" s="630"/>
      <c r="AN186" s="408"/>
    </row>
    <row r="187" spans="1:40" customFormat="1">
      <c r="A187" s="61">
        <v>41518</v>
      </c>
      <c r="B187" s="751">
        <v>0.8125</v>
      </c>
      <c r="C187" s="751">
        <v>0.51270000000000004</v>
      </c>
      <c r="D187" s="751">
        <v>0.87590000000000001</v>
      </c>
      <c r="E187" s="750">
        <v>80.63</v>
      </c>
      <c r="F187" s="751">
        <v>0.60870000000000002</v>
      </c>
      <c r="G187" s="751">
        <v>0.84199999999999997</v>
      </c>
      <c r="H187" s="750">
        <v>881.66</v>
      </c>
      <c r="I187" s="751">
        <v>4.9728000000000003</v>
      </c>
      <c r="J187" s="751">
        <v>2.6429</v>
      </c>
      <c r="K187" s="751">
        <v>6.3005000000000004</v>
      </c>
      <c r="L187" s="750">
        <v>9181.5400000000009</v>
      </c>
      <c r="M187" s="751">
        <v>25.760999999999999</v>
      </c>
      <c r="N187" s="751">
        <v>1.0262</v>
      </c>
      <c r="O187" s="751">
        <v>24.103300000000001</v>
      </c>
      <c r="P187" s="751">
        <v>51.806600000000003</v>
      </c>
      <c r="Q187" s="751">
        <v>35.494199999999999</v>
      </c>
      <c r="R187" s="750">
        <v>17166.939999999999</v>
      </c>
      <c r="S187" s="750">
        <v>77.05</v>
      </c>
      <c r="T187" s="750">
        <v>77.66</v>
      </c>
      <c r="U187" s="596">
        <f t="shared" si="2"/>
        <v>81.25</v>
      </c>
      <c r="V187" s="750">
        <v>76.22</v>
      </c>
      <c r="W187" s="383">
        <v>76.16</v>
      </c>
      <c r="X187" s="383">
        <v>76.900000000000006</v>
      </c>
      <c r="Y187" s="425">
        <v>76.62</v>
      </c>
      <c r="Z187" s="425">
        <v>77.39</v>
      </c>
      <c r="AA187" s="304"/>
      <c r="AB187" s="389">
        <v>2.5000000000000001E-2</v>
      </c>
      <c r="AC187" s="389">
        <v>2.6499999999999999E-2</v>
      </c>
      <c r="AD187" s="377">
        <v>5.8299999999999998E-2</v>
      </c>
      <c r="AE187" s="377">
        <v>5.8200000000000002E-2</v>
      </c>
      <c r="AF187" s="501">
        <v>2.5000000000000001E-2</v>
      </c>
      <c r="AG187" s="93"/>
      <c r="AI187" s="377"/>
      <c r="AJ187" s="636"/>
      <c r="AK187" s="440"/>
      <c r="AL187" s="377"/>
      <c r="AM187" s="630"/>
      <c r="AN187" s="408"/>
    </row>
    <row r="188" spans="1:40" customFormat="1">
      <c r="A188" s="61">
        <v>41548</v>
      </c>
      <c r="B188" s="751">
        <v>0.83489999999999998</v>
      </c>
      <c r="C188" s="751">
        <v>0.51880000000000004</v>
      </c>
      <c r="D188" s="751">
        <v>0.87839999999999996</v>
      </c>
      <c r="E188" s="750">
        <v>81.709999999999994</v>
      </c>
      <c r="F188" s="751">
        <v>0.61260000000000003</v>
      </c>
      <c r="G188" s="751">
        <v>0.8649</v>
      </c>
      <c r="H188" s="750">
        <v>891.22</v>
      </c>
      <c r="I188" s="751">
        <v>5.0979999999999999</v>
      </c>
      <c r="J188" s="751">
        <v>2.6560000000000001</v>
      </c>
      <c r="K188" s="751">
        <v>6.4740000000000002</v>
      </c>
      <c r="L188" s="750">
        <v>9496.41</v>
      </c>
      <c r="M188" s="751">
        <v>26.056699999999999</v>
      </c>
      <c r="N188" s="751">
        <v>1.0388999999999999</v>
      </c>
      <c r="O188" s="751">
        <v>24.550899999999999</v>
      </c>
      <c r="P188" s="751">
        <v>51.450499999999998</v>
      </c>
      <c r="Q188" s="751">
        <v>36.025199999999998</v>
      </c>
      <c r="R188" s="750">
        <v>17625.21</v>
      </c>
      <c r="S188" s="750">
        <v>78.09</v>
      </c>
      <c r="T188" s="750">
        <v>78.62</v>
      </c>
      <c r="U188" s="596">
        <f t="shared" si="2"/>
        <v>83.49</v>
      </c>
      <c r="V188" s="750">
        <v>77.23</v>
      </c>
      <c r="W188" s="383">
        <v>77.19</v>
      </c>
      <c r="X188" s="383">
        <v>78.150000000000006</v>
      </c>
      <c r="Y188" s="425">
        <v>77.69</v>
      </c>
      <c r="Z188" s="425">
        <v>78.650000000000006</v>
      </c>
      <c r="AA188" s="304"/>
      <c r="AB188" s="389">
        <v>2.5000000000000001E-2</v>
      </c>
      <c r="AC188" s="389">
        <v>2.6700000000000002E-2</v>
      </c>
      <c r="AD188" s="377">
        <v>5.8299999999999998E-2</v>
      </c>
      <c r="AE188" s="377">
        <v>5.8299999999999998E-2</v>
      </c>
      <c r="AF188" s="501">
        <v>2.5000000000000001E-2</v>
      </c>
      <c r="AG188" s="93"/>
      <c r="AI188" s="377"/>
      <c r="AJ188" s="636"/>
      <c r="AK188" s="440"/>
      <c r="AL188" s="377"/>
      <c r="AM188" s="630"/>
      <c r="AN188" s="408"/>
    </row>
    <row r="189" spans="1:40" customFormat="1">
      <c r="A189" s="61">
        <v>41579</v>
      </c>
      <c r="B189" s="751">
        <v>0.82650000000000001</v>
      </c>
      <c r="C189" s="751">
        <v>0.51339999999999997</v>
      </c>
      <c r="D189" s="751">
        <v>0.88549999999999995</v>
      </c>
      <c r="E189" s="750">
        <v>82.59</v>
      </c>
      <c r="F189" s="751">
        <v>0.61240000000000006</v>
      </c>
      <c r="G189" s="751">
        <v>0.86609999999999998</v>
      </c>
      <c r="H189" s="750">
        <v>878.29</v>
      </c>
      <c r="I189" s="751">
        <v>5.0362999999999998</v>
      </c>
      <c r="J189" s="751">
        <v>2.6413000000000002</v>
      </c>
      <c r="K189" s="751">
        <v>6.4077000000000002</v>
      </c>
      <c r="L189" s="750">
        <v>9569.19</v>
      </c>
      <c r="M189" s="751">
        <v>26.127400000000002</v>
      </c>
      <c r="N189" s="751">
        <v>1.0308999999999999</v>
      </c>
      <c r="O189" s="751">
        <v>24.400200000000002</v>
      </c>
      <c r="P189" s="751">
        <v>51.705300000000001</v>
      </c>
      <c r="Q189" s="751">
        <v>36.012700000000002</v>
      </c>
      <c r="R189" s="750">
        <v>17441.88</v>
      </c>
      <c r="S189" s="750">
        <v>77.95</v>
      </c>
      <c r="T189" s="750">
        <v>78.27</v>
      </c>
      <c r="U189" s="596">
        <f t="shared" si="2"/>
        <v>82.65</v>
      </c>
      <c r="V189" s="750">
        <v>77.2</v>
      </c>
      <c r="W189" s="383">
        <v>77.16</v>
      </c>
      <c r="X189" s="383">
        <v>77.91</v>
      </c>
      <c r="Y189" s="425">
        <v>77.48</v>
      </c>
      <c r="Z189" s="425">
        <v>78.23</v>
      </c>
      <c r="AA189" s="304"/>
      <c r="AB189" s="389">
        <v>2.4899999999999999E-2</v>
      </c>
      <c r="AC189" s="389">
        <v>2.6599999999999999E-2</v>
      </c>
      <c r="AD189" s="377">
        <v>5.8299999999999998E-2</v>
      </c>
      <c r="AE189" s="377">
        <v>5.8499999999999996E-2</v>
      </c>
      <c r="AF189" s="501">
        <v>2.5000000000000001E-2</v>
      </c>
      <c r="AG189" s="93"/>
      <c r="AI189" s="377"/>
      <c r="AJ189" s="636"/>
      <c r="AK189" s="440"/>
      <c r="AL189" s="377"/>
      <c r="AM189" s="630"/>
      <c r="AN189" s="408"/>
    </row>
    <row r="190" spans="1:40" customFormat="1">
      <c r="A190" s="61">
        <v>41609</v>
      </c>
      <c r="B190" s="751">
        <v>0.82279999999999998</v>
      </c>
      <c r="C190" s="751">
        <v>0.50260000000000005</v>
      </c>
      <c r="D190" s="751">
        <v>0.91500000000000004</v>
      </c>
      <c r="E190" s="750">
        <v>85.06</v>
      </c>
      <c r="F190" s="751">
        <v>0.60070000000000001</v>
      </c>
      <c r="G190" s="751">
        <v>0.87539999999999996</v>
      </c>
      <c r="H190" s="750">
        <v>869.11</v>
      </c>
      <c r="I190" s="751">
        <v>5.0000999999999998</v>
      </c>
      <c r="J190" s="751">
        <v>2.6707999999999998</v>
      </c>
      <c r="K190" s="751">
        <v>6.3799000000000001</v>
      </c>
      <c r="L190" s="750">
        <v>9927.52</v>
      </c>
      <c r="M190" s="751">
        <v>26.5869</v>
      </c>
      <c r="N190" s="751">
        <v>1.0351999999999999</v>
      </c>
      <c r="O190" s="751">
        <v>24.438800000000001</v>
      </c>
      <c r="P190" s="751">
        <v>50.883699999999997</v>
      </c>
      <c r="Q190" s="751">
        <v>36.352499999999999</v>
      </c>
      <c r="R190" s="750">
        <v>17371.62</v>
      </c>
      <c r="S190" s="750">
        <v>78.52</v>
      </c>
      <c r="T190" s="750">
        <v>78.680000000000007</v>
      </c>
      <c r="U190" s="596">
        <f t="shared" si="2"/>
        <v>82.28</v>
      </c>
      <c r="V190" s="750">
        <v>77.5</v>
      </c>
      <c r="W190" s="383">
        <v>77.48</v>
      </c>
      <c r="X190" s="383">
        <v>78.09</v>
      </c>
      <c r="Y190" s="425">
        <v>77.64</v>
      </c>
      <c r="Z190" s="425">
        <v>78.27</v>
      </c>
      <c r="AA190" s="304"/>
      <c r="AB190" s="389">
        <v>2.5000000000000001E-2</v>
      </c>
      <c r="AC190" s="389">
        <v>2.7300000000000001E-2</v>
      </c>
      <c r="AD190" s="377">
        <v>5.8299999999999998E-2</v>
      </c>
      <c r="AE190" s="377">
        <v>6.0199999999999997E-2</v>
      </c>
      <c r="AF190" s="501">
        <v>2.5000000000000001E-2</v>
      </c>
      <c r="AG190" s="93"/>
      <c r="AI190" s="377"/>
      <c r="AJ190" s="636"/>
      <c r="AK190" s="440"/>
      <c r="AL190" s="377"/>
      <c r="AM190" s="630"/>
      <c r="AN190" s="408"/>
    </row>
    <row r="191" spans="1:40" customFormat="1">
      <c r="A191" s="61">
        <v>41640</v>
      </c>
      <c r="B191" s="751">
        <v>0.82820000000000005</v>
      </c>
      <c r="C191" s="751">
        <v>0.50290000000000001</v>
      </c>
      <c r="D191" s="751">
        <v>0.93469999999999998</v>
      </c>
      <c r="E191" s="750">
        <v>86.04</v>
      </c>
      <c r="F191" s="751">
        <v>0.60799999999999998</v>
      </c>
      <c r="G191" s="751">
        <v>0.90580000000000005</v>
      </c>
      <c r="H191" s="750">
        <v>883.48</v>
      </c>
      <c r="I191" s="751">
        <v>5.0115999999999996</v>
      </c>
      <c r="J191" s="751">
        <v>2.7355</v>
      </c>
      <c r="K191" s="751">
        <v>6.4249999999999998</v>
      </c>
      <c r="L191" s="750">
        <v>10067.35</v>
      </c>
      <c r="M191" s="751">
        <v>27.2773</v>
      </c>
      <c r="N191" s="751">
        <v>1.0542</v>
      </c>
      <c r="O191" s="751">
        <v>24.9605</v>
      </c>
      <c r="P191" s="751">
        <v>51.4283</v>
      </c>
      <c r="Q191" s="751">
        <v>37.314999999999998</v>
      </c>
      <c r="R191" s="750">
        <v>17463.169999999998</v>
      </c>
      <c r="S191" s="750">
        <v>79.58</v>
      </c>
      <c r="T191" s="750">
        <v>79.62</v>
      </c>
      <c r="U191" s="596">
        <f t="shared" si="2"/>
        <v>82.820000000000007</v>
      </c>
      <c r="V191" s="750">
        <v>78.400000000000006</v>
      </c>
      <c r="W191" s="383">
        <v>78.39</v>
      </c>
      <c r="X191" s="383">
        <v>79</v>
      </c>
      <c r="Y191" s="425">
        <v>78.53</v>
      </c>
      <c r="Z191" s="425">
        <v>79.14</v>
      </c>
      <c r="AA191" s="304"/>
      <c r="AB191" s="389">
        <v>2.52E-2</v>
      </c>
      <c r="AC191" s="389">
        <v>2.8799999999999999E-2</v>
      </c>
      <c r="AD191" s="377">
        <v>5.8299999999999998E-2</v>
      </c>
      <c r="AE191" s="377">
        <v>6.08E-2</v>
      </c>
      <c r="AF191" s="501">
        <v>2.5000000000000001E-2</v>
      </c>
      <c r="AG191" s="93"/>
      <c r="AI191" s="377"/>
      <c r="AJ191" s="636"/>
      <c r="AK191" s="440"/>
      <c r="AL191" s="377"/>
      <c r="AM191" s="630"/>
      <c r="AN191" s="408"/>
    </row>
    <row r="192" spans="1:40" customFormat="1">
      <c r="A192" s="61">
        <v>41671</v>
      </c>
      <c r="B192" s="751">
        <v>0.82869999999999999</v>
      </c>
      <c r="C192" s="751">
        <v>0.50029999999999997</v>
      </c>
      <c r="D192" s="751">
        <v>0.92390000000000005</v>
      </c>
      <c r="E192" s="750">
        <v>84.69</v>
      </c>
      <c r="F192" s="751">
        <v>0.60670000000000002</v>
      </c>
      <c r="G192" s="751">
        <v>0.91620000000000001</v>
      </c>
      <c r="H192" s="750">
        <v>888.08</v>
      </c>
      <c r="I192" s="751">
        <v>5.0369999999999999</v>
      </c>
      <c r="J192" s="751">
        <v>2.7437999999999998</v>
      </c>
      <c r="K192" s="751">
        <v>6.4298000000000002</v>
      </c>
      <c r="L192" s="750">
        <v>9890.32</v>
      </c>
      <c r="M192" s="751">
        <v>27.037400000000002</v>
      </c>
      <c r="N192" s="751">
        <v>1.0494000000000001</v>
      </c>
      <c r="O192" s="751">
        <v>25.122800000000002</v>
      </c>
      <c r="P192" s="751">
        <v>51.534799999999997</v>
      </c>
      <c r="Q192" s="751">
        <v>37.139299999999999</v>
      </c>
      <c r="R192" s="750">
        <v>17485.560000000001</v>
      </c>
      <c r="S192" s="750">
        <v>79.290000000000006</v>
      </c>
      <c r="T192" s="750">
        <v>79.3</v>
      </c>
      <c r="U192" s="596">
        <f t="shared" si="2"/>
        <v>82.87</v>
      </c>
      <c r="V192" s="750">
        <v>77.959999999999994</v>
      </c>
      <c r="W192" s="383">
        <v>77.95</v>
      </c>
      <c r="X192" s="383">
        <v>78.790000000000006</v>
      </c>
      <c r="Y192" s="425">
        <v>78.12</v>
      </c>
      <c r="Z192" s="425">
        <v>78.959999999999994</v>
      </c>
      <c r="AA192" s="304"/>
      <c r="AB192" s="389">
        <v>2.5100000000000001E-2</v>
      </c>
      <c r="AC192" s="389">
        <v>2.93E-2</v>
      </c>
      <c r="AD192" s="377">
        <v>5.8299999999999998E-2</v>
      </c>
      <c r="AE192" s="377">
        <v>6.0199999999999997E-2</v>
      </c>
      <c r="AF192" s="433">
        <v>2.5000000000000001E-2</v>
      </c>
      <c r="AG192" s="93"/>
      <c r="AI192" s="377"/>
      <c r="AJ192" s="636"/>
      <c r="AK192" s="440"/>
      <c r="AL192" s="377"/>
      <c r="AM192" s="630"/>
      <c r="AN192" s="408"/>
    </row>
    <row r="193" spans="1:40" customFormat="1">
      <c r="A193" s="61">
        <v>41699</v>
      </c>
      <c r="B193" s="751">
        <v>0.85170000000000001</v>
      </c>
      <c r="C193" s="751">
        <v>0.51249999999999996</v>
      </c>
      <c r="D193" s="751">
        <v>0.9395</v>
      </c>
      <c r="E193" s="750">
        <v>87.12</v>
      </c>
      <c r="F193" s="751">
        <v>0.61599999999999999</v>
      </c>
      <c r="G193" s="751">
        <v>0.94630000000000003</v>
      </c>
      <c r="H193" s="750">
        <v>912.33</v>
      </c>
      <c r="I193" s="751">
        <v>5.2549999999999999</v>
      </c>
      <c r="J193" s="751">
        <v>2.7953999999999999</v>
      </c>
      <c r="K193" s="751">
        <v>6.6105</v>
      </c>
      <c r="L193" s="750">
        <v>9733.15</v>
      </c>
      <c r="M193" s="751">
        <v>27.572099999999999</v>
      </c>
      <c r="N193" s="751">
        <v>1.08</v>
      </c>
      <c r="O193" s="751">
        <v>25.8965</v>
      </c>
      <c r="P193" s="751">
        <v>51.918700000000001</v>
      </c>
      <c r="Q193" s="751">
        <v>38.149900000000002</v>
      </c>
      <c r="R193" s="750">
        <v>17969.61</v>
      </c>
      <c r="S193" s="750">
        <v>81.260000000000005</v>
      </c>
      <c r="T193" s="750">
        <v>81.260000000000005</v>
      </c>
      <c r="U193" s="596">
        <f t="shared" si="2"/>
        <v>85.17</v>
      </c>
      <c r="V193" s="750">
        <v>79.680000000000007</v>
      </c>
      <c r="W193" s="383">
        <v>79.67</v>
      </c>
      <c r="X193" s="383">
        <v>80.819999999999993</v>
      </c>
      <c r="Y193" s="425">
        <v>79.86</v>
      </c>
      <c r="Z193" s="425">
        <v>80.97</v>
      </c>
      <c r="AA193" s="304"/>
      <c r="AB193" s="389">
        <v>2.6499999999999999E-2</v>
      </c>
      <c r="AC193" s="389">
        <v>3.0499999999999999E-2</v>
      </c>
      <c r="AD193" s="377">
        <v>6.0100000000000001E-2</v>
      </c>
      <c r="AE193" s="377">
        <v>6.2300000000000001E-2</v>
      </c>
      <c r="AF193" s="432">
        <v>2.75E-2</v>
      </c>
      <c r="AG193" s="93"/>
      <c r="AI193" s="377"/>
      <c r="AJ193" s="636"/>
      <c r="AK193" s="440"/>
      <c r="AL193" s="377"/>
      <c r="AM193" s="630"/>
      <c r="AN193" s="408"/>
    </row>
    <row r="194" spans="1:40" customFormat="1">
      <c r="A194" s="61">
        <v>41730</v>
      </c>
      <c r="B194" s="751">
        <v>0.86199999999999999</v>
      </c>
      <c r="C194" s="751">
        <v>0.51529999999999998</v>
      </c>
      <c r="D194" s="751">
        <v>0.92530000000000001</v>
      </c>
      <c r="E194" s="750">
        <v>88.42</v>
      </c>
      <c r="F194" s="751">
        <v>0.62450000000000006</v>
      </c>
      <c r="G194" s="751">
        <v>0.9476</v>
      </c>
      <c r="H194" s="750">
        <v>901.08</v>
      </c>
      <c r="I194" s="751">
        <v>5.3632999999999997</v>
      </c>
      <c r="J194" s="751">
        <v>2.8068</v>
      </c>
      <c r="K194" s="751">
        <v>6.6844000000000001</v>
      </c>
      <c r="L194" s="750">
        <v>9838.19</v>
      </c>
      <c r="M194" s="751">
        <v>27.8627</v>
      </c>
      <c r="N194" s="751">
        <v>1.0819000000000001</v>
      </c>
      <c r="O194" s="751">
        <v>26.046600000000002</v>
      </c>
      <c r="P194" s="751">
        <v>52.006999999999998</v>
      </c>
      <c r="Q194" s="751">
        <v>38.47</v>
      </c>
      <c r="R194" s="750">
        <v>18184.64</v>
      </c>
      <c r="S194" s="750">
        <v>81.62</v>
      </c>
      <c r="T194" s="750">
        <v>81.53</v>
      </c>
      <c r="U194" s="596">
        <f t="shared" si="2"/>
        <v>86.2</v>
      </c>
      <c r="V194" s="750">
        <v>80.2</v>
      </c>
      <c r="W194" s="383">
        <v>80.19</v>
      </c>
      <c r="X194" s="383">
        <v>81.5</v>
      </c>
      <c r="Y194" s="425">
        <v>80.14</v>
      </c>
      <c r="Z194" s="425">
        <v>81.540000000000006</v>
      </c>
      <c r="AA194" s="304"/>
      <c r="AB194" s="389">
        <v>2.7900000000000001E-2</v>
      </c>
      <c r="AC194" s="389">
        <v>3.2399999999999998E-2</v>
      </c>
      <c r="AD194" s="377">
        <v>6.0499999999999998E-2</v>
      </c>
      <c r="AE194" s="377">
        <v>6.25E-2</v>
      </c>
      <c r="AF194" s="686">
        <v>0.03</v>
      </c>
      <c r="AG194" s="93"/>
      <c r="AI194" s="377"/>
      <c r="AJ194" s="636"/>
      <c r="AK194" s="440"/>
      <c r="AL194" s="377"/>
      <c r="AM194" s="630"/>
      <c r="AN194" s="408"/>
    </row>
    <row r="195" spans="1:40" customFormat="1">
      <c r="A195" s="61">
        <v>41760</v>
      </c>
      <c r="B195" s="751">
        <v>0.8609</v>
      </c>
      <c r="C195" s="751">
        <v>0.51100000000000001</v>
      </c>
      <c r="D195" s="751">
        <v>0.92549999999999999</v>
      </c>
      <c r="E195" s="750">
        <v>87.68</v>
      </c>
      <c r="F195" s="751">
        <v>0.62639999999999996</v>
      </c>
      <c r="G195" s="751">
        <v>0.93810000000000004</v>
      </c>
      <c r="H195" s="750">
        <v>883.12</v>
      </c>
      <c r="I195" s="751">
        <v>5.3714000000000004</v>
      </c>
      <c r="J195" s="751">
        <v>2.7827000000000002</v>
      </c>
      <c r="K195" s="751">
        <v>6.6742999999999997</v>
      </c>
      <c r="L195" s="750">
        <v>9927.35</v>
      </c>
      <c r="M195" s="751">
        <v>27.9953</v>
      </c>
      <c r="N195" s="751">
        <v>1.0775999999999999</v>
      </c>
      <c r="O195" s="751">
        <v>25.950199999999999</v>
      </c>
      <c r="P195" s="751">
        <v>51.0672</v>
      </c>
      <c r="Q195" s="751">
        <v>37.787599999999998</v>
      </c>
      <c r="R195" s="750">
        <v>18187.28</v>
      </c>
      <c r="S195" s="750">
        <v>81.44</v>
      </c>
      <c r="T195" s="750">
        <v>81.27</v>
      </c>
      <c r="U195" s="596">
        <f t="shared" si="2"/>
        <v>86.09</v>
      </c>
      <c r="V195" s="750">
        <v>80.09</v>
      </c>
      <c r="W195" s="383">
        <v>80.08</v>
      </c>
      <c r="X195" s="383">
        <v>81.37</v>
      </c>
      <c r="Y195" s="425">
        <v>79.94</v>
      </c>
      <c r="Z195" s="425">
        <v>81.22</v>
      </c>
      <c r="AA195" s="304"/>
      <c r="AB195" s="389">
        <v>0.03</v>
      </c>
      <c r="AC195" s="389">
        <v>3.3799999999999997E-2</v>
      </c>
      <c r="AD195" s="377">
        <v>6.1799999999999994E-2</v>
      </c>
      <c r="AE195" s="377">
        <v>6.2100000000000002E-2</v>
      </c>
      <c r="AF195" s="433">
        <v>0.03</v>
      </c>
      <c r="AG195" s="93"/>
      <c r="AI195" s="377"/>
      <c r="AJ195" s="636"/>
      <c r="AK195" s="440"/>
      <c r="AL195" s="377"/>
      <c r="AM195" s="630"/>
      <c r="AN195" s="408"/>
    </row>
    <row r="196" spans="1:40" customFormat="1">
      <c r="A196" s="61">
        <v>41791</v>
      </c>
      <c r="B196" s="751">
        <v>0.86209999999999998</v>
      </c>
      <c r="C196" s="751">
        <v>0.50990000000000002</v>
      </c>
      <c r="D196" s="751">
        <v>0.9204</v>
      </c>
      <c r="E196" s="750">
        <v>88.01</v>
      </c>
      <c r="F196" s="751">
        <v>0.63419999999999999</v>
      </c>
      <c r="G196" s="751">
        <v>0.93389999999999995</v>
      </c>
      <c r="H196" s="750">
        <v>878.99</v>
      </c>
      <c r="I196" s="751">
        <v>5.3731</v>
      </c>
      <c r="J196" s="751">
        <v>2.7751999999999999</v>
      </c>
      <c r="K196" s="751">
        <v>6.6829000000000001</v>
      </c>
      <c r="L196" s="750">
        <v>10255.56</v>
      </c>
      <c r="M196" s="751">
        <v>28.014199999999999</v>
      </c>
      <c r="N196" s="751">
        <v>1.0786</v>
      </c>
      <c r="O196" s="751">
        <v>25.869499999999999</v>
      </c>
      <c r="P196" s="751">
        <v>51.542400000000001</v>
      </c>
      <c r="Q196" s="751">
        <v>37.764899999999997</v>
      </c>
      <c r="R196" s="750">
        <v>18327.099999999999</v>
      </c>
      <c r="S196" s="750">
        <v>81.5</v>
      </c>
      <c r="T196" s="750">
        <v>81.31</v>
      </c>
      <c r="U196" s="596">
        <f t="shared" si="2"/>
        <v>86.21</v>
      </c>
      <c r="V196" s="750">
        <v>80.31</v>
      </c>
      <c r="W196" s="383">
        <v>80.3</v>
      </c>
      <c r="X196" s="383">
        <v>81.56</v>
      </c>
      <c r="Y196" s="425">
        <v>80.069999999999993</v>
      </c>
      <c r="Z196" s="425">
        <v>81.34</v>
      </c>
      <c r="AA196" s="304"/>
      <c r="AB196" s="389">
        <v>3.1300000000000001E-2</v>
      </c>
      <c r="AC196" s="389">
        <v>3.5200000000000002E-2</v>
      </c>
      <c r="AD196" s="377">
        <v>6.3299999999999995E-2</v>
      </c>
      <c r="AE196" s="377">
        <v>6.2300000000000001E-2</v>
      </c>
      <c r="AF196" s="432">
        <v>3.2500000000000001E-2</v>
      </c>
      <c r="AG196" s="93"/>
      <c r="AI196" s="377"/>
      <c r="AJ196" s="636"/>
      <c r="AK196" s="440"/>
      <c r="AL196" s="377"/>
      <c r="AM196" s="630"/>
      <c r="AN196" s="408"/>
    </row>
    <row r="197" spans="1:40" customFormat="1">
      <c r="A197" s="61">
        <v>41821</v>
      </c>
      <c r="B197" s="751">
        <v>0.86970000000000003</v>
      </c>
      <c r="C197" s="751">
        <v>0.5091</v>
      </c>
      <c r="D197" s="751">
        <v>0.92589999999999995</v>
      </c>
      <c r="E197" s="750">
        <v>88.43</v>
      </c>
      <c r="F197" s="751">
        <v>0.64180000000000004</v>
      </c>
      <c r="G197" s="751">
        <v>0.93269999999999997</v>
      </c>
      <c r="H197" s="750">
        <v>887.15</v>
      </c>
      <c r="I197" s="751">
        <v>5.3921999999999999</v>
      </c>
      <c r="J197" s="751">
        <v>2.7681</v>
      </c>
      <c r="K197" s="751">
        <v>6.7401999999999997</v>
      </c>
      <c r="L197" s="750">
        <v>10151.950000000001</v>
      </c>
      <c r="M197" s="751">
        <v>27.936299999999999</v>
      </c>
      <c r="N197" s="751">
        <v>1.0809</v>
      </c>
      <c r="O197" s="751">
        <v>26.0441</v>
      </c>
      <c r="P197" s="751">
        <v>52.224299999999999</v>
      </c>
      <c r="Q197" s="751">
        <v>37.806100000000001</v>
      </c>
      <c r="R197" s="750">
        <v>18469.53</v>
      </c>
      <c r="S197" s="750">
        <v>81.93</v>
      </c>
      <c r="T197" s="750">
        <v>81.73</v>
      </c>
      <c r="U197" s="596">
        <f t="shared" si="2"/>
        <v>86.97</v>
      </c>
      <c r="V197" s="750">
        <v>80.930000000000007</v>
      </c>
      <c r="W197" s="383">
        <v>80.92</v>
      </c>
      <c r="X197" s="383">
        <v>82.05</v>
      </c>
      <c r="Y197" s="425">
        <v>80.739999999999995</v>
      </c>
      <c r="Z197" s="425">
        <v>81.86</v>
      </c>
      <c r="AA197" s="304"/>
      <c r="AB197" s="389">
        <v>3.2800000000000003E-2</v>
      </c>
      <c r="AC197" s="389">
        <v>3.6700000000000003E-2</v>
      </c>
      <c r="AD197" s="377">
        <v>6.5099999999999991E-2</v>
      </c>
      <c r="AE197" s="377">
        <v>6.3E-2</v>
      </c>
      <c r="AF197" s="686">
        <v>3.5000000000000003E-2</v>
      </c>
      <c r="AG197" s="93"/>
      <c r="AI197" s="377"/>
      <c r="AJ197" s="636"/>
      <c r="AK197" s="440"/>
      <c r="AL197" s="377"/>
      <c r="AM197" s="630"/>
      <c r="AN197" s="408"/>
    </row>
    <row r="198" spans="1:40">
      <c r="A198" s="61">
        <v>41852</v>
      </c>
      <c r="B198" s="751">
        <v>0.84350000000000003</v>
      </c>
      <c r="C198" s="751">
        <v>0.50470000000000004</v>
      </c>
      <c r="D198" s="751">
        <v>0.90639999999999998</v>
      </c>
      <c r="E198" s="750">
        <v>86.82</v>
      </c>
      <c r="F198" s="751">
        <v>0.6331</v>
      </c>
      <c r="G198" s="751">
        <v>0.92159999999999997</v>
      </c>
      <c r="H198" s="750">
        <v>864.85</v>
      </c>
      <c r="I198" s="751">
        <v>5.1921999999999997</v>
      </c>
      <c r="J198" s="751">
        <v>2.6816</v>
      </c>
      <c r="K198" s="751">
        <v>6.5373999999999999</v>
      </c>
      <c r="L198" s="750">
        <v>9873.18</v>
      </c>
      <c r="M198" s="751">
        <v>27.016500000000001</v>
      </c>
      <c r="N198" s="751">
        <v>1.0532999999999999</v>
      </c>
      <c r="O198" s="751">
        <v>25.2926</v>
      </c>
      <c r="P198" s="751">
        <v>51.351999999999997</v>
      </c>
      <c r="Q198" s="751">
        <v>36.942999999999998</v>
      </c>
      <c r="R198" s="750">
        <v>17887.77</v>
      </c>
      <c r="S198" s="750">
        <v>79.91</v>
      </c>
      <c r="T198" s="750">
        <v>79.760000000000005</v>
      </c>
      <c r="U198" s="596">
        <f t="shared" si="2"/>
        <v>84.350000000000009</v>
      </c>
      <c r="V198" s="750">
        <v>79.25</v>
      </c>
      <c r="W198" s="383">
        <v>79.239999999999995</v>
      </c>
      <c r="X198" s="383">
        <v>80.05</v>
      </c>
      <c r="Y198" s="425">
        <v>79.2</v>
      </c>
      <c r="Z198" s="425">
        <v>79.98</v>
      </c>
      <c r="AA198" s="304"/>
      <c r="AB198" s="389">
        <v>3.4500000000000003E-2</v>
      </c>
      <c r="AC198" s="389">
        <v>3.6900000000000002E-2</v>
      </c>
      <c r="AD198" s="377">
        <v>6.5700000000000008E-2</v>
      </c>
      <c r="AE198" s="377">
        <v>6.25E-2</v>
      </c>
      <c r="AF198" s="433">
        <v>3.5000000000000003E-2</v>
      </c>
      <c r="AG198" s="93"/>
      <c r="AI198" s="377"/>
      <c r="AJ198" s="636"/>
      <c r="AK198" s="440"/>
      <c r="AL198" s="377"/>
      <c r="AM198" s="630"/>
      <c r="AN198" s="408"/>
    </row>
    <row r="199" spans="1:40">
      <c r="A199" s="61">
        <v>41883</v>
      </c>
      <c r="B199" s="751">
        <v>0.81659999999999999</v>
      </c>
      <c r="C199" s="751">
        <v>0.50039999999999996</v>
      </c>
      <c r="D199" s="751">
        <v>0.90010000000000001</v>
      </c>
      <c r="E199" s="750">
        <v>87.48</v>
      </c>
      <c r="F199" s="751">
        <v>0.63219999999999998</v>
      </c>
      <c r="G199" s="751">
        <v>0.89780000000000004</v>
      </c>
      <c r="H199" s="750">
        <v>843.75</v>
      </c>
      <c r="I199" s="751">
        <v>5.0134999999999996</v>
      </c>
      <c r="J199" s="751">
        <v>2.6214</v>
      </c>
      <c r="K199" s="751">
        <v>6.3305999999999996</v>
      </c>
      <c r="L199" s="750">
        <v>9696.61</v>
      </c>
      <c r="M199" s="751">
        <v>26.277899999999999</v>
      </c>
      <c r="N199" s="751">
        <v>1.0308999999999999</v>
      </c>
      <c r="O199" s="751">
        <v>24.5745</v>
      </c>
      <c r="P199" s="751">
        <v>49.663800000000002</v>
      </c>
      <c r="Q199" s="751">
        <v>36.047199999999997</v>
      </c>
      <c r="R199" s="750">
        <v>17316.5</v>
      </c>
      <c r="S199" s="750">
        <v>78.489999999999995</v>
      </c>
      <c r="T199" s="750">
        <v>78.33</v>
      </c>
      <c r="U199" s="596">
        <f t="shared" si="2"/>
        <v>81.66</v>
      </c>
      <c r="V199" s="750">
        <v>78.34</v>
      </c>
      <c r="W199" s="383">
        <v>78.34</v>
      </c>
      <c r="X199" s="383">
        <v>78.63</v>
      </c>
      <c r="Y199" s="425">
        <v>78.319999999999993</v>
      </c>
      <c r="Z199" s="425">
        <v>78.56</v>
      </c>
      <c r="AA199" s="304"/>
      <c r="AB199" s="389">
        <v>3.4599999999999999E-2</v>
      </c>
      <c r="AC199" s="389">
        <v>3.7100000000000001E-2</v>
      </c>
      <c r="AD199" s="377">
        <v>6.59E-2</v>
      </c>
      <c r="AE199" s="377">
        <v>6.3099999999999989E-2</v>
      </c>
      <c r="AF199" s="433">
        <v>3.5000000000000003E-2</v>
      </c>
      <c r="AG199" s="93"/>
      <c r="AI199" s="377"/>
      <c r="AJ199" s="636"/>
      <c r="AK199" s="440"/>
      <c r="AL199" s="377"/>
      <c r="AM199" s="630"/>
      <c r="AN199" s="408"/>
    </row>
    <row r="200" spans="1:40">
      <c r="A200" s="61">
        <v>41913</v>
      </c>
      <c r="B200" s="751">
        <v>0.78690000000000004</v>
      </c>
      <c r="C200" s="751">
        <v>0.48930000000000001</v>
      </c>
      <c r="D200" s="751">
        <v>0.8972</v>
      </c>
      <c r="E200" s="750">
        <v>84.93</v>
      </c>
      <c r="F200" s="751">
        <v>0.62039999999999995</v>
      </c>
      <c r="G200" s="751">
        <v>0.88229999999999997</v>
      </c>
      <c r="H200" s="750">
        <v>834.98</v>
      </c>
      <c r="I200" s="751">
        <v>4.8215000000000003</v>
      </c>
      <c r="J200" s="751">
        <v>2.5714999999999999</v>
      </c>
      <c r="K200" s="751">
        <v>6.1050000000000004</v>
      </c>
      <c r="L200" s="750">
        <v>9561.2199999999993</v>
      </c>
      <c r="M200" s="751">
        <v>25.534199999999998</v>
      </c>
      <c r="N200" s="751">
        <v>1.0026999999999999</v>
      </c>
      <c r="O200" s="751">
        <v>23.927800000000001</v>
      </c>
      <c r="P200" s="751">
        <v>48.297899999999998</v>
      </c>
      <c r="Q200" s="751">
        <v>35.267400000000002</v>
      </c>
      <c r="R200" s="750">
        <v>16722.8</v>
      </c>
      <c r="S200" s="750">
        <v>76.760000000000005</v>
      </c>
      <c r="T200" s="750">
        <v>76.569999999999993</v>
      </c>
      <c r="U200" s="596">
        <f t="shared" si="2"/>
        <v>78.69</v>
      </c>
      <c r="V200" s="750">
        <v>76.569999999999993</v>
      </c>
      <c r="W200" s="383">
        <v>76.569999999999993</v>
      </c>
      <c r="X200" s="383">
        <v>76.650000000000006</v>
      </c>
      <c r="Y200" s="383">
        <v>76.569999999999993</v>
      </c>
      <c r="Z200" s="383">
        <v>76.569999999999993</v>
      </c>
      <c r="AA200" s="304"/>
      <c r="AB200" s="389">
        <v>3.4200000000000001E-2</v>
      </c>
      <c r="AC200" s="389">
        <v>3.6799999999999999E-2</v>
      </c>
      <c r="AD200" s="377">
        <v>6.59E-2</v>
      </c>
      <c r="AE200" s="377">
        <v>6.2699999999999992E-2</v>
      </c>
      <c r="AF200" s="433">
        <v>3.5000000000000003E-2</v>
      </c>
      <c r="AG200" s="93"/>
      <c r="AI200" s="377"/>
      <c r="AJ200" s="636"/>
      <c r="AK200" s="440"/>
      <c r="AL200" s="377"/>
      <c r="AM200" s="630"/>
      <c r="AN200" s="408"/>
    </row>
    <row r="201" spans="1:40">
      <c r="A201" s="61">
        <v>41944</v>
      </c>
      <c r="B201" s="751">
        <v>0.78320000000000001</v>
      </c>
      <c r="C201" s="751">
        <v>0.496</v>
      </c>
      <c r="D201" s="751">
        <v>0.90510000000000002</v>
      </c>
      <c r="E201" s="750">
        <v>90.95</v>
      </c>
      <c r="F201" s="751">
        <v>0.62770000000000004</v>
      </c>
      <c r="G201" s="751">
        <v>0.88680000000000003</v>
      </c>
      <c r="H201" s="750">
        <v>859.6</v>
      </c>
      <c r="I201" s="751">
        <v>4.7965</v>
      </c>
      <c r="J201" s="751">
        <v>2.6173999999999999</v>
      </c>
      <c r="K201" s="751">
        <v>6.0728999999999997</v>
      </c>
      <c r="L201" s="750">
        <v>9524.58</v>
      </c>
      <c r="M201" s="751">
        <v>25.673100000000002</v>
      </c>
      <c r="N201" s="751">
        <v>1.0145</v>
      </c>
      <c r="O201" s="751">
        <v>24.047899999999998</v>
      </c>
      <c r="P201" s="751">
        <v>48.280200000000001</v>
      </c>
      <c r="Q201" s="751">
        <v>35.207900000000002</v>
      </c>
      <c r="R201" s="750">
        <v>16703.04</v>
      </c>
      <c r="S201" s="750">
        <v>77.430000000000007</v>
      </c>
      <c r="T201" s="750">
        <v>77.19</v>
      </c>
      <c r="U201" s="596">
        <f t="shared" si="2"/>
        <v>78.320000000000007</v>
      </c>
      <c r="V201" s="750">
        <v>77.69</v>
      </c>
      <c r="W201" s="383">
        <v>77.61</v>
      </c>
      <c r="X201" s="383">
        <v>77.37</v>
      </c>
      <c r="Y201" s="425">
        <v>77.59</v>
      </c>
      <c r="Z201" s="425">
        <v>77.23</v>
      </c>
      <c r="AA201" s="304"/>
      <c r="AB201" s="389">
        <v>3.4200000000000001E-2</v>
      </c>
      <c r="AC201" s="389">
        <v>3.6700000000000003E-2</v>
      </c>
      <c r="AD201" s="377">
        <v>6.59E-2</v>
      </c>
      <c r="AE201" s="377">
        <v>6.1799999999999994E-2</v>
      </c>
      <c r="AF201" s="433">
        <v>3.5000000000000003E-2</v>
      </c>
      <c r="AG201" s="93"/>
      <c r="AI201" s="377"/>
      <c r="AJ201" s="636"/>
      <c r="AK201" s="440"/>
      <c r="AL201" s="377"/>
      <c r="AM201" s="630"/>
      <c r="AN201" s="408"/>
    </row>
    <row r="202" spans="1:40">
      <c r="A202" s="61">
        <v>41974</v>
      </c>
      <c r="B202" s="751">
        <v>0.77639999999999998</v>
      </c>
      <c r="C202" s="751">
        <v>0.49640000000000001</v>
      </c>
      <c r="D202" s="751">
        <v>0.93989999999999996</v>
      </c>
      <c r="E202" s="750">
        <v>92.64</v>
      </c>
      <c r="F202" s="751">
        <v>0.62960000000000005</v>
      </c>
      <c r="G202" s="751">
        <v>0.89510000000000001</v>
      </c>
      <c r="H202" s="750">
        <v>857.57</v>
      </c>
      <c r="I202" s="751">
        <v>4.8029999999999999</v>
      </c>
      <c r="J202" s="751">
        <v>2.6958000000000002</v>
      </c>
      <c r="K202" s="751">
        <v>6.0206</v>
      </c>
      <c r="L202" s="750">
        <v>9642.83</v>
      </c>
      <c r="M202" s="751">
        <v>25.540700000000001</v>
      </c>
      <c r="N202" s="751">
        <v>1.0206999999999999</v>
      </c>
      <c r="O202" s="751">
        <v>24.325199999999999</v>
      </c>
      <c r="P202" s="751">
        <v>48.663699999999999</v>
      </c>
      <c r="Q202" s="751">
        <v>34.6952</v>
      </c>
      <c r="R202" s="750">
        <v>16594</v>
      </c>
      <c r="S202" s="750">
        <v>78.239999999999995</v>
      </c>
      <c r="T202" s="750">
        <v>77.92</v>
      </c>
      <c r="U202" s="596">
        <f t="shared" si="2"/>
        <v>77.64</v>
      </c>
      <c r="V202" s="750">
        <v>78.36</v>
      </c>
      <c r="W202" s="383">
        <v>78.290000000000006</v>
      </c>
      <c r="X202" s="383">
        <v>77.87</v>
      </c>
      <c r="Y202" s="425">
        <v>78.31</v>
      </c>
      <c r="Z202" s="425">
        <v>77.709999999999994</v>
      </c>
      <c r="AA202" s="304"/>
      <c r="AB202" s="389">
        <v>3.4000000000000002E-2</v>
      </c>
      <c r="AC202" s="389">
        <v>3.6700000000000003E-2</v>
      </c>
      <c r="AD202" s="377">
        <v>6.59E-2</v>
      </c>
      <c r="AE202" s="377">
        <v>6.1600000000000002E-2</v>
      </c>
      <c r="AF202" s="433">
        <v>3.5000000000000003E-2</v>
      </c>
      <c r="AG202" s="93"/>
      <c r="AI202" s="377"/>
      <c r="AJ202" s="636"/>
      <c r="AK202" s="440"/>
      <c r="AL202" s="377"/>
      <c r="AM202" s="630"/>
      <c r="AN202" s="408"/>
    </row>
    <row r="203" spans="1:40">
      <c r="A203" s="61">
        <v>42005</v>
      </c>
      <c r="B203" s="751">
        <v>0.76400000000000001</v>
      </c>
      <c r="C203" s="751">
        <v>0.50449999999999995</v>
      </c>
      <c r="D203" s="751">
        <v>0.94650000000000001</v>
      </c>
      <c r="E203" s="750">
        <v>90.38</v>
      </c>
      <c r="F203" s="751">
        <v>0.65790000000000004</v>
      </c>
      <c r="G203" s="751">
        <v>0.92379999999999995</v>
      </c>
      <c r="H203" s="750">
        <v>830.98</v>
      </c>
      <c r="I203" s="751">
        <v>4.7496999999999998</v>
      </c>
      <c r="J203" s="751">
        <v>2.7372000000000001</v>
      </c>
      <c r="K203" s="751">
        <v>5.9236000000000004</v>
      </c>
      <c r="L203" s="750">
        <v>9610.43</v>
      </c>
      <c r="M203" s="751">
        <v>25.008500000000002</v>
      </c>
      <c r="N203" s="751">
        <v>1.0216000000000001</v>
      </c>
      <c r="O203" s="751">
        <v>24.179400000000001</v>
      </c>
      <c r="P203" s="751">
        <v>47.473399999999998</v>
      </c>
      <c r="Q203" s="751">
        <v>34.0595</v>
      </c>
      <c r="R203" s="750">
        <v>16321.39</v>
      </c>
      <c r="S203" s="750">
        <v>78.180000000000007</v>
      </c>
      <c r="T203" s="750">
        <v>77.92</v>
      </c>
      <c r="U203" s="596">
        <f t="shared" si="2"/>
        <v>76.400000000000006</v>
      </c>
      <c r="V203" s="750">
        <v>78.23</v>
      </c>
      <c r="W203" s="383">
        <v>78.760000000000005</v>
      </c>
      <c r="X203" s="383">
        <v>77.95</v>
      </c>
      <c r="Y203" s="425">
        <v>79.06</v>
      </c>
      <c r="Z203" s="425">
        <v>78.08</v>
      </c>
      <c r="AA203" s="304"/>
      <c r="AB203" s="389">
        <v>3.4200000000000001E-2</v>
      </c>
      <c r="AC203" s="389">
        <v>3.6700000000000003E-2</v>
      </c>
      <c r="AD203" s="377">
        <v>6.59E-2</v>
      </c>
      <c r="AE203" s="377">
        <v>6.1399999999999996E-2</v>
      </c>
      <c r="AF203" s="433">
        <v>3.5000000000000003E-2</v>
      </c>
      <c r="AG203" s="93"/>
      <c r="AI203" s="377"/>
      <c r="AJ203" s="636"/>
      <c r="AK203" s="440"/>
      <c r="AL203" s="377"/>
      <c r="AM203" s="630"/>
      <c r="AN203" s="408"/>
    </row>
    <row r="204" spans="1:40">
      <c r="A204" s="61">
        <v>42036</v>
      </c>
      <c r="B204" s="751">
        <v>0.74439999999999995</v>
      </c>
      <c r="C204" s="751">
        <v>0.48599999999999999</v>
      </c>
      <c r="D204" s="751">
        <v>0.95550000000000002</v>
      </c>
      <c r="E204" s="750">
        <v>88.35</v>
      </c>
      <c r="F204" s="751">
        <v>0.65559999999999996</v>
      </c>
      <c r="G204" s="751">
        <v>0.93149999999999999</v>
      </c>
      <c r="H204" s="750">
        <v>820.53</v>
      </c>
      <c r="I204" s="751">
        <v>4.6532</v>
      </c>
      <c r="J204" s="751">
        <v>2.68</v>
      </c>
      <c r="K204" s="751">
        <v>5.7729999999999997</v>
      </c>
      <c r="L204" s="750">
        <v>9494.75</v>
      </c>
      <c r="M204" s="751">
        <v>24.2545</v>
      </c>
      <c r="N204" s="751">
        <v>1.0087999999999999</v>
      </c>
      <c r="O204" s="751">
        <v>23.4998</v>
      </c>
      <c r="P204" s="751">
        <v>46.188000000000002</v>
      </c>
      <c r="Q204" s="751">
        <v>32.911200000000001</v>
      </c>
      <c r="R204" s="750">
        <v>15865.37</v>
      </c>
      <c r="S204" s="750">
        <v>77.16</v>
      </c>
      <c r="T204" s="750">
        <v>76.739999999999995</v>
      </c>
      <c r="U204" s="596">
        <f t="shared" ref="U204:U273" si="3">+B204*100</f>
        <v>74.44</v>
      </c>
      <c r="V204" s="750">
        <v>77.2</v>
      </c>
      <c r="W204" s="425">
        <v>77.77</v>
      </c>
      <c r="X204" s="425">
        <v>76.8</v>
      </c>
      <c r="Y204" s="425">
        <v>77.989999999999995</v>
      </c>
      <c r="Z204" s="425">
        <v>76.83</v>
      </c>
      <c r="AA204" s="304"/>
      <c r="AB204" s="389">
        <v>3.4000000000000002E-2</v>
      </c>
      <c r="AC204" s="389">
        <v>3.6299999999999999E-2</v>
      </c>
      <c r="AD204" s="377">
        <v>6.5599999999999992E-2</v>
      </c>
      <c r="AE204" s="377">
        <v>5.9900000000000002E-2</v>
      </c>
      <c r="AF204" s="433">
        <v>3.5000000000000003E-2</v>
      </c>
      <c r="AG204" s="93"/>
      <c r="AI204" s="377"/>
      <c r="AJ204" s="636"/>
      <c r="AK204" s="440"/>
      <c r="AL204" s="377"/>
      <c r="AM204" s="630"/>
      <c r="AN204" s="408"/>
    </row>
    <row r="205" spans="1:40">
      <c r="A205" s="61">
        <v>42064</v>
      </c>
      <c r="B205" s="751">
        <v>0.74729999999999996</v>
      </c>
      <c r="C205" s="751">
        <v>0.49840000000000001</v>
      </c>
      <c r="D205" s="751">
        <v>0.96579999999999999</v>
      </c>
      <c r="E205" s="750">
        <v>89.94</v>
      </c>
      <c r="F205" s="751">
        <v>0.68910000000000005</v>
      </c>
      <c r="G205" s="751">
        <v>0.94179999999999997</v>
      </c>
      <c r="H205" s="750">
        <v>831.71</v>
      </c>
      <c r="I205" s="751">
        <v>4.6646999999999998</v>
      </c>
      <c r="J205" s="751">
        <v>2.7473999999999998</v>
      </c>
      <c r="K205" s="751">
        <v>5.7980999999999998</v>
      </c>
      <c r="L205" s="750">
        <v>9759.6</v>
      </c>
      <c r="M205" s="751">
        <v>24.373999999999999</v>
      </c>
      <c r="N205" s="751">
        <v>1.0285</v>
      </c>
      <c r="O205" s="751">
        <v>23.500699999999998</v>
      </c>
      <c r="P205" s="751">
        <v>46.6755</v>
      </c>
      <c r="Q205" s="751">
        <v>33.246600000000001</v>
      </c>
      <c r="R205" s="750">
        <v>16017.88</v>
      </c>
      <c r="S205" s="750">
        <v>78.27</v>
      </c>
      <c r="T205" s="750">
        <v>77.62</v>
      </c>
      <c r="U205" s="596">
        <f t="shared" si="3"/>
        <v>74.72999999999999</v>
      </c>
      <c r="V205" s="750">
        <v>78.319999999999993</v>
      </c>
      <c r="W205" s="425">
        <v>79.42</v>
      </c>
      <c r="X205" s="425">
        <v>78.069999999999993</v>
      </c>
      <c r="Y205" s="468" t="s">
        <v>684</v>
      </c>
      <c r="Z205" s="468" t="s">
        <v>684</v>
      </c>
      <c r="AA205" s="304"/>
      <c r="AB205" s="389">
        <v>3.4200000000000001E-2</v>
      </c>
      <c r="AC205" s="389">
        <v>3.6299999999999999E-2</v>
      </c>
      <c r="AD205" s="377">
        <v>6.5599999999999992E-2</v>
      </c>
      <c r="AE205" s="377">
        <v>5.9800000000000006E-2</v>
      </c>
      <c r="AF205" s="433">
        <v>3.5000000000000003E-2</v>
      </c>
      <c r="AG205" s="93"/>
      <c r="AI205" s="377"/>
      <c r="AJ205" s="636"/>
      <c r="AK205" s="440"/>
      <c r="AL205" s="377"/>
      <c r="AM205" s="630"/>
      <c r="AN205" s="408"/>
    </row>
    <row r="206" spans="1:40">
      <c r="A206" s="61">
        <v>42095</v>
      </c>
      <c r="B206" s="751">
        <v>0.75829999999999997</v>
      </c>
      <c r="C206" s="751">
        <v>0.50800000000000001</v>
      </c>
      <c r="D206" s="751">
        <v>0.98140000000000005</v>
      </c>
      <c r="E206" s="750">
        <v>90.7</v>
      </c>
      <c r="F206" s="751">
        <v>0.7036</v>
      </c>
      <c r="G206" s="751">
        <v>0.93689999999999996</v>
      </c>
      <c r="H206" s="750">
        <v>824.78</v>
      </c>
      <c r="I206" s="751">
        <v>4.7032999999999996</v>
      </c>
      <c r="J206" s="751">
        <v>2.7603</v>
      </c>
      <c r="K206" s="751">
        <v>5.8775000000000004</v>
      </c>
      <c r="L206" s="750">
        <v>9819.25</v>
      </c>
      <c r="M206" s="751">
        <v>24.651700000000002</v>
      </c>
      <c r="N206" s="751">
        <v>1.0246999999999999</v>
      </c>
      <c r="O206" s="751">
        <v>23.582899999999999</v>
      </c>
      <c r="P206" s="751">
        <v>47.4876</v>
      </c>
      <c r="Q206" s="751">
        <v>33.670400000000001</v>
      </c>
      <c r="R206" s="750">
        <v>16372.31</v>
      </c>
      <c r="S206" s="750">
        <v>79.17</v>
      </c>
      <c r="T206" s="750">
        <v>78.44</v>
      </c>
      <c r="U206" s="596">
        <f t="shared" si="3"/>
        <v>75.83</v>
      </c>
      <c r="V206" s="750">
        <v>79.22</v>
      </c>
      <c r="W206" s="468" t="s">
        <v>684</v>
      </c>
      <c r="X206" s="468" t="s">
        <v>684</v>
      </c>
      <c r="Y206" s="468" t="s">
        <v>684</v>
      </c>
      <c r="Z206" s="468" t="s">
        <v>684</v>
      </c>
      <c r="AA206" s="304"/>
      <c r="AB206" s="389">
        <v>3.44E-2</v>
      </c>
      <c r="AC206" s="389">
        <v>3.6299999999999999E-2</v>
      </c>
      <c r="AD206" s="377">
        <v>6.5599999999999992E-2</v>
      </c>
      <c r="AE206" s="377">
        <v>5.9200000000000003E-2</v>
      </c>
      <c r="AF206" s="433">
        <v>3.5000000000000003E-2</v>
      </c>
      <c r="AG206" s="93"/>
      <c r="AI206" s="377"/>
      <c r="AJ206" s="636"/>
      <c r="AK206" s="440"/>
      <c r="AL206" s="377"/>
      <c r="AM206" s="630"/>
      <c r="AN206" s="408"/>
    </row>
    <row r="207" spans="1:40">
      <c r="A207" s="61">
        <v>42125</v>
      </c>
      <c r="B207" s="751">
        <v>0.73939999999999995</v>
      </c>
      <c r="C207" s="751">
        <v>0.4783</v>
      </c>
      <c r="D207" s="751">
        <v>0.93679999999999997</v>
      </c>
      <c r="E207" s="750">
        <v>89.23</v>
      </c>
      <c r="F207" s="751">
        <v>0.66249999999999998</v>
      </c>
      <c r="G207" s="751">
        <v>0.89939999999999998</v>
      </c>
      <c r="H207" s="750">
        <v>807.41</v>
      </c>
      <c r="I207" s="751">
        <v>4.5872999999999999</v>
      </c>
      <c r="J207" s="751">
        <v>2.6617999999999999</v>
      </c>
      <c r="K207" s="751">
        <v>5.7317999999999998</v>
      </c>
      <c r="L207" s="750">
        <v>9709.66</v>
      </c>
      <c r="M207" s="751">
        <v>24.744700000000002</v>
      </c>
      <c r="N207" s="751">
        <v>0.98629999999999995</v>
      </c>
      <c r="O207" s="751">
        <v>22.627300000000002</v>
      </c>
      <c r="P207" s="751">
        <v>47.1355</v>
      </c>
      <c r="Q207" s="751">
        <v>32.986499999999999</v>
      </c>
      <c r="R207" s="750">
        <v>16070.88</v>
      </c>
      <c r="S207" s="750">
        <v>76.489999999999995</v>
      </c>
      <c r="T207" s="750">
        <v>75.73</v>
      </c>
      <c r="U207" s="596">
        <f t="shared" si="3"/>
        <v>73.94</v>
      </c>
      <c r="V207" s="750">
        <v>76.489999999999995</v>
      </c>
      <c r="W207" s="468" t="s">
        <v>684</v>
      </c>
      <c r="X207" s="468" t="s">
        <v>684</v>
      </c>
      <c r="Y207" s="468" t="s">
        <v>684</v>
      </c>
      <c r="Z207" s="468" t="s">
        <v>684</v>
      </c>
      <c r="AA207" s="304"/>
      <c r="AB207" s="389">
        <v>3.4099999999999998E-2</v>
      </c>
      <c r="AC207" s="389">
        <v>3.5299999999999998E-2</v>
      </c>
      <c r="AD207" s="377">
        <v>6.5599999999999992E-2</v>
      </c>
      <c r="AE207" s="377">
        <v>5.79E-2</v>
      </c>
      <c r="AF207" s="433">
        <v>3.5000000000000003E-2</v>
      </c>
      <c r="AG207" s="93"/>
      <c r="AI207" s="377"/>
      <c r="AJ207" s="636"/>
      <c r="AK207" s="440"/>
      <c r="AL207" s="377"/>
      <c r="AM207" s="630"/>
      <c r="AN207" s="408"/>
    </row>
    <row r="208" spans="1:40">
      <c r="A208" s="61">
        <v>42156</v>
      </c>
      <c r="B208" s="751">
        <v>0.69899999999999995</v>
      </c>
      <c r="C208" s="751">
        <v>0.44900000000000001</v>
      </c>
      <c r="D208" s="751">
        <v>0.90549999999999997</v>
      </c>
      <c r="E208" s="750">
        <v>86.5</v>
      </c>
      <c r="F208" s="751">
        <v>0.62280000000000002</v>
      </c>
      <c r="G208" s="751">
        <v>0.86370000000000002</v>
      </c>
      <c r="H208" s="750">
        <v>777.95</v>
      </c>
      <c r="I208" s="751">
        <v>4.3380999999999998</v>
      </c>
      <c r="J208" s="751">
        <v>2.6143999999999998</v>
      </c>
      <c r="K208" s="751">
        <v>5.4191000000000003</v>
      </c>
      <c r="L208" s="750">
        <v>9306.42</v>
      </c>
      <c r="M208" s="751">
        <v>23.5763</v>
      </c>
      <c r="N208" s="751">
        <v>0.94069999999999998</v>
      </c>
      <c r="O208" s="751">
        <v>21.6068</v>
      </c>
      <c r="P208" s="751">
        <v>44.6387</v>
      </c>
      <c r="Q208" s="751">
        <v>31.486000000000001</v>
      </c>
      <c r="R208" s="750">
        <v>15243.49</v>
      </c>
      <c r="S208" s="750">
        <v>72.97</v>
      </c>
      <c r="T208" s="750">
        <v>72.239999999999995</v>
      </c>
      <c r="U208" s="596">
        <f t="shared" si="3"/>
        <v>69.899999999999991</v>
      </c>
      <c r="V208" s="750">
        <v>72.97</v>
      </c>
      <c r="W208" s="468" t="s">
        <v>684</v>
      </c>
      <c r="X208" s="468" t="s">
        <v>684</v>
      </c>
      <c r="Y208" s="468" t="s">
        <v>684</v>
      </c>
      <c r="Z208" s="468" t="s">
        <v>684</v>
      </c>
      <c r="AA208" s="304"/>
      <c r="AB208" s="389">
        <v>3.2500000000000001E-2</v>
      </c>
      <c r="AC208" s="389">
        <v>3.3300000000000003E-2</v>
      </c>
      <c r="AD208" s="377">
        <v>6.4000000000000001E-2</v>
      </c>
      <c r="AE208" s="377">
        <v>5.6100000000000004E-2</v>
      </c>
      <c r="AF208" s="432">
        <v>3.2500000000000001E-2</v>
      </c>
      <c r="AG208" s="93"/>
      <c r="AI208" s="377"/>
      <c r="AJ208" s="636"/>
      <c r="AK208" s="440"/>
      <c r="AL208" s="377"/>
      <c r="AM208" s="630"/>
      <c r="AN208" s="408"/>
    </row>
    <row r="209" spans="1:40">
      <c r="A209" s="61">
        <v>42186</v>
      </c>
      <c r="B209" s="751">
        <v>0.66520000000000001</v>
      </c>
      <c r="C209" s="751">
        <v>0.42749999999999999</v>
      </c>
      <c r="D209" s="751">
        <v>0.89629999999999999</v>
      </c>
      <c r="E209" s="750">
        <v>82</v>
      </c>
      <c r="F209" s="751">
        <v>0.60460000000000003</v>
      </c>
      <c r="G209" s="751">
        <v>0.85340000000000005</v>
      </c>
      <c r="H209" s="750">
        <v>761.81</v>
      </c>
      <c r="I209" s="751">
        <v>4.1295999999999999</v>
      </c>
      <c r="J209" s="751">
        <v>2.5278</v>
      </c>
      <c r="K209" s="751">
        <v>5.1561000000000003</v>
      </c>
      <c r="L209" s="750">
        <v>8893.65</v>
      </c>
      <c r="M209" s="751">
        <v>22.815799999999999</v>
      </c>
      <c r="N209" s="751">
        <v>0.9052</v>
      </c>
      <c r="O209" s="751">
        <v>20.7165</v>
      </c>
      <c r="P209" s="751">
        <v>42.326000000000001</v>
      </c>
      <c r="Q209" s="751">
        <v>30.118200000000002</v>
      </c>
      <c r="R209" s="750">
        <v>14509.95</v>
      </c>
      <c r="S209" s="750">
        <v>70.41</v>
      </c>
      <c r="T209" s="750">
        <v>69.72</v>
      </c>
      <c r="U209" s="596">
        <f t="shared" si="3"/>
        <v>66.52</v>
      </c>
      <c r="V209" s="750">
        <v>70.41</v>
      </c>
      <c r="W209" s="468" t="s">
        <v>684</v>
      </c>
      <c r="X209" s="468" t="s">
        <v>684</v>
      </c>
      <c r="Y209" s="468" t="s">
        <v>684</v>
      </c>
      <c r="Z209" s="468" t="s">
        <v>684</v>
      </c>
      <c r="AA209" s="304"/>
      <c r="AB209" s="389">
        <v>3.0700000000000002E-2</v>
      </c>
      <c r="AC209" s="389">
        <v>3.1300000000000001E-2</v>
      </c>
      <c r="AD209" s="377">
        <v>6.1600000000000002E-2</v>
      </c>
      <c r="AE209" s="377">
        <v>5.5599999999999997E-2</v>
      </c>
      <c r="AF209" s="686">
        <v>0.03</v>
      </c>
      <c r="AG209" s="93"/>
      <c r="AI209" s="377"/>
      <c r="AJ209" s="636"/>
      <c r="AK209" s="440"/>
      <c r="AL209" s="377"/>
      <c r="AM209" s="630"/>
      <c r="AN209" s="408"/>
    </row>
    <row r="210" spans="1:40">
      <c r="A210" s="61">
        <v>42217</v>
      </c>
      <c r="B210" s="751">
        <v>0.65490000000000004</v>
      </c>
      <c r="C210" s="751">
        <v>0.42</v>
      </c>
      <c r="D210" s="751">
        <v>0.89759999999999995</v>
      </c>
      <c r="E210" s="750">
        <v>80.73</v>
      </c>
      <c r="F210" s="751">
        <v>0.58850000000000002</v>
      </c>
      <c r="G210" s="751">
        <v>0.86119999999999997</v>
      </c>
      <c r="H210" s="750">
        <v>772.65</v>
      </c>
      <c r="I210" s="751">
        <v>4.1538000000000004</v>
      </c>
      <c r="J210" s="751">
        <v>2.6613000000000002</v>
      </c>
      <c r="K210" s="751">
        <v>5.0776000000000003</v>
      </c>
      <c r="L210" s="750">
        <v>9027.3799999999992</v>
      </c>
      <c r="M210" s="751">
        <v>23.195</v>
      </c>
      <c r="N210" s="751">
        <v>0.91569999999999996</v>
      </c>
      <c r="O210" s="751">
        <v>21.0764</v>
      </c>
      <c r="P210" s="751">
        <v>42.551499999999997</v>
      </c>
      <c r="Q210" s="751">
        <v>30.2775</v>
      </c>
      <c r="R210" s="750">
        <v>14491.45</v>
      </c>
      <c r="S210" s="750">
        <v>70.319999999999993</v>
      </c>
      <c r="T210" s="750">
        <v>69.680000000000007</v>
      </c>
      <c r="U210" s="596">
        <f t="shared" si="3"/>
        <v>65.490000000000009</v>
      </c>
      <c r="V210" s="750">
        <v>70.319999999999993</v>
      </c>
      <c r="W210" s="468" t="s">
        <v>684</v>
      </c>
      <c r="X210" s="468" t="s">
        <v>684</v>
      </c>
      <c r="Y210" s="468" t="s">
        <v>684</v>
      </c>
      <c r="Z210" s="468" t="s">
        <v>684</v>
      </c>
      <c r="AA210" s="304"/>
      <c r="AB210" s="389">
        <v>2.9000000000000001E-2</v>
      </c>
      <c r="AC210" s="389">
        <v>2.9499999999999998E-2</v>
      </c>
      <c r="AD210" s="377">
        <v>6.1200000000000004E-2</v>
      </c>
      <c r="AE210" s="377">
        <v>5.4299999999999994E-2</v>
      </c>
      <c r="AF210" s="433">
        <v>0.03</v>
      </c>
      <c r="AG210" s="93"/>
      <c r="AI210" s="377"/>
      <c r="AJ210" s="636"/>
      <c r="AK210" s="440"/>
      <c r="AL210" s="377"/>
      <c r="AM210" s="630"/>
      <c r="AN210" s="408"/>
    </row>
    <row r="211" spans="1:40">
      <c r="A211" s="61">
        <v>42248</v>
      </c>
      <c r="B211" s="751">
        <v>0.63339999999999996</v>
      </c>
      <c r="C211" s="751">
        <v>0.4128</v>
      </c>
      <c r="D211" s="751">
        <v>0.89749999999999996</v>
      </c>
      <c r="E211" s="750">
        <v>76.12</v>
      </c>
      <c r="F211" s="751">
        <v>0.56369999999999998</v>
      </c>
      <c r="G211" s="751">
        <v>0.84</v>
      </c>
      <c r="H211" s="750">
        <v>751.48</v>
      </c>
      <c r="I211" s="751">
        <v>4.0345000000000004</v>
      </c>
      <c r="J211" s="751">
        <v>2.7294999999999998</v>
      </c>
      <c r="K211" s="751">
        <v>4.9089999999999998</v>
      </c>
      <c r="L211" s="750">
        <v>9125.68</v>
      </c>
      <c r="M211" s="751">
        <v>22.818300000000001</v>
      </c>
      <c r="N211" s="751">
        <v>0.89649999999999996</v>
      </c>
      <c r="O211" s="751">
        <v>20.675899999999999</v>
      </c>
      <c r="P211" s="751">
        <v>41.976199999999999</v>
      </c>
      <c r="Q211" s="751">
        <v>29.624500000000001</v>
      </c>
      <c r="R211" s="750">
        <v>14241.37</v>
      </c>
      <c r="S211" s="750">
        <v>68.77</v>
      </c>
      <c r="T211" s="750">
        <v>68.209999999999994</v>
      </c>
      <c r="U211" s="596">
        <f t="shared" si="3"/>
        <v>63.339999999999996</v>
      </c>
      <c r="V211" s="750">
        <v>68.77</v>
      </c>
      <c r="W211" s="468" t="s">
        <v>684</v>
      </c>
      <c r="X211" s="468" t="s">
        <v>684</v>
      </c>
      <c r="Y211" s="468" t="s">
        <v>684</v>
      </c>
      <c r="Z211" s="468" t="s">
        <v>684</v>
      </c>
      <c r="AA211" s="304"/>
      <c r="AB211" s="389">
        <v>2.76E-2</v>
      </c>
      <c r="AC211" s="389">
        <v>2.8500000000000001E-2</v>
      </c>
      <c r="AD211" s="377">
        <v>5.96E-2</v>
      </c>
      <c r="AE211" s="377">
        <v>5.3200000000000004E-2</v>
      </c>
      <c r="AF211" s="432">
        <v>2.75E-2</v>
      </c>
      <c r="AG211" s="93"/>
      <c r="AI211" s="377"/>
      <c r="AJ211" s="636"/>
      <c r="AK211" s="440"/>
      <c r="AL211" s="377"/>
      <c r="AM211" s="630"/>
      <c r="AN211" s="408"/>
    </row>
    <row r="212" spans="1:40">
      <c r="A212" s="61">
        <v>42278</v>
      </c>
      <c r="B212" s="751">
        <v>0.66700000000000004</v>
      </c>
      <c r="C212" s="751">
        <v>0.43530000000000002</v>
      </c>
      <c r="D212" s="751">
        <v>0.92700000000000005</v>
      </c>
      <c r="E212" s="750">
        <v>80.05</v>
      </c>
      <c r="F212" s="751">
        <v>0.59360000000000002</v>
      </c>
      <c r="G212" s="751">
        <v>0.87219999999999998</v>
      </c>
      <c r="H212" s="750">
        <v>764.96</v>
      </c>
      <c r="I212" s="751">
        <v>4.2366999999999999</v>
      </c>
      <c r="J212" s="751">
        <v>2.8409</v>
      </c>
      <c r="K212" s="751">
        <v>5.1692999999999998</v>
      </c>
      <c r="L212" s="750">
        <v>9218.7000000000007</v>
      </c>
      <c r="M212" s="751">
        <v>23.8415</v>
      </c>
      <c r="N212" s="751">
        <v>0.93489999999999995</v>
      </c>
      <c r="O212" s="751">
        <v>21.693000000000001</v>
      </c>
      <c r="P212" s="751">
        <v>43.423000000000002</v>
      </c>
      <c r="Q212" s="751">
        <v>30.917100000000001</v>
      </c>
      <c r="R212" s="750">
        <v>14912.76</v>
      </c>
      <c r="S212" s="750">
        <v>71.8</v>
      </c>
      <c r="T212" s="750">
        <v>71.06</v>
      </c>
      <c r="U212" s="596">
        <f t="shared" si="3"/>
        <v>66.7</v>
      </c>
      <c r="V212" s="750">
        <v>71.8</v>
      </c>
      <c r="W212" s="468" t="s">
        <v>684</v>
      </c>
      <c r="X212" s="468" t="s">
        <v>684</v>
      </c>
      <c r="Y212" s="468" t="s">
        <v>684</v>
      </c>
      <c r="Z212" s="468" t="s">
        <v>684</v>
      </c>
      <c r="AA212" s="304"/>
      <c r="AB212" s="389">
        <v>2.6800000000000001E-2</v>
      </c>
      <c r="AC212" s="389">
        <v>2.86E-2</v>
      </c>
      <c r="AD212" s="377">
        <v>5.9900000000000002E-2</v>
      </c>
      <c r="AE212" s="377">
        <v>5.2499999999999998E-2</v>
      </c>
      <c r="AF212" s="433">
        <v>2.75E-2</v>
      </c>
      <c r="AG212" s="93"/>
      <c r="AI212" s="377"/>
      <c r="AJ212" s="636"/>
      <c r="AK212" s="440"/>
      <c r="AL212" s="377"/>
      <c r="AM212" s="630"/>
      <c r="AN212" s="408"/>
    </row>
    <row r="213" spans="1:40">
      <c r="A213" s="61">
        <v>42309</v>
      </c>
      <c r="B213" s="751">
        <v>0.65669999999999995</v>
      </c>
      <c r="C213" s="751">
        <v>0.43169999999999997</v>
      </c>
      <c r="D213" s="751">
        <v>0.91869999999999996</v>
      </c>
      <c r="E213" s="750">
        <v>80.44</v>
      </c>
      <c r="F213" s="751">
        <v>0.61099999999999999</v>
      </c>
      <c r="G213" s="751">
        <v>0.87080000000000002</v>
      </c>
      <c r="H213" s="750">
        <v>756.95</v>
      </c>
      <c r="I213" s="751">
        <v>4.1813000000000002</v>
      </c>
      <c r="J213" s="751">
        <v>2.8338000000000001</v>
      </c>
      <c r="K213" s="751">
        <v>5.0895000000000001</v>
      </c>
      <c r="L213" s="750">
        <v>8976.2000000000007</v>
      </c>
      <c r="M213" s="751">
        <v>23.4969</v>
      </c>
      <c r="N213" s="751">
        <v>0.92789999999999995</v>
      </c>
      <c r="O213" s="751">
        <v>21.400600000000001</v>
      </c>
      <c r="P213" s="751">
        <v>43.423099999999998</v>
      </c>
      <c r="Q213" s="751">
        <v>30.889900000000001</v>
      </c>
      <c r="R213" s="750">
        <v>14722.65</v>
      </c>
      <c r="S213" s="750">
        <v>71.39</v>
      </c>
      <c r="T213" s="750">
        <v>70.45</v>
      </c>
      <c r="U213" s="596">
        <f t="shared" si="3"/>
        <v>65.67</v>
      </c>
      <c r="V213" s="750">
        <v>71.39</v>
      </c>
      <c r="W213" s="468" t="s">
        <v>684</v>
      </c>
      <c r="X213" s="468" t="s">
        <v>684</v>
      </c>
      <c r="Y213" s="468" t="s">
        <v>684</v>
      </c>
      <c r="Z213" s="468" t="s">
        <v>684</v>
      </c>
      <c r="AA213" s="304"/>
      <c r="AB213" s="389">
        <v>2.6499999999999999E-2</v>
      </c>
      <c r="AC213" s="389">
        <v>2.8899999999999999E-2</v>
      </c>
      <c r="AD213" s="377">
        <v>5.9900000000000002E-2</v>
      </c>
      <c r="AE213" s="377">
        <v>5.2499999999999998E-2</v>
      </c>
      <c r="AF213" s="433">
        <v>2.75E-2</v>
      </c>
      <c r="AG213" s="93"/>
      <c r="AI213" s="377"/>
      <c r="AJ213" s="636"/>
      <c r="AK213" s="440"/>
      <c r="AL213" s="377"/>
      <c r="AM213" s="630"/>
      <c r="AN213" s="408"/>
    </row>
    <row r="214" spans="1:40">
      <c r="A214" s="61">
        <v>42339</v>
      </c>
      <c r="B214" s="751">
        <v>0.67369999999999997</v>
      </c>
      <c r="C214" s="751">
        <v>0.4491</v>
      </c>
      <c r="D214" s="751">
        <v>0.92959999999999998</v>
      </c>
      <c r="E214" s="750">
        <v>82.09</v>
      </c>
      <c r="F214" s="751">
        <v>0.61950000000000005</v>
      </c>
      <c r="G214" s="751">
        <v>0.92190000000000005</v>
      </c>
      <c r="H214" s="750">
        <v>790.15</v>
      </c>
      <c r="I214" s="751">
        <v>4.3438999999999997</v>
      </c>
      <c r="J214" s="751">
        <v>2.883</v>
      </c>
      <c r="K214" s="751">
        <v>5.2215999999999996</v>
      </c>
      <c r="L214" s="750">
        <v>9333.84</v>
      </c>
      <c r="M214" s="751">
        <v>24.2439</v>
      </c>
      <c r="N214" s="751">
        <v>0.94840000000000002</v>
      </c>
      <c r="O214" s="751">
        <v>22.0884</v>
      </c>
      <c r="P214" s="751">
        <v>44.877899999999997</v>
      </c>
      <c r="Q214" s="751">
        <v>31.807400000000001</v>
      </c>
      <c r="R214" s="750">
        <v>15159.89</v>
      </c>
      <c r="S214" s="750">
        <v>73.23</v>
      </c>
      <c r="T214" s="750">
        <v>72.08</v>
      </c>
      <c r="U214" s="596">
        <f t="shared" si="3"/>
        <v>67.36999999999999</v>
      </c>
      <c r="V214" s="750">
        <v>73.23</v>
      </c>
      <c r="W214" s="468" t="s">
        <v>684</v>
      </c>
      <c r="X214" s="468" t="s">
        <v>684</v>
      </c>
      <c r="Y214" s="468" t="s">
        <v>684</v>
      </c>
      <c r="Z214" s="468" t="s">
        <v>684</v>
      </c>
      <c r="AA214" s="304"/>
      <c r="AB214" s="389">
        <v>2.5499999999999998E-2</v>
      </c>
      <c r="AC214" s="389">
        <v>2.7900000000000001E-2</v>
      </c>
      <c r="AD214" s="377">
        <v>5.8499999999999996E-2</v>
      </c>
      <c r="AE214" s="377">
        <v>5.2300000000000006E-2</v>
      </c>
      <c r="AF214" s="432">
        <v>2.5000000000000001E-2</v>
      </c>
      <c r="AG214" s="93"/>
      <c r="AI214" s="377"/>
      <c r="AJ214" s="636"/>
      <c r="AK214" s="440"/>
      <c r="AL214" s="377"/>
      <c r="AM214" s="630"/>
      <c r="AN214" s="408"/>
    </row>
    <row r="215" spans="1:40">
      <c r="A215" s="61">
        <v>42370</v>
      </c>
      <c r="B215" s="751">
        <v>0.65200000000000002</v>
      </c>
      <c r="C215" s="751">
        <v>0.45290000000000002</v>
      </c>
      <c r="D215" s="751">
        <v>0.93130000000000002</v>
      </c>
      <c r="E215" s="750">
        <v>76.97</v>
      </c>
      <c r="F215" s="751">
        <v>0.60019999999999996</v>
      </c>
      <c r="G215" s="751">
        <v>0.9284</v>
      </c>
      <c r="H215" s="750">
        <v>785.01</v>
      </c>
      <c r="I215" s="751">
        <v>4.2858999999999998</v>
      </c>
      <c r="J215" s="751">
        <v>2.8359999999999999</v>
      </c>
      <c r="K215" s="751">
        <v>5.0730000000000004</v>
      </c>
      <c r="L215" s="750">
        <v>9061.65</v>
      </c>
      <c r="M215" s="751">
        <v>23.5824</v>
      </c>
      <c r="N215" s="751">
        <v>0.93479999999999996</v>
      </c>
      <c r="O215" s="751">
        <v>21.822600000000001</v>
      </c>
      <c r="P215" s="751">
        <v>43.911700000000003</v>
      </c>
      <c r="Q215" s="751">
        <v>30.994700000000002</v>
      </c>
      <c r="R215" s="750">
        <v>14613.85</v>
      </c>
      <c r="S215" s="750">
        <v>71.930000000000007</v>
      </c>
      <c r="T215" s="750">
        <v>70.790000000000006</v>
      </c>
      <c r="U215" s="596">
        <f t="shared" si="3"/>
        <v>65.2</v>
      </c>
      <c r="V215" s="750">
        <v>71.930000000000007</v>
      </c>
      <c r="W215" s="468" t="s">
        <v>684</v>
      </c>
      <c r="X215" s="468" t="s">
        <v>684</v>
      </c>
      <c r="Y215" s="468" t="s">
        <v>684</v>
      </c>
      <c r="Z215" s="468" t="s">
        <v>684</v>
      </c>
      <c r="AA215" s="304"/>
      <c r="AB215" s="443">
        <v>2.3900000000000001E-2</v>
      </c>
      <c r="AC215" s="443">
        <v>2.7300000000000001E-2</v>
      </c>
      <c r="AD215" s="377">
        <v>5.7999999999999996E-2</v>
      </c>
      <c r="AE215" s="377">
        <v>5.21E-2</v>
      </c>
      <c r="AF215" s="443">
        <v>2.5000000000000001E-2</v>
      </c>
      <c r="AG215" s="93"/>
      <c r="AI215" s="377"/>
      <c r="AJ215" s="636"/>
      <c r="AK215" s="440"/>
      <c r="AL215" s="377"/>
      <c r="AM215" s="629"/>
      <c r="AN215" s="408"/>
    </row>
    <row r="216" spans="1:40">
      <c r="A216" s="61">
        <v>42401</v>
      </c>
      <c r="B216" s="751">
        <v>0.6633</v>
      </c>
      <c r="C216" s="751">
        <v>0.46360000000000001</v>
      </c>
      <c r="D216" s="751">
        <v>0.93</v>
      </c>
      <c r="E216" s="750">
        <v>76.17</v>
      </c>
      <c r="F216" s="751">
        <v>0.59760000000000002</v>
      </c>
      <c r="G216" s="751">
        <v>0.91620000000000001</v>
      </c>
      <c r="H216" s="750">
        <v>806.83</v>
      </c>
      <c r="I216" s="751">
        <v>4.3436000000000003</v>
      </c>
      <c r="J216" s="751">
        <v>2.7707000000000002</v>
      </c>
      <c r="K216" s="751">
        <v>5.1624999999999996</v>
      </c>
      <c r="L216" s="750">
        <v>8970.8799999999992</v>
      </c>
      <c r="M216" s="751">
        <v>23.625800000000002</v>
      </c>
      <c r="N216" s="751">
        <v>0.9325</v>
      </c>
      <c r="O216" s="751">
        <v>22.081800000000001</v>
      </c>
      <c r="P216" s="751">
        <v>45.263199999999998</v>
      </c>
      <c r="Q216" s="751">
        <v>31.59</v>
      </c>
      <c r="R216" s="750">
        <v>14806.29</v>
      </c>
      <c r="S216" s="750">
        <v>72.349999999999994</v>
      </c>
      <c r="T216" s="750">
        <v>71.180000000000007</v>
      </c>
      <c r="U216" s="596">
        <f t="shared" si="3"/>
        <v>66.33</v>
      </c>
      <c r="V216" s="750">
        <v>72.349999999999994</v>
      </c>
      <c r="W216" s="468" t="s">
        <v>684</v>
      </c>
      <c r="X216" s="468" t="s">
        <v>684</v>
      </c>
      <c r="Y216" s="468" t="s">
        <v>684</v>
      </c>
      <c r="Z216" s="468" t="s">
        <v>684</v>
      </c>
      <c r="AA216" s="304"/>
      <c r="AB216" s="443">
        <v>2.3700000000000002E-2</v>
      </c>
      <c r="AC216" s="443">
        <v>2.6200000000000001E-2</v>
      </c>
      <c r="AD216" s="377">
        <v>5.79E-2</v>
      </c>
      <c r="AE216" s="377">
        <v>5.1799999999999999E-2</v>
      </c>
      <c r="AF216" s="443">
        <v>2.5000000000000001E-2</v>
      </c>
      <c r="AG216" s="93"/>
      <c r="AI216" s="377"/>
      <c r="AJ216" s="636"/>
      <c r="AK216" s="440"/>
      <c r="AL216" s="377"/>
      <c r="AM216" s="629"/>
      <c r="AN216" s="408"/>
    </row>
    <row r="217" spans="1:40">
      <c r="A217" s="61">
        <v>42430</v>
      </c>
      <c r="B217" s="751">
        <v>0.67330000000000001</v>
      </c>
      <c r="C217" s="751">
        <v>0.47289999999999999</v>
      </c>
      <c r="D217" s="751">
        <v>0.90010000000000001</v>
      </c>
      <c r="E217" s="750">
        <v>76.010000000000005</v>
      </c>
      <c r="F217" s="751">
        <v>0.60589999999999999</v>
      </c>
      <c r="G217" s="751">
        <v>0.89139999999999997</v>
      </c>
      <c r="H217" s="750">
        <v>799.98</v>
      </c>
      <c r="I217" s="751">
        <v>4.3837999999999999</v>
      </c>
      <c r="J217" s="751">
        <v>2.7477999999999998</v>
      </c>
      <c r="K217" s="751">
        <v>5.226</v>
      </c>
      <c r="L217" s="750">
        <v>8886.02</v>
      </c>
      <c r="M217" s="751">
        <v>23.7254</v>
      </c>
      <c r="N217" s="751">
        <v>0.92559999999999998</v>
      </c>
      <c r="O217" s="751">
        <v>22.0502</v>
      </c>
      <c r="P217" s="751">
        <v>45.162100000000002</v>
      </c>
      <c r="Q217" s="751">
        <v>31.409500000000001</v>
      </c>
      <c r="R217" s="750">
        <v>15012.36</v>
      </c>
      <c r="S217" s="750">
        <v>72.19</v>
      </c>
      <c r="T217" s="750">
        <v>70.989999999999995</v>
      </c>
      <c r="U217" s="596">
        <f t="shared" si="3"/>
        <v>67.33</v>
      </c>
      <c r="V217" s="750">
        <v>72.19</v>
      </c>
      <c r="W217" s="468" t="s">
        <v>684</v>
      </c>
      <c r="X217" s="468" t="s">
        <v>684</v>
      </c>
      <c r="Y217" s="468" t="s">
        <v>684</v>
      </c>
      <c r="Z217" s="468" t="s">
        <v>684</v>
      </c>
      <c r="AA217" s="304"/>
      <c r="AB217" s="443">
        <v>2.2099999999999998E-2</v>
      </c>
      <c r="AC217" s="443">
        <v>2.4300000000000002E-2</v>
      </c>
      <c r="AD217" s="377">
        <v>5.7000000000000002E-2</v>
      </c>
      <c r="AE217" s="377">
        <v>5.1200000000000002E-2</v>
      </c>
      <c r="AF217" s="524">
        <v>2.2499999999999999E-2</v>
      </c>
      <c r="AG217" s="93"/>
      <c r="AI217" s="377"/>
      <c r="AJ217" s="636"/>
      <c r="AK217" s="440"/>
      <c r="AL217" s="377"/>
      <c r="AM217" s="629"/>
      <c r="AN217" s="408"/>
    </row>
    <row r="218" spans="1:40">
      <c r="A218" s="61">
        <v>42461</v>
      </c>
      <c r="B218" s="751">
        <v>0.68920000000000003</v>
      </c>
      <c r="C218" s="751">
        <v>0.48209999999999997</v>
      </c>
      <c r="D218" s="751">
        <v>0.89970000000000006</v>
      </c>
      <c r="E218" s="750">
        <v>75.599999999999994</v>
      </c>
      <c r="F218" s="751">
        <v>0.60760000000000003</v>
      </c>
      <c r="G218" s="751">
        <v>0.88549999999999995</v>
      </c>
      <c r="H218" s="750">
        <v>790.61</v>
      </c>
      <c r="I218" s="751">
        <v>4.4638999999999998</v>
      </c>
      <c r="J218" s="751">
        <v>2.6877</v>
      </c>
      <c r="K218" s="751">
        <v>5.3455000000000004</v>
      </c>
      <c r="L218" s="750">
        <v>9083.8700000000008</v>
      </c>
      <c r="M218" s="751">
        <v>24.185700000000001</v>
      </c>
      <c r="N218" s="751">
        <v>0.93059999999999998</v>
      </c>
      <c r="O218" s="751">
        <v>22.279199999999999</v>
      </c>
      <c r="P218" s="751">
        <v>45.811999999999998</v>
      </c>
      <c r="Q218" s="751">
        <v>31.912400000000002</v>
      </c>
      <c r="R218" s="750">
        <v>15365.3</v>
      </c>
      <c r="S218" s="750">
        <v>72.8</v>
      </c>
      <c r="T218" s="750">
        <v>71.63</v>
      </c>
      <c r="U218" s="596">
        <f t="shared" si="3"/>
        <v>68.92</v>
      </c>
      <c r="V218" s="750">
        <v>72.8</v>
      </c>
      <c r="W218" s="468" t="s">
        <v>684</v>
      </c>
      <c r="X218" s="468" t="s">
        <v>684</v>
      </c>
      <c r="Y218" s="468" t="s">
        <v>684</v>
      </c>
      <c r="Z218" s="468" t="s">
        <v>684</v>
      </c>
      <c r="AA218" s="304"/>
      <c r="AB218" s="443">
        <v>2.1700000000000001E-2</v>
      </c>
      <c r="AC218" s="443">
        <v>2.3399999999999997E-2</v>
      </c>
      <c r="AD218" s="377">
        <v>5.6900000000000006E-2</v>
      </c>
      <c r="AE218" s="377">
        <v>5.0900000000000001E-2</v>
      </c>
      <c r="AF218" s="443">
        <v>2.2499999999999999E-2</v>
      </c>
      <c r="AG218" s="93"/>
      <c r="AI218" s="377"/>
      <c r="AJ218" s="636"/>
      <c r="AK218" s="440"/>
      <c r="AL218" s="377"/>
      <c r="AM218" s="629"/>
      <c r="AN218" s="408"/>
    </row>
    <row r="219" spans="1:40">
      <c r="A219" s="61">
        <v>42491</v>
      </c>
      <c r="B219" s="751">
        <v>0.68030000000000002</v>
      </c>
      <c r="C219" s="751">
        <v>0.46820000000000001</v>
      </c>
      <c r="D219" s="751">
        <v>0.92889999999999995</v>
      </c>
      <c r="E219" s="750">
        <v>74.02</v>
      </c>
      <c r="F219" s="751">
        <v>0.60129999999999995</v>
      </c>
      <c r="G219" s="751">
        <v>0.87939999999999996</v>
      </c>
      <c r="H219" s="750">
        <v>797.59</v>
      </c>
      <c r="I219" s="751">
        <v>4.4414999999999996</v>
      </c>
      <c r="J219" s="751">
        <v>2.7484000000000002</v>
      </c>
      <c r="K219" s="751">
        <v>5.2816999999999998</v>
      </c>
      <c r="L219" s="750">
        <v>9118.2000000000007</v>
      </c>
      <c r="M219" s="751">
        <v>24.092600000000001</v>
      </c>
      <c r="N219" s="751">
        <v>0.93159999999999998</v>
      </c>
      <c r="O219" s="751">
        <v>22.136600000000001</v>
      </c>
      <c r="P219" s="751">
        <v>45.503</v>
      </c>
      <c r="Q219" s="751">
        <v>31.856300000000001</v>
      </c>
      <c r="R219" s="750">
        <v>15177.47</v>
      </c>
      <c r="S219" s="750">
        <v>72.86</v>
      </c>
      <c r="T219" s="750">
        <v>71.7</v>
      </c>
      <c r="U219" s="596">
        <f t="shared" si="3"/>
        <v>68.03</v>
      </c>
      <c r="V219" s="750">
        <v>72.86</v>
      </c>
      <c r="W219" s="468" t="s">
        <v>684</v>
      </c>
      <c r="X219" s="468" t="s">
        <v>684</v>
      </c>
      <c r="Y219" s="468" t="s">
        <v>684</v>
      </c>
      <c r="Z219" s="468" t="s">
        <v>684</v>
      </c>
      <c r="AA219" s="304"/>
      <c r="AB219" s="443">
        <v>2.1600000000000001E-2</v>
      </c>
      <c r="AC219" s="443">
        <v>2.3799999999999998E-2</v>
      </c>
      <c r="AD219" s="377">
        <v>5.6900000000000006E-2</v>
      </c>
      <c r="AE219" s="377">
        <v>5.04E-2</v>
      </c>
      <c r="AF219" s="443">
        <v>2.2499999999999999E-2</v>
      </c>
      <c r="AG219" s="93"/>
      <c r="AI219" s="377"/>
      <c r="AJ219" s="636"/>
      <c r="AK219" s="440"/>
      <c r="AL219" s="377"/>
      <c r="AM219" s="629"/>
      <c r="AN219" s="408"/>
    </row>
    <row r="220" spans="1:40">
      <c r="A220" s="572">
        <v>42522</v>
      </c>
      <c r="B220" s="751">
        <v>0.70340000000000003</v>
      </c>
      <c r="C220" s="751">
        <v>0.495</v>
      </c>
      <c r="D220" s="751">
        <v>0.95020000000000004</v>
      </c>
      <c r="E220" s="750">
        <v>74.239999999999995</v>
      </c>
      <c r="F220" s="751">
        <v>0.62619999999999998</v>
      </c>
      <c r="G220" s="751">
        <v>0.90669999999999995</v>
      </c>
      <c r="H220" s="750">
        <v>821.74</v>
      </c>
      <c r="I220" s="751">
        <v>4.6376999999999997</v>
      </c>
      <c r="J220" s="751">
        <v>2.8694999999999999</v>
      </c>
      <c r="K220" s="751">
        <v>5.4592999999999998</v>
      </c>
      <c r="L220" s="750">
        <v>9387.2900000000009</v>
      </c>
      <c r="M220" s="751">
        <v>24.8292</v>
      </c>
      <c r="N220" s="751">
        <v>0.95279999999999998</v>
      </c>
      <c r="O220" s="751">
        <v>22.764900000000001</v>
      </c>
      <c r="P220" s="751">
        <v>47.325200000000002</v>
      </c>
      <c r="Q220" s="751">
        <v>32.699300000000001</v>
      </c>
      <c r="R220" s="750">
        <v>15706.11</v>
      </c>
      <c r="S220" s="750">
        <v>75.23</v>
      </c>
      <c r="T220" s="750">
        <v>74</v>
      </c>
      <c r="U220" s="596">
        <f t="shared" si="3"/>
        <v>70.34</v>
      </c>
      <c r="V220" s="750">
        <v>75.23</v>
      </c>
      <c r="W220" s="468" t="s">
        <v>684</v>
      </c>
      <c r="X220" s="468" t="s">
        <v>684</v>
      </c>
      <c r="Y220" s="468" t="s">
        <v>684</v>
      </c>
      <c r="Z220" s="468" t="s">
        <v>684</v>
      </c>
      <c r="AA220" s="304"/>
      <c r="AB220" s="443">
        <v>2.1600000000000001E-2</v>
      </c>
      <c r="AC220" s="443">
        <v>2.3699999999999999E-2</v>
      </c>
      <c r="AD220" s="377">
        <v>5.7000000000000002E-2</v>
      </c>
      <c r="AE220" s="377">
        <v>5.0499999999999996E-2</v>
      </c>
      <c r="AF220" s="443">
        <v>2.2499999999999999E-2</v>
      </c>
      <c r="AG220" s="93"/>
      <c r="AI220" s="377"/>
      <c r="AJ220" s="636"/>
      <c r="AK220" s="440"/>
      <c r="AL220" s="377"/>
      <c r="AM220" s="629"/>
      <c r="AN220" s="408"/>
    </row>
    <row r="221" spans="1:40">
      <c r="A221" s="572">
        <v>42552</v>
      </c>
      <c r="B221" s="751">
        <v>0.71230000000000004</v>
      </c>
      <c r="C221" s="751">
        <v>0.54149999999999998</v>
      </c>
      <c r="D221" s="751">
        <v>0.94720000000000004</v>
      </c>
      <c r="E221" s="750">
        <v>74.08</v>
      </c>
      <c r="F221" s="751">
        <v>0.64400000000000002</v>
      </c>
      <c r="G221" s="751">
        <v>0.92859999999999998</v>
      </c>
      <c r="H221" s="750">
        <v>814.35</v>
      </c>
      <c r="I221" s="751">
        <v>4.7571000000000003</v>
      </c>
      <c r="J221" s="751">
        <v>2.8633000000000002</v>
      </c>
      <c r="K221" s="751">
        <v>5.5254000000000003</v>
      </c>
      <c r="L221" s="750">
        <v>9345.84</v>
      </c>
      <c r="M221" s="751">
        <v>24.978899999999999</v>
      </c>
      <c r="N221" s="751">
        <v>0.96250000000000002</v>
      </c>
      <c r="O221" s="751">
        <v>22.884799999999998</v>
      </c>
      <c r="P221" s="751">
        <v>47.8889</v>
      </c>
      <c r="Q221" s="751">
        <v>33.524299999999997</v>
      </c>
      <c r="R221" s="750">
        <v>15884.08</v>
      </c>
      <c r="S221" s="750">
        <v>76.3</v>
      </c>
      <c r="T221" s="750">
        <v>75.05</v>
      </c>
      <c r="U221" s="596">
        <f t="shared" si="3"/>
        <v>71.23</v>
      </c>
      <c r="V221" s="750">
        <v>76.3</v>
      </c>
      <c r="W221" s="468" t="s">
        <v>684</v>
      </c>
      <c r="X221" s="468" t="s">
        <v>684</v>
      </c>
      <c r="Y221" s="468" t="s">
        <v>684</v>
      </c>
      <c r="Z221" s="468" t="s">
        <v>684</v>
      </c>
      <c r="AA221" s="304"/>
      <c r="AB221" s="443">
        <v>2.1100000000000001E-2</v>
      </c>
      <c r="AC221" s="443">
        <v>2.3699999999999999E-2</v>
      </c>
      <c r="AD221" s="377">
        <v>5.7000000000000002E-2</v>
      </c>
      <c r="AE221" s="377">
        <v>5.0499999999999996E-2</v>
      </c>
      <c r="AF221" s="443">
        <v>2.2499999999999999E-2</v>
      </c>
      <c r="AG221" s="93"/>
      <c r="AI221" s="377"/>
      <c r="AJ221" s="636"/>
      <c r="AK221" s="440"/>
      <c r="AL221" s="377"/>
      <c r="AM221" s="629"/>
      <c r="AN221" s="408"/>
    </row>
    <row r="222" spans="1:40">
      <c r="A222" s="61">
        <v>42583</v>
      </c>
      <c r="B222" s="751">
        <v>0.72289999999999999</v>
      </c>
      <c r="C222" s="751">
        <v>0.5514</v>
      </c>
      <c r="D222" s="751">
        <v>0.94810000000000005</v>
      </c>
      <c r="E222" s="750">
        <v>73.239999999999995</v>
      </c>
      <c r="F222" s="751">
        <v>0.64510000000000001</v>
      </c>
      <c r="G222" s="751">
        <v>0.93969999999999998</v>
      </c>
      <c r="H222" s="750">
        <v>803.64</v>
      </c>
      <c r="I222" s="751">
        <v>4.8071999999999999</v>
      </c>
      <c r="J222" s="751">
        <v>2.9125000000000001</v>
      </c>
      <c r="K222" s="751">
        <v>5.6070000000000002</v>
      </c>
      <c r="L222" s="750">
        <v>9516.41</v>
      </c>
      <c r="M222" s="751">
        <v>25.109000000000002</v>
      </c>
      <c r="N222" s="751">
        <v>0.97419999999999995</v>
      </c>
      <c r="O222" s="751">
        <v>22.824300000000001</v>
      </c>
      <c r="P222" s="751">
        <v>48.380099999999999</v>
      </c>
      <c r="Q222" s="751">
        <v>33.731999999999999</v>
      </c>
      <c r="R222" s="750">
        <v>16120.88</v>
      </c>
      <c r="S222" s="750">
        <v>76.77</v>
      </c>
      <c r="T222" s="750">
        <v>75.52</v>
      </c>
      <c r="U222" s="596">
        <f t="shared" si="3"/>
        <v>72.289999999999992</v>
      </c>
      <c r="V222" s="750">
        <v>76.77</v>
      </c>
      <c r="W222" s="468" t="s">
        <v>684</v>
      </c>
      <c r="X222" s="468" t="s">
        <v>684</v>
      </c>
      <c r="Y222" s="468" t="s">
        <v>684</v>
      </c>
      <c r="Z222" s="468" t="s">
        <v>684</v>
      </c>
      <c r="AA222" s="304"/>
      <c r="AB222" s="443">
        <v>2.06E-2</v>
      </c>
      <c r="AC222" s="443">
        <v>2.24E-2</v>
      </c>
      <c r="AD222" s="377">
        <v>5.6399999999999999E-2</v>
      </c>
      <c r="AE222" s="377">
        <v>5.0599999999999999E-2</v>
      </c>
      <c r="AF222" s="524">
        <v>0.02</v>
      </c>
      <c r="AG222" s="93"/>
      <c r="AI222" s="377"/>
      <c r="AJ222" s="636"/>
      <c r="AK222" s="440"/>
      <c r="AL222" s="377"/>
      <c r="AM222" s="629"/>
      <c r="AN222" s="408"/>
    </row>
    <row r="223" spans="1:40">
      <c r="A223" s="61">
        <v>42614</v>
      </c>
      <c r="B223" s="751">
        <v>0.73089999999999999</v>
      </c>
      <c r="C223" s="751">
        <v>0.55549999999999999</v>
      </c>
      <c r="D223" s="751">
        <v>0.96340000000000003</v>
      </c>
      <c r="E223" s="750">
        <v>74.48</v>
      </c>
      <c r="F223" s="751">
        <v>0.65210000000000001</v>
      </c>
      <c r="G223" s="751">
        <v>0.95650000000000002</v>
      </c>
      <c r="H223" s="750">
        <v>810.45</v>
      </c>
      <c r="I223" s="751">
        <v>4.8768000000000002</v>
      </c>
      <c r="J223" s="751">
        <v>3.0024999999999999</v>
      </c>
      <c r="K223" s="751">
        <v>5.6692</v>
      </c>
      <c r="L223" s="750">
        <v>9587.8799999999992</v>
      </c>
      <c r="M223" s="751">
        <v>25.379300000000001</v>
      </c>
      <c r="N223" s="751">
        <v>0.99339999999999995</v>
      </c>
      <c r="O223" s="751">
        <v>23.017399999999999</v>
      </c>
      <c r="P223" s="751">
        <v>48.812600000000003</v>
      </c>
      <c r="Q223" s="751">
        <v>34.699300000000001</v>
      </c>
      <c r="R223" s="750">
        <v>16302.92</v>
      </c>
      <c r="S223" s="750">
        <v>77.84</v>
      </c>
      <c r="T223" s="750">
        <v>76.489999999999995</v>
      </c>
      <c r="U223" s="596">
        <f t="shared" si="3"/>
        <v>73.09</v>
      </c>
      <c r="V223" s="750">
        <v>77.84</v>
      </c>
      <c r="W223" s="468" t="s">
        <v>684</v>
      </c>
      <c r="X223" s="468" t="s">
        <v>684</v>
      </c>
      <c r="Y223" s="468" t="s">
        <v>684</v>
      </c>
      <c r="Z223" s="468" t="s">
        <v>684</v>
      </c>
      <c r="AA223" s="304"/>
      <c r="AB223" s="443">
        <v>1.9199999999999998E-2</v>
      </c>
      <c r="AC223" s="443">
        <v>2.23E-2</v>
      </c>
      <c r="AD223" s="377">
        <v>5.6399999999999999E-2</v>
      </c>
      <c r="AE223" s="377">
        <v>5.0599999999999999E-2</v>
      </c>
      <c r="AF223" s="443">
        <v>0.02</v>
      </c>
      <c r="AG223" s="93"/>
      <c r="AI223" s="377"/>
      <c r="AJ223" s="636"/>
      <c r="AK223" s="440"/>
      <c r="AL223" s="377"/>
      <c r="AM223" s="629"/>
      <c r="AN223" s="408"/>
    </row>
    <row r="224" spans="1:40">
      <c r="A224" s="61">
        <v>42644</v>
      </c>
      <c r="B224" s="751">
        <v>0.71579999999999999</v>
      </c>
      <c r="C224" s="751">
        <v>0.57909999999999995</v>
      </c>
      <c r="D224" s="751">
        <v>0.9395</v>
      </c>
      <c r="E224" s="750">
        <v>74.260000000000005</v>
      </c>
      <c r="F224" s="751">
        <v>0.64849999999999997</v>
      </c>
      <c r="G224" s="751">
        <v>0.94699999999999995</v>
      </c>
      <c r="H224" s="750">
        <v>805.42</v>
      </c>
      <c r="I224" s="751">
        <v>4.8117999999999999</v>
      </c>
      <c r="J224" s="751">
        <v>2.9872000000000001</v>
      </c>
      <c r="K224" s="751">
        <v>5.5529000000000002</v>
      </c>
      <c r="L224" s="750">
        <v>9318.0499999999993</v>
      </c>
      <c r="M224" s="751">
        <v>25.086099999999998</v>
      </c>
      <c r="N224" s="751">
        <v>0.98960000000000004</v>
      </c>
      <c r="O224" s="751">
        <v>22.582100000000001</v>
      </c>
      <c r="P224" s="751">
        <v>47.750500000000002</v>
      </c>
      <c r="Q224" s="751">
        <v>34.615000000000002</v>
      </c>
      <c r="R224" s="750">
        <v>15970.47</v>
      </c>
      <c r="S224" s="750">
        <v>76.87</v>
      </c>
      <c r="T224" s="750">
        <v>75.48</v>
      </c>
      <c r="U224" s="596">
        <f t="shared" si="3"/>
        <v>71.58</v>
      </c>
      <c r="V224" s="750">
        <v>76.87</v>
      </c>
      <c r="W224" s="468" t="s">
        <v>684</v>
      </c>
      <c r="X224" s="468" t="s">
        <v>684</v>
      </c>
      <c r="Y224" s="468" t="s">
        <v>684</v>
      </c>
      <c r="Z224" s="468" t="s">
        <v>684</v>
      </c>
      <c r="AA224" s="304"/>
      <c r="AB224" s="443">
        <v>1.8800000000000001E-2</v>
      </c>
      <c r="AC224" s="443">
        <v>2.1499999999999998E-2</v>
      </c>
      <c r="AD224" s="377">
        <v>5.6399999999999999E-2</v>
      </c>
      <c r="AE224" s="377">
        <v>5.0599999999999999E-2</v>
      </c>
      <c r="AF224" s="443">
        <v>0.02</v>
      </c>
      <c r="AG224" s="93"/>
      <c r="AI224" s="377"/>
      <c r="AJ224" s="636"/>
      <c r="AK224" s="440"/>
      <c r="AL224" s="377"/>
      <c r="AM224" s="629"/>
      <c r="AN224" s="408"/>
    </row>
    <row r="225" spans="1:40">
      <c r="A225" s="572">
        <v>42675</v>
      </c>
      <c r="B225" s="751">
        <v>0.71530000000000005</v>
      </c>
      <c r="C225" s="751">
        <v>0.57579999999999998</v>
      </c>
      <c r="D225" s="751">
        <v>0.94879999999999998</v>
      </c>
      <c r="E225" s="750">
        <v>77.33</v>
      </c>
      <c r="F225" s="751">
        <v>0.66220000000000001</v>
      </c>
      <c r="G225" s="751">
        <v>0.96150000000000002</v>
      </c>
      <c r="H225" s="750">
        <v>831.15</v>
      </c>
      <c r="I225" s="751">
        <v>4.8890000000000002</v>
      </c>
      <c r="J225" s="751">
        <v>3.0945999999999998</v>
      </c>
      <c r="K225" s="751">
        <v>5.5477999999999996</v>
      </c>
      <c r="L225" s="750">
        <v>9505.35</v>
      </c>
      <c r="M225" s="751">
        <v>25.255400000000002</v>
      </c>
      <c r="N225" s="751">
        <v>1.0083</v>
      </c>
      <c r="O225" s="751">
        <v>22.702400000000001</v>
      </c>
      <c r="P225" s="751">
        <v>48.2881</v>
      </c>
      <c r="Q225" s="751">
        <v>35.162799999999997</v>
      </c>
      <c r="R225" s="750">
        <v>16056.52</v>
      </c>
      <c r="S225" s="750">
        <v>77.930000000000007</v>
      </c>
      <c r="T225" s="750">
        <v>76.5</v>
      </c>
      <c r="U225" s="596">
        <f t="shared" si="3"/>
        <v>71.53</v>
      </c>
      <c r="V225" s="750">
        <v>77.930000000000007</v>
      </c>
      <c r="W225" s="468" t="s">
        <v>684</v>
      </c>
      <c r="X225" s="468" t="s">
        <v>684</v>
      </c>
      <c r="Y225" s="468" t="s">
        <v>684</v>
      </c>
      <c r="Z225" s="468" t="s">
        <v>684</v>
      </c>
      <c r="AA225" s="304"/>
      <c r="AB225" s="443">
        <v>1.7399999999999999E-2</v>
      </c>
      <c r="AC225" s="443">
        <v>2.07E-2</v>
      </c>
      <c r="AD225" s="377">
        <v>5.7000000000000002E-2</v>
      </c>
      <c r="AE225" s="377">
        <v>5.0900000000000001E-2</v>
      </c>
      <c r="AF225" s="524">
        <v>1.7500000000000002E-2</v>
      </c>
      <c r="AG225" s="93"/>
      <c r="AI225" s="377"/>
      <c r="AJ225" s="636"/>
      <c r="AK225" s="440"/>
      <c r="AL225" s="377"/>
      <c r="AM225" s="629"/>
      <c r="AN225" s="408"/>
    </row>
    <row r="226" spans="1:40">
      <c r="A226" s="572">
        <v>42705</v>
      </c>
      <c r="B226" s="751">
        <v>0.70479999999999998</v>
      </c>
      <c r="C226" s="751">
        <v>0.56399999999999995</v>
      </c>
      <c r="D226" s="751">
        <v>0.95789999999999997</v>
      </c>
      <c r="E226" s="750">
        <v>81.69</v>
      </c>
      <c r="F226" s="751">
        <v>0.66820000000000002</v>
      </c>
      <c r="G226" s="751">
        <v>0.93979999999999997</v>
      </c>
      <c r="H226" s="750">
        <v>833.05</v>
      </c>
      <c r="I226" s="751">
        <v>4.8757000000000001</v>
      </c>
      <c r="J226" s="751">
        <v>3.1415000000000002</v>
      </c>
      <c r="K226" s="751">
        <v>5.4687999999999999</v>
      </c>
      <c r="L226" s="750">
        <v>9451.1299999999992</v>
      </c>
      <c r="M226" s="751">
        <v>25.207999999999998</v>
      </c>
      <c r="N226" s="751">
        <v>1.0116000000000001</v>
      </c>
      <c r="O226" s="751">
        <v>22.523800000000001</v>
      </c>
      <c r="P226" s="751">
        <v>47.906599999999997</v>
      </c>
      <c r="Q226" s="751">
        <v>35.113100000000003</v>
      </c>
      <c r="R226" s="750">
        <v>16008.88</v>
      </c>
      <c r="S226" s="750">
        <v>78.12</v>
      </c>
      <c r="T226" s="750">
        <v>76.739999999999995</v>
      </c>
      <c r="U226" s="596">
        <f t="shared" si="3"/>
        <v>70.48</v>
      </c>
      <c r="V226" s="750">
        <v>78.12</v>
      </c>
      <c r="W226" s="468" t="s">
        <v>684</v>
      </c>
      <c r="X226" s="468" t="s">
        <v>684</v>
      </c>
      <c r="Y226" s="468" t="s">
        <v>684</v>
      </c>
      <c r="Z226" s="468" t="s">
        <v>684</v>
      </c>
      <c r="AA226" s="304"/>
      <c r="AB226" s="443">
        <v>1.6799999999999999E-2</v>
      </c>
      <c r="AC226" s="443">
        <v>2.0299999999999999E-2</v>
      </c>
      <c r="AD226" s="377">
        <v>5.7000000000000002E-2</v>
      </c>
      <c r="AE226" s="377">
        <v>5.1399999999999994E-2</v>
      </c>
      <c r="AF226" s="443">
        <v>1.7500000000000002E-2</v>
      </c>
      <c r="AG226" s="93"/>
      <c r="AI226" s="377"/>
      <c r="AJ226" s="636"/>
      <c r="AK226" s="440"/>
      <c r="AL226" s="377"/>
      <c r="AM226" s="629"/>
      <c r="AN226" s="408"/>
    </row>
    <row r="227" spans="1:40">
      <c r="A227" s="61">
        <v>42736</v>
      </c>
      <c r="B227" s="751">
        <v>0.71260000000000001</v>
      </c>
      <c r="C227" s="751">
        <v>0.5776</v>
      </c>
      <c r="D227" s="751">
        <v>0.95469999999999999</v>
      </c>
      <c r="E227" s="750">
        <v>81.83</v>
      </c>
      <c r="F227" s="751">
        <v>0.67</v>
      </c>
      <c r="G227" s="751">
        <v>0.94059999999999999</v>
      </c>
      <c r="H227" s="750">
        <v>840.11</v>
      </c>
      <c r="I227" s="751">
        <v>4.9124999999999996</v>
      </c>
      <c r="J227" s="751">
        <v>3.1749999999999998</v>
      </c>
      <c r="K227" s="751">
        <v>5.5273000000000003</v>
      </c>
      <c r="L227" s="750">
        <v>9521.4699999999993</v>
      </c>
      <c r="M227" s="751">
        <v>25.269200000000001</v>
      </c>
      <c r="N227" s="751">
        <v>1.0177</v>
      </c>
      <c r="O227" s="751">
        <v>22.5731</v>
      </c>
      <c r="P227" s="751">
        <v>48.543599999999998</v>
      </c>
      <c r="Q227" s="751">
        <v>35.438600000000001</v>
      </c>
      <c r="R227" s="750">
        <v>16102.57</v>
      </c>
      <c r="S227" s="750">
        <v>78.55</v>
      </c>
      <c r="T227" s="750">
        <v>77.239999999999995</v>
      </c>
      <c r="U227" s="596">
        <f t="shared" si="3"/>
        <v>71.260000000000005</v>
      </c>
      <c r="V227" s="750">
        <v>78.55</v>
      </c>
      <c r="W227" s="468" t="s">
        <v>684</v>
      </c>
      <c r="X227" s="468" t="s">
        <v>684</v>
      </c>
      <c r="Y227" s="468" t="s">
        <v>684</v>
      </c>
      <c r="Z227" s="468" t="s">
        <v>684</v>
      </c>
      <c r="AA227" s="304"/>
      <c r="AB227" s="443">
        <v>1.66E-2</v>
      </c>
      <c r="AC227" s="443">
        <v>1.9800000000000002E-2</v>
      </c>
      <c r="AD227" s="377">
        <v>5.6299999999999996E-2</v>
      </c>
      <c r="AE227" s="377">
        <v>5.04E-2</v>
      </c>
      <c r="AF227" s="443">
        <v>1.7500000000000002E-2</v>
      </c>
      <c r="AG227" s="93"/>
      <c r="AI227" s="377"/>
      <c r="AJ227" s="636"/>
      <c r="AK227" s="440"/>
      <c r="AL227" s="377"/>
      <c r="AM227" s="629"/>
      <c r="AN227" s="408"/>
    </row>
    <row r="228" spans="1:40">
      <c r="A228" s="61">
        <v>42767</v>
      </c>
      <c r="B228" s="751">
        <v>0.72199999999999998</v>
      </c>
      <c r="C228" s="751">
        <v>0.57779999999999998</v>
      </c>
      <c r="D228" s="751">
        <v>0.94279999999999997</v>
      </c>
      <c r="E228" s="750">
        <v>81.66</v>
      </c>
      <c r="F228" s="751">
        <v>0.6784</v>
      </c>
      <c r="G228" s="751">
        <v>0.94630000000000003</v>
      </c>
      <c r="H228" s="750">
        <v>826.31</v>
      </c>
      <c r="I228" s="751">
        <v>4.9633000000000003</v>
      </c>
      <c r="J228" s="751">
        <v>3.2088000000000001</v>
      </c>
      <c r="K228" s="751">
        <v>5.6025999999999998</v>
      </c>
      <c r="L228" s="750">
        <v>9630.2999999999993</v>
      </c>
      <c r="M228" s="751">
        <v>25.290800000000001</v>
      </c>
      <c r="N228" s="751">
        <v>1.0224</v>
      </c>
      <c r="O228" s="751">
        <v>22.334399999999999</v>
      </c>
      <c r="P228" s="751">
        <v>48.432400000000001</v>
      </c>
      <c r="Q228" s="751">
        <v>36.093000000000004</v>
      </c>
      <c r="R228" s="750">
        <v>16402.22</v>
      </c>
      <c r="S228" s="750">
        <v>78.78</v>
      </c>
      <c r="T228" s="750">
        <v>77.569999999999993</v>
      </c>
      <c r="U228" s="596">
        <f t="shared" si="3"/>
        <v>72.2</v>
      </c>
      <c r="V228" s="750">
        <v>78.78</v>
      </c>
      <c r="W228" s="468" t="s">
        <v>684</v>
      </c>
      <c r="X228" s="468" t="s">
        <v>684</v>
      </c>
      <c r="Y228" s="468" t="s">
        <v>684</v>
      </c>
      <c r="Z228" s="468" t="s">
        <v>684</v>
      </c>
      <c r="AA228" s="304"/>
      <c r="AB228" s="443">
        <v>1.7100000000000001E-2</v>
      </c>
      <c r="AC228" s="443">
        <v>2.0199999999999999E-2</v>
      </c>
      <c r="AD228" s="377">
        <v>5.6399999999999999E-2</v>
      </c>
      <c r="AE228" s="377">
        <v>5.0499999999999996E-2</v>
      </c>
      <c r="AF228" s="443">
        <v>1.7500000000000002E-2</v>
      </c>
      <c r="AG228" s="93"/>
      <c r="AI228" s="377"/>
      <c r="AJ228" s="636"/>
      <c r="AK228" s="440"/>
      <c r="AL228" s="377"/>
      <c r="AM228" s="629"/>
      <c r="AN228" s="408"/>
    </row>
    <row r="229" spans="1:40">
      <c r="A229" s="61">
        <v>42795</v>
      </c>
      <c r="B229" s="751">
        <v>0.70089999999999997</v>
      </c>
      <c r="C229" s="751">
        <v>0.56810000000000005</v>
      </c>
      <c r="D229" s="751">
        <v>0.91959999999999997</v>
      </c>
      <c r="E229" s="750">
        <v>79.2</v>
      </c>
      <c r="F229" s="751">
        <v>0.65600000000000003</v>
      </c>
      <c r="G229" s="751">
        <v>0.93789999999999996</v>
      </c>
      <c r="H229" s="750">
        <v>795.04</v>
      </c>
      <c r="I229" s="751">
        <v>4.8331999999999997</v>
      </c>
      <c r="J229" s="751">
        <v>3.1111</v>
      </c>
      <c r="K229" s="751">
        <v>5.4431000000000003</v>
      </c>
      <c r="L229" s="750">
        <v>9352.5</v>
      </c>
      <c r="M229" s="751">
        <v>24.4648</v>
      </c>
      <c r="N229" s="751">
        <v>0.98529999999999995</v>
      </c>
      <c r="O229" s="751">
        <v>21.496600000000001</v>
      </c>
      <c r="P229" s="751">
        <v>46.2179</v>
      </c>
      <c r="Q229" s="751">
        <v>35.241300000000003</v>
      </c>
      <c r="R229" s="750">
        <v>15976.53</v>
      </c>
      <c r="S229" s="750">
        <v>76.540000000000006</v>
      </c>
      <c r="T229" s="750">
        <v>75.510000000000005</v>
      </c>
      <c r="U229" s="596">
        <f t="shared" si="3"/>
        <v>70.09</v>
      </c>
      <c r="V229" s="750">
        <v>76.540000000000006</v>
      </c>
      <c r="W229" s="468" t="s">
        <v>684</v>
      </c>
      <c r="X229" s="468" t="s">
        <v>684</v>
      </c>
      <c r="Y229" s="468" t="s">
        <v>684</v>
      </c>
      <c r="Z229" s="468" t="s">
        <v>684</v>
      </c>
      <c r="AA229" s="304"/>
      <c r="AB229" s="443">
        <v>1.66E-2</v>
      </c>
      <c r="AC229" s="443">
        <v>1.9800000000000002E-2</v>
      </c>
      <c r="AD229" s="377">
        <v>5.6900000000000006E-2</v>
      </c>
      <c r="AE229" s="377">
        <v>5.0799999999999998E-2</v>
      </c>
      <c r="AF229" s="443">
        <v>1.7500000000000002E-2</v>
      </c>
      <c r="AG229" s="93"/>
      <c r="AI229" s="377"/>
      <c r="AJ229" s="636"/>
      <c r="AK229" s="440"/>
      <c r="AL229" s="377"/>
      <c r="AM229" s="629"/>
      <c r="AN229" s="408"/>
    </row>
    <row r="230" spans="1:40">
      <c r="A230" s="61">
        <v>42826</v>
      </c>
      <c r="B230" s="751">
        <v>0.69750000000000001</v>
      </c>
      <c r="C230" s="751">
        <v>0.55249999999999999</v>
      </c>
      <c r="D230" s="751">
        <v>0.92589999999999995</v>
      </c>
      <c r="E230" s="750">
        <v>76.87</v>
      </c>
      <c r="F230" s="751">
        <v>0.65100000000000002</v>
      </c>
      <c r="G230" s="751">
        <v>0.93659999999999999</v>
      </c>
      <c r="H230" s="750">
        <v>790.74</v>
      </c>
      <c r="I230" s="751">
        <v>4.8066000000000004</v>
      </c>
      <c r="J230" s="751">
        <v>3.0756999999999999</v>
      </c>
      <c r="K230" s="751">
        <v>5.4218000000000002</v>
      </c>
      <c r="L230" s="750">
        <v>9284.5400000000009</v>
      </c>
      <c r="M230" s="751">
        <v>24.042200000000001</v>
      </c>
      <c r="N230" s="751">
        <v>0.97550000000000003</v>
      </c>
      <c r="O230" s="751">
        <v>21.192599999999999</v>
      </c>
      <c r="P230" s="751">
        <v>45.040399999999998</v>
      </c>
      <c r="Q230" s="751">
        <v>34.780900000000003</v>
      </c>
      <c r="R230" s="750">
        <v>15842</v>
      </c>
      <c r="S230" s="750">
        <v>76.010000000000005</v>
      </c>
      <c r="T230" s="750">
        <v>74.89</v>
      </c>
      <c r="U230" s="596">
        <f t="shared" si="3"/>
        <v>69.75</v>
      </c>
      <c r="V230" s="750">
        <v>76.010000000000005</v>
      </c>
      <c r="W230" s="468" t="s">
        <v>684</v>
      </c>
      <c r="X230" s="468" t="s">
        <v>684</v>
      </c>
      <c r="Y230" s="468" t="s">
        <v>684</v>
      </c>
      <c r="Z230" s="468" t="s">
        <v>684</v>
      </c>
      <c r="AA230" s="304"/>
      <c r="AB230" s="443">
        <v>1.6199999999999999E-2</v>
      </c>
      <c r="AC230" s="443">
        <v>1.9699999999999999E-2</v>
      </c>
      <c r="AD230" s="377">
        <v>5.7099999999999998E-2</v>
      </c>
      <c r="AE230" s="377">
        <v>5.0700000000000002E-2</v>
      </c>
      <c r="AF230" s="443">
        <v>1.7500000000000002E-2</v>
      </c>
      <c r="AG230" s="93"/>
      <c r="AI230" s="377"/>
      <c r="AJ230" s="636"/>
      <c r="AK230" s="440"/>
      <c r="AL230" s="377"/>
      <c r="AM230" s="629"/>
      <c r="AN230" s="408"/>
    </row>
    <row r="231" spans="1:40">
      <c r="A231" s="61">
        <v>42856</v>
      </c>
      <c r="B231" s="751">
        <v>0.69369999999999998</v>
      </c>
      <c r="C231" s="751">
        <v>0.53710000000000002</v>
      </c>
      <c r="D231" s="751">
        <v>0.93340000000000001</v>
      </c>
      <c r="E231" s="750">
        <v>77.86</v>
      </c>
      <c r="F231" s="751">
        <v>0.62829999999999997</v>
      </c>
      <c r="G231" s="751">
        <v>0.94399999999999995</v>
      </c>
      <c r="H231" s="750">
        <v>781.37</v>
      </c>
      <c r="I231" s="751">
        <v>4.7792000000000003</v>
      </c>
      <c r="J231" s="751">
        <v>2.9944999999999999</v>
      </c>
      <c r="K231" s="751">
        <v>5.4015000000000004</v>
      </c>
      <c r="L231" s="750">
        <v>9243.51</v>
      </c>
      <c r="M231" s="751">
        <v>23.912600000000001</v>
      </c>
      <c r="N231" s="751">
        <v>0.96799999999999997</v>
      </c>
      <c r="O231" s="751">
        <v>20.900099999999998</v>
      </c>
      <c r="P231" s="751">
        <v>44.703299999999999</v>
      </c>
      <c r="Q231" s="751">
        <v>34.591200000000001</v>
      </c>
      <c r="R231" s="750">
        <v>15754.96</v>
      </c>
      <c r="S231" s="750">
        <v>75.5</v>
      </c>
      <c r="T231" s="750">
        <v>74.349999999999994</v>
      </c>
      <c r="U231" s="596">
        <f t="shared" si="3"/>
        <v>69.37</v>
      </c>
      <c r="V231" s="750">
        <v>75.5</v>
      </c>
      <c r="W231" s="468" t="s">
        <v>684</v>
      </c>
      <c r="X231" s="468" t="s">
        <v>684</v>
      </c>
      <c r="Y231" s="468" t="s">
        <v>684</v>
      </c>
      <c r="Z231" s="468" t="s">
        <v>684</v>
      </c>
      <c r="AA231" s="304"/>
      <c r="AB231" s="443">
        <v>1.67E-2</v>
      </c>
      <c r="AC231" s="443">
        <v>1.9800000000000002E-2</v>
      </c>
      <c r="AD231" s="377">
        <v>5.7300000000000004E-2</v>
      </c>
      <c r="AE231" s="377">
        <v>5.0900000000000001E-2</v>
      </c>
      <c r="AF231" s="443">
        <v>1.7500000000000002E-2</v>
      </c>
      <c r="AG231" s="93"/>
      <c r="AI231" s="377"/>
      <c r="AJ231" s="636"/>
      <c r="AK231" s="440"/>
      <c r="AL231" s="377"/>
      <c r="AM231" s="629"/>
      <c r="AN231" s="408"/>
    </row>
    <row r="232" spans="1:40">
      <c r="A232" s="61">
        <v>42887</v>
      </c>
      <c r="B232" s="751">
        <v>0.72250000000000003</v>
      </c>
      <c r="C232" s="751">
        <v>0.56459999999999999</v>
      </c>
      <c r="D232" s="751">
        <v>0.95589999999999997</v>
      </c>
      <c r="E232" s="750">
        <v>80.14</v>
      </c>
      <c r="F232" s="751">
        <v>0.64339999999999997</v>
      </c>
      <c r="G232" s="751">
        <v>0.96099999999999997</v>
      </c>
      <c r="H232" s="750">
        <v>816.98</v>
      </c>
      <c r="I232" s="751">
        <v>4.9191000000000003</v>
      </c>
      <c r="J232" s="751">
        <v>3.0903999999999998</v>
      </c>
      <c r="K232" s="751">
        <v>5.6344000000000003</v>
      </c>
      <c r="L232" s="750">
        <v>9614.49</v>
      </c>
      <c r="M232" s="751">
        <v>24.563300000000002</v>
      </c>
      <c r="N232" s="751">
        <v>0.99980000000000002</v>
      </c>
      <c r="O232" s="751">
        <v>21.864999999999998</v>
      </c>
      <c r="P232" s="751">
        <v>46.563699999999997</v>
      </c>
      <c r="Q232" s="751">
        <v>36.057400000000001</v>
      </c>
      <c r="R232" s="750">
        <v>16410.22</v>
      </c>
      <c r="S232" s="750">
        <v>77.92</v>
      </c>
      <c r="T232" s="750">
        <v>76.7</v>
      </c>
      <c r="U232" s="596">
        <f t="shared" si="3"/>
        <v>72.25</v>
      </c>
      <c r="V232" s="750">
        <v>77.92</v>
      </c>
      <c r="W232" s="468" t="s">
        <v>684</v>
      </c>
      <c r="X232" s="468" t="s">
        <v>684</v>
      </c>
      <c r="Y232" s="468" t="s">
        <v>684</v>
      </c>
      <c r="Z232" s="468" t="s">
        <v>684</v>
      </c>
      <c r="AA232" s="304"/>
      <c r="AB232" s="443">
        <v>1.7100000000000001E-2</v>
      </c>
      <c r="AC232" s="443">
        <v>1.95E-2</v>
      </c>
      <c r="AD232" s="377">
        <v>5.74E-2</v>
      </c>
      <c r="AE232" s="377">
        <v>5.0900000000000001E-2</v>
      </c>
      <c r="AF232" s="443">
        <v>1.7500000000000002E-2</v>
      </c>
      <c r="AG232" s="93"/>
      <c r="AI232" s="377"/>
      <c r="AJ232" s="636"/>
      <c r="AK232" s="440"/>
      <c r="AL232" s="377"/>
      <c r="AM232" s="629"/>
      <c r="AN232" s="408"/>
    </row>
    <row r="233" spans="1:40">
      <c r="A233" s="61">
        <v>42917</v>
      </c>
      <c r="B233" s="751">
        <v>0.7349</v>
      </c>
      <c r="C233" s="751">
        <v>0.56559999999999999</v>
      </c>
      <c r="D233" s="751">
        <v>0.94340000000000002</v>
      </c>
      <c r="E233" s="750">
        <v>82.63</v>
      </c>
      <c r="F233" s="751">
        <v>0.63829999999999998</v>
      </c>
      <c r="G233" s="751">
        <v>0.93500000000000005</v>
      </c>
      <c r="H233" s="750">
        <v>833.08</v>
      </c>
      <c r="I233" s="751">
        <v>4.9785000000000004</v>
      </c>
      <c r="J233" s="751">
        <v>3.1524000000000001</v>
      </c>
      <c r="K233" s="751">
        <v>5.7388000000000003</v>
      </c>
      <c r="L233" s="750">
        <v>9806.3700000000008</v>
      </c>
      <c r="M233" s="751">
        <v>24.801100000000002</v>
      </c>
      <c r="N233" s="751">
        <v>1.0081</v>
      </c>
      <c r="O233" s="751">
        <v>22.360099999999999</v>
      </c>
      <c r="P233" s="751">
        <v>47.387</v>
      </c>
      <c r="Q233" s="751">
        <v>37.217100000000002</v>
      </c>
      <c r="R233" s="750">
        <v>16708.28</v>
      </c>
      <c r="S233" s="750">
        <v>78.41</v>
      </c>
      <c r="T233" s="750">
        <v>77.2</v>
      </c>
      <c r="U233" s="596">
        <f t="shared" si="3"/>
        <v>73.489999999999995</v>
      </c>
      <c r="V233" s="750">
        <v>78.41</v>
      </c>
      <c r="W233" s="468" t="s">
        <v>684</v>
      </c>
      <c r="X233" s="468" t="s">
        <v>684</v>
      </c>
      <c r="Y233" s="468" t="s">
        <v>684</v>
      </c>
      <c r="Z233" s="468" t="s">
        <v>684</v>
      </c>
      <c r="AA233" s="304"/>
      <c r="AB233" s="443">
        <v>1.6299999999999999E-2</v>
      </c>
      <c r="AC233" s="443">
        <v>1.9599999999999999E-2</v>
      </c>
      <c r="AD233" s="377">
        <v>5.7500000000000002E-2</v>
      </c>
      <c r="AE233" s="377">
        <v>5.1399999999999994E-2</v>
      </c>
      <c r="AF233" s="443">
        <v>1.7500000000000002E-2</v>
      </c>
      <c r="AG233" s="93"/>
      <c r="AI233" s="377"/>
      <c r="AJ233" s="636"/>
      <c r="AK233" s="440"/>
      <c r="AL233" s="377"/>
      <c r="AM233" s="629"/>
      <c r="AN233" s="408"/>
    </row>
    <row r="234" spans="1:40">
      <c r="A234" s="61">
        <v>42948</v>
      </c>
      <c r="B234" s="751">
        <v>0.73109999999999997</v>
      </c>
      <c r="C234" s="751">
        <v>0.56369999999999998</v>
      </c>
      <c r="D234" s="751">
        <v>0.92330000000000001</v>
      </c>
      <c r="E234" s="750">
        <v>80.3</v>
      </c>
      <c r="F234" s="751">
        <v>0.61870000000000003</v>
      </c>
      <c r="G234" s="751">
        <v>0.92179999999999995</v>
      </c>
      <c r="H234" s="750">
        <v>827</v>
      </c>
      <c r="I234" s="751">
        <v>4.8784999999999998</v>
      </c>
      <c r="J234" s="751">
        <v>3.1316000000000002</v>
      </c>
      <c r="K234" s="751">
        <v>5.7178000000000004</v>
      </c>
      <c r="L234" s="750">
        <v>9754.19</v>
      </c>
      <c r="M234" s="751">
        <v>24.314399999999999</v>
      </c>
      <c r="N234" s="751">
        <v>0.99470000000000003</v>
      </c>
      <c r="O234" s="751">
        <v>22.113700000000001</v>
      </c>
      <c r="P234" s="751">
        <v>46.775700000000001</v>
      </c>
      <c r="Q234" s="751">
        <v>37.231200000000001</v>
      </c>
      <c r="R234" s="750">
        <v>16617.900000000001</v>
      </c>
      <c r="S234" s="750">
        <v>77.08</v>
      </c>
      <c r="T234" s="750">
        <v>75.86</v>
      </c>
      <c r="U234" s="596">
        <f t="shared" si="3"/>
        <v>73.11</v>
      </c>
      <c r="V234" s="750">
        <v>77.08</v>
      </c>
      <c r="W234" s="468" t="s">
        <v>684</v>
      </c>
      <c r="X234" s="468" t="s">
        <v>684</v>
      </c>
      <c r="Y234" s="468" t="s">
        <v>684</v>
      </c>
      <c r="Z234" s="468" t="s">
        <v>684</v>
      </c>
      <c r="AA234" s="304"/>
      <c r="AB234" s="443">
        <v>1.6500000000000001E-2</v>
      </c>
      <c r="AC234" s="443">
        <v>1.95E-2</v>
      </c>
      <c r="AD234" s="377">
        <v>5.7500000000000002E-2</v>
      </c>
      <c r="AE234" s="377">
        <v>5.0999999999999997E-2</v>
      </c>
      <c r="AF234" s="443">
        <v>1.7500000000000002E-2</v>
      </c>
      <c r="AG234" s="93"/>
      <c r="AI234" s="377"/>
      <c r="AJ234" s="636"/>
      <c r="AK234" s="440"/>
      <c r="AL234" s="377"/>
      <c r="AM234" s="629"/>
      <c r="AN234" s="408"/>
    </row>
    <row r="235" spans="1:40">
      <c r="A235" s="61">
        <v>42979</v>
      </c>
      <c r="B235" s="751">
        <v>0.72460000000000002</v>
      </c>
      <c r="C235" s="751">
        <v>0.54510000000000003</v>
      </c>
      <c r="D235" s="751">
        <v>0.90890000000000004</v>
      </c>
      <c r="E235" s="750">
        <v>80.23</v>
      </c>
      <c r="F235" s="751">
        <v>0.60840000000000005</v>
      </c>
      <c r="G235" s="751">
        <v>0.89090000000000003</v>
      </c>
      <c r="H235" s="750">
        <v>820.55</v>
      </c>
      <c r="I235" s="751">
        <v>4.7586000000000004</v>
      </c>
      <c r="J235" s="751">
        <v>3.0537999999999998</v>
      </c>
      <c r="K235" s="751">
        <v>5.6619000000000002</v>
      </c>
      <c r="L235" s="750">
        <v>9639.02</v>
      </c>
      <c r="M235" s="751">
        <v>24.020299999999999</v>
      </c>
      <c r="N235" s="751">
        <v>0.97829999999999995</v>
      </c>
      <c r="O235" s="751">
        <v>21.827100000000002</v>
      </c>
      <c r="P235" s="751">
        <v>46.663499999999999</v>
      </c>
      <c r="Q235" s="751">
        <v>36.956400000000002</v>
      </c>
      <c r="R235" s="750">
        <v>16469.900000000001</v>
      </c>
      <c r="S235" s="750">
        <v>75.849999999999994</v>
      </c>
      <c r="T235" s="750">
        <v>74.62</v>
      </c>
      <c r="U235" s="596">
        <f t="shared" si="3"/>
        <v>72.460000000000008</v>
      </c>
      <c r="V235" s="750">
        <v>75.849999999999994</v>
      </c>
      <c r="W235" s="468" t="s">
        <v>684</v>
      </c>
      <c r="X235" s="468" t="s">
        <v>684</v>
      </c>
      <c r="Y235" s="468" t="s">
        <v>684</v>
      </c>
      <c r="Z235" s="468" t="s">
        <v>684</v>
      </c>
      <c r="AA235" s="304"/>
      <c r="AB235" s="443">
        <v>1.6400000000000001E-2</v>
      </c>
      <c r="AC235" s="443">
        <v>1.95E-2</v>
      </c>
      <c r="AD235" s="377">
        <v>5.7500000000000002E-2</v>
      </c>
      <c r="AE235" s="377">
        <v>5.0799999999999998E-2</v>
      </c>
      <c r="AF235" s="443">
        <v>1.7500000000000002E-2</v>
      </c>
      <c r="AG235" s="93"/>
      <c r="AI235" s="377"/>
      <c r="AJ235" s="636"/>
      <c r="AK235" s="440"/>
      <c r="AL235" s="377"/>
      <c r="AM235" s="629"/>
      <c r="AN235" s="408"/>
    </row>
    <row r="236" spans="1:40">
      <c r="A236" s="61">
        <v>43009</v>
      </c>
      <c r="B236" s="751">
        <v>0.70620000000000005</v>
      </c>
      <c r="C236" s="751">
        <v>0.53469999999999995</v>
      </c>
      <c r="D236" s="751">
        <v>0.90600000000000003</v>
      </c>
      <c r="E236" s="750">
        <v>79.7</v>
      </c>
      <c r="F236" s="751">
        <v>0.60040000000000004</v>
      </c>
      <c r="G236" s="751">
        <v>0.8881</v>
      </c>
      <c r="H236" s="750">
        <v>801.25</v>
      </c>
      <c r="I236" s="751">
        <v>4.6790000000000003</v>
      </c>
      <c r="J236" s="751">
        <v>2.9855</v>
      </c>
      <c r="K236" s="751">
        <v>5.5125000000000002</v>
      </c>
      <c r="L236" s="750">
        <v>9550</v>
      </c>
      <c r="M236" s="751">
        <v>23.480599999999999</v>
      </c>
      <c r="N236" s="751">
        <v>0.96020000000000005</v>
      </c>
      <c r="O236" s="751">
        <v>21.383500000000002</v>
      </c>
      <c r="P236" s="751">
        <v>45.970799999999997</v>
      </c>
      <c r="Q236" s="751">
        <v>36.271799999999999</v>
      </c>
      <c r="R236" s="750">
        <v>16047.21</v>
      </c>
      <c r="S236" s="750">
        <v>74.73</v>
      </c>
      <c r="T236" s="750">
        <v>73.47</v>
      </c>
      <c r="U236" s="596">
        <f t="shared" si="3"/>
        <v>70.62</v>
      </c>
      <c r="V236" s="750">
        <v>74.73</v>
      </c>
      <c r="W236" s="468" t="s">
        <v>684</v>
      </c>
      <c r="X236" s="468" t="s">
        <v>684</v>
      </c>
      <c r="Y236" s="468" t="s">
        <v>684</v>
      </c>
      <c r="Z236" s="468" t="s">
        <v>684</v>
      </c>
      <c r="AA236" s="304"/>
      <c r="AB236" s="443">
        <v>1.61E-2</v>
      </c>
      <c r="AC236" s="443">
        <v>1.9400000000000001E-2</v>
      </c>
      <c r="AD236" s="377">
        <v>5.7500000000000002E-2</v>
      </c>
      <c r="AE236" s="377">
        <v>5.0799999999999998E-2</v>
      </c>
      <c r="AF236" s="443">
        <v>1.7500000000000002E-2</v>
      </c>
      <c r="AG236" s="93"/>
      <c r="AI236" s="377"/>
      <c r="AJ236" s="636"/>
      <c r="AK236" s="440"/>
      <c r="AL236" s="377"/>
      <c r="AM236" s="629"/>
      <c r="AN236" s="408"/>
    </row>
    <row r="237" spans="1:40">
      <c r="A237" s="212">
        <v>43040</v>
      </c>
      <c r="B237" s="751">
        <v>0.68879999999999997</v>
      </c>
      <c r="C237" s="751">
        <v>0.52110000000000001</v>
      </c>
      <c r="D237" s="751">
        <v>0.90339999999999998</v>
      </c>
      <c r="E237" s="750">
        <v>77.760000000000005</v>
      </c>
      <c r="F237" s="751">
        <v>0.58720000000000006</v>
      </c>
      <c r="G237" s="751">
        <v>0.87939999999999996</v>
      </c>
      <c r="H237" s="750">
        <v>760.22</v>
      </c>
      <c r="I237" s="751">
        <v>4.5616000000000003</v>
      </c>
      <c r="J237" s="751">
        <v>2.8742999999999999</v>
      </c>
      <c r="K237" s="751">
        <v>5.3760000000000003</v>
      </c>
      <c r="L237" s="750">
        <v>9318.81</v>
      </c>
      <c r="M237" s="751">
        <v>22.680199999999999</v>
      </c>
      <c r="N237" s="751">
        <v>0.93410000000000004</v>
      </c>
      <c r="O237" s="751">
        <v>20.7392</v>
      </c>
      <c r="P237" s="751">
        <v>44.690199999999997</v>
      </c>
      <c r="Q237" s="751">
        <v>35.1282</v>
      </c>
      <c r="R237" s="750">
        <v>15645.93</v>
      </c>
      <c r="S237" s="750">
        <v>73.11</v>
      </c>
      <c r="T237" s="750">
        <v>71.709999999999994</v>
      </c>
      <c r="U237" s="596">
        <f t="shared" si="3"/>
        <v>68.88</v>
      </c>
      <c r="V237" s="750">
        <v>73.11</v>
      </c>
      <c r="W237" s="468" t="s">
        <v>684</v>
      </c>
      <c r="X237" s="468" t="s">
        <v>684</v>
      </c>
      <c r="Y237" s="468" t="s">
        <v>684</v>
      </c>
      <c r="Z237" s="468" t="s">
        <v>684</v>
      </c>
      <c r="AA237" s="304"/>
      <c r="AB237" s="443">
        <v>1.6400000000000001E-2</v>
      </c>
      <c r="AC237" s="443">
        <v>1.9300000000000001E-2</v>
      </c>
      <c r="AD237" s="377">
        <v>5.7500000000000002E-2</v>
      </c>
      <c r="AE237" s="377">
        <v>5.0799999999999998E-2</v>
      </c>
      <c r="AF237" s="443">
        <v>1.7500000000000002E-2</v>
      </c>
      <c r="AG237" s="93"/>
      <c r="AI237" s="377"/>
      <c r="AJ237" s="636"/>
      <c r="AK237" s="440"/>
      <c r="AL237" s="377"/>
      <c r="AM237" s="629"/>
      <c r="AN237" s="408"/>
    </row>
    <row r="238" spans="1:40">
      <c r="A238" s="212">
        <v>43070</v>
      </c>
      <c r="B238" s="751">
        <v>0.69530000000000003</v>
      </c>
      <c r="C238" s="751">
        <v>0.51859999999999995</v>
      </c>
      <c r="D238" s="751">
        <v>0.91100000000000003</v>
      </c>
      <c r="E238" s="750">
        <v>78.52</v>
      </c>
      <c r="F238" s="751">
        <v>0.5877</v>
      </c>
      <c r="G238" s="751">
        <v>0.88870000000000005</v>
      </c>
      <c r="H238" s="750">
        <v>755.17</v>
      </c>
      <c r="I238" s="751">
        <v>4.5885999999999996</v>
      </c>
      <c r="J238" s="751">
        <v>2.8346</v>
      </c>
      <c r="K238" s="751">
        <v>5.4322999999999997</v>
      </c>
      <c r="L238" s="750">
        <v>9425.18</v>
      </c>
      <c r="M238" s="751">
        <v>22.696100000000001</v>
      </c>
      <c r="N238" s="751">
        <v>0.93659999999999999</v>
      </c>
      <c r="O238" s="751">
        <v>20.847300000000001</v>
      </c>
      <c r="P238" s="751">
        <v>44.708399999999997</v>
      </c>
      <c r="Q238" s="751">
        <v>35.0364</v>
      </c>
      <c r="R238" s="750">
        <v>15791.92</v>
      </c>
      <c r="S238" s="750">
        <v>73.48</v>
      </c>
      <c r="T238" s="750">
        <v>71.959999999999994</v>
      </c>
      <c r="U238" s="596">
        <f t="shared" si="3"/>
        <v>69.53</v>
      </c>
      <c r="V238" s="750">
        <v>73.48</v>
      </c>
      <c r="W238" s="468" t="s">
        <v>684</v>
      </c>
      <c r="X238" s="468" t="s">
        <v>684</v>
      </c>
      <c r="Y238" s="468" t="s">
        <v>684</v>
      </c>
      <c r="Z238" s="468" t="s">
        <v>684</v>
      </c>
      <c r="AA238" s="304"/>
      <c r="AB238" s="443">
        <v>1.67E-2</v>
      </c>
      <c r="AC238" s="443">
        <v>1.8800000000000001E-2</v>
      </c>
      <c r="AD238" s="377">
        <v>5.7500000000000002E-2</v>
      </c>
      <c r="AE238" s="377">
        <v>5.0799999999999998E-2</v>
      </c>
      <c r="AF238" s="443">
        <v>1.7500000000000002E-2</v>
      </c>
      <c r="AG238" s="93"/>
      <c r="AI238" s="377"/>
      <c r="AJ238" s="636"/>
      <c r="AK238" s="440"/>
      <c r="AL238" s="377"/>
      <c r="AM238" s="635"/>
      <c r="AN238" s="408"/>
    </row>
    <row r="239" spans="1:40">
      <c r="A239" s="212">
        <v>43101</v>
      </c>
      <c r="B239" s="751">
        <v>0.72550000000000003</v>
      </c>
      <c r="C239" s="751">
        <v>0.5252</v>
      </c>
      <c r="D239" s="751">
        <v>0.91220000000000001</v>
      </c>
      <c r="E239" s="750">
        <v>80.510000000000005</v>
      </c>
      <c r="F239" s="751">
        <v>0.59489999999999998</v>
      </c>
      <c r="G239" s="751">
        <v>0.90210000000000001</v>
      </c>
      <c r="H239" s="750">
        <v>773.91</v>
      </c>
      <c r="I239" s="751">
        <v>4.6685999999999996</v>
      </c>
      <c r="J239" s="751">
        <v>2.8685</v>
      </c>
      <c r="K239" s="751">
        <v>5.6731999999999996</v>
      </c>
      <c r="L239" s="750">
        <v>9705.6200000000008</v>
      </c>
      <c r="M239" s="751">
        <v>23.1571</v>
      </c>
      <c r="N239" s="751">
        <v>0.95889999999999997</v>
      </c>
      <c r="O239" s="751">
        <v>21.344999999999999</v>
      </c>
      <c r="P239" s="751">
        <v>46.167900000000003</v>
      </c>
      <c r="Q239" s="751">
        <v>36.658000000000001</v>
      </c>
      <c r="R239" s="750">
        <v>16475.79</v>
      </c>
      <c r="S239" s="750">
        <v>74.900000000000006</v>
      </c>
      <c r="T239" s="750">
        <v>73.33</v>
      </c>
      <c r="U239" s="596">
        <f t="shared" si="3"/>
        <v>72.55</v>
      </c>
      <c r="V239" s="750">
        <v>74.900000000000006</v>
      </c>
      <c r="W239" s="468" t="s">
        <v>684</v>
      </c>
      <c r="X239" s="468" t="s">
        <v>684</v>
      </c>
      <c r="Y239" s="468" t="s">
        <v>684</v>
      </c>
      <c r="Z239" s="468" t="s">
        <v>684</v>
      </c>
      <c r="AA239" s="304"/>
      <c r="AB239" s="443">
        <v>1.66E-2</v>
      </c>
      <c r="AC239" s="443">
        <v>1.8800000000000001E-2</v>
      </c>
      <c r="AD239" s="377">
        <v>5.7500000000000002E-2</v>
      </c>
      <c r="AE239" s="377">
        <v>5.0799999999999998E-2</v>
      </c>
      <c r="AF239" s="443">
        <v>1.7500000000000002E-2</v>
      </c>
      <c r="AG239" s="93"/>
      <c r="AI239" s="377"/>
      <c r="AJ239" s="636"/>
      <c r="AK239" s="440"/>
      <c r="AL239" s="377"/>
      <c r="AM239" s="635"/>
      <c r="AN239" s="408"/>
    </row>
    <row r="240" spans="1:40">
      <c r="A240" s="212">
        <v>43132</v>
      </c>
      <c r="B240" s="751">
        <v>0.73119999999999996</v>
      </c>
      <c r="C240" s="751">
        <v>0.52270000000000005</v>
      </c>
      <c r="D240" s="751">
        <v>0.92769999999999997</v>
      </c>
      <c r="E240" s="750">
        <v>78.89</v>
      </c>
      <c r="F240" s="751">
        <v>0.5917</v>
      </c>
      <c r="G240" s="751">
        <v>0.91849999999999998</v>
      </c>
      <c r="H240" s="750">
        <v>788.69</v>
      </c>
      <c r="I240" s="751">
        <v>4.6211000000000002</v>
      </c>
      <c r="J240" s="751">
        <v>2.8578999999999999</v>
      </c>
      <c r="K240" s="751">
        <v>5.7191999999999998</v>
      </c>
      <c r="L240" s="750">
        <v>9934.2900000000009</v>
      </c>
      <c r="M240" s="751">
        <v>23.007300000000001</v>
      </c>
      <c r="N240" s="751">
        <v>0.96440000000000003</v>
      </c>
      <c r="O240" s="751">
        <v>21.4146</v>
      </c>
      <c r="P240" s="751">
        <v>47.046599999999998</v>
      </c>
      <c r="Q240" s="751">
        <v>37.899299999999997</v>
      </c>
      <c r="R240" s="750">
        <v>16610.5</v>
      </c>
      <c r="S240" s="750">
        <v>75.09</v>
      </c>
      <c r="T240" s="750">
        <v>73.540000000000006</v>
      </c>
      <c r="U240" s="596">
        <f t="shared" si="3"/>
        <v>73.11999999999999</v>
      </c>
      <c r="V240" s="750">
        <v>75.09</v>
      </c>
      <c r="W240" s="468" t="s">
        <v>684</v>
      </c>
      <c r="X240" s="468" t="s">
        <v>684</v>
      </c>
      <c r="Y240" s="468" t="s">
        <v>684</v>
      </c>
      <c r="Z240" s="468" t="s">
        <v>684</v>
      </c>
      <c r="AA240" s="304"/>
      <c r="AB240" s="443">
        <v>1.67E-2</v>
      </c>
      <c r="AC240" s="443">
        <v>1.9099999999999999E-2</v>
      </c>
      <c r="AD240" s="377">
        <v>5.7500000000000002E-2</v>
      </c>
      <c r="AE240" s="377">
        <v>5.0799999999999998E-2</v>
      </c>
      <c r="AF240" s="443">
        <v>1.7500000000000002E-2</v>
      </c>
      <c r="AG240" s="93"/>
      <c r="AI240" s="377"/>
      <c r="AJ240" s="636"/>
      <c r="AK240" s="440"/>
      <c r="AL240" s="377"/>
      <c r="AM240" s="635"/>
      <c r="AN240" s="408"/>
    </row>
    <row r="241" spans="1:39">
      <c r="A241" s="212">
        <v>43160</v>
      </c>
      <c r="B241" s="751">
        <v>0.72570000000000001</v>
      </c>
      <c r="C241" s="751">
        <v>0.51959999999999995</v>
      </c>
      <c r="D241" s="751">
        <v>0.93430000000000002</v>
      </c>
      <c r="E241" s="750">
        <v>76.95</v>
      </c>
      <c r="F241" s="751">
        <v>0.58809999999999996</v>
      </c>
      <c r="G241" s="751">
        <v>0.93799999999999994</v>
      </c>
      <c r="H241" s="750">
        <v>777.92</v>
      </c>
      <c r="I241" s="751">
        <v>4.5890000000000004</v>
      </c>
      <c r="J241" s="751">
        <v>2.8338000000000001</v>
      </c>
      <c r="K241" s="751">
        <v>5.6894</v>
      </c>
      <c r="L241" s="750">
        <v>9984.61</v>
      </c>
      <c r="M241" s="751">
        <v>22.694299999999998</v>
      </c>
      <c r="N241" s="751">
        <v>0.95440000000000003</v>
      </c>
      <c r="O241" s="751">
        <v>21.198399999999999</v>
      </c>
      <c r="P241" s="751">
        <v>47.2136</v>
      </c>
      <c r="Q241" s="751">
        <v>37.7851</v>
      </c>
      <c r="R241" s="750">
        <v>16527</v>
      </c>
      <c r="S241" s="750">
        <v>74.72</v>
      </c>
      <c r="T241" s="750">
        <v>73.3</v>
      </c>
      <c r="U241" s="596">
        <f t="shared" si="3"/>
        <v>72.570000000000007</v>
      </c>
      <c r="V241" s="750">
        <v>74.72</v>
      </c>
      <c r="W241" s="468" t="s">
        <v>684</v>
      </c>
      <c r="X241" s="468" t="s">
        <v>684</v>
      </c>
      <c r="Y241" s="468" t="s">
        <v>684</v>
      </c>
      <c r="Z241" s="468" t="s">
        <v>684</v>
      </c>
      <c r="AA241" s="304"/>
      <c r="AB241" s="443">
        <v>1.67E-2</v>
      </c>
      <c r="AC241" s="443">
        <v>1.9300000000000001E-2</v>
      </c>
      <c r="AD241" s="377">
        <v>5.7500000000000002E-2</v>
      </c>
      <c r="AE241" s="377">
        <v>5.0599999999999999E-2</v>
      </c>
      <c r="AF241" s="443">
        <v>1.7500000000000002E-2</v>
      </c>
      <c r="AG241" s="93"/>
      <c r="AJ241" s="634"/>
      <c r="AM241" s="632"/>
    </row>
    <row r="242" spans="1:39">
      <c r="A242" s="212">
        <v>43191</v>
      </c>
      <c r="B242" s="751">
        <v>0.7258</v>
      </c>
      <c r="C242" s="751">
        <v>0.51490000000000002</v>
      </c>
      <c r="D242" s="751">
        <v>0.94310000000000005</v>
      </c>
      <c r="E242" s="750">
        <v>78.03</v>
      </c>
      <c r="F242" s="751">
        <v>0.5907</v>
      </c>
      <c r="G242" s="751">
        <v>0.92310000000000003</v>
      </c>
      <c r="H242" s="750">
        <v>775.14</v>
      </c>
      <c r="I242" s="751">
        <v>4.5707000000000004</v>
      </c>
      <c r="J242" s="751">
        <v>2.8207</v>
      </c>
      <c r="K242" s="751">
        <v>5.6965000000000003</v>
      </c>
      <c r="L242" s="750">
        <v>10017.540000000001</v>
      </c>
      <c r="M242" s="751">
        <v>22.709099999999999</v>
      </c>
      <c r="N242" s="751">
        <v>0.95440000000000003</v>
      </c>
      <c r="O242" s="751">
        <v>21.2971</v>
      </c>
      <c r="P242" s="751">
        <v>47.612499999999997</v>
      </c>
      <c r="Q242" s="751">
        <v>37.782899999999998</v>
      </c>
      <c r="R242" s="750">
        <v>16538.509999999998</v>
      </c>
      <c r="S242" s="750">
        <v>74.88</v>
      </c>
      <c r="T242" s="750">
        <v>73.38</v>
      </c>
      <c r="U242" s="596">
        <f t="shared" si="3"/>
        <v>72.58</v>
      </c>
      <c r="V242" s="750">
        <v>74.88</v>
      </c>
      <c r="W242" s="468" t="s">
        <v>684</v>
      </c>
      <c r="X242" s="468" t="s">
        <v>684</v>
      </c>
      <c r="Y242" s="468" t="s">
        <v>684</v>
      </c>
      <c r="Z242" s="468" t="s">
        <v>684</v>
      </c>
      <c r="AA242" s="304"/>
      <c r="AB242" s="443">
        <v>1.7100000000000001E-2</v>
      </c>
      <c r="AC242" s="443">
        <v>2.01E-2</v>
      </c>
      <c r="AD242" s="377">
        <v>5.7599999999999998E-2</v>
      </c>
      <c r="AE242" s="377">
        <v>5.0500000000000003E-2</v>
      </c>
      <c r="AF242" s="443">
        <v>1.7500000000000002E-2</v>
      </c>
      <c r="AG242" s="93"/>
      <c r="AJ242" s="633"/>
      <c r="AM242" s="631"/>
    </row>
    <row r="243" spans="1:39">
      <c r="A243" s="212">
        <v>43221</v>
      </c>
      <c r="B243" s="751">
        <v>0.69530000000000003</v>
      </c>
      <c r="C243" s="751">
        <v>0.51559999999999995</v>
      </c>
      <c r="D243" s="751">
        <v>0.92390000000000005</v>
      </c>
      <c r="E243" s="750">
        <v>76.23</v>
      </c>
      <c r="F243" s="751">
        <v>0.58760000000000001</v>
      </c>
      <c r="G243" s="751">
        <v>0.89429999999999998</v>
      </c>
      <c r="H243" s="750">
        <v>748.81</v>
      </c>
      <c r="I243" s="751">
        <v>4.4295999999999998</v>
      </c>
      <c r="J243" s="751">
        <v>2.7549999999999999</v>
      </c>
      <c r="K243" s="751">
        <v>5.4566999999999997</v>
      </c>
      <c r="L243" s="750">
        <v>9770.52</v>
      </c>
      <c r="M243" s="751">
        <v>22.2121</v>
      </c>
      <c r="N243" s="751">
        <v>0.93069999999999997</v>
      </c>
      <c r="O243" s="751">
        <v>20.749300000000002</v>
      </c>
      <c r="P243" s="751">
        <v>46.923699999999997</v>
      </c>
      <c r="Q243" s="751">
        <v>36.295999999999999</v>
      </c>
      <c r="R243" s="750">
        <v>15836.88</v>
      </c>
      <c r="S243" s="750">
        <v>73.010000000000005</v>
      </c>
      <c r="T243" s="750">
        <v>71.45</v>
      </c>
      <c r="U243" s="596">
        <f t="shared" si="3"/>
        <v>69.53</v>
      </c>
      <c r="V243" s="750">
        <v>73.010000000000005</v>
      </c>
      <c r="W243" s="468" t="s">
        <v>684</v>
      </c>
      <c r="X243" s="468" t="s">
        <v>684</v>
      </c>
      <c r="Y243" s="468" t="s">
        <v>684</v>
      </c>
      <c r="Z243" s="468" t="s">
        <v>684</v>
      </c>
      <c r="AA243" s="304"/>
      <c r="AB243" s="443">
        <v>1.7299999999999999E-2</v>
      </c>
      <c r="AC243" s="443">
        <v>2.0199999999999999E-2</v>
      </c>
      <c r="AD243" s="377">
        <v>5.7700000000000001E-2</v>
      </c>
      <c r="AE243" s="377">
        <v>5.0200000000000002E-2</v>
      </c>
      <c r="AF243" s="443">
        <v>1.7500000000000002E-2</v>
      </c>
      <c r="AG243" s="93"/>
    </row>
    <row r="244" spans="1:39">
      <c r="A244" s="212">
        <v>43252</v>
      </c>
      <c r="B244" s="751">
        <v>0.69410000000000005</v>
      </c>
      <c r="C244" s="751">
        <v>0.52239999999999998</v>
      </c>
      <c r="D244" s="751">
        <v>0.92649999999999999</v>
      </c>
      <c r="E244" s="750">
        <v>76.349999999999994</v>
      </c>
      <c r="F244" s="751">
        <v>0.59450000000000003</v>
      </c>
      <c r="G244" s="751">
        <v>0.9113</v>
      </c>
      <c r="H244" s="750">
        <v>759.14</v>
      </c>
      <c r="I244" s="751">
        <v>4.4861000000000004</v>
      </c>
      <c r="J244" s="751">
        <v>2.7763</v>
      </c>
      <c r="K244" s="751">
        <v>5.4465000000000003</v>
      </c>
      <c r="L244" s="750">
        <v>9722.7199999999993</v>
      </c>
      <c r="M244" s="751">
        <v>22.541</v>
      </c>
      <c r="N244" s="751">
        <v>0.9355</v>
      </c>
      <c r="O244" s="751">
        <v>20.866700000000002</v>
      </c>
      <c r="P244" s="751">
        <v>47.047400000000003</v>
      </c>
      <c r="Q244" s="751">
        <v>36.869599999999998</v>
      </c>
      <c r="R244" s="750">
        <v>15857.99</v>
      </c>
      <c r="S244" s="750">
        <v>73.5</v>
      </c>
      <c r="T244" s="750">
        <v>71.930000000000007</v>
      </c>
      <c r="U244" s="596">
        <f t="shared" si="3"/>
        <v>69.410000000000011</v>
      </c>
      <c r="V244" s="750">
        <v>73.5</v>
      </c>
      <c r="W244" s="468" t="s">
        <v>684</v>
      </c>
      <c r="X244" s="468" t="s">
        <v>684</v>
      </c>
      <c r="Y244" s="468" t="s">
        <v>684</v>
      </c>
      <c r="Z244" s="468" t="s">
        <v>684</v>
      </c>
      <c r="AA244" s="304"/>
      <c r="AB244" s="443">
        <v>1.6899999999999998E-2</v>
      </c>
      <c r="AC244" s="443">
        <v>2.01E-2</v>
      </c>
      <c r="AD244" s="377">
        <v>5.7700000000000001E-2</v>
      </c>
      <c r="AE244" s="377">
        <v>5.0200000000000002E-2</v>
      </c>
      <c r="AF244" s="443">
        <v>1.7500000000000002E-2</v>
      </c>
      <c r="AG244" s="93"/>
    </row>
    <row r="245" spans="1:39">
      <c r="A245" s="212">
        <v>43282</v>
      </c>
      <c r="B245" s="751">
        <v>0.67879999999999996</v>
      </c>
      <c r="C245" s="751">
        <v>0.51539999999999997</v>
      </c>
      <c r="D245" s="751">
        <v>0.91679999999999995</v>
      </c>
      <c r="E245" s="750">
        <v>75.62</v>
      </c>
      <c r="F245" s="751">
        <v>0.58079999999999998</v>
      </c>
      <c r="G245" s="751">
        <v>0.89190000000000003</v>
      </c>
      <c r="H245" s="750">
        <v>762.35</v>
      </c>
      <c r="I245" s="751">
        <v>4.5582000000000003</v>
      </c>
      <c r="J245" s="751">
        <v>2.7494999999999998</v>
      </c>
      <c r="K245" s="751">
        <v>5.3270999999999997</v>
      </c>
      <c r="L245" s="750">
        <v>9783.7800000000007</v>
      </c>
      <c r="M245" s="751">
        <v>22.582000000000001</v>
      </c>
      <c r="N245" s="751">
        <v>0.92549999999999999</v>
      </c>
      <c r="O245" s="751">
        <v>20.739000000000001</v>
      </c>
      <c r="P245" s="751">
        <v>46.651800000000001</v>
      </c>
      <c r="Q245" s="751">
        <v>36.266800000000003</v>
      </c>
      <c r="R245" s="750">
        <v>15671.34</v>
      </c>
      <c r="S245" s="750">
        <v>72.959999999999994</v>
      </c>
      <c r="T245" s="750">
        <v>71.48</v>
      </c>
      <c r="U245" s="596">
        <f t="shared" si="3"/>
        <v>67.88</v>
      </c>
      <c r="V245" s="750">
        <v>72.959999999999994</v>
      </c>
      <c r="W245" s="468" t="s">
        <v>684</v>
      </c>
      <c r="X245" s="468" t="s">
        <v>684</v>
      </c>
      <c r="Y245" s="468" t="s">
        <v>684</v>
      </c>
      <c r="Z245" s="468" t="s">
        <v>684</v>
      </c>
      <c r="AA245" s="304"/>
      <c r="AB245" s="443">
        <v>1.67E-2</v>
      </c>
      <c r="AC245" s="443">
        <v>1.9400000000000001E-2</v>
      </c>
      <c r="AD245" s="377">
        <v>5.7700000000000001E-2</v>
      </c>
      <c r="AE245" s="377">
        <v>5.0099999999999999E-2</v>
      </c>
      <c r="AF245" s="443">
        <v>1.7500000000000002E-2</v>
      </c>
      <c r="AG245" s="93"/>
    </row>
    <row r="246" spans="1:39">
      <c r="A246" s="212">
        <v>43313</v>
      </c>
      <c r="B246" s="751">
        <v>0.66710000000000003</v>
      </c>
      <c r="C246" s="751">
        <v>0.51780000000000004</v>
      </c>
      <c r="D246" s="751">
        <v>0.91</v>
      </c>
      <c r="E246" s="750">
        <v>74.069999999999993</v>
      </c>
      <c r="F246" s="751">
        <v>0.57750000000000001</v>
      </c>
      <c r="G246" s="751">
        <v>0.86970000000000003</v>
      </c>
      <c r="H246" s="750">
        <v>747.93</v>
      </c>
      <c r="I246" s="751">
        <v>4.5671999999999997</v>
      </c>
      <c r="J246" s="751">
        <v>2.7298</v>
      </c>
      <c r="K246" s="751">
        <v>5.2359999999999998</v>
      </c>
      <c r="L246" s="750">
        <v>9715.9699999999993</v>
      </c>
      <c r="M246" s="751">
        <v>22.0367</v>
      </c>
      <c r="N246" s="751">
        <v>0.91290000000000004</v>
      </c>
      <c r="O246" s="751">
        <v>20.4895</v>
      </c>
      <c r="P246" s="751">
        <v>46.389899999999997</v>
      </c>
      <c r="Q246" s="751">
        <v>35.550800000000002</v>
      </c>
      <c r="R246" s="750">
        <v>15538.31</v>
      </c>
      <c r="S246" s="750">
        <v>72.319999999999993</v>
      </c>
      <c r="T246" s="750">
        <v>70.91</v>
      </c>
      <c r="U246" s="596">
        <f t="shared" si="3"/>
        <v>66.710000000000008</v>
      </c>
      <c r="V246" s="750">
        <v>72.319999999999993</v>
      </c>
      <c r="W246" s="468" t="s">
        <v>684</v>
      </c>
      <c r="X246" s="468" t="s">
        <v>684</v>
      </c>
      <c r="Y246" s="468" t="s">
        <v>684</v>
      </c>
      <c r="Z246" s="468" t="s">
        <v>684</v>
      </c>
      <c r="AA246" s="304"/>
      <c r="AB246" s="443">
        <v>1.7100000000000001E-2</v>
      </c>
      <c r="AC246" s="443">
        <v>1.9099999999999999E-2</v>
      </c>
      <c r="AD246" s="377">
        <v>5.7700000000000001E-2</v>
      </c>
      <c r="AE246" s="377">
        <v>0.05</v>
      </c>
      <c r="AF246" s="443">
        <v>1.7500000000000002E-2</v>
      </c>
      <c r="AG246" s="93"/>
    </row>
    <row r="247" spans="1:39">
      <c r="A247" s="212">
        <v>43344</v>
      </c>
      <c r="B247" s="751">
        <v>0.65949999999999998</v>
      </c>
      <c r="C247" s="751">
        <v>0.50539999999999996</v>
      </c>
      <c r="D247" s="751">
        <v>0.91600000000000004</v>
      </c>
      <c r="E247" s="750">
        <v>73.819999999999993</v>
      </c>
      <c r="F247" s="751">
        <v>0.56559999999999999</v>
      </c>
      <c r="G247" s="751">
        <v>0.86019999999999996</v>
      </c>
      <c r="H247" s="750">
        <v>738.5</v>
      </c>
      <c r="I247" s="751">
        <v>4.5205000000000002</v>
      </c>
      <c r="J247" s="751">
        <v>2.7303999999999999</v>
      </c>
      <c r="K247" s="751">
        <v>5.1692</v>
      </c>
      <c r="L247" s="750">
        <v>9805.2999999999993</v>
      </c>
      <c r="M247" s="751">
        <v>21.515499999999999</v>
      </c>
      <c r="N247" s="751">
        <v>0.90449999999999997</v>
      </c>
      <c r="O247" s="751">
        <v>20.268699999999999</v>
      </c>
      <c r="P247" s="751">
        <v>47.572200000000002</v>
      </c>
      <c r="Q247" s="751">
        <v>35.588999999999999</v>
      </c>
      <c r="R247" s="750">
        <v>15370.54</v>
      </c>
      <c r="S247" s="750">
        <v>71.790000000000006</v>
      </c>
      <c r="T247" s="750">
        <v>70.459999999999994</v>
      </c>
      <c r="U247" s="596">
        <f t="shared" si="3"/>
        <v>65.95</v>
      </c>
      <c r="V247" s="750">
        <v>71.790000000000006</v>
      </c>
      <c r="W247" s="468" t="s">
        <v>684</v>
      </c>
      <c r="X247" s="468" t="s">
        <v>684</v>
      </c>
      <c r="Y247" s="468" t="s">
        <v>684</v>
      </c>
      <c r="Z247" s="468" t="s">
        <v>684</v>
      </c>
      <c r="AA247" s="304"/>
      <c r="AB247" s="443">
        <v>1.6799999999999999E-2</v>
      </c>
      <c r="AC247" s="443">
        <v>1.9E-2</v>
      </c>
      <c r="AD247" s="377">
        <v>5.7700000000000001E-2</v>
      </c>
      <c r="AE247" s="377">
        <v>4.9299999999999997E-2</v>
      </c>
      <c r="AF247" s="443">
        <v>1.7500000000000002E-2</v>
      </c>
      <c r="AG247" s="93"/>
    </row>
    <row r="248" spans="1:39">
      <c r="A248" s="212">
        <v>43374</v>
      </c>
      <c r="B248" s="751">
        <v>0.65300000000000002</v>
      </c>
      <c r="C248" s="751">
        <v>0.50160000000000005</v>
      </c>
      <c r="D248" s="751">
        <v>0.91849999999999998</v>
      </c>
      <c r="E248" s="750">
        <v>73.69</v>
      </c>
      <c r="F248" s="751">
        <v>0.56810000000000005</v>
      </c>
      <c r="G248" s="751">
        <v>0.84860000000000002</v>
      </c>
      <c r="H248" s="750">
        <v>738.73</v>
      </c>
      <c r="I248" s="751">
        <v>4.5182000000000002</v>
      </c>
      <c r="J248" s="751">
        <v>2.7145999999999999</v>
      </c>
      <c r="K248" s="751">
        <v>5.1173000000000002</v>
      </c>
      <c r="L248" s="750">
        <v>9899.51</v>
      </c>
      <c r="M248" s="751">
        <v>21.389900000000001</v>
      </c>
      <c r="N248" s="751">
        <v>0.90039999999999998</v>
      </c>
      <c r="O248" s="751">
        <v>20.159700000000001</v>
      </c>
      <c r="P248" s="751">
        <v>48.021099999999997</v>
      </c>
      <c r="Q248" s="751">
        <v>35.259300000000003</v>
      </c>
      <c r="R248" s="750">
        <v>15242.67</v>
      </c>
      <c r="S248" s="750">
        <v>71.67</v>
      </c>
      <c r="T248" s="750">
        <v>70.319999999999993</v>
      </c>
      <c r="U248" s="596">
        <f t="shared" si="3"/>
        <v>65.3</v>
      </c>
      <c r="V248" s="750">
        <v>71.67</v>
      </c>
      <c r="W248" s="468" t="s">
        <v>684</v>
      </c>
      <c r="X248" s="468" t="s">
        <v>684</v>
      </c>
      <c r="Y248" s="468" t="s">
        <v>684</v>
      </c>
      <c r="Z248" s="468" t="s">
        <v>684</v>
      </c>
      <c r="AA248" s="304"/>
      <c r="AB248" s="443">
        <v>1.6799999999999999E-2</v>
      </c>
      <c r="AC248" s="443">
        <v>1.89E-2</v>
      </c>
      <c r="AD248" s="377">
        <v>5.7700000000000001E-2</v>
      </c>
      <c r="AE248" s="377">
        <v>4.9200000000000001E-2</v>
      </c>
      <c r="AF248" s="443">
        <v>1.7500000000000002E-2</v>
      </c>
      <c r="AG248" s="93"/>
    </row>
    <row r="249" spans="1:39">
      <c r="A249" s="212">
        <v>43405</v>
      </c>
      <c r="B249" s="751">
        <v>0.67649999999999999</v>
      </c>
      <c r="C249" s="751">
        <v>0.52429999999999999</v>
      </c>
      <c r="D249" s="751">
        <v>0.93410000000000004</v>
      </c>
      <c r="E249" s="750">
        <v>76.66</v>
      </c>
      <c r="F249" s="751">
        <v>0.59519999999999995</v>
      </c>
      <c r="G249" s="751">
        <v>0.89290000000000003</v>
      </c>
      <c r="H249" s="750">
        <v>763.03</v>
      </c>
      <c r="I249" s="751">
        <v>4.6955999999999998</v>
      </c>
      <c r="J249" s="751">
        <v>2.8319000000000001</v>
      </c>
      <c r="K249" s="751">
        <v>5.2973999999999997</v>
      </c>
      <c r="L249" s="750">
        <v>9942.2800000000007</v>
      </c>
      <c r="M249" s="751">
        <v>22.294699999999999</v>
      </c>
      <c r="N249" s="751">
        <v>0.93059999999999998</v>
      </c>
      <c r="O249" s="751">
        <v>20.8721</v>
      </c>
      <c r="P249" s="751">
        <v>48.7346</v>
      </c>
      <c r="Q249" s="751">
        <v>35.746400000000001</v>
      </c>
      <c r="R249" s="750">
        <v>15782.9</v>
      </c>
      <c r="S249" s="750">
        <v>74.099999999999994</v>
      </c>
      <c r="T249" s="750">
        <v>72.75</v>
      </c>
      <c r="U249" s="596">
        <f t="shared" si="3"/>
        <v>67.650000000000006</v>
      </c>
      <c r="V249" s="750">
        <v>74.099999999999994</v>
      </c>
      <c r="W249" s="468" t="s">
        <v>684</v>
      </c>
      <c r="X249" s="468" t="s">
        <v>684</v>
      </c>
      <c r="Y249" s="468" t="s">
        <v>684</v>
      </c>
      <c r="Z249" s="468" t="s">
        <v>684</v>
      </c>
      <c r="AA249" s="304"/>
      <c r="AB249" s="443">
        <v>1.72E-2</v>
      </c>
      <c r="AC249" s="443">
        <v>1.9800000000000002E-2</v>
      </c>
      <c r="AD249" s="377">
        <v>5.7700000000000001E-2</v>
      </c>
      <c r="AE249" s="377">
        <v>4.9099999999999998E-2</v>
      </c>
      <c r="AF249" s="443">
        <v>1.7500000000000002E-2</v>
      </c>
      <c r="AG249" s="93"/>
    </row>
    <row r="250" spans="1:39">
      <c r="A250" s="212">
        <v>43435</v>
      </c>
      <c r="B250" s="751">
        <v>0.68289999999999995</v>
      </c>
      <c r="C250" s="751">
        <v>0.53939999999999999</v>
      </c>
      <c r="D250" s="751">
        <v>0.95020000000000004</v>
      </c>
      <c r="E250" s="750">
        <v>76.819999999999993</v>
      </c>
      <c r="F250" s="751">
        <v>0.60040000000000004</v>
      </c>
      <c r="G250" s="751">
        <v>0.9163</v>
      </c>
      <c r="H250" s="750">
        <v>766.77</v>
      </c>
      <c r="I250" s="751">
        <v>4.7039999999999997</v>
      </c>
      <c r="J250" s="751">
        <v>2.8494999999999999</v>
      </c>
      <c r="K250" s="751">
        <v>5.3395999999999999</v>
      </c>
      <c r="L250" s="750">
        <v>9894.1299999999992</v>
      </c>
      <c r="M250" s="751">
        <v>22.3477</v>
      </c>
      <c r="N250" s="751">
        <v>0.93610000000000004</v>
      </c>
      <c r="O250" s="751">
        <v>21.0471</v>
      </c>
      <c r="P250" s="751">
        <v>48.3324</v>
      </c>
      <c r="Q250" s="751">
        <v>36.0304</v>
      </c>
      <c r="R250" s="750">
        <v>15905.68</v>
      </c>
      <c r="S250" s="750">
        <v>74.73</v>
      </c>
      <c r="T250" s="750">
        <v>73.41</v>
      </c>
      <c r="U250" s="596">
        <f t="shared" si="3"/>
        <v>68.289999999999992</v>
      </c>
      <c r="V250" s="750">
        <v>74.73</v>
      </c>
      <c r="W250" s="468" t="s">
        <v>684</v>
      </c>
      <c r="X250" s="468" t="s">
        <v>684</v>
      </c>
      <c r="Y250" s="468" t="s">
        <v>684</v>
      </c>
      <c r="Z250" s="468" t="s">
        <v>684</v>
      </c>
      <c r="AA250" s="304"/>
      <c r="AB250" s="443">
        <v>1.72E-2</v>
      </c>
      <c r="AC250" s="443">
        <v>1.9800000000000002E-2</v>
      </c>
      <c r="AD250" s="377">
        <v>5.7700000000000001E-2</v>
      </c>
      <c r="AE250" s="377">
        <v>4.9299999999999997E-2</v>
      </c>
      <c r="AF250" s="443">
        <v>1.7500000000000002E-2</v>
      </c>
      <c r="AG250" s="93"/>
    </row>
    <row r="251" spans="1:39">
      <c r="A251" s="212">
        <v>43466</v>
      </c>
      <c r="B251" s="751">
        <v>0.67759999999999998</v>
      </c>
      <c r="C251" s="751">
        <v>0.52539999999999998</v>
      </c>
      <c r="D251" s="751">
        <v>0.94779999999999998</v>
      </c>
      <c r="E251" s="750">
        <v>73.75</v>
      </c>
      <c r="F251" s="751">
        <v>0.59330000000000005</v>
      </c>
      <c r="G251" s="751">
        <v>0.90129999999999999</v>
      </c>
      <c r="H251" s="750">
        <v>760.36</v>
      </c>
      <c r="I251" s="751">
        <v>4.601</v>
      </c>
      <c r="J251" s="751">
        <v>2.7888000000000002</v>
      </c>
      <c r="K251" s="751">
        <v>5.3136000000000001</v>
      </c>
      <c r="L251" s="750">
        <v>9597.61</v>
      </c>
      <c r="M251" s="751">
        <v>21.5427</v>
      </c>
      <c r="N251" s="751">
        <v>0.91900000000000004</v>
      </c>
      <c r="O251" s="751">
        <v>20.892299999999999</v>
      </c>
      <c r="P251" s="751">
        <v>47.959899999999998</v>
      </c>
      <c r="Q251" s="751">
        <v>35.531399999999998</v>
      </c>
      <c r="R251" s="750">
        <v>15719.99</v>
      </c>
      <c r="S251" s="750">
        <v>73.59</v>
      </c>
      <c r="T251" s="750">
        <v>72.290000000000006</v>
      </c>
      <c r="U251" s="596">
        <f t="shared" si="3"/>
        <v>67.759999999999991</v>
      </c>
      <c r="V251" s="750">
        <v>73.59</v>
      </c>
      <c r="W251" s="468" t="s">
        <v>684</v>
      </c>
      <c r="X251" s="468" t="s">
        <v>684</v>
      </c>
      <c r="Y251" s="468" t="s">
        <v>684</v>
      </c>
      <c r="Z251" s="468" t="s">
        <v>684</v>
      </c>
      <c r="AA251" s="304"/>
      <c r="AB251" s="443">
        <v>1.67E-2</v>
      </c>
      <c r="AC251" s="443">
        <v>1.9099999999999999E-2</v>
      </c>
      <c r="AD251" s="377">
        <v>5.7700000000000001E-2</v>
      </c>
      <c r="AE251" s="377">
        <v>4.9299999999999997E-2</v>
      </c>
      <c r="AF251" s="443">
        <v>1.7500000000000002E-2</v>
      </c>
      <c r="AG251" s="93"/>
    </row>
    <row r="252" spans="1:39">
      <c r="A252" s="212">
        <v>43497</v>
      </c>
      <c r="B252" s="751">
        <v>0.6835</v>
      </c>
      <c r="C252" s="751">
        <v>0.52539999999999998</v>
      </c>
      <c r="D252" s="751">
        <v>0.95699999999999996</v>
      </c>
      <c r="E252" s="750">
        <v>75.42</v>
      </c>
      <c r="F252" s="751">
        <v>0.60219999999999996</v>
      </c>
      <c r="G252" s="751">
        <v>0.90280000000000005</v>
      </c>
      <c r="H252" s="750">
        <v>766.99</v>
      </c>
      <c r="I252" s="751">
        <v>4.6050000000000004</v>
      </c>
      <c r="J252" s="751">
        <v>2.7869999999999999</v>
      </c>
      <c r="K252" s="751">
        <v>5.3635000000000002</v>
      </c>
      <c r="L252" s="750">
        <v>9588.0300000000007</v>
      </c>
      <c r="M252" s="751">
        <v>21.385100000000001</v>
      </c>
      <c r="N252" s="751">
        <v>0.92530000000000001</v>
      </c>
      <c r="O252" s="751">
        <v>21.044499999999999</v>
      </c>
      <c r="P252" s="751">
        <v>48.670099999999998</v>
      </c>
      <c r="Q252" s="751">
        <v>35.656500000000001</v>
      </c>
      <c r="R252" s="750">
        <v>15860</v>
      </c>
      <c r="S252" s="750">
        <v>74.14</v>
      </c>
      <c r="T252" s="750">
        <v>72.709999999999994</v>
      </c>
      <c r="U252" s="596">
        <f t="shared" si="3"/>
        <v>68.349999999999994</v>
      </c>
      <c r="V252" s="750">
        <v>74.14</v>
      </c>
      <c r="W252" s="468" t="s">
        <v>684</v>
      </c>
      <c r="X252" s="468" t="s">
        <v>684</v>
      </c>
      <c r="Y252" s="468" t="s">
        <v>684</v>
      </c>
      <c r="Z252" s="468" t="s">
        <v>684</v>
      </c>
      <c r="AA252" s="304"/>
      <c r="AB252" s="443">
        <v>1.7299999999999999E-2</v>
      </c>
      <c r="AC252" s="443">
        <v>1.9E-2</v>
      </c>
      <c r="AD252" s="377">
        <v>5.7700000000000001E-2</v>
      </c>
      <c r="AE252" s="377">
        <v>4.9200000000000001E-2</v>
      </c>
      <c r="AF252" s="443">
        <v>1.7500000000000002E-2</v>
      </c>
      <c r="AG252" s="93"/>
    </row>
    <row r="253" spans="1:39">
      <c r="A253" s="212">
        <v>43525</v>
      </c>
      <c r="B253" s="751">
        <v>0.68320000000000003</v>
      </c>
      <c r="C253" s="751">
        <v>0.51819999999999999</v>
      </c>
      <c r="D253" s="751">
        <v>0.96499999999999997</v>
      </c>
      <c r="E253" s="750">
        <v>75.95</v>
      </c>
      <c r="F253" s="751">
        <v>0.60419999999999996</v>
      </c>
      <c r="G253" s="751">
        <v>0.91279999999999994</v>
      </c>
      <c r="H253" s="750">
        <v>772.74</v>
      </c>
      <c r="I253" s="751">
        <v>4.5842000000000001</v>
      </c>
      <c r="J253" s="751">
        <v>2.7867999999999999</v>
      </c>
      <c r="K253" s="751">
        <v>5.3623000000000003</v>
      </c>
      <c r="L253" s="750">
        <v>9698.6299999999992</v>
      </c>
      <c r="M253" s="751">
        <v>21.668299999999999</v>
      </c>
      <c r="N253" s="751">
        <v>0.92510000000000003</v>
      </c>
      <c r="O253" s="751">
        <v>21.071999999999999</v>
      </c>
      <c r="P253" s="751">
        <v>47.549300000000002</v>
      </c>
      <c r="Q253" s="751">
        <v>35.825099999999999</v>
      </c>
      <c r="R253" s="750">
        <v>15850.05</v>
      </c>
      <c r="S253" s="750">
        <v>74.239999999999995</v>
      </c>
      <c r="T253" s="750">
        <v>72.680000000000007</v>
      </c>
      <c r="U253" s="596">
        <f t="shared" si="3"/>
        <v>68.320000000000007</v>
      </c>
      <c r="V253" s="750">
        <v>74.239999999999995</v>
      </c>
      <c r="W253" s="468" t="s">
        <v>684</v>
      </c>
      <c r="X253" s="468" t="s">
        <v>684</v>
      </c>
      <c r="Y253" s="468" t="s">
        <v>684</v>
      </c>
      <c r="Z253" s="468" t="s">
        <v>684</v>
      </c>
      <c r="AA253" s="304"/>
      <c r="AB253" s="443">
        <v>1.7299999999999999E-2</v>
      </c>
      <c r="AC253" s="443">
        <v>1.8800000000000001E-2</v>
      </c>
      <c r="AD253" s="377">
        <v>5.7799999999999997E-2</v>
      </c>
      <c r="AE253" s="377">
        <v>4.8099999999999997E-2</v>
      </c>
      <c r="AF253" s="443">
        <v>1.7500000000000002E-2</v>
      </c>
      <c r="AG253" s="93"/>
    </row>
    <row r="254" spans="1:39">
      <c r="A254" s="212">
        <v>43556</v>
      </c>
      <c r="B254" s="751">
        <v>0.67300000000000004</v>
      </c>
      <c r="C254" s="751">
        <v>0.51619999999999999</v>
      </c>
      <c r="D254" s="751">
        <v>0.94620000000000004</v>
      </c>
      <c r="E254" s="750">
        <v>75.11</v>
      </c>
      <c r="F254" s="751">
        <v>0.5988</v>
      </c>
      <c r="G254" s="751">
        <v>0.9</v>
      </c>
      <c r="H254" s="750">
        <v>768.11</v>
      </c>
      <c r="I254" s="751">
        <v>4.5206999999999997</v>
      </c>
      <c r="J254" s="751">
        <v>2.7667000000000002</v>
      </c>
      <c r="K254" s="751">
        <v>5.28</v>
      </c>
      <c r="L254" s="750">
        <v>9523.0499999999993</v>
      </c>
      <c r="M254" s="751">
        <v>21.417000000000002</v>
      </c>
      <c r="N254" s="751">
        <v>0.91239999999999999</v>
      </c>
      <c r="O254" s="751">
        <v>20.761600000000001</v>
      </c>
      <c r="P254" s="751">
        <v>46.702599999999997</v>
      </c>
      <c r="Q254" s="751">
        <v>35.046900000000001</v>
      </c>
      <c r="R254" s="750">
        <v>15621.82</v>
      </c>
      <c r="S254" s="750">
        <v>73.23</v>
      </c>
      <c r="T254" s="750">
        <v>71.53</v>
      </c>
      <c r="U254" s="596">
        <f t="shared" si="3"/>
        <v>67.300000000000011</v>
      </c>
      <c r="V254" s="750">
        <v>73.23</v>
      </c>
      <c r="W254" s="468" t="s">
        <v>684</v>
      </c>
      <c r="X254" s="468" t="s">
        <v>684</v>
      </c>
      <c r="Y254" s="468" t="s">
        <v>684</v>
      </c>
      <c r="Z254" s="468" t="s">
        <v>684</v>
      </c>
      <c r="AA254" s="304"/>
      <c r="AB254" s="443">
        <v>1.7000000000000001E-2</v>
      </c>
      <c r="AC254" s="443">
        <v>1.8100000000000002E-2</v>
      </c>
      <c r="AD254" s="377">
        <v>5.7799999999999997E-2</v>
      </c>
      <c r="AE254" s="377">
        <v>4.7800000000000002E-2</v>
      </c>
      <c r="AF254" s="443">
        <v>1.7500000000000002E-2</v>
      </c>
      <c r="AG254" s="93"/>
    </row>
    <row r="255" spans="1:39">
      <c r="A255" s="212">
        <v>43586</v>
      </c>
      <c r="B255" s="751">
        <v>0.65629999999999999</v>
      </c>
      <c r="C255" s="751">
        <v>0.51039999999999996</v>
      </c>
      <c r="D255" s="751">
        <v>0.94450000000000001</v>
      </c>
      <c r="E255" s="750">
        <v>72.25</v>
      </c>
      <c r="F255" s="751">
        <v>0.58660000000000001</v>
      </c>
      <c r="G255" s="751">
        <v>0.88300000000000001</v>
      </c>
      <c r="H255" s="750">
        <v>776.35</v>
      </c>
      <c r="I255" s="751">
        <v>4.4958</v>
      </c>
      <c r="J255" s="751">
        <v>2.7364999999999999</v>
      </c>
      <c r="K255" s="751">
        <v>5.1506999999999996</v>
      </c>
      <c r="L255" s="750">
        <v>9438.4599999999991</v>
      </c>
      <c r="M255" s="751">
        <v>20.873000000000001</v>
      </c>
      <c r="N255" s="751">
        <v>0.89939999999999998</v>
      </c>
      <c r="O255" s="751">
        <v>20.485900000000001</v>
      </c>
      <c r="P255" s="751">
        <v>45.805</v>
      </c>
      <c r="Q255" s="751">
        <v>34.290700000000001</v>
      </c>
      <c r="R255" s="750">
        <v>15328.32</v>
      </c>
      <c r="S255" s="750">
        <v>72.260000000000005</v>
      </c>
      <c r="T255" s="750">
        <v>70.569999999999993</v>
      </c>
      <c r="U255" s="596">
        <f t="shared" si="3"/>
        <v>65.63</v>
      </c>
      <c r="V255" s="750">
        <v>72.260000000000005</v>
      </c>
      <c r="W255" s="468" t="s">
        <v>684</v>
      </c>
      <c r="X255" s="468" t="s">
        <v>684</v>
      </c>
      <c r="Y255" s="468" t="s">
        <v>684</v>
      </c>
      <c r="Z255" s="468" t="s">
        <v>684</v>
      </c>
      <c r="AA255" s="304"/>
      <c r="AB255" s="443">
        <v>1.5100000000000001E-2</v>
      </c>
      <c r="AC255" s="443">
        <v>1.72E-2</v>
      </c>
      <c r="AD255" s="377">
        <v>5.74E-2</v>
      </c>
      <c r="AE255" s="377">
        <v>4.7300000000000002E-2</v>
      </c>
      <c r="AF255" s="524">
        <v>1.4999999999999999E-2</v>
      </c>
      <c r="AG255" s="93"/>
    </row>
    <row r="256" spans="1:39">
      <c r="A256" s="212">
        <v>43617</v>
      </c>
      <c r="B256" s="751">
        <v>0.65969999999999995</v>
      </c>
      <c r="C256" s="751">
        <v>0.52039999999999997</v>
      </c>
      <c r="D256" s="751">
        <v>0.95009999999999994</v>
      </c>
      <c r="E256" s="750">
        <v>71.260000000000005</v>
      </c>
      <c r="F256" s="751">
        <v>0.58399999999999996</v>
      </c>
      <c r="G256" s="751">
        <v>0.87660000000000005</v>
      </c>
      <c r="H256" s="750">
        <v>774.29</v>
      </c>
      <c r="I256" s="751">
        <v>4.5529999999999999</v>
      </c>
      <c r="J256" s="751">
        <v>2.7454999999999998</v>
      </c>
      <c r="K256" s="751">
        <v>5.1631</v>
      </c>
      <c r="L256" s="750">
        <v>9387.4</v>
      </c>
      <c r="M256" s="751">
        <v>20.5306</v>
      </c>
      <c r="N256" s="751">
        <v>0.89880000000000004</v>
      </c>
      <c r="O256" s="751">
        <v>20.652000000000001</v>
      </c>
      <c r="P256" s="751">
        <v>45.8142</v>
      </c>
      <c r="Q256" s="751">
        <v>34.130699999999997</v>
      </c>
      <c r="R256" s="750">
        <v>15400.44</v>
      </c>
      <c r="S256" s="750">
        <v>72.510000000000005</v>
      </c>
      <c r="T256" s="750">
        <v>70.88</v>
      </c>
      <c r="U256" s="596">
        <f t="shared" si="3"/>
        <v>65.97</v>
      </c>
      <c r="V256" s="750">
        <v>72.510000000000005</v>
      </c>
      <c r="W256" s="468" t="s">
        <v>684</v>
      </c>
      <c r="X256" s="468" t="s">
        <v>684</v>
      </c>
      <c r="Y256" s="468" t="s">
        <v>684</v>
      </c>
      <c r="Z256" s="468" t="s">
        <v>684</v>
      </c>
      <c r="AA256" s="304"/>
      <c r="AB256" s="443">
        <v>1.4500000000000001E-2</v>
      </c>
      <c r="AC256" s="443">
        <v>1.6E-2</v>
      </c>
      <c r="AD256" s="377">
        <v>5.7299999999999997E-2</v>
      </c>
      <c r="AE256" s="377">
        <v>4.6899999999999997E-2</v>
      </c>
      <c r="AF256" s="443">
        <v>1.4999999999999999E-2</v>
      </c>
      <c r="AG256" s="93"/>
    </row>
    <row r="257" spans="1:33">
      <c r="A257" s="212">
        <v>43647</v>
      </c>
      <c r="B257" s="751">
        <v>0.66839999999999999</v>
      </c>
      <c r="C257" s="751">
        <v>0.53539999999999999</v>
      </c>
      <c r="D257" s="751">
        <v>0.95660000000000001</v>
      </c>
      <c r="E257" s="750">
        <v>72.319999999999993</v>
      </c>
      <c r="F257" s="751">
        <v>0.59550000000000003</v>
      </c>
      <c r="G257" s="751">
        <v>0.87539999999999996</v>
      </c>
      <c r="H257" s="750">
        <v>786.4</v>
      </c>
      <c r="I257" s="751">
        <v>4.5968</v>
      </c>
      <c r="J257" s="751">
        <v>2.7568000000000001</v>
      </c>
      <c r="K257" s="751">
        <v>5.2214999999999998</v>
      </c>
      <c r="L257" s="750">
        <v>9388.08</v>
      </c>
      <c r="M257" s="751">
        <v>20.589200000000002</v>
      </c>
      <c r="N257" s="751">
        <v>0.90949999999999998</v>
      </c>
      <c r="O257" s="751">
        <v>20.773199999999999</v>
      </c>
      <c r="P257" s="751">
        <v>45.973399999999998</v>
      </c>
      <c r="Q257" s="751">
        <v>34.174599999999998</v>
      </c>
      <c r="R257" s="750">
        <v>15524.26</v>
      </c>
      <c r="S257" s="750">
        <v>73.319999999999993</v>
      </c>
      <c r="T257" s="750">
        <v>71.73</v>
      </c>
      <c r="U257" s="596">
        <f t="shared" si="3"/>
        <v>66.84</v>
      </c>
      <c r="V257" s="750">
        <v>73.319999999999993</v>
      </c>
      <c r="W257" s="468" t="s">
        <v>684</v>
      </c>
      <c r="X257" s="468" t="s">
        <v>684</v>
      </c>
      <c r="Y257" s="468" t="s">
        <v>684</v>
      </c>
      <c r="Z257" s="468" t="s">
        <v>684</v>
      </c>
      <c r="AA257" s="304"/>
      <c r="AB257" s="443">
        <v>1.43E-2</v>
      </c>
      <c r="AC257" s="443">
        <v>1.55E-2</v>
      </c>
      <c r="AD257" s="377">
        <v>5.7299999999999997E-2</v>
      </c>
      <c r="AE257" s="377">
        <v>4.6699999999999998E-2</v>
      </c>
      <c r="AF257" s="443">
        <v>1.4999999999999999E-2</v>
      </c>
      <c r="AG257" s="93"/>
    </row>
    <row r="258" spans="1:33">
      <c r="A258" s="212">
        <v>43678</v>
      </c>
      <c r="B258" s="751">
        <v>0.64359999999999995</v>
      </c>
      <c r="C258" s="751">
        <v>0.52980000000000005</v>
      </c>
      <c r="D258" s="751">
        <v>0.95030000000000003</v>
      </c>
      <c r="E258" s="750">
        <v>68.400000000000006</v>
      </c>
      <c r="F258" s="751">
        <v>0.57830000000000004</v>
      </c>
      <c r="G258" s="751">
        <v>0.85399999999999998</v>
      </c>
      <c r="H258" s="750">
        <v>779.01</v>
      </c>
      <c r="I258" s="751">
        <v>4.5445000000000002</v>
      </c>
      <c r="J258" s="751">
        <v>2.6947999999999999</v>
      </c>
      <c r="K258" s="751">
        <v>5.0461999999999998</v>
      </c>
      <c r="L258" s="750">
        <v>9166.93</v>
      </c>
      <c r="M258" s="751">
        <v>19.8003</v>
      </c>
      <c r="N258" s="751">
        <v>0.89119999999999999</v>
      </c>
      <c r="O258" s="751">
        <v>20.204899999999999</v>
      </c>
      <c r="P258" s="751">
        <v>45.703699999999998</v>
      </c>
      <c r="Q258" s="751">
        <v>33.546599999999998</v>
      </c>
      <c r="R258" s="750">
        <v>14941.96</v>
      </c>
      <c r="S258" s="750">
        <v>71.760000000000005</v>
      </c>
      <c r="T258" s="750">
        <v>70.23</v>
      </c>
      <c r="U258" s="596">
        <f t="shared" si="3"/>
        <v>64.36</v>
      </c>
      <c r="V258" s="750">
        <v>71.760000000000005</v>
      </c>
      <c r="W258" s="468" t="s">
        <v>684</v>
      </c>
      <c r="X258" s="468" t="s">
        <v>684</v>
      </c>
      <c r="Y258" s="468" t="s">
        <v>684</v>
      </c>
      <c r="Z258" s="468" t="s">
        <v>684</v>
      </c>
      <c r="AA258" s="304"/>
      <c r="AB258" s="443">
        <v>1.0999999999999999E-2</v>
      </c>
      <c r="AC258" s="443">
        <v>1.2500000000000001E-2</v>
      </c>
      <c r="AD258" s="377">
        <v>5.4899999999999997E-2</v>
      </c>
      <c r="AE258" s="377">
        <v>4.5900000000000003E-2</v>
      </c>
      <c r="AF258" s="658">
        <v>0.01</v>
      </c>
      <c r="AG258" s="93"/>
    </row>
    <row r="259" spans="1:33">
      <c r="A259" s="212">
        <v>43709</v>
      </c>
      <c r="B259" s="751">
        <v>0.63419999999999999</v>
      </c>
      <c r="C259" s="751">
        <v>0.51370000000000005</v>
      </c>
      <c r="D259" s="751">
        <v>0.93210000000000004</v>
      </c>
      <c r="E259" s="750">
        <v>68.14</v>
      </c>
      <c r="F259" s="751">
        <v>0.57599999999999996</v>
      </c>
      <c r="G259" s="751">
        <v>0.84009999999999996</v>
      </c>
      <c r="H259" s="750">
        <v>758.81</v>
      </c>
      <c r="I259" s="751">
        <v>4.5140000000000002</v>
      </c>
      <c r="J259" s="751">
        <v>2.6545999999999998</v>
      </c>
      <c r="K259" s="751">
        <v>4.9692999999999996</v>
      </c>
      <c r="L259" s="750">
        <v>8947.2099999999991</v>
      </c>
      <c r="M259" s="751">
        <v>19.3901</v>
      </c>
      <c r="N259" s="751">
        <v>0.87539999999999996</v>
      </c>
      <c r="O259" s="751">
        <v>19.7334</v>
      </c>
      <c r="P259" s="751">
        <v>45.278500000000001</v>
      </c>
      <c r="Q259" s="751">
        <v>33.043300000000002</v>
      </c>
      <c r="R259" s="750">
        <v>14714.7</v>
      </c>
      <c r="S259" s="750">
        <v>70.78</v>
      </c>
      <c r="T259" s="750">
        <v>69.3</v>
      </c>
      <c r="U259" s="596">
        <f t="shared" si="3"/>
        <v>63.42</v>
      </c>
      <c r="V259" s="750">
        <v>70.78</v>
      </c>
      <c r="W259" s="468" t="s">
        <v>684</v>
      </c>
      <c r="X259" s="468" t="s">
        <v>684</v>
      </c>
      <c r="Y259" s="468" t="s">
        <v>684</v>
      </c>
      <c r="Z259" s="468" t="s">
        <v>684</v>
      </c>
      <c r="AA259" s="304"/>
      <c r="AB259" s="443">
        <v>9.5999999999999992E-3</v>
      </c>
      <c r="AC259" s="443">
        <v>1.15E-2</v>
      </c>
      <c r="AD259" s="377">
        <v>5.45E-2</v>
      </c>
      <c r="AE259" s="377">
        <v>4.48E-2</v>
      </c>
      <c r="AF259" s="443">
        <v>0.01</v>
      </c>
      <c r="AG259" s="93"/>
    </row>
    <row r="260" spans="1:33">
      <c r="A260" s="212">
        <v>43739</v>
      </c>
      <c r="B260" s="751">
        <v>0.63349999999999995</v>
      </c>
      <c r="C260" s="751">
        <v>0.50229999999999997</v>
      </c>
      <c r="D260" s="751">
        <v>0.93259999999999998</v>
      </c>
      <c r="E260" s="750">
        <v>68.489999999999995</v>
      </c>
      <c r="F260" s="751">
        <v>0.57340000000000002</v>
      </c>
      <c r="G260" s="751">
        <v>0.83620000000000005</v>
      </c>
      <c r="H260" s="750">
        <v>750.66</v>
      </c>
      <c r="I260" s="751">
        <v>4.4977999999999998</v>
      </c>
      <c r="J260" s="751">
        <v>2.6526000000000001</v>
      </c>
      <c r="K260" s="751">
        <v>4.9673999999999996</v>
      </c>
      <c r="L260" s="750">
        <v>8946.82</v>
      </c>
      <c r="M260" s="751">
        <v>19.238299999999999</v>
      </c>
      <c r="N260" s="751">
        <v>0.86880000000000002</v>
      </c>
      <c r="O260" s="751">
        <v>19.475100000000001</v>
      </c>
      <c r="P260" s="751">
        <v>45.010199999999998</v>
      </c>
      <c r="Q260" s="751">
        <v>32.611199999999997</v>
      </c>
      <c r="R260" s="750">
        <v>14698.34</v>
      </c>
      <c r="S260" s="750">
        <v>70.53</v>
      </c>
      <c r="T260" s="750">
        <v>68.98</v>
      </c>
      <c r="U260" s="596">
        <f t="shared" si="3"/>
        <v>63.349999999999994</v>
      </c>
      <c r="V260" s="750">
        <v>70.53</v>
      </c>
      <c r="W260" s="468" t="s">
        <v>684</v>
      </c>
      <c r="X260" s="468" t="s">
        <v>684</v>
      </c>
      <c r="Y260" s="468" t="s">
        <v>684</v>
      </c>
      <c r="Z260" s="468" t="s">
        <v>684</v>
      </c>
      <c r="AA260" s="304"/>
      <c r="AB260" s="443">
        <v>9.7000000000000003E-3</v>
      </c>
      <c r="AC260" s="443">
        <v>1.0500000000000001E-2</v>
      </c>
      <c r="AD260" s="377">
        <v>5.45E-2</v>
      </c>
      <c r="AE260" s="377">
        <v>4.41E-2</v>
      </c>
      <c r="AF260" s="443">
        <v>0.01</v>
      </c>
      <c r="AG260" s="93"/>
    </row>
    <row r="261" spans="1:33">
      <c r="A261" s="212">
        <v>43770</v>
      </c>
      <c r="B261" s="751">
        <v>0.63990000000000002</v>
      </c>
      <c r="C261" s="751">
        <v>0.4965</v>
      </c>
      <c r="D261" s="751">
        <v>0.93710000000000004</v>
      </c>
      <c r="E261" s="750">
        <v>69.64</v>
      </c>
      <c r="F261" s="751">
        <v>0.57879999999999998</v>
      </c>
      <c r="G261" s="751">
        <v>0.84689999999999999</v>
      </c>
      <c r="H261" s="750">
        <v>747.64</v>
      </c>
      <c r="I261" s="751">
        <v>4.4915000000000003</v>
      </c>
      <c r="J261" s="751">
        <v>2.6608999999999998</v>
      </c>
      <c r="K261" s="751">
        <v>5.0098000000000003</v>
      </c>
      <c r="L261" s="750">
        <v>8994.93</v>
      </c>
      <c r="M261" s="751">
        <v>19.3507</v>
      </c>
      <c r="N261" s="751">
        <v>0.87129999999999996</v>
      </c>
      <c r="O261" s="751">
        <v>19.4938</v>
      </c>
      <c r="P261" s="751">
        <v>45.712299999999999</v>
      </c>
      <c r="Q261" s="751">
        <v>32.460799999999999</v>
      </c>
      <c r="R261" s="750">
        <v>14844.93</v>
      </c>
      <c r="S261" s="750">
        <v>70.86</v>
      </c>
      <c r="T261" s="750">
        <v>69.27</v>
      </c>
      <c r="U261" s="596">
        <f t="shared" si="3"/>
        <v>63.99</v>
      </c>
      <c r="V261" s="750">
        <v>70.86</v>
      </c>
      <c r="W261" s="468" t="s">
        <v>684</v>
      </c>
      <c r="X261" s="468" t="s">
        <v>684</v>
      </c>
      <c r="Y261" s="468" t="s">
        <v>684</v>
      </c>
      <c r="Z261" s="468" t="s">
        <v>684</v>
      </c>
      <c r="AA261" s="304"/>
      <c r="AB261" s="443">
        <v>9.9000000000000008E-3</v>
      </c>
      <c r="AC261" s="443">
        <v>1.18E-2</v>
      </c>
      <c r="AD261" s="377">
        <v>5.45E-2</v>
      </c>
      <c r="AE261" s="377">
        <v>4.4200000000000003E-2</v>
      </c>
      <c r="AF261" s="443">
        <v>0.01</v>
      </c>
      <c r="AG261" s="93"/>
    </row>
    <row r="262" spans="1:33">
      <c r="A262" s="212">
        <v>43800</v>
      </c>
      <c r="B262" s="751">
        <v>0.65849999999999997</v>
      </c>
      <c r="C262" s="751">
        <v>0.50239999999999996</v>
      </c>
      <c r="D262" s="751">
        <v>0.95789999999999997</v>
      </c>
      <c r="E262" s="750">
        <v>71.88</v>
      </c>
      <c r="F262" s="751">
        <v>0.5927</v>
      </c>
      <c r="G262" s="751">
        <v>0.86799999999999999</v>
      </c>
      <c r="H262" s="750">
        <v>774.17</v>
      </c>
      <c r="I262" s="751">
        <v>4.6234000000000002</v>
      </c>
      <c r="J262" s="751">
        <v>2.7324000000000002</v>
      </c>
      <c r="K262" s="751">
        <v>5.1416000000000004</v>
      </c>
      <c r="L262" s="750">
        <v>9230.19</v>
      </c>
      <c r="M262" s="751">
        <v>19.900700000000001</v>
      </c>
      <c r="N262" s="751">
        <v>0.89400000000000002</v>
      </c>
      <c r="O262" s="751">
        <v>19.9621</v>
      </c>
      <c r="P262" s="751">
        <v>46.880800000000001</v>
      </c>
      <c r="Q262" s="751">
        <v>33.432299999999998</v>
      </c>
      <c r="R262" s="750">
        <v>15260.28</v>
      </c>
      <c r="S262" s="750">
        <v>72.73</v>
      </c>
      <c r="T262" s="750">
        <v>71.150000000000006</v>
      </c>
      <c r="U262" s="596">
        <f t="shared" si="3"/>
        <v>65.849999999999994</v>
      </c>
      <c r="V262" s="750">
        <v>72.73</v>
      </c>
      <c r="W262" s="468" t="s">
        <v>684</v>
      </c>
      <c r="X262" s="468" t="s">
        <v>684</v>
      </c>
      <c r="Y262" s="468" t="s">
        <v>684</v>
      </c>
      <c r="Z262" s="468" t="s">
        <v>684</v>
      </c>
      <c r="AA262" s="304"/>
      <c r="AB262" s="443">
        <v>9.4999999999999998E-3</v>
      </c>
      <c r="AC262" s="443">
        <v>1.23E-2</v>
      </c>
      <c r="AD262" s="377">
        <v>5.45E-2</v>
      </c>
      <c r="AE262" s="377">
        <v>4.4400000000000002E-2</v>
      </c>
      <c r="AF262" s="443">
        <v>0.01</v>
      </c>
      <c r="AG262" s="93"/>
    </row>
    <row r="263" spans="1:33">
      <c r="A263" s="212">
        <v>43831</v>
      </c>
      <c r="B263" s="751">
        <v>0.66069999999999995</v>
      </c>
      <c r="C263" s="751">
        <v>0.50549999999999995</v>
      </c>
      <c r="D263" s="751">
        <v>0.96299999999999997</v>
      </c>
      <c r="E263" s="750">
        <v>72.23</v>
      </c>
      <c r="F263" s="751">
        <v>0.59519999999999995</v>
      </c>
      <c r="G263" s="751">
        <v>0.86409999999999998</v>
      </c>
      <c r="H263" s="750">
        <v>770.42</v>
      </c>
      <c r="I263" s="751">
        <v>4.5716999999999999</v>
      </c>
      <c r="J263" s="751">
        <v>2.6949000000000001</v>
      </c>
      <c r="K263" s="751">
        <v>5.1360999999999999</v>
      </c>
      <c r="L263" s="750">
        <v>9063.1299999999992</v>
      </c>
      <c r="M263" s="751">
        <v>20.1051</v>
      </c>
      <c r="N263" s="751">
        <v>0.89259999999999995</v>
      </c>
      <c r="O263" s="751">
        <v>19.8169</v>
      </c>
      <c r="P263" s="751">
        <v>47.097700000000003</v>
      </c>
      <c r="Q263" s="751">
        <v>33.588900000000002</v>
      </c>
      <c r="R263" s="750">
        <v>15310.08</v>
      </c>
      <c r="S263" s="750">
        <v>72.67</v>
      </c>
      <c r="T263" s="750">
        <v>71.180000000000007</v>
      </c>
      <c r="U263" s="596">
        <f t="shared" si="3"/>
        <v>66.069999999999993</v>
      </c>
      <c r="V263" s="750">
        <v>72.67</v>
      </c>
      <c r="W263" s="468" t="s">
        <v>684</v>
      </c>
      <c r="X263" s="468" t="s">
        <v>684</v>
      </c>
      <c r="Y263" s="468" t="s">
        <v>684</v>
      </c>
      <c r="Z263" s="468" t="s">
        <v>684</v>
      </c>
      <c r="AA263" s="304"/>
      <c r="AB263" s="443">
        <v>9.1999999999999998E-3</v>
      </c>
      <c r="AC263" s="443">
        <v>1.2699999999999999E-2</v>
      </c>
      <c r="AD263" s="377">
        <v>5.45E-2</v>
      </c>
      <c r="AE263" s="377">
        <v>4.4400000000000002E-2</v>
      </c>
      <c r="AF263" s="443">
        <v>0.01</v>
      </c>
      <c r="AG263" s="93"/>
    </row>
    <row r="264" spans="1:33">
      <c r="A264" s="212">
        <v>43862</v>
      </c>
      <c r="B264" s="751">
        <v>0.63959999999999995</v>
      </c>
      <c r="C264" s="751">
        <v>0.49309999999999998</v>
      </c>
      <c r="D264" s="751">
        <v>0.95899999999999996</v>
      </c>
      <c r="E264" s="750">
        <v>70.37</v>
      </c>
      <c r="F264" s="751">
        <v>0.58660000000000001</v>
      </c>
      <c r="G264" s="751">
        <v>0.84940000000000004</v>
      </c>
      <c r="H264" s="750">
        <v>764.94</v>
      </c>
      <c r="I264" s="751">
        <v>4.4737</v>
      </c>
      <c r="J264" s="751">
        <v>2.6616</v>
      </c>
      <c r="K264" s="751">
        <v>4.9725999999999999</v>
      </c>
      <c r="L264" s="750">
        <v>8784.33</v>
      </c>
      <c r="M264" s="751">
        <v>20.0396</v>
      </c>
      <c r="N264" s="751">
        <v>0.88859999999999995</v>
      </c>
      <c r="O264" s="751">
        <v>19.2897</v>
      </c>
      <c r="P264" s="751">
        <v>45.709299999999999</v>
      </c>
      <c r="Q264" s="751">
        <v>32.467700000000001</v>
      </c>
      <c r="R264" s="750">
        <v>14865.2</v>
      </c>
      <c r="S264" s="750">
        <v>71.37</v>
      </c>
      <c r="T264" s="750">
        <v>69.849999999999994</v>
      </c>
      <c r="U264" s="596">
        <f t="shared" si="3"/>
        <v>63.959999999999994</v>
      </c>
      <c r="V264" s="750">
        <v>71.37</v>
      </c>
      <c r="W264" s="468" t="s">
        <v>684</v>
      </c>
      <c r="X264" s="468" t="s">
        <v>684</v>
      </c>
      <c r="Y264" s="468" t="s">
        <v>684</v>
      </c>
      <c r="Z264" s="468" t="s">
        <v>684</v>
      </c>
      <c r="AA264" s="304"/>
      <c r="AB264" s="443">
        <v>9.2999999999999992E-3</v>
      </c>
      <c r="AC264" s="443">
        <v>1.18E-2</v>
      </c>
      <c r="AD264" s="377">
        <v>5.45E-2</v>
      </c>
      <c r="AE264" s="377">
        <v>4.4499999999999998E-2</v>
      </c>
      <c r="AF264" s="443">
        <v>0.01</v>
      </c>
      <c r="AG264" s="93"/>
    </row>
    <row r="265" spans="1:33">
      <c r="A265" s="572">
        <v>43891</v>
      </c>
      <c r="B265" s="751">
        <v>0.6048</v>
      </c>
      <c r="C265" s="751">
        <v>0.48899999999999999</v>
      </c>
      <c r="D265" s="751">
        <v>0.97209999999999996</v>
      </c>
      <c r="E265" s="750">
        <v>65.06</v>
      </c>
      <c r="F265" s="751">
        <v>0.54649999999999999</v>
      </c>
      <c r="G265" s="751">
        <v>0.84199999999999997</v>
      </c>
      <c r="H265" s="750">
        <v>737.44</v>
      </c>
      <c r="I265" s="751">
        <v>4.242</v>
      </c>
      <c r="J265" s="751">
        <v>2.5981000000000001</v>
      </c>
      <c r="K265" s="751">
        <v>4.6974</v>
      </c>
      <c r="L265" s="750">
        <v>9146.2000000000007</v>
      </c>
      <c r="M265" s="751">
        <v>19.380500000000001</v>
      </c>
      <c r="N265" s="751">
        <v>0.85609999999999997</v>
      </c>
      <c r="O265" s="751">
        <v>18.245799999999999</v>
      </c>
      <c r="P265" s="751">
        <v>44.9437</v>
      </c>
      <c r="Q265" s="751">
        <v>30.795400000000001</v>
      </c>
      <c r="R265" s="750">
        <v>14114.88</v>
      </c>
      <c r="S265" s="750">
        <v>68.77</v>
      </c>
      <c r="T265" s="750">
        <v>67.66</v>
      </c>
      <c r="U265" s="596">
        <f t="shared" si="3"/>
        <v>60.480000000000004</v>
      </c>
      <c r="V265" s="750">
        <v>68.77</v>
      </c>
      <c r="W265" s="468" t="s">
        <v>684</v>
      </c>
      <c r="X265" s="468" t="s">
        <v>684</v>
      </c>
      <c r="Y265" s="468" t="s">
        <v>684</v>
      </c>
      <c r="Z265" s="468" t="s">
        <v>684</v>
      </c>
      <c r="AA265" s="304"/>
      <c r="AB265" s="443">
        <v>5.5999999999999999E-3</v>
      </c>
      <c r="AC265" s="443">
        <v>7.1000000000000004E-3</v>
      </c>
      <c r="AD265" s="377">
        <v>4.8099999999999997E-2</v>
      </c>
      <c r="AE265" s="377">
        <v>4.2200000000000001E-2</v>
      </c>
      <c r="AF265" s="685">
        <v>2.5000000000000001E-3</v>
      </c>
      <c r="AG265" s="93"/>
    </row>
    <row r="266" spans="1:33">
      <c r="A266" s="212">
        <v>43922</v>
      </c>
      <c r="B266" s="751">
        <v>0.59940000000000004</v>
      </c>
      <c r="C266" s="751">
        <v>0.48299999999999998</v>
      </c>
      <c r="D266" s="751">
        <v>0.95420000000000005</v>
      </c>
      <c r="E266" s="750">
        <v>64.599999999999994</v>
      </c>
      <c r="F266" s="751">
        <v>0.5514</v>
      </c>
      <c r="G266" s="751">
        <v>0.84309999999999996</v>
      </c>
      <c r="H266" s="750">
        <v>734.39</v>
      </c>
      <c r="I266" s="751">
        <v>4.2423999999999999</v>
      </c>
      <c r="J266" s="751">
        <v>2.6105999999999998</v>
      </c>
      <c r="K266" s="751">
        <v>4.6462000000000003</v>
      </c>
      <c r="L266" s="750">
        <v>9477.1200000000008</v>
      </c>
      <c r="M266" s="751">
        <v>19.573699999999999</v>
      </c>
      <c r="N266" s="751">
        <v>0.85399999999999998</v>
      </c>
      <c r="O266" s="751">
        <v>18.038699999999999</v>
      </c>
      <c r="P266" s="751">
        <v>45.669800000000002</v>
      </c>
      <c r="Q266" s="751">
        <v>30.395600000000002</v>
      </c>
      <c r="R266" s="750">
        <v>14077.85</v>
      </c>
      <c r="S266" s="750">
        <v>68.489999999999995</v>
      </c>
      <c r="T266" s="750">
        <v>67.650000000000006</v>
      </c>
      <c r="U266" s="596">
        <f t="shared" si="3"/>
        <v>59.940000000000005</v>
      </c>
      <c r="V266" s="750">
        <v>68.489999999999995</v>
      </c>
      <c r="W266" s="468" t="s">
        <v>684</v>
      </c>
      <c r="X266" s="468" t="s">
        <v>684</v>
      </c>
      <c r="Y266" s="468" t="s">
        <v>684</v>
      </c>
      <c r="Z266" s="468" t="s">
        <v>684</v>
      </c>
      <c r="AA266" s="304"/>
      <c r="AB266" s="443">
        <v>2.5999999999999999E-3</v>
      </c>
      <c r="AC266" s="443">
        <v>3.8999999999999998E-3</v>
      </c>
      <c r="AD266" s="377">
        <v>4.7800000000000002E-2</v>
      </c>
      <c r="AE266" s="377">
        <v>4.19E-2</v>
      </c>
      <c r="AF266" s="443">
        <v>2.5000000000000001E-3</v>
      </c>
      <c r="AG266" s="93"/>
    </row>
    <row r="267" spans="1:33">
      <c r="A267" s="212">
        <v>43952</v>
      </c>
      <c r="B267" s="751">
        <v>0.60850000000000004</v>
      </c>
      <c r="C267" s="751">
        <v>0.4945</v>
      </c>
      <c r="D267" s="751">
        <v>0.93469999999999998</v>
      </c>
      <c r="E267" s="750">
        <v>65.22</v>
      </c>
      <c r="F267" s="751">
        <v>0.55830000000000002</v>
      </c>
      <c r="G267" s="751">
        <v>0.85060000000000002</v>
      </c>
      <c r="H267" s="750">
        <v>747.73</v>
      </c>
      <c r="I267" s="751">
        <v>4.3212999999999999</v>
      </c>
      <c r="J267" s="751">
        <v>2.641</v>
      </c>
      <c r="K267" s="751">
        <v>4.7169999999999996</v>
      </c>
      <c r="L267" s="750">
        <v>9041.85</v>
      </c>
      <c r="M267" s="751">
        <v>19.524999999999999</v>
      </c>
      <c r="N267" s="751">
        <v>0.8629</v>
      </c>
      <c r="O267" s="751">
        <v>18.201799999999999</v>
      </c>
      <c r="P267" s="751">
        <v>46.0276</v>
      </c>
      <c r="Q267" s="751">
        <v>30.760300000000001</v>
      </c>
      <c r="R267" s="750">
        <v>14209.46</v>
      </c>
      <c r="S267" s="750">
        <v>68.94</v>
      </c>
      <c r="T267" s="750">
        <v>68.14</v>
      </c>
      <c r="U267" s="596">
        <f t="shared" si="3"/>
        <v>60.85</v>
      </c>
      <c r="V267" s="750">
        <v>68.94</v>
      </c>
      <c r="W267" s="468" t="s">
        <v>684</v>
      </c>
      <c r="X267" s="468" t="s">
        <v>684</v>
      </c>
      <c r="Y267" s="468" t="s">
        <v>684</v>
      </c>
      <c r="Z267" s="468" t="s">
        <v>684</v>
      </c>
      <c r="AA267" s="304"/>
      <c r="AB267" s="443">
        <v>2.5000000000000001E-3</v>
      </c>
      <c r="AC267" s="443">
        <v>2.5999999999999999E-3</v>
      </c>
      <c r="AD267" s="443">
        <v>4.7500000000000001E-2</v>
      </c>
      <c r="AE267" s="443">
        <v>3.9199999999999999E-2</v>
      </c>
      <c r="AF267" s="443">
        <v>2.5000000000000001E-3</v>
      </c>
      <c r="AG267" s="93"/>
    </row>
    <row r="268" spans="1:33">
      <c r="A268" s="212">
        <v>43983</v>
      </c>
      <c r="B268" s="751">
        <v>0.64459999999999995</v>
      </c>
      <c r="C268" s="751">
        <v>0.51429999999999998</v>
      </c>
      <c r="D268" s="751">
        <v>0.9345</v>
      </c>
      <c r="E268" s="750">
        <v>69.33</v>
      </c>
      <c r="F268" s="751">
        <v>0.57240000000000002</v>
      </c>
      <c r="G268" s="751">
        <v>0.87339999999999995</v>
      </c>
      <c r="H268" s="750">
        <v>778.43</v>
      </c>
      <c r="I268" s="751">
        <v>4.5675999999999997</v>
      </c>
      <c r="J268" s="751">
        <v>2.7551999999999999</v>
      </c>
      <c r="K268" s="751">
        <v>4.9960000000000004</v>
      </c>
      <c r="L268" s="750">
        <v>9082.8799999999992</v>
      </c>
      <c r="M268" s="751">
        <v>20.0853</v>
      </c>
      <c r="N268" s="751">
        <v>0.8982</v>
      </c>
      <c r="O268" s="751">
        <v>19.123899999999999</v>
      </c>
      <c r="P268" s="751">
        <v>48.836199999999998</v>
      </c>
      <c r="Q268" s="751">
        <v>32.262300000000003</v>
      </c>
      <c r="R268" s="750">
        <v>14971.62</v>
      </c>
      <c r="S268" s="750">
        <v>71.599999999999994</v>
      </c>
      <c r="T268" s="750">
        <v>70.510000000000005</v>
      </c>
      <c r="U268" s="596">
        <f t="shared" si="3"/>
        <v>64.459999999999994</v>
      </c>
      <c r="V268" s="750">
        <v>71.599999999999994</v>
      </c>
      <c r="W268" s="468" t="s">
        <v>684</v>
      </c>
      <c r="X268" s="468" t="s">
        <v>684</v>
      </c>
      <c r="Y268" s="468" t="s">
        <v>684</v>
      </c>
      <c r="Z268" s="468" t="s">
        <v>684</v>
      </c>
      <c r="AA268" s="304"/>
      <c r="AB268" s="443">
        <v>2.3E-3</v>
      </c>
      <c r="AC268" s="443">
        <v>2.8E-3</v>
      </c>
      <c r="AD268" s="443">
        <v>4.6199999999999998E-2</v>
      </c>
      <c r="AE268" s="443">
        <v>3.7400000000000003E-2</v>
      </c>
      <c r="AF268" s="443">
        <v>2.5000000000000001E-3</v>
      </c>
      <c r="AG268" s="93"/>
    </row>
    <row r="269" spans="1:33">
      <c r="A269" s="212">
        <v>44013</v>
      </c>
      <c r="B269" s="751">
        <v>0.65859999999999996</v>
      </c>
      <c r="C269" s="751">
        <v>0.52029999999999998</v>
      </c>
      <c r="D269" s="751">
        <v>0.93689999999999996</v>
      </c>
      <c r="E269" s="750">
        <v>70.31</v>
      </c>
      <c r="F269" s="751">
        <v>0.57489999999999997</v>
      </c>
      <c r="G269" s="751">
        <v>0.88939999999999997</v>
      </c>
      <c r="H269" s="750">
        <v>789.02</v>
      </c>
      <c r="I269" s="751">
        <v>4.6161000000000003</v>
      </c>
      <c r="J269" s="751">
        <v>2.8079999999999998</v>
      </c>
      <c r="K269" s="751">
        <v>5.1044</v>
      </c>
      <c r="L269" s="750">
        <v>9529.74</v>
      </c>
      <c r="M269" s="751">
        <v>20.691199999999998</v>
      </c>
      <c r="N269" s="751">
        <v>0.91379999999999995</v>
      </c>
      <c r="O269" s="751">
        <v>19.376100000000001</v>
      </c>
      <c r="P269" s="751">
        <v>49.388199999999998</v>
      </c>
      <c r="Q269" s="751">
        <v>32.548999999999999</v>
      </c>
      <c r="R269" s="750">
        <v>15270.7</v>
      </c>
      <c r="S269" s="750">
        <v>72.48</v>
      </c>
      <c r="T269" s="750">
        <v>71.23</v>
      </c>
      <c r="U269" s="596">
        <f t="shared" si="3"/>
        <v>65.86</v>
      </c>
      <c r="V269" s="750">
        <v>72.48</v>
      </c>
      <c r="W269" s="468" t="s">
        <v>684</v>
      </c>
      <c r="X269" s="468" t="s">
        <v>684</v>
      </c>
      <c r="Y269" s="468" t="s">
        <v>684</v>
      </c>
      <c r="Z269" s="468" t="s">
        <v>684</v>
      </c>
      <c r="AA269" s="304"/>
      <c r="AB269" s="443">
        <v>2.0999999999999999E-3</v>
      </c>
      <c r="AC269" s="443">
        <v>3.0000000000000001E-3</v>
      </c>
      <c r="AD269" s="443">
        <v>4.5999999999999999E-2</v>
      </c>
      <c r="AE269" s="443">
        <v>3.6999999999999998E-2</v>
      </c>
      <c r="AF269" s="443">
        <v>2.5000000000000001E-3</v>
      </c>
      <c r="AG269" s="93"/>
    </row>
    <row r="270" spans="1:33">
      <c r="A270" s="212">
        <v>44044</v>
      </c>
      <c r="B270" s="751">
        <v>0.65959999999999996</v>
      </c>
      <c r="C270" s="751">
        <v>0.50229999999999997</v>
      </c>
      <c r="D270" s="751">
        <v>0.91669999999999996</v>
      </c>
      <c r="E270" s="750">
        <v>69.94</v>
      </c>
      <c r="F270" s="751">
        <v>0.55769999999999997</v>
      </c>
      <c r="G270" s="751">
        <v>0.87350000000000005</v>
      </c>
      <c r="H270" s="750">
        <v>782.48</v>
      </c>
      <c r="I270" s="751">
        <v>4.5719000000000003</v>
      </c>
      <c r="J270" s="751">
        <v>2.7627999999999999</v>
      </c>
      <c r="K270" s="751">
        <v>5.1116999999999999</v>
      </c>
      <c r="L270" s="750">
        <v>9665.59</v>
      </c>
      <c r="M270" s="751">
        <v>20.5806</v>
      </c>
      <c r="N270" s="751">
        <v>0.90339999999999998</v>
      </c>
      <c r="O270" s="751">
        <v>19.374199999999998</v>
      </c>
      <c r="P270" s="751">
        <v>49.258899999999997</v>
      </c>
      <c r="Q270" s="751">
        <v>32.179600000000001</v>
      </c>
      <c r="R270" s="750">
        <v>15285.63</v>
      </c>
      <c r="S270" s="750">
        <v>71.569999999999993</v>
      </c>
      <c r="T270" s="750">
        <v>70.36</v>
      </c>
      <c r="U270" s="596">
        <f t="shared" si="3"/>
        <v>65.959999999999994</v>
      </c>
      <c r="V270" s="750">
        <v>71.569999999999993</v>
      </c>
      <c r="W270" s="468" t="s">
        <v>684</v>
      </c>
      <c r="X270" s="468" t="s">
        <v>684</v>
      </c>
      <c r="Y270" s="468" t="s">
        <v>684</v>
      </c>
      <c r="Z270" s="468" t="s">
        <v>684</v>
      </c>
      <c r="AA270" s="304"/>
      <c r="AB270" s="443">
        <v>1.5E-3</v>
      </c>
      <c r="AC270" s="443">
        <v>2.8999999999999998E-3</v>
      </c>
      <c r="AD270" s="443">
        <v>4.5999999999999999E-2</v>
      </c>
      <c r="AE270" s="443">
        <v>3.6799999999999999E-2</v>
      </c>
      <c r="AF270" s="443">
        <v>2.5000000000000001E-3</v>
      </c>
      <c r="AG270" s="93"/>
    </row>
    <row r="271" spans="1:33">
      <c r="A271" s="212">
        <v>44075</v>
      </c>
      <c r="B271" s="751">
        <v>0.66720000000000002</v>
      </c>
      <c r="C271" s="751">
        <v>0.51439999999999997</v>
      </c>
      <c r="D271" s="751">
        <v>0.92220000000000002</v>
      </c>
      <c r="E271" s="750">
        <v>70.47</v>
      </c>
      <c r="F271" s="751">
        <v>0.56569999999999998</v>
      </c>
      <c r="G271" s="751">
        <v>0.88129999999999997</v>
      </c>
      <c r="H271" s="750">
        <v>785.98</v>
      </c>
      <c r="I271" s="751">
        <v>4.5453000000000001</v>
      </c>
      <c r="J271" s="751">
        <v>2.7694000000000001</v>
      </c>
      <c r="K271" s="751">
        <v>5.1708999999999996</v>
      </c>
      <c r="L271" s="750">
        <v>9856.57</v>
      </c>
      <c r="M271" s="751">
        <v>20.914999999999999</v>
      </c>
      <c r="N271" s="751">
        <v>0.91110000000000002</v>
      </c>
      <c r="O271" s="751">
        <v>19.4802</v>
      </c>
      <c r="P271" s="751">
        <v>49.040500000000002</v>
      </c>
      <c r="Q271" s="751">
        <v>32.358600000000003</v>
      </c>
      <c r="R271" s="750">
        <v>15465.42</v>
      </c>
      <c r="S271" s="750">
        <v>72.010000000000005</v>
      </c>
      <c r="T271" s="750">
        <v>70.89</v>
      </c>
      <c r="U271" s="596">
        <f t="shared" si="3"/>
        <v>66.72</v>
      </c>
      <c r="V271" s="750">
        <v>72.010000000000005</v>
      </c>
      <c r="W271" s="468" t="s">
        <v>684</v>
      </c>
      <c r="X271" s="468" t="s">
        <v>684</v>
      </c>
      <c r="Y271" s="468" t="s">
        <v>684</v>
      </c>
      <c r="Z271" s="468" t="s">
        <v>684</v>
      </c>
      <c r="AA271" s="304"/>
      <c r="AB271" s="443">
        <v>2.5999999999999999E-3</v>
      </c>
      <c r="AC271" s="443">
        <v>3.0000000000000001E-3</v>
      </c>
      <c r="AD271" s="443">
        <v>4.5999999999999999E-2</v>
      </c>
      <c r="AE271" s="443">
        <v>3.6299999999999999E-2</v>
      </c>
      <c r="AF271" s="443">
        <v>2.5000000000000001E-3</v>
      </c>
      <c r="AG271" s="93"/>
    </row>
    <row r="272" spans="1:33">
      <c r="A272" s="212">
        <v>44105</v>
      </c>
      <c r="B272" s="751">
        <v>0.66320000000000001</v>
      </c>
      <c r="C272" s="751">
        <v>0.51119999999999999</v>
      </c>
      <c r="D272" s="751">
        <v>0.9304</v>
      </c>
      <c r="E272" s="750">
        <v>69.819999999999993</v>
      </c>
      <c r="F272" s="751">
        <v>0.56369999999999998</v>
      </c>
      <c r="G272" s="751">
        <v>0.87639999999999996</v>
      </c>
      <c r="H272" s="750">
        <v>760.67</v>
      </c>
      <c r="I272" s="751">
        <v>4.4707999999999997</v>
      </c>
      <c r="J272" s="751">
        <v>2.7538999999999998</v>
      </c>
      <c r="K272" s="751">
        <v>5.1398999999999999</v>
      </c>
      <c r="L272" s="750">
        <v>9755.68</v>
      </c>
      <c r="M272" s="751">
        <v>20.738800000000001</v>
      </c>
      <c r="N272" s="751">
        <v>0.90180000000000005</v>
      </c>
      <c r="O272" s="751">
        <v>19.049199999999999</v>
      </c>
      <c r="P272" s="751">
        <v>48.721699999999998</v>
      </c>
      <c r="Q272" s="751">
        <v>32.158099999999997</v>
      </c>
      <c r="R272" s="750">
        <v>15375.49</v>
      </c>
      <c r="S272" s="750">
        <v>71.510000000000005</v>
      </c>
      <c r="T272" s="750">
        <v>70.540000000000006</v>
      </c>
      <c r="U272" s="596">
        <f t="shared" si="3"/>
        <v>66.320000000000007</v>
      </c>
      <c r="V272" s="750">
        <v>71.510000000000005</v>
      </c>
      <c r="W272" s="468" t="s">
        <v>684</v>
      </c>
      <c r="X272" s="468" t="s">
        <v>684</v>
      </c>
      <c r="Y272" s="468" t="s">
        <v>684</v>
      </c>
      <c r="Z272" s="468" t="s">
        <v>684</v>
      </c>
      <c r="AA272" s="304"/>
      <c r="AB272" s="443">
        <v>2.0999999999999999E-3</v>
      </c>
      <c r="AC272" s="443">
        <v>2.7000000000000001E-3</v>
      </c>
      <c r="AD272" s="443">
        <v>4.5400000000000003E-2</v>
      </c>
      <c r="AE272" s="443">
        <v>3.5499999999999997E-2</v>
      </c>
      <c r="AF272" s="443">
        <v>2.5000000000000001E-3</v>
      </c>
      <c r="AG272" s="93"/>
    </row>
    <row r="273" spans="1:36">
      <c r="A273" s="212">
        <v>44136</v>
      </c>
      <c r="B273" s="751">
        <v>0.6855</v>
      </c>
      <c r="C273" s="751">
        <v>0.51949999999999996</v>
      </c>
      <c r="D273" s="751">
        <v>0.94369999999999998</v>
      </c>
      <c r="E273" s="750">
        <v>71.56</v>
      </c>
      <c r="F273" s="751">
        <v>0.57969999999999999</v>
      </c>
      <c r="G273" s="751">
        <v>0.89729999999999999</v>
      </c>
      <c r="H273" s="750">
        <v>764.75</v>
      </c>
      <c r="I273" s="751">
        <v>4.5311000000000003</v>
      </c>
      <c r="J273" s="751">
        <v>2.8201000000000001</v>
      </c>
      <c r="K273" s="751">
        <v>5.3148999999999997</v>
      </c>
      <c r="L273" s="750">
        <v>9750.94</v>
      </c>
      <c r="M273" s="751">
        <v>20.888999999999999</v>
      </c>
      <c r="N273" s="751">
        <v>0.92410000000000003</v>
      </c>
      <c r="O273" s="751">
        <v>19.557600000000001</v>
      </c>
      <c r="P273" s="751">
        <v>50.9223</v>
      </c>
      <c r="Q273" s="751">
        <v>33.074599999999997</v>
      </c>
      <c r="R273" s="750">
        <v>15886.33</v>
      </c>
      <c r="S273" s="750">
        <v>72.97</v>
      </c>
      <c r="T273" s="750">
        <v>72.13</v>
      </c>
      <c r="U273" s="596">
        <f t="shared" si="3"/>
        <v>68.55</v>
      </c>
      <c r="V273" s="750">
        <v>72.97</v>
      </c>
      <c r="W273" s="468" t="s">
        <v>684</v>
      </c>
      <c r="X273" s="468" t="s">
        <v>684</v>
      </c>
      <c r="Y273" s="468" t="s">
        <v>684</v>
      </c>
      <c r="Z273" s="468" t="s">
        <v>684</v>
      </c>
      <c r="AA273" s="304"/>
      <c r="AB273" s="443">
        <v>2.2000000000000001E-3</v>
      </c>
      <c r="AC273" s="443">
        <v>2.7000000000000001E-3</v>
      </c>
      <c r="AD273" s="443">
        <v>4.5100000000000001E-2</v>
      </c>
      <c r="AE273" s="443">
        <v>3.5099999999999999E-2</v>
      </c>
      <c r="AF273" s="443">
        <v>2.5000000000000001E-3</v>
      </c>
      <c r="AG273" s="93"/>
    </row>
    <row r="274" spans="1:36">
      <c r="A274" s="212">
        <v>44166</v>
      </c>
      <c r="B274" s="751">
        <v>0.70850000000000002</v>
      </c>
      <c r="C274" s="751">
        <v>0.52780000000000005</v>
      </c>
      <c r="D274" s="751">
        <v>0.94289999999999996</v>
      </c>
      <c r="E274" s="750">
        <v>73.56</v>
      </c>
      <c r="F274" s="751">
        <v>0.5827</v>
      </c>
      <c r="G274" s="751">
        <v>0.9083</v>
      </c>
      <c r="H274" s="750">
        <v>775.35</v>
      </c>
      <c r="I274" s="751">
        <v>4.6371000000000002</v>
      </c>
      <c r="J274" s="751">
        <v>2.8754</v>
      </c>
      <c r="K274" s="751">
        <v>5.4927000000000001</v>
      </c>
      <c r="L274" s="750">
        <v>10005.83</v>
      </c>
      <c r="M274" s="751">
        <v>21.319500000000001</v>
      </c>
      <c r="N274" s="751">
        <v>0.9446</v>
      </c>
      <c r="O274" s="751">
        <v>19.996099999999998</v>
      </c>
      <c r="P274" s="751">
        <v>52.200400000000002</v>
      </c>
      <c r="Q274" s="751">
        <v>34.055700000000002</v>
      </c>
      <c r="R274" s="750">
        <v>16386.189999999999</v>
      </c>
      <c r="S274" s="750">
        <v>74.27</v>
      </c>
      <c r="T274" s="750">
        <v>73.37</v>
      </c>
      <c r="U274" s="596">
        <f t="shared" ref="U274:U290" si="4">+B274*100</f>
        <v>70.850000000000009</v>
      </c>
      <c r="V274" s="750">
        <v>74.27</v>
      </c>
      <c r="W274" s="468" t="s">
        <v>684</v>
      </c>
      <c r="X274" s="468" t="s">
        <v>684</v>
      </c>
      <c r="Y274" s="468" t="s">
        <v>684</v>
      </c>
      <c r="Z274" s="468" t="s">
        <v>684</v>
      </c>
      <c r="AA274" s="304"/>
      <c r="AB274" s="443">
        <v>2.3E-3</v>
      </c>
      <c r="AC274" s="443">
        <v>2.5999999999999999E-3</v>
      </c>
      <c r="AD274" s="443">
        <v>4.5100000000000001E-2</v>
      </c>
      <c r="AE274" s="443">
        <v>3.5099999999999999E-2</v>
      </c>
      <c r="AF274" s="443">
        <v>2.5000000000000001E-3</v>
      </c>
      <c r="AG274" s="93"/>
    </row>
    <row r="275" spans="1:36">
      <c r="A275" s="212">
        <v>44197</v>
      </c>
      <c r="B275" s="751">
        <v>0.71940000000000004</v>
      </c>
      <c r="C275" s="751">
        <v>0.52749999999999997</v>
      </c>
      <c r="D275" s="751">
        <v>0.93120000000000003</v>
      </c>
      <c r="E275" s="750">
        <v>74.62</v>
      </c>
      <c r="F275" s="751">
        <v>0.59099999999999997</v>
      </c>
      <c r="G275" s="751">
        <v>0.91510000000000002</v>
      </c>
      <c r="H275" s="750">
        <v>790.95</v>
      </c>
      <c r="I275" s="751">
        <v>4.6555999999999997</v>
      </c>
      <c r="J275" s="751">
        <v>2.9062000000000001</v>
      </c>
      <c r="K275" s="751">
        <v>5.5777000000000001</v>
      </c>
      <c r="L275" s="750">
        <v>10088.1</v>
      </c>
      <c r="M275" s="751">
        <v>21.585699999999999</v>
      </c>
      <c r="N275" s="751">
        <v>0.95379999999999998</v>
      </c>
      <c r="O275" s="751">
        <v>20.136600000000001</v>
      </c>
      <c r="P275" s="751">
        <v>52.597000000000001</v>
      </c>
      <c r="Q275" s="751">
        <v>34.582099999999997</v>
      </c>
      <c r="R275" s="750">
        <v>16598.84</v>
      </c>
      <c r="S275" s="750">
        <v>74.7</v>
      </c>
      <c r="T275" s="750">
        <v>73.59</v>
      </c>
      <c r="U275" s="596">
        <f t="shared" si="4"/>
        <v>71.94</v>
      </c>
      <c r="V275" s="750">
        <v>74.7</v>
      </c>
      <c r="AA275" s="304"/>
      <c r="AB275" s="443">
        <v>2.3999999999999998E-3</v>
      </c>
      <c r="AC275" s="443">
        <v>2.8E-3</v>
      </c>
      <c r="AD275" s="443">
        <v>4.5100000000000001E-2</v>
      </c>
      <c r="AE275" s="443">
        <v>3.49E-2</v>
      </c>
      <c r="AF275" s="443">
        <v>2.5000000000000001E-3</v>
      </c>
      <c r="AG275" s="93"/>
      <c r="AI275" s="752"/>
      <c r="AJ275" s="443"/>
    </row>
    <row r="276" spans="1:36">
      <c r="A276" s="212">
        <v>44228</v>
      </c>
      <c r="B276" s="751">
        <v>0.72440000000000004</v>
      </c>
      <c r="C276" s="751">
        <v>0.52239999999999998</v>
      </c>
      <c r="D276" s="751">
        <v>0.93389999999999995</v>
      </c>
      <c r="E276" s="750">
        <v>76.27</v>
      </c>
      <c r="F276" s="751">
        <v>0.59860000000000002</v>
      </c>
      <c r="G276" s="751">
        <v>0.91959999999999997</v>
      </c>
      <c r="H276" s="750">
        <v>804.63</v>
      </c>
      <c r="I276" s="751">
        <v>4.6741999999999999</v>
      </c>
      <c r="J276" s="751">
        <v>2.9308000000000001</v>
      </c>
      <c r="K276" s="751">
        <v>5.6161000000000003</v>
      </c>
      <c r="L276" s="750">
        <v>10154.91</v>
      </c>
      <c r="M276" s="751">
        <v>21.712800000000001</v>
      </c>
      <c r="N276" s="751">
        <v>0.96120000000000005</v>
      </c>
      <c r="O276" s="751">
        <v>20.244599999999998</v>
      </c>
      <c r="P276" s="751">
        <v>52.701300000000003</v>
      </c>
      <c r="Q276" s="751">
        <v>34.949199999999998</v>
      </c>
      <c r="R276" s="750">
        <v>16672.07</v>
      </c>
      <c r="S276" s="750">
        <v>75.19</v>
      </c>
      <c r="T276" s="750">
        <v>74.239999999999995</v>
      </c>
      <c r="U276" s="596">
        <f t="shared" si="4"/>
        <v>72.44</v>
      </c>
      <c r="V276" s="750">
        <v>75.19</v>
      </c>
      <c r="AA276" s="304"/>
      <c r="AB276" s="443">
        <v>2.3999999999999998E-3</v>
      </c>
      <c r="AC276" s="443">
        <v>2.8E-3</v>
      </c>
      <c r="AD276" s="443">
        <v>4.5100000000000001E-2</v>
      </c>
      <c r="AE276" s="443">
        <v>3.4700000000000002E-2</v>
      </c>
      <c r="AF276" s="443">
        <v>2.5000000000000001E-3</v>
      </c>
      <c r="AG276" s="93"/>
      <c r="AI276" s="752"/>
      <c r="AJ276" s="443"/>
    </row>
    <row r="277" spans="1:36">
      <c r="A277" s="212">
        <v>44256</v>
      </c>
      <c r="B277" s="751">
        <v>0.71440000000000003</v>
      </c>
      <c r="C277" s="751">
        <v>0.51519999999999999</v>
      </c>
      <c r="D277" s="751">
        <v>0.92649999999999999</v>
      </c>
      <c r="E277" s="750">
        <v>77.59</v>
      </c>
      <c r="F277" s="751">
        <v>0.59960000000000002</v>
      </c>
      <c r="G277" s="751">
        <v>0.89859999999999995</v>
      </c>
      <c r="H277" s="750">
        <v>808.16</v>
      </c>
      <c r="I277" s="751">
        <v>4.6467999999999998</v>
      </c>
      <c r="J277" s="751">
        <v>2.9352</v>
      </c>
      <c r="K277" s="751">
        <v>5.5468999999999999</v>
      </c>
      <c r="L277" s="750">
        <v>10269.49</v>
      </c>
      <c r="M277" s="751">
        <v>21.9788</v>
      </c>
      <c r="N277" s="751">
        <v>0.95879999999999999</v>
      </c>
      <c r="O277" s="751">
        <v>20.172899999999998</v>
      </c>
      <c r="P277" s="751">
        <v>52.023000000000003</v>
      </c>
      <c r="Q277" s="751">
        <v>34.690100000000001</v>
      </c>
      <c r="R277" s="750">
        <v>16472.330000000002</v>
      </c>
      <c r="S277" s="750">
        <v>74.849999999999994</v>
      </c>
      <c r="T277" s="750">
        <v>73.87</v>
      </c>
      <c r="U277" s="596">
        <f t="shared" si="4"/>
        <v>71.44</v>
      </c>
      <c r="V277" s="750">
        <v>74.849999999999994</v>
      </c>
      <c r="AA277" s="304"/>
      <c r="AB277" s="443">
        <v>2.3E-3</v>
      </c>
      <c r="AC277" s="443">
        <v>3.3E-3</v>
      </c>
      <c r="AD277" s="443">
        <v>4.5100000000000001E-2</v>
      </c>
      <c r="AE277" s="443">
        <v>3.4700000000000002E-2</v>
      </c>
      <c r="AF277" s="443">
        <v>2.5000000000000001E-3</v>
      </c>
      <c r="AG277" s="93"/>
      <c r="AI277" s="752"/>
      <c r="AJ277" s="443"/>
    </row>
    <row r="278" spans="1:36">
      <c r="A278" s="212">
        <v>44287</v>
      </c>
      <c r="B278" s="751">
        <v>0.71250000000000002</v>
      </c>
      <c r="C278" s="751">
        <v>0.51480000000000004</v>
      </c>
      <c r="D278" s="751">
        <v>0.9254</v>
      </c>
      <c r="E278" s="750">
        <v>77.650000000000006</v>
      </c>
      <c r="F278" s="751">
        <v>0.59540000000000004</v>
      </c>
      <c r="G278" s="751">
        <v>0.89100000000000001</v>
      </c>
      <c r="H278" s="750">
        <v>796.35</v>
      </c>
      <c r="I278" s="751">
        <v>4.6456999999999997</v>
      </c>
      <c r="J278" s="751">
        <v>2.9382000000000001</v>
      </c>
      <c r="K278" s="751">
        <v>5.5359999999999996</v>
      </c>
      <c r="L278" s="750">
        <v>10353.950000000001</v>
      </c>
      <c r="M278" s="751">
        <v>22.3443</v>
      </c>
      <c r="N278" s="751">
        <v>0.9506</v>
      </c>
      <c r="O278" s="751">
        <v>20.117999999999999</v>
      </c>
      <c r="P278" s="751">
        <v>53.087600000000002</v>
      </c>
      <c r="Q278" s="751">
        <v>34.5197</v>
      </c>
      <c r="R278" s="750">
        <v>16438.43</v>
      </c>
      <c r="S278" s="750">
        <v>74.73</v>
      </c>
      <c r="T278" s="750">
        <v>73.75</v>
      </c>
      <c r="U278" s="596">
        <f t="shared" si="4"/>
        <v>71.25</v>
      </c>
      <c r="V278" s="750">
        <v>74.73</v>
      </c>
      <c r="AA278" s="304"/>
      <c r="AB278" s="443">
        <v>2.3999999999999998E-3</v>
      </c>
      <c r="AC278" s="443">
        <v>3.3999999999999998E-3</v>
      </c>
      <c r="AD278" s="443">
        <v>4.5100000000000001E-2</v>
      </c>
      <c r="AE278" s="443">
        <v>3.4599999999999999E-2</v>
      </c>
      <c r="AF278" s="443">
        <v>2.5000000000000001E-3</v>
      </c>
      <c r="AG278" s="93"/>
      <c r="AI278" s="752"/>
      <c r="AJ278" s="443"/>
    </row>
    <row r="279" spans="1:36">
      <c r="A279" s="212">
        <v>44317</v>
      </c>
      <c r="B279" s="751">
        <v>0.72209999999999996</v>
      </c>
      <c r="C279" s="751">
        <v>0.51319999999999999</v>
      </c>
      <c r="D279" s="751">
        <v>0.93049999999999999</v>
      </c>
      <c r="E279" s="750">
        <v>78.849999999999994</v>
      </c>
      <c r="F279" s="751">
        <v>0.59489999999999998</v>
      </c>
      <c r="G279" s="751">
        <v>0.87609999999999999</v>
      </c>
      <c r="H279" s="750">
        <v>811.58</v>
      </c>
      <c r="I279" s="751">
        <v>4.6459000000000001</v>
      </c>
      <c r="J279" s="751">
        <v>2.9807999999999999</v>
      </c>
      <c r="K279" s="751">
        <v>5.6074999999999999</v>
      </c>
      <c r="L279" s="750">
        <v>10331.11</v>
      </c>
      <c r="M279" s="751">
        <v>22.5914</v>
      </c>
      <c r="N279" s="751">
        <v>0.96050000000000002</v>
      </c>
      <c r="O279" s="751">
        <v>20.1372</v>
      </c>
      <c r="P279" s="751">
        <v>52.914200000000001</v>
      </c>
      <c r="Q279" s="751">
        <v>34.6051</v>
      </c>
      <c r="R279" s="750">
        <v>16648.939999999999</v>
      </c>
      <c r="S279" s="750">
        <v>75.14</v>
      </c>
      <c r="T279" s="750">
        <v>74.25</v>
      </c>
      <c r="U279" s="596">
        <f t="shared" si="4"/>
        <v>72.209999999999994</v>
      </c>
      <c r="V279" s="750">
        <v>75.14</v>
      </c>
      <c r="AA279" s="304"/>
      <c r="AB279" s="443">
        <v>2.2000000000000001E-3</v>
      </c>
      <c r="AC279" s="443">
        <v>3.5000000000000001E-3</v>
      </c>
      <c r="AD279" s="443">
        <v>4.4699999999999997E-2</v>
      </c>
      <c r="AE279" s="443">
        <v>3.4700000000000002E-2</v>
      </c>
      <c r="AF279" s="443">
        <v>2.5000000000000001E-3</v>
      </c>
      <c r="AG279" s="93"/>
      <c r="AI279" s="752"/>
      <c r="AJ279" s="443"/>
    </row>
    <row r="280" spans="1:36">
      <c r="A280" s="212">
        <v>44348</v>
      </c>
      <c r="B280" s="751">
        <v>0.71130000000000004</v>
      </c>
      <c r="C280" s="751">
        <v>0.50690000000000002</v>
      </c>
      <c r="D280" s="751">
        <v>0.93030000000000002</v>
      </c>
      <c r="E280" s="750">
        <v>78.319999999999993</v>
      </c>
      <c r="F280" s="751">
        <v>0.59019999999999995</v>
      </c>
      <c r="G280" s="751">
        <v>0.86909999999999998</v>
      </c>
      <c r="H280" s="750">
        <v>798.31</v>
      </c>
      <c r="I280" s="751">
        <v>4.5686</v>
      </c>
      <c r="J280" s="751">
        <v>2.9409999999999998</v>
      </c>
      <c r="K280" s="751">
        <v>5.5209999999999999</v>
      </c>
      <c r="L280" s="750">
        <v>10191.52</v>
      </c>
      <c r="M280" s="751">
        <v>22.358799999999999</v>
      </c>
      <c r="N280" s="751">
        <v>0.94830000000000003</v>
      </c>
      <c r="O280" s="751">
        <v>19.7424</v>
      </c>
      <c r="P280" s="751">
        <v>52.285200000000003</v>
      </c>
      <c r="Q280" s="751">
        <v>34.275799999999997</v>
      </c>
      <c r="R280" s="750">
        <v>16360.74</v>
      </c>
      <c r="S280" s="750">
        <v>74.31</v>
      </c>
      <c r="T280" s="750">
        <v>73.63</v>
      </c>
      <c r="U280" s="596">
        <f t="shared" si="4"/>
        <v>71.13000000000001</v>
      </c>
      <c r="V280" s="750">
        <v>74.31</v>
      </c>
      <c r="AA280" s="304"/>
      <c r="AB280" s="443">
        <f>0.23%</f>
        <v>2.3E-3</v>
      </c>
      <c r="AC280" s="443">
        <v>3.3E-3</v>
      </c>
      <c r="AD280" s="443">
        <v>4.4699999999999997E-2</v>
      </c>
      <c r="AE280" s="443">
        <v>3.4700000000000002E-2</v>
      </c>
      <c r="AF280" s="443">
        <v>2.5000000000000001E-3</v>
      </c>
      <c r="AG280" s="93"/>
      <c r="AI280" s="752"/>
      <c r="AJ280" s="443"/>
    </row>
    <row r="281" spans="1:36">
      <c r="A281" s="212">
        <v>44378</v>
      </c>
      <c r="B281" s="751">
        <v>0.69830000000000003</v>
      </c>
      <c r="C281" s="751">
        <v>0.50570000000000004</v>
      </c>
      <c r="D281" s="751">
        <v>0.94059999999999999</v>
      </c>
      <c r="E281" s="750">
        <v>76.989999999999995</v>
      </c>
      <c r="F281" s="751">
        <v>0.59060000000000001</v>
      </c>
      <c r="G281" s="751">
        <v>0.87439999999999996</v>
      </c>
      <c r="H281" s="750">
        <v>799.57</v>
      </c>
      <c r="I281" s="751">
        <v>4.5212000000000003</v>
      </c>
      <c r="J281" s="751">
        <v>2.9329999999999998</v>
      </c>
      <c r="K281" s="751">
        <v>5.4256000000000002</v>
      </c>
      <c r="L281" s="750">
        <v>10123.73</v>
      </c>
      <c r="M281" s="751">
        <v>22.793099999999999</v>
      </c>
      <c r="N281" s="751">
        <v>0.94620000000000004</v>
      </c>
      <c r="O281" s="751">
        <v>19.539400000000001</v>
      </c>
      <c r="P281" s="751">
        <v>52.045699999999997</v>
      </c>
      <c r="Q281" s="751">
        <v>34.936</v>
      </c>
      <c r="R281" s="750">
        <v>16067.62</v>
      </c>
      <c r="S281" s="750">
        <v>74.010000000000005</v>
      </c>
      <c r="T281" s="750">
        <v>73.67</v>
      </c>
      <c r="U281" s="596">
        <f t="shared" si="4"/>
        <v>69.83</v>
      </c>
      <c r="V281" s="750">
        <v>74.010000000000005</v>
      </c>
      <c r="AA281" s="304"/>
      <c r="AB281" s="443">
        <v>2.3E-3</v>
      </c>
      <c r="AC281" s="443">
        <v>4.0000000000000001E-3</v>
      </c>
      <c r="AD281" s="443">
        <v>4.5199999999999997E-2</v>
      </c>
      <c r="AE281" s="443">
        <v>3.6700000000000003E-2</v>
      </c>
      <c r="AF281" s="443">
        <v>2.5000000000000001E-3</v>
      </c>
      <c r="AG281" s="93"/>
      <c r="AI281" s="752"/>
      <c r="AJ281" s="443"/>
    </row>
    <row r="282" spans="1:36">
      <c r="A282" s="212">
        <v>44409</v>
      </c>
      <c r="B282" s="751">
        <v>0.69699999999999995</v>
      </c>
      <c r="C282" s="751">
        <v>0.50509999999999999</v>
      </c>
      <c r="D282" s="751">
        <v>0.95499999999999996</v>
      </c>
      <c r="E282" s="750">
        <v>76.56</v>
      </c>
      <c r="F282" s="751">
        <v>0.59219999999999995</v>
      </c>
      <c r="G282" s="751">
        <v>0.87809999999999999</v>
      </c>
      <c r="H282" s="750">
        <v>809.65</v>
      </c>
      <c r="I282" s="751">
        <v>4.5148000000000001</v>
      </c>
      <c r="J282" s="751">
        <v>2.9426000000000001</v>
      </c>
      <c r="K282" s="751">
        <v>5.4252000000000002</v>
      </c>
      <c r="L282" s="750">
        <v>10028.82</v>
      </c>
      <c r="M282" s="751">
        <v>23.0931</v>
      </c>
      <c r="N282" s="751">
        <v>0.94479999999999997</v>
      </c>
      <c r="O282" s="751">
        <v>19.426300000000001</v>
      </c>
      <c r="P282" s="751">
        <v>51.721400000000003</v>
      </c>
      <c r="Q282" s="751">
        <v>34.993499999999997</v>
      </c>
      <c r="R282" s="750">
        <v>15931.62</v>
      </c>
      <c r="S282" s="750">
        <v>74.19</v>
      </c>
      <c r="T282" s="750">
        <v>74.349999999999994</v>
      </c>
      <c r="U282" s="596">
        <f t="shared" si="4"/>
        <v>69.699999999999989</v>
      </c>
      <c r="V282" s="750">
        <v>74.19</v>
      </c>
      <c r="AA282" s="304"/>
      <c r="AB282" s="443">
        <v>2.0999999999999999E-3</v>
      </c>
      <c r="AC282" s="443">
        <v>5.4000000000000003E-3</v>
      </c>
      <c r="AD282" s="443">
        <v>4.5199999999999997E-2</v>
      </c>
      <c r="AE282" s="443">
        <v>3.6900000000000002E-2</v>
      </c>
      <c r="AF282" s="443">
        <v>2.5000000000000001E-3</v>
      </c>
      <c r="AG282" s="93"/>
      <c r="AI282" s="752"/>
      <c r="AJ282" s="443"/>
    </row>
    <row r="283" spans="1:36">
      <c r="A283" s="212">
        <v>44440</v>
      </c>
      <c r="B283" s="751">
        <v>0.70579999999999998</v>
      </c>
      <c r="C283" s="751">
        <v>0.51359999999999995</v>
      </c>
      <c r="D283" s="751">
        <v>0.96430000000000005</v>
      </c>
      <c r="E283" s="750">
        <v>77.73</v>
      </c>
      <c r="F283" s="751">
        <v>0.59930000000000005</v>
      </c>
      <c r="G283" s="751">
        <v>0.89410000000000001</v>
      </c>
      <c r="H283" s="750">
        <v>826.89</v>
      </c>
      <c r="I283" s="751">
        <v>4.5575999999999999</v>
      </c>
      <c r="J283" s="751">
        <v>2.9409000000000001</v>
      </c>
      <c r="K283" s="751">
        <v>5.4908999999999999</v>
      </c>
      <c r="L283" s="750">
        <v>10060.14</v>
      </c>
      <c r="M283" s="751">
        <v>23.317</v>
      </c>
      <c r="N283" s="751">
        <v>0.95109999999999995</v>
      </c>
      <c r="O283" s="751">
        <v>19.552800000000001</v>
      </c>
      <c r="P283" s="751">
        <v>51.897199999999998</v>
      </c>
      <c r="Q283" s="751">
        <v>35.418399999999998</v>
      </c>
      <c r="R283" s="750">
        <v>16065.87</v>
      </c>
      <c r="S283" s="750">
        <v>75</v>
      </c>
      <c r="T283" s="750">
        <v>75.569999999999993</v>
      </c>
      <c r="U283" s="596">
        <f t="shared" si="4"/>
        <v>70.58</v>
      </c>
      <c r="V283" s="750">
        <v>75</v>
      </c>
      <c r="AA283" s="304"/>
      <c r="AB283" s="443">
        <v>2E-3</v>
      </c>
      <c r="AC283" s="443">
        <v>5.7000000000000002E-3</v>
      </c>
      <c r="AD283" s="443">
        <v>4.5199999999999997E-2</v>
      </c>
      <c r="AE283" s="443">
        <v>3.8699999999999998E-2</v>
      </c>
      <c r="AF283" s="443">
        <v>2.5000000000000001E-3</v>
      </c>
      <c r="AG283" s="93"/>
      <c r="AI283" s="752"/>
      <c r="AJ283" s="443"/>
    </row>
    <row r="284" spans="1:36">
      <c r="A284" s="212">
        <v>44470</v>
      </c>
      <c r="B284" s="751">
        <v>0.70399999999999996</v>
      </c>
      <c r="C284" s="751">
        <v>0.51459999999999995</v>
      </c>
      <c r="D284" s="751">
        <v>0.95240000000000002</v>
      </c>
      <c r="E284" s="750">
        <v>79.599999999999994</v>
      </c>
      <c r="F284" s="751">
        <v>0.6069</v>
      </c>
      <c r="G284" s="751">
        <v>0.87690000000000001</v>
      </c>
      <c r="H284" s="750">
        <v>833.26</v>
      </c>
      <c r="I284" s="751">
        <v>4.5262000000000002</v>
      </c>
      <c r="J284" s="751">
        <v>2.9317000000000002</v>
      </c>
      <c r="K284" s="751">
        <v>5.4771000000000001</v>
      </c>
      <c r="L284" s="750">
        <v>9985.2999999999993</v>
      </c>
      <c r="M284" s="751">
        <v>23.573499999999999</v>
      </c>
      <c r="N284" s="751">
        <v>0.95140000000000002</v>
      </c>
      <c r="O284" s="751">
        <v>19.6753</v>
      </c>
      <c r="P284" s="751">
        <v>52.765500000000003</v>
      </c>
      <c r="Q284" s="751">
        <v>35.717700000000001</v>
      </c>
      <c r="R284" s="750">
        <v>16020.62</v>
      </c>
      <c r="S284" s="750">
        <v>74.930000000000007</v>
      </c>
      <c r="T284" s="750">
        <v>75.489999999999995</v>
      </c>
      <c r="U284" s="596">
        <f t="shared" si="4"/>
        <v>70.399999999999991</v>
      </c>
      <c r="V284" s="750">
        <v>74.930000000000007</v>
      </c>
      <c r="AA284" s="304"/>
      <c r="AB284" s="443">
        <v>3.8E-3</v>
      </c>
      <c r="AC284" s="443">
        <v>7.0000000000000001E-3</v>
      </c>
      <c r="AD284" s="443">
        <v>4.65E-2</v>
      </c>
      <c r="AE284" s="443">
        <v>4.2200000000000001E-2</v>
      </c>
      <c r="AF284" s="524">
        <v>5.0000000000000001E-3</v>
      </c>
      <c r="AG284" s="93"/>
      <c r="AI284" s="752"/>
      <c r="AJ284" s="443"/>
    </row>
    <row r="285" spans="1:36">
      <c r="A285" s="212">
        <v>44501</v>
      </c>
      <c r="B285" s="751">
        <v>0.7026</v>
      </c>
      <c r="C285" s="751">
        <v>0.52170000000000005</v>
      </c>
      <c r="D285" s="751">
        <v>0.96030000000000004</v>
      </c>
      <c r="E285" s="750">
        <v>80.19</v>
      </c>
      <c r="F285" s="751">
        <v>0.61539999999999995</v>
      </c>
      <c r="G285" s="751">
        <v>0.88170000000000004</v>
      </c>
      <c r="H285" s="750">
        <v>831.6</v>
      </c>
      <c r="I285" s="751">
        <v>4.4897999999999998</v>
      </c>
      <c r="J285" s="751">
        <v>2.9346999999999999</v>
      </c>
      <c r="K285" s="751">
        <v>5.4725000000000001</v>
      </c>
      <c r="L285" s="750">
        <v>10017.14</v>
      </c>
      <c r="M285" s="751">
        <v>23.2348</v>
      </c>
      <c r="N285" s="751">
        <v>0.95289999999999997</v>
      </c>
      <c r="O285" s="751">
        <v>19.5382</v>
      </c>
      <c r="P285" s="751">
        <v>52.326000000000001</v>
      </c>
      <c r="Q285" s="751">
        <v>35.375</v>
      </c>
      <c r="R285" s="750">
        <v>15935.81</v>
      </c>
      <c r="S285" s="750">
        <v>75.02</v>
      </c>
      <c r="T285" s="750">
        <v>75.510000000000005</v>
      </c>
      <c r="U285" s="596">
        <f t="shared" si="4"/>
        <v>70.260000000000005</v>
      </c>
      <c r="V285" s="750">
        <v>75.02</v>
      </c>
      <c r="AA285" s="304"/>
      <c r="AB285" s="443">
        <v>5.4000000000000003E-3</v>
      </c>
      <c r="AC285" s="443">
        <v>8.3000000000000001E-3</v>
      </c>
      <c r="AD285" s="443">
        <v>4.8300000000000003E-2</v>
      </c>
      <c r="AE285" s="443">
        <v>4.65E-2</v>
      </c>
      <c r="AF285" s="524">
        <v>7.4999999999999997E-3</v>
      </c>
      <c r="AG285" s="93"/>
      <c r="AI285" s="752"/>
      <c r="AJ285" s="443"/>
    </row>
    <row r="286" spans="1:36">
      <c r="A286" s="212">
        <v>44531</v>
      </c>
      <c r="B286" s="751">
        <v>0.67849999999999999</v>
      </c>
      <c r="C286" s="751">
        <v>0.51029999999999998</v>
      </c>
      <c r="D286" s="751">
        <v>0.94920000000000004</v>
      </c>
      <c r="E286" s="750">
        <v>77.22</v>
      </c>
      <c r="F286" s="751">
        <v>0.60029999999999994</v>
      </c>
      <c r="G286" s="751">
        <v>0.86829999999999996</v>
      </c>
      <c r="H286" s="750">
        <v>802.9</v>
      </c>
      <c r="I286" s="751">
        <v>4.3205999999999998</v>
      </c>
      <c r="J286" s="751">
        <v>2.859</v>
      </c>
      <c r="K286" s="751">
        <v>5.2911999999999999</v>
      </c>
      <c r="L286" s="750">
        <v>9725.3700000000008</v>
      </c>
      <c r="M286" s="751">
        <v>22.771899999999999</v>
      </c>
      <c r="N286" s="751">
        <v>0.92530000000000001</v>
      </c>
      <c r="O286" s="751">
        <v>18.8322</v>
      </c>
      <c r="P286" s="751">
        <v>51.174599999999998</v>
      </c>
      <c r="Q286" s="751">
        <v>34.143000000000001</v>
      </c>
      <c r="R286" s="750">
        <v>15546.76</v>
      </c>
      <c r="S286" s="750">
        <v>72.92</v>
      </c>
      <c r="T286" s="750">
        <v>73.59</v>
      </c>
      <c r="U286" s="596">
        <f t="shared" si="4"/>
        <v>67.849999999999994</v>
      </c>
      <c r="V286" s="750">
        <v>72.92</v>
      </c>
      <c r="AA286" s="304"/>
      <c r="AB286" s="443">
        <v>7.1000000000000004E-3</v>
      </c>
      <c r="AC286" s="443">
        <v>9.1000000000000004E-3</v>
      </c>
      <c r="AD286" s="443">
        <v>4.9099999999999998E-2</v>
      </c>
      <c r="AE286" s="443">
        <v>4.7300000000000002E-2</v>
      </c>
      <c r="AF286" s="443">
        <v>7.4999999999999997E-3</v>
      </c>
      <c r="AG286" s="93"/>
      <c r="AI286" s="752"/>
      <c r="AJ286" s="443"/>
    </row>
    <row r="287" spans="1:36">
      <c r="A287" s="212">
        <v>44562</v>
      </c>
      <c r="B287" s="751">
        <v>0.6744</v>
      </c>
      <c r="C287" s="751">
        <v>0.497</v>
      </c>
      <c r="D287" s="751">
        <v>0.93910000000000005</v>
      </c>
      <c r="E287" s="750">
        <v>77.44</v>
      </c>
      <c r="F287" s="751">
        <v>0.59550000000000003</v>
      </c>
      <c r="G287" s="751">
        <v>0.85060000000000002</v>
      </c>
      <c r="H287" s="750">
        <v>806.21</v>
      </c>
      <c r="I287" s="751">
        <v>4.2855999999999996</v>
      </c>
      <c r="J287" s="751">
        <v>2.8266</v>
      </c>
      <c r="K287" s="751">
        <v>5.2545999999999999</v>
      </c>
      <c r="L287" s="750">
        <v>9669.42</v>
      </c>
      <c r="M287" s="751">
        <v>22.399799999999999</v>
      </c>
      <c r="N287" s="751">
        <v>0.91069999999999995</v>
      </c>
      <c r="O287" s="751">
        <v>18.6569</v>
      </c>
      <c r="P287" s="751">
        <v>50.186199999999999</v>
      </c>
      <c r="Q287" s="751">
        <v>34.5625</v>
      </c>
      <c r="R287" s="750">
        <v>15303.57</v>
      </c>
      <c r="S287" s="750">
        <v>72.28</v>
      </c>
      <c r="T287" s="750">
        <v>73.099999999999994</v>
      </c>
      <c r="U287" s="596">
        <f t="shared" si="4"/>
        <v>67.44</v>
      </c>
      <c r="V287" s="750">
        <v>72.28</v>
      </c>
      <c r="AA287" s="304"/>
      <c r="AB287" s="443">
        <v>6.7000000000000002E-3</v>
      </c>
      <c r="AC287" s="443">
        <v>1.03E-2</v>
      </c>
      <c r="AD287" s="443">
        <v>4.9099999999999998E-2</v>
      </c>
      <c r="AE287" s="443">
        <v>4.7100000000000003E-2</v>
      </c>
      <c r="AF287" s="443">
        <v>7.4999999999999997E-3</v>
      </c>
      <c r="AG287" s="93"/>
      <c r="AI287" s="752"/>
      <c r="AJ287" s="443"/>
    </row>
    <row r="288" spans="1:36">
      <c r="A288" s="212">
        <v>44593</v>
      </c>
      <c r="B288" s="751">
        <v>0.66690000000000005</v>
      </c>
      <c r="C288" s="751">
        <v>0.49259999999999998</v>
      </c>
      <c r="D288" s="751">
        <v>0.93159999999999998</v>
      </c>
      <c r="E288" s="750">
        <v>76.84</v>
      </c>
      <c r="F288" s="751">
        <v>0.58850000000000002</v>
      </c>
      <c r="G288" s="751">
        <v>0.84840000000000004</v>
      </c>
      <c r="H288" s="750">
        <v>799.69</v>
      </c>
      <c r="I288" s="751">
        <v>4.2325999999999997</v>
      </c>
      <c r="J288" s="751">
        <v>2.7921999999999998</v>
      </c>
      <c r="K288" s="751">
        <v>5.2012999999999998</v>
      </c>
      <c r="L288" s="750">
        <v>9569.39</v>
      </c>
      <c r="M288" s="751">
        <v>21.761800000000001</v>
      </c>
      <c r="N288" s="751">
        <v>0.89810000000000001</v>
      </c>
      <c r="O288" s="751">
        <v>18.582799999999999</v>
      </c>
      <c r="P288" s="751">
        <v>49.992800000000003</v>
      </c>
      <c r="Q288" s="751">
        <v>34.19</v>
      </c>
      <c r="R288" s="750">
        <v>15164.07</v>
      </c>
      <c r="S288" s="750">
        <v>71.5</v>
      </c>
      <c r="T288" s="750">
        <v>72.37</v>
      </c>
      <c r="U288" s="596">
        <f t="shared" si="4"/>
        <v>66.69</v>
      </c>
      <c r="V288" s="750">
        <v>71.5</v>
      </c>
      <c r="AA288" s="304"/>
      <c r="AB288" s="443">
        <v>7.3000000000000001E-3</v>
      </c>
      <c r="AC288" s="443">
        <v>1.21E-2</v>
      </c>
      <c r="AD288" s="443">
        <v>4.9399999999999999E-2</v>
      </c>
      <c r="AE288" s="443">
        <v>4.7500000000000001E-2</v>
      </c>
      <c r="AF288" s="524">
        <v>0.01</v>
      </c>
      <c r="AG288" s="93"/>
    </row>
    <row r="289" spans="1:33">
      <c r="A289" s="212">
        <v>44621</v>
      </c>
      <c r="B289" s="751">
        <v>0.68589999999999995</v>
      </c>
      <c r="C289" s="751">
        <v>0.52080000000000004</v>
      </c>
      <c r="D289" s="751">
        <v>0.93149999999999999</v>
      </c>
      <c r="E289" s="750">
        <v>81.31</v>
      </c>
      <c r="F289" s="751">
        <v>0.62260000000000004</v>
      </c>
      <c r="G289" s="751">
        <v>0.86880000000000002</v>
      </c>
      <c r="H289" s="750">
        <v>837.68</v>
      </c>
      <c r="I289" s="751">
        <v>4.3510999999999997</v>
      </c>
      <c r="J289" s="751">
        <v>2.8809</v>
      </c>
      <c r="K289" s="751">
        <v>5.3655999999999997</v>
      </c>
      <c r="L289" s="750">
        <v>9842.16</v>
      </c>
      <c r="M289" s="751">
        <v>22.803699999999999</v>
      </c>
      <c r="N289" s="751">
        <v>0.93240000000000001</v>
      </c>
      <c r="O289" s="751">
        <v>19.4937</v>
      </c>
      <c r="P289" s="751">
        <v>52.256999999999998</v>
      </c>
      <c r="Q289" s="751">
        <v>35.731999999999999</v>
      </c>
      <c r="R289" s="750">
        <v>15679.71</v>
      </c>
      <c r="S289" s="750">
        <v>73.75</v>
      </c>
      <c r="T289" s="750">
        <v>74.430000000000007</v>
      </c>
      <c r="U289" s="596">
        <f t="shared" si="4"/>
        <v>68.589999999999989</v>
      </c>
      <c r="V289" s="750">
        <v>73.75</v>
      </c>
      <c r="AA289" s="304"/>
      <c r="AB289" s="443">
        <v>9.4000000000000004E-3</v>
      </c>
      <c r="AC289" s="443">
        <v>1.49E-2</v>
      </c>
      <c r="AD289" s="443">
        <v>5.0799999999999998E-2</v>
      </c>
      <c r="AE289" s="443">
        <v>5.04E-2</v>
      </c>
      <c r="AF289" s="443">
        <v>0.01</v>
      </c>
      <c r="AG289" s="93"/>
    </row>
    <row r="290" spans="1:33">
      <c r="A290" s="212">
        <v>44652</v>
      </c>
      <c r="B290" s="751">
        <v>0.67820000000000003</v>
      </c>
      <c r="C290" s="751">
        <v>0.52339999999999998</v>
      </c>
      <c r="D290" s="751">
        <v>0.91800000000000004</v>
      </c>
      <c r="E290" s="750">
        <v>85.41</v>
      </c>
      <c r="F290" s="751">
        <v>0.62619999999999998</v>
      </c>
      <c r="G290" s="751">
        <v>0.85519999999999996</v>
      </c>
      <c r="H290" s="750">
        <v>837.41</v>
      </c>
      <c r="I290" s="751">
        <v>4.3544999999999998</v>
      </c>
      <c r="J290" s="751">
        <v>2.8921999999999999</v>
      </c>
      <c r="K290" s="751">
        <v>5.3178000000000001</v>
      </c>
      <c r="L290" s="750">
        <v>9752.41</v>
      </c>
      <c r="M290" s="751">
        <v>22.8977</v>
      </c>
      <c r="N290" s="751">
        <v>0.92610000000000003</v>
      </c>
      <c r="O290" s="751">
        <v>19.7121</v>
      </c>
      <c r="P290" s="751">
        <v>51.607999999999997</v>
      </c>
      <c r="Q290" s="751">
        <v>35.251199999999997</v>
      </c>
      <c r="R290" s="750">
        <v>15536.53</v>
      </c>
      <c r="S290" s="750">
        <v>73.66</v>
      </c>
      <c r="T290" s="749"/>
      <c r="U290" s="596">
        <f t="shared" si="4"/>
        <v>67.820000000000007</v>
      </c>
      <c r="V290" s="750">
        <v>73.66</v>
      </c>
      <c r="AB290" s="443">
        <v>1.24E-2</v>
      </c>
      <c r="AC290" s="443">
        <v>1.8100000000000002E-2</v>
      </c>
      <c r="AD290" s="443"/>
      <c r="AE290" s="443"/>
      <c r="AF290" s="867">
        <v>1.4999999999999999E-2</v>
      </c>
      <c r="AG290" s="93"/>
    </row>
    <row r="291" spans="1:33">
      <c r="A291" s="212">
        <v>44682</v>
      </c>
      <c r="AB291" s="443"/>
      <c r="AC291" s="443"/>
      <c r="AD291" s="443"/>
      <c r="AE291" s="443"/>
      <c r="AF291" s="443"/>
    </row>
    <row r="292" spans="1:33">
      <c r="A292" s="212">
        <v>44713</v>
      </c>
      <c r="AB292" s="443"/>
      <c r="AC292" s="443"/>
      <c r="AD292" s="443"/>
      <c r="AE292" s="443"/>
      <c r="AF292" s="443"/>
    </row>
    <row r="293" spans="1:33">
      <c r="A293" s="212"/>
      <c r="AB293" s="443"/>
      <c r="AC293" s="443"/>
      <c r="AD293" s="443"/>
      <c r="AE293" s="443"/>
      <c r="AF293" s="443"/>
    </row>
    <row r="294" spans="1:33">
      <c r="A294" s="212"/>
      <c r="AB294" s="443"/>
      <c r="AC294" s="443"/>
      <c r="AD294" s="443"/>
      <c r="AE294" s="443"/>
      <c r="AF294" s="443"/>
    </row>
    <row r="295" spans="1:33">
      <c r="A295" s="212"/>
      <c r="AB295" s="443"/>
      <c r="AC295" s="443"/>
      <c r="AD295" s="443"/>
      <c r="AE295" s="443"/>
      <c r="AF295" s="443"/>
    </row>
    <row r="296" spans="1:33">
      <c r="A296" s="212"/>
    </row>
    <row r="297" spans="1:33">
      <c r="A297" s="212"/>
    </row>
    <row r="298" spans="1:33">
      <c r="A298" s="212"/>
    </row>
    <row r="299" spans="1:33">
      <c r="A299" s="212"/>
    </row>
    <row r="300" spans="1:33">
      <c r="A300" s="212"/>
    </row>
    <row r="301" spans="1:33">
      <c r="A301" s="212"/>
    </row>
    <row r="302" spans="1:33">
      <c r="A302" s="212"/>
    </row>
    <row r="303" spans="1:33">
      <c r="A303" s="212"/>
    </row>
    <row r="304" spans="1:33">
      <c r="A304" s="212"/>
    </row>
    <row r="305" spans="1:1">
      <c r="A305" s="212"/>
    </row>
    <row r="306" spans="1:1">
      <c r="A306" s="212"/>
    </row>
    <row r="307" spans="1:1">
      <c r="A307" s="212"/>
    </row>
    <row r="308" spans="1:1">
      <c r="A308" s="212"/>
    </row>
    <row r="309" spans="1:1">
      <c r="A309" s="212"/>
    </row>
    <row r="310" spans="1:1">
      <c r="A310" s="212"/>
    </row>
    <row r="311" spans="1:1">
      <c r="A311" s="212"/>
    </row>
    <row r="312" spans="1:1">
      <c r="A312" s="212"/>
    </row>
    <row r="313" spans="1:1">
      <c r="A313" s="212"/>
    </row>
    <row r="314" spans="1:1">
      <c r="A314" s="212"/>
    </row>
    <row r="315" spans="1:1">
      <c r="A315" s="212"/>
    </row>
    <row r="316" spans="1:1">
      <c r="A316" s="212"/>
    </row>
    <row r="317" spans="1:1">
      <c r="A317" s="212"/>
    </row>
    <row r="318" spans="1:1">
      <c r="A318" s="212"/>
    </row>
    <row r="319" spans="1:1">
      <c r="A319" s="212"/>
    </row>
  </sheetData>
  <mergeCells count="17">
    <mergeCell ref="W9:X9"/>
    <mergeCell ref="Y9:Z9"/>
    <mergeCell ref="B8:R8"/>
    <mergeCell ref="AD9:AE9"/>
    <mergeCell ref="AD8:AE8"/>
    <mergeCell ref="AB8:AC8"/>
    <mergeCell ref="AB9:AC9"/>
    <mergeCell ref="B1:D1"/>
    <mergeCell ref="C2:D2"/>
    <mergeCell ref="C3:D3"/>
    <mergeCell ref="C4:D4"/>
    <mergeCell ref="C5:D5"/>
    <mergeCell ref="AB1:AD1"/>
    <mergeCell ref="AC2:AD2"/>
    <mergeCell ref="AC3:AD3"/>
    <mergeCell ref="AC4:AD4"/>
    <mergeCell ref="AC5:AD5"/>
  </mergeCells>
  <hyperlinks>
    <hyperlink ref="C5" location="References!A48" display="References!A48" xr:uid="{00000000-0004-0000-0D00-000000000000}"/>
    <hyperlink ref="C5:D5" location="References!A107" display="References!A107" xr:uid="{00000000-0004-0000-0D00-000001000000}"/>
    <hyperlink ref="AC5" location="References!A48" display="References!A48" xr:uid="{00000000-0004-0000-0D00-000002000000}"/>
    <hyperlink ref="AC5:AD5" location="References!A113" display="References!A113" xr:uid="{00000000-0004-0000-0D00-000003000000}"/>
  </hyperlink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92D050"/>
  </sheetPr>
  <dimension ref="A1:Z423"/>
  <sheetViews>
    <sheetView workbookViewId="0">
      <pane xSplit="1" ySplit="10" topLeftCell="B176" activePane="bottomRight" state="frozen"/>
      <selection pane="topRight" activeCell="B1" sqref="B1"/>
      <selection pane="bottomLeft" activeCell="A11" sqref="A11"/>
      <selection pane="bottomRight" activeCell="L189" sqref="L189"/>
    </sheetView>
  </sheetViews>
  <sheetFormatPr defaultColWidth="9.1796875" defaultRowHeight="14.5"/>
  <cols>
    <col min="1" max="1" width="9.1796875" style="403"/>
    <col min="2" max="2" width="17.453125" style="71" customWidth="1"/>
    <col min="3" max="3" width="9.1796875" style="71"/>
    <col min="4" max="4" width="3.26953125" style="71" customWidth="1"/>
    <col min="5" max="5" width="3.81640625" style="71" customWidth="1"/>
    <col min="6" max="6" width="2.7265625" style="71" customWidth="1"/>
    <col min="7" max="9" width="11.7265625" style="71" customWidth="1"/>
    <col min="10" max="10" width="2.7265625" style="105" customWidth="1"/>
    <col min="11" max="12" width="12.453125" style="71" customWidth="1"/>
    <col min="13" max="23" width="11.1796875" style="71" customWidth="1"/>
    <col min="24" max="24" width="2.7265625" style="71" customWidth="1"/>
    <col min="25" max="16384" width="9.1796875" style="71"/>
  </cols>
  <sheetData>
    <row r="1" spans="1:24" s="72" customFormat="1">
      <c r="A1" s="29"/>
      <c r="B1" s="770" t="s">
        <v>392</v>
      </c>
      <c r="C1" s="770"/>
      <c r="D1" s="770"/>
      <c r="E1" s="770"/>
      <c r="F1" s="201"/>
      <c r="G1" s="770" t="s">
        <v>392</v>
      </c>
      <c r="H1" s="770"/>
      <c r="I1" s="770"/>
      <c r="J1" s="330"/>
      <c r="K1" s="770" t="s">
        <v>392</v>
      </c>
      <c r="L1" s="770"/>
      <c r="M1" s="770"/>
      <c r="X1" s="185"/>
    </row>
    <row r="2" spans="1:24" s="72" customFormat="1" ht="75" customHeight="1">
      <c r="A2" s="29"/>
      <c r="B2" s="263" t="s">
        <v>381</v>
      </c>
      <c r="C2" s="777" t="s">
        <v>412</v>
      </c>
      <c r="D2" s="777"/>
      <c r="E2" s="777"/>
      <c r="F2" s="201"/>
      <c r="G2" s="263" t="s">
        <v>381</v>
      </c>
      <c r="H2" s="777" t="s">
        <v>367</v>
      </c>
      <c r="I2" s="777"/>
      <c r="J2" s="331"/>
      <c r="K2" s="263" t="s">
        <v>381</v>
      </c>
      <c r="L2" s="777" t="s">
        <v>413</v>
      </c>
      <c r="M2" s="777"/>
      <c r="N2" s="419" t="s">
        <v>825</v>
      </c>
      <c r="X2" s="185"/>
    </row>
    <row r="3" spans="1:24" s="72" customFormat="1">
      <c r="A3" s="29"/>
      <c r="B3" s="263" t="s">
        <v>382</v>
      </c>
      <c r="C3" s="779">
        <v>41725</v>
      </c>
      <c r="D3" s="779"/>
      <c r="E3" s="779"/>
      <c r="F3" s="201"/>
      <c r="G3" s="263" t="s">
        <v>382</v>
      </c>
      <c r="H3" s="773">
        <v>42709</v>
      </c>
      <c r="I3" s="774"/>
      <c r="J3" s="332"/>
      <c r="K3" s="263" t="s">
        <v>382</v>
      </c>
      <c r="L3" s="773">
        <v>42696</v>
      </c>
      <c r="M3" s="774"/>
      <c r="X3" s="185"/>
    </row>
    <row r="4" spans="1:24" s="72" customFormat="1" ht="29">
      <c r="A4" s="29"/>
      <c r="B4" s="270" t="s">
        <v>383</v>
      </c>
      <c r="C4" s="779" t="s">
        <v>602</v>
      </c>
      <c r="D4" s="779"/>
      <c r="E4" s="779"/>
      <c r="F4" s="201"/>
      <c r="G4" s="270" t="s">
        <v>383</v>
      </c>
      <c r="H4" s="773" t="s">
        <v>602</v>
      </c>
      <c r="I4" s="774"/>
      <c r="J4" s="332"/>
      <c r="K4" s="270" t="s">
        <v>383</v>
      </c>
      <c r="L4" s="773">
        <v>42710</v>
      </c>
      <c r="M4" s="774"/>
      <c r="N4" s="419" t="s">
        <v>825</v>
      </c>
      <c r="X4" s="185"/>
    </row>
    <row r="5" spans="1:24" s="72" customFormat="1">
      <c r="A5" s="29"/>
      <c r="B5" s="803" t="s">
        <v>386</v>
      </c>
      <c r="C5" s="775">
        <v>20</v>
      </c>
      <c r="D5" s="863"/>
      <c r="E5" s="776"/>
      <c r="F5" s="201"/>
      <c r="G5" s="279" t="s">
        <v>386</v>
      </c>
      <c r="H5" s="778">
        <v>22</v>
      </c>
      <c r="I5" s="778"/>
      <c r="J5" s="333"/>
      <c r="K5" s="279" t="s">
        <v>386</v>
      </c>
      <c r="L5" s="778">
        <v>23</v>
      </c>
      <c r="M5" s="778"/>
      <c r="P5" s="72" t="s">
        <v>776</v>
      </c>
      <c r="X5" s="185"/>
    </row>
    <row r="6" spans="1:24" s="72" customFormat="1">
      <c r="A6" s="29"/>
      <c r="B6" s="804"/>
      <c r="C6" s="862">
        <v>21</v>
      </c>
      <c r="D6" s="862"/>
      <c r="E6" s="862"/>
      <c r="F6" s="201"/>
      <c r="G6" s="305"/>
      <c r="H6" s="275"/>
      <c r="I6" s="275"/>
      <c r="J6" s="333"/>
      <c r="K6" s="419" t="s">
        <v>825</v>
      </c>
      <c r="L6" s="419" t="s">
        <v>825</v>
      </c>
      <c r="M6" s="419" t="s">
        <v>825</v>
      </c>
      <c r="N6" s="419" t="s">
        <v>825</v>
      </c>
      <c r="O6" s="419" t="s">
        <v>825</v>
      </c>
      <c r="P6" s="419" t="s">
        <v>825</v>
      </c>
      <c r="Q6" s="419" t="s">
        <v>825</v>
      </c>
      <c r="R6" s="419" t="s">
        <v>825</v>
      </c>
      <c r="S6" s="419" t="s">
        <v>825</v>
      </c>
      <c r="T6" s="419" t="s">
        <v>825</v>
      </c>
      <c r="U6" s="419" t="s">
        <v>825</v>
      </c>
      <c r="V6" s="419" t="s">
        <v>825</v>
      </c>
      <c r="W6" s="419" t="s">
        <v>825</v>
      </c>
      <c r="X6" s="185"/>
    </row>
    <row r="7" spans="1:24" customFormat="1">
      <c r="A7" s="45"/>
      <c r="B7" s="196" t="s">
        <v>495</v>
      </c>
      <c r="C7" s="196"/>
      <c r="D7" s="196"/>
      <c r="E7" s="196"/>
      <c r="F7" s="196"/>
      <c r="G7" s="86" t="s">
        <v>169</v>
      </c>
      <c r="H7" s="87"/>
      <c r="I7" s="87"/>
      <c r="J7" s="86"/>
      <c r="K7" s="187" t="s">
        <v>264</v>
      </c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  <c r="X7" s="187"/>
    </row>
    <row r="8" spans="1:24" customFormat="1" ht="15" customHeight="1">
      <c r="A8" s="44"/>
      <c r="B8" s="767" t="s">
        <v>470</v>
      </c>
      <c r="C8" s="769"/>
      <c r="D8" s="769"/>
      <c r="E8" s="769"/>
      <c r="F8" s="197"/>
      <c r="G8" s="768" t="s">
        <v>171</v>
      </c>
      <c r="H8" s="768"/>
      <c r="I8" s="768"/>
      <c r="J8" s="327"/>
      <c r="K8" s="768" t="s">
        <v>497</v>
      </c>
      <c r="L8" s="768"/>
      <c r="M8" s="768"/>
      <c r="N8" s="768"/>
      <c r="O8" s="768"/>
      <c r="P8" s="768"/>
      <c r="Q8" s="768"/>
      <c r="R8" s="768"/>
      <c r="S8" s="768"/>
      <c r="T8" s="768"/>
      <c r="U8" s="768"/>
      <c r="V8" s="768"/>
      <c r="W8" s="768"/>
      <c r="X8" s="188"/>
    </row>
    <row r="9" spans="1:24" customFormat="1">
      <c r="A9" s="44"/>
      <c r="B9" s="83" t="s">
        <v>166</v>
      </c>
      <c r="C9" s="761" t="s">
        <v>167</v>
      </c>
      <c r="D9" s="761"/>
      <c r="E9" s="761"/>
      <c r="F9" s="198"/>
      <c r="G9" s="83" t="s">
        <v>168</v>
      </c>
      <c r="H9" s="122" t="s">
        <v>168</v>
      </c>
      <c r="I9" s="122"/>
      <c r="J9" s="136"/>
      <c r="K9" s="761" t="s">
        <v>296</v>
      </c>
      <c r="L9" s="761"/>
      <c r="M9" s="761"/>
      <c r="N9" s="761" t="s">
        <v>297</v>
      </c>
      <c r="O9" s="761"/>
      <c r="P9" s="761" t="s">
        <v>298</v>
      </c>
      <c r="Q9" s="761"/>
      <c r="R9" s="761"/>
      <c r="S9" s="761"/>
      <c r="T9" s="761"/>
      <c r="U9" s="761"/>
      <c r="V9" s="761"/>
      <c r="W9" s="761"/>
      <c r="X9" s="189"/>
    </row>
    <row r="10" spans="1:24" customFormat="1">
      <c r="A10" s="43"/>
      <c r="B10" s="366" t="s">
        <v>494</v>
      </c>
      <c r="C10" s="758" t="s">
        <v>499</v>
      </c>
      <c r="D10" s="758"/>
      <c r="E10" s="758"/>
      <c r="F10" s="199"/>
      <c r="G10" s="261" t="s">
        <v>664</v>
      </c>
      <c r="H10" s="261" t="s">
        <v>665</v>
      </c>
      <c r="I10" s="261" t="s">
        <v>663</v>
      </c>
      <c r="J10" s="136"/>
      <c r="K10" s="137" t="s">
        <v>161</v>
      </c>
      <c r="L10" s="137" t="s">
        <v>109</v>
      </c>
      <c r="M10" s="137" t="s">
        <v>135</v>
      </c>
      <c r="N10" s="137" t="s">
        <v>170</v>
      </c>
      <c r="O10" s="137" t="s">
        <v>137</v>
      </c>
      <c r="P10" s="137" t="s">
        <v>275</v>
      </c>
      <c r="Q10" s="137" t="s">
        <v>276</v>
      </c>
      <c r="R10" s="137" t="s">
        <v>277</v>
      </c>
      <c r="S10" s="137" t="s">
        <v>278</v>
      </c>
      <c r="T10" s="137" t="s">
        <v>279</v>
      </c>
      <c r="U10" s="137" t="s">
        <v>280</v>
      </c>
      <c r="V10" s="137" t="s">
        <v>281</v>
      </c>
      <c r="W10" s="137" t="s">
        <v>282</v>
      </c>
      <c r="X10" s="190"/>
    </row>
    <row r="11" spans="1:24" customFormat="1">
      <c r="A11" s="61">
        <v>37257</v>
      </c>
      <c r="B11" s="208">
        <v>281.51</v>
      </c>
      <c r="C11" s="864">
        <v>1503.9545454545455</v>
      </c>
      <c r="D11" s="864"/>
      <c r="E11" s="864"/>
      <c r="F11" s="200"/>
      <c r="G11" s="12">
        <v>1.68</v>
      </c>
      <c r="H11" s="12">
        <v>1.75</v>
      </c>
      <c r="I11" s="541">
        <f t="shared" ref="I11:I30" si="0">(H11-G11)*100</f>
        <v>7.0000000000000062</v>
      </c>
      <c r="J11" s="328"/>
      <c r="K11" s="372">
        <v>6.6194736842105257</v>
      </c>
      <c r="L11" s="371">
        <v>5.8583333333333334</v>
      </c>
      <c r="M11" s="371">
        <v>1.427941176470588</v>
      </c>
      <c r="N11" s="371">
        <v>4.9827421052631582</v>
      </c>
      <c r="O11" s="371">
        <v>5.3454210526315791</v>
      </c>
      <c r="P11" s="371">
        <v>4.9004537368421044</v>
      </c>
      <c r="Q11" s="371">
        <v>4.867163157894737</v>
      </c>
      <c r="R11" s="371">
        <v>4.94142105263158</v>
      </c>
      <c r="S11" s="371">
        <v>5.0415263157894739</v>
      </c>
      <c r="T11" s="371">
        <v>5.0828947368421042</v>
      </c>
      <c r="U11" s="371">
        <v>5.1195294117647068</v>
      </c>
      <c r="V11" s="371">
        <v>4.9868235294117644</v>
      </c>
      <c r="W11" s="372">
        <v>5.2423684210526318</v>
      </c>
      <c r="X11" s="191"/>
    </row>
    <row r="12" spans="1:24" customFormat="1">
      <c r="A12" s="61">
        <v>37288</v>
      </c>
      <c r="B12" s="208">
        <v>295.49</v>
      </c>
      <c r="C12" s="864">
        <v>1561.9</v>
      </c>
      <c r="D12" s="864"/>
      <c r="E12" s="864"/>
      <c r="F12" s="200"/>
      <c r="G12" s="12">
        <v>1.76</v>
      </c>
      <c r="H12" s="12">
        <v>1.82</v>
      </c>
      <c r="I12" s="541">
        <f t="shared" si="0"/>
        <v>6.0000000000000053</v>
      </c>
      <c r="J12" s="328"/>
      <c r="K12" s="372">
        <v>6.7194444444444441</v>
      </c>
      <c r="L12" s="372">
        <v>5.9499999999999993</v>
      </c>
      <c r="M12" s="372">
        <v>1.5172941176470587</v>
      </c>
      <c r="N12" s="372">
        <v>4.9049588235294115</v>
      </c>
      <c r="O12" s="372">
        <v>5.3301111111111119</v>
      </c>
      <c r="P12" s="372">
        <v>4.9396448888888891</v>
      </c>
      <c r="Q12" s="372">
        <v>4.9324555555555554</v>
      </c>
      <c r="R12" s="372">
        <v>5.0087777777777784</v>
      </c>
      <c r="S12" s="372">
        <v>5.1120555555555551</v>
      </c>
      <c r="T12" s="372">
        <v>5.168388888888888</v>
      </c>
      <c r="U12" s="372">
        <v>5.2080000000000002</v>
      </c>
      <c r="V12" s="372">
        <v>5.2035000000000009</v>
      </c>
      <c r="W12" s="372">
        <v>5.3135000000000003</v>
      </c>
      <c r="X12" s="191"/>
    </row>
    <row r="13" spans="1:24" customFormat="1">
      <c r="A13" s="61">
        <v>37316</v>
      </c>
      <c r="B13" s="208">
        <v>294.05</v>
      </c>
      <c r="C13" s="864">
        <v>1604.875</v>
      </c>
      <c r="D13" s="864"/>
      <c r="E13" s="864"/>
      <c r="F13" s="200"/>
      <c r="G13" s="12">
        <v>1.83</v>
      </c>
      <c r="H13" s="12">
        <v>1.91</v>
      </c>
      <c r="I13" s="541">
        <f t="shared" si="0"/>
        <v>7.9999999999999849</v>
      </c>
      <c r="J13" s="328"/>
      <c r="K13" s="372">
        <v>6.9238888888888894</v>
      </c>
      <c r="L13" s="372">
        <v>6.3083333333333336</v>
      </c>
      <c r="M13" s="372">
        <v>1.4532352941176472</v>
      </c>
      <c r="N13" s="372">
        <v>5.2698611111111111</v>
      </c>
      <c r="O13" s="372">
        <v>5.6673888888888895</v>
      </c>
      <c r="P13" s="372">
        <v>5.2170743333333327</v>
      </c>
      <c r="Q13" s="372">
        <v>5.1836166666666665</v>
      </c>
      <c r="R13" s="372">
        <v>5.2558888888888884</v>
      </c>
      <c r="S13" s="372">
        <v>5.3503333333333343</v>
      </c>
      <c r="T13" s="372">
        <v>5.399</v>
      </c>
      <c r="U13" s="372">
        <v>5.4259411764705874</v>
      </c>
      <c r="V13" s="372">
        <v>5.4213888888888899</v>
      </c>
      <c r="W13" s="372">
        <v>5.5131666666666668</v>
      </c>
      <c r="X13" s="191"/>
    </row>
    <row r="14" spans="1:24" customFormat="1">
      <c r="A14" s="61">
        <v>37347</v>
      </c>
      <c r="B14" s="208">
        <v>302.68</v>
      </c>
      <c r="C14" s="864">
        <v>1590.3333333333333</v>
      </c>
      <c r="D14" s="864"/>
      <c r="E14" s="864"/>
      <c r="F14" s="200"/>
      <c r="G14" s="12">
        <v>1.75</v>
      </c>
      <c r="H14" s="12">
        <v>1.88</v>
      </c>
      <c r="I14" s="541">
        <f t="shared" si="0"/>
        <v>12.999999999999989</v>
      </c>
      <c r="J14" s="328"/>
      <c r="K14" s="372">
        <v>6.8995000000000006</v>
      </c>
      <c r="L14" s="372">
        <v>6.2965</v>
      </c>
      <c r="M14" s="372">
        <v>1.3859999999999999</v>
      </c>
      <c r="N14" s="372">
        <v>5.1920650000000013</v>
      </c>
      <c r="O14" s="372">
        <v>5.66195</v>
      </c>
      <c r="P14" s="372">
        <v>5.2101020499999997</v>
      </c>
      <c r="Q14" s="372">
        <v>5.161835</v>
      </c>
      <c r="R14" s="372">
        <v>5.2429500000000004</v>
      </c>
      <c r="S14" s="372">
        <v>5.3328000000000007</v>
      </c>
      <c r="T14" s="372">
        <v>5.3981500000000002</v>
      </c>
      <c r="U14" s="372">
        <v>5.4097</v>
      </c>
      <c r="V14" s="372">
        <v>5.4003000000000005</v>
      </c>
      <c r="W14" s="372">
        <v>5.507299999999999</v>
      </c>
      <c r="X14" s="191"/>
    </row>
    <row r="15" spans="1:24" customFormat="1">
      <c r="A15" s="61">
        <v>37377</v>
      </c>
      <c r="B15" s="208">
        <v>314.49</v>
      </c>
      <c r="C15" s="864">
        <v>1595.6818181818182</v>
      </c>
      <c r="D15" s="864"/>
      <c r="E15" s="864"/>
      <c r="F15" s="201"/>
      <c r="G15" s="12">
        <v>1.76</v>
      </c>
      <c r="H15" s="12">
        <v>1.82</v>
      </c>
      <c r="I15" s="541">
        <f t="shared" si="0"/>
        <v>6.0000000000000053</v>
      </c>
      <c r="J15" s="329"/>
      <c r="K15" s="372">
        <v>6.8480952380952393</v>
      </c>
      <c r="L15" s="372">
        <v>6.2142857142857144</v>
      </c>
      <c r="M15" s="372">
        <v>1.3739473684210526</v>
      </c>
      <c r="N15" s="372">
        <v>5.1418333333333335</v>
      </c>
      <c r="O15" s="372">
        <v>5.6044999999999998</v>
      </c>
      <c r="P15" s="372">
        <v>5.2433505499999997</v>
      </c>
      <c r="Q15" s="372">
        <v>5.1749333333333327</v>
      </c>
      <c r="R15" s="372">
        <v>5.2575238095238079</v>
      </c>
      <c r="S15" s="372">
        <v>5.3404761904761902</v>
      </c>
      <c r="T15" s="372">
        <v>5.4110952380952364</v>
      </c>
      <c r="U15" s="372">
        <v>5.4126190476190477</v>
      </c>
      <c r="V15" s="372">
        <v>5.4118499999999994</v>
      </c>
      <c r="W15" s="372">
        <v>5.5017999999999985</v>
      </c>
      <c r="X15" s="185"/>
    </row>
    <row r="16" spans="1:24" customFormat="1">
      <c r="A16" s="61">
        <v>37408</v>
      </c>
      <c r="B16" s="208">
        <v>321.18</v>
      </c>
      <c r="C16" s="864">
        <v>1647.5277777777776</v>
      </c>
      <c r="D16" s="864"/>
      <c r="E16" s="864"/>
      <c r="F16" s="201"/>
      <c r="G16" s="12">
        <v>1.73</v>
      </c>
      <c r="H16" s="12">
        <v>1.81</v>
      </c>
      <c r="I16" s="541">
        <f t="shared" si="0"/>
        <v>8.0000000000000071</v>
      </c>
      <c r="J16" s="329"/>
      <c r="K16" s="372">
        <v>6.6583333333333341</v>
      </c>
      <c r="L16" s="372">
        <v>5.9944444444444445</v>
      </c>
      <c r="M16" s="372">
        <v>1.3549999999999998</v>
      </c>
      <c r="N16" s="372">
        <v>4.8759055555555557</v>
      </c>
      <c r="O16" s="372">
        <v>5.4184999999999999</v>
      </c>
      <c r="P16" s="372">
        <v>5.0703496111111104</v>
      </c>
      <c r="Q16" s="372">
        <v>5.0129611111111103</v>
      </c>
      <c r="R16" s="372">
        <v>5.0968333333333327</v>
      </c>
      <c r="S16" s="372">
        <v>5.1763888888888889</v>
      </c>
      <c r="T16" s="372">
        <v>5.2577777777777781</v>
      </c>
      <c r="U16" s="372">
        <v>5.2404117647058825</v>
      </c>
      <c r="V16" s="372">
        <v>5.2330588235294115</v>
      </c>
      <c r="W16" s="372">
        <v>5.3363333333333332</v>
      </c>
      <c r="X16" s="185"/>
    </row>
    <row r="17" spans="1:24" customFormat="1">
      <c r="A17" s="61">
        <v>37438</v>
      </c>
      <c r="B17" s="208">
        <v>313.29000000000002</v>
      </c>
      <c r="C17" s="864">
        <v>1589.4565217391305</v>
      </c>
      <c r="D17" s="864"/>
      <c r="E17" s="864"/>
      <c r="F17" s="201"/>
      <c r="G17" s="12">
        <v>1.71</v>
      </c>
      <c r="H17" s="12">
        <v>1.78</v>
      </c>
      <c r="I17" s="541">
        <f t="shared" si="0"/>
        <v>7.0000000000000062</v>
      </c>
      <c r="J17" s="329"/>
      <c r="K17" s="372">
        <v>6.5640000000000001</v>
      </c>
      <c r="L17" s="372">
        <v>5.8570000000000002</v>
      </c>
      <c r="M17" s="372">
        <v>1.30365</v>
      </c>
      <c r="N17" s="372">
        <v>4.5962894736842106</v>
      </c>
      <c r="O17" s="372">
        <v>5.2940500000000004</v>
      </c>
      <c r="P17" s="372">
        <v>4.9457502500000006</v>
      </c>
      <c r="Q17" s="372">
        <v>4.8657000000000012</v>
      </c>
      <c r="R17" s="372">
        <v>4.9509999999999996</v>
      </c>
      <c r="S17" s="372">
        <v>5.0251000000000001</v>
      </c>
      <c r="T17" s="372">
        <v>5.1256000000000004</v>
      </c>
      <c r="U17" s="372">
        <v>5.1088000000000005</v>
      </c>
      <c r="V17" s="372">
        <v>5.0952000000000002</v>
      </c>
      <c r="W17" s="372">
        <v>5.2078000000000007</v>
      </c>
      <c r="X17" s="185"/>
    </row>
    <row r="18" spans="1:24" customFormat="1">
      <c r="A18" s="61">
        <v>37469</v>
      </c>
      <c r="B18" s="208">
        <v>310.25</v>
      </c>
      <c r="C18" s="864">
        <v>1479.547619047619</v>
      </c>
      <c r="D18" s="864"/>
      <c r="E18" s="864"/>
      <c r="F18" s="201"/>
      <c r="G18" s="12">
        <v>1.65</v>
      </c>
      <c r="H18" s="12">
        <v>1.72</v>
      </c>
      <c r="I18" s="541">
        <f t="shared" si="0"/>
        <v>7.0000000000000062</v>
      </c>
      <c r="J18" s="329"/>
      <c r="K18" s="372">
        <v>6.3610526315789473</v>
      </c>
      <c r="L18" s="372">
        <v>5.6510526315789482</v>
      </c>
      <c r="M18" s="372">
        <v>1.2559999999999996</v>
      </c>
      <c r="N18" s="372">
        <v>4.2391578947368425</v>
      </c>
      <c r="O18" s="372">
        <v>5.1316111111111118</v>
      </c>
      <c r="P18" s="372">
        <v>4.6618870526315792</v>
      </c>
      <c r="Q18" s="372">
        <v>4.5900736842105267</v>
      </c>
      <c r="R18" s="372">
        <v>4.6721578947368414</v>
      </c>
      <c r="S18" s="372">
        <v>4.7381578947368412</v>
      </c>
      <c r="T18" s="372">
        <v>4.8634736842105264</v>
      </c>
      <c r="U18" s="372">
        <v>4.8271578947368425</v>
      </c>
      <c r="V18" s="372">
        <v>4.8291666666666648</v>
      </c>
      <c r="W18" s="372">
        <v>4.9391578947368444</v>
      </c>
      <c r="X18" s="185"/>
    </row>
    <row r="19" spans="1:24" customFormat="1">
      <c r="A19" s="61">
        <v>37500</v>
      </c>
      <c r="B19" s="208">
        <v>319.14</v>
      </c>
      <c r="C19" s="864">
        <v>1478.7142857142858</v>
      </c>
      <c r="D19" s="864"/>
      <c r="E19" s="864"/>
      <c r="F19" s="201"/>
      <c r="G19" s="12">
        <v>1.66</v>
      </c>
      <c r="H19" s="12">
        <v>1.75</v>
      </c>
      <c r="I19" s="541">
        <f t="shared" si="0"/>
        <v>9.0000000000000071</v>
      </c>
      <c r="J19" s="329"/>
      <c r="K19" s="372">
        <v>6.1929999999999996</v>
      </c>
      <c r="L19" s="372">
        <v>5.4380000000000006</v>
      </c>
      <c r="M19" s="372">
        <v>1.1600000000000001</v>
      </c>
      <c r="N19" s="372">
        <v>3.8459736842105268</v>
      </c>
      <c r="O19" s="372">
        <v>4.8853684210526316</v>
      </c>
      <c r="P19" s="372">
        <v>4.4392942999999985</v>
      </c>
      <c r="Q19" s="372">
        <v>4.3731842105263157</v>
      </c>
      <c r="R19" s="372">
        <v>4.4845500000000005</v>
      </c>
      <c r="S19" s="372">
        <v>4.5434499999999991</v>
      </c>
      <c r="T19" s="372">
        <v>4.6447000000000003</v>
      </c>
      <c r="U19" s="372">
        <v>4.6100499999999993</v>
      </c>
      <c r="V19" s="372">
        <v>4.6252500000000012</v>
      </c>
      <c r="W19" s="372">
        <v>4.7192499999999997</v>
      </c>
      <c r="X19" s="185"/>
    </row>
    <row r="20" spans="1:24" customFormat="1">
      <c r="A20" s="61">
        <v>37530</v>
      </c>
      <c r="B20" s="208">
        <v>316.56</v>
      </c>
      <c r="C20" s="864">
        <v>1483.7608695652175</v>
      </c>
      <c r="D20" s="864"/>
      <c r="E20" s="864"/>
      <c r="F20" s="201"/>
      <c r="G20" s="12">
        <v>1.61</v>
      </c>
      <c r="H20" s="12">
        <v>1.73</v>
      </c>
      <c r="I20" s="541">
        <f t="shared" si="0"/>
        <v>11.999999999999989</v>
      </c>
      <c r="J20" s="329"/>
      <c r="K20" s="372">
        <v>6.3545454545454554</v>
      </c>
      <c r="L20" s="372">
        <v>5.6590909090909092</v>
      </c>
      <c r="M20" s="372">
        <v>1.0914285714285716</v>
      </c>
      <c r="N20" s="372">
        <v>3.9113857142857151</v>
      </c>
      <c r="O20" s="372">
        <v>5.1246190476190483</v>
      </c>
      <c r="P20" s="372">
        <v>4.563709181818183</v>
      </c>
      <c r="Q20" s="372">
        <v>4.4828954545454547</v>
      </c>
      <c r="R20" s="372">
        <v>4.5925909090909087</v>
      </c>
      <c r="S20" s="372">
        <v>4.6307727272727268</v>
      </c>
      <c r="T20" s="372">
        <v>4.7141363636363627</v>
      </c>
      <c r="U20" s="372">
        <v>4.7322272727272736</v>
      </c>
      <c r="V20" s="372">
        <v>4.7085454545454555</v>
      </c>
      <c r="W20" s="372">
        <v>4.7852272727272709</v>
      </c>
      <c r="X20" s="185"/>
    </row>
    <row r="21" spans="1:24" customFormat="1">
      <c r="A21" s="61">
        <v>37561</v>
      </c>
      <c r="B21" s="208">
        <v>319.07</v>
      </c>
      <c r="C21" s="864">
        <v>1582.2857142857142</v>
      </c>
      <c r="D21" s="864"/>
      <c r="E21" s="864"/>
      <c r="F21" s="201"/>
      <c r="G21" s="12">
        <v>1.25</v>
      </c>
      <c r="H21" s="12">
        <v>1.39</v>
      </c>
      <c r="I21" s="541">
        <f t="shared" si="0"/>
        <v>13.999999999999989</v>
      </c>
      <c r="J21" s="329"/>
      <c r="K21" s="372">
        <v>6.3133333333333326</v>
      </c>
      <c r="L21" s="372">
        <v>5.5023809523809533</v>
      </c>
      <c r="M21" s="372">
        <v>0.98699999999999988</v>
      </c>
      <c r="N21" s="372">
        <v>4.0321450000000008</v>
      </c>
      <c r="O21" s="372">
        <v>5.0895238095238096</v>
      </c>
      <c r="P21" s="372">
        <v>4.5879523333333321</v>
      </c>
      <c r="Q21" s="372">
        <v>4.4955571428571419</v>
      </c>
      <c r="R21" s="372">
        <v>4.5788095238095234</v>
      </c>
      <c r="S21" s="372">
        <v>4.6000476190476176</v>
      </c>
      <c r="T21" s="372">
        <v>4.6696190476190464</v>
      </c>
      <c r="U21" s="372">
        <v>4.7391904761904762</v>
      </c>
      <c r="V21" s="372">
        <v>4.6715714285714283</v>
      </c>
      <c r="W21" s="372">
        <v>4.754428571428571</v>
      </c>
      <c r="X21" s="185"/>
    </row>
    <row r="22" spans="1:24" customFormat="1">
      <c r="A22" s="61">
        <v>37591</v>
      </c>
      <c r="B22" s="208">
        <v>331.92</v>
      </c>
      <c r="C22" s="864">
        <v>1595.6842105263156</v>
      </c>
      <c r="D22" s="864"/>
      <c r="E22" s="864"/>
      <c r="F22" s="201"/>
      <c r="G22" s="12">
        <v>1.21</v>
      </c>
      <c r="H22" s="12">
        <v>1.35</v>
      </c>
      <c r="I22" s="541">
        <f t="shared" si="0"/>
        <v>14.000000000000012</v>
      </c>
      <c r="J22" s="329"/>
      <c r="K22" s="372">
        <v>6.3387499999999983</v>
      </c>
      <c r="L22" s="372">
        <v>5.4243749999999995</v>
      </c>
      <c r="M22" s="372">
        <v>0.98299999999999987</v>
      </c>
      <c r="N22" s="372">
        <v>4.0539312499999998</v>
      </c>
      <c r="O22" s="372">
        <v>4.9934374999999998</v>
      </c>
      <c r="P22" s="372">
        <v>4.5361302500000003</v>
      </c>
      <c r="Q22" s="372">
        <v>4.3532312500000003</v>
      </c>
      <c r="R22" s="372">
        <v>4.416312500000001</v>
      </c>
      <c r="S22" s="372">
        <v>4.421125</v>
      </c>
      <c r="T22" s="372">
        <v>4.4834375</v>
      </c>
      <c r="U22" s="372">
        <v>4.5598125000000005</v>
      </c>
      <c r="V22" s="372">
        <v>4.471750000000001</v>
      </c>
      <c r="W22" s="372">
        <v>4.5888749999999998</v>
      </c>
      <c r="X22" s="185"/>
    </row>
    <row r="23" spans="1:24" customFormat="1">
      <c r="A23" s="61">
        <v>37622</v>
      </c>
      <c r="B23" s="208">
        <v>356.86</v>
      </c>
      <c r="C23" s="864">
        <v>1647.659090909091</v>
      </c>
      <c r="D23" s="864"/>
      <c r="E23" s="864"/>
      <c r="F23" s="201"/>
      <c r="G23" s="12">
        <v>1.19</v>
      </c>
      <c r="H23" s="12">
        <v>1.29</v>
      </c>
      <c r="I23" s="541">
        <f t="shared" si="0"/>
        <v>10.000000000000009</v>
      </c>
      <c r="J23" s="329"/>
      <c r="K23" s="372">
        <v>6.1388235294117655</v>
      </c>
      <c r="L23" s="372">
        <v>5.2729411764705887</v>
      </c>
      <c r="M23" s="372">
        <v>0.82906250000000004</v>
      </c>
      <c r="N23" s="372">
        <v>4.016341176470589</v>
      </c>
      <c r="O23" s="372">
        <v>4.9679999999999991</v>
      </c>
      <c r="P23" s="372">
        <v>4.3617511176470591</v>
      </c>
      <c r="Q23" s="372">
        <v>4.1605764705882349</v>
      </c>
      <c r="R23" s="372">
        <v>4.2146470588235294</v>
      </c>
      <c r="S23" s="372">
        <v>4.2239999999999993</v>
      </c>
      <c r="T23" s="372">
        <v>4.2755882352941166</v>
      </c>
      <c r="U23" s="372">
        <v>4.3681764705882342</v>
      </c>
      <c r="V23" s="372">
        <v>4.2649411764705896</v>
      </c>
      <c r="W23" s="372">
        <v>4.4195294117647066</v>
      </c>
      <c r="X23" s="185"/>
    </row>
    <row r="24" spans="1:24" customFormat="1">
      <c r="A24" s="61">
        <v>37653</v>
      </c>
      <c r="B24" s="208">
        <v>358.97</v>
      </c>
      <c r="C24" s="864">
        <v>1683.8</v>
      </c>
      <c r="D24" s="864"/>
      <c r="E24" s="864"/>
      <c r="F24" s="201"/>
      <c r="G24" s="12">
        <v>1.19</v>
      </c>
      <c r="H24" s="12">
        <v>1.26</v>
      </c>
      <c r="I24" s="541">
        <f t="shared" si="0"/>
        <v>7.0000000000000062</v>
      </c>
      <c r="J24" s="329"/>
      <c r="K24" s="372">
        <v>5.9057894736842096</v>
      </c>
      <c r="L24" s="372">
        <v>5.1731578947368417</v>
      </c>
      <c r="M24" s="372">
        <v>0.82833333333333348</v>
      </c>
      <c r="N24" s="372">
        <v>3.8897555555555559</v>
      </c>
      <c r="O24" s="372">
        <v>5.0167894736842102</v>
      </c>
      <c r="P24" s="372">
        <v>4.1862834736842105</v>
      </c>
      <c r="Q24" s="372">
        <v>3.9427736842105263</v>
      </c>
      <c r="R24" s="372">
        <v>4.0162105263157892</v>
      </c>
      <c r="S24" s="372">
        <v>4.0015263157894738</v>
      </c>
      <c r="T24" s="372">
        <v>4.052526315789474</v>
      </c>
      <c r="U24" s="372">
        <v>4.166555555555556</v>
      </c>
      <c r="V24" s="372">
        <v>4.0541052631578953</v>
      </c>
      <c r="W24" s="372">
        <v>4.2326842105263154</v>
      </c>
      <c r="X24" s="185"/>
    </row>
    <row r="25" spans="1:24" customFormat="1">
      <c r="A25" s="61">
        <v>37681</v>
      </c>
      <c r="B25" s="208">
        <v>340.55</v>
      </c>
      <c r="C25" s="864">
        <v>1658.9761904761901</v>
      </c>
      <c r="D25" s="864"/>
      <c r="E25" s="864"/>
      <c r="F25" s="201"/>
      <c r="G25" s="12">
        <v>1.1499999999999999</v>
      </c>
      <c r="H25" s="12">
        <v>1.21</v>
      </c>
      <c r="I25" s="541">
        <f t="shared" si="0"/>
        <v>6.0000000000000053</v>
      </c>
      <c r="J25" s="329"/>
      <c r="K25" s="372">
        <v>5.9490476190476196</v>
      </c>
      <c r="L25" s="372">
        <v>5.2738095238095246</v>
      </c>
      <c r="M25" s="372">
        <v>0.73699999999999999</v>
      </c>
      <c r="N25" s="372">
        <v>3.7951904761904762</v>
      </c>
      <c r="O25" s="372">
        <v>5.0025714285714287</v>
      </c>
      <c r="P25" s="372">
        <v>4.2671369523809517</v>
      </c>
      <c r="Q25" s="372">
        <v>4.01462380952381</v>
      </c>
      <c r="R25" s="372">
        <v>4.125809523809524</v>
      </c>
      <c r="S25" s="372">
        <v>4.046095238095238</v>
      </c>
      <c r="T25" s="372">
        <v>4.0967142857142846</v>
      </c>
      <c r="U25" s="372">
        <v>4.209476190476189</v>
      </c>
      <c r="V25" s="372">
        <v>4.1119047619047615</v>
      </c>
      <c r="W25" s="372">
        <v>4.2648571428571431</v>
      </c>
      <c r="X25" s="185"/>
    </row>
    <row r="26" spans="1:24" customFormat="1">
      <c r="A26" s="61">
        <v>37712</v>
      </c>
      <c r="B26" s="208">
        <v>328.18</v>
      </c>
      <c r="C26" s="864">
        <v>1587.4749999999999</v>
      </c>
      <c r="D26" s="864"/>
      <c r="E26" s="864"/>
      <c r="F26" s="201"/>
      <c r="G26" s="12">
        <v>1.1499999999999999</v>
      </c>
      <c r="H26" s="12">
        <v>1.23</v>
      </c>
      <c r="I26" s="541">
        <f t="shared" si="0"/>
        <v>8.0000000000000071</v>
      </c>
      <c r="J26" s="329"/>
      <c r="K26" s="372">
        <v>6.0142105263157903</v>
      </c>
      <c r="L26" s="372">
        <v>5.3489473684210536</v>
      </c>
      <c r="M26" s="372">
        <v>0.66416666666666657</v>
      </c>
      <c r="N26" s="372">
        <v>3.936652631578947</v>
      </c>
      <c r="O26" s="372">
        <v>5.0657894736842106</v>
      </c>
      <c r="P26" s="372">
        <v>4.408449473684211</v>
      </c>
      <c r="Q26" s="372">
        <v>4.1415105263157894</v>
      </c>
      <c r="R26" s="372">
        <v>4.2244736842105262</v>
      </c>
      <c r="S26" s="372">
        <v>4.1784736842105259</v>
      </c>
      <c r="T26" s="372">
        <v>4.1991578947368415</v>
      </c>
      <c r="U26" s="372">
        <v>4.3108421052631583</v>
      </c>
      <c r="V26" s="372">
        <v>4.2216111111111116</v>
      </c>
      <c r="W26" s="372">
        <v>4.3772105263157899</v>
      </c>
      <c r="X26" s="185"/>
    </row>
    <row r="27" spans="1:24" customFormat="1">
      <c r="A27" s="61">
        <v>37742</v>
      </c>
      <c r="B27" s="208">
        <v>355.68</v>
      </c>
      <c r="C27" s="864">
        <v>1648.2750000000001</v>
      </c>
      <c r="D27" s="864"/>
      <c r="E27" s="864"/>
      <c r="F27" s="201"/>
      <c r="G27" s="12">
        <v>1.0900000000000001</v>
      </c>
      <c r="H27" s="12">
        <v>1.21</v>
      </c>
      <c r="I27" s="541">
        <f t="shared" si="0"/>
        <v>11.999999999999989</v>
      </c>
      <c r="J27" s="329"/>
      <c r="K27" s="372">
        <v>5.6268181818181811</v>
      </c>
      <c r="L27" s="372">
        <v>5.0295454545454543</v>
      </c>
      <c r="M27" s="372">
        <v>0.57238095238095232</v>
      </c>
      <c r="N27" s="372">
        <v>3.5548571428571427</v>
      </c>
      <c r="O27" s="372">
        <v>4.6763809523809519</v>
      </c>
      <c r="P27" s="372">
        <v>4.1576255238095241</v>
      </c>
      <c r="Q27" s="372">
        <v>3.8288272727272723</v>
      </c>
      <c r="R27" s="372">
        <v>3.9027272727272719</v>
      </c>
      <c r="S27" s="372">
        <v>3.9198571428571438</v>
      </c>
      <c r="T27" s="372">
        <v>3.9229545454545458</v>
      </c>
      <c r="U27" s="372">
        <v>3.9799545454545449</v>
      </c>
      <c r="V27" s="372">
        <v>3.8857894736842096</v>
      </c>
      <c r="W27" s="372">
        <v>4.0115714285714281</v>
      </c>
      <c r="X27" s="185"/>
    </row>
    <row r="28" spans="1:24" customFormat="1">
      <c r="A28" s="61">
        <v>37773</v>
      </c>
      <c r="B28" s="208">
        <v>356.35</v>
      </c>
      <c r="C28" s="864">
        <v>1686.5</v>
      </c>
      <c r="D28" s="864"/>
      <c r="E28" s="864"/>
      <c r="F28" s="201"/>
      <c r="G28" s="12">
        <v>0.94</v>
      </c>
      <c r="H28" s="12">
        <v>1.03</v>
      </c>
      <c r="I28" s="541">
        <f t="shared" si="0"/>
        <v>9.0000000000000071</v>
      </c>
      <c r="J28" s="329"/>
      <c r="K28" s="372">
        <v>5.2484210526315787</v>
      </c>
      <c r="L28" s="372">
        <v>4.7916666666666661</v>
      </c>
      <c r="M28" s="372">
        <v>0.55894736842105264</v>
      </c>
      <c r="N28" s="372">
        <v>3.3176105263157898</v>
      </c>
      <c r="O28" s="372">
        <v>4.2803157894736836</v>
      </c>
      <c r="P28" s="372">
        <v>4.0136596315789479</v>
      </c>
      <c r="Q28" s="372">
        <v>3.6238736842105261</v>
      </c>
      <c r="R28" s="372">
        <v>3.6915789473684217</v>
      </c>
      <c r="S28" s="372">
        <v>3.7175263157894736</v>
      </c>
      <c r="T28" s="372">
        <v>3.7902105263157884</v>
      </c>
      <c r="U28" s="372">
        <v>3.7776842105263158</v>
      </c>
      <c r="V28" s="372">
        <v>3.6933684210526319</v>
      </c>
      <c r="W28" s="372">
        <v>3.7952105263157891</v>
      </c>
      <c r="X28" s="185"/>
    </row>
    <row r="29" spans="1:24" customFormat="1">
      <c r="A29" s="61">
        <v>37803</v>
      </c>
      <c r="B29" s="208">
        <v>351.02</v>
      </c>
      <c r="C29" s="864">
        <v>1710</v>
      </c>
      <c r="D29" s="864"/>
      <c r="E29" s="864"/>
      <c r="F29" s="201"/>
      <c r="G29" s="12">
        <v>0.92</v>
      </c>
      <c r="H29" s="12">
        <v>1.04</v>
      </c>
      <c r="I29" s="541">
        <f t="shared" si="0"/>
        <v>12</v>
      </c>
      <c r="J29" s="329"/>
      <c r="K29" s="372">
        <v>5.5722727272727282</v>
      </c>
      <c r="L29" s="372">
        <v>5.2436363636363632</v>
      </c>
      <c r="M29" s="372">
        <v>0.99190476190476196</v>
      </c>
      <c r="N29" s="372">
        <v>3.9508142857142849</v>
      </c>
      <c r="O29" s="372">
        <v>4.6811428571428575</v>
      </c>
      <c r="P29" s="372">
        <v>4.3373315909090913</v>
      </c>
      <c r="Q29" s="372">
        <v>4.0039181818181815</v>
      </c>
      <c r="R29" s="372">
        <v>4.0099999999999989</v>
      </c>
      <c r="S29" s="372">
        <v>4.0405909090909091</v>
      </c>
      <c r="T29" s="372">
        <v>4.0977727272727273</v>
      </c>
      <c r="U29" s="372">
        <v>4.1481428571428562</v>
      </c>
      <c r="V29" s="372">
        <v>4.0185714285714296</v>
      </c>
      <c r="W29" s="372">
        <v>4.1309545454545455</v>
      </c>
      <c r="X29" s="185"/>
    </row>
    <row r="30" spans="1:24" customFormat="1">
      <c r="A30" s="61">
        <v>37834</v>
      </c>
      <c r="B30" s="208">
        <v>359.77</v>
      </c>
      <c r="C30" s="864">
        <v>1760.2750000000001</v>
      </c>
      <c r="D30" s="864"/>
      <c r="E30" s="864"/>
      <c r="F30" s="201"/>
      <c r="G30" s="12">
        <v>0.97</v>
      </c>
      <c r="H30" s="12">
        <v>1.07</v>
      </c>
      <c r="I30" s="541">
        <f t="shared" si="0"/>
        <v>10.000000000000009</v>
      </c>
      <c r="J30" s="329"/>
      <c r="K30" s="372">
        <v>5.948095238095239</v>
      </c>
      <c r="L30" s="372">
        <v>5.526190476190477</v>
      </c>
      <c r="M30" s="372">
        <v>1.1492857142857142</v>
      </c>
      <c r="N30" s="372">
        <v>4.40877619047619</v>
      </c>
      <c r="O30" s="372">
        <v>4.9076000000000004</v>
      </c>
      <c r="P30" s="372">
        <v>4.5345505714285723</v>
      </c>
      <c r="Q30" s="372">
        <v>4.1548095238095248</v>
      </c>
      <c r="R30" s="372">
        <v>4.1610952380952382</v>
      </c>
      <c r="S30" s="372">
        <v>4.1893333333333338</v>
      </c>
      <c r="T30" s="372">
        <v>4.262142857142857</v>
      </c>
      <c r="U30" s="372">
        <v>4.2965000000000009</v>
      </c>
      <c r="V30" s="372">
        <v>4.1736666666666675</v>
      </c>
      <c r="W30" s="372">
        <v>4.2981999999999996</v>
      </c>
      <c r="X30" s="185"/>
    </row>
    <row r="31" spans="1:24" customFormat="1">
      <c r="A31" s="61">
        <v>37865</v>
      </c>
      <c r="B31" s="208">
        <v>378.95</v>
      </c>
      <c r="C31" s="864">
        <v>1789.5227272727275</v>
      </c>
      <c r="D31" s="864"/>
      <c r="E31" s="864"/>
      <c r="F31" s="201"/>
      <c r="G31" s="12">
        <v>0.96</v>
      </c>
      <c r="H31" s="12">
        <v>1.08</v>
      </c>
      <c r="I31" s="541">
        <f t="shared" ref="I31:I94" si="1">(H31-G31)*100</f>
        <v>12.000000000000011</v>
      </c>
      <c r="J31" s="329"/>
      <c r="K31" s="372">
        <v>5.9933333333333332</v>
      </c>
      <c r="L31" s="372">
        <v>5.5152380952380957</v>
      </c>
      <c r="M31" s="372">
        <v>1.4586842105263156</v>
      </c>
      <c r="N31" s="372">
        <v>4.2670285714285727</v>
      </c>
      <c r="O31" s="372">
        <v>4.7623000000000006</v>
      </c>
      <c r="P31" s="372">
        <v>4.6340247142857143</v>
      </c>
      <c r="Q31" s="372">
        <v>4.1947428571428578</v>
      </c>
      <c r="R31" s="372">
        <v>4.2086666666666668</v>
      </c>
      <c r="S31" s="372">
        <v>4.2073333333333336</v>
      </c>
      <c r="T31" s="372">
        <v>4.2953333333333337</v>
      </c>
      <c r="U31" s="372">
        <v>4.3204761904761897</v>
      </c>
      <c r="V31" s="372">
        <v>4.1957142857142857</v>
      </c>
      <c r="W31" s="372">
        <v>4.3236190476190481</v>
      </c>
      <c r="X31" s="185"/>
    </row>
    <row r="32" spans="1:24" customFormat="1">
      <c r="A32" s="61">
        <v>37895</v>
      </c>
      <c r="B32" s="208">
        <v>378.92</v>
      </c>
      <c r="C32" s="864">
        <v>1920.5434782608693</v>
      </c>
      <c r="D32" s="864"/>
      <c r="E32" s="864"/>
      <c r="F32" s="201"/>
      <c r="G32" s="12">
        <v>0.94</v>
      </c>
      <c r="H32" s="12">
        <v>1.0900000000000001</v>
      </c>
      <c r="I32" s="541">
        <f t="shared" si="1"/>
        <v>15.000000000000014</v>
      </c>
      <c r="J32" s="329"/>
      <c r="K32" s="372">
        <v>6.0588636363636361</v>
      </c>
      <c r="L32" s="372">
        <v>5.6086363636363634</v>
      </c>
      <c r="M32" s="372">
        <v>1.4074761904761905</v>
      </c>
      <c r="N32" s="372">
        <v>4.252218965</v>
      </c>
      <c r="O32" s="372">
        <v>4.8188095238095237</v>
      </c>
      <c r="P32" s="372">
        <v>4.8523292727272738</v>
      </c>
      <c r="Q32" s="372">
        <v>4.2516454545454545</v>
      </c>
      <c r="R32" s="372">
        <v>4.29440909090909</v>
      </c>
      <c r="S32" s="372">
        <v>4.2653181818181816</v>
      </c>
      <c r="T32" s="372">
        <v>4.3552727272727276</v>
      </c>
      <c r="U32" s="372">
        <v>4.3898181818181818</v>
      </c>
      <c r="V32" s="372">
        <v>4.2589999999999995</v>
      </c>
      <c r="W32" s="372">
        <v>4.3720476190476187</v>
      </c>
      <c r="X32" s="185"/>
    </row>
    <row r="33" spans="1:24" customFormat="1">
      <c r="A33" s="61">
        <v>37926</v>
      </c>
      <c r="B33" s="208">
        <v>389.91</v>
      </c>
      <c r="C33" s="864">
        <v>2055.4250000000002</v>
      </c>
      <c r="D33" s="864"/>
      <c r="E33" s="864"/>
      <c r="F33" s="201"/>
      <c r="G33" s="12">
        <v>0.95</v>
      </c>
      <c r="H33" s="12">
        <v>1.1000000000000001</v>
      </c>
      <c r="I33" s="541">
        <f t="shared" si="1"/>
        <v>15.000000000000014</v>
      </c>
      <c r="J33" s="329"/>
      <c r="K33" s="372">
        <v>6.2365000000000004</v>
      </c>
      <c r="L33" s="372">
        <v>5.87575</v>
      </c>
      <c r="M33" s="372">
        <v>1.3816666666666668</v>
      </c>
      <c r="N33" s="372">
        <v>4.2784942143157885</v>
      </c>
      <c r="O33" s="372">
        <v>4.8660999999999994</v>
      </c>
      <c r="P33" s="372">
        <v>5.0208675999999999</v>
      </c>
      <c r="Q33" s="372">
        <v>4.4053400000000007</v>
      </c>
      <c r="R33" s="372">
        <v>4.4223500000000007</v>
      </c>
      <c r="S33" s="372">
        <v>4.4006499999999997</v>
      </c>
      <c r="T33" s="372">
        <v>4.4833000000000007</v>
      </c>
      <c r="U33" s="372">
        <v>4.5228499999999991</v>
      </c>
      <c r="V33" s="372">
        <v>4.3943999999999992</v>
      </c>
      <c r="W33" s="372">
        <v>4.5120500000000003</v>
      </c>
      <c r="X33" s="185"/>
    </row>
    <row r="34" spans="1:24" customFormat="1">
      <c r="A34" s="61">
        <v>37956</v>
      </c>
      <c r="B34" s="208">
        <v>406.95</v>
      </c>
      <c r="C34" s="864">
        <v>2201.2857142857142</v>
      </c>
      <c r="D34" s="864"/>
      <c r="E34" s="864"/>
      <c r="F34" s="201"/>
      <c r="G34" s="12">
        <v>0.91</v>
      </c>
      <c r="H34" s="12">
        <v>1.0900000000000001</v>
      </c>
      <c r="I34" s="541">
        <f t="shared" si="1"/>
        <v>18.000000000000004</v>
      </c>
      <c r="J34" s="329"/>
      <c r="K34" s="372">
        <v>6.0784999999999991</v>
      </c>
      <c r="L34" s="372">
        <v>5.7835000000000001</v>
      </c>
      <c r="M34" s="372">
        <v>1.3507894736842108</v>
      </c>
      <c r="N34" s="372">
        <v>4.2560670367499993</v>
      </c>
      <c r="O34" s="372">
        <v>4.7444000000000006</v>
      </c>
      <c r="P34" s="372">
        <v>4.85971595</v>
      </c>
      <c r="Q34" s="372">
        <v>4.336142105263157</v>
      </c>
      <c r="R34" s="372">
        <v>4.3356999999999992</v>
      </c>
      <c r="S34" s="372">
        <v>4.336444444444445</v>
      </c>
      <c r="T34" s="372">
        <v>4.4072500000000003</v>
      </c>
      <c r="U34" s="372">
        <v>4.4615789473684213</v>
      </c>
      <c r="V34" s="372">
        <v>4.3136842105263158</v>
      </c>
      <c r="W34" s="372">
        <v>4.4578499999999996</v>
      </c>
      <c r="X34" s="185"/>
    </row>
    <row r="35" spans="1:24" customFormat="1">
      <c r="A35" s="61">
        <v>37987</v>
      </c>
      <c r="B35" s="208">
        <v>413.79</v>
      </c>
      <c r="C35" s="864">
        <v>2423.5714285714284</v>
      </c>
      <c r="D35" s="864"/>
      <c r="E35" s="864"/>
      <c r="F35" s="201"/>
      <c r="G35" s="12">
        <v>0.9</v>
      </c>
      <c r="H35" s="12">
        <v>1.05</v>
      </c>
      <c r="I35" s="541">
        <f t="shared" si="1"/>
        <v>15.000000000000002</v>
      </c>
      <c r="J35" s="329"/>
      <c r="K35" s="372">
        <v>5.9723684210526304</v>
      </c>
      <c r="L35" s="372">
        <v>5.693421052631578</v>
      </c>
      <c r="M35" s="372">
        <v>1.326111111111111</v>
      </c>
      <c r="N35" s="372">
        <v>4.0974531978888882</v>
      </c>
      <c r="O35" s="372">
        <v>4.595210526315789</v>
      </c>
      <c r="P35" s="372">
        <v>4.7631515263157889</v>
      </c>
      <c r="Q35" s="372">
        <v>4.1803894736842109</v>
      </c>
      <c r="R35" s="372">
        <v>4.1903684210526322</v>
      </c>
      <c r="S35" s="372">
        <v>4.1732222222222219</v>
      </c>
      <c r="T35" s="372">
        <v>4.2452105263157902</v>
      </c>
      <c r="U35" s="372">
        <v>4.3117368421052635</v>
      </c>
      <c r="V35" s="372">
        <v>4.1381052631578941</v>
      </c>
      <c r="W35" s="372">
        <v>4.3738461538461539</v>
      </c>
      <c r="X35" s="185"/>
    </row>
    <row r="36" spans="1:24" customFormat="1">
      <c r="A36" s="61">
        <v>38018</v>
      </c>
      <c r="B36" s="208">
        <v>404.88</v>
      </c>
      <c r="C36" s="864">
        <v>2759.5250000000001</v>
      </c>
      <c r="D36" s="864"/>
      <c r="E36" s="864"/>
      <c r="F36" s="201"/>
      <c r="G36" s="12">
        <v>0.94</v>
      </c>
      <c r="H36" s="12">
        <v>1.04</v>
      </c>
      <c r="I36" s="541">
        <f t="shared" si="1"/>
        <v>10.000000000000009</v>
      </c>
      <c r="J36" s="329"/>
      <c r="K36" s="372">
        <v>5.9371052631578953</v>
      </c>
      <c r="L36" s="372">
        <v>5.6386842105263151</v>
      </c>
      <c r="M36" s="372">
        <v>1.2485000000000004</v>
      </c>
      <c r="N36" s="372">
        <v>4.0587842105263148</v>
      </c>
      <c r="O36" s="372">
        <v>4.4629473684210526</v>
      </c>
      <c r="P36" s="372">
        <v>4.8138855789473673</v>
      </c>
      <c r="Q36" s="372">
        <v>4.127168421052632</v>
      </c>
      <c r="R36" s="372">
        <v>4.1423684210526313</v>
      </c>
      <c r="S36" s="372">
        <v>4.1236842105263163</v>
      </c>
      <c r="T36" s="372">
        <v>4.183210526315789</v>
      </c>
      <c r="U36" s="372">
        <v>4.2577894736842108</v>
      </c>
      <c r="V36" s="372">
        <v>4.0859473684210528</v>
      </c>
      <c r="W36" s="372">
        <v>4.3456315789473683</v>
      </c>
      <c r="X36" s="185"/>
    </row>
    <row r="37" spans="1:24" customFormat="1">
      <c r="A37" s="61">
        <v>38047</v>
      </c>
      <c r="B37" s="208">
        <v>406.67</v>
      </c>
      <c r="C37" s="864">
        <v>3008.7173913043484</v>
      </c>
      <c r="D37" s="864"/>
      <c r="E37" s="864"/>
      <c r="F37" s="201"/>
      <c r="G37" s="12">
        <v>0.95</v>
      </c>
      <c r="H37" s="12">
        <v>1.04</v>
      </c>
      <c r="I37" s="541">
        <f t="shared" si="1"/>
        <v>9.0000000000000071</v>
      </c>
      <c r="J37" s="329"/>
      <c r="K37" s="372">
        <v>5.7769565217391303</v>
      </c>
      <c r="L37" s="372">
        <v>5.4236956521739117</v>
      </c>
      <c r="M37" s="372">
        <v>1.3458695652173913</v>
      </c>
      <c r="N37" s="372">
        <v>3.7993304347826089</v>
      </c>
      <c r="O37" s="372">
        <v>4.26404347826087</v>
      </c>
      <c r="P37" s="372">
        <v>4.7083043478260871</v>
      </c>
      <c r="Q37" s="372">
        <v>3.9386521739130433</v>
      </c>
      <c r="R37" s="372">
        <v>3.991304347826087</v>
      </c>
      <c r="S37" s="372">
        <v>3.9642608695652171</v>
      </c>
      <c r="T37" s="372">
        <v>3.9926956521739134</v>
      </c>
      <c r="U37" s="372">
        <v>4.1547826086956521</v>
      </c>
      <c r="V37" s="372">
        <v>3.898000000000001</v>
      </c>
      <c r="W37" s="372">
        <v>4.1636521739130439</v>
      </c>
      <c r="X37" s="185"/>
    </row>
    <row r="38" spans="1:24" customFormat="1">
      <c r="A38" s="61">
        <v>38078</v>
      </c>
      <c r="B38" s="208">
        <v>403.26</v>
      </c>
      <c r="C38" s="864">
        <v>2948.7249999999999</v>
      </c>
      <c r="D38" s="864"/>
      <c r="E38" s="864"/>
      <c r="F38" s="201"/>
      <c r="G38" s="12">
        <v>0.96</v>
      </c>
      <c r="H38" s="12">
        <v>1.07</v>
      </c>
      <c r="I38" s="541">
        <f t="shared" si="1"/>
        <v>11.000000000000011</v>
      </c>
      <c r="J38" s="329"/>
      <c r="K38" s="372">
        <v>6.0725500000000006</v>
      </c>
      <c r="L38" s="372">
        <v>5.7863157894736839</v>
      </c>
      <c r="M38" s="372">
        <v>1.5021052631578946</v>
      </c>
      <c r="N38" s="372">
        <v>4.309095000000001</v>
      </c>
      <c r="O38" s="372">
        <v>4.6065499999999986</v>
      </c>
      <c r="P38" s="372">
        <v>4.9337500000000007</v>
      </c>
      <c r="Q38" s="372">
        <v>4.1187500000000004</v>
      </c>
      <c r="R38" s="372">
        <v>4.1924999999999999</v>
      </c>
      <c r="S38" s="372">
        <v>4.2072000000000003</v>
      </c>
      <c r="T38" s="372">
        <v>4.2485499999999998</v>
      </c>
      <c r="U38" s="372">
        <v>4.3525</v>
      </c>
      <c r="V38" s="372">
        <v>4.0988000000000007</v>
      </c>
      <c r="W38" s="372">
        <v>4.3493499999999994</v>
      </c>
      <c r="X38" s="185"/>
    </row>
    <row r="39" spans="1:24" customFormat="1">
      <c r="A39" s="61">
        <v>38108</v>
      </c>
      <c r="B39" s="208">
        <v>383.78000000000003</v>
      </c>
      <c r="C39" s="864">
        <v>2733.5</v>
      </c>
      <c r="D39" s="864"/>
      <c r="E39" s="864"/>
      <c r="F39" s="201"/>
      <c r="G39" s="12">
        <v>1.04</v>
      </c>
      <c r="H39" s="12">
        <v>1.18</v>
      </c>
      <c r="I39" s="541">
        <f t="shared" si="1"/>
        <v>13.999999999999989</v>
      </c>
      <c r="J39" s="329"/>
      <c r="K39" s="372">
        <v>6.287809523809524</v>
      </c>
      <c r="L39" s="372">
        <v>5.9697619047619055</v>
      </c>
      <c r="M39" s="372">
        <v>1.4850000000000001</v>
      </c>
      <c r="N39" s="372">
        <v>4.6859500000000001</v>
      </c>
      <c r="O39" s="372">
        <v>4.7668000000000008</v>
      </c>
      <c r="P39" s="372">
        <v>5.0816666666666661</v>
      </c>
      <c r="Q39" s="372">
        <v>4.280619047619048</v>
      </c>
      <c r="R39" s="372">
        <v>4.3370000000000006</v>
      </c>
      <c r="S39" s="372">
        <v>4.3422857142857145</v>
      </c>
      <c r="T39" s="372">
        <v>4.4220476190476186</v>
      </c>
      <c r="U39" s="372">
        <v>4.4957142857142864</v>
      </c>
      <c r="V39" s="372">
        <v>4.2540999999999993</v>
      </c>
      <c r="W39" s="372">
        <v>4.4955238095238101</v>
      </c>
      <c r="X39" s="185"/>
    </row>
    <row r="40" spans="1:24" customFormat="1">
      <c r="A40" s="61">
        <v>38139</v>
      </c>
      <c r="B40" s="208">
        <v>392.37</v>
      </c>
      <c r="C40" s="864">
        <v>2686.7045454545455</v>
      </c>
      <c r="D40" s="864"/>
      <c r="E40" s="864"/>
      <c r="F40" s="201"/>
      <c r="G40" s="12">
        <v>1.29</v>
      </c>
      <c r="H40" s="12">
        <v>1.43</v>
      </c>
      <c r="I40" s="541">
        <f t="shared" si="1"/>
        <v>13.999999999999989</v>
      </c>
      <c r="J40" s="329"/>
      <c r="K40" s="372">
        <v>6.3166666666666673</v>
      </c>
      <c r="L40" s="372">
        <v>5.853250000000001</v>
      </c>
      <c r="M40" s="372">
        <v>1.7688095238095241</v>
      </c>
      <c r="N40" s="372">
        <v>4.7159650000000006</v>
      </c>
      <c r="O40" s="372">
        <v>4.9360476190476179</v>
      </c>
      <c r="P40" s="372">
        <v>5.1819047619047618</v>
      </c>
      <c r="Q40" s="372">
        <v>4.3647619047619042</v>
      </c>
      <c r="R40" s="372">
        <v>4.3893809523809519</v>
      </c>
      <c r="S40" s="372">
        <v>4.390714285714286</v>
      </c>
      <c r="T40" s="372">
        <v>4.461380952380952</v>
      </c>
      <c r="U40" s="372">
        <v>4.5476190476190483</v>
      </c>
      <c r="V40" s="372">
        <v>4.2909047619047627</v>
      </c>
      <c r="W40" s="372">
        <v>4.5497142857142858</v>
      </c>
      <c r="X40" s="185"/>
    </row>
    <row r="41" spans="1:24" customFormat="1">
      <c r="A41" s="61">
        <v>38169</v>
      </c>
      <c r="B41" s="208">
        <v>398.09000000000003</v>
      </c>
      <c r="C41" s="864">
        <v>2808.431818181818</v>
      </c>
      <c r="D41" s="864"/>
      <c r="E41" s="864"/>
      <c r="F41" s="201"/>
      <c r="G41" s="12">
        <v>1.36</v>
      </c>
      <c r="H41" s="12">
        <v>1.55</v>
      </c>
      <c r="I41" s="541">
        <f t="shared" si="1"/>
        <v>18.999999999999993</v>
      </c>
      <c r="J41" s="329"/>
      <c r="K41" s="372">
        <v>6.2063181818181814</v>
      </c>
      <c r="L41" s="372">
        <v>5.7275</v>
      </c>
      <c r="M41" s="372">
        <v>1.7909523809523809</v>
      </c>
      <c r="N41" s="372">
        <v>4.4771095238095242</v>
      </c>
      <c r="O41" s="372">
        <v>4.7557619047619042</v>
      </c>
      <c r="P41" s="372">
        <v>5.0842727272727268</v>
      </c>
      <c r="Q41" s="372">
        <v>4.2539999999999987</v>
      </c>
      <c r="R41" s="372">
        <v>4.2744090909090895</v>
      </c>
      <c r="S41" s="372">
        <v>4.2770454545454548</v>
      </c>
      <c r="T41" s="372">
        <v>4.3507272727272728</v>
      </c>
      <c r="U41" s="372">
        <v>4.4409090909090914</v>
      </c>
      <c r="V41" s="372">
        <v>4.1655909090909082</v>
      </c>
      <c r="W41" s="372">
        <v>4.4434545454545447</v>
      </c>
      <c r="X41" s="185"/>
    </row>
    <row r="42" spans="1:24" customFormat="1">
      <c r="A42" s="61">
        <v>38200</v>
      </c>
      <c r="B42" s="208">
        <v>400.51</v>
      </c>
      <c r="C42" s="864">
        <v>2846.0952380952381</v>
      </c>
      <c r="D42" s="864"/>
      <c r="E42" s="864"/>
      <c r="F42" s="201"/>
      <c r="G42" s="12">
        <v>1.5</v>
      </c>
      <c r="H42" s="12">
        <v>1.66</v>
      </c>
      <c r="I42" s="541">
        <f t="shared" si="1"/>
        <v>15.999999999999993</v>
      </c>
      <c r="J42" s="329"/>
      <c r="K42" s="372">
        <v>6.2329090909090921</v>
      </c>
      <c r="L42" s="372">
        <v>5.6213636363636361</v>
      </c>
      <c r="M42" s="372">
        <v>1.6488636363636366</v>
      </c>
      <c r="N42" s="372">
        <v>4.2694181818181827</v>
      </c>
      <c r="O42" s="372">
        <v>4.6419523809523806</v>
      </c>
      <c r="P42" s="372">
        <v>4.9806363636363642</v>
      </c>
      <c r="Q42" s="372">
        <v>4.099772727272728</v>
      </c>
      <c r="R42" s="372">
        <v>4.1158181818181818</v>
      </c>
      <c r="S42" s="372">
        <v>4.1163333333333334</v>
      </c>
      <c r="T42" s="372">
        <v>4.1805000000000012</v>
      </c>
      <c r="U42" s="372">
        <v>4.2823636363636357</v>
      </c>
      <c r="V42" s="372">
        <v>4.0064000000000002</v>
      </c>
      <c r="W42" s="372">
        <v>4.2809999999999997</v>
      </c>
      <c r="X42" s="185"/>
    </row>
    <row r="43" spans="1:24" customFormat="1">
      <c r="A43" s="61">
        <v>38231</v>
      </c>
      <c r="B43" s="208">
        <v>405.27</v>
      </c>
      <c r="C43" s="864">
        <v>2894.8636363636365</v>
      </c>
      <c r="D43" s="864"/>
      <c r="E43" s="864"/>
      <c r="F43" s="201"/>
      <c r="G43" s="12">
        <v>1.68</v>
      </c>
      <c r="H43" s="12">
        <v>1.84</v>
      </c>
      <c r="I43" s="541">
        <f t="shared" si="1"/>
        <v>16.000000000000014</v>
      </c>
      <c r="J43" s="329"/>
      <c r="K43" s="372">
        <v>6.1881363636363638</v>
      </c>
      <c r="L43" s="372">
        <v>5.442045454545454</v>
      </c>
      <c r="M43" s="372">
        <v>1.5128500000000005</v>
      </c>
      <c r="N43" s="372">
        <v>4.1168545454545464</v>
      </c>
      <c r="O43" s="372">
        <v>4.6026190476190481</v>
      </c>
      <c r="P43" s="372">
        <v>4.9023181818181811</v>
      </c>
      <c r="Q43" s="372">
        <v>4.0354545454545461</v>
      </c>
      <c r="R43" s="372">
        <v>4.0884545454545451</v>
      </c>
      <c r="S43" s="372">
        <v>4.0582727272727279</v>
      </c>
      <c r="T43" s="372">
        <v>4.1158181818181818</v>
      </c>
      <c r="U43" s="372">
        <v>4.2082727272727274</v>
      </c>
      <c r="V43" s="372"/>
      <c r="W43" s="372">
        <v>4.2195909090909085</v>
      </c>
      <c r="X43" s="185"/>
    </row>
    <row r="44" spans="1:24" customFormat="1">
      <c r="A44" s="61">
        <v>38261</v>
      </c>
      <c r="B44" s="208">
        <v>420.46000000000004</v>
      </c>
      <c r="C44" s="864">
        <v>3012.2380952380954</v>
      </c>
      <c r="D44" s="864"/>
      <c r="E44" s="864"/>
      <c r="F44" s="201"/>
      <c r="G44" s="12">
        <v>1.79</v>
      </c>
      <c r="H44" s="12">
        <v>2.02</v>
      </c>
      <c r="I44" s="541">
        <f t="shared" si="1"/>
        <v>23</v>
      </c>
      <c r="J44" s="329"/>
      <c r="K44" s="372">
        <v>6.1145789473684218</v>
      </c>
      <c r="L44" s="372">
        <v>5.4168421052631572</v>
      </c>
      <c r="M44" s="372">
        <v>1.4932777777777781</v>
      </c>
      <c r="N44" s="372">
        <v>4.0871578947368423</v>
      </c>
      <c r="O44" s="372">
        <v>4.5669444444444443</v>
      </c>
      <c r="P44" s="372">
        <v>4.7669999999999995</v>
      </c>
      <c r="Q44" s="372">
        <v>3.917736842105263</v>
      </c>
      <c r="R44" s="372">
        <v>3.9793684210526319</v>
      </c>
      <c r="S44" s="372">
        <v>3.9377777777777783</v>
      </c>
      <c r="T44" s="372">
        <v>4.0002631578947376</v>
      </c>
      <c r="U44" s="372">
        <v>4.088000000000001</v>
      </c>
      <c r="V44" s="372"/>
      <c r="W44" s="372">
        <v>4.1107368421052639</v>
      </c>
      <c r="X44" s="185"/>
    </row>
    <row r="45" spans="1:24" customFormat="1">
      <c r="A45" s="61">
        <v>38292</v>
      </c>
      <c r="B45" s="208">
        <v>439.37</v>
      </c>
      <c r="C45" s="864">
        <v>3122.7954545454545</v>
      </c>
      <c r="D45" s="864"/>
      <c r="E45" s="864"/>
      <c r="F45" s="201"/>
      <c r="G45" s="12">
        <v>2.11</v>
      </c>
      <c r="H45" s="12">
        <v>2.23</v>
      </c>
      <c r="I45" s="541">
        <f t="shared" si="1"/>
        <v>12.000000000000011</v>
      </c>
      <c r="J45" s="329"/>
      <c r="K45" s="372">
        <v>6.0695454545454535</v>
      </c>
      <c r="L45" s="372">
        <v>5.4161363636363635</v>
      </c>
      <c r="M45" s="372">
        <v>1.4656999999999998</v>
      </c>
      <c r="N45" s="372">
        <v>4.1773333333333325</v>
      </c>
      <c r="O45" s="372">
        <v>4.4906363636363631</v>
      </c>
      <c r="P45" s="372">
        <v>4.6920454545454549</v>
      </c>
      <c r="Q45" s="372">
        <v>3.8178181818181822</v>
      </c>
      <c r="R45" s="372">
        <v>3.8597272727272727</v>
      </c>
      <c r="S45" s="372">
        <v>3.8053636363636367</v>
      </c>
      <c r="T45" s="372">
        <v>3.8557272727272718</v>
      </c>
      <c r="U45" s="372">
        <v>3.9660909090909091</v>
      </c>
      <c r="V45" s="372"/>
      <c r="W45" s="372">
        <v>3.9732727272727271</v>
      </c>
      <c r="X45" s="185"/>
    </row>
    <row r="46" spans="1:24" customFormat="1">
      <c r="A46" s="61">
        <v>38322</v>
      </c>
      <c r="B46" s="208">
        <v>442.08</v>
      </c>
      <c r="C46" s="864">
        <v>3145.4523809523803</v>
      </c>
      <c r="D46" s="864"/>
      <c r="E46" s="864"/>
      <c r="F46" s="201"/>
      <c r="G46" s="12">
        <v>2.2200000000000002</v>
      </c>
      <c r="H46" s="12">
        <v>2.4300000000000002</v>
      </c>
      <c r="I46" s="541">
        <f t="shared" si="1"/>
        <v>20.999999999999996</v>
      </c>
      <c r="J46" s="329"/>
      <c r="K46" s="372">
        <v>5.9817499999999999</v>
      </c>
      <c r="L46" s="372">
        <v>5.2249999999999996</v>
      </c>
      <c r="M46" s="372">
        <v>1.4021666666666668</v>
      </c>
      <c r="N46" s="372">
        <v>4.2130526315789467</v>
      </c>
      <c r="O46" s="372">
        <v>4.3292499999999992</v>
      </c>
      <c r="P46" s="372">
        <v>4.5355499999999997</v>
      </c>
      <c r="Q46" s="372">
        <v>3.6580999999999997</v>
      </c>
      <c r="R46" s="372">
        <v>3.6545000000000001</v>
      </c>
      <c r="S46" s="372">
        <v>3.6477499999999998</v>
      </c>
      <c r="T46" s="372">
        <v>3.6440999999999995</v>
      </c>
      <c r="U46" s="372">
        <v>3.8015999999999996</v>
      </c>
      <c r="V46" s="372"/>
      <c r="W46" s="372">
        <v>3.769099999999999</v>
      </c>
      <c r="X46" s="185"/>
    </row>
    <row r="47" spans="1:24" customFormat="1">
      <c r="A47" s="61">
        <v>38353</v>
      </c>
      <c r="B47" s="208">
        <v>424.03000000000003</v>
      </c>
      <c r="C47" s="864">
        <v>3170</v>
      </c>
      <c r="D47" s="864"/>
      <c r="E47" s="864"/>
      <c r="F47" s="201"/>
      <c r="G47" s="12">
        <v>2.37</v>
      </c>
      <c r="H47" s="12">
        <v>2.6</v>
      </c>
      <c r="I47" s="541">
        <f t="shared" si="1"/>
        <v>23</v>
      </c>
      <c r="J47" s="329"/>
      <c r="K47" s="372">
        <v>6.0449999999999999</v>
      </c>
      <c r="L47" s="372">
        <v>5.3547222222222226</v>
      </c>
      <c r="M47" s="372">
        <v>1.3643333333333332</v>
      </c>
      <c r="N47" s="372">
        <v>4.2043333333333335</v>
      </c>
      <c r="O47" s="372">
        <v>4.2651052631578947</v>
      </c>
      <c r="P47" s="372">
        <v>4.5506842105263159</v>
      </c>
      <c r="Q47" s="372">
        <v>3.5757894736842113</v>
      </c>
      <c r="R47" s="372">
        <v>3.572052631578948</v>
      </c>
      <c r="S47" s="372">
        <v>3.5929473684210529</v>
      </c>
      <c r="T47" s="372">
        <v>3.549105263157895</v>
      </c>
      <c r="U47" s="372">
        <v>3.7058421052631578</v>
      </c>
      <c r="V47" s="372"/>
      <c r="W47" s="372">
        <v>3.6719473684210531</v>
      </c>
      <c r="X47" s="185"/>
    </row>
    <row r="48" spans="1:24" customFormat="1">
      <c r="A48" s="61">
        <v>38384</v>
      </c>
      <c r="B48" s="208">
        <v>423.35</v>
      </c>
      <c r="C48" s="864">
        <v>3253.7</v>
      </c>
      <c r="D48" s="864"/>
      <c r="E48" s="864"/>
      <c r="F48" s="201"/>
      <c r="G48" s="12">
        <v>2.58</v>
      </c>
      <c r="H48" s="12">
        <v>2.75</v>
      </c>
      <c r="I48" s="541">
        <f t="shared" si="1"/>
        <v>16.999999999999993</v>
      </c>
      <c r="J48" s="329"/>
      <c r="K48" s="372">
        <v>6.0423684210526316</v>
      </c>
      <c r="L48" s="372">
        <v>5.3871052631578946</v>
      </c>
      <c r="M48" s="372">
        <v>1.3872222222222221</v>
      </c>
      <c r="N48" s="372">
        <v>4.1550555555555562</v>
      </c>
      <c r="O48" s="372">
        <v>4.2012631578947373</v>
      </c>
      <c r="P48" s="372">
        <v>4.6026315789473689</v>
      </c>
      <c r="Q48" s="372">
        <v>3.5616842105263165</v>
      </c>
      <c r="R48" s="372">
        <v>3.5819473684210537</v>
      </c>
      <c r="S48" s="372">
        <v>3.5820526315789474</v>
      </c>
      <c r="T48" s="372">
        <v>3.5468947368421055</v>
      </c>
      <c r="U48" s="372">
        <v>3.6719473684210526</v>
      </c>
      <c r="V48" s="372"/>
      <c r="W48" s="372">
        <v>3.6783157894736838</v>
      </c>
      <c r="X48" s="185"/>
    </row>
    <row r="49" spans="1:24" customFormat="1">
      <c r="A49" s="61">
        <v>38412</v>
      </c>
      <c r="B49" s="208">
        <v>434.32</v>
      </c>
      <c r="C49" s="864">
        <v>3379.5952380952381</v>
      </c>
      <c r="D49" s="864"/>
      <c r="E49" s="864"/>
      <c r="F49" s="201"/>
      <c r="G49" s="12">
        <v>2.8</v>
      </c>
      <c r="H49" s="12">
        <v>2.95</v>
      </c>
      <c r="I49" s="541">
        <f t="shared" si="1"/>
        <v>15.000000000000036</v>
      </c>
      <c r="J49" s="329"/>
      <c r="K49" s="372">
        <v>6.2233333333333336</v>
      </c>
      <c r="L49" s="372">
        <v>5.6538095238095236</v>
      </c>
      <c r="M49" s="372">
        <v>1.4582000000000002</v>
      </c>
      <c r="N49" s="372">
        <v>4.487809523809525</v>
      </c>
      <c r="O49" s="372">
        <v>4.3574761904761914</v>
      </c>
      <c r="P49" s="372">
        <v>4.8132857142857146</v>
      </c>
      <c r="Q49" s="372">
        <v>3.7222857142857144</v>
      </c>
      <c r="R49" s="372">
        <v>3.7516190476190481</v>
      </c>
      <c r="S49" s="372">
        <v>3.7282857142857142</v>
      </c>
      <c r="T49" s="372">
        <v>3.6899047619047614</v>
      </c>
      <c r="U49" s="372">
        <v>3.835142857142857</v>
      </c>
      <c r="V49" s="372"/>
      <c r="W49" s="372">
        <v>3.9114761904761912</v>
      </c>
      <c r="X49" s="185"/>
    </row>
    <row r="50" spans="1:24" customFormat="1">
      <c r="A50" s="61">
        <v>38443</v>
      </c>
      <c r="B50" s="208">
        <v>429.23</v>
      </c>
      <c r="C50" s="864">
        <v>3394.4761904761904</v>
      </c>
      <c r="D50" s="864"/>
      <c r="E50" s="864"/>
      <c r="F50" s="201"/>
      <c r="G50" s="12">
        <v>2.84</v>
      </c>
      <c r="H50" s="12">
        <v>3.08</v>
      </c>
      <c r="I50" s="541">
        <f t="shared" si="1"/>
        <v>24.000000000000021</v>
      </c>
      <c r="J50" s="329"/>
      <c r="K50" s="372">
        <v>6.0407894736842112</v>
      </c>
      <c r="L50" s="372">
        <v>5.4889473684210541</v>
      </c>
      <c r="M50" s="372">
        <v>1.3188333333333331</v>
      </c>
      <c r="N50" s="372">
        <v>4.3219473684210525</v>
      </c>
      <c r="O50" s="372">
        <v>4.2012631578947364</v>
      </c>
      <c r="P50" s="372">
        <v>4.6355263157894733</v>
      </c>
      <c r="Q50" s="372">
        <v>3.5141578947368424</v>
      </c>
      <c r="R50" s="372">
        <v>3.5491578947368425</v>
      </c>
      <c r="S50" s="372">
        <v>3.5232105263157889</v>
      </c>
      <c r="T50" s="372">
        <v>3.4991052631578952</v>
      </c>
      <c r="U50" s="372">
        <v>3.6621052631578945</v>
      </c>
      <c r="V50" s="372"/>
      <c r="W50" s="372">
        <v>3.7504736842105264</v>
      </c>
      <c r="X50" s="185"/>
    </row>
    <row r="51" spans="1:24" customFormat="1">
      <c r="A51" s="61">
        <v>38473</v>
      </c>
      <c r="B51" s="208">
        <v>421.87</v>
      </c>
      <c r="C51" s="864">
        <v>3249.1</v>
      </c>
      <c r="D51" s="864"/>
      <c r="E51" s="864"/>
      <c r="F51" s="202"/>
      <c r="G51" s="12">
        <v>2.9</v>
      </c>
      <c r="H51" s="12">
        <v>3.2</v>
      </c>
      <c r="I51" s="541">
        <f t="shared" si="1"/>
        <v>30.000000000000028</v>
      </c>
      <c r="J51" s="329"/>
      <c r="K51" s="372">
        <v>5.8475000000000001</v>
      </c>
      <c r="L51" s="372">
        <v>5.3027272727272718</v>
      </c>
      <c r="M51" s="372">
        <v>1.2713684210526319</v>
      </c>
      <c r="N51" s="372">
        <v>4.1390000000000002</v>
      </c>
      <c r="O51" s="372">
        <v>4.0870952380952374</v>
      </c>
      <c r="P51" s="372">
        <v>4.4294545454545462</v>
      </c>
      <c r="Q51" s="372">
        <v>3.3482272727272719</v>
      </c>
      <c r="R51" s="372">
        <v>3.3815454545454542</v>
      </c>
      <c r="S51" s="372">
        <v>3.3577727272727271</v>
      </c>
      <c r="T51" s="372">
        <v>3.3482272727272728</v>
      </c>
      <c r="U51" s="372">
        <v>3.5237272727272724</v>
      </c>
      <c r="V51" s="372"/>
      <c r="W51" s="372">
        <v>3.5924545454545465</v>
      </c>
      <c r="X51" s="185"/>
    </row>
    <row r="52" spans="1:24" customFormat="1">
      <c r="A52" s="61">
        <v>38504</v>
      </c>
      <c r="B52" s="208">
        <v>430.66</v>
      </c>
      <c r="C52" s="864">
        <v>3524.068181818182</v>
      </c>
      <c r="D52" s="864"/>
      <c r="E52" s="864"/>
      <c r="F52" s="201"/>
      <c r="G52" s="12">
        <v>3.04</v>
      </c>
      <c r="H52" s="12">
        <v>3.36</v>
      </c>
      <c r="I52" s="541">
        <f t="shared" si="1"/>
        <v>31.999999999999986</v>
      </c>
      <c r="J52" s="329"/>
      <c r="K52" s="372">
        <v>5.7489999999999997</v>
      </c>
      <c r="L52" s="372">
        <v>5.1578947368421062</v>
      </c>
      <c r="M52" s="372">
        <v>1.2470000000000003</v>
      </c>
      <c r="N52" s="372">
        <v>3.9985499999999994</v>
      </c>
      <c r="O52" s="372">
        <v>3.8393999999999999</v>
      </c>
      <c r="P52" s="372">
        <v>4.2854999999999999</v>
      </c>
      <c r="Q52" s="372">
        <v>3.2033999999999998</v>
      </c>
      <c r="R52" s="372">
        <v>3.2072000000000003</v>
      </c>
      <c r="S52" s="372">
        <v>3.1826500000000002</v>
      </c>
      <c r="T52" s="372">
        <v>3.1925000000000003</v>
      </c>
      <c r="U52" s="372">
        <v>3.4121000000000001</v>
      </c>
      <c r="V52" s="372"/>
      <c r="W52" s="372">
        <v>3.4422999999999986</v>
      </c>
      <c r="X52" s="185"/>
    </row>
    <row r="53" spans="1:24" customFormat="1">
      <c r="A53" s="61">
        <v>38534</v>
      </c>
      <c r="B53" s="208">
        <v>424.48</v>
      </c>
      <c r="C53" s="864">
        <v>3614.2142857142858</v>
      </c>
      <c r="D53" s="864"/>
      <c r="E53" s="864"/>
      <c r="F53" s="201"/>
      <c r="G53" s="12">
        <v>3.29</v>
      </c>
      <c r="H53" s="12">
        <v>3.55</v>
      </c>
      <c r="I53" s="541">
        <f t="shared" si="1"/>
        <v>25.999999999999979</v>
      </c>
      <c r="J53" s="329"/>
      <c r="K53" s="372">
        <v>5.7844999999999995</v>
      </c>
      <c r="L53" s="372">
        <v>5.1972500000000004</v>
      </c>
      <c r="M53" s="372">
        <v>1.2601578947368424</v>
      </c>
      <c r="N53" s="372">
        <v>4.1754210526315791</v>
      </c>
      <c r="O53" s="372">
        <v>3.9027894736842099</v>
      </c>
      <c r="P53" s="372">
        <v>4.2862500000000008</v>
      </c>
      <c r="Q53" s="372">
        <v>3.2291499999999997</v>
      </c>
      <c r="R53" s="372">
        <v>3.27305</v>
      </c>
      <c r="S53" s="372">
        <v>3.22485</v>
      </c>
      <c r="T53" s="372">
        <v>3.3615000000000008</v>
      </c>
      <c r="U53" s="372">
        <v>3.4397000000000006</v>
      </c>
      <c r="V53" s="372"/>
      <c r="W53" s="372">
        <v>3.4645999999999995</v>
      </c>
      <c r="X53" s="185"/>
    </row>
    <row r="54" spans="1:24" customFormat="1">
      <c r="A54" s="61">
        <v>38565</v>
      </c>
      <c r="B54" s="208">
        <v>437.93</v>
      </c>
      <c r="C54" s="864">
        <v>3797.75</v>
      </c>
      <c r="D54" s="864"/>
      <c r="E54" s="864"/>
      <c r="F54" s="201"/>
      <c r="G54" s="12">
        <v>3.52</v>
      </c>
      <c r="H54" s="12">
        <v>3.74</v>
      </c>
      <c r="I54" s="541">
        <f t="shared" si="1"/>
        <v>22.000000000000021</v>
      </c>
      <c r="J54" s="329"/>
      <c r="K54" s="372">
        <v>5.8016666666666667</v>
      </c>
      <c r="L54" s="372">
        <v>5.2365000000000013</v>
      </c>
      <c r="M54" s="372">
        <v>1.4102380952380953</v>
      </c>
      <c r="N54" s="372">
        <v>4.2533333333333347</v>
      </c>
      <c r="O54" s="372">
        <v>3.9310500000000004</v>
      </c>
      <c r="P54" s="372">
        <v>4.3078571428571433</v>
      </c>
      <c r="Q54" s="372">
        <v>3.2536190476190479</v>
      </c>
      <c r="R54" s="372">
        <v>3.3030000000000008</v>
      </c>
      <c r="S54" s="372">
        <v>3.2287619047619049</v>
      </c>
      <c r="T54" s="372">
        <v>3.3850952380952384</v>
      </c>
      <c r="U54" s="372">
        <v>3.4534761904761897</v>
      </c>
      <c r="V54" s="372"/>
      <c r="W54" s="372">
        <v>3.4618095238095248</v>
      </c>
      <c r="X54" s="185"/>
    </row>
    <row r="55" spans="1:24" customFormat="1">
      <c r="A55" s="61">
        <v>38596</v>
      </c>
      <c r="B55" s="208">
        <v>456.05</v>
      </c>
      <c r="C55" s="864">
        <v>3857.8409090909086</v>
      </c>
      <c r="D55" s="864"/>
      <c r="E55" s="864"/>
      <c r="F55" s="201"/>
      <c r="G55" s="12">
        <v>3.49</v>
      </c>
      <c r="H55" s="12">
        <v>3.85</v>
      </c>
      <c r="I55" s="541">
        <f t="shared" si="1"/>
        <v>35.999999999999986</v>
      </c>
      <c r="J55" s="329"/>
      <c r="K55" s="372">
        <v>5.7375000000000007</v>
      </c>
      <c r="L55" s="372">
        <v>5.1784090909090912</v>
      </c>
      <c r="M55" s="372">
        <v>1.3814499999999998</v>
      </c>
      <c r="N55" s="372">
        <v>4.1971904761904764</v>
      </c>
      <c r="O55" s="372">
        <v>3.8624761904761908</v>
      </c>
      <c r="P55" s="372">
        <v>4.2028181818181816</v>
      </c>
      <c r="Q55" s="372">
        <v>3.0867727272727268</v>
      </c>
      <c r="R55" s="372">
        <v>3.1306363636363641</v>
      </c>
      <c r="S55" s="372">
        <v>3.0705909090909089</v>
      </c>
      <c r="T55" s="372">
        <v>3.2338181818181821</v>
      </c>
      <c r="U55" s="372">
        <v>3.288636363636364</v>
      </c>
      <c r="V55" s="372"/>
      <c r="W55" s="372">
        <v>3.3051363636363642</v>
      </c>
      <c r="X55" s="185"/>
    </row>
    <row r="56" spans="1:24" customFormat="1">
      <c r="A56" s="61">
        <v>38626</v>
      </c>
      <c r="B56" s="208">
        <v>469.90000000000003</v>
      </c>
      <c r="C56" s="864">
        <v>4059.7619047619046</v>
      </c>
      <c r="D56" s="864"/>
      <c r="E56" s="864"/>
      <c r="F56" s="201"/>
      <c r="G56" s="12">
        <v>3.79</v>
      </c>
      <c r="H56" s="12">
        <v>4.13</v>
      </c>
      <c r="I56" s="541">
        <f t="shared" si="1"/>
        <v>33.999999999999986</v>
      </c>
      <c r="J56" s="329"/>
      <c r="K56" s="372">
        <v>5.9087500000000013</v>
      </c>
      <c r="L56" s="372">
        <v>5.4055263157894746</v>
      </c>
      <c r="M56" s="372">
        <v>1.5367894736842107</v>
      </c>
      <c r="N56" s="372">
        <v>4.4550000000000001</v>
      </c>
      <c r="O56" s="372">
        <v>4.0386315789473688</v>
      </c>
      <c r="P56" s="372">
        <v>4.3464499999999999</v>
      </c>
      <c r="Q56" s="372">
        <v>3.2570499999999996</v>
      </c>
      <c r="R56" s="372">
        <v>3.2874499999999998</v>
      </c>
      <c r="S56" s="372">
        <v>3.24275</v>
      </c>
      <c r="T56" s="372">
        <v>3.3931499999999994</v>
      </c>
      <c r="U56" s="372">
        <v>3.4472500000000004</v>
      </c>
      <c r="V56" s="372"/>
      <c r="W56" s="372">
        <v>3.4684000000000004</v>
      </c>
      <c r="X56" s="185"/>
    </row>
    <row r="57" spans="1:24" customFormat="1">
      <c r="A57" s="61">
        <v>38657</v>
      </c>
      <c r="B57" s="208">
        <v>476.67</v>
      </c>
      <c r="C57" s="864">
        <v>4269.340909090909</v>
      </c>
      <c r="D57" s="864"/>
      <c r="E57" s="864"/>
      <c r="F57" s="201"/>
      <c r="G57" s="12">
        <v>3.97</v>
      </c>
      <c r="H57" s="12">
        <v>4.34</v>
      </c>
      <c r="I57" s="541">
        <f t="shared" si="1"/>
        <v>36.999999999999964</v>
      </c>
      <c r="J57" s="329"/>
      <c r="K57" s="372">
        <v>5.9752500000000008</v>
      </c>
      <c r="L57" s="372">
        <v>5.4502500000000005</v>
      </c>
      <c r="M57" s="372">
        <v>1.517789473684211</v>
      </c>
      <c r="N57" s="372">
        <v>4.5361578947368431</v>
      </c>
      <c r="O57" s="372">
        <v>4.1170999999999998</v>
      </c>
      <c r="P57" s="372">
        <v>4.31975</v>
      </c>
      <c r="Q57" s="372">
        <v>3.4685999999999999</v>
      </c>
      <c r="R57" s="372">
        <v>3.4936500000000001</v>
      </c>
      <c r="S57" s="372">
        <v>3.477850000000001</v>
      </c>
      <c r="T57" s="372">
        <v>3.5829499999999994</v>
      </c>
      <c r="U57" s="372">
        <v>3.6627999999999994</v>
      </c>
      <c r="V57" s="372"/>
      <c r="W57" s="372">
        <v>3.6729499999999993</v>
      </c>
      <c r="X57" s="185"/>
    </row>
    <row r="58" spans="1:24" customFormat="1">
      <c r="A58" s="61">
        <v>38687</v>
      </c>
      <c r="B58" s="208">
        <v>510.1</v>
      </c>
      <c r="C58" s="864">
        <v>4576.7749999999996</v>
      </c>
      <c r="D58" s="864"/>
      <c r="E58" s="864"/>
      <c r="F58" s="201"/>
      <c r="G58" s="12">
        <v>3.97</v>
      </c>
      <c r="H58" s="12">
        <v>4.47</v>
      </c>
      <c r="I58" s="541">
        <f t="shared" si="1"/>
        <v>49.999999999999957</v>
      </c>
      <c r="J58" s="329"/>
      <c r="K58" s="372">
        <v>5.8663157894736848</v>
      </c>
      <c r="L58" s="372">
        <v>5.37</v>
      </c>
      <c r="M58" s="372">
        <v>1.5401052631578949</v>
      </c>
      <c r="N58" s="372">
        <v>4.4758947368421049</v>
      </c>
      <c r="O58" s="372">
        <v>4.0535263157894734</v>
      </c>
      <c r="P58" s="372">
        <v>4.220894736842105</v>
      </c>
      <c r="Q58" s="372">
        <v>3.3694736842105271</v>
      </c>
      <c r="R58" s="372">
        <v>3.3822105263157889</v>
      </c>
      <c r="S58" s="372">
        <v>3.390894736842105</v>
      </c>
      <c r="T58" s="372">
        <v>3.4653157894736846</v>
      </c>
      <c r="U58" s="372">
        <v>3.5577894736842097</v>
      </c>
      <c r="V58" s="372">
        <v>3.3587142857142855</v>
      </c>
      <c r="W58" s="372">
        <v>3.5632105263157889</v>
      </c>
      <c r="X58" s="185"/>
    </row>
    <row r="59" spans="1:24" customFormat="1">
      <c r="A59" s="61">
        <v>38718</v>
      </c>
      <c r="B59" s="208">
        <v>549.86</v>
      </c>
      <c r="C59" s="864">
        <v>4734.333333333333</v>
      </c>
      <c r="D59" s="864"/>
      <c r="E59" s="864"/>
      <c r="F59" s="201"/>
      <c r="G59" s="12">
        <v>4.34</v>
      </c>
      <c r="H59" s="12">
        <v>4.59</v>
      </c>
      <c r="I59" s="541">
        <f t="shared" si="1"/>
        <v>25</v>
      </c>
      <c r="J59" s="329"/>
      <c r="K59" s="372">
        <v>5.7555263157894743</v>
      </c>
      <c r="L59" s="372">
        <v>5.1936111111111112</v>
      </c>
      <c r="M59" s="372">
        <v>1.4664444444444442</v>
      </c>
      <c r="N59" s="372">
        <v>4.4062222222222216</v>
      </c>
      <c r="O59" s="372">
        <v>4.0166842105263152</v>
      </c>
      <c r="P59" s="372">
        <v>4.0736842105263165</v>
      </c>
      <c r="Q59" s="372">
        <v>3.3118421052631577</v>
      </c>
      <c r="R59" s="372">
        <v>3.3319473684210519</v>
      </c>
      <c r="S59" s="372">
        <v>3.348157894736842</v>
      </c>
      <c r="T59" s="372">
        <v>3.4455263157894738</v>
      </c>
      <c r="U59" s="372">
        <v>3.5311578947368414</v>
      </c>
      <c r="V59" s="372">
        <v>3.3345263157894736</v>
      </c>
      <c r="W59" s="372">
        <v>3.5909444444444438</v>
      </c>
      <c r="X59" s="185"/>
    </row>
    <row r="60" spans="1:24" customFormat="1">
      <c r="A60" s="61">
        <v>38749</v>
      </c>
      <c r="B60" s="208">
        <v>554.99</v>
      </c>
      <c r="C60" s="864">
        <v>4982.3999999999996</v>
      </c>
      <c r="D60" s="864"/>
      <c r="E60" s="864"/>
      <c r="F60" s="201"/>
      <c r="G60" s="12">
        <v>4.54</v>
      </c>
      <c r="H60" s="12">
        <v>4.75</v>
      </c>
      <c r="I60" s="541">
        <f t="shared" si="1"/>
        <v>20.999999999999996</v>
      </c>
      <c r="J60" s="329"/>
      <c r="K60" s="372">
        <v>5.7275</v>
      </c>
      <c r="L60" s="372">
        <v>5.2862500000000008</v>
      </c>
      <c r="M60" s="372">
        <v>1.569</v>
      </c>
      <c r="N60" s="372">
        <v>4.572000000000001</v>
      </c>
      <c r="O60" s="372">
        <v>4.177249999999999</v>
      </c>
      <c r="P60" s="372">
        <v>4.1748749999999992</v>
      </c>
      <c r="Q60" s="372">
        <v>3.4750000000000005</v>
      </c>
      <c r="R60" s="372">
        <v>3.5107499999999994</v>
      </c>
      <c r="S60" s="372">
        <v>3.501125</v>
      </c>
      <c r="T60" s="372">
        <v>3.6030625000000001</v>
      </c>
      <c r="U60" s="372">
        <v>3.7021250000000001</v>
      </c>
      <c r="V60" s="372">
        <v>3.4944999999999995</v>
      </c>
      <c r="W60" s="372">
        <v>3.7749374999999996</v>
      </c>
      <c r="X60" s="185"/>
    </row>
    <row r="61" spans="1:24" customFormat="1">
      <c r="A61" s="61">
        <v>38777</v>
      </c>
      <c r="B61" s="208">
        <v>557.09</v>
      </c>
      <c r="C61" s="864">
        <v>5102.847826086957</v>
      </c>
      <c r="D61" s="864"/>
      <c r="E61" s="864"/>
      <c r="F61" s="201"/>
      <c r="G61" s="12">
        <v>4.63</v>
      </c>
      <c r="H61" s="12">
        <v>4.91</v>
      </c>
      <c r="I61" s="541">
        <f t="shared" si="1"/>
        <v>28.000000000000025</v>
      </c>
      <c r="J61" s="329"/>
      <c r="K61" s="372">
        <v>5.7480952380952379</v>
      </c>
      <c r="L61" s="372">
        <v>5.3409523809523813</v>
      </c>
      <c r="M61" s="372">
        <v>1.6932500000000001</v>
      </c>
      <c r="N61" s="372">
        <v>4.7265238095238091</v>
      </c>
      <c r="O61" s="372">
        <v>4.1986190476190481</v>
      </c>
      <c r="P61" s="372">
        <v>4.3080476190476187</v>
      </c>
      <c r="Q61" s="372">
        <v>3.6450476190476189</v>
      </c>
      <c r="R61" s="372">
        <v>3.6776666666666671</v>
      </c>
      <c r="S61" s="372">
        <v>3.6791428571428573</v>
      </c>
      <c r="T61" s="372">
        <v>3.7710476190476188</v>
      </c>
      <c r="U61" s="372">
        <v>3.8703809523809527</v>
      </c>
      <c r="V61" s="372">
        <v>3.6663809523809516</v>
      </c>
      <c r="W61" s="372">
        <v>3.9625000000000008</v>
      </c>
      <c r="X61" s="185"/>
    </row>
    <row r="62" spans="1:24" customFormat="1">
      <c r="A62" s="61">
        <v>38808</v>
      </c>
      <c r="B62" s="208">
        <v>610.65</v>
      </c>
      <c r="C62" s="864">
        <v>6387.7777777777774</v>
      </c>
      <c r="D62" s="864"/>
      <c r="E62" s="864"/>
      <c r="F62" s="201"/>
      <c r="G62" s="12">
        <v>4.72</v>
      </c>
      <c r="H62" s="12">
        <v>5.0599999999999996</v>
      </c>
      <c r="I62" s="541">
        <f t="shared" si="1"/>
        <v>33.999999999999986</v>
      </c>
      <c r="J62" s="329"/>
      <c r="K62" s="372">
        <v>5.7694117647058825</v>
      </c>
      <c r="L62" s="372">
        <v>5.5711764705882354</v>
      </c>
      <c r="M62" s="372">
        <v>1.8914705882352942</v>
      </c>
      <c r="N62" s="372">
        <v>4.9817647058823518</v>
      </c>
      <c r="O62" s="372">
        <v>4.4067058823529415</v>
      </c>
      <c r="P62" s="372">
        <v>4.4971176470588237</v>
      </c>
      <c r="Q62" s="372">
        <v>3.8997058823529414</v>
      </c>
      <c r="R62" s="372">
        <v>3.9423529411764702</v>
      </c>
      <c r="S62" s="372">
        <v>3.9364117647058832</v>
      </c>
      <c r="T62" s="372">
        <v>4.0278823529411758</v>
      </c>
      <c r="U62" s="372">
        <v>4.2211764705882358</v>
      </c>
      <c r="V62" s="372">
        <v>3.9243529411764704</v>
      </c>
      <c r="W62" s="372">
        <v>4.2327333333333339</v>
      </c>
      <c r="X62" s="185"/>
    </row>
    <row r="63" spans="1:24" customFormat="1">
      <c r="A63" s="61">
        <v>38838</v>
      </c>
      <c r="B63" s="208">
        <v>675.39</v>
      </c>
      <c r="C63" s="864">
        <v>8045.8571428571422</v>
      </c>
      <c r="D63" s="864"/>
      <c r="E63" s="864"/>
      <c r="F63" s="201"/>
      <c r="G63" s="12">
        <v>4.84</v>
      </c>
      <c r="H63" s="12">
        <v>5.18</v>
      </c>
      <c r="I63" s="541">
        <f t="shared" si="1"/>
        <v>33.999999999999986</v>
      </c>
      <c r="J63" s="329"/>
      <c r="K63" s="372">
        <v>5.8414285714285725</v>
      </c>
      <c r="L63" s="372">
        <v>5.7645714285714282</v>
      </c>
      <c r="M63" s="372">
        <v>1.9146111111111113</v>
      </c>
      <c r="N63" s="372">
        <v>5.1080952380952382</v>
      </c>
      <c r="O63" s="372">
        <v>4.4048999999999996</v>
      </c>
      <c r="P63" s="372">
        <v>4.6473500000000012</v>
      </c>
      <c r="Q63" s="372">
        <v>3.985549999999999</v>
      </c>
      <c r="R63" s="372">
        <v>4.0090499999999993</v>
      </c>
      <c r="S63" s="372">
        <v>3.9965499999999992</v>
      </c>
      <c r="T63" s="372">
        <v>4.0718000000000005</v>
      </c>
      <c r="U63" s="372">
        <v>4.2913999999999994</v>
      </c>
      <c r="V63" s="372">
        <v>3.9792500000000004</v>
      </c>
      <c r="W63" s="372">
        <v>4.3025500000000001</v>
      </c>
      <c r="X63" s="185"/>
    </row>
    <row r="64" spans="1:24" customFormat="1">
      <c r="A64" s="61">
        <v>38869</v>
      </c>
      <c r="B64" s="208">
        <v>596.15</v>
      </c>
      <c r="C64" s="864">
        <v>7197.613636363636</v>
      </c>
      <c r="D64" s="864"/>
      <c r="E64" s="864"/>
      <c r="F64" s="201"/>
      <c r="G64" s="12">
        <v>4.92</v>
      </c>
      <c r="H64" s="12">
        <v>5.38</v>
      </c>
      <c r="I64" s="541">
        <f t="shared" si="1"/>
        <v>46</v>
      </c>
      <c r="J64" s="329"/>
      <c r="K64" s="372">
        <v>5.8704761904761904</v>
      </c>
      <c r="L64" s="372">
        <v>5.7478499999999997</v>
      </c>
      <c r="M64" s="372">
        <v>1.870190476190476</v>
      </c>
      <c r="N64" s="372">
        <v>5.1094285714285714</v>
      </c>
      <c r="O64" s="372">
        <v>4.4444761904761894</v>
      </c>
      <c r="P64" s="372">
        <v>4.6479523809523799</v>
      </c>
      <c r="Q64" s="372">
        <v>3.9906190476190475</v>
      </c>
      <c r="R64" s="372">
        <v>4.0091428571428578</v>
      </c>
      <c r="S64" s="372">
        <v>3.993523809523809</v>
      </c>
      <c r="T64" s="372">
        <v>4.0953333333333335</v>
      </c>
      <c r="U64" s="372">
        <v>4.3033333333333337</v>
      </c>
      <c r="V64" s="372">
        <v>3.9856190476190485</v>
      </c>
      <c r="W64" s="372">
        <v>4.3134285714285721</v>
      </c>
      <c r="X64" s="185"/>
    </row>
    <row r="65" spans="1:24" customFormat="1">
      <c r="A65" s="61">
        <v>38899</v>
      </c>
      <c r="B65" s="208">
        <v>633.71</v>
      </c>
      <c r="C65" s="864">
        <v>7712.0952380952385</v>
      </c>
      <c r="D65" s="864"/>
      <c r="E65" s="864"/>
      <c r="F65" s="201"/>
      <c r="G65" s="12">
        <v>5.08</v>
      </c>
      <c r="H65" s="12">
        <v>5.49</v>
      </c>
      <c r="I65" s="541">
        <f t="shared" si="1"/>
        <v>41.000000000000014</v>
      </c>
      <c r="J65" s="329"/>
      <c r="K65" s="372">
        <v>5.9157142857142855</v>
      </c>
      <c r="L65" s="372">
        <v>5.8259523809523817</v>
      </c>
      <c r="M65" s="372">
        <v>1.9151500000000001</v>
      </c>
      <c r="N65" s="372">
        <v>5.0846</v>
      </c>
      <c r="O65" s="372">
        <v>4.4607499999999991</v>
      </c>
      <c r="P65" s="372">
        <v>4.6442380952380953</v>
      </c>
      <c r="Q65" s="372">
        <v>4.0181428571428572</v>
      </c>
      <c r="R65" s="372">
        <v>4.0281904761904768</v>
      </c>
      <c r="S65" s="372">
        <v>4.0129047619047613</v>
      </c>
      <c r="T65" s="372">
        <v>4.1439999999999992</v>
      </c>
      <c r="U65" s="372">
        <v>4.314047619047618</v>
      </c>
      <c r="V65" s="372">
        <v>4.0061904761904765</v>
      </c>
      <c r="W65" s="372">
        <v>4.3250952380952379</v>
      </c>
      <c r="X65" s="185"/>
    </row>
    <row r="66" spans="1:24" customFormat="1">
      <c r="A66" s="61">
        <v>38930</v>
      </c>
      <c r="B66" s="208">
        <v>632.59</v>
      </c>
      <c r="C66" s="864">
        <v>7695.659090909091</v>
      </c>
      <c r="D66" s="864"/>
      <c r="E66" s="864"/>
      <c r="F66" s="201"/>
      <c r="G66" s="12">
        <v>5.09</v>
      </c>
      <c r="H66" s="12">
        <v>5.41</v>
      </c>
      <c r="I66" s="541">
        <f t="shared" si="1"/>
        <v>32.000000000000028</v>
      </c>
      <c r="J66" s="329"/>
      <c r="K66" s="372">
        <v>5.867826086956522</v>
      </c>
      <c r="L66" s="372">
        <v>5.7845454545454551</v>
      </c>
      <c r="M66" s="372">
        <v>1.8245652173913043</v>
      </c>
      <c r="N66" s="372">
        <v>4.8749695652173912</v>
      </c>
      <c r="O66" s="372">
        <v>4.2678181818181811</v>
      </c>
      <c r="P66" s="372">
        <v>4.6402727272727269</v>
      </c>
      <c r="Q66" s="372">
        <v>3.8903913043478267</v>
      </c>
      <c r="R66" s="372">
        <v>3.8975652173913047</v>
      </c>
      <c r="S66" s="372">
        <v>3.881608695652174</v>
      </c>
      <c r="T66" s="372">
        <v>4.0560434782608699</v>
      </c>
      <c r="U66" s="372">
        <v>4.1662272727272738</v>
      </c>
      <c r="V66" s="372">
        <v>3.8834347826086959</v>
      </c>
      <c r="W66" s="372">
        <v>4.1898181818181817</v>
      </c>
      <c r="X66" s="185"/>
    </row>
    <row r="67" spans="1:24" customFormat="1">
      <c r="A67" s="61">
        <v>38961</v>
      </c>
      <c r="B67" s="208">
        <v>598.19000000000005</v>
      </c>
      <c r="C67" s="864">
        <v>7602.3571428571431</v>
      </c>
      <c r="D67" s="864"/>
      <c r="E67" s="864"/>
      <c r="F67" s="201"/>
      <c r="G67" s="12">
        <v>4.93</v>
      </c>
      <c r="H67" s="12">
        <v>5.38</v>
      </c>
      <c r="I67" s="541">
        <f t="shared" si="1"/>
        <v>45.000000000000014</v>
      </c>
      <c r="J67" s="329"/>
      <c r="K67" s="372">
        <v>5.8285714285714292</v>
      </c>
      <c r="L67" s="372">
        <v>5.6107142857142867</v>
      </c>
      <c r="M67" s="372">
        <v>1.6817499999999999</v>
      </c>
      <c r="N67" s="372">
        <v>4.71563</v>
      </c>
      <c r="O67" s="372">
        <v>4.0758000000000001</v>
      </c>
      <c r="P67" s="372">
        <v>4.5597619047619053</v>
      </c>
      <c r="Q67" s="372">
        <v>3.7521904761904756</v>
      </c>
      <c r="R67" s="372">
        <v>3.7609523809523804</v>
      </c>
      <c r="S67" s="372">
        <v>3.757190476190476</v>
      </c>
      <c r="T67" s="372">
        <v>3.9294761904761906</v>
      </c>
      <c r="U67" s="372">
        <v>4.0293333333333337</v>
      </c>
      <c r="V67" s="372">
        <v>3.7597619047619046</v>
      </c>
      <c r="W67" s="372">
        <v>4.0554285714285729</v>
      </c>
      <c r="X67" s="185"/>
    </row>
    <row r="68" spans="1:24" customFormat="1">
      <c r="A68" s="61">
        <v>38991</v>
      </c>
      <c r="B68" s="208">
        <v>585.78</v>
      </c>
      <c r="C68" s="864">
        <v>7500.3863636363649</v>
      </c>
      <c r="D68" s="864"/>
      <c r="E68" s="864"/>
      <c r="F68" s="201"/>
      <c r="G68" s="12">
        <v>5.05</v>
      </c>
      <c r="H68" s="12">
        <v>5.36</v>
      </c>
      <c r="I68" s="541">
        <f t="shared" si="1"/>
        <v>31.00000000000005</v>
      </c>
      <c r="J68" s="329"/>
      <c r="K68" s="372">
        <v>5.8695238095238107</v>
      </c>
      <c r="L68" s="372">
        <v>5.6559000000000008</v>
      </c>
      <c r="M68" s="372">
        <v>1.7548000000000001</v>
      </c>
      <c r="N68" s="372">
        <v>4.7191150000000013</v>
      </c>
      <c r="O68" s="372">
        <v>4.1060999999999996</v>
      </c>
      <c r="P68" s="372">
        <v>4.6093809523809526</v>
      </c>
      <c r="Q68" s="372">
        <v>3.7964761904761906</v>
      </c>
      <c r="R68" s="372">
        <v>3.8066190476190465</v>
      </c>
      <c r="S68" s="372">
        <v>3.8177142857142847</v>
      </c>
      <c r="T68" s="372">
        <v>3.9713333333333325</v>
      </c>
      <c r="U68" s="372">
        <v>4.0704761904761906</v>
      </c>
      <c r="V68" s="372">
        <v>3.7979047619047619</v>
      </c>
      <c r="W68" s="372">
        <v>4.0802857142857141</v>
      </c>
      <c r="X68" s="185"/>
    </row>
    <row r="69" spans="1:24" customFormat="1">
      <c r="A69" s="61">
        <v>39022</v>
      </c>
      <c r="B69" s="208">
        <v>627.83000000000004</v>
      </c>
      <c r="C69" s="864">
        <v>7029.181818181818</v>
      </c>
      <c r="D69" s="864"/>
      <c r="E69" s="864"/>
      <c r="F69" s="201"/>
      <c r="G69" s="12">
        <v>5.07</v>
      </c>
      <c r="H69" s="12">
        <v>5.36</v>
      </c>
      <c r="I69" s="541">
        <f t="shared" si="1"/>
        <v>29.000000000000004</v>
      </c>
      <c r="J69" s="329"/>
      <c r="K69" s="372">
        <v>5.7790909090909084</v>
      </c>
      <c r="L69" s="372">
        <v>5.6044545454545451</v>
      </c>
      <c r="M69" s="372">
        <v>1.70485</v>
      </c>
      <c r="N69" s="372">
        <v>4.5962523809523814</v>
      </c>
      <c r="O69" s="372">
        <v>4.0099545454545451</v>
      </c>
      <c r="P69" s="372">
        <v>4.551590909090911</v>
      </c>
      <c r="Q69" s="372">
        <v>3.7303181818181814</v>
      </c>
      <c r="R69" s="372">
        <v>3.7419545454545458</v>
      </c>
      <c r="S69" s="372">
        <v>3.7692272727272735</v>
      </c>
      <c r="T69" s="372">
        <v>3.8899090909090899</v>
      </c>
      <c r="U69" s="372">
        <v>3.9763636363636365</v>
      </c>
      <c r="V69" s="372">
        <v>3.7278181818181824</v>
      </c>
      <c r="W69" s="372">
        <v>3.987136363636365</v>
      </c>
      <c r="X69" s="185"/>
    </row>
    <row r="70" spans="1:24" customFormat="1">
      <c r="A70" s="61">
        <v>39052</v>
      </c>
      <c r="B70" s="208">
        <v>629.79</v>
      </c>
      <c r="C70" s="864">
        <v>6675.105263157895</v>
      </c>
      <c r="D70" s="864"/>
      <c r="E70" s="864"/>
      <c r="F70" s="201"/>
      <c r="G70" s="12">
        <v>4.97</v>
      </c>
      <c r="H70" s="12">
        <v>5.35</v>
      </c>
      <c r="I70" s="541">
        <f t="shared" si="1"/>
        <v>37.999999999999986</v>
      </c>
      <c r="J70" s="329"/>
      <c r="K70" s="372">
        <v>5.835</v>
      </c>
      <c r="L70" s="372">
        <v>5.6741333333333328</v>
      </c>
      <c r="M70" s="372">
        <v>1.6537333333333331</v>
      </c>
      <c r="N70" s="372">
        <v>4.5514199999999994</v>
      </c>
      <c r="O70" s="372">
        <v>3.9609999999999994</v>
      </c>
      <c r="P70" s="372">
        <v>4.6210666666666667</v>
      </c>
      <c r="Q70" s="372">
        <v>3.7742</v>
      </c>
      <c r="R70" s="372">
        <v>3.7969999999999993</v>
      </c>
      <c r="S70" s="372">
        <v>3.8405999999999998</v>
      </c>
      <c r="T70" s="372">
        <v>3.9603333333333333</v>
      </c>
      <c r="U70" s="372">
        <v>4.0326000000000004</v>
      </c>
      <c r="V70" s="372">
        <v>3.7979333333333338</v>
      </c>
      <c r="W70" s="372">
        <v>4.0581999999999994</v>
      </c>
      <c r="X70" s="185"/>
    </row>
    <row r="71" spans="1:24" customFormat="1">
      <c r="A71" s="61">
        <v>39083</v>
      </c>
      <c r="B71" s="208">
        <v>631.16999999999996</v>
      </c>
      <c r="C71" s="864">
        <v>5669.659090909091</v>
      </c>
      <c r="D71" s="864"/>
      <c r="E71" s="864"/>
      <c r="F71" s="201"/>
      <c r="G71" s="12">
        <v>5.1100000000000003</v>
      </c>
      <c r="H71" s="12">
        <v>5.35</v>
      </c>
      <c r="I71" s="541">
        <f t="shared" si="1"/>
        <v>23.999999999999932</v>
      </c>
      <c r="J71" s="329"/>
      <c r="K71" s="372">
        <v>5.9933333333333332</v>
      </c>
      <c r="L71" s="372">
        <v>5.881764705882353</v>
      </c>
      <c r="M71" s="372">
        <v>1.7084117647058823</v>
      </c>
      <c r="N71" s="372">
        <v>4.7725999999999997</v>
      </c>
      <c r="O71" s="372">
        <v>4.1317777777777778</v>
      </c>
      <c r="P71" s="372">
        <v>4.8848888888888897</v>
      </c>
      <c r="Q71" s="372">
        <v>4.0278333333333327</v>
      </c>
      <c r="R71" s="372">
        <v>4.0703333333333331</v>
      </c>
      <c r="S71" s="372">
        <v>4.0862777777777772</v>
      </c>
      <c r="T71" s="372">
        <v>4.1888333333333323</v>
      </c>
      <c r="U71" s="372">
        <v>4.2507777777777784</v>
      </c>
      <c r="V71" s="372">
        <v>4.0504999999999995</v>
      </c>
      <c r="W71" s="372">
        <v>4.2844444444444445</v>
      </c>
      <c r="X71" s="185"/>
    </row>
    <row r="72" spans="1:24" customFormat="1">
      <c r="A72" s="61">
        <v>39114</v>
      </c>
      <c r="B72" s="208">
        <v>664.74</v>
      </c>
      <c r="C72" s="864">
        <v>5676.45</v>
      </c>
      <c r="D72" s="864"/>
      <c r="E72" s="864"/>
      <c r="F72" s="201"/>
      <c r="G72" s="12">
        <v>5.16</v>
      </c>
      <c r="H72" s="12">
        <v>5.35</v>
      </c>
      <c r="I72" s="541">
        <f t="shared" si="1"/>
        <v>18.99999999999995</v>
      </c>
      <c r="J72" s="329"/>
      <c r="K72" s="372">
        <v>5.9980000000000002</v>
      </c>
      <c r="L72" s="372">
        <v>5.805133333333333</v>
      </c>
      <c r="M72" s="372">
        <v>1.7067857142857146</v>
      </c>
      <c r="N72" s="372">
        <v>4.7193142857142849</v>
      </c>
      <c r="O72" s="372">
        <v>4.1280666666666663</v>
      </c>
      <c r="P72" s="372">
        <v>4.9328666666666674</v>
      </c>
      <c r="Q72" s="372">
        <v>4.0557333333333334</v>
      </c>
      <c r="R72" s="372">
        <v>4.0993999999999993</v>
      </c>
      <c r="S72" s="372">
        <v>4.0919333333333334</v>
      </c>
      <c r="T72" s="372">
        <v>4.1880000000000006</v>
      </c>
      <c r="U72" s="372">
        <v>4.2707333333333342</v>
      </c>
      <c r="V72" s="372">
        <v>4.0531333333333324</v>
      </c>
      <c r="W72" s="372">
        <v>4.2962857142857143</v>
      </c>
      <c r="X72" s="185"/>
    </row>
    <row r="73" spans="1:24" customFormat="1">
      <c r="A73" s="61">
        <v>39142</v>
      </c>
      <c r="B73" s="208">
        <v>654.9</v>
      </c>
      <c r="C73" s="864">
        <v>6452.477272727273</v>
      </c>
      <c r="D73" s="864"/>
      <c r="E73" s="864"/>
      <c r="F73" s="201"/>
      <c r="G73" s="12">
        <v>5.08</v>
      </c>
      <c r="H73" s="12">
        <v>5.34</v>
      </c>
      <c r="I73" s="541">
        <f t="shared" si="1"/>
        <v>25.999999999999979</v>
      </c>
      <c r="J73" s="329"/>
      <c r="K73" s="372">
        <v>5.8907894736842108</v>
      </c>
      <c r="L73" s="372">
        <v>5.7252631578947373</v>
      </c>
      <c r="M73" s="372">
        <v>1.6284736842105263</v>
      </c>
      <c r="N73" s="372">
        <v>4.5575526315789476</v>
      </c>
      <c r="O73" s="372">
        <v>4.0378421052631586</v>
      </c>
      <c r="P73" s="372">
        <v>4.7894736842105274</v>
      </c>
      <c r="Q73" s="372">
        <v>3.9462105263157885</v>
      </c>
      <c r="R73" s="372">
        <v>3.9920526315789466</v>
      </c>
      <c r="S73" s="372">
        <v>4.0003684210526318</v>
      </c>
      <c r="T73" s="372">
        <v>4.0975263157894739</v>
      </c>
      <c r="U73" s="372">
        <v>4.1800000000000006</v>
      </c>
      <c r="V73" s="372">
        <v>3.9561578947368417</v>
      </c>
      <c r="W73" s="372">
        <v>4.1970526315789485</v>
      </c>
      <c r="X73" s="185"/>
    </row>
    <row r="74" spans="1:24" customFormat="1">
      <c r="A74" s="61">
        <v>39173</v>
      </c>
      <c r="B74" s="208">
        <v>679.37</v>
      </c>
      <c r="C74" s="864">
        <v>7766.4736842105267</v>
      </c>
      <c r="D74" s="864"/>
      <c r="E74" s="864"/>
      <c r="F74" s="201"/>
      <c r="G74" s="12">
        <v>5.01</v>
      </c>
      <c r="H74" s="12">
        <v>5.34</v>
      </c>
      <c r="I74" s="541">
        <f t="shared" si="1"/>
        <v>33.000000000000007</v>
      </c>
      <c r="J74" s="329"/>
      <c r="K74" s="372">
        <v>6.1</v>
      </c>
      <c r="L74" s="372">
        <v>5.9200588235294109</v>
      </c>
      <c r="M74" s="372">
        <v>1.6788125</v>
      </c>
      <c r="N74" s="372">
        <v>4.6825764705882351</v>
      </c>
      <c r="O74" s="372">
        <v>4.1748235294117633</v>
      </c>
      <c r="P74" s="372">
        <v>5.0289411764705889</v>
      </c>
      <c r="Q74" s="372">
        <v>4.1620588235294118</v>
      </c>
      <c r="R74" s="372">
        <v>4.2121176470588235</v>
      </c>
      <c r="S74" s="372">
        <v>4.2132352941176467</v>
      </c>
      <c r="T74" s="372">
        <v>4.3030000000000008</v>
      </c>
      <c r="U74" s="372">
        <v>4.3824117647058829</v>
      </c>
      <c r="V74" s="372">
        <v>4.1851764705882344</v>
      </c>
      <c r="W74" s="372">
        <v>4.4057058823529403</v>
      </c>
      <c r="X74" s="185"/>
    </row>
    <row r="75" spans="1:24" customFormat="1">
      <c r="A75" s="61">
        <v>39203</v>
      </c>
      <c r="B75" s="208">
        <v>666.86</v>
      </c>
      <c r="C75" s="864">
        <v>7682.166666666667</v>
      </c>
      <c r="D75" s="864"/>
      <c r="E75" s="864"/>
      <c r="F75" s="201"/>
      <c r="G75" s="12">
        <v>4.87</v>
      </c>
      <c r="H75" s="12">
        <v>5.34</v>
      </c>
      <c r="I75" s="541">
        <f t="shared" si="1"/>
        <v>46.999999999999972</v>
      </c>
      <c r="J75" s="329"/>
      <c r="K75" s="372">
        <v>6.2064285714285718</v>
      </c>
      <c r="L75" s="372">
        <v>5.9244285714285718</v>
      </c>
      <c r="M75" s="372">
        <v>1.6792000000000002</v>
      </c>
      <c r="N75" s="372">
        <v>4.7551950000000014</v>
      </c>
      <c r="O75" s="372">
        <v>4.2908500000000007</v>
      </c>
      <c r="P75" s="372">
        <v>5.1294736842105255</v>
      </c>
      <c r="Q75" s="372">
        <v>4.2907368421052627</v>
      </c>
      <c r="R75" s="372">
        <v>4.3404500000000006</v>
      </c>
      <c r="S75" s="372">
        <v>4.3547500000000001</v>
      </c>
      <c r="T75" s="372">
        <v>4.4511052631578947</v>
      </c>
      <c r="U75" s="372">
        <v>4.5053000000000001</v>
      </c>
      <c r="V75" s="372">
        <v>4.3271428571428574</v>
      </c>
      <c r="W75" s="372">
        <v>4.5300000000000011</v>
      </c>
      <c r="X75" s="185"/>
    </row>
    <row r="76" spans="1:24" customFormat="1">
      <c r="A76" s="61">
        <v>39234</v>
      </c>
      <c r="B76" s="208">
        <v>655.49</v>
      </c>
      <c r="C76" s="864">
        <v>7475.88</v>
      </c>
      <c r="D76" s="864"/>
      <c r="E76" s="864"/>
      <c r="F76" s="201"/>
      <c r="G76" s="12">
        <v>4.74</v>
      </c>
      <c r="H76" s="12">
        <v>5.35</v>
      </c>
      <c r="I76" s="541">
        <f t="shared" si="1"/>
        <v>60.999999999999943</v>
      </c>
      <c r="J76" s="329"/>
      <c r="K76" s="372">
        <v>6.75</v>
      </c>
      <c r="L76" s="372">
        <v>6.208368421052632</v>
      </c>
      <c r="M76" s="372">
        <v>1.8896000000000002</v>
      </c>
      <c r="N76" s="372">
        <v>5.11557</v>
      </c>
      <c r="O76" s="372">
        <v>4.6201499999999998</v>
      </c>
      <c r="P76" s="372">
        <v>5.4108999999999998</v>
      </c>
      <c r="Q76" s="372">
        <v>4.5730000000000013</v>
      </c>
      <c r="R76" s="372">
        <v>4.6177000000000001</v>
      </c>
      <c r="S76" s="372">
        <v>4.6309500000000003</v>
      </c>
      <c r="T76" s="372">
        <v>4.7764705882352931</v>
      </c>
      <c r="U76" s="372">
        <v>4.7817500000000006</v>
      </c>
      <c r="V76" s="372">
        <v>4.6187500000000004</v>
      </c>
      <c r="W76" s="372">
        <v>4.8031500000000005</v>
      </c>
      <c r="X76" s="185"/>
    </row>
    <row r="77" spans="1:24" customFormat="1">
      <c r="A77" s="61">
        <v>39264</v>
      </c>
      <c r="B77" s="208">
        <v>665.30000000000007</v>
      </c>
      <c r="C77" s="864">
        <v>7973.9</v>
      </c>
      <c r="D77" s="864"/>
      <c r="E77" s="864"/>
      <c r="F77" s="201"/>
      <c r="G77" s="12">
        <v>4.96</v>
      </c>
      <c r="H77" s="12">
        <v>5.35</v>
      </c>
      <c r="I77" s="541">
        <f t="shared" si="1"/>
        <v>38.999999999999972</v>
      </c>
      <c r="J77" s="329"/>
      <c r="K77" s="372">
        <v>6.7977272727272728</v>
      </c>
      <c r="L77" s="372">
        <v>6.1610000000000005</v>
      </c>
      <c r="M77" s="372">
        <v>1.8861904761904762</v>
      </c>
      <c r="N77" s="372">
        <v>4.9920809523809524</v>
      </c>
      <c r="O77" s="372">
        <v>4.5944285714285718</v>
      </c>
      <c r="P77" s="372">
        <v>5.416636363636365</v>
      </c>
      <c r="Q77" s="372">
        <v>4.5238181818181804</v>
      </c>
      <c r="R77" s="372">
        <v>4.5910909090909096</v>
      </c>
      <c r="S77" s="372">
        <v>4.5896818181818189</v>
      </c>
      <c r="T77" s="372">
        <v>4.7227272727272727</v>
      </c>
      <c r="U77" s="372">
        <v>4.7728636363636356</v>
      </c>
      <c r="V77" s="372">
        <v>4.5843181818181824</v>
      </c>
      <c r="W77" s="372">
        <v>4.7888636363636357</v>
      </c>
      <c r="X77" s="185"/>
    </row>
    <row r="78" spans="1:24" customFormat="1">
      <c r="A78" s="61">
        <v>39295</v>
      </c>
      <c r="B78" s="208">
        <v>665.41</v>
      </c>
      <c r="C78" s="864">
        <v>7513.5</v>
      </c>
      <c r="D78" s="864"/>
      <c r="E78" s="864"/>
      <c r="F78" s="201"/>
      <c r="G78" s="12">
        <v>4.32</v>
      </c>
      <c r="H78" s="12">
        <v>5.52</v>
      </c>
      <c r="I78" s="541">
        <f t="shared" si="1"/>
        <v>119.99999999999993</v>
      </c>
      <c r="J78" s="329"/>
      <c r="K78" s="372">
        <v>6.4108695652173937</v>
      </c>
      <c r="L78" s="372">
        <v>5.9379565217391308</v>
      </c>
      <c r="M78" s="372">
        <v>1.671086956521739</v>
      </c>
      <c r="N78" s="372">
        <v>4.6817652173913045</v>
      </c>
      <c r="O78" s="372">
        <v>4.4345909090909084</v>
      </c>
      <c r="P78" s="372">
        <v>5.1370000000000005</v>
      </c>
      <c r="Q78" s="372">
        <v>4.3040434782608683</v>
      </c>
      <c r="R78" s="372">
        <v>4.3861739130434776</v>
      </c>
      <c r="S78" s="372">
        <v>4.3960434782608697</v>
      </c>
      <c r="T78" s="372">
        <v>4.5508695652173916</v>
      </c>
      <c r="U78" s="372">
        <v>4.5862608695652165</v>
      </c>
      <c r="V78" s="372">
        <v>4.3883478260869575</v>
      </c>
      <c r="W78" s="372">
        <v>4.6118260869565217</v>
      </c>
      <c r="X78" s="185"/>
    </row>
    <row r="79" spans="1:24" customFormat="1">
      <c r="A79" s="61">
        <v>39326</v>
      </c>
      <c r="B79" s="208">
        <v>712.65</v>
      </c>
      <c r="C79" s="864">
        <v>7648.98</v>
      </c>
      <c r="D79" s="864"/>
      <c r="E79" s="864"/>
      <c r="F79" s="201"/>
      <c r="G79" s="12">
        <v>3.99</v>
      </c>
      <c r="H79" s="12">
        <v>5.53</v>
      </c>
      <c r="I79" s="541">
        <f t="shared" si="1"/>
        <v>154</v>
      </c>
      <c r="J79" s="329"/>
      <c r="K79" s="372">
        <v>6.2011111111111124</v>
      </c>
      <c r="L79" s="372">
        <v>5.9796666666666676</v>
      </c>
      <c r="M79" s="372">
        <v>1.6127500000000001</v>
      </c>
      <c r="N79" s="372">
        <v>4.521605882352941</v>
      </c>
      <c r="O79" s="372">
        <v>4.3614117647058821</v>
      </c>
      <c r="P79" s="372">
        <v>4.9805555555555561</v>
      </c>
      <c r="Q79" s="372">
        <v>4.2306111111111111</v>
      </c>
      <c r="R79" s="372">
        <v>4.3497222222222227</v>
      </c>
      <c r="S79" s="372">
        <v>4.3500555555555556</v>
      </c>
      <c r="T79" s="372">
        <v>4.4986666666666668</v>
      </c>
      <c r="U79" s="372">
        <v>4.5036666666666676</v>
      </c>
      <c r="V79" s="372">
        <v>4.3308888888888895</v>
      </c>
      <c r="W79" s="372">
        <v>4.5585555555555555</v>
      </c>
      <c r="X79" s="185"/>
    </row>
    <row r="80" spans="1:24" customFormat="1">
      <c r="A80" s="61">
        <v>39356</v>
      </c>
      <c r="B80" s="208">
        <v>754.6</v>
      </c>
      <c r="C80" s="864">
        <v>8008.43</v>
      </c>
      <c r="D80" s="864"/>
      <c r="E80" s="864"/>
      <c r="F80" s="201"/>
      <c r="G80" s="12">
        <v>4</v>
      </c>
      <c r="H80" s="12">
        <v>5.15</v>
      </c>
      <c r="I80" s="541">
        <f t="shared" si="1"/>
        <v>115.00000000000003</v>
      </c>
      <c r="J80" s="329"/>
      <c r="K80" s="372">
        <v>6.3988636363636369</v>
      </c>
      <c r="L80" s="372">
        <v>6.1795454545454556</v>
      </c>
      <c r="M80" s="372">
        <v>1.6629523809523807</v>
      </c>
      <c r="N80" s="372">
        <v>4.5215666666666667</v>
      </c>
      <c r="O80" s="372">
        <v>4.3702857142857141</v>
      </c>
      <c r="P80" s="372">
        <v>4.9858181818181819</v>
      </c>
      <c r="Q80" s="372">
        <v>4.2991818181818173</v>
      </c>
      <c r="R80" s="372">
        <v>4.4051363636363634</v>
      </c>
      <c r="S80" s="372">
        <v>4.3739999999999997</v>
      </c>
      <c r="T80" s="372">
        <v>4.5109090909090916</v>
      </c>
      <c r="U80" s="372">
        <v>4.5385</v>
      </c>
      <c r="V80" s="372">
        <v>4.3685909090909094</v>
      </c>
      <c r="W80" s="372">
        <v>4.5716363636363626</v>
      </c>
      <c r="X80" s="185"/>
    </row>
    <row r="81" spans="1:24" customFormat="1">
      <c r="A81" s="61">
        <v>39387</v>
      </c>
      <c r="B81" s="208">
        <v>806.25</v>
      </c>
      <c r="C81" s="864">
        <v>6966.7</v>
      </c>
      <c r="D81" s="864"/>
      <c r="E81" s="864"/>
      <c r="F81" s="201"/>
      <c r="G81" s="12">
        <v>3.35</v>
      </c>
      <c r="H81" s="12">
        <v>5.0199999999999996</v>
      </c>
      <c r="I81" s="541">
        <f t="shared" si="1"/>
        <v>166.99999999999994</v>
      </c>
      <c r="J81" s="329"/>
      <c r="K81" s="372">
        <v>6.4221052631578956</v>
      </c>
      <c r="L81" s="372">
        <v>6.031210526315788</v>
      </c>
      <c r="M81" s="372">
        <v>1.5221052631578946</v>
      </c>
      <c r="N81" s="372">
        <v>4.1588117647058827</v>
      </c>
      <c r="O81" s="372">
        <v>4.142555555555556</v>
      </c>
      <c r="P81" s="372">
        <v>4.7548421052631582</v>
      </c>
      <c r="Q81" s="372">
        <v>4.1172631578947376</v>
      </c>
      <c r="R81" s="372">
        <v>4.2326315789473679</v>
      </c>
      <c r="S81" s="372">
        <v>4.2442105263157899</v>
      </c>
      <c r="T81" s="372">
        <v>4.3609999999999998</v>
      </c>
      <c r="U81" s="372">
        <v>4.4204736842105277</v>
      </c>
      <c r="V81" s="372">
        <v>4.3067368421052636</v>
      </c>
      <c r="W81" s="372">
        <v>4.4283684210526317</v>
      </c>
      <c r="X81" s="185"/>
    </row>
    <row r="82" spans="1:24" customFormat="1">
      <c r="A82" s="61">
        <v>39417</v>
      </c>
      <c r="B82" s="208">
        <v>803.2</v>
      </c>
      <c r="C82" s="864">
        <v>6587.67</v>
      </c>
      <c r="D82" s="864"/>
      <c r="E82" s="864"/>
      <c r="F82" s="201"/>
      <c r="G82" s="12">
        <v>3.07</v>
      </c>
      <c r="H82" s="12">
        <v>5.17</v>
      </c>
      <c r="I82" s="541">
        <f t="shared" si="1"/>
        <v>210</v>
      </c>
      <c r="J82" s="329"/>
      <c r="K82" s="372">
        <v>6.4228124999999991</v>
      </c>
      <c r="L82" s="372">
        <v>6.1715625000000012</v>
      </c>
      <c r="M82" s="372">
        <v>1.5254999999999999</v>
      </c>
      <c r="N82" s="372">
        <v>4.0679687499999995</v>
      </c>
      <c r="O82" s="372">
        <v>4.0040624999999999</v>
      </c>
      <c r="P82" s="372">
        <v>4.702</v>
      </c>
      <c r="Q82" s="372">
        <v>4.2341875</v>
      </c>
      <c r="R82" s="372">
        <v>4.3236249999999989</v>
      </c>
      <c r="S82" s="372">
        <v>4.3452500000000001</v>
      </c>
      <c r="T82" s="372">
        <v>4.4551874999999992</v>
      </c>
      <c r="U82" s="372">
        <v>4.5214285714285714</v>
      </c>
      <c r="V82" s="372">
        <v>4.4337142857142853</v>
      </c>
      <c r="W82" s="372">
        <v>4.53125</v>
      </c>
      <c r="X82" s="185"/>
    </row>
    <row r="83" spans="1:24" customFormat="1">
      <c r="A83" s="61">
        <v>39448</v>
      </c>
      <c r="B83" s="208">
        <v>889.6</v>
      </c>
      <c r="C83" s="864">
        <v>7061.02</v>
      </c>
      <c r="D83" s="864"/>
      <c r="E83" s="864"/>
      <c r="F83" s="201"/>
      <c r="G83" s="12">
        <v>2.82</v>
      </c>
      <c r="H83" s="12">
        <v>3.95</v>
      </c>
      <c r="I83" s="541">
        <f t="shared" si="1"/>
        <v>113.00000000000003</v>
      </c>
      <c r="J83" s="329"/>
      <c r="K83" s="372">
        <v>6.3083333333333345</v>
      </c>
      <c r="L83" s="372">
        <v>6.0835500000000007</v>
      </c>
      <c r="M83" s="372">
        <v>1.4294210526315787</v>
      </c>
      <c r="N83" s="372">
        <v>3.7073249999999995</v>
      </c>
      <c r="O83" s="372">
        <v>3.8480952380952376</v>
      </c>
      <c r="P83" s="372">
        <v>4.49252380952381</v>
      </c>
      <c r="Q83" s="372">
        <v>4.0357142857142847</v>
      </c>
      <c r="R83" s="372">
        <v>4.1456190476190473</v>
      </c>
      <c r="S83" s="372">
        <v>4.168333333333333</v>
      </c>
      <c r="T83" s="372">
        <v>4.2931428571428567</v>
      </c>
      <c r="U83" s="372">
        <v>4.3955238095238096</v>
      </c>
      <c r="V83" s="372">
        <v>4.2156250000000002</v>
      </c>
      <c r="W83" s="372">
        <v>4.3795238095238096</v>
      </c>
      <c r="X83" s="185"/>
    </row>
    <row r="84" spans="1:24" customFormat="1">
      <c r="A84" s="61">
        <v>39479</v>
      </c>
      <c r="B84" s="208">
        <v>922.30000000000007</v>
      </c>
      <c r="C84" s="864">
        <v>7887.69</v>
      </c>
      <c r="D84" s="864"/>
      <c r="E84" s="864"/>
      <c r="F84" s="201"/>
      <c r="G84" s="12">
        <v>2.17</v>
      </c>
      <c r="H84" s="12">
        <v>3.12</v>
      </c>
      <c r="I84" s="541">
        <f t="shared" si="1"/>
        <v>95.000000000000014</v>
      </c>
      <c r="J84" s="329"/>
      <c r="K84" s="372">
        <v>6.4332499999999992</v>
      </c>
      <c r="L84" s="372">
        <v>6.3045500000000008</v>
      </c>
      <c r="M84" s="372">
        <v>1.4525263157894734</v>
      </c>
      <c r="N84" s="372">
        <v>3.7384842105263165</v>
      </c>
      <c r="O84" s="372">
        <v>3.8483157894736832</v>
      </c>
      <c r="P84" s="372">
        <v>4.6346499999999988</v>
      </c>
      <c r="Q84" s="372">
        <v>3.9694000000000003</v>
      </c>
      <c r="R84" s="372">
        <v>4.0924499999999995</v>
      </c>
      <c r="S84" s="372">
        <v>4.1598500000000005</v>
      </c>
      <c r="T84" s="372">
        <v>4.2718000000000007</v>
      </c>
      <c r="U84" s="372">
        <v>4.3624999999999998</v>
      </c>
      <c r="V84" s="372">
        <v>4.2005999999999997</v>
      </c>
      <c r="W84" s="372">
        <v>4.3629500000000014</v>
      </c>
      <c r="X84" s="185"/>
    </row>
    <row r="85" spans="1:24" customFormat="1">
      <c r="A85" s="61">
        <v>39508</v>
      </c>
      <c r="B85" s="208">
        <v>968.43000000000006</v>
      </c>
      <c r="C85" s="864">
        <v>8439.2900000000009</v>
      </c>
      <c r="D85" s="864"/>
      <c r="E85" s="864"/>
      <c r="F85" s="201"/>
      <c r="G85" s="12">
        <v>1.28</v>
      </c>
      <c r="H85" s="12">
        <v>2.86</v>
      </c>
      <c r="I85" s="541">
        <f t="shared" si="1"/>
        <v>157.99999999999997</v>
      </c>
      <c r="J85" s="329"/>
      <c r="K85" s="372">
        <v>6.394117647058823</v>
      </c>
      <c r="L85" s="372">
        <v>6.0815294117647056</v>
      </c>
      <c r="M85" s="372">
        <v>1.3151875000000002</v>
      </c>
      <c r="N85" s="372">
        <v>3.496847058823529</v>
      </c>
      <c r="O85" s="372">
        <v>3.5291764705882356</v>
      </c>
      <c r="P85" s="372">
        <v>4.3865882352941181</v>
      </c>
      <c r="Q85" s="372">
        <v>3.799235294117647</v>
      </c>
      <c r="R85" s="372">
        <v>4.0056470588235289</v>
      </c>
      <c r="S85" s="372">
        <v>4.1816470588235299</v>
      </c>
      <c r="T85" s="372">
        <v>4.3534705882352949</v>
      </c>
      <c r="U85" s="372">
        <v>4.3682941176470598</v>
      </c>
      <c r="V85" s="372">
        <v>4.1854117647058828</v>
      </c>
      <c r="W85" s="372">
        <v>4.4204117647058823</v>
      </c>
      <c r="X85" s="185"/>
    </row>
    <row r="86" spans="1:24" customFormat="1">
      <c r="A86" s="61">
        <v>39539</v>
      </c>
      <c r="B86" s="208">
        <v>909.7</v>
      </c>
      <c r="C86" s="864">
        <v>8684.9</v>
      </c>
      <c r="D86" s="864"/>
      <c r="E86" s="864"/>
      <c r="F86" s="201"/>
      <c r="G86" s="12">
        <v>1.31</v>
      </c>
      <c r="H86" s="12">
        <v>3.03</v>
      </c>
      <c r="I86" s="541">
        <f t="shared" si="1"/>
        <v>171.99999999999997</v>
      </c>
      <c r="J86" s="329"/>
      <c r="K86" s="372">
        <v>6.5054761904761893</v>
      </c>
      <c r="L86" s="372">
        <v>6.1803333333333335</v>
      </c>
      <c r="M86" s="372">
        <v>1.4021999999999999</v>
      </c>
      <c r="N86" s="372">
        <v>3.6427857142857141</v>
      </c>
      <c r="O86" s="372">
        <v>3.6243809523809514</v>
      </c>
      <c r="P86" s="372">
        <v>4.5682380952380939</v>
      </c>
      <c r="Q86" s="372">
        <v>4.0504285714285704</v>
      </c>
      <c r="R86" s="372">
        <v>4.272333333333334</v>
      </c>
      <c r="S86" s="372">
        <v>4.3493333333333331</v>
      </c>
      <c r="T86" s="372">
        <v>4.5109523809523813</v>
      </c>
      <c r="U86" s="372">
        <v>4.530619047619048</v>
      </c>
      <c r="V86" s="372">
        <v>4.4881249999999993</v>
      </c>
      <c r="W86" s="372">
        <v>4.5536666666666665</v>
      </c>
      <c r="X86" s="185"/>
    </row>
    <row r="87" spans="1:24" customFormat="1">
      <c r="A87" s="61">
        <v>39569</v>
      </c>
      <c r="B87" s="208">
        <v>888.66</v>
      </c>
      <c r="C87" s="864">
        <v>8382.75</v>
      </c>
      <c r="D87" s="864"/>
      <c r="E87" s="864"/>
      <c r="F87" s="201"/>
      <c r="G87" s="12">
        <v>1.76</v>
      </c>
      <c r="H87" s="12">
        <v>2.84</v>
      </c>
      <c r="I87" s="541">
        <f t="shared" si="1"/>
        <v>107.99999999999999</v>
      </c>
      <c r="J87" s="329"/>
      <c r="K87" s="372">
        <v>6.4595238095238097</v>
      </c>
      <c r="L87" s="372">
        <v>6.3659523809523808</v>
      </c>
      <c r="M87" s="372">
        <v>1.6670000000000003</v>
      </c>
      <c r="N87" s="372">
        <v>3.8738750000000004</v>
      </c>
      <c r="O87" s="372">
        <v>3.6199500000000002</v>
      </c>
      <c r="P87" s="372">
        <v>4.8073157894736838</v>
      </c>
      <c r="Q87" s="372">
        <v>4.2193000000000014</v>
      </c>
      <c r="R87" s="372">
        <v>4.4091500000000003</v>
      </c>
      <c r="S87" s="372">
        <v>4.4595500000000001</v>
      </c>
      <c r="T87" s="372">
        <v>4.607149999999999</v>
      </c>
      <c r="U87" s="372">
        <v>4.6524000000000001</v>
      </c>
      <c r="V87" s="372">
        <v>4.6119473684210535</v>
      </c>
      <c r="W87" s="372">
        <v>4.7529000000000003</v>
      </c>
      <c r="X87" s="185"/>
    </row>
    <row r="88" spans="1:24" customFormat="1">
      <c r="A88" s="61">
        <v>39600</v>
      </c>
      <c r="B88" s="208">
        <v>889.49</v>
      </c>
      <c r="C88" s="864">
        <v>8260.6</v>
      </c>
      <c r="D88" s="864"/>
      <c r="E88" s="864"/>
      <c r="F88" s="201"/>
      <c r="G88" s="12">
        <v>1.89</v>
      </c>
      <c r="H88" s="12">
        <v>2.95</v>
      </c>
      <c r="I88" s="541">
        <f t="shared" si="1"/>
        <v>106.00000000000003</v>
      </c>
      <c r="J88" s="329"/>
      <c r="K88" s="372">
        <v>6.4447499999999991</v>
      </c>
      <c r="L88" s="372">
        <v>6.5968421052631587</v>
      </c>
      <c r="M88" s="372">
        <v>1.7542499999999996</v>
      </c>
      <c r="N88" s="372">
        <v>4.0932950000000003</v>
      </c>
      <c r="O88" s="372">
        <v>3.7677000000000005</v>
      </c>
      <c r="P88" s="372">
        <v>5.1178499999999998</v>
      </c>
      <c r="Q88" s="372">
        <v>4.5641499999999997</v>
      </c>
      <c r="R88" s="372">
        <v>4.7520499999999997</v>
      </c>
      <c r="S88" s="372">
        <v>4.8248499999999996</v>
      </c>
      <c r="T88" s="372">
        <v>4.9744999999999999</v>
      </c>
      <c r="U88" s="372">
        <v>5.1284499999999991</v>
      </c>
      <c r="V88" s="372">
        <v>4.9619</v>
      </c>
      <c r="W88" s="372">
        <v>5.1994499999999997</v>
      </c>
      <c r="X88" s="185"/>
    </row>
    <row r="89" spans="1:24" customFormat="1">
      <c r="A89" s="61">
        <v>39630</v>
      </c>
      <c r="B89" s="208">
        <v>939.77</v>
      </c>
      <c r="C89" s="864">
        <v>8414.0400000000009</v>
      </c>
      <c r="D89" s="864"/>
      <c r="E89" s="864"/>
      <c r="F89" s="201"/>
      <c r="G89" s="12">
        <v>1.66</v>
      </c>
      <c r="H89" s="12">
        <v>3</v>
      </c>
      <c r="I89" s="541">
        <f t="shared" si="1"/>
        <v>134</v>
      </c>
      <c r="J89" s="329"/>
      <c r="K89" s="372">
        <v>6.206681818181818</v>
      </c>
      <c r="L89" s="372">
        <v>6.3764090909090916</v>
      </c>
      <c r="M89" s="372">
        <v>1.6059047619047617</v>
      </c>
      <c r="N89" s="372">
        <v>3.9756</v>
      </c>
      <c r="O89" s="372">
        <v>3.7589999999999995</v>
      </c>
      <c r="P89" s="372">
        <v>4.9532272727272719</v>
      </c>
      <c r="Q89" s="372">
        <v>4.5021818181818185</v>
      </c>
      <c r="R89" s="372">
        <v>4.6929999999999996</v>
      </c>
      <c r="S89" s="372">
        <v>4.7937272727272733</v>
      </c>
      <c r="T89" s="372">
        <v>4.9471363636363632</v>
      </c>
      <c r="U89" s="372">
        <v>5.092090909090909</v>
      </c>
      <c r="V89" s="372">
        <v>4.9251818181818185</v>
      </c>
      <c r="W89" s="372">
        <v>5.1464090909090912</v>
      </c>
      <c r="X89" s="185"/>
    </row>
    <row r="90" spans="1:24" customFormat="1">
      <c r="A90" s="61">
        <v>39661</v>
      </c>
      <c r="B90" s="208">
        <v>839.03</v>
      </c>
      <c r="C90" s="864">
        <v>7634.7</v>
      </c>
      <c r="D90" s="864"/>
      <c r="E90" s="864"/>
      <c r="F90" s="201"/>
      <c r="G90" s="12">
        <v>1.75</v>
      </c>
      <c r="H90" s="12">
        <v>3</v>
      </c>
      <c r="I90" s="541">
        <f t="shared" si="1"/>
        <v>125</v>
      </c>
      <c r="J90" s="329"/>
      <c r="K90" s="372">
        <v>6.1602941176470587</v>
      </c>
      <c r="L90" s="372">
        <v>5.8808235294117646</v>
      </c>
      <c r="M90" s="372">
        <v>1.4611764705882353</v>
      </c>
      <c r="N90" s="372">
        <v>3.8863705882352946</v>
      </c>
      <c r="O90" s="372">
        <v>3.5962352941176468</v>
      </c>
      <c r="P90" s="372">
        <v>4.6224117647058822</v>
      </c>
      <c r="Q90" s="372">
        <v>4.2150588235294117</v>
      </c>
      <c r="R90" s="372">
        <v>4.3980588235294116</v>
      </c>
      <c r="S90" s="372">
        <v>4.5596470588235301</v>
      </c>
      <c r="T90" s="372">
        <v>4.6832941176470593</v>
      </c>
      <c r="U90" s="372">
        <v>4.8248235294117645</v>
      </c>
      <c r="V90" s="372">
        <v>4.6408823529411771</v>
      </c>
      <c r="W90" s="372">
        <v>4.8749999999999982</v>
      </c>
      <c r="X90" s="185"/>
    </row>
    <row r="91" spans="1:24" customFormat="1">
      <c r="A91" s="61">
        <v>39692</v>
      </c>
      <c r="B91" s="208">
        <v>829.93000000000006</v>
      </c>
      <c r="C91" s="864">
        <v>6990.86</v>
      </c>
      <c r="D91" s="864"/>
      <c r="E91" s="864"/>
      <c r="F91" s="201"/>
      <c r="G91" s="12">
        <v>1.1499999999999999</v>
      </c>
      <c r="H91" s="12">
        <v>3.95</v>
      </c>
      <c r="I91" s="541">
        <f t="shared" si="1"/>
        <v>280</v>
      </c>
      <c r="J91" s="329"/>
      <c r="K91" s="372">
        <v>5.8552380952380947</v>
      </c>
      <c r="L91" s="372">
        <v>5.6597142857142853</v>
      </c>
      <c r="M91" s="372">
        <v>1.4821052631578946</v>
      </c>
      <c r="N91" s="372">
        <v>3.6688899999999998</v>
      </c>
      <c r="O91" s="372">
        <v>3.538899999999999</v>
      </c>
      <c r="P91" s="372">
        <v>4.4979523809523814</v>
      </c>
      <c r="Q91" s="372">
        <v>4.1014761904761912</v>
      </c>
      <c r="R91" s="372">
        <v>4.3524285714285718</v>
      </c>
      <c r="S91" s="372">
        <v>4.5663809523809515</v>
      </c>
      <c r="T91" s="372">
        <v>4.6556666666666668</v>
      </c>
      <c r="U91" s="372">
        <v>4.8049523809523818</v>
      </c>
      <c r="V91" s="372">
        <v>4.6393809523809528</v>
      </c>
      <c r="W91" s="372">
        <v>4.8693333333333335</v>
      </c>
      <c r="X91" s="185"/>
    </row>
    <row r="92" spans="1:24" customFormat="1">
      <c r="A92" s="61">
        <v>39722</v>
      </c>
      <c r="B92" s="208">
        <v>806.62</v>
      </c>
      <c r="C92" s="864">
        <v>4925.7</v>
      </c>
      <c r="D92" s="864"/>
      <c r="E92" s="864"/>
      <c r="F92" s="201"/>
      <c r="G92" s="12">
        <v>0.69</v>
      </c>
      <c r="H92" s="12">
        <v>5.31</v>
      </c>
      <c r="I92" s="541">
        <f t="shared" si="1"/>
        <v>461.99999999999994</v>
      </c>
      <c r="J92" s="329"/>
      <c r="K92" s="372">
        <v>5.8868421052631579</v>
      </c>
      <c r="L92" s="372">
        <v>5.239105263157894</v>
      </c>
      <c r="M92" s="372">
        <v>1.5080555555555553</v>
      </c>
      <c r="N92" s="372">
        <v>3.7833888888888887</v>
      </c>
      <c r="O92" s="372">
        <v>3.6720000000000002</v>
      </c>
      <c r="P92" s="372">
        <v>4.4726842105263165</v>
      </c>
      <c r="Q92" s="372">
        <v>3.9135789473684213</v>
      </c>
      <c r="R92" s="372">
        <v>4.2001052631578952</v>
      </c>
      <c r="S92" s="372">
        <v>4.4756842105263157</v>
      </c>
      <c r="T92" s="372">
        <v>4.5551052631578957</v>
      </c>
      <c r="U92" s="372">
        <v>4.7659473684210525</v>
      </c>
      <c r="V92" s="372">
        <v>4.6730000000000009</v>
      </c>
      <c r="W92" s="372">
        <v>4.894166666666667</v>
      </c>
      <c r="X92" s="185"/>
    </row>
    <row r="93" spans="1:24" customFormat="1">
      <c r="A93" s="61">
        <v>39753</v>
      </c>
      <c r="B93" s="208">
        <v>760.86</v>
      </c>
      <c r="C93" s="864">
        <v>3717</v>
      </c>
      <c r="D93" s="864"/>
      <c r="E93" s="864"/>
      <c r="F93" s="201"/>
      <c r="G93" s="12">
        <v>0.19</v>
      </c>
      <c r="H93" s="12">
        <v>3.11</v>
      </c>
      <c r="I93" s="541">
        <f t="shared" si="1"/>
        <v>292</v>
      </c>
      <c r="J93" s="329"/>
      <c r="K93" s="372">
        <v>5.7255263157894731</v>
      </c>
      <c r="L93" s="372">
        <v>4.9199473684210533</v>
      </c>
      <c r="M93" s="372">
        <v>1.4708333333333337</v>
      </c>
      <c r="N93" s="372">
        <v>3.4768235294117642</v>
      </c>
      <c r="O93" s="372">
        <v>3.5604444444444447</v>
      </c>
      <c r="P93" s="372">
        <v>4.0648947368421036</v>
      </c>
      <c r="Q93" s="372">
        <v>3.5578947368421048</v>
      </c>
      <c r="R93" s="372">
        <v>3.9448947368421048</v>
      </c>
      <c r="S93" s="372">
        <v>4.1154736842105262</v>
      </c>
      <c r="T93" s="372">
        <v>4.3095263157894745</v>
      </c>
      <c r="U93" s="372">
        <v>4.5821578947368424</v>
      </c>
      <c r="V93" s="372">
        <v>4.5750000000000002</v>
      </c>
      <c r="W93" s="372">
        <v>5.0371578947368425</v>
      </c>
      <c r="X93" s="185"/>
    </row>
    <row r="94" spans="1:24" customFormat="1">
      <c r="A94" s="61">
        <v>39783</v>
      </c>
      <c r="B94" s="208">
        <v>816.09</v>
      </c>
      <c r="C94" s="864">
        <v>3071.98</v>
      </c>
      <c r="D94" s="864"/>
      <c r="E94" s="864"/>
      <c r="F94" s="201"/>
      <c r="G94" s="12">
        <v>0.03</v>
      </c>
      <c r="H94" s="12">
        <v>2.4700000000000002</v>
      </c>
      <c r="I94" s="541">
        <f t="shared" si="1"/>
        <v>244.00000000000003</v>
      </c>
      <c r="J94" s="329"/>
      <c r="K94" s="372">
        <v>4.8966190476190485</v>
      </c>
      <c r="L94" s="372">
        <v>4.2185238095238091</v>
      </c>
      <c r="M94" s="372">
        <v>1.330263157894737</v>
      </c>
      <c r="N94" s="372">
        <v>2.4160476190476188</v>
      </c>
      <c r="O94" s="372">
        <v>2.9478095238095237</v>
      </c>
      <c r="P94" s="372">
        <v>3.3441904761904757</v>
      </c>
      <c r="Q94" s="372">
        <v>3.07978947368421</v>
      </c>
      <c r="R94" s="372">
        <v>3.5356499999999995</v>
      </c>
      <c r="S94" s="372">
        <v>3.8791052631578951</v>
      </c>
      <c r="T94" s="372">
        <v>3.9974285714285713</v>
      </c>
      <c r="U94" s="372">
        <v>4.4142105263157898</v>
      </c>
      <c r="V94" s="372">
        <v>4.4641428571428561</v>
      </c>
      <c r="W94" s="372">
        <v>5.0656190476190472</v>
      </c>
      <c r="X94" s="185"/>
    </row>
    <row r="95" spans="1:24" customFormat="1">
      <c r="A95" s="61">
        <v>39814</v>
      </c>
      <c r="B95" s="208">
        <v>858.69</v>
      </c>
      <c r="C95" s="864">
        <v>3220.69</v>
      </c>
      <c r="D95" s="864"/>
      <c r="E95" s="864"/>
      <c r="F95" s="201"/>
      <c r="G95" s="12">
        <v>0.13</v>
      </c>
      <c r="H95" s="12">
        <v>1.73</v>
      </c>
      <c r="I95" s="541">
        <f t="shared" ref="I95:I137" si="2">(H95-G95)*100</f>
        <v>160</v>
      </c>
      <c r="J95" s="329"/>
      <c r="K95" s="372">
        <v>4.5127000000000006</v>
      </c>
      <c r="L95" s="372">
        <v>4.0956842105263158</v>
      </c>
      <c r="M95" s="372">
        <v>1.2531578947368422</v>
      </c>
      <c r="N95" s="372">
        <v>2.4943684210526325</v>
      </c>
      <c r="O95" s="372">
        <v>2.8093000000000008</v>
      </c>
      <c r="P95" s="372">
        <v>3.3949500000000001</v>
      </c>
      <c r="Q95" s="372">
        <v>3.09795</v>
      </c>
      <c r="R95" s="372">
        <v>3.6107</v>
      </c>
      <c r="S95" s="372">
        <v>4.1405000000000012</v>
      </c>
      <c r="T95" s="372">
        <v>4.3284500000000001</v>
      </c>
      <c r="U95" s="372">
        <v>4.5508999999999986</v>
      </c>
      <c r="V95" s="372">
        <v>5.2182000000000013</v>
      </c>
      <c r="W95" s="372">
        <v>5.6060000000000008</v>
      </c>
      <c r="X95" s="185"/>
    </row>
    <row r="96" spans="1:24" customFormat="1">
      <c r="A96" s="61">
        <v>39845</v>
      </c>
      <c r="B96" s="208">
        <v>943.16</v>
      </c>
      <c r="C96" s="864">
        <v>3314.73</v>
      </c>
      <c r="D96" s="864"/>
      <c r="E96" s="864"/>
      <c r="F96" s="201"/>
      <c r="G96" s="12">
        <v>0.3</v>
      </c>
      <c r="H96" s="12">
        <v>1.65</v>
      </c>
      <c r="I96" s="541">
        <f t="shared" si="2"/>
        <v>135</v>
      </c>
      <c r="J96" s="329"/>
      <c r="K96" s="372">
        <v>4.5581578947368424</v>
      </c>
      <c r="L96" s="372">
        <v>4.2445263157894741</v>
      </c>
      <c r="M96" s="372">
        <v>1.2886111111111112</v>
      </c>
      <c r="N96" s="372">
        <v>2.8510000000000004</v>
      </c>
      <c r="O96" s="372">
        <v>2.9707222222222223</v>
      </c>
      <c r="P96" s="372">
        <v>3.5583157894736845</v>
      </c>
      <c r="Q96" s="372">
        <v>3.1487368421052637</v>
      </c>
      <c r="R96" s="372">
        <v>3.6521578947368418</v>
      </c>
      <c r="S96" s="372">
        <v>4.2778421052631579</v>
      </c>
      <c r="T96" s="372">
        <v>4.5013684210526321</v>
      </c>
      <c r="U96" s="372">
        <v>4.537105263157895</v>
      </c>
      <c r="V96" s="372">
        <v>5.5654736842105264</v>
      </c>
      <c r="W96" s="372">
        <v>5.6939473684210533</v>
      </c>
      <c r="X96" s="185"/>
    </row>
    <row r="97" spans="1:24" customFormat="1">
      <c r="A97" s="61">
        <v>39873</v>
      </c>
      <c r="B97" s="208">
        <v>924.27</v>
      </c>
      <c r="C97" s="864">
        <v>3749.75</v>
      </c>
      <c r="D97" s="864"/>
      <c r="E97" s="864"/>
      <c r="F97" s="201"/>
      <c r="G97" s="12">
        <v>0.22</v>
      </c>
      <c r="H97" s="12">
        <v>1.63</v>
      </c>
      <c r="I97" s="541">
        <f t="shared" si="2"/>
        <v>141</v>
      </c>
      <c r="J97" s="329"/>
      <c r="K97" s="372">
        <v>4.8070454545454542</v>
      </c>
      <c r="L97" s="372">
        <v>4.5170454545454541</v>
      </c>
      <c r="M97" s="372">
        <v>1.3078571428571426</v>
      </c>
      <c r="N97" s="372">
        <v>2.8078636363636362</v>
      </c>
      <c r="O97" s="372">
        <v>2.8865909090909088</v>
      </c>
      <c r="P97" s="372">
        <v>3.1894999999999998</v>
      </c>
      <c r="Q97" s="372">
        <v>3.0641363636363632</v>
      </c>
      <c r="R97" s="372">
        <v>3.6517727272727272</v>
      </c>
      <c r="S97" s="372">
        <v>4.0980454545454545</v>
      </c>
      <c r="T97" s="372">
        <v>4.6476363636363649</v>
      </c>
      <c r="U97" s="372">
        <v>4.4584545454545452</v>
      </c>
      <c r="V97" s="372">
        <v>5.7149999999999999</v>
      </c>
      <c r="W97" s="372">
        <v>5.7509499999999978</v>
      </c>
      <c r="X97" s="185"/>
    </row>
    <row r="98" spans="1:24" customFormat="1">
      <c r="A98" s="61">
        <v>39904</v>
      </c>
      <c r="B98" s="208">
        <v>890.2</v>
      </c>
      <c r="C98" s="864">
        <v>4406.55</v>
      </c>
      <c r="D98" s="864"/>
      <c r="E98" s="864"/>
      <c r="F98" s="201"/>
      <c r="G98" s="12">
        <v>0.16</v>
      </c>
      <c r="H98" s="12">
        <v>1.49</v>
      </c>
      <c r="I98" s="541">
        <f t="shared" si="2"/>
        <v>133</v>
      </c>
      <c r="J98" s="329"/>
      <c r="K98" s="372">
        <v>5.2747499999999992</v>
      </c>
      <c r="L98" s="372">
        <v>4.7128999999999994</v>
      </c>
      <c r="M98" s="372">
        <v>1.4342105263157894</v>
      </c>
      <c r="N98" s="372">
        <v>2.9033499999999997</v>
      </c>
      <c r="O98" s="372">
        <v>2.9576500000000001</v>
      </c>
      <c r="P98" s="372">
        <v>3.3668500000000008</v>
      </c>
      <c r="Q98" s="372">
        <v>3.1787499999999995</v>
      </c>
      <c r="R98" s="372">
        <v>3.6646500000000004</v>
      </c>
      <c r="S98" s="372">
        <v>4.053799999999999</v>
      </c>
      <c r="T98" s="372">
        <v>4.5018000000000011</v>
      </c>
      <c r="U98" s="372">
        <v>4.3459000000000003</v>
      </c>
      <c r="V98" s="372">
        <v>5.2903500000000001</v>
      </c>
      <c r="W98" s="372">
        <v>5.480666666666667</v>
      </c>
      <c r="X98" s="185"/>
    </row>
    <row r="99" spans="1:24" customFormat="1">
      <c r="A99" s="61">
        <v>39934</v>
      </c>
      <c r="B99" s="208">
        <v>928.64</v>
      </c>
      <c r="C99" s="864">
        <v>4568.63</v>
      </c>
      <c r="D99" s="864"/>
      <c r="E99" s="864"/>
      <c r="F99" s="201"/>
      <c r="G99" s="12">
        <v>0.18</v>
      </c>
      <c r="H99" s="12">
        <v>1.3</v>
      </c>
      <c r="I99" s="541">
        <f t="shared" si="2"/>
        <v>112.00000000000001</v>
      </c>
      <c r="J99" s="329"/>
      <c r="K99" s="372">
        <v>5.6145238095238099</v>
      </c>
      <c r="L99" s="372">
        <v>5.1844285714285707</v>
      </c>
      <c r="M99" s="372">
        <v>1.4463888888888889</v>
      </c>
      <c r="N99" s="372">
        <v>3.2916499999999997</v>
      </c>
      <c r="O99" s="372">
        <v>3.2074499999999992</v>
      </c>
      <c r="P99" s="372">
        <v>3.6219473684210524</v>
      </c>
      <c r="Q99" s="372">
        <v>3.4444499999999998</v>
      </c>
      <c r="R99" s="372">
        <v>3.8123999999999993</v>
      </c>
      <c r="S99" s="372">
        <v>4.1059500000000009</v>
      </c>
      <c r="T99" s="372">
        <v>4.2561000000000009</v>
      </c>
      <c r="U99" s="372">
        <v>4.3630499999999994</v>
      </c>
      <c r="V99" s="372">
        <v>5.214631578947369</v>
      </c>
      <c r="W99" s="372">
        <v>5.223650000000001</v>
      </c>
      <c r="X99" s="185"/>
    </row>
    <row r="100" spans="1:24" customFormat="1">
      <c r="A100" s="61">
        <v>39965</v>
      </c>
      <c r="B100" s="208">
        <v>945.67000000000007</v>
      </c>
      <c r="C100" s="864">
        <v>5013.95</v>
      </c>
      <c r="D100" s="864"/>
      <c r="E100" s="864"/>
      <c r="F100" s="201"/>
      <c r="G100" s="12">
        <v>0.18</v>
      </c>
      <c r="H100" s="12">
        <v>1.1299999999999999</v>
      </c>
      <c r="I100" s="541">
        <f t="shared" si="2"/>
        <v>95</v>
      </c>
      <c r="J100" s="329"/>
      <c r="K100" s="372">
        <v>6.0019047619047621</v>
      </c>
      <c r="L100" s="372">
        <v>5.7072499999999993</v>
      </c>
      <c r="M100" s="372">
        <v>1.4695238095238097</v>
      </c>
      <c r="N100" s="372">
        <v>3.7042380952380953</v>
      </c>
      <c r="O100" s="372">
        <v>3.4606666666666657</v>
      </c>
      <c r="P100" s="372">
        <v>3.8138571428571426</v>
      </c>
      <c r="Q100" s="372">
        <v>3.5434761904761904</v>
      </c>
      <c r="R100" s="372">
        <v>3.8957142857142859</v>
      </c>
      <c r="S100" s="372">
        <v>4.311809523809524</v>
      </c>
      <c r="T100" s="372">
        <v>4.4850000000000003</v>
      </c>
      <c r="U100" s="372">
        <v>4.6086666666666671</v>
      </c>
      <c r="V100" s="372">
        <v>5.6654285714285706</v>
      </c>
      <c r="W100" s="372">
        <v>5.3422999999999998</v>
      </c>
      <c r="X100" s="185"/>
    </row>
    <row r="101" spans="1:24" customFormat="1">
      <c r="A101" s="61">
        <v>39995</v>
      </c>
      <c r="B101" s="208">
        <v>934.23</v>
      </c>
      <c r="C101" s="864">
        <v>5215.54</v>
      </c>
      <c r="D101" s="864"/>
      <c r="E101" s="864"/>
      <c r="F101" s="201"/>
      <c r="G101" s="12">
        <v>0.18</v>
      </c>
      <c r="H101" s="12">
        <v>0.91</v>
      </c>
      <c r="I101" s="541">
        <f t="shared" si="2"/>
        <v>73</v>
      </c>
      <c r="J101" s="329"/>
      <c r="K101" s="372">
        <v>5.7652173913043487</v>
      </c>
      <c r="L101" s="372">
        <v>5.5995217391304353</v>
      </c>
      <c r="M101" s="372">
        <v>1.3472727272727272</v>
      </c>
      <c r="N101" s="372">
        <v>3.5380909090909087</v>
      </c>
      <c r="O101" s="372">
        <v>3.4315454545454553</v>
      </c>
      <c r="P101" s="372">
        <v>3.8002608695652178</v>
      </c>
      <c r="Q101" s="372">
        <v>3.3624782608695654</v>
      </c>
      <c r="R101" s="372">
        <v>3.7252173913043474</v>
      </c>
      <c r="S101" s="372">
        <v>4.0517826086956532</v>
      </c>
      <c r="T101" s="372">
        <v>4.2406956521739128</v>
      </c>
      <c r="U101" s="372">
        <v>4.3706521739130437</v>
      </c>
      <c r="V101" s="372">
        <v>5.3975652173913042</v>
      </c>
      <c r="W101" s="372">
        <v>4.8875652173913045</v>
      </c>
      <c r="X101" s="185"/>
    </row>
    <row r="102" spans="1:24" customFormat="1">
      <c r="A102" s="61">
        <v>40026</v>
      </c>
      <c r="B102" s="208">
        <v>949.38</v>
      </c>
      <c r="C102" s="864">
        <v>6165</v>
      </c>
      <c r="D102" s="864"/>
      <c r="E102" s="864"/>
      <c r="F102" s="201"/>
      <c r="G102" s="12">
        <v>0.17</v>
      </c>
      <c r="H102" s="12">
        <v>0.69</v>
      </c>
      <c r="I102" s="541">
        <f t="shared" si="2"/>
        <v>51.999999999999993</v>
      </c>
      <c r="J102" s="329"/>
      <c r="K102" s="372">
        <v>5.8369047619047603</v>
      </c>
      <c r="L102" s="372">
        <v>5.605952380952381</v>
      </c>
      <c r="M102" s="372">
        <v>1.377952380952381</v>
      </c>
      <c r="N102" s="372">
        <v>3.5773809523809526</v>
      </c>
      <c r="O102" s="372">
        <v>3.4667499999999998</v>
      </c>
      <c r="P102" s="372">
        <v>3.6906999999999988</v>
      </c>
      <c r="Q102" s="372">
        <v>3.3368095238095243</v>
      </c>
      <c r="R102" s="372">
        <v>3.5880000000000005</v>
      </c>
      <c r="S102" s="372">
        <v>3.8448095238095252</v>
      </c>
      <c r="T102" s="372">
        <v>3.9390000000000005</v>
      </c>
      <c r="U102" s="372">
        <v>4.1194500000000005</v>
      </c>
      <c r="V102" s="372">
        <v>4.8910476190476198</v>
      </c>
      <c r="W102" s="372">
        <v>4.5378571428571428</v>
      </c>
      <c r="X102" s="185"/>
    </row>
    <row r="103" spans="1:24" customFormat="1">
      <c r="A103" s="61">
        <v>40057</v>
      </c>
      <c r="B103" s="208">
        <v>996.59</v>
      </c>
      <c r="C103" s="864">
        <v>6196.43</v>
      </c>
      <c r="D103" s="864"/>
      <c r="E103" s="864"/>
      <c r="F103" s="201"/>
      <c r="G103" s="12">
        <v>0.12</v>
      </c>
      <c r="H103" s="12">
        <v>0.52</v>
      </c>
      <c r="I103" s="541">
        <f t="shared" si="2"/>
        <v>40</v>
      </c>
      <c r="J103" s="329"/>
      <c r="K103" s="372">
        <v>5.6531818181818183</v>
      </c>
      <c r="L103" s="372">
        <v>5.4199545454545444</v>
      </c>
      <c r="M103" s="372">
        <v>1.3176315789473683</v>
      </c>
      <c r="N103" s="372">
        <v>3.3920476190476192</v>
      </c>
      <c r="O103" s="372">
        <v>3.3666666666666676</v>
      </c>
      <c r="P103" s="372">
        <v>3.6524545454545461</v>
      </c>
      <c r="Q103" s="372">
        <v>3.2917727272727264</v>
      </c>
      <c r="R103" s="372">
        <v>3.5841363636363637</v>
      </c>
      <c r="S103" s="372">
        <v>3.8598636363636372</v>
      </c>
      <c r="T103" s="372">
        <v>3.9147272727272724</v>
      </c>
      <c r="U103" s="372">
        <v>4.080318181818182</v>
      </c>
      <c r="V103" s="372">
        <v>4.8527727272727272</v>
      </c>
      <c r="W103" s="372">
        <v>4.5791363636363647</v>
      </c>
      <c r="X103" s="185"/>
    </row>
    <row r="104" spans="1:24" customFormat="1">
      <c r="A104" s="61">
        <v>40087</v>
      </c>
      <c r="B104" s="208">
        <v>1043.1600000000001</v>
      </c>
      <c r="C104" s="864">
        <v>6287.98</v>
      </c>
      <c r="D104" s="864"/>
      <c r="E104" s="864"/>
      <c r="F104" s="201"/>
      <c r="G104" s="12">
        <v>7.0000000000000007E-2</v>
      </c>
      <c r="H104" s="12">
        <v>0.49</v>
      </c>
      <c r="I104" s="541">
        <f t="shared" si="2"/>
        <v>42</v>
      </c>
      <c r="J104" s="329"/>
      <c r="K104" s="372">
        <v>5.692619047619047</v>
      </c>
      <c r="L104" s="372">
        <v>5.4803333333333333</v>
      </c>
      <c r="M104" s="372">
        <v>1.329</v>
      </c>
      <c r="N104" s="372">
        <v>3.3559999999999994</v>
      </c>
      <c r="O104" s="372">
        <v>3.4255000000000004</v>
      </c>
      <c r="P104" s="372">
        <v>3.5277619047619053</v>
      </c>
      <c r="Q104" s="372">
        <v>3.2253809523809527</v>
      </c>
      <c r="R104" s="372">
        <v>3.5493809523809525</v>
      </c>
      <c r="S104" s="372">
        <v>3.8161904761904757</v>
      </c>
      <c r="T104" s="372">
        <v>3.8306666666666667</v>
      </c>
      <c r="U104" s="372">
        <v>3.9823333333333322</v>
      </c>
      <c r="V104" s="372">
        <v>4.7719523809523805</v>
      </c>
      <c r="W104" s="372">
        <v>4.56365</v>
      </c>
      <c r="X104" s="185"/>
    </row>
    <row r="105" spans="1:24" customFormat="1">
      <c r="A105" s="61">
        <v>40118</v>
      </c>
      <c r="B105" s="208">
        <v>1127.04</v>
      </c>
      <c r="C105" s="864">
        <v>6675.6</v>
      </c>
      <c r="D105" s="864"/>
      <c r="E105" s="864"/>
      <c r="F105" s="201"/>
      <c r="G105" s="12">
        <v>0.05</v>
      </c>
      <c r="H105" s="12">
        <v>0.45</v>
      </c>
      <c r="I105" s="541">
        <f t="shared" si="2"/>
        <v>40</v>
      </c>
      <c r="J105" s="329"/>
      <c r="K105" s="372">
        <v>5.9416666666666673</v>
      </c>
      <c r="L105" s="372">
        <v>5.5339999999999989</v>
      </c>
      <c r="M105" s="372">
        <v>1.3568947368421052</v>
      </c>
      <c r="N105" s="372">
        <v>3.3868421052631583</v>
      </c>
      <c r="O105" s="372">
        <v>3.3946999999999994</v>
      </c>
      <c r="P105" s="372">
        <v>3.7044761904761905</v>
      </c>
      <c r="Q105" s="372">
        <v>3.2811904761904755</v>
      </c>
      <c r="R105" s="372">
        <v>3.5513333333333335</v>
      </c>
      <c r="S105" s="372">
        <v>3.8248571428571436</v>
      </c>
      <c r="T105" s="372">
        <v>3.7983333333333333</v>
      </c>
      <c r="U105" s="372">
        <v>4.0127619047619048</v>
      </c>
      <c r="V105" s="372">
        <v>4.769285714285715</v>
      </c>
      <c r="W105" s="372">
        <v>4.8547142857142873</v>
      </c>
      <c r="X105" s="185"/>
    </row>
    <row r="106" spans="1:24" customFormat="1">
      <c r="A106" s="61">
        <v>40148</v>
      </c>
      <c r="B106" s="208">
        <v>1134.72</v>
      </c>
      <c r="C106" s="864">
        <v>6981.71</v>
      </c>
      <c r="D106" s="864"/>
      <c r="E106" s="864"/>
      <c r="F106" s="201"/>
      <c r="G106" s="12">
        <v>0.05</v>
      </c>
      <c r="H106" s="12">
        <v>0.45</v>
      </c>
      <c r="I106" s="541">
        <f t="shared" si="2"/>
        <v>40</v>
      </c>
      <c r="J106" s="329"/>
      <c r="K106" s="372">
        <v>6.0500000000000007</v>
      </c>
      <c r="L106" s="372">
        <v>5.5565238095238092</v>
      </c>
      <c r="M106" s="372">
        <v>1.2681052631578946</v>
      </c>
      <c r="N106" s="372">
        <v>3.5696190476190477</v>
      </c>
      <c r="O106" s="372">
        <v>3.4187619047619058</v>
      </c>
      <c r="P106" s="372">
        <v>3.823952380952381</v>
      </c>
      <c r="Q106" s="372">
        <v>3.2109473684210523</v>
      </c>
      <c r="R106" s="372">
        <v>3.4722380952380951</v>
      </c>
      <c r="S106" s="372">
        <v>3.8345789473684211</v>
      </c>
      <c r="T106" s="372">
        <v>3.8900476190476185</v>
      </c>
      <c r="U106" s="372">
        <v>4.0115789473684211</v>
      </c>
      <c r="V106" s="372">
        <v>4.8267619047619048</v>
      </c>
      <c r="W106" s="372">
        <v>5.5046666666666662</v>
      </c>
      <c r="X106" s="185"/>
    </row>
    <row r="107" spans="1:24" customFormat="1">
      <c r="A107" s="61">
        <v>40179</v>
      </c>
      <c r="B107" s="208">
        <v>1117.96</v>
      </c>
      <c r="C107" s="864">
        <v>7386.25</v>
      </c>
      <c r="D107" s="864"/>
      <c r="E107" s="864"/>
      <c r="F107" s="201"/>
      <c r="G107" s="12">
        <v>0.06</v>
      </c>
      <c r="H107" s="12">
        <v>0.43</v>
      </c>
      <c r="I107" s="541">
        <f t="shared" si="2"/>
        <v>37</v>
      </c>
      <c r="J107" s="329"/>
      <c r="K107" s="372">
        <v>6.0215789473684227</v>
      </c>
      <c r="L107" s="372">
        <v>5.6142777777777759</v>
      </c>
      <c r="M107" s="372">
        <v>1.3365555555555555</v>
      </c>
      <c r="N107" s="372">
        <v>3.7047222222222214</v>
      </c>
      <c r="O107" s="372">
        <v>3.4824736842105266</v>
      </c>
      <c r="P107" s="372">
        <v>3.9613157894736841</v>
      </c>
      <c r="Q107" s="372">
        <v>3.2736315789473682</v>
      </c>
      <c r="R107" s="372">
        <v>3.5124210526315784</v>
      </c>
      <c r="S107" s="372">
        <v>4.035473684210527</v>
      </c>
      <c r="T107" s="372">
        <v>4.1632105263157895</v>
      </c>
      <c r="U107" s="372">
        <v>4.0771052631578941</v>
      </c>
      <c r="V107" s="372">
        <v>4.764842105263158</v>
      </c>
      <c r="W107" s="372">
        <v>6.0980555555555567</v>
      </c>
      <c r="X107" s="185"/>
    </row>
    <row r="108" spans="1:24" customFormat="1">
      <c r="A108" s="61">
        <v>40210</v>
      </c>
      <c r="B108" s="208">
        <v>1095.4100000000001</v>
      </c>
      <c r="C108" s="864">
        <v>6848.18</v>
      </c>
      <c r="D108" s="864"/>
      <c r="E108" s="864"/>
      <c r="F108" s="201"/>
      <c r="G108" s="12">
        <v>0.11</v>
      </c>
      <c r="H108" s="12">
        <v>0.4</v>
      </c>
      <c r="I108" s="541">
        <f t="shared" si="2"/>
        <v>29.000000000000004</v>
      </c>
      <c r="J108" s="329"/>
      <c r="K108" s="372">
        <v>5.8820000000000006</v>
      </c>
      <c r="L108" s="372">
        <v>5.5497500000000004</v>
      </c>
      <c r="M108" s="372">
        <v>1.3396315789473683</v>
      </c>
      <c r="N108" s="372">
        <v>3.6793157894736841</v>
      </c>
      <c r="O108" s="372">
        <v>3.4266842105263158</v>
      </c>
      <c r="P108" s="372">
        <v>4.032</v>
      </c>
      <c r="Q108" s="372">
        <v>3.1894499999999999</v>
      </c>
      <c r="R108" s="372">
        <v>3.4955999999999996</v>
      </c>
      <c r="S108" s="372">
        <v>4.0251999999999999</v>
      </c>
      <c r="T108" s="372">
        <v>4.5297000000000001</v>
      </c>
      <c r="U108" s="372">
        <v>4.0498499999999993</v>
      </c>
      <c r="V108" s="372">
        <v>4.6710000000000003</v>
      </c>
      <c r="W108" s="372">
        <v>6.4928947368421044</v>
      </c>
      <c r="X108" s="185"/>
    </row>
    <row r="109" spans="1:24" customFormat="1">
      <c r="A109" s="61">
        <v>40238</v>
      </c>
      <c r="B109" s="208">
        <v>1113.3399999999999</v>
      </c>
      <c r="C109" s="864">
        <v>7462.83</v>
      </c>
      <c r="D109" s="864"/>
      <c r="E109" s="864"/>
      <c r="F109" s="201"/>
      <c r="G109" s="12">
        <v>0.15</v>
      </c>
      <c r="H109" s="12">
        <v>0.4</v>
      </c>
      <c r="I109" s="541">
        <f t="shared" si="2"/>
        <v>25</v>
      </c>
      <c r="J109" s="329"/>
      <c r="K109" s="372">
        <v>5.8858695652173916</v>
      </c>
      <c r="L109" s="372">
        <v>5.6357826086956528</v>
      </c>
      <c r="M109" s="372">
        <v>1.3499090909090907</v>
      </c>
      <c r="N109" s="372">
        <v>3.719913043478261</v>
      </c>
      <c r="O109" s="372">
        <v>3.4928695652173913</v>
      </c>
      <c r="P109" s="372">
        <v>4.016260869565218</v>
      </c>
      <c r="Q109" s="372">
        <v>3.1279130434782614</v>
      </c>
      <c r="R109" s="372">
        <v>3.4400869565217391</v>
      </c>
      <c r="S109" s="372">
        <v>3.85586956521739</v>
      </c>
      <c r="T109" s="372">
        <v>4.2908695652173918</v>
      </c>
      <c r="U109" s="372">
        <v>3.9342608695652173</v>
      </c>
      <c r="V109" s="372">
        <v>4.4830869565217384</v>
      </c>
      <c r="W109" s="372">
        <v>6.2449545454545445</v>
      </c>
      <c r="X109" s="185"/>
    </row>
    <row r="110" spans="1:24" customFormat="1">
      <c r="A110" s="61">
        <v>40269</v>
      </c>
      <c r="B110" s="208">
        <v>1148.69</v>
      </c>
      <c r="C110" s="864">
        <v>7745</v>
      </c>
      <c r="D110" s="864"/>
      <c r="E110" s="864"/>
      <c r="F110" s="201"/>
      <c r="G110" s="12">
        <v>0.16</v>
      </c>
      <c r="H110" s="12">
        <v>0.4</v>
      </c>
      <c r="I110" s="541">
        <f t="shared" si="2"/>
        <v>24.000000000000004</v>
      </c>
      <c r="J110" s="329"/>
      <c r="K110" s="372">
        <v>5.9824999999999999</v>
      </c>
      <c r="L110" s="372">
        <v>5.8064210526315794</v>
      </c>
      <c r="M110" s="372">
        <v>1.3537894736842104</v>
      </c>
      <c r="N110" s="372">
        <v>3.8089</v>
      </c>
      <c r="O110" s="372">
        <v>3.6796999999999995</v>
      </c>
      <c r="P110" s="372">
        <v>4.0017000000000005</v>
      </c>
      <c r="Q110" s="372">
        <v>3.0825999999999998</v>
      </c>
      <c r="R110" s="372">
        <v>3.3960999999999992</v>
      </c>
      <c r="S110" s="372">
        <v>3.9249999999999998</v>
      </c>
      <c r="T110" s="372">
        <v>4.7736499999999999</v>
      </c>
      <c r="U110" s="372">
        <v>3.9204500000000002</v>
      </c>
      <c r="V110" s="372">
        <v>4.71305</v>
      </c>
      <c r="W110" s="372">
        <v>7.8831000000000007</v>
      </c>
      <c r="X110" s="185"/>
    </row>
    <row r="111" spans="1:24" customFormat="1">
      <c r="A111" s="61">
        <v>40299</v>
      </c>
      <c r="B111" s="208">
        <v>1205.43</v>
      </c>
      <c r="C111" s="864">
        <v>6838</v>
      </c>
      <c r="D111" s="864"/>
      <c r="E111" s="864"/>
      <c r="F111" s="201"/>
      <c r="G111" s="12">
        <v>0.16</v>
      </c>
      <c r="H111" s="12">
        <v>0.48</v>
      </c>
      <c r="I111" s="541">
        <f t="shared" si="2"/>
        <v>31.999999999999996</v>
      </c>
      <c r="J111" s="329"/>
      <c r="K111" s="372">
        <v>5.7509523809523815</v>
      </c>
      <c r="L111" s="372">
        <v>5.486190476190477</v>
      </c>
      <c r="M111" s="372">
        <v>1.2789444444444442</v>
      </c>
      <c r="N111" s="372">
        <v>3.4087000000000005</v>
      </c>
      <c r="O111" s="372">
        <v>3.4487000000000001</v>
      </c>
      <c r="P111" s="372">
        <v>3.7143157894736851</v>
      </c>
      <c r="Q111" s="372">
        <v>2.7996666666666665</v>
      </c>
      <c r="R111" s="372">
        <v>3.0750476190476186</v>
      </c>
      <c r="S111" s="372">
        <v>4.1220952380952376</v>
      </c>
      <c r="T111" s="372">
        <v>5.0335238095238077</v>
      </c>
      <c r="U111" s="372">
        <v>4.0211904761904771</v>
      </c>
      <c r="V111" s="372">
        <v>4.9434500000000003</v>
      </c>
      <c r="W111" s="372">
        <v>8.4520000000000017</v>
      </c>
      <c r="X111" s="185"/>
    </row>
    <row r="112" spans="1:24" customFormat="1">
      <c r="A112" s="61">
        <v>40330</v>
      </c>
      <c r="B112" s="208">
        <v>1232.92</v>
      </c>
      <c r="C112" s="864">
        <v>6499.3</v>
      </c>
      <c r="D112" s="864"/>
      <c r="E112" s="864"/>
      <c r="F112" s="201"/>
      <c r="G112" s="12">
        <v>0.12</v>
      </c>
      <c r="H112" s="12">
        <v>0.61</v>
      </c>
      <c r="I112" s="541">
        <f t="shared" si="2"/>
        <v>49</v>
      </c>
      <c r="J112" s="329"/>
      <c r="K112" s="372">
        <v>5.5330952380952381</v>
      </c>
      <c r="L112" s="372">
        <v>5.3399499999999991</v>
      </c>
      <c r="M112" s="372">
        <v>1.2094761904761901</v>
      </c>
      <c r="N112" s="372">
        <v>3.1931428571428571</v>
      </c>
      <c r="O112" s="372">
        <v>3.3000952380952384</v>
      </c>
      <c r="P112" s="372">
        <v>3.4855238095238086</v>
      </c>
      <c r="Q112" s="372">
        <v>2.6314285714285717</v>
      </c>
      <c r="R112" s="372">
        <v>3.0748571428571423</v>
      </c>
      <c r="S112" s="372">
        <v>4.5914761904761896</v>
      </c>
      <c r="T112" s="372">
        <v>5.5137142857142853</v>
      </c>
      <c r="U112" s="372">
        <v>4.1123809523809527</v>
      </c>
      <c r="V112" s="372">
        <v>5.4059999999999988</v>
      </c>
      <c r="W112" s="372">
        <v>9.273714285714286</v>
      </c>
      <c r="X112" s="185"/>
    </row>
    <row r="113" spans="1:24" customFormat="1">
      <c r="A113" s="61">
        <v>40360</v>
      </c>
      <c r="B113" s="208">
        <v>1192.97</v>
      </c>
      <c r="C113" s="864">
        <v>6735</v>
      </c>
      <c r="D113" s="864"/>
      <c r="E113" s="864"/>
      <c r="F113" s="201"/>
      <c r="G113" s="12">
        <v>0.16</v>
      </c>
      <c r="H113" s="12">
        <v>0.61</v>
      </c>
      <c r="I113" s="541">
        <f t="shared" si="2"/>
        <v>44.999999999999993</v>
      </c>
      <c r="J113" s="329"/>
      <c r="K113" s="372">
        <v>5.4238636363636346</v>
      </c>
      <c r="L113" s="372">
        <v>5.1502727272727276</v>
      </c>
      <c r="M113" s="372">
        <v>1.1045238095238095</v>
      </c>
      <c r="N113" s="372">
        <v>2.9891904761904762</v>
      </c>
      <c r="O113" s="372">
        <v>3.1892380952380961</v>
      </c>
      <c r="P113" s="372">
        <v>3.3754090909090895</v>
      </c>
      <c r="Q113" s="372">
        <v>2.6500909090909093</v>
      </c>
      <c r="R113" s="372">
        <v>2.9877272727272728</v>
      </c>
      <c r="S113" s="372">
        <v>4.4743181818181812</v>
      </c>
      <c r="T113" s="372">
        <v>5.4536818181818187</v>
      </c>
      <c r="U113" s="372">
        <v>4.047545454545455</v>
      </c>
      <c r="V113" s="372">
        <v>5.3620909090909086</v>
      </c>
      <c r="W113" s="372">
        <v>10.397000000000002</v>
      </c>
      <c r="X113" s="185"/>
    </row>
    <row r="114" spans="1:24" customFormat="1">
      <c r="A114" s="61">
        <v>40391</v>
      </c>
      <c r="B114" s="208">
        <v>1215.81</v>
      </c>
      <c r="C114" s="864">
        <v>7284</v>
      </c>
      <c r="D114" s="864"/>
      <c r="E114" s="864"/>
      <c r="F114" s="201"/>
      <c r="G114" s="12">
        <v>0.16</v>
      </c>
      <c r="H114" s="12">
        <v>0.52</v>
      </c>
      <c r="I114" s="541">
        <f t="shared" si="2"/>
        <v>36</v>
      </c>
      <c r="J114" s="329"/>
      <c r="K114" s="372">
        <v>5.2640909090909096</v>
      </c>
      <c r="L114" s="372">
        <v>4.9875000000000007</v>
      </c>
      <c r="M114" s="372">
        <v>0.98581818181818182</v>
      </c>
      <c r="N114" s="372">
        <v>2.6850000000000005</v>
      </c>
      <c r="O114" s="372">
        <v>2.9517619047619048</v>
      </c>
      <c r="P114" s="372">
        <v>3.080571428571429</v>
      </c>
      <c r="Q114" s="372">
        <v>2.3679090909090914</v>
      </c>
      <c r="R114" s="372">
        <v>2.6790454545454541</v>
      </c>
      <c r="S114" s="372">
        <v>4.1037272727272729</v>
      </c>
      <c r="T114" s="372">
        <v>5.2620909090909089</v>
      </c>
      <c r="U114" s="372">
        <v>3.8100000000000005</v>
      </c>
      <c r="V114" s="372">
        <v>5.3458181818181831</v>
      </c>
      <c r="W114" s="372">
        <v>10.813681818181818</v>
      </c>
      <c r="X114" s="185"/>
    </row>
    <row r="115" spans="1:24" customFormat="1">
      <c r="A115" s="61">
        <v>40422</v>
      </c>
      <c r="B115" s="208">
        <v>1270.98</v>
      </c>
      <c r="C115" s="864">
        <v>7709</v>
      </c>
      <c r="D115" s="864"/>
      <c r="E115" s="864"/>
      <c r="F115" s="201"/>
      <c r="G115" s="12">
        <v>0.15</v>
      </c>
      <c r="H115" s="12">
        <v>0.42</v>
      </c>
      <c r="I115" s="541">
        <f t="shared" si="2"/>
        <v>27</v>
      </c>
      <c r="J115" s="329"/>
      <c r="K115" s="372">
        <v>5.2995454545454548</v>
      </c>
      <c r="L115" s="372">
        <v>5.0111818181818188</v>
      </c>
      <c r="M115" s="372">
        <v>1.07195</v>
      </c>
      <c r="N115" s="372">
        <v>2.6373333333333333</v>
      </c>
      <c r="O115" s="372">
        <v>2.8834761904761903</v>
      </c>
      <c r="P115" s="372">
        <v>3.0230000000000006</v>
      </c>
      <c r="Q115" s="372">
        <v>2.3455909090909088</v>
      </c>
      <c r="R115" s="372">
        <v>2.6660000000000004</v>
      </c>
      <c r="S115" s="372">
        <v>4.1328181818181813</v>
      </c>
      <c r="T115" s="372">
        <v>6.0525454545454549</v>
      </c>
      <c r="U115" s="372">
        <v>3.8503636363636362</v>
      </c>
      <c r="V115" s="372">
        <v>6.2269090909090901</v>
      </c>
      <c r="W115" s="372">
        <v>11.456136363636361</v>
      </c>
      <c r="X115" s="185"/>
    </row>
    <row r="116" spans="1:24" customFormat="1">
      <c r="A116" s="61">
        <v>40452</v>
      </c>
      <c r="B116" s="208">
        <v>1342.02</v>
      </c>
      <c r="C116" s="864">
        <v>8292</v>
      </c>
      <c r="D116" s="864"/>
      <c r="E116" s="864"/>
      <c r="F116" s="201"/>
      <c r="G116" s="12">
        <v>0.13</v>
      </c>
      <c r="H116" s="12">
        <v>0.4</v>
      </c>
      <c r="I116" s="541">
        <f t="shared" si="2"/>
        <v>27</v>
      </c>
      <c r="J116" s="329"/>
      <c r="K116" s="372">
        <v>5.1159999999999988</v>
      </c>
      <c r="L116" s="372">
        <v>5.0962499999999995</v>
      </c>
      <c r="M116" s="372">
        <v>0.8943684210526317</v>
      </c>
      <c r="N116" s="372">
        <v>2.5153157894736844</v>
      </c>
      <c r="O116" s="372">
        <v>2.7706315789473677</v>
      </c>
      <c r="P116" s="372">
        <v>2.9652500000000002</v>
      </c>
      <c r="Q116" s="372">
        <v>2.37155</v>
      </c>
      <c r="R116" s="372">
        <v>2.7198999999999995</v>
      </c>
      <c r="S116" s="372">
        <v>4.0686000000000009</v>
      </c>
      <c r="T116" s="372">
        <v>6.0470999999999995</v>
      </c>
      <c r="U116" s="372">
        <v>3.79135</v>
      </c>
      <c r="V116" s="372">
        <v>6.5262500000000001</v>
      </c>
      <c r="W116" s="372">
        <v>9.6270000000000007</v>
      </c>
      <c r="X116" s="185"/>
    </row>
    <row r="117" spans="1:24" customFormat="1">
      <c r="A117" s="61">
        <v>40483</v>
      </c>
      <c r="B117" s="208">
        <v>1369.89</v>
      </c>
      <c r="C117" s="864">
        <v>8469.89</v>
      </c>
      <c r="D117" s="864"/>
      <c r="E117" s="864"/>
      <c r="F117" s="201"/>
      <c r="G117" s="12">
        <v>0.14000000000000001</v>
      </c>
      <c r="H117" s="12">
        <v>0.4</v>
      </c>
      <c r="I117" s="541">
        <f t="shared" si="2"/>
        <v>26</v>
      </c>
      <c r="J117" s="329"/>
      <c r="K117" s="372">
        <v>5.5286363636363633</v>
      </c>
      <c r="L117" s="372">
        <v>5.3898181818181827</v>
      </c>
      <c r="M117" s="372">
        <v>1.0482500000000001</v>
      </c>
      <c r="N117" s="372">
        <v>2.7469000000000001</v>
      </c>
      <c r="O117" s="372">
        <v>3.0244285714285715</v>
      </c>
      <c r="P117" s="372">
        <v>3.2022727272727267</v>
      </c>
      <c r="Q117" s="372">
        <v>2.5600454545454543</v>
      </c>
      <c r="R117" s="372">
        <v>2.9980454545454545</v>
      </c>
      <c r="S117" s="372">
        <v>4.7037727272727272</v>
      </c>
      <c r="T117" s="372">
        <v>6.9042272727272724</v>
      </c>
      <c r="U117" s="372">
        <v>4.1808181818181813</v>
      </c>
      <c r="V117" s="372">
        <v>8.4378181818181801</v>
      </c>
      <c r="W117" s="372">
        <v>11.613636363636363</v>
      </c>
      <c r="X117" s="185"/>
    </row>
    <row r="118" spans="1:24" customFormat="1">
      <c r="A118" s="61">
        <v>40513</v>
      </c>
      <c r="B118" s="208">
        <v>1390.55</v>
      </c>
      <c r="C118" s="864">
        <v>9147.26</v>
      </c>
      <c r="D118" s="864"/>
      <c r="E118" s="864"/>
      <c r="F118" s="201"/>
      <c r="G118" s="12">
        <v>0.14000000000000001</v>
      </c>
      <c r="H118" s="12">
        <v>0.39</v>
      </c>
      <c r="I118" s="541">
        <f t="shared" si="2"/>
        <v>25</v>
      </c>
      <c r="J118" s="329"/>
      <c r="K118" s="372">
        <v>5.8390476190476202</v>
      </c>
      <c r="L118" s="372">
        <v>5.5630476190476195</v>
      </c>
      <c r="M118" s="372">
        <v>1.1985263157894737</v>
      </c>
      <c r="N118" s="372">
        <v>3.2655499999999997</v>
      </c>
      <c r="O118" s="372">
        <v>3.2072857142857139</v>
      </c>
      <c r="P118" s="372">
        <v>3.4989523809523808</v>
      </c>
      <c r="Q118" s="372">
        <v>2.9573157894736846</v>
      </c>
      <c r="R118" s="372">
        <v>3.3381904761904764</v>
      </c>
      <c r="S118" s="372">
        <v>5.405842105263158</v>
      </c>
      <c r="T118" s="372">
        <v>6.508809523809524</v>
      </c>
      <c r="U118" s="372">
        <v>4.5904736842105267</v>
      </c>
      <c r="V118" s="372">
        <v>8.7275714285714265</v>
      </c>
      <c r="W118" s="372">
        <v>12.036099999999999</v>
      </c>
      <c r="X118" s="185"/>
    </row>
    <row r="119" spans="1:24" customFormat="1">
      <c r="A119" s="61">
        <v>40544</v>
      </c>
      <c r="B119" s="208">
        <v>1356.4</v>
      </c>
      <c r="C119" s="864">
        <v>9555.7000000000007</v>
      </c>
      <c r="D119" s="864"/>
      <c r="E119" s="864"/>
      <c r="F119" s="201"/>
      <c r="G119" s="12">
        <v>0.15</v>
      </c>
      <c r="H119" s="12">
        <v>0.39</v>
      </c>
      <c r="I119" s="541">
        <f t="shared" si="2"/>
        <v>24.000000000000004</v>
      </c>
      <c r="J119" s="329"/>
      <c r="K119" s="372">
        <v>5.6242105263157898</v>
      </c>
      <c r="L119" s="372">
        <v>5.5321666666666651</v>
      </c>
      <c r="M119" s="372">
        <v>1.2150000000000003</v>
      </c>
      <c r="N119" s="372">
        <v>3.3694999999999999</v>
      </c>
      <c r="O119" s="372">
        <v>3.2623684210526314</v>
      </c>
      <c r="P119" s="372">
        <v>3.6201578947368422</v>
      </c>
      <c r="Q119" s="372">
        <v>3.0688947368421053</v>
      </c>
      <c r="R119" s="372">
        <v>3.4497894736842101</v>
      </c>
      <c r="S119" s="372">
        <v>5.3968947368421052</v>
      </c>
      <c r="T119" s="372">
        <v>6.9668421052631579</v>
      </c>
      <c r="U119" s="372">
        <v>4.7478421052631576</v>
      </c>
      <c r="V119" s="372">
        <v>8.9364210526315784</v>
      </c>
      <c r="W119" s="372">
        <v>11.639444444444443</v>
      </c>
      <c r="X119" s="185"/>
    </row>
    <row r="120" spans="1:24" customFormat="1">
      <c r="A120" s="61">
        <v>40575</v>
      </c>
      <c r="B120" s="208">
        <v>1372.73</v>
      </c>
      <c r="C120" s="864">
        <v>9867.6</v>
      </c>
      <c r="D120" s="864"/>
      <c r="E120" s="864"/>
      <c r="F120" s="201"/>
      <c r="G120" s="12">
        <v>0.13</v>
      </c>
      <c r="H120" s="12">
        <v>0.41</v>
      </c>
      <c r="I120" s="541">
        <f t="shared" si="2"/>
        <v>27.999999999999996</v>
      </c>
      <c r="J120" s="329"/>
      <c r="K120" s="372">
        <v>5.5972500000000007</v>
      </c>
      <c r="L120" s="372">
        <v>5.6234999999999991</v>
      </c>
      <c r="M120" s="372">
        <v>1.2839473684210525</v>
      </c>
      <c r="N120" s="372">
        <v>3.5634736842105266</v>
      </c>
      <c r="O120" s="372">
        <v>3.4186315789473682</v>
      </c>
      <c r="P120" s="372">
        <v>3.7816999999999998</v>
      </c>
      <c r="Q120" s="372">
        <v>3.2285000000000004</v>
      </c>
      <c r="R120" s="372">
        <v>3.5988500000000001</v>
      </c>
      <c r="S120" s="372">
        <v>5.3164999999999996</v>
      </c>
      <c r="T120" s="372">
        <v>7.3360500000000002</v>
      </c>
      <c r="U120" s="372">
        <v>4.7615500000000015</v>
      </c>
      <c r="V120" s="372">
        <v>9.0989499999999985</v>
      </c>
      <c r="W120" s="372">
        <v>11.512550000000001</v>
      </c>
      <c r="X120" s="185"/>
    </row>
    <row r="121" spans="1:24" customFormat="1">
      <c r="A121" s="61">
        <v>40603</v>
      </c>
      <c r="B121" s="208">
        <v>1424.01</v>
      </c>
      <c r="C121" s="864">
        <v>9530.7000000000007</v>
      </c>
      <c r="D121" s="864"/>
      <c r="E121" s="864"/>
      <c r="F121" s="201"/>
      <c r="G121" s="12">
        <v>0.1</v>
      </c>
      <c r="H121" s="12">
        <v>0.42</v>
      </c>
      <c r="I121" s="541">
        <f t="shared" si="2"/>
        <v>31.999999999999996</v>
      </c>
      <c r="J121" s="329"/>
      <c r="K121" s="372">
        <v>5.6067391304347831</v>
      </c>
      <c r="L121" s="372">
        <v>5.4656521739130426</v>
      </c>
      <c r="M121" s="372">
        <v>1.2507727272727271</v>
      </c>
      <c r="N121" s="372">
        <v>3.4042608695652179</v>
      </c>
      <c r="O121" s="372">
        <v>3.2707826086956517</v>
      </c>
      <c r="P121" s="372">
        <v>3.6338695652173909</v>
      </c>
      <c r="Q121" s="372">
        <v>3.25204347826087</v>
      </c>
      <c r="R121" s="372">
        <v>3.6100434782608706</v>
      </c>
      <c r="S121" s="372">
        <v>5.285869565217391</v>
      </c>
      <c r="T121" s="372">
        <v>7.7959565217391296</v>
      </c>
      <c r="U121" s="372">
        <v>4.8183478260869563</v>
      </c>
      <c r="V121" s="372">
        <v>9.7427391304347815</v>
      </c>
      <c r="W121" s="372">
        <v>12.535095238095236</v>
      </c>
      <c r="X121" s="185"/>
    </row>
    <row r="122" spans="1:24" customFormat="1">
      <c r="A122" s="61">
        <v>40634</v>
      </c>
      <c r="B122" s="208">
        <v>1473.81</v>
      </c>
      <c r="C122" s="864">
        <v>9483.2999999999993</v>
      </c>
      <c r="D122" s="864"/>
      <c r="E122" s="864"/>
      <c r="F122" s="201"/>
      <c r="G122" s="12">
        <v>0.06</v>
      </c>
      <c r="H122" s="12">
        <v>0.4</v>
      </c>
      <c r="I122" s="541">
        <f t="shared" si="2"/>
        <v>34</v>
      </c>
      <c r="J122" s="329"/>
      <c r="K122" s="372">
        <v>5.7168421052631579</v>
      </c>
      <c r="L122" s="372">
        <v>5.5623888888888882</v>
      </c>
      <c r="M122" s="372">
        <v>1.2742777777777776</v>
      </c>
      <c r="N122" s="372">
        <v>3.4372631578947366</v>
      </c>
      <c r="O122" s="372">
        <v>3.3343157894736839</v>
      </c>
      <c r="P122" s="372">
        <v>3.6555555555555554</v>
      </c>
      <c r="Q122" s="372">
        <v>3.3592631578947367</v>
      </c>
      <c r="R122" s="372">
        <v>3.6902105263157892</v>
      </c>
      <c r="S122" s="372">
        <v>5.3552631578947363</v>
      </c>
      <c r="T122" s="372">
        <v>9.1864736842105259</v>
      </c>
      <c r="U122" s="372">
        <v>4.7586842105263161</v>
      </c>
      <c r="V122" s="372">
        <v>9.9323157894736838</v>
      </c>
      <c r="W122" s="372">
        <v>13.962421052631582</v>
      </c>
      <c r="X122" s="185"/>
    </row>
    <row r="123" spans="1:24" customFormat="1">
      <c r="A123" s="61">
        <v>40664</v>
      </c>
      <c r="B123" s="208">
        <v>1510.44</v>
      </c>
      <c r="C123" s="864">
        <v>8927.1</v>
      </c>
      <c r="D123" s="864"/>
      <c r="E123" s="864"/>
      <c r="F123" s="201"/>
      <c r="G123" s="12">
        <v>0.04</v>
      </c>
      <c r="H123" s="12">
        <v>0.38</v>
      </c>
      <c r="I123" s="541">
        <f t="shared" si="2"/>
        <v>34</v>
      </c>
      <c r="J123" s="329"/>
      <c r="K123" s="372">
        <v>5.2436363636363632</v>
      </c>
      <c r="L123" s="372">
        <v>5.3482272727272724</v>
      </c>
      <c r="M123" s="372">
        <v>1.1385263157894736</v>
      </c>
      <c r="N123" s="372">
        <v>3.1574761904761908</v>
      </c>
      <c r="O123" s="372">
        <v>3.1601904761904764</v>
      </c>
      <c r="P123" s="372">
        <v>3.3614000000000006</v>
      </c>
      <c r="Q123" s="372">
        <v>3.1095454545454544</v>
      </c>
      <c r="R123" s="372">
        <v>3.4880454545454538</v>
      </c>
      <c r="S123" s="372">
        <v>5.3278636363636371</v>
      </c>
      <c r="T123" s="372">
        <v>9.6325000000000003</v>
      </c>
      <c r="U123" s="372">
        <v>4.7458181818181808</v>
      </c>
      <c r="V123" s="372">
        <v>10.786142857142858</v>
      </c>
      <c r="W123" s="372">
        <v>16.184681818181819</v>
      </c>
      <c r="X123" s="185"/>
    </row>
    <row r="124" spans="1:24" customFormat="1">
      <c r="A124" s="61">
        <v>40695</v>
      </c>
      <c r="B124" s="208">
        <v>1528.66</v>
      </c>
      <c r="C124" s="864">
        <v>9045.43</v>
      </c>
      <c r="D124" s="864"/>
      <c r="E124" s="864"/>
      <c r="F124" s="201"/>
      <c r="G124" s="12">
        <v>0.04</v>
      </c>
      <c r="H124" s="12">
        <v>0.36</v>
      </c>
      <c r="I124" s="541">
        <f t="shared" si="2"/>
        <v>32</v>
      </c>
      <c r="J124" s="329"/>
      <c r="K124" s="372">
        <v>5.0602380952380956</v>
      </c>
      <c r="L124" s="372">
        <v>5.1675000000000022</v>
      </c>
      <c r="M124" s="372">
        <v>1.1307619047619046</v>
      </c>
      <c r="N124" s="372">
        <v>2.9882380952380951</v>
      </c>
      <c r="O124" s="372">
        <v>2.9904761904761905</v>
      </c>
      <c r="P124" s="372">
        <v>3.246142857142857</v>
      </c>
      <c r="Q124" s="372">
        <v>2.9752857142857136</v>
      </c>
      <c r="R124" s="372">
        <v>3.4470476190476194</v>
      </c>
      <c r="S124" s="372">
        <v>5.5071428571428571</v>
      </c>
      <c r="T124" s="372">
        <v>10.901095238095238</v>
      </c>
      <c r="U124" s="372">
        <v>4.839952380952381</v>
      </c>
      <c r="V124" s="372">
        <v>11.54457142857143</v>
      </c>
      <c r="W124" s="372">
        <v>16.9329</v>
      </c>
      <c r="X124" s="185"/>
    </row>
    <row r="125" spans="1:24" customFormat="1">
      <c r="A125" s="61">
        <v>40725</v>
      </c>
      <c r="B125" s="208">
        <v>1572.81</v>
      </c>
      <c r="C125" s="864">
        <v>9619.2000000000007</v>
      </c>
      <c r="D125" s="864"/>
      <c r="E125" s="864"/>
      <c r="F125" s="201"/>
      <c r="G125" s="12">
        <v>0.04</v>
      </c>
      <c r="H125" s="12">
        <v>0.32</v>
      </c>
      <c r="I125" s="541">
        <f t="shared" si="2"/>
        <v>28.000000000000004</v>
      </c>
      <c r="J125" s="329"/>
      <c r="K125" s="372">
        <v>5.0980952380952385</v>
      </c>
      <c r="L125" s="372">
        <v>5.0372857142857139</v>
      </c>
      <c r="M125" s="372">
        <v>1.1153499999999998</v>
      </c>
      <c r="N125" s="372">
        <v>2.9759500000000001</v>
      </c>
      <c r="O125" s="372">
        <v>2.9414000000000007</v>
      </c>
      <c r="P125" s="372">
        <v>3.1285238095238093</v>
      </c>
      <c r="Q125" s="372">
        <v>2.7879047619047621</v>
      </c>
      <c r="R125" s="372">
        <v>3.3941428571428571</v>
      </c>
      <c r="S125" s="372">
        <v>5.863380952380953</v>
      </c>
      <c r="T125" s="372">
        <v>12.151809523809524</v>
      </c>
      <c r="U125" s="372">
        <v>5.513523809523809</v>
      </c>
      <c r="V125" s="372">
        <v>12.732476190476188</v>
      </c>
      <c r="W125" s="372">
        <v>16.469714285714286</v>
      </c>
      <c r="X125" s="185"/>
    </row>
    <row r="126" spans="1:24" customFormat="1">
      <c r="A126" s="61">
        <v>40756</v>
      </c>
      <c r="B126" s="208">
        <v>1755.81</v>
      </c>
      <c r="C126" s="864">
        <v>9041.2999999999993</v>
      </c>
      <c r="D126" s="864"/>
      <c r="E126" s="864"/>
      <c r="F126" s="201"/>
      <c r="G126" s="12">
        <v>0.02</v>
      </c>
      <c r="H126" s="12">
        <v>0.37</v>
      </c>
      <c r="I126" s="541">
        <f t="shared" si="2"/>
        <v>35</v>
      </c>
      <c r="J126" s="329"/>
      <c r="K126" s="372">
        <v>4.580869565217391</v>
      </c>
      <c r="L126" s="372">
        <v>4.5002173913043482</v>
      </c>
      <c r="M126" s="372">
        <v>1.0279565217391302</v>
      </c>
      <c r="N126" s="372">
        <v>2.2923913043478263</v>
      </c>
      <c r="O126" s="372">
        <v>2.4509090909090907</v>
      </c>
      <c r="P126" s="372">
        <v>2.5529090909090901</v>
      </c>
      <c r="Q126" s="372">
        <v>2.2535652173913046</v>
      </c>
      <c r="R126" s="372">
        <v>2.9816521739130435</v>
      </c>
      <c r="S126" s="372">
        <v>5.2879565217391296</v>
      </c>
      <c r="T126" s="372">
        <v>10.960565217391304</v>
      </c>
      <c r="U126" s="372">
        <v>5.310363636363638</v>
      </c>
      <c r="V126" s="372">
        <v>9.8040869565217417</v>
      </c>
      <c r="W126" s="372">
        <v>16.398818181818179</v>
      </c>
      <c r="X126" s="185"/>
    </row>
    <row r="127" spans="1:24" customFormat="1">
      <c r="A127" s="61">
        <v>40787</v>
      </c>
      <c r="B127" s="208">
        <v>1771.8500000000001</v>
      </c>
      <c r="C127" s="864">
        <v>8314.7999999999993</v>
      </c>
      <c r="D127" s="864"/>
      <c r="E127" s="864"/>
      <c r="F127" s="201"/>
      <c r="G127" s="12">
        <v>0.01</v>
      </c>
      <c r="H127" s="12">
        <v>0.42</v>
      </c>
      <c r="I127" s="541">
        <f t="shared" si="2"/>
        <v>41</v>
      </c>
      <c r="J127" s="329"/>
      <c r="K127" s="372">
        <v>4.4363636363636365</v>
      </c>
      <c r="L127" s="372">
        <v>4.2028181818181816</v>
      </c>
      <c r="M127" s="372">
        <v>1.0083499999999999</v>
      </c>
      <c r="N127" s="372">
        <v>1.9618571428571425</v>
      </c>
      <c r="O127" s="372">
        <v>2.1991904761904761</v>
      </c>
      <c r="P127" s="372">
        <v>2.3984999999999999</v>
      </c>
      <c r="Q127" s="372">
        <v>1.8665</v>
      </c>
      <c r="R127" s="372">
        <v>2.6424545454545454</v>
      </c>
      <c r="S127" s="372">
        <v>5.2259545454545453</v>
      </c>
      <c r="T127" s="372">
        <v>11.387954545454546</v>
      </c>
      <c r="U127" s="372">
        <v>5.536227272727273</v>
      </c>
      <c r="V127" s="372">
        <v>8.6370454545454542</v>
      </c>
      <c r="W127" s="372">
        <v>21.973681818181817</v>
      </c>
      <c r="X127" s="185"/>
    </row>
    <row r="128" spans="1:24" customFormat="1">
      <c r="A128" s="61">
        <v>40817</v>
      </c>
      <c r="B128" s="208">
        <v>1665.21</v>
      </c>
      <c r="C128" s="864">
        <v>7347.5</v>
      </c>
      <c r="D128" s="864"/>
      <c r="E128" s="864"/>
      <c r="F128" s="201"/>
      <c r="G128" s="12">
        <v>0.02</v>
      </c>
      <c r="H128" s="12">
        <v>0.49</v>
      </c>
      <c r="I128" s="541">
        <f t="shared" si="2"/>
        <v>47</v>
      </c>
      <c r="J128" s="329"/>
      <c r="K128" s="372">
        <v>4.5579999999999998</v>
      </c>
      <c r="L128" s="372">
        <v>4.3788</v>
      </c>
      <c r="M128" s="372">
        <v>1.0116315789473684</v>
      </c>
      <c r="N128" s="372">
        <v>2.124421052631579</v>
      </c>
      <c r="O128" s="372">
        <v>2.2937368421052629</v>
      </c>
      <c r="P128" s="372">
        <v>2.4943499999999998</v>
      </c>
      <c r="Q128" s="372">
        <v>2.0418500000000002</v>
      </c>
      <c r="R128" s="372">
        <v>2.9859500000000003</v>
      </c>
      <c r="S128" s="372">
        <v>5.2694999999999999</v>
      </c>
      <c r="T128" s="372">
        <v>11.867000000000001</v>
      </c>
      <c r="U128" s="372">
        <v>5.7755999999999998</v>
      </c>
      <c r="V128" s="372">
        <v>8.2139999999999969</v>
      </c>
      <c r="W128" s="372">
        <v>24.174526315789471</v>
      </c>
      <c r="X128" s="185"/>
    </row>
    <row r="129" spans="1:24" customFormat="1">
      <c r="A129" s="61">
        <v>40848</v>
      </c>
      <c r="B129" s="208">
        <v>1738.98</v>
      </c>
      <c r="C129" s="864">
        <v>7551.772727272727</v>
      </c>
      <c r="D129" s="864"/>
      <c r="E129" s="864"/>
      <c r="F129" s="201"/>
      <c r="G129" s="12">
        <v>0.01</v>
      </c>
      <c r="H129" s="12">
        <v>0.49</v>
      </c>
      <c r="I129" s="541">
        <f t="shared" si="2"/>
        <v>48</v>
      </c>
      <c r="J129" s="329"/>
      <c r="K129" s="372">
        <v>4.1506818181818179</v>
      </c>
      <c r="L129" s="372">
        <v>4.097681818181818</v>
      </c>
      <c r="M129" s="372">
        <v>0.99264999999999992</v>
      </c>
      <c r="N129" s="372">
        <v>2.0049523809523806</v>
      </c>
      <c r="O129" s="372">
        <v>2.1259047619047613</v>
      </c>
      <c r="P129" s="372">
        <v>2.2344090909090908</v>
      </c>
      <c r="Q129" s="372">
        <v>1.9411363636363641</v>
      </c>
      <c r="R129" s="372">
        <v>3.4082272727272724</v>
      </c>
      <c r="S129" s="372">
        <v>6.1504545454545454</v>
      </c>
      <c r="T129" s="372">
        <v>12.070500000000003</v>
      </c>
      <c r="U129" s="372">
        <v>6.8113181818181809</v>
      </c>
      <c r="V129" s="372">
        <v>8.6304545454545458</v>
      </c>
      <c r="W129" s="372">
        <v>29.996227272727275</v>
      </c>
      <c r="X129" s="185"/>
    </row>
    <row r="130" spans="1:24" customFormat="1">
      <c r="A130" s="61">
        <v>40878</v>
      </c>
      <c r="B130" s="208">
        <v>1652.31</v>
      </c>
      <c r="C130" s="864">
        <v>7567.55</v>
      </c>
      <c r="D130" s="864"/>
      <c r="E130" s="864"/>
      <c r="F130" s="201"/>
      <c r="G130" s="12">
        <v>0.01</v>
      </c>
      <c r="H130" s="12">
        <v>0.5</v>
      </c>
      <c r="I130" s="541">
        <f t="shared" si="2"/>
        <v>49</v>
      </c>
      <c r="J130" s="329"/>
      <c r="K130" s="372">
        <v>3.9358333333333326</v>
      </c>
      <c r="L130" s="372">
        <v>3.8869444444444436</v>
      </c>
      <c r="M130" s="372">
        <v>1.0136111111111112</v>
      </c>
      <c r="N130" s="372">
        <v>1.9683333333333333</v>
      </c>
      <c r="O130" s="372">
        <v>1.9953888888888893</v>
      </c>
      <c r="P130" s="372">
        <v>2.1366666666666667</v>
      </c>
      <c r="Q130" s="372">
        <v>2.025555555555556</v>
      </c>
      <c r="R130" s="372">
        <v>3.1729444444444446</v>
      </c>
      <c r="S130" s="372">
        <v>5.4557777777777785</v>
      </c>
      <c r="T130" s="372">
        <v>13.328666666666665</v>
      </c>
      <c r="U130" s="372">
        <v>6.7970555555555556</v>
      </c>
      <c r="V130" s="372">
        <v>8.8315555555555552</v>
      </c>
      <c r="W130" s="372">
        <v>32.56872222222222</v>
      </c>
      <c r="X130" s="185"/>
    </row>
    <row r="131" spans="1:24" customFormat="1">
      <c r="A131" s="61">
        <v>40909</v>
      </c>
      <c r="B131" s="208">
        <v>1656.1200000000001</v>
      </c>
      <c r="C131" s="864">
        <v>8043</v>
      </c>
      <c r="D131" s="864"/>
      <c r="E131" s="864"/>
      <c r="F131" s="201"/>
      <c r="G131" s="12">
        <v>0.03</v>
      </c>
      <c r="H131" s="12">
        <v>0.49</v>
      </c>
      <c r="I131" s="541">
        <f t="shared" si="2"/>
        <v>46</v>
      </c>
      <c r="J131" s="329"/>
      <c r="K131" s="372">
        <v>3.8928124999999998</v>
      </c>
      <c r="L131" s="372">
        <v>3.9146666666666676</v>
      </c>
      <c r="M131" s="372">
        <v>0.97825000000000006</v>
      </c>
      <c r="N131" s="372">
        <v>1.9338</v>
      </c>
      <c r="O131" s="372">
        <v>1.9750625000000004</v>
      </c>
      <c r="P131" s="372">
        <v>2.0385</v>
      </c>
      <c r="Q131" s="372">
        <v>1.8498750000000002</v>
      </c>
      <c r="R131" s="372">
        <v>3.1721875000000002</v>
      </c>
      <c r="S131" s="372">
        <v>5.2902500000000003</v>
      </c>
      <c r="T131" s="372">
        <v>14.394499999999997</v>
      </c>
      <c r="U131" s="372">
        <v>6.5169999999999995</v>
      </c>
      <c r="V131" s="372">
        <v>7.7664999999999997</v>
      </c>
      <c r="W131" s="372">
        <v>34.296599999999998</v>
      </c>
      <c r="X131" s="185"/>
    </row>
    <row r="132" spans="1:24" customFormat="1">
      <c r="A132" s="61">
        <v>40940</v>
      </c>
      <c r="B132" s="208">
        <v>1742.6200000000001</v>
      </c>
      <c r="C132" s="864">
        <v>8422.0300000000007</v>
      </c>
      <c r="D132" s="864"/>
      <c r="E132" s="864"/>
      <c r="F132" s="201"/>
      <c r="G132" s="12">
        <v>0.09</v>
      </c>
      <c r="H132" s="12">
        <v>0.48</v>
      </c>
      <c r="I132" s="541">
        <f t="shared" si="2"/>
        <v>39</v>
      </c>
      <c r="J132" s="329"/>
      <c r="K132" s="372">
        <v>4.0145000000000008</v>
      </c>
      <c r="L132" s="372">
        <v>4.088449999999999</v>
      </c>
      <c r="M132" s="372">
        <v>0.97320000000000007</v>
      </c>
      <c r="N132" s="372">
        <v>1.9613684210526319</v>
      </c>
      <c r="O132" s="372">
        <v>2.0263157894736841</v>
      </c>
      <c r="P132" s="372">
        <v>2.1363499999999997</v>
      </c>
      <c r="Q132" s="372">
        <v>1.9040499999999998</v>
      </c>
      <c r="R132" s="372">
        <v>3.0224000000000002</v>
      </c>
      <c r="S132" s="372">
        <v>5.1315499999999989</v>
      </c>
      <c r="T132" s="372">
        <v>13.0427</v>
      </c>
      <c r="U132" s="372">
        <v>5.5358000000000001</v>
      </c>
      <c r="V132" s="372">
        <v>7.0259499999999999</v>
      </c>
      <c r="W132" s="372">
        <v>34.96842105263157</v>
      </c>
      <c r="X132" s="185"/>
    </row>
    <row r="133" spans="1:24" customFormat="1">
      <c r="A133" s="61">
        <v>40969</v>
      </c>
      <c r="B133" s="208">
        <v>1673.77</v>
      </c>
      <c r="C133" s="864">
        <v>8456.5499999999993</v>
      </c>
      <c r="D133" s="864"/>
      <c r="E133" s="864"/>
      <c r="F133" s="201"/>
      <c r="G133" s="12">
        <v>0.08</v>
      </c>
      <c r="H133" s="12">
        <v>0.45</v>
      </c>
      <c r="I133" s="541">
        <f t="shared" si="2"/>
        <v>37</v>
      </c>
      <c r="J133" s="329"/>
      <c r="K133" s="372">
        <v>4.1882500000000009</v>
      </c>
      <c r="L133" s="372">
        <v>4.1957999999999993</v>
      </c>
      <c r="M133" s="372">
        <v>1.0079473684210527</v>
      </c>
      <c r="N133" s="372">
        <v>2.1560800000000002</v>
      </c>
      <c r="O133" s="372">
        <v>2.1020500000000002</v>
      </c>
      <c r="P133" s="372">
        <v>2.2459499999999997</v>
      </c>
      <c r="Q133" s="372">
        <v>1.8724999999999998</v>
      </c>
      <c r="R133" s="372">
        <v>2.9544499999999991</v>
      </c>
      <c r="S133" s="372">
        <v>5.189750000000001</v>
      </c>
      <c r="T133" s="372">
        <v>13.3203</v>
      </c>
      <c r="U133" s="372">
        <v>4.953850000000001</v>
      </c>
      <c r="V133" s="372">
        <v>6.9892500000000011</v>
      </c>
      <c r="W133" s="372">
        <v>25.564550000000001</v>
      </c>
      <c r="X133" s="185"/>
    </row>
    <row r="134" spans="1:24" customFormat="1">
      <c r="A134" s="61">
        <v>41000</v>
      </c>
      <c r="B134" s="208">
        <v>1650.07</v>
      </c>
      <c r="C134" s="864">
        <v>8258.8799999999992</v>
      </c>
      <c r="D134" s="864"/>
      <c r="E134" s="864"/>
      <c r="F134" s="201"/>
      <c r="G134" s="12">
        <v>0.08</v>
      </c>
      <c r="H134" s="12">
        <v>0.46</v>
      </c>
      <c r="I134" s="541">
        <f t="shared" si="2"/>
        <v>38</v>
      </c>
      <c r="J134" s="329"/>
      <c r="K134" s="372">
        <v>4.0008823529411757</v>
      </c>
      <c r="L134" s="372">
        <v>3.8660588235294115</v>
      </c>
      <c r="M134" s="372">
        <v>0.96106250000000004</v>
      </c>
      <c r="N134" s="372">
        <v>2.0337058823529413</v>
      </c>
      <c r="O134" s="372">
        <v>2.0647058823529409</v>
      </c>
      <c r="P134" s="372">
        <v>2.1151176470588231</v>
      </c>
      <c r="Q134" s="372">
        <v>1.7255294117647058</v>
      </c>
      <c r="R134" s="372">
        <v>2.9884705882352942</v>
      </c>
      <c r="S134" s="372">
        <v>5.8257647058823521</v>
      </c>
      <c r="T134" s="372">
        <v>12.042294117647058</v>
      </c>
      <c r="U134" s="372">
        <v>5.4935882352941174</v>
      </c>
      <c r="V134" s="372">
        <v>6.9372352941176478</v>
      </c>
      <c r="W134" s="372">
        <v>21.282600000000002</v>
      </c>
      <c r="X134" s="185"/>
    </row>
    <row r="135" spans="1:24" customFormat="1">
      <c r="A135" s="61">
        <v>41030</v>
      </c>
      <c r="B135" s="208">
        <v>1585.5</v>
      </c>
      <c r="C135" s="864">
        <v>7919.29</v>
      </c>
      <c r="D135" s="864"/>
      <c r="E135" s="864"/>
      <c r="F135" s="201"/>
      <c r="G135" s="12">
        <v>0.09</v>
      </c>
      <c r="H135" s="12">
        <v>0.43</v>
      </c>
      <c r="I135" s="541">
        <f t="shared" si="2"/>
        <v>34</v>
      </c>
      <c r="J135" s="329"/>
      <c r="K135" s="372">
        <v>3.6543999999999999</v>
      </c>
      <c r="L135" s="372">
        <v>3.2740499999999999</v>
      </c>
      <c r="M135" s="372">
        <v>0.86278947368421055</v>
      </c>
      <c r="N135" s="372">
        <v>1.7829473684210526</v>
      </c>
      <c r="O135" s="372">
        <v>1.923842105263158</v>
      </c>
      <c r="P135" s="372">
        <v>1.8535263157894737</v>
      </c>
      <c r="Q135" s="372">
        <v>1.4491052631578947</v>
      </c>
      <c r="R135" s="372">
        <v>2.7375789473684207</v>
      </c>
      <c r="S135" s="372">
        <v>6.1937368421052641</v>
      </c>
      <c r="T135" s="372">
        <v>11.872631578947367</v>
      </c>
      <c r="U135" s="372">
        <v>5.8056842105263158</v>
      </c>
      <c r="V135" s="372">
        <v>7.2886842105263163</v>
      </c>
      <c r="W135" s="372">
        <v>27.201105263157903</v>
      </c>
      <c r="X135" s="185"/>
    </row>
    <row r="136" spans="1:24" customFormat="1">
      <c r="A136" s="61">
        <v>41061</v>
      </c>
      <c r="B136" s="208">
        <v>1596.7</v>
      </c>
      <c r="C136" s="864">
        <v>7419.79</v>
      </c>
      <c r="D136" s="864"/>
      <c r="E136" s="864"/>
      <c r="F136" s="201"/>
      <c r="G136" s="12">
        <v>0.09</v>
      </c>
      <c r="H136" s="12">
        <v>0.43</v>
      </c>
      <c r="I136" s="541">
        <f t="shared" si="2"/>
        <v>34</v>
      </c>
      <c r="J136" s="329"/>
      <c r="K136" s="372">
        <v>3.4255555555555555</v>
      </c>
      <c r="L136" s="372">
        <v>3.0227777777777778</v>
      </c>
      <c r="M136" s="372">
        <v>0.84394444444444439</v>
      </c>
      <c r="N136" s="372">
        <v>1.6140000000000001</v>
      </c>
      <c r="O136" s="372">
        <v>1.7553888888888887</v>
      </c>
      <c r="P136" s="372">
        <v>1.6875294117647057</v>
      </c>
      <c r="Q136" s="372">
        <v>1.4447222222222222</v>
      </c>
      <c r="R136" s="372">
        <v>2.5815000000000001</v>
      </c>
      <c r="S136" s="372">
        <v>6.6386666666666665</v>
      </c>
      <c r="T136" s="372">
        <v>10.740666666666666</v>
      </c>
      <c r="U136" s="372">
        <v>5.9171666666666667</v>
      </c>
      <c r="V136" s="372">
        <v>7.2699444444444437</v>
      </c>
      <c r="W136" s="372">
        <v>27.600055555555556</v>
      </c>
      <c r="X136" s="185"/>
    </row>
    <row r="137" spans="1:24" customFormat="1">
      <c r="A137" s="61">
        <v>41091</v>
      </c>
      <c r="B137" s="208">
        <v>1593.91</v>
      </c>
      <c r="C137" s="864">
        <v>7588.71</v>
      </c>
      <c r="D137" s="864"/>
      <c r="E137" s="864"/>
      <c r="F137" s="201"/>
      <c r="G137" s="12">
        <v>0.1</v>
      </c>
      <c r="H137" s="12">
        <v>0.43</v>
      </c>
      <c r="I137" s="541">
        <f t="shared" si="2"/>
        <v>32.999999999999993</v>
      </c>
      <c r="J137" s="329"/>
      <c r="K137" s="372">
        <v>3.4266666666666663</v>
      </c>
      <c r="L137" s="372">
        <v>2.9009047619047617</v>
      </c>
      <c r="M137" s="372">
        <v>0.77639999999999987</v>
      </c>
      <c r="N137" s="372">
        <v>1.4990999999999999</v>
      </c>
      <c r="O137" s="372">
        <v>1.6575</v>
      </c>
      <c r="P137" s="372">
        <v>1.5516190476190475</v>
      </c>
      <c r="Q137" s="372">
        <v>1.3088571428571427</v>
      </c>
      <c r="R137" s="372">
        <v>2.2775238095238097</v>
      </c>
      <c r="S137" s="372">
        <v>6.8666190476190483</v>
      </c>
      <c r="T137" s="372">
        <v>10.687857142857144</v>
      </c>
      <c r="U137" s="372">
        <v>6.0368095238095236</v>
      </c>
      <c r="V137" s="372">
        <v>6.2410476190476194</v>
      </c>
      <c r="W137" s="372">
        <v>25.831714285714288</v>
      </c>
      <c r="X137" s="185"/>
    </row>
    <row r="138" spans="1:24" customFormat="1">
      <c r="A138" s="61">
        <v>41122</v>
      </c>
      <c r="B138" s="208">
        <v>1626.03</v>
      </c>
      <c r="C138" s="864">
        <v>7491.91</v>
      </c>
      <c r="D138" s="864"/>
      <c r="E138" s="864"/>
      <c r="F138" s="201"/>
      <c r="G138" s="12">
        <v>0.1</v>
      </c>
      <c r="H138" s="12">
        <v>0.43</v>
      </c>
      <c r="I138" s="541">
        <f t="shared" ref="I138:I154" si="3">(H138-G138)*100</f>
        <v>32.999999999999993</v>
      </c>
      <c r="J138" s="329"/>
      <c r="K138" s="372">
        <v>3.6886190476190475</v>
      </c>
      <c r="L138" s="372">
        <v>3.2013333333333329</v>
      </c>
      <c r="M138" s="372">
        <v>0.8059047619047619</v>
      </c>
      <c r="N138" s="372">
        <v>1.6675714285714285</v>
      </c>
      <c r="O138" s="372">
        <v>1.8297000000000001</v>
      </c>
      <c r="P138" s="372">
        <v>1.5710999999999999</v>
      </c>
      <c r="Q138" s="372">
        <v>1.4155238095238094</v>
      </c>
      <c r="R138" s="372">
        <v>2.1209047619047623</v>
      </c>
      <c r="S138" s="372">
        <v>6.6395238095238103</v>
      </c>
      <c r="T138" s="372">
        <v>9.8810952380952379</v>
      </c>
      <c r="U138" s="372">
        <v>5.8446000000000007</v>
      </c>
      <c r="V138" s="372">
        <v>6.0686666666666671</v>
      </c>
      <c r="W138" s="372">
        <v>24.381700000000002</v>
      </c>
      <c r="X138" s="185"/>
    </row>
    <row r="139" spans="1:24" customFormat="1">
      <c r="A139" s="61">
        <v>41153</v>
      </c>
      <c r="B139" s="208">
        <v>1744.45</v>
      </c>
      <c r="C139" s="864">
        <v>8068.03</v>
      </c>
      <c r="D139" s="864"/>
      <c r="E139" s="864"/>
      <c r="F139" s="201"/>
      <c r="G139" s="12">
        <v>0.11</v>
      </c>
      <c r="H139" s="12">
        <v>0.41</v>
      </c>
      <c r="I139" s="541">
        <f t="shared" si="3"/>
        <v>30</v>
      </c>
      <c r="J139" s="329"/>
      <c r="K139" s="372">
        <v>3.6041052631578943</v>
      </c>
      <c r="L139" s="372">
        <v>3.1570000000000005</v>
      </c>
      <c r="M139" s="372">
        <v>0.80105555555555552</v>
      </c>
      <c r="N139" s="372">
        <v>1.7141944444444444</v>
      </c>
      <c r="O139" s="372">
        <v>1.8433888888888887</v>
      </c>
      <c r="P139" s="372">
        <v>1.7805263157894735</v>
      </c>
      <c r="Q139" s="372">
        <v>1.5458947368421052</v>
      </c>
      <c r="R139" s="372">
        <v>2.2359999999999998</v>
      </c>
      <c r="S139" s="372">
        <v>5.9205263157894743</v>
      </c>
      <c r="T139" s="372">
        <v>8.6022631578947362</v>
      </c>
      <c r="U139" s="372">
        <v>5.1822105263157887</v>
      </c>
      <c r="V139" s="372">
        <v>5.4202105263157891</v>
      </c>
      <c r="W139" s="372">
        <v>20.828421052631576</v>
      </c>
      <c r="X139" s="185"/>
    </row>
    <row r="140" spans="1:24" customFormat="1">
      <c r="A140" s="61">
        <v>41183</v>
      </c>
      <c r="B140" s="208">
        <v>1747.01</v>
      </c>
      <c r="C140" s="864">
        <v>8069.08</v>
      </c>
      <c r="D140" s="864"/>
      <c r="E140" s="864"/>
      <c r="F140" s="201"/>
      <c r="G140" s="12">
        <v>0.1</v>
      </c>
      <c r="H140" s="12">
        <v>0.35</v>
      </c>
      <c r="I140" s="541">
        <f t="shared" si="3"/>
        <v>24.999999999999996</v>
      </c>
      <c r="J140" s="329"/>
      <c r="K140" s="372">
        <v>3.5298947368421052</v>
      </c>
      <c r="L140" s="372">
        <v>3.1001052631578947</v>
      </c>
      <c r="M140" s="372">
        <v>0.77238888888888901</v>
      </c>
      <c r="N140" s="372">
        <v>1.7175</v>
      </c>
      <c r="O140" s="372">
        <v>1.8133888888888892</v>
      </c>
      <c r="P140" s="372">
        <v>1.7977368421052631</v>
      </c>
      <c r="Q140" s="372">
        <v>1.5223684210526318</v>
      </c>
      <c r="R140" s="372">
        <v>2.1809999999999996</v>
      </c>
      <c r="S140" s="372">
        <v>5.6840526315789477</v>
      </c>
      <c r="T140" s="372">
        <v>8.2210526315789458</v>
      </c>
      <c r="U140" s="372">
        <v>4.9651052631578958</v>
      </c>
      <c r="V140" s="372">
        <v>4.9236315789473677</v>
      </c>
      <c r="W140" s="372">
        <v>17.915210526315789</v>
      </c>
      <c r="X140" s="185"/>
    </row>
    <row r="141" spans="1:24" customFormat="1">
      <c r="A141" s="61">
        <v>41214</v>
      </c>
      <c r="B141" s="208">
        <v>1721.14</v>
      </c>
      <c r="C141" s="864">
        <v>7693.92</v>
      </c>
      <c r="D141" s="864"/>
      <c r="E141" s="864"/>
      <c r="F141" s="201"/>
      <c r="G141" s="12">
        <v>0.09</v>
      </c>
      <c r="H141" s="12">
        <v>0.31</v>
      </c>
      <c r="I141" s="541">
        <f t="shared" si="3"/>
        <v>22</v>
      </c>
      <c r="J141" s="329"/>
      <c r="K141" s="372">
        <v>3.5028666666666672</v>
      </c>
      <c r="L141" s="372">
        <v>3.1645333333333334</v>
      </c>
      <c r="M141" s="372">
        <v>0.74364285714285716</v>
      </c>
      <c r="N141" s="372">
        <v>1.6453999999999998</v>
      </c>
      <c r="O141" s="372">
        <v>1.7432142857142856</v>
      </c>
      <c r="P141" s="372">
        <v>1.7932142857142856</v>
      </c>
      <c r="Q141" s="372">
        <v>1.3901428571428573</v>
      </c>
      <c r="R141" s="372">
        <v>2.1345333333333332</v>
      </c>
      <c r="S141" s="372">
        <v>5.6901333333333337</v>
      </c>
      <c r="T141" s="372">
        <v>8.2802666666666678</v>
      </c>
      <c r="U141" s="372">
        <v>4.8266666666666671</v>
      </c>
      <c r="V141" s="372">
        <v>4.7297333333333329</v>
      </c>
      <c r="W141" s="372">
        <v>17.225785714285713</v>
      </c>
      <c r="X141" s="185"/>
    </row>
    <row r="142" spans="1:24" customFormat="1">
      <c r="A142" s="61">
        <v>41244</v>
      </c>
      <c r="B142" s="208">
        <v>1688.53</v>
      </c>
      <c r="C142" s="864">
        <v>7962.1</v>
      </c>
      <c r="D142" s="864"/>
      <c r="E142" s="864"/>
      <c r="F142" s="201"/>
      <c r="G142" s="12">
        <v>7.0000000000000007E-2</v>
      </c>
      <c r="H142" s="12">
        <v>0.31</v>
      </c>
      <c r="I142" s="541">
        <f t="shared" si="3"/>
        <v>24</v>
      </c>
      <c r="J142" s="329"/>
      <c r="K142" s="372">
        <v>3.5883333333333329</v>
      </c>
      <c r="L142" s="372">
        <v>3.2735789473684207</v>
      </c>
      <c r="M142" s="372">
        <v>0.74031578947368426</v>
      </c>
      <c r="N142" s="372">
        <v>1.7063499999999998</v>
      </c>
      <c r="O142" s="372">
        <v>1.768578947368421</v>
      </c>
      <c r="P142" s="372">
        <v>1.8441578947368422</v>
      </c>
      <c r="Q142" s="372">
        <v>1.3567647058823531</v>
      </c>
      <c r="R142" s="372">
        <v>1.9988947368421053</v>
      </c>
      <c r="S142" s="372">
        <v>5.3600526315789478</v>
      </c>
      <c r="T142" s="372">
        <v>7.2905789473684219</v>
      </c>
      <c r="U142" s="372">
        <v>4.5406666666666666</v>
      </c>
      <c r="V142" s="372">
        <v>4.6262631578947371</v>
      </c>
      <c r="W142" s="372">
        <v>13.243222222222224</v>
      </c>
      <c r="X142" s="185"/>
    </row>
    <row r="143" spans="1:24" customFormat="1">
      <c r="A143" s="61">
        <v>41275</v>
      </c>
      <c r="B143" s="208">
        <v>1670.95</v>
      </c>
      <c r="C143" s="864">
        <v>8048.77</v>
      </c>
      <c r="D143" s="864"/>
      <c r="E143" s="864"/>
      <c r="F143" s="201"/>
      <c r="G143" s="12">
        <v>7.0000000000000007E-2</v>
      </c>
      <c r="H143" s="12">
        <v>0.3</v>
      </c>
      <c r="I143" s="541">
        <f t="shared" si="3"/>
        <v>23</v>
      </c>
      <c r="J143" s="329"/>
      <c r="K143" s="372">
        <v>3.5869411764705879</v>
      </c>
      <c r="L143" s="372">
        <v>3.4100476190476186</v>
      </c>
      <c r="M143" s="372">
        <v>0.77631578947368407</v>
      </c>
      <c r="N143" s="372">
        <v>1.8895238095238096</v>
      </c>
      <c r="O143" s="372">
        <v>1.9331428571428571</v>
      </c>
      <c r="P143" s="372">
        <v>2.052</v>
      </c>
      <c r="Q143" s="372">
        <v>1.5661818181818183</v>
      </c>
      <c r="R143" s="372">
        <v>2.1662272727272724</v>
      </c>
      <c r="S143" s="372">
        <v>5.0856818181818193</v>
      </c>
      <c r="T143" s="372">
        <v>6.2618181818181817</v>
      </c>
      <c r="U143" s="372">
        <v>4.2178636363636377</v>
      </c>
      <c r="V143" s="372">
        <v>4.2638636363636362</v>
      </c>
      <c r="W143" s="372">
        <v>11.060772727272729</v>
      </c>
      <c r="X143" s="185"/>
    </row>
    <row r="144" spans="1:24" s="343" customFormat="1">
      <c r="A144" s="61">
        <v>41306</v>
      </c>
      <c r="B144" s="208">
        <v>1627.5900000000001</v>
      </c>
      <c r="C144" s="864">
        <v>8070.02</v>
      </c>
      <c r="D144" s="864"/>
      <c r="E144" s="864"/>
      <c r="F144" s="201"/>
      <c r="G144" s="12">
        <v>0.1</v>
      </c>
      <c r="H144" s="12">
        <v>0.28999999999999998</v>
      </c>
      <c r="I144" s="541">
        <f t="shared" si="3"/>
        <v>18.999999999999996</v>
      </c>
      <c r="J144" s="329"/>
      <c r="K144" s="372">
        <v>3.8303333333333338</v>
      </c>
      <c r="L144" s="372">
        <v>3.5097999999999998</v>
      </c>
      <c r="M144" s="372">
        <v>0.74494736842105258</v>
      </c>
      <c r="N144" s="372">
        <v>1.9652631578947366</v>
      </c>
      <c r="O144" s="372">
        <v>1.9696315789473686</v>
      </c>
      <c r="P144" s="372">
        <v>2.1100000000000003</v>
      </c>
      <c r="Q144" s="372">
        <v>1.6010500000000001</v>
      </c>
      <c r="R144" s="372">
        <v>2.2445999999999997</v>
      </c>
      <c r="S144" s="372">
        <v>5.2716000000000012</v>
      </c>
      <c r="T144" s="372">
        <v>6.4027000000000012</v>
      </c>
      <c r="U144" s="372">
        <v>4.5102999999999991</v>
      </c>
      <c r="V144" s="372">
        <v>3.8334000000000001</v>
      </c>
      <c r="W144" s="372">
        <v>10.991850000000001</v>
      </c>
      <c r="X144" s="185"/>
    </row>
    <row r="145" spans="1:26" s="343" customFormat="1">
      <c r="A145" s="61">
        <v>41334</v>
      </c>
      <c r="B145" s="208">
        <v>1592.8600000000001</v>
      </c>
      <c r="C145" s="864">
        <v>7662.24</v>
      </c>
      <c r="D145" s="864"/>
      <c r="E145" s="864"/>
      <c r="F145" s="201"/>
      <c r="G145" s="12">
        <v>0.09</v>
      </c>
      <c r="H145" s="12">
        <v>0.28000000000000003</v>
      </c>
      <c r="I145" s="541">
        <f t="shared" si="3"/>
        <v>19.000000000000004</v>
      </c>
      <c r="J145" s="329"/>
      <c r="K145" s="372">
        <v>3.7427368421052636</v>
      </c>
      <c r="L145" s="372">
        <v>3.5253999999999999</v>
      </c>
      <c r="M145" s="372">
        <v>0.60855000000000004</v>
      </c>
      <c r="N145" s="372">
        <v>1.94615</v>
      </c>
      <c r="O145" s="372">
        <v>1.86375</v>
      </c>
      <c r="P145" s="372">
        <v>1.9008500000000002</v>
      </c>
      <c r="Q145" s="372">
        <v>1.4134499999999999</v>
      </c>
      <c r="R145" s="372">
        <v>2.0717500000000002</v>
      </c>
      <c r="S145" s="372">
        <v>4.9346000000000005</v>
      </c>
      <c r="T145" s="372">
        <v>6.1222499999999993</v>
      </c>
      <c r="U145" s="372">
        <v>4.6585000000000001</v>
      </c>
      <c r="V145" s="372">
        <v>3.96055</v>
      </c>
      <c r="W145" s="372">
        <v>11.317555555555552</v>
      </c>
      <c r="X145" s="185"/>
    </row>
    <row r="146" spans="1:26" customFormat="1">
      <c r="A146" s="61">
        <v>41365</v>
      </c>
      <c r="B146" s="208">
        <v>1485.08</v>
      </c>
      <c r="C146" s="864">
        <v>7202.97</v>
      </c>
      <c r="D146" s="864"/>
      <c r="E146" s="864"/>
      <c r="F146" s="201"/>
      <c r="G146" s="12">
        <v>0.06</v>
      </c>
      <c r="H146" s="12">
        <v>0.28000000000000003</v>
      </c>
      <c r="I146" s="541">
        <f t="shared" si="3"/>
        <v>22.000000000000004</v>
      </c>
      <c r="J146" s="329"/>
      <c r="K146" s="372">
        <v>3.3571578947368419</v>
      </c>
      <c r="L146" s="372">
        <v>3.2542500000000003</v>
      </c>
      <c r="M146" s="372">
        <v>0.57585714285714285</v>
      </c>
      <c r="N146" s="372">
        <v>1.7330000000000003</v>
      </c>
      <c r="O146" s="372">
        <v>1.7525454545454549</v>
      </c>
      <c r="P146" s="372">
        <v>1.7073333333333336</v>
      </c>
      <c r="Q146" s="372">
        <v>1.2495714285714286</v>
      </c>
      <c r="R146" s="372">
        <v>1.8043809523809522</v>
      </c>
      <c r="S146" s="372">
        <v>4.5900476190476196</v>
      </c>
      <c r="T146" s="372">
        <v>6.1545714285714279</v>
      </c>
      <c r="U146" s="372">
        <v>4.2494761904761909</v>
      </c>
      <c r="V146" s="372">
        <v>3.8445238095238095</v>
      </c>
      <c r="W146" s="372">
        <v>11.556095238095239</v>
      </c>
      <c r="X146" s="185"/>
    </row>
    <row r="147" spans="1:26" customFormat="1">
      <c r="A147" s="61">
        <v>41395</v>
      </c>
      <c r="B147" s="208">
        <v>1413.5</v>
      </c>
      <c r="C147" s="864">
        <v>7228.62</v>
      </c>
      <c r="D147" s="864"/>
      <c r="E147" s="864"/>
      <c r="F147" s="201"/>
      <c r="G147" s="12">
        <v>0.04</v>
      </c>
      <c r="H147" s="12">
        <v>0.28000000000000003</v>
      </c>
      <c r="I147" s="541">
        <f t="shared" si="3"/>
        <v>24.000000000000004</v>
      </c>
      <c r="J147" s="329"/>
      <c r="K147" s="372">
        <v>3.4175000000000004</v>
      </c>
      <c r="L147" s="372">
        <v>3.238956521739131</v>
      </c>
      <c r="M147" s="372">
        <v>0.78719047619047611</v>
      </c>
      <c r="N147" s="372">
        <v>1.9176818181818189</v>
      </c>
      <c r="O147" s="372">
        <v>1.9050454545454543</v>
      </c>
      <c r="P147" s="372">
        <v>1.8657285714285712</v>
      </c>
      <c r="Q147" s="372">
        <v>1.3717272727272729</v>
      </c>
      <c r="R147" s="372">
        <v>1.8777727272727276</v>
      </c>
      <c r="S147" s="372">
        <v>4.2464545454545446</v>
      </c>
      <c r="T147" s="372">
        <v>5.4493636363636364</v>
      </c>
      <c r="U147" s="372">
        <v>3.9659318181818182</v>
      </c>
      <c r="V147" s="372">
        <v>3.5153636363636362</v>
      </c>
      <c r="W147" s="372">
        <v>9.0219473684210545</v>
      </c>
      <c r="X147" s="185"/>
    </row>
    <row r="148" spans="1:26" customFormat="1">
      <c r="A148" s="61">
        <v>41426</v>
      </c>
      <c r="B148" s="208">
        <v>1342.3600000000001</v>
      </c>
      <c r="C148" s="864">
        <v>7003.72</v>
      </c>
      <c r="D148" s="864"/>
      <c r="E148" s="864"/>
      <c r="F148" s="201"/>
      <c r="G148" s="12">
        <v>0.05</v>
      </c>
      <c r="H148" s="12">
        <v>0.28000000000000003</v>
      </c>
      <c r="I148" s="541">
        <f t="shared" si="3"/>
        <v>23.000000000000004</v>
      </c>
      <c r="J148" s="329"/>
      <c r="K148" s="372">
        <v>3.9005294117647065</v>
      </c>
      <c r="L148" s="372">
        <v>3.5597894736842104</v>
      </c>
      <c r="M148" s="372">
        <v>0.85289999999999977</v>
      </c>
      <c r="N148" s="372">
        <v>2.2937500000000002</v>
      </c>
      <c r="O148" s="372">
        <v>2.2473000000000005</v>
      </c>
      <c r="P148" s="372">
        <v>2.2125499999999998</v>
      </c>
      <c r="Q148" s="372">
        <v>1.62215</v>
      </c>
      <c r="R148" s="372">
        <v>2.2126000000000006</v>
      </c>
      <c r="S148" s="372">
        <v>4.679149999999999</v>
      </c>
      <c r="T148" s="372">
        <v>6.3156999999999988</v>
      </c>
      <c r="U148" s="372">
        <v>4.4019999999999992</v>
      </c>
      <c r="V148" s="372">
        <v>4.0672105263157894</v>
      </c>
      <c r="W148" s="372">
        <v>10.209315789473683</v>
      </c>
      <c r="X148" s="185"/>
    </row>
    <row r="149" spans="1:26" customFormat="1">
      <c r="A149" s="61">
        <v>41456</v>
      </c>
      <c r="B149" s="208">
        <v>1286.72</v>
      </c>
      <c r="C149" s="864">
        <v>6892.51</v>
      </c>
      <c r="D149" s="864"/>
      <c r="E149" s="864"/>
      <c r="F149" s="201"/>
      <c r="G149" s="12">
        <v>0.04</v>
      </c>
      <c r="H149" s="12">
        <v>0.28000000000000003</v>
      </c>
      <c r="I149" s="541">
        <f t="shared" si="3"/>
        <v>24.000000000000004</v>
      </c>
      <c r="J149" s="329"/>
      <c r="K149" s="372">
        <v>4.270294117647059</v>
      </c>
      <c r="L149" s="372">
        <v>3.7645217391304349</v>
      </c>
      <c r="M149" s="372">
        <v>0.83036363636363641</v>
      </c>
      <c r="N149" s="372">
        <v>2.5633636363636363</v>
      </c>
      <c r="O149" s="372">
        <v>2.4409090909090909</v>
      </c>
      <c r="P149" s="372">
        <v>2.3597272727272731</v>
      </c>
      <c r="Q149" s="372">
        <v>1.6276521739130434</v>
      </c>
      <c r="R149" s="372">
        <v>2.2483043478260867</v>
      </c>
      <c r="S149" s="372">
        <v>4.6946956521739125</v>
      </c>
      <c r="T149" s="372">
        <v>6.8114347826086936</v>
      </c>
      <c r="U149" s="372">
        <v>4.4261304347826096</v>
      </c>
      <c r="V149" s="372">
        <v>3.9130869565217381</v>
      </c>
      <c r="W149" s="372">
        <v>10.646429304347826</v>
      </c>
      <c r="X149" s="185"/>
    </row>
    <row r="150" spans="1:26" customFormat="1">
      <c r="A150" s="61">
        <v>41487</v>
      </c>
      <c r="B150" s="208">
        <v>1346.45</v>
      </c>
      <c r="C150" s="864">
        <v>7181.88</v>
      </c>
      <c r="D150" s="864"/>
      <c r="E150" s="864"/>
      <c r="F150" s="201"/>
      <c r="G150" s="12">
        <v>0.04</v>
      </c>
      <c r="H150" s="12">
        <v>0.28000000000000003</v>
      </c>
      <c r="I150" s="541">
        <f t="shared" si="3"/>
        <v>24.000000000000004</v>
      </c>
      <c r="J150" s="329"/>
      <c r="K150" s="372">
        <v>4.5379411764705884</v>
      </c>
      <c r="L150" s="372">
        <v>3.8672272727272738</v>
      </c>
      <c r="M150" s="372">
        <v>0.75809090909090893</v>
      </c>
      <c r="N150" s="372">
        <v>2.7323636363636372</v>
      </c>
      <c r="O150" s="372">
        <v>2.6138571428571429</v>
      </c>
      <c r="P150" s="372">
        <v>2.6158636363636361</v>
      </c>
      <c r="Q150" s="372">
        <v>1.8033636363636367</v>
      </c>
      <c r="R150" s="372">
        <v>2.3628181818181817</v>
      </c>
      <c r="S150" s="372">
        <v>4.5040000000000004</v>
      </c>
      <c r="T150" s="372">
        <v>6.5500909090909083</v>
      </c>
      <c r="U150" s="372">
        <v>4.2940476190476193</v>
      </c>
      <c r="V150" s="372">
        <v>3.9580454545454553</v>
      </c>
      <c r="W150" s="372">
        <v>9.9881428571428579</v>
      </c>
      <c r="X150" s="185"/>
    </row>
    <row r="151" spans="1:26" customFormat="1">
      <c r="A151" s="61">
        <v>41518</v>
      </c>
      <c r="B151" s="208">
        <v>1348.8</v>
      </c>
      <c r="C151" s="864">
        <v>7161.11</v>
      </c>
      <c r="D151" s="864"/>
      <c r="E151" s="864"/>
      <c r="F151" s="201"/>
      <c r="G151" s="12">
        <v>0.02</v>
      </c>
      <c r="H151" s="12">
        <v>0.28000000000000003</v>
      </c>
      <c r="I151" s="541">
        <f t="shared" si="3"/>
        <v>26</v>
      </c>
      <c r="J151" s="329"/>
      <c r="K151" s="372">
        <v>4.7268749999999997</v>
      </c>
      <c r="L151" s="372">
        <v>4.0548571428571432</v>
      </c>
      <c r="M151" s="372">
        <v>0.72547368421052638</v>
      </c>
      <c r="N151" s="372">
        <v>2.8022</v>
      </c>
      <c r="O151" s="372">
        <v>2.7018000000000004</v>
      </c>
      <c r="P151" s="372">
        <v>2.8909523809523812</v>
      </c>
      <c r="Q151" s="372">
        <v>1.92847619047619</v>
      </c>
      <c r="R151" s="372">
        <v>2.4847142857142859</v>
      </c>
      <c r="S151" s="372">
        <v>4.4180476190476199</v>
      </c>
      <c r="T151" s="372">
        <v>7.08</v>
      </c>
      <c r="U151" s="372">
        <v>4.4736666666666665</v>
      </c>
      <c r="V151" s="372">
        <v>3.984</v>
      </c>
      <c r="W151" s="372">
        <v>10.301714285714285</v>
      </c>
      <c r="X151" s="185"/>
    </row>
    <row r="152" spans="1:26" customFormat="1">
      <c r="A152" s="61">
        <v>41548</v>
      </c>
      <c r="B152" s="413">
        <v>1316.18</v>
      </c>
      <c r="C152" s="864">
        <v>7188.38</v>
      </c>
      <c r="D152" s="864"/>
      <c r="E152" s="864"/>
      <c r="F152" s="201"/>
      <c r="G152" s="12">
        <v>0.05</v>
      </c>
      <c r="H152" s="12">
        <v>0.28000000000000003</v>
      </c>
      <c r="I152" s="541">
        <f t="shared" si="3"/>
        <v>23.000000000000004</v>
      </c>
      <c r="J152" s="329"/>
      <c r="K152" s="397">
        <v>4.6869444444444435</v>
      </c>
      <c r="L152" s="397">
        <v>4.0662173913043462</v>
      </c>
      <c r="M152" s="397">
        <v>0.63509090909090904</v>
      </c>
      <c r="N152" s="397">
        <v>2.5955000000000004</v>
      </c>
      <c r="O152" s="397">
        <v>2.5220454545454554</v>
      </c>
      <c r="P152" s="397">
        <v>2.690391304347826</v>
      </c>
      <c r="Q152" s="397">
        <v>1.808695652173913</v>
      </c>
      <c r="R152" s="397">
        <v>2.3914347826086955</v>
      </c>
      <c r="S152" s="397">
        <v>4.2180434782608698</v>
      </c>
      <c r="T152" s="397">
        <v>6.3436956521739134</v>
      </c>
      <c r="U152" s="397">
        <v>4.2463478260869572</v>
      </c>
      <c r="V152" s="397">
        <v>3.6592608695652173</v>
      </c>
      <c r="W152" s="397">
        <v>9.0062272727272745</v>
      </c>
      <c r="X152" s="185"/>
    </row>
    <row r="153" spans="1:26" customFormat="1">
      <c r="A153" s="61">
        <v>41579</v>
      </c>
      <c r="B153" s="414">
        <v>1275.82</v>
      </c>
      <c r="C153" s="864">
        <v>7066.06</v>
      </c>
      <c r="D153" s="864"/>
      <c r="E153" s="864"/>
      <c r="F153" s="201"/>
      <c r="G153" s="12">
        <v>7.0000000000000007E-2</v>
      </c>
      <c r="H153" s="12">
        <v>0.28000000000000003</v>
      </c>
      <c r="I153" s="541">
        <f t="shared" si="3"/>
        <v>21.000000000000004</v>
      </c>
      <c r="J153" s="329"/>
      <c r="K153" s="397">
        <v>4.7546428571428567</v>
      </c>
      <c r="L153" s="397">
        <v>4.2206190476190475</v>
      </c>
      <c r="M153" s="397">
        <v>0.6140000000000001</v>
      </c>
      <c r="N153" s="397">
        <v>2.7057473684210525</v>
      </c>
      <c r="O153" s="397">
        <v>2.5591499999999998</v>
      </c>
      <c r="P153" s="397">
        <v>2.7452380952380953</v>
      </c>
      <c r="Q153" s="397">
        <v>1.7211428571428571</v>
      </c>
      <c r="R153" s="397">
        <v>2.2648095238095238</v>
      </c>
      <c r="S153" s="397">
        <v>4.1021428571428569</v>
      </c>
      <c r="T153" s="397">
        <v>5.9778095238095244</v>
      </c>
      <c r="U153" s="397">
        <v>4.0993333333333339</v>
      </c>
      <c r="V153" s="397">
        <v>3.5449047619047618</v>
      </c>
      <c r="W153" s="397">
        <v>8.7167142857142839</v>
      </c>
      <c r="X153" s="185"/>
    </row>
    <row r="154" spans="1:26" customFormat="1">
      <c r="A154" s="61">
        <v>41609</v>
      </c>
      <c r="B154" s="417">
        <v>1225.4000000000001</v>
      </c>
      <c r="C154" s="864"/>
      <c r="D154" s="864"/>
      <c r="E154" s="864"/>
      <c r="F154" s="201"/>
      <c r="G154" s="12">
        <v>7.0000000000000007E-2</v>
      </c>
      <c r="H154" s="12">
        <v>0.27</v>
      </c>
      <c r="I154" s="541">
        <f t="shared" si="3"/>
        <v>20</v>
      </c>
      <c r="J154" s="329"/>
      <c r="K154" s="397">
        <v>4.7902499999999995</v>
      </c>
      <c r="L154" s="397">
        <v>4.3080000000000016</v>
      </c>
      <c r="M154" s="397">
        <v>0.6734</v>
      </c>
      <c r="N154" s="397">
        <v>2.8910476190476193</v>
      </c>
      <c r="O154" s="397">
        <v>2.6772999999999998</v>
      </c>
      <c r="P154" s="397">
        <v>2.9272999999999998</v>
      </c>
      <c r="Q154" s="397">
        <v>1.8430555555555559</v>
      </c>
      <c r="R154" s="397">
        <v>2.3278947368421057</v>
      </c>
      <c r="S154" s="397">
        <v>4.1399999999999997</v>
      </c>
      <c r="T154" s="397">
        <v>6.0398999999999994</v>
      </c>
      <c r="U154" s="397">
        <v>4.1156111111111109</v>
      </c>
      <c r="V154" s="397">
        <v>3.4939</v>
      </c>
      <c r="W154" s="397">
        <v>8.8010526315789477</v>
      </c>
      <c r="X154" s="185"/>
    </row>
    <row r="155" spans="1:26" customFormat="1">
      <c r="A155" s="61">
        <v>41640</v>
      </c>
      <c r="B155" s="418">
        <v>1244.8</v>
      </c>
      <c r="C155" s="864">
        <v>7294.33</v>
      </c>
      <c r="D155" s="864"/>
      <c r="E155" s="864"/>
      <c r="F155" s="201"/>
      <c r="G155" s="343">
        <v>0.04</v>
      </c>
      <c r="H155" s="12">
        <v>0.26</v>
      </c>
      <c r="I155" s="541">
        <f t="shared" ref="I155" si="4">(H155-G155)*100</f>
        <v>22</v>
      </c>
      <c r="J155" s="329"/>
      <c r="K155" s="397">
        <v>4.6695714285714276</v>
      </c>
      <c r="L155" s="397">
        <v>4.1951904761904775</v>
      </c>
      <c r="M155" s="397">
        <v>0.66952631578947364</v>
      </c>
      <c r="N155" s="397">
        <v>2.8422857142857145</v>
      </c>
      <c r="O155" s="397">
        <v>2.5374090909090907</v>
      </c>
      <c r="P155" s="397">
        <v>2.8606363636363632</v>
      </c>
      <c r="Q155" s="397">
        <v>1.7865454545454547</v>
      </c>
      <c r="R155" s="397">
        <v>2.3845000000000001</v>
      </c>
      <c r="S155" s="397">
        <v>3.7770454545454544</v>
      </c>
      <c r="T155" s="397">
        <v>5.212409090909091</v>
      </c>
      <c r="U155" s="397">
        <v>3.873863636363637</v>
      </c>
      <c r="V155" s="397">
        <v>3.3022272727272721</v>
      </c>
      <c r="W155" s="397">
        <v>8.2610952380952369</v>
      </c>
      <c r="X155" s="185"/>
    </row>
    <row r="156" spans="1:26">
      <c r="A156" s="61">
        <v>41671</v>
      </c>
      <c r="B156" s="423">
        <v>1300.98</v>
      </c>
      <c r="C156" s="865">
        <v>7151.58</v>
      </c>
      <c r="D156" s="865"/>
      <c r="E156" s="865"/>
      <c r="F156" s="201"/>
      <c r="G156" s="343">
        <v>0.05</v>
      </c>
      <c r="H156" s="12">
        <v>0.26</v>
      </c>
      <c r="I156" s="541">
        <f t="shared" ref="I156:I175" si="5">(H156-G156)*100</f>
        <v>21.000000000000004</v>
      </c>
      <c r="J156" s="329"/>
      <c r="K156" s="397">
        <v>4.6002777777777784</v>
      </c>
      <c r="L156" s="397">
        <v>4.1306499999999993</v>
      </c>
      <c r="M156" s="397">
        <v>0.60384210526315785</v>
      </c>
      <c r="N156" s="397">
        <v>2.6973157894736839</v>
      </c>
      <c r="O156" s="397">
        <v>2.4370000000000003</v>
      </c>
      <c r="P156" s="397">
        <v>2.7458</v>
      </c>
      <c r="Q156" s="397">
        <v>1.6633</v>
      </c>
      <c r="R156" s="397">
        <v>2.2534999999999994</v>
      </c>
      <c r="S156" s="397">
        <v>3.5952999999999995</v>
      </c>
      <c r="T156" s="397">
        <v>4.9350500000000004</v>
      </c>
      <c r="U156" s="397">
        <v>3.6504500000000002</v>
      </c>
      <c r="V156" s="397">
        <v>3.2503000000000002</v>
      </c>
      <c r="W156" s="397">
        <v>7.6506000000000016</v>
      </c>
      <c r="X156" s="185"/>
    </row>
    <row r="157" spans="1:26">
      <c r="A157" s="61">
        <v>41699</v>
      </c>
      <c r="B157" s="412"/>
      <c r="C157" s="865"/>
      <c r="D157" s="865"/>
      <c r="E157" s="865"/>
      <c r="F157" s="201"/>
      <c r="G157" s="343">
        <v>0.05</v>
      </c>
      <c r="H157" s="12">
        <v>0.26</v>
      </c>
      <c r="I157" s="541">
        <f t="shared" si="5"/>
        <v>21.000000000000004</v>
      </c>
      <c r="J157" s="329"/>
      <c r="K157" s="397">
        <v>4.612857142857143</v>
      </c>
      <c r="L157" s="397">
        <v>4.1164285714285711</v>
      </c>
      <c r="M157" s="397">
        <v>0.62070000000000003</v>
      </c>
      <c r="N157" s="397">
        <v>2.7167142857142852</v>
      </c>
      <c r="O157" s="397">
        <v>2.4586190476190475</v>
      </c>
      <c r="P157" s="397">
        <v>2.7214761904761904</v>
      </c>
      <c r="Q157" s="397">
        <v>1.5918571428571429</v>
      </c>
      <c r="R157" s="397">
        <v>2.1507142857142858</v>
      </c>
      <c r="S157" s="397">
        <v>3.3401428571428577</v>
      </c>
      <c r="T157" s="397">
        <v>4.4303333333333326</v>
      </c>
      <c r="U157" s="397">
        <v>3.3888095238095239</v>
      </c>
      <c r="V157" s="397">
        <v>3.0499047619047621</v>
      </c>
      <c r="W157" s="397">
        <v>6.8942105263157911</v>
      </c>
      <c r="X157" s="185"/>
      <c r="Y157" s="343"/>
      <c r="Z157" s="343"/>
    </row>
    <row r="158" spans="1:26">
      <c r="A158" s="61">
        <v>41730</v>
      </c>
      <c r="B158" s="262" t="s">
        <v>602</v>
      </c>
      <c r="C158" s="435" t="s">
        <v>602</v>
      </c>
      <c r="D158" s="262" t="s">
        <v>602</v>
      </c>
      <c r="E158" s="435" t="s">
        <v>602</v>
      </c>
      <c r="F158" s="201"/>
      <c r="G158" s="343">
        <v>0.03</v>
      </c>
      <c r="H158" s="12">
        <v>0.26</v>
      </c>
      <c r="I158" s="541">
        <f t="shared" si="5"/>
        <v>23</v>
      </c>
      <c r="J158" s="329"/>
      <c r="K158" s="397">
        <v>4.5815789473684205</v>
      </c>
      <c r="L158" s="397">
        <v>4.0412631578947371</v>
      </c>
      <c r="M158" s="397">
        <v>0.61785714285714288</v>
      </c>
      <c r="N158" s="397">
        <v>2.6925571428571424</v>
      </c>
      <c r="O158" s="397">
        <v>2.4483333333333337</v>
      </c>
      <c r="P158" s="397">
        <v>2.67645</v>
      </c>
      <c r="Q158" s="397">
        <v>1.5314500000000002</v>
      </c>
      <c r="R158" s="397">
        <v>2.0255999999999998</v>
      </c>
      <c r="S158" s="397">
        <v>3.1342000000000003</v>
      </c>
      <c r="T158" s="397">
        <v>3.8259000000000007</v>
      </c>
      <c r="U158" s="397">
        <v>3.1650000000000005</v>
      </c>
      <c r="V158" s="397">
        <v>2.9075500000000005</v>
      </c>
      <c r="W158" s="397">
        <v>6.2102000000000004</v>
      </c>
      <c r="X158" s="185"/>
      <c r="Y158" s="343"/>
      <c r="Z158" s="343"/>
    </row>
    <row r="159" spans="1:26">
      <c r="A159" s="61">
        <v>41760</v>
      </c>
      <c r="B159" s="262" t="s">
        <v>602</v>
      </c>
      <c r="C159" s="435" t="s">
        <v>602</v>
      </c>
      <c r="D159" s="262" t="s">
        <v>602</v>
      </c>
      <c r="E159" s="435" t="s">
        <v>602</v>
      </c>
      <c r="F159" s="201"/>
      <c r="G159" s="427">
        <v>0.03</v>
      </c>
      <c r="H159" s="12">
        <v>0.26</v>
      </c>
      <c r="I159" s="541">
        <f t="shared" si="5"/>
        <v>23</v>
      </c>
      <c r="J159" s="329"/>
      <c r="K159" s="397">
        <v>4.3234090909090916</v>
      </c>
      <c r="L159" s="397">
        <v>3.7876363636363637</v>
      </c>
      <c r="M159" s="397">
        <v>0.59834999999999994</v>
      </c>
      <c r="N159" s="397">
        <v>2.5518095238095233</v>
      </c>
      <c r="O159" s="397">
        <v>2.3211904761904756</v>
      </c>
      <c r="P159" s="397">
        <v>2.6234999999999999</v>
      </c>
      <c r="Q159" s="397">
        <v>1.4001428571428571</v>
      </c>
      <c r="R159" s="397">
        <v>1.8435238095238096</v>
      </c>
      <c r="S159" s="397">
        <v>2.9426666666666668</v>
      </c>
      <c r="T159" s="397">
        <v>3.6613809523809522</v>
      </c>
      <c r="U159" s="397">
        <v>3.0379047619047621</v>
      </c>
      <c r="V159" s="397">
        <v>2.7155714285714283</v>
      </c>
      <c r="W159" s="397">
        <v>6.3870476190476193</v>
      </c>
      <c r="X159" s="185"/>
      <c r="Y159" s="397"/>
      <c r="Z159" s="397"/>
    </row>
    <row r="160" spans="1:26">
      <c r="A160" s="61">
        <v>41791</v>
      </c>
      <c r="B160" s="262" t="s">
        <v>602</v>
      </c>
      <c r="C160" s="435" t="s">
        <v>602</v>
      </c>
      <c r="D160" s="262" t="s">
        <v>602</v>
      </c>
      <c r="E160" s="435" t="s">
        <v>602</v>
      </c>
      <c r="F160" s="201"/>
      <c r="G160" s="427">
        <v>0.04</v>
      </c>
      <c r="H160" s="12">
        <v>0.24</v>
      </c>
      <c r="I160" s="541">
        <f t="shared" si="5"/>
        <v>20</v>
      </c>
      <c r="J160" s="329"/>
      <c r="K160" s="397">
        <v>4.4459999999999997</v>
      </c>
      <c r="L160" s="397">
        <v>3.7139499999999996</v>
      </c>
      <c r="M160" s="397">
        <v>0.59304761904761905</v>
      </c>
      <c r="N160" s="397">
        <v>2.592571428571429</v>
      </c>
      <c r="O160" s="397">
        <v>2.3014285714285712</v>
      </c>
      <c r="P160" s="397">
        <v>2.7023809523809526</v>
      </c>
      <c r="Q160" s="397">
        <v>1.3530952380952381</v>
      </c>
      <c r="R160" s="397">
        <v>1.7138571428571425</v>
      </c>
      <c r="S160" s="397">
        <v>2.7015238095238088</v>
      </c>
      <c r="T160" s="397">
        <v>3.502619047619048</v>
      </c>
      <c r="U160" s="397">
        <v>2.8147619047619044</v>
      </c>
      <c r="V160" s="397">
        <v>2.4432999999999998</v>
      </c>
      <c r="W160" s="397">
        <v>5.9832000000000001</v>
      </c>
      <c r="X160" s="185"/>
    </row>
    <row r="161" spans="1:24">
      <c r="A161" s="61">
        <v>41821</v>
      </c>
      <c r="B161" s="262" t="s">
        <v>602</v>
      </c>
      <c r="C161" s="435" t="s">
        <v>602</v>
      </c>
      <c r="D161" s="262" t="s">
        <v>602</v>
      </c>
      <c r="E161" s="435" t="s">
        <v>602</v>
      </c>
      <c r="F161" s="201"/>
      <c r="G161" s="427">
        <v>0.03</v>
      </c>
      <c r="H161" s="12">
        <v>0.24</v>
      </c>
      <c r="I161" s="541">
        <f t="shared" si="5"/>
        <v>21</v>
      </c>
      <c r="J161" s="329"/>
      <c r="K161" s="397">
        <v>4.3910869565217396</v>
      </c>
      <c r="L161" s="397">
        <v>3.4787826086956515</v>
      </c>
      <c r="M161" s="397">
        <v>0.54490909090909079</v>
      </c>
      <c r="N161" s="397">
        <v>2.5301818181818181</v>
      </c>
      <c r="O161" s="397">
        <v>2.1994545454545449</v>
      </c>
      <c r="P161" s="397">
        <v>2.6315652173913047</v>
      </c>
      <c r="Q161" s="397">
        <v>1.1973478260869563</v>
      </c>
      <c r="R161" s="397">
        <v>1.5653043478260871</v>
      </c>
      <c r="S161" s="397">
        <v>2.6352173913043471</v>
      </c>
      <c r="T161" s="397">
        <v>3.6871739130434786</v>
      </c>
      <c r="U161" s="397">
        <v>2.7926521739130439</v>
      </c>
      <c r="V161" s="397">
        <v>2.288782608695652</v>
      </c>
      <c r="W161" s="397">
        <v>6.1193913043478263</v>
      </c>
      <c r="X161" s="185"/>
    </row>
    <row r="162" spans="1:24">
      <c r="A162" s="61">
        <v>41852</v>
      </c>
      <c r="B162" s="262" t="s">
        <v>602</v>
      </c>
      <c r="C162" s="435" t="s">
        <v>602</v>
      </c>
      <c r="D162" s="262" t="s">
        <v>602</v>
      </c>
      <c r="E162" s="435" t="s">
        <v>602</v>
      </c>
      <c r="F162" s="201"/>
      <c r="G162" s="427">
        <v>0.03</v>
      </c>
      <c r="H162" s="12">
        <v>0.24</v>
      </c>
      <c r="I162" s="541">
        <f t="shared" si="5"/>
        <v>21</v>
      </c>
      <c r="J162" s="329"/>
      <c r="K162" s="397">
        <v>4.2247619047619045</v>
      </c>
      <c r="L162" s="397">
        <v>3.4209047619047617</v>
      </c>
      <c r="M162" s="397">
        <v>0.51376190476190486</v>
      </c>
      <c r="N162" s="397">
        <v>2.4125714285714288</v>
      </c>
      <c r="O162" s="434">
        <v>2.0668500000000001</v>
      </c>
      <c r="P162" s="397">
        <v>2.4471999999999996</v>
      </c>
      <c r="Q162" s="397">
        <v>1.0183333333333331</v>
      </c>
      <c r="R162" s="397">
        <v>1.4053333333333329</v>
      </c>
      <c r="S162" s="397">
        <v>2.4243333333333332</v>
      </c>
      <c r="T162" s="397">
        <v>3.4725238095238096</v>
      </c>
      <c r="U162" s="397">
        <v>2.6356000000000002</v>
      </c>
      <c r="V162" s="397">
        <v>2.0387142857142857</v>
      </c>
      <c r="W162" s="397">
        <v>6.0879999999999992</v>
      </c>
      <c r="X162" s="185"/>
    </row>
    <row r="163" spans="1:24">
      <c r="A163" s="61">
        <v>41883</v>
      </c>
      <c r="B163" s="262" t="s">
        <v>602</v>
      </c>
      <c r="C163" s="435" t="s">
        <v>602</v>
      </c>
      <c r="D163" s="262" t="s">
        <v>602</v>
      </c>
      <c r="E163" s="435" t="s">
        <v>602</v>
      </c>
      <c r="F163" s="201"/>
      <c r="G163" s="427">
        <v>0.02</v>
      </c>
      <c r="H163" s="12">
        <v>0.24</v>
      </c>
      <c r="I163" s="541">
        <f t="shared" si="5"/>
        <v>22</v>
      </c>
      <c r="J163" s="329"/>
      <c r="K163" s="397">
        <v>4.2236363636363627</v>
      </c>
      <c r="L163" s="397">
        <v>3.556</v>
      </c>
      <c r="M163" s="397">
        <v>0.5403</v>
      </c>
      <c r="N163" s="397">
        <v>2.5284761904761903</v>
      </c>
      <c r="O163" s="397">
        <v>2.1835238095238094</v>
      </c>
      <c r="P163" s="397">
        <v>2.4872727272727277</v>
      </c>
      <c r="Q163" s="397">
        <v>0.99818181818181817</v>
      </c>
      <c r="R163" s="397">
        <v>1.3507727272727272</v>
      </c>
      <c r="S163" s="397">
        <v>2.2298636363636368</v>
      </c>
      <c r="T163" s="397">
        <v>3.1784545454545463</v>
      </c>
      <c r="U163" s="397">
        <v>2.3984545454545452</v>
      </c>
      <c r="V163" s="397">
        <v>1.7600909090909094</v>
      </c>
      <c r="W163" s="397">
        <v>5.9034545454545455</v>
      </c>
      <c r="X163" s="185"/>
    </row>
    <row r="164" spans="1:24">
      <c r="A164" s="61">
        <v>41913</v>
      </c>
      <c r="B164" s="262" t="s">
        <v>602</v>
      </c>
      <c r="C164" s="435" t="s">
        <v>602</v>
      </c>
      <c r="D164" s="262" t="s">
        <v>602</v>
      </c>
      <c r="E164" s="435" t="s">
        <v>602</v>
      </c>
      <c r="F164" s="201"/>
      <c r="G164" s="427">
        <v>0.02</v>
      </c>
      <c r="H164" s="12">
        <v>0.24</v>
      </c>
      <c r="I164" s="541">
        <f t="shared" si="5"/>
        <v>22</v>
      </c>
      <c r="J164" s="329"/>
      <c r="K164" s="397">
        <v>4.0629545454545459</v>
      </c>
      <c r="L164" s="397">
        <v>3.327304347826086</v>
      </c>
      <c r="M164" s="397">
        <v>0.49131818181818177</v>
      </c>
      <c r="N164" s="397">
        <v>2.2885909090909089</v>
      </c>
      <c r="O164" s="397">
        <v>2.0109090909090912</v>
      </c>
      <c r="P164" s="397">
        <v>2.2264782608695652</v>
      </c>
      <c r="Q164" s="397">
        <v>0.877</v>
      </c>
      <c r="R164" s="397">
        <v>1.2596956521739131</v>
      </c>
      <c r="S164" s="397">
        <v>2.1373478260869563</v>
      </c>
      <c r="T164" s="397">
        <v>3.2123913043478258</v>
      </c>
      <c r="U164" s="397">
        <v>2.4234782608695657</v>
      </c>
      <c r="V164" s="397">
        <v>1.754826086956522</v>
      </c>
      <c r="W164" s="397">
        <v>7.3327272727272721</v>
      </c>
      <c r="X164" s="185"/>
    </row>
    <row r="165" spans="1:24">
      <c r="A165" s="61">
        <v>41944</v>
      </c>
      <c r="B165" s="262" t="s">
        <v>602</v>
      </c>
      <c r="C165" s="435" t="s">
        <v>602</v>
      </c>
      <c r="D165" s="262" t="s">
        <v>602</v>
      </c>
      <c r="E165" s="435" t="s">
        <v>602</v>
      </c>
      <c r="F165" s="201"/>
      <c r="G165" s="427">
        <v>0.02</v>
      </c>
      <c r="H165" s="12">
        <v>0.24</v>
      </c>
      <c r="I165" s="541">
        <f t="shared" si="5"/>
        <v>22</v>
      </c>
      <c r="J165" s="329"/>
      <c r="K165" s="397">
        <v>4.0545000000000009</v>
      </c>
      <c r="L165" s="397">
        <v>3.2748999999999997</v>
      </c>
      <c r="M165" s="397">
        <v>0.46955555555555567</v>
      </c>
      <c r="N165" s="397">
        <v>2.3206666666666664</v>
      </c>
      <c r="O165" s="397">
        <v>2.0065263157894737</v>
      </c>
      <c r="P165" s="397">
        <v>2.1291000000000002</v>
      </c>
      <c r="Q165" s="397">
        <v>0.79549999999999987</v>
      </c>
      <c r="R165" s="397">
        <v>1.1380000000000001</v>
      </c>
      <c r="S165" s="397">
        <v>2.0786000000000002</v>
      </c>
      <c r="T165" s="397">
        <v>3.1281500000000002</v>
      </c>
      <c r="U165" s="397">
        <v>2.2878500000000002</v>
      </c>
      <c r="V165" s="397">
        <v>1.5920999999999998</v>
      </c>
      <c r="W165" s="397">
        <v>8.1630000000000003</v>
      </c>
      <c r="X165" s="185"/>
    </row>
    <row r="166" spans="1:24">
      <c r="A166" s="61">
        <v>41974</v>
      </c>
      <c r="B166" s="262" t="s">
        <v>602</v>
      </c>
      <c r="C166" s="435" t="s">
        <v>602</v>
      </c>
      <c r="D166" s="262" t="s">
        <v>602</v>
      </c>
      <c r="E166" s="435" t="s">
        <v>602</v>
      </c>
      <c r="F166" s="201"/>
      <c r="G166" s="427">
        <v>0.03</v>
      </c>
      <c r="H166" s="12">
        <v>0.26</v>
      </c>
      <c r="I166" s="541">
        <f t="shared" si="5"/>
        <v>23</v>
      </c>
      <c r="J166" s="329"/>
      <c r="K166" s="397">
        <v>3.793409090909091</v>
      </c>
      <c r="L166" s="397">
        <v>2.9698571428571428</v>
      </c>
      <c r="M166" s="397">
        <v>0.38209523809523804</v>
      </c>
      <c r="N166" s="397">
        <v>2.2044545454545452</v>
      </c>
      <c r="O166" s="397">
        <v>1.8538095238095238</v>
      </c>
      <c r="P166" s="397">
        <v>1.8741428571428571</v>
      </c>
      <c r="Q166" s="397">
        <v>0.65763157894736834</v>
      </c>
      <c r="R166" s="397">
        <v>0.92461904761904756</v>
      </c>
      <c r="S166" s="397">
        <v>1.7722857142857145</v>
      </c>
      <c r="T166" s="397">
        <v>2.8085500000000003</v>
      </c>
      <c r="U166" s="397">
        <v>1.9906315789473681</v>
      </c>
      <c r="V166" s="397">
        <v>1.32595</v>
      </c>
      <c r="W166" s="397">
        <v>8.5139500000000012</v>
      </c>
      <c r="X166" s="185"/>
    </row>
    <row r="167" spans="1:24">
      <c r="A167" s="61">
        <v>42005</v>
      </c>
      <c r="B167" s="262" t="s">
        <v>602</v>
      </c>
      <c r="C167" s="435" t="s">
        <v>602</v>
      </c>
      <c r="D167" s="262" t="s">
        <v>602</v>
      </c>
      <c r="E167" s="435" t="s">
        <v>602</v>
      </c>
      <c r="F167" s="201"/>
      <c r="G167" s="427">
        <v>0.03</v>
      </c>
      <c r="H167" s="12">
        <v>0.3</v>
      </c>
      <c r="I167" s="541">
        <f t="shared" si="5"/>
        <v>27</v>
      </c>
      <c r="J167" s="329"/>
      <c r="K167" s="397">
        <v>3.4515000000000007</v>
      </c>
      <c r="L167" s="397">
        <v>2.6535500000000001</v>
      </c>
      <c r="M167" s="397">
        <v>0.26857894736842108</v>
      </c>
      <c r="N167" s="427">
        <v>1.8735999999999997</v>
      </c>
      <c r="O167" s="427">
        <v>1.5153000000000001</v>
      </c>
      <c r="P167" s="397">
        <v>1.5306499999999998</v>
      </c>
      <c r="Q167" s="397">
        <v>0.43945000000000001</v>
      </c>
      <c r="R167" s="397">
        <v>0.66930000000000001</v>
      </c>
      <c r="S167" s="397">
        <v>1.5337499999999999</v>
      </c>
      <c r="T167" s="397">
        <v>2.4876499999999995</v>
      </c>
      <c r="U167" s="397">
        <v>1.7360499999999994</v>
      </c>
      <c r="V167" s="397">
        <v>1.2335499999999997</v>
      </c>
      <c r="W167" s="397">
        <v>9.7308500000000002</v>
      </c>
      <c r="X167" s="185"/>
    </row>
    <row r="168" spans="1:24">
      <c r="A168" s="61">
        <v>42036</v>
      </c>
      <c r="B168" s="262" t="s">
        <v>602</v>
      </c>
      <c r="C168" s="435" t="s">
        <v>602</v>
      </c>
      <c r="D168" s="262" t="s">
        <v>602</v>
      </c>
      <c r="E168" s="435" t="s">
        <v>602</v>
      </c>
      <c r="F168" s="201"/>
      <c r="G168" s="427">
        <v>0.02</v>
      </c>
      <c r="H168" s="12">
        <v>0.3</v>
      </c>
      <c r="I168" s="541">
        <f t="shared" si="5"/>
        <v>27.999999999999996</v>
      </c>
      <c r="J168" s="329"/>
      <c r="K168" s="397">
        <v>3.2981578947368422</v>
      </c>
      <c r="L168" s="397">
        <v>2.5142999999999995</v>
      </c>
      <c r="M168" s="397">
        <v>0.37542105263157893</v>
      </c>
      <c r="N168" s="397">
        <v>1.9694210526315792</v>
      </c>
      <c r="O168" s="397">
        <v>1.384736842105263</v>
      </c>
      <c r="P168" s="397">
        <v>1.6787999999999996</v>
      </c>
      <c r="Q168" s="397">
        <v>0.35444999999999999</v>
      </c>
      <c r="R168" s="397">
        <v>0.5968500000000001</v>
      </c>
      <c r="S168" s="397">
        <v>1.4940999999999995</v>
      </c>
      <c r="T168" s="397">
        <v>2.3217000000000003</v>
      </c>
      <c r="U168" s="397">
        <v>1.597</v>
      </c>
      <c r="V168" s="397">
        <v>1.1286499999999999</v>
      </c>
      <c r="W168" s="397">
        <v>10.08878947368421</v>
      </c>
      <c r="X168" s="185"/>
    </row>
    <row r="169" spans="1:24">
      <c r="A169" s="61">
        <v>42064</v>
      </c>
      <c r="B169" s="262" t="s">
        <v>602</v>
      </c>
      <c r="C169" s="435" t="s">
        <v>602</v>
      </c>
      <c r="D169" s="262" t="s">
        <v>602</v>
      </c>
      <c r="E169" s="435" t="s">
        <v>602</v>
      </c>
      <c r="F169" s="201"/>
      <c r="G169" s="427">
        <v>0.03</v>
      </c>
      <c r="H169" s="12">
        <v>0.3</v>
      </c>
      <c r="I169" s="541">
        <f t="shared" si="5"/>
        <v>27</v>
      </c>
      <c r="J169" s="329"/>
      <c r="K169" s="397">
        <v>3.3265909090909087</v>
      </c>
      <c r="L169" s="397">
        <v>2.492</v>
      </c>
      <c r="M169" s="397">
        <v>0.38109090909090909</v>
      </c>
      <c r="N169" s="397">
        <v>2.0405909090909096</v>
      </c>
      <c r="O169" s="397">
        <v>1.4226818181818184</v>
      </c>
      <c r="P169" s="397">
        <v>1.6865000000000001</v>
      </c>
      <c r="Q169" s="397">
        <v>0.26113636363636367</v>
      </c>
      <c r="R169" s="397">
        <v>0.50640909090909092</v>
      </c>
      <c r="S169" s="397">
        <v>1.2552272727272726</v>
      </c>
      <c r="T169" s="397">
        <v>1.7420909090909091</v>
      </c>
      <c r="U169" s="397">
        <v>1.2848636363636361</v>
      </c>
      <c r="V169" s="397">
        <v>0.8145</v>
      </c>
      <c r="W169" s="397">
        <v>10.715363636363636</v>
      </c>
      <c r="X169" s="185"/>
    </row>
    <row r="170" spans="1:24">
      <c r="A170" s="61">
        <v>42095</v>
      </c>
      <c r="B170" s="262" t="s">
        <v>602</v>
      </c>
      <c r="C170" s="435" t="s">
        <v>602</v>
      </c>
      <c r="D170" s="262" t="s">
        <v>602</v>
      </c>
      <c r="E170" s="435" t="s">
        <v>602</v>
      </c>
      <c r="F170" s="201"/>
      <c r="G170" s="427">
        <v>0.02</v>
      </c>
      <c r="H170" s="12">
        <v>0.3</v>
      </c>
      <c r="I170" s="541">
        <f t="shared" si="5"/>
        <v>27.999999999999996</v>
      </c>
      <c r="J170" s="329"/>
      <c r="K170" s="397">
        <v>3.2771052631578952</v>
      </c>
      <c r="L170" s="397">
        <v>2.4229500000000002</v>
      </c>
      <c r="M170" s="397">
        <v>0.33195238095238105</v>
      </c>
      <c r="N170" s="397">
        <v>1.9231181818181822</v>
      </c>
      <c r="O170" s="397">
        <v>1.4136666666666664</v>
      </c>
      <c r="P170" s="397">
        <v>1.62825</v>
      </c>
      <c r="Q170" s="397">
        <v>0.16139999999999999</v>
      </c>
      <c r="R170" s="397">
        <v>0.43499999999999994</v>
      </c>
      <c r="S170" s="397">
        <v>1.33005</v>
      </c>
      <c r="T170" s="397">
        <v>1.8692500000000003</v>
      </c>
      <c r="U170" s="397">
        <v>1.3488499999999999</v>
      </c>
      <c r="V170" s="397">
        <v>0.73760000000000003</v>
      </c>
      <c r="W170" s="397">
        <v>12.063722222222221</v>
      </c>
      <c r="X170" s="185"/>
    </row>
    <row r="171" spans="1:24">
      <c r="A171" s="61">
        <v>42125</v>
      </c>
      <c r="B171" s="262" t="s">
        <v>602</v>
      </c>
      <c r="C171" s="435" t="s">
        <v>602</v>
      </c>
      <c r="D171" s="262" t="s">
        <v>602</v>
      </c>
      <c r="E171" s="435" t="s">
        <v>602</v>
      </c>
      <c r="F171" s="201"/>
      <c r="G171" s="457">
        <v>0.02</v>
      </c>
      <c r="H171" s="12">
        <v>0.3</v>
      </c>
      <c r="I171" s="541">
        <f t="shared" si="5"/>
        <v>27.999999999999996</v>
      </c>
      <c r="J171" s="329"/>
      <c r="K171" s="397">
        <v>3.6942857142857144</v>
      </c>
      <c r="L171" s="397">
        <v>2.89447619047619</v>
      </c>
      <c r="M171" s="397">
        <v>0.41188888888888886</v>
      </c>
      <c r="N171" s="397">
        <v>2.1924000000000001</v>
      </c>
      <c r="O171" s="397">
        <v>1.7473500000000002</v>
      </c>
      <c r="P171" s="397">
        <v>1.9272105263157893</v>
      </c>
      <c r="Q171" s="397">
        <v>0.59399999999999986</v>
      </c>
      <c r="R171" s="397">
        <v>0.88885000000000003</v>
      </c>
      <c r="S171" s="397">
        <v>1.7880500000000001</v>
      </c>
      <c r="T171" s="397">
        <v>2.41275</v>
      </c>
      <c r="U171" s="397">
        <v>1.8310000000000002</v>
      </c>
      <c r="V171" s="397">
        <v>1.25515</v>
      </c>
      <c r="W171" s="397">
        <v>11.059157894736844</v>
      </c>
      <c r="X171" s="185"/>
    </row>
    <row r="172" spans="1:24">
      <c r="A172" s="61">
        <v>42156</v>
      </c>
      <c r="B172" s="262" t="s">
        <v>602</v>
      </c>
      <c r="C172" s="435" t="s">
        <v>602</v>
      </c>
      <c r="D172" s="262" t="s">
        <v>602</v>
      </c>
      <c r="E172" s="435" t="s">
        <v>602</v>
      </c>
      <c r="F172" s="201"/>
      <c r="G172" s="457">
        <v>0.02</v>
      </c>
      <c r="H172" s="12">
        <v>0.31</v>
      </c>
      <c r="I172" s="541">
        <f t="shared" si="5"/>
        <v>28.999999999999996</v>
      </c>
      <c r="J172" s="329"/>
      <c r="K172" s="397">
        <v>3.7919047619047617</v>
      </c>
      <c r="L172" s="397">
        <v>2.9783809523809528</v>
      </c>
      <c r="M172" s="397">
        <v>0.46981818181818175</v>
      </c>
      <c r="N172" s="480">
        <v>2.3568636363636362</v>
      </c>
      <c r="O172" s="480">
        <v>1.7822727272727266</v>
      </c>
      <c r="P172" s="480">
        <v>2.0568181818181817</v>
      </c>
      <c r="Q172" s="480">
        <v>0.83340909090909099</v>
      </c>
      <c r="R172" s="480">
        <v>1.1996818181818183</v>
      </c>
      <c r="S172" s="480">
        <v>2.2133636363636362</v>
      </c>
      <c r="T172" s="480">
        <v>2.9322272727272729</v>
      </c>
      <c r="U172" s="480">
        <v>2.2118181818181819</v>
      </c>
      <c r="V172" s="480">
        <v>1.6529047619047619</v>
      </c>
      <c r="W172" s="480">
        <v>11.951047619047618</v>
      </c>
      <c r="X172" s="185"/>
    </row>
    <row r="173" spans="1:24">
      <c r="A173" s="61">
        <v>42186</v>
      </c>
      <c r="B173" s="262" t="s">
        <v>602</v>
      </c>
      <c r="C173" s="435" t="s">
        <v>602</v>
      </c>
      <c r="D173" s="262" t="s">
        <v>602</v>
      </c>
      <c r="E173" s="435" t="s">
        <v>602</v>
      </c>
      <c r="F173" s="201"/>
      <c r="G173" s="457">
        <v>0.03</v>
      </c>
      <c r="H173" s="457">
        <v>0.33</v>
      </c>
      <c r="I173" s="541">
        <f t="shared" si="5"/>
        <v>30.000000000000004</v>
      </c>
      <c r="J173" s="329"/>
      <c r="K173" s="397">
        <v>3.4915217391304356</v>
      </c>
      <c r="L173" s="397">
        <v>2.9146521739130433</v>
      </c>
      <c r="M173" s="397">
        <v>0.43963636363636366</v>
      </c>
      <c r="N173" s="397">
        <v>2.3152272727272725</v>
      </c>
      <c r="O173" s="397">
        <v>1.5734090909090908</v>
      </c>
      <c r="P173" s="397">
        <v>2.0129130434782612</v>
      </c>
      <c r="Q173" s="397">
        <v>0.75491304347826105</v>
      </c>
      <c r="R173" s="397">
        <v>1.113608695652174</v>
      </c>
      <c r="S173" s="397">
        <v>2.0666521739130435</v>
      </c>
      <c r="T173" s="397">
        <v>2.735217391304348</v>
      </c>
      <c r="U173" s="397">
        <v>2.0443478260869568</v>
      </c>
      <c r="V173" s="397">
        <v>1.4708260869565217</v>
      </c>
      <c r="W173" s="397">
        <v>13.53191304347826</v>
      </c>
      <c r="X173" s="185"/>
    </row>
    <row r="174" spans="1:24">
      <c r="A174" s="61">
        <v>42217</v>
      </c>
      <c r="B174" s="262" t="s">
        <v>602</v>
      </c>
      <c r="C174" s="435" t="s">
        <v>602</v>
      </c>
      <c r="D174" s="262" t="s">
        <v>602</v>
      </c>
      <c r="E174" s="435" t="s">
        <v>602</v>
      </c>
      <c r="F174" s="201"/>
      <c r="G174" s="457">
        <v>7.0000000000000007E-2</v>
      </c>
      <c r="H174" s="457">
        <v>0.33</v>
      </c>
      <c r="I174" s="541">
        <f t="shared" si="5"/>
        <v>26</v>
      </c>
      <c r="J174" s="329"/>
      <c r="K174" s="397">
        <v>3.3150000000000004</v>
      </c>
      <c r="L174" s="397">
        <v>2.7234285714285713</v>
      </c>
      <c r="M174" s="397">
        <v>0.38661904761904758</v>
      </c>
      <c r="N174" s="397">
        <v>2.1617142857142859</v>
      </c>
      <c r="O174" s="397">
        <v>1.3957000000000002</v>
      </c>
      <c r="P174" s="397">
        <v>1.8675500000000003</v>
      </c>
      <c r="Q174" s="397">
        <v>0.66533333333333344</v>
      </c>
      <c r="R174" s="397">
        <v>1.0012857142857139</v>
      </c>
      <c r="S174" s="397">
        <v>2.0165238095238101</v>
      </c>
      <c r="T174" s="397">
        <v>2.5121428571428575</v>
      </c>
      <c r="U174" s="397">
        <v>1.8516666666666666</v>
      </c>
      <c r="V174" s="397">
        <v>1.292</v>
      </c>
      <c r="W174" s="397">
        <v>10.295809523809524</v>
      </c>
      <c r="X174" s="185"/>
    </row>
    <row r="175" spans="1:24">
      <c r="A175" s="61">
        <v>42248</v>
      </c>
      <c r="B175" s="262" t="s">
        <v>602</v>
      </c>
      <c r="C175" s="435" t="s">
        <v>602</v>
      </c>
      <c r="D175" s="262" t="s">
        <v>602</v>
      </c>
      <c r="E175" s="435" t="s">
        <v>602</v>
      </c>
      <c r="F175" s="201"/>
      <c r="G175" s="457">
        <v>0.02</v>
      </c>
      <c r="H175" s="457">
        <v>0.33</v>
      </c>
      <c r="I175" s="541">
        <f t="shared" si="5"/>
        <v>31</v>
      </c>
      <c r="J175" s="329"/>
      <c r="K175" s="397">
        <v>3.3186363636363634</v>
      </c>
      <c r="L175" s="397">
        <v>2.6983181818181818</v>
      </c>
      <c r="M175" s="397">
        <v>0.36152631578947364</v>
      </c>
      <c r="N175" s="397">
        <v>2.1682857142857137</v>
      </c>
      <c r="O175" s="397">
        <v>1.4840476190476193</v>
      </c>
      <c r="P175" s="397">
        <v>1.8484545454545454</v>
      </c>
      <c r="Q175" s="397">
        <v>0.67886363636363634</v>
      </c>
      <c r="R175" s="397">
        <v>1.0046363636363635</v>
      </c>
      <c r="S175" s="397">
        <v>2.0507727272727272</v>
      </c>
      <c r="T175" s="397">
        <v>2.5860000000000003</v>
      </c>
      <c r="U175" s="397">
        <v>1.8368636363636364</v>
      </c>
      <c r="V175" s="397">
        <v>1.318772727272727</v>
      </c>
      <c r="W175" s="397">
        <v>8.7174090909090918</v>
      </c>
      <c r="X175" s="185"/>
    </row>
    <row r="176" spans="1:24">
      <c r="A176" s="61">
        <v>42278</v>
      </c>
      <c r="B176" s="262" t="s">
        <v>602</v>
      </c>
      <c r="C176" s="435" t="s">
        <v>602</v>
      </c>
      <c r="D176" s="262" t="s">
        <v>602</v>
      </c>
      <c r="E176" s="435" t="s">
        <v>602</v>
      </c>
      <c r="F176" s="201"/>
      <c r="G176" s="457">
        <v>0.02</v>
      </c>
      <c r="H176" s="457">
        <v>0.33</v>
      </c>
      <c r="I176" s="541">
        <f t="shared" ref="I176:I187" si="6">(H176-G176)*100</f>
        <v>31</v>
      </c>
      <c r="J176" s="329"/>
      <c r="K176" s="397">
        <v>3.3619047619047615</v>
      </c>
      <c r="L176" s="397">
        <v>2.6284090909090909</v>
      </c>
      <c r="M176" s="397">
        <v>0.31857142857142862</v>
      </c>
      <c r="N176" s="397">
        <v>2.05752380952381</v>
      </c>
      <c r="O176" s="397">
        <v>1.4676190476190476</v>
      </c>
      <c r="P176" s="397">
        <v>1.8131363636363635</v>
      </c>
      <c r="Q176" s="397">
        <v>0.54931818181818182</v>
      </c>
      <c r="R176" s="397">
        <v>0.86522727272727273</v>
      </c>
      <c r="S176" s="397">
        <v>1.7475909090909092</v>
      </c>
      <c r="T176" s="397">
        <v>2.4092272727272728</v>
      </c>
      <c r="U176" s="397">
        <v>1.5984090909090911</v>
      </c>
      <c r="V176" s="397">
        <v>1.1458181818181818</v>
      </c>
      <c r="W176" s="397">
        <v>7.9088571428571433</v>
      </c>
      <c r="X176" s="185"/>
    </row>
    <row r="177" spans="1:24">
      <c r="A177" s="61">
        <v>42309</v>
      </c>
      <c r="B177" s="262" t="s">
        <v>602</v>
      </c>
      <c r="C177" s="435" t="s">
        <v>602</v>
      </c>
      <c r="D177" s="262" t="s">
        <v>602</v>
      </c>
      <c r="E177" s="435" t="s">
        <v>602</v>
      </c>
      <c r="F177" s="201"/>
      <c r="G177" s="457">
        <v>0.12</v>
      </c>
      <c r="H177" s="457">
        <v>0.33</v>
      </c>
      <c r="I177" s="541">
        <f t="shared" si="6"/>
        <v>21.000000000000004</v>
      </c>
      <c r="J177" s="329"/>
      <c r="K177" s="397">
        <v>3.5326190476190469</v>
      </c>
      <c r="L177" s="397">
        <v>2.8621904761904764</v>
      </c>
      <c r="M177" s="397">
        <v>0.31268421052631584</v>
      </c>
      <c r="N177" s="397">
        <v>2.26078947368421</v>
      </c>
      <c r="O177" s="397">
        <v>1.6350500000000001</v>
      </c>
      <c r="P177" s="397">
        <v>1.940666666666667</v>
      </c>
      <c r="Q177" s="397">
        <v>0.55128571428571427</v>
      </c>
      <c r="R177" s="397">
        <v>0.88314285714285712</v>
      </c>
      <c r="S177" s="397">
        <v>1.7348095238095236</v>
      </c>
      <c r="T177" s="397">
        <v>2.5729523809523807</v>
      </c>
      <c r="U177" s="397">
        <v>1.5623809523809522</v>
      </c>
      <c r="V177" s="397">
        <v>1.0981571428571426</v>
      </c>
      <c r="W177" s="397">
        <v>7.4858095238095252</v>
      </c>
      <c r="X177" s="185"/>
    </row>
    <row r="178" spans="1:24">
      <c r="A178" s="61">
        <v>42339</v>
      </c>
      <c r="B178" s="262" t="s">
        <v>602</v>
      </c>
      <c r="C178" s="435" t="s">
        <v>602</v>
      </c>
      <c r="D178" s="262" t="s">
        <v>602</v>
      </c>
      <c r="E178" s="435" t="s">
        <v>602</v>
      </c>
      <c r="F178" s="201"/>
      <c r="G178" s="457">
        <v>0.23</v>
      </c>
      <c r="H178" s="457">
        <v>0.62</v>
      </c>
      <c r="I178" s="541">
        <f t="shared" si="6"/>
        <v>39</v>
      </c>
      <c r="J178" s="329"/>
      <c r="K178" s="397">
        <v>3.5821428571428577</v>
      </c>
      <c r="L178" s="397">
        <v>2.8317619047619047</v>
      </c>
      <c r="M178" s="397">
        <v>0.29999999999999993</v>
      </c>
      <c r="N178" s="397">
        <v>2.238909090909091</v>
      </c>
      <c r="O178" s="397">
        <v>1.4629047619047617</v>
      </c>
      <c r="P178" s="397">
        <v>1.8735714285714284</v>
      </c>
      <c r="Q178" s="397">
        <v>0.59069999999999989</v>
      </c>
      <c r="R178" s="397">
        <v>0.93181818181818199</v>
      </c>
      <c r="S178" s="397">
        <v>1.7156190476190476</v>
      </c>
      <c r="T178" s="397">
        <v>2.4886818181818189</v>
      </c>
      <c r="U178" s="397">
        <v>1.5898999999999999</v>
      </c>
      <c r="V178" s="397">
        <v>1.1182952380952382</v>
      </c>
      <c r="W178" s="397">
        <v>8.3399047619047622</v>
      </c>
      <c r="X178" s="185"/>
    </row>
    <row r="179" spans="1:24">
      <c r="A179" s="61">
        <v>42370</v>
      </c>
      <c r="B179" s="262" t="s">
        <v>602</v>
      </c>
      <c r="C179" s="435" t="s">
        <v>602</v>
      </c>
      <c r="D179" s="262" t="s">
        <v>602</v>
      </c>
      <c r="E179" s="435" t="s">
        <v>602</v>
      </c>
      <c r="F179" s="201"/>
      <c r="G179" s="457">
        <v>0.26</v>
      </c>
      <c r="H179" s="358">
        <v>0.7</v>
      </c>
      <c r="I179" s="541">
        <f t="shared" si="6"/>
        <v>43.999999999999993</v>
      </c>
      <c r="J179" s="329"/>
      <c r="K179" s="397">
        <v>3.3394736842105259</v>
      </c>
      <c r="L179" s="397">
        <v>2.7341578947368426</v>
      </c>
      <c r="M179" s="397">
        <v>0.22615789473684214</v>
      </c>
      <c r="N179" s="397">
        <v>2.0753684210526315</v>
      </c>
      <c r="O179" s="397">
        <v>1.2621000000000002</v>
      </c>
      <c r="P179" s="397">
        <v>1.7265499999999996</v>
      </c>
      <c r="Q179" s="397">
        <v>0.48621999999999999</v>
      </c>
      <c r="R179" s="397">
        <v>0.8428500000000001</v>
      </c>
      <c r="S179" s="397">
        <v>1.7198499999999999</v>
      </c>
      <c r="T179" s="397">
        <v>2.7098999999999998</v>
      </c>
      <c r="U179" s="397">
        <v>1.5470149999999998</v>
      </c>
      <c r="V179" s="397">
        <v>0.98042499999999999</v>
      </c>
      <c r="W179" s="397">
        <v>9.2056842105263144</v>
      </c>
      <c r="X179" s="185"/>
    </row>
    <row r="180" spans="1:24">
      <c r="A180" s="61">
        <v>42401</v>
      </c>
      <c r="B180" s="262" t="s">
        <v>602</v>
      </c>
      <c r="C180" s="435" t="s">
        <v>602</v>
      </c>
      <c r="D180" s="262" t="s">
        <v>602</v>
      </c>
      <c r="E180" s="435" t="s">
        <v>602</v>
      </c>
      <c r="F180" s="201"/>
      <c r="G180" s="457">
        <v>0.31</v>
      </c>
      <c r="H180" s="358">
        <v>0.67</v>
      </c>
      <c r="I180" s="541">
        <f t="shared" si="6"/>
        <v>36.000000000000007</v>
      </c>
      <c r="J180" s="329"/>
      <c r="K180" s="397">
        <v>3.0800000000000005</v>
      </c>
      <c r="L180" s="397">
        <v>2.4841904761904758</v>
      </c>
      <c r="M180" s="397">
        <v>2.4150000000000001E-2</v>
      </c>
      <c r="N180" s="397">
        <v>1.7768999999999999</v>
      </c>
      <c r="O180" s="397">
        <v>1.1258000000000004</v>
      </c>
      <c r="P180" s="397">
        <v>1.443238095238095</v>
      </c>
      <c r="Q180" s="397">
        <v>0.22928571428571431</v>
      </c>
      <c r="R180" s="397">
        <v>0.5922857142857143</v>
      </c>
      <c r="S180" s="397">
        <v>1.6696666666666669</v>
      </c>
      <c r="T180" s="397">
        <v>3.2284761904761905</v>
      </c>
      <c r="U180" s="397">
        <v>1.5661904761904761</v>
      </c>
      <c r="V180" s="397">
        <v>0.87421428571428572</v>
      </c>
      <c r="W180" s="397">
        <v>10.679380952380953</v>
      </c>
      <c r="X180" s="185"/>
    </row>
    <row r="181" spans="1:24">
      <c r="A181" s="61">
        <v>42430</v>
      </c>
      <c r="B181" s="262" t="s">
        <v>602</v>
      </c>
      <c r="C181" s="435" t="s">
        <v>602</v>
      </c>
      <c r="D181" s="262" t="s">
        <v>602</v>
      </c>
      <c r="E181" s="435" t="s">
        <v>602</v>
      </c>
      <c r="F181" s="201"/>
      <c r="G181" s="457">
        <v>0.28999999999999998</v>
      </c>
      <c r="H181" s="358">
        <v>0.65</v>
      </c>
      <c r="I181" s="541">
        <f t="shared" si="6"/>
        <v>36.000000000000007</v>
      </c>
      <c r="J181" s="329"/>
      <c r="K181" s="397">
        <v>3.0438095238095242</v>
      </c>
      <c r="L181" s="397">
        <v>2.5779047619047621</v>
      </c>
      <c r="M181" s="397">
        <v>-5.4318181818181821E-2</v>
      </c>
      <c r="N181" s="397">
        <v>1.8858181818181818</v>
      </c>
      <c r="O181" s="397">
        <v>1.2689545454545457</v>
      </c>
      <c r="P181" s="397">
        <v>1.47</v>
      </c>
      <c r="Q181" s="397">
        <v>0.22014285714285714</v>
      </c>
      <c r="R181" s="397">
        <v>0.5093333333333333</v>
      </c>
      <c r="S181" s="397">
        <v>1.5099047619047619</v>
      </c>
      <c r="T181" s="397">
        <v>2.8385714285714285</v>
      </c>
      <c r="U181" s="397">
        <v>1.3401380952380955</v>
      </c>
      <c r="V181" s="397">
        <v>0.84996666666666665</v>
      </c>
      <c r="W181" s="397">
        <v>9.310100000000002</v>
      </c>
      <c r="X181" s="185"/>
    </row>
    <row r="182" spans="1:24">
      <c r="A182" s="61">
        <v>42461</v>
      </c>
      <c r="B182" s="262" t="s">
        <v>602</v>
      </c>
      <c r="C182" s="435" t="s">
        <v>602</v>
      </c>
      <c r="D182" s="262" t="s">
        <v>602</v>
      </c>
      <c r="E182" s="435" t="s">
        <v>602</v>
      </c>
      <c r="G182" s="457">
        <v>0.23</v>
      </c>
      <c r="H182" s="358">
        <v>0.65</v>
      </c>
      <c r="I182" s="541">
        <f t="shared" si="6"/>
        <v>42.000000000000007</v>
      </c>
      <c r="J182" s="329"/>
      <c r="K182" s="397">
        <v>2.8850000000000007</v>
      </c>
      <c r="L182" s="397">
        <v>2.5254000000000003</v>
      </c>
      <c r="M182" s="397">
        <v>-8.614999999999999E-2</v>
      </c>
      <c r="N182" s="397">
        <v>1.7988095238095234</v>
      </c>
      <c r="O182" s="397">
        <v>1.3421904761904764</v>
      </c>
      <c r="P182" s="397">
        <v>1.4864761904761905</v>
      </c>
      <c r="Q182" s="397">
        <v>0.17804761904761907</v>
      </c>
      <c r="R182" s="397">
        <v>0.51423809523809527</v>
      </c>
      <c r="S182" s="397">
        <v>1.5453809523809521</v>
      </c>
      <c r="T182" s="397">
        <v>3.1262857142857143</v>
      </c>
      <c r="U182" s="397">
        <v>1.3864761904761906</v>
      </c>
      <c r="V182" s="397">
        <v>0.86157142857142877</v>
      </c>
      <c r="W182" s="397">
        <v>9.0023999999999997</v>
      </c>
      <c r="X182" s="185"/>
    </row>
    <row r="183" spans="1:24">
      <c r="A183" s="61">
        <v>42491</v>
      </c>
      <c r="B183" s="262" t="s">
        <v>602</v>
      </c>
      <c r="C183" s="435" t="s">
        <v>602</v>
      </c>
      <c r="D183" s="262" t="s">
        <v>602</v>
      </c>
      <c r="E183" s="435" t="s">
        <v>602</v>
      </c>
      <c r="G183" s="457">
        <v>0.27</v>
      </c>
      <c r="H183" s="358">
        <v>0.65</v>
      </c>
      <c r="I183" s="541">
        <f t="shared" si="6"/>
        <v>38</v>
      </c>
      <c r="J183" s="329"/>
      <c r="K183" s="397">
        <v>2.6934090909090909</v>
      </c>
      <c r="L183" s="397">
        <v>2.3272272727272725</v>
      </c>
      <c r="M183" s="397">
        <v>-0.10115789473684213</v>
      </c>
      <c r="N183" s="397">
        <v>1.8020476190476191</v>
      </c>
      <c r="O183" s="397">
        <v>1.3550476190476188</v>
      </c>
      <c r="P183" s="397">
        <v>1.4353</v>
      </c>
      <c r="Q183" s="397">
        <v>0.16095454545454541</v>
      </c>
      <c r="R183" s="397">
        <v>0.50945454545454549</v>
      </c>
      <c r="S183" s="397">
        <v>1.5670454545454546</v>
      </c>
      <c r="T183" s="397">
        <v>3.1447727272727275</v>
      </c>
      <c r="U183" s="397">
        <v>1.4560909090909091</v>
      </c>
      <c r="V183" s="397">
        <v>0.84428571428571408</v>
      </c>
      <c r="W183" s="397">
        <v>7.6072000000000006</v>
      </c>
      <c r="X183" s="185"/>
    </row>
    <row r="184" spans="1:24">
      <c r="A184" s="61">
        <v>42522</v>
      </c>
      <c r="B184" s="262" t="s">
        <v>602</v>
      </c>
      <c r="C184" s="435" t="s">
        <v>602</v>
      </c>
      <c r="D184" s="262" t="s">
        <v>602</v>
      </c>
      <c r="E184" s="435" t="s">
        <v>602</v>
      </c>
      <c r="G184" s="457">
        <v>0.27</v>
      </c>
      <c r="H184" s="358">
        <v>0.66</v>
      </c>
      <c r="I184" s="541">
        <f t="shared" si="6"/>
        <v>39</v>
      </c>
      <c r="J184" s="329"/>
      <c r="K184" s="397">
        <v>2.5285714285714289</v>
      </c>
      <c r="L184" s="397">
        <v>2.1282857142857141</v>
      </c>
      <c r="M184" s="397">
        <v>-0.15642857142857142</v>
      </c>
      <c r="N184" s="397">
        <v>1.6304761904761906</v>
      </c>
      <c r="O184" s="397">
        <v>1.1639523809523813</v>
      </c>
      <c r="P184" s="397">
        <v>1.174952380952381</v>
      </c>
      <c r="Q184" s="397">
        <v>9.157142857142855E-3</v>
      </c>
      <c r="R184" s="397">
        <v>0.38590476190476186</v>
      </c>
      <c r="S184" s="397">
        <v>1.465238095238095</v>
      </c>
      <c r="T184" s="397">
        <v>3.2049047619047624</v>
      </c>
      <c r="U184" s="397">
        <v>1.3749047619047621</v>
      </c>
      <c r="V184" s="397">
        <v>0.76800000000000002</v>
      </c>
      <c r="W184" s="397">
        <v>7.9286190476190468</v>
      </c>
      <c r="X184" s="185"/>
    </row>
    <row r="185" spans="1:24">
      <c r="A185" s="61">
        <v>42552</v>
      </c>
      <c r="B185" s="412"/>
      <c r="C185" s="865"/>
      <c r="D185" s="865"/>
      <c r="E185" s="865"/>
      <c r="G185" s="358">
        <v>0.3</v>
      </c>
      <c r="H185" s="358">
        <v>0.68</v>
      </c>
      <c r="I185" s="542">
        <f t="shared" si="6"/>
        <v>38.000000000000007</v>
      </c>
      <c r="J185" s="329"/>
      <c r="K185" s="397">
        <v>2.2895238095238093</v>
      </c>
      <c r="L185" s="397">
        <v>1.9351428571428566</v>
      </c>
      <c r="M185" s="397">
        <v>-0.24945000000000003</v>
      </c>
      <c r="N185" s="397">
        <v>1.49895</v>
      </c>
      <c r="O185" s="397">
        <v>1.0523</v>
      </c>
      <c r="P185" s="397">
        <v>0.79014285714285715</v>
      </c>
      <c r="Q185" s="397">
        <v>-9.2095238095238105E-2</v>
      </c>
      <c r="R185" s="397">
        <v>0.17138095238095238</v>
      </c>
      <c r="S185" s="397">
        <v>1.1515714285714287</v>
      </c>
      <c r="T185" s="397">
        <v>3.0570476190476188</v>
      </c>
      <c r="U185" s="397">
        <v>1.2291428571428569</v>
      </c>
      <c r="V185" s="397">
        <v>0.47052380952380946</v>
      </c>
      <c r="W185" s="397">
        <v>8.0010952380952371</v>
      </c>
      <c r="X185" s="185"/>
    </row>
    <row r="186" spans="1:24">
      <c r="A186" s="61">
        <v>42583</v>
      </c>
      <c r="B186" s="412"/>
      <c r="C186" s="865"/>
      <c r="D186" s="865"/>
      <c r="E186" s="865"/>
      <c r="G186" s="358">
        <v>0.3</v>
      </c>
      <c r="H186" s="358">
        <v>0.8</v>
      </c>
      <c r="I186" s="542">
        <f t="shared" si="6"/>
        <v>50</v>
      </c>
      <c r="J186" s="329"/>
      <c r="K186" s="397">
        <v>2.222826086956522</v>
      </c>
      <c r="L186" s="397">
        <v>1.9084782608695654</v>
      </c>
      <c r="M186" s="397">
        <v>-7.9727272727272716E-2</v>
      </c>
      <c r="N186" s="397">
        <v>1.5545217391304347</v>
      </c>
      <c r="O186" s="397">
        <v>1.0454545454545454</v>
      </c>
      <c r="P186" s="397">
        <v>0.60872727272727267</v>
      </c>
      <c r="Q186" s="397">
        <v>-7.334782608695653E-2</v>
      </c>
      <c r="R186" s="397">
        <v>0.1534347826086957</v>
      </c>
      <c r="S186" s="397">
        <v>0.97265217391304337</v>
      </c>
      <c r="T186" s="397">
        <v>2.9116956521739135</v>
      </c>
      <c r="U186" s="397">
        <v>1.1270454545454547</v>
      </c>
      <c r="V186" s="397">
        <v>0.40321739130434769</v>
      </c>
      <c r="W186" s="397">
        <v>8.219045454545455</v>
      </c>
      <c r="X186" s="185"/>
    </row>
    <row r="187" spans="1:24">
      <c r="A187" s="61">
        <v>42614</v>
      </c>
      <c r="B187" s="412"/>
      <c r="C187" s="865"/>
      <c r="D187" s="865"/>
      <c r="E187" s="865"/>
      <c r="G187" s="457">
        <v>0.28999999999999998</v>
      </c>
      <c r="H187" s="358">
        <v>0.93</v>
      </c>
      <c r="I187" s="542">
        <f t="shared" si="6"/>
        <v>64.000000000000014</v>
      </c>
      <c r="J187" s="329"/>
      <c r="K187" s="397">
        <v>2.4131818181818181</v>
      </c>
      <c r="L187" s="397">
        <v>2.046181818181819</v>
      </c>
      <c r="M187" s="397">
        <v>-4.0250000000000015E-2</v>
      </c>
      <c r="N187" s="397">
        <v>1.6289047619047619</v>
      </c>
      <c r="O187" s="397">
        <v>1.0874761904761905</v>
      </c>
      <c r="P187" s="397">
        <v>0.77050000000000007</v>
      </c>
      <c r="Q187" s="397">
        <v>-4.7681818181818179E-2</v>
      </c>
      <c r="R187" s="397">
        <v>0.18368181818181825</v>
      </c>
      <c r="S187" s="397">
        <v>0.99654545454545451</v>
      </c>
      <c r="T187" s="397">
        <v>3.2561363636363647</v>
      </c>
      <c r="U187" s="397">
        <v>1.2218636363636366</v>
      </c>
      <c r="V187" s="397">
        <v>0.41950000000000004</v>
      </c>
      <c r="W187" s="397">
        <v>8.3927727272727264</v>
      </c>
      <c r="X187" s="185"/>
    </row>
    <row r="188" spans="1:24">
      <c r="A188" s="61">
        <v>42644</v>
      </c>
      <c r="B188" s="412"/>
      <c r="C188" s="865"/>
      <c r="D188" s="865"/>
      <c r="E188" s="865"/>
      <c r="G188" s="457">
        <v>0.33</v>
      </c>
      <c r="H188" s="549" t="s">
        <v>808</v>
      </c>
      <c r="K188" s="397">
        <v>2.5655000000000001</v>
      </c>
      <c r="L188" s="397">
        <v>2.2587619047619039</v>
      </c>
      <c r="M188" s="397">
        <v>-5.6900000000000006E-2</v>
      </c>
      <c r="N188" s="397">
        <v>1.7577000000000003</v>
      </c>
      <c r="O188" s="397">
        <v>1.1674</v>
      </c>
      <c r="P188" s="397">
        <v>1.0432857142857141</v>
      </c>
      <c r="Q188" s="397">
        <v>4.0714285714285731E-2</v>
      </c>
      <c r="R188" s="397">
        <v>0.32871428571428574</v>
      </c>
      <c r="S188" s="397">
        <v>1.0937619047619049</v>
      </c>
      <c r="T188" s="397">
        <v>3.3257142857142861</v>
      </c>
      <c r="U188" s="397">
        <v>1.4279857142857142</v>
      </c>
      <c r="V188" s="397">
        <v>0.50395238095238104</v>
      </c>
      <c r="W188" s="397">
        <v>8.3729000000000031</v>
      </c>
    </row>
    <row r="189" spans="1:24">
      <c r="A189" s="61">
        <v>42675</v>
      </c>
      <c r="B189" s="412"/>
      <c r="C189" s="865"/>
      <c r="D189" s="865"/>
      <c r="E189" s="865"/>
      <c r="G189" s="457">
        <v>0.45</v>
      </c>
      <c r="H189" s="549" t="s">
        <v>808</v>
      </c>
      <c r="K189" s="397"/>
      <c r="L189" s="549" t="s">
        <v>808</v>
      </c>
      <c r="M189" s="397"/>
      <c r="N189" s="397"/>
      <c r="O189" s="397"/>
      <c r="P189" s="397"/>
      <c r="Q189" s="397"/>
      <c r="R189" s="397"/>
      <c r="S189" s="397"/>
      <c r="T189" s="397"/>
      <c r="U189" s="397"/>
      <c r="V189" s="397"/>
      <c r="W189" s="397"/>
    </row>
    <row r="190" spans="1:24">
      <c r="A190" s="61">
        <v>42705</v>
      </c>
      <c r="B190" s="412"/>
      <c r="C190" s="865"/>
      <c r="D190" s="865"/>
      <c r="E190" s="865"/>
      <c r="K190" s="397"/>
      <c r="L190" s="397"/>
      <c r="M190" s="397"/>
      <c r="N190" s="397"/>
      <c r="O190" s="397"/>
      <c r="P190" s="397"/>
      <c r="Q190" s="397"/>
      <c r="R190" s="397"/>
      <c r="S190" s="397"/>
      <c r="T190" s="397"/>
      <c r="U190" s="397"/>
      <c r="V190" s="397"/>
      <c r="W190" s="397"/>
    </row>
    <row r="191" spans="1:24">
      <c r="B191" s="412"/>
      <c r="C191" s="865"/>
      <c r="D191" s="865"/>
      <c r="E191" s="865"/>
      <c r="K191" s="397"/>
      <c r="L191" s="397"/>
      <c r="M191" s="397"/>
      <c r="N191" s="397"/>
      <c r="O191" s="397"/>
      <c r="P191" s="397"/>
      <c r="Q191" s="397"/>
      <c r="R191" s="397"/>
      <c r="S191" s="397"/>
      <c r="T191" s="397"/>
      <c r="U191" s="397"/>
      <c r="V191" s="397"/>
      <c r="W191" s="397"/>
    </row>
    <row r="192" spans="1:24">
      <c r="B192" s="412"/>
      <c r="C192" s="865"/>
      <c r="D192" s="865"/>
      <c r="E192" s="865"/>
      <c r="K192" s="397"/>
      <c r="L192" s="397"/>
      <c r="M192" s="397"/>
      <c r="N192" s="397"/>
      <c r="O192" s="397"/>
      <c r="P192" s="397"/>
      <c r="Q192" s="397"/>
      <c r="R192" s="397"/>
      <c r="S192" s="397"/>
      <c r="T192" s="397"/>
      <c r="U192" s="397"/>
      <c r="V192" s="397"/>
      <c r="W192" s="397"/>
    </row>
    <row r="193" spans="2:23">
      <c r="B193" s="412"/>
      <c r="C193" s="865"/>
      <c r="D193" s="865"/>
      <c r="E193" s="865"/>
      <c r="K193" s="397"/>
      <c r="L193" s="397"/>
      <c r="M193" s="397"/>
      <c r="N193" s="397"/>
      <c r="O193" s="397"/>
      <c r="P193" s="397"/>
      <c r="Q193" s="397"/>
      <c r="R193" s="397"/>
      <c r="S193" s="397"/>
      <c r="T193" s="397"/>
      <c r="U193" s="397"/>
      <c r="V193" s="397"/>
      <c r="W193" s="397"/>
    </row>
    <row r="194" spans="2:23">
      <c r="B194" s="412"/>
      <c r="C194" s="865"/>
      <c r="D194" s="865"/>
      <c r="E194" s="865"/>
      <c r="K194" s="397"/>
      <c r="L194" s="397"/>
      <c r="M194" s="397"/>
      <c r="N194" s="397"/>
      <c r="O194" s="397"/>
      <c r="P194" s="397"/>
      <c r="Q194" s="397"/>
      <c r="R194" s="397"/>
      <c r="S194" s="397"/>
      <c r="T194" s="397"/>
      <c r="U194" s="397"/>
      <c r="V194" s="397"/>
      <c r="W194" s="397"/>
    </row>
    <row r="195" spans="2:23">
      <c r="B195" s="412"/>
      <c r="C195" s="865"/>
      <c r="D195" s="865"/>
      <c r="E195" s="865"/>
      <c r="K195" s="397"/>
      <c r="L195" s="397"/>
      <c r="M195" s="397"/>
      <c r="N195" s="397"/>
      <c r="O195" s="397"/>
      <c r="P195" s="397"/>
      <c r="Q195" s="397"/>
      <c r="R195" s="397"/>
      <c r="S195" s="397"/>
      <c r="T195" s="397"/>
      <c r="U195" s="397"/>
      <c r="V195" s="397"/>
      <c r="W195" s="397"/>
    </row>
    <row r="196" spans="2:23">
      <c r="B196" s="412"/>
      <c r="C196" s="865"/>
      <c r="D196" s="865"/>
      <c r="E196" s="865"/>
      <c r="K196" s="397"/>
      <c r="L196" s="397"/>
      <c r="M196" s="397"/>
      <c r="N196" s="397"/>
      <c r="O196" s="397"/>
      <c r="P196" s="397"/>
      <c r="Q196" s="397"/>
      <c r="R196" s="397"/>
      <c r="S196" s="397"/>
      <c r="T196" s="397"/>
      <c r="U196" s="397"/>
      <c r="V196" s="397"/>
      <c r="W196" s="397"/>
    </row>
    <row r="197" spans="2:23">
      <c r="B197" s="412"/>
      <c r="C197" s="865"/>
      <c r="D197" s="865"/>
      <c r="E197" s="865"/>
      <c r="K197" s="397"/>
      <c r="L197" s="397"/>
      <c r="M197" s="397"/>
      <c r="N197" s="397"/>
      <c r="O197" s="397"/>
      <c r="P197" s="397"/>
      <c r="Q197" s="397"/>
      <c r="R197" s="397"/>
      <c r="S197" s="397"/>
      <c r="T197" s="397"/>
      <c r="U197" s="397"/>
      <c r="V197" s="397"/>
      <c r="W197" s="397"/>
    </row>
    <row r="198" spans="2:23">
      <c r="B198" s="412"/>
      <c r="C198" s="865"/>
      <c r="D198" s="865"/>
      <c r="E198" s="865"/>
      <c r="K198" s="397"/>
      <c r="L198" s="397"/>
      <c r="M198" s="397"/>
      <c r="N198" s="397"/>
      <c r="O198" s="397"/>
      <c r="P198" s="397"/>
      <c r="Q198" s="397"/>
      <c r="R198" s="397"/>
      <c r="S198" s="397"/>
      <c r="T198" s="397"/>
      <c r="U198" s="397"/>
      <c r="V198" s="397"/>
      <c r="W198" s="397"/>
    </row>
    <row r="199" spans="2:23">
      <c r="B199" s="412"/>
      <c r="C199" s="865"/>
      <c r="D199" s="865"/>
      <c r="E199" s="865"/>
      <c r="K199" s="408"/>
    </row>
    <row r="200" spans="2:23">
      <c r="B200" s="412"/>
      <c r="C200" s="865"/>
      <c r="D200" s="865"/>
      <c r="E200" s="865"/>
      <c r="K200" s="408"/>
    </row>
    <row r="201" spans="2:23">
      <c r="B201" s="412"/>
      <c r="C201" s="865"/>
      <c r="D201" s="865"/>
      <c r="E201" s="865"/>
      <c r="K201" s="408"/>
    </row>
    <row r="202" spans="2:23">
      <c r="B202" s="412"/>
      <c r="C202" s="865"/>
      <c r="D202" s="865"/>
      <c r="E202" s="865"/>
      <c r="K202" s="408"/>
    </row>
    <row r="203" spans="2:23">
      <c r="B203" s="412"/>
      <c r="C203" s="865"/>
      <c r="D203" s="865"/>
      <c r="E203" s="865"/>
      <c r="K203" s="408"/>
    </row>
    <row r="204" spans="2:23">
      <c r="B204" s="412"/>
      <c r="C204" s="865"/>
      <c r="D204" s="865"/>
      <c r="E204" s="865"/>
      <c r="K204" s="408"/>
    </row>
    <row r="205" spans="2:23">
      <c r="B205" s="412"/>
      <c r="C205" s="865"/>
      <c r="D205" s="865"/>
      <c r="E205" s="865"/>
      <c r="K205" s="408"/>
    </row>
    <row r="206" spans="2:23">
      <c r="B206" s="412"/>
      <c r="C206" s="865"/>
      <c r="D206" s="865"/>
      <c r="E206" s="865"/>
      <c r="K206" s="408"/>
    </row>
    <row r="207" spans="2:23">
      <c r="B207" s="412"/>
      <c r="C207" s="865"/>
      <c r="D207" s="865"/>
      <c r="E207" s="865"/>
      <c r="K207" s="408"/>
    </row>
    <row r="208" spans="2:23">
      <c r="B208" s="412"/>
      <c r="C208" s="865"/>
      <c r="D208" s="865"/>
      <c r="E208" s="865"/>
      <c r="K208" s="408"/>
    </row>
    <row r="209" spans="2:11">
      <c r="B209" s="412"/>
      <c r="C209" s="865"/>
      <c r="D209" s="865"/>
      <c r="E209" s="865"/>
      <c r="K209" s="408"/>
    </row>
    <row r="210" spans="2:11">
      <c r="B210" s="412"/>
      <c r="C210" s="865"/>
      <c r="D210" s="865"/>
      <c r="E210" s="865"/>
      <c r="K210" s="408"/>
    </row>
    <row r="211" spans="2:11">
      <c r="B211" s="412"/>
      <c r="C211" s="865"/>
      <c r="D211" s="865"/>
      <c r="E211" s="865"/>
      <c r="K211" s="408"/>
    </row>
    <row r="212" spans="2:11">
      <c r="B212" s="412"/>
      <c r="C212" s="865"/>
      <c r="D212" s="865"/>
      <c r="E212" s="865"/>
      <c r="K212" s="408"/>
    </row>
    <row r="213" spans="2:11">
      <c r="B213" s="412"/>
      <c r="C213" s="865"/>
      <c r="D213" s="865"/>
      <c r="E213" s="865"/>
      <c r="K213" s="408"/>
    </row>
    <row r="214" spans="2:11">
      <c r="B214" s="412"/>
      <c r="C214" s="865"/>
      <c r="D214" s="865"/>
      <c r="E214" s="865"/>
      <c r="K214" s="408"/>
    </row>
    <row r="215" spans="2:11">
      <c r="B215" s="412"/>
      <c r="C215" s="865"/>
      <c r="D215" s="865"/>
      <c r="E215" s="865"/>
      <c r="K215" s="408"/>
    </row>
    <row r="216" spans="2:11">
      <c r="B216" s="412"/>
      <c r="C216" s="865"/>
      <c r="D216" s="865"/>
      <c r="E216" s="865"/>
    </row>
    <row r="217" spans="2:11">
      <c r="B217" s="412"/>
      <c r="C217" s="865"/>
      <c r="D217" s="865"/>
      <c r="E217" s="865"/>
    </row>
    <row r="218" spans="2:11">
      <c r="B218" s="412"/>
      <c r="C218" s="865"/>
      <c r="D218" s="865"/>
      <c r="E218" s="865"/>
    </row>
    <row r="219" spans="2:11">
      <c r="B219" s="412"/>
      <c r="C219" s="865"/>
      <c r="D219" s="865"/>
      <c r="E219" s="865"/>
    </row>
    <row r="220" spans="2:11">
      <c r="B220" s="412"/>
      <c r="C220" s="865"/>
      <c r="D220" s="865"/>
      <c r="E220" s="865"/>
    </row>
    <row r="221" spans="2:11">
      <c r="B221" s="412"/>
      <c r="C221" s="865"/>
      <c r="D221" s="865"/>
      <c r="E221" s="865"/>
    </row>
    <row r="222" spans="2:11">
      <c r="B222" s="412"/>
      <c r="C222" s="865"/>
      <c r="D222" s="865"/>
      <c r="E222" s="865"/>
    </row>
    <row r="223" spans="2:11">
      <c r="B223" s="412"/>
      <c r="C223" s="865"/>
      <c r="D223" s="865"/>
      <c r="E223" s="865"/>
    </row>
    <row r="224" spans="2:11">
      <c r="B224" s="412"/>
      <c r="C224" s="865"/>
      <c r="D224" s="865"/>
      <c r="E224" s="865"/>
    </row>
    <row r="225" spans="2:5">
      <c r="B225" s="412"/>
      <c r="C225" s="865"/>
      <c r="D225" s="865"/>
      <c r="E225" s="865"/>
    </row>
    <row r="226" spans="2:5">
      <c r="B226" s="412"/>
      <c r="C226" s="865"/>
      <c r="D226" s="865"/>
      <c r="E226" s="865"/>
    </row>
    <row r="227" spans="2:5">
      <c r="B227" s="412"/>
      <c r="C227" s="865"/>
      <c r="D227" s="865"/>
      <c r="E227" s="865"/>
    </row>
    <row r="228" spans="2:5">
      <c r="B228" s="412"/>
      <c r="C228" s="865"/>
      <c r="D228" s="865"/>
      <c r="E228" s="865"/>
    </row>
    <row r="229" spans="2:5">
      <c r="B229" s="412"/>
      <c r="C229" s="865"/>
      <c r="D229" s="865"/>
      <c r="E229" s="865"/>
    </row>
    <row r="230" spans="2:5">
      <c r="B230" s="412"/>
      <c r="C230" s="865"/>
      <c r="D230" s="865"/>
      <c r="E230" s="865"/>
    </row>
    <row r="231" spans="2:5">
      <c r="B231" s="412"/>
      <c r="C231" s="865"/>
      <c r="D231" s="865"/>
      <c r="E231" s="865"/>
    </row>
    <row r="232" spans="2:5">
      <c r="B232" s="412"/>
      <c r="C232" s="865"/>
      <c r="D232" s="865"/>
      <c r="E232" s="865"/>
    </row>
    <row r="233" spans="2:5">
      <c r="B233" s="412"/>
      <c r="C233" s="865"/>
      <c r="D233" s="865"/>
      <c r="E233" s="865"/>
    </row>
    <row r="234" spans="2:5">
      <c r="B234" s="412"/>
      <c r="C234" s="865"/>
      <c r="D234" s="865"/>
      <c r="E234" s="865"/>
    </row>
    <row r="235" spans="2:5">
      <c r="B235" s="412"/>
      <c r="C235" s="865"/>
      <c r="D235" s="865"/>
      <c r="E235" s="865"/>
    </row>
    <row r="236" spans="2:5">
      <c r="B236" s="412"/>
      <c r="C236" s="865"/>
      <c r="D236" s="865"/>
      <c r="E236" s="865"/>
    </row>
    <row r="237" spans="2:5">
      <c r="B237" s="412"/>
      <c r="C237" s="865"/>
      <c r="D237" s="865"/>
      <c r="E237" s="865"/>
    </row>
    <row r="238" spans="2:5">
      <c r="B238" s="412"/>
      <c r="C238" s="865"/>
      <c r="D238" s="865"/>
      <c r="E238" s="865"/>
    </row>
    <row r="239" spans="2:5">
      <c r="B239" s="412"/>
      <c r="C239" s="865"/>
      <c r="D239" s="865"/>
      <c r="E239" s="865"/>
    </row>
    <row r="240" spans="2:5">
      <c r="B240" s="412"/>
      <c r="C240" s="865"/>
      <c r="D240" s="865"/>
      <c r="E240" s="865"/>
    </row>
    <row r="241" spans="2:5">
      <c r="B241" s="412"/>
      <c r="C241" s="865"/>
      <c r="D241" s="865"/>
      <c r="E241" s="865"/>
    </row>
    <row r="242" spans="2:5">
      <c r="B242" s="412"/>
      <c r="C242" s="865"/>
      <c r="D242" s="865"/>
      <c r="E242" s="865"/>
    </row>
    <row r="243" spans="2:5">
      <c r="B243" s="412"/>
      <c r="C243" s="865"/>
      <c r="D243" s="865"/>
      <c r="E243" s="865"/>
    </row>
    <row r="244" spans="2:5">
      <c r="B244" s="412"/>
      <c r="C244" s="865"/>
      <c r="D244" s="865"/>
      <c r="E244" s="865"/>
    </row>
    <row r="245" spans="2:5">
      <c r="B245" s="412"/>
      <c r="C245" s="865"/>
      <c r="D245" s="865"/>
      <c r="E245" s="865"/>
    </row>
    <row r="246" spans="2:5">
      <c r="B246" s="412"/>
      <c r="C246" s="865"/>
      <c r="D246" s="865"/>
      <c r="E246" s="865"/>
    </row>
    <row r="247" spans="2:5">
      <c r="B247" s="412"/>
      <c r="C247" s="865"/>
      <c r="D247" s="865"/>
      <c r="E247" s="865"/>
    </row>
    <row r="248" spans="2:5">
      <c r="B248" s="412"/>
      <c r="C248" s="865"/>
      <c r="D248" s="865"/>
      <c r="E248" s="865"/>
    </row>
    <row r="249" spans="2:5">
      <c r="B249" s="412"/>
      <c r="C249" s="865"/>
      <c r="D249" s="865"/>
      <c r="E249" s="865"/>
    </row>
    <row r="250" spans="2:5">
      <c r="B250" s="412"/>
      <c r="C250" s="865"/>
      <c r="D250" s="865"/>
      <c r="E250" s="865"/>
    </row>
    <row r="251" spans="2:5">
      <c r="B251" s="412"/>
      <c r="C251" s="865"/>
      <c r="D251" s="865"/>
      <c r="E251" s="865"/>
    </row>
    <row r="252" spans="2:5">
      <c r="B252" s="412"/>
      <c r="C252" s="865"/>
      <c r="D252" s="865"/>
      <c r="E252" s="865"/>
    </row>
    <row r="253" spans="2:5">
      <c r="B253" s="412"/>
      <c r="C253" s="865"/>
      <c r="D253" s="865"/>
      <c r="E253" s="865"/>
    </row>
    <row r="254" spans="2:5">
      <c r="B254" s="412"/>
      <c r="C254" s="865"/>
      <c r="D254" s="865"/>
      <c r="E254" s="865"/>
    </row>
    <row r="255" spans="2:5">
      <c r="B255" s="412"/>
      <c r="C255" s="865"/>
      <c r="D255" s="865"/>
      <c r="E255" s="865"/>
    </row>
    <row r="256" spans="2:5">
      <c r="B256" s="412"/>
      <c r="C256" s="865"/>
      <c r="D256" s="865"/>
      <c r="E256" s="865"/>
    </row>
    <row r="257" spans="2:5">
      <c r="B257" s="412"/>
      <c r="C257" s="865"/>
      <c r="D257" s="865"/>
      <c r="E257" s="865"/>
    </row>
    <row r="258" spans="2:5">
      <c r="B258" s="412"/>
      <c r="C258" s="865"/>
      <c r="D258" s="865"/>
      <c r="E258" s="865"/>
    </row>
    <row r="259" spans="2:5">
      <c r="B259" s="412"/>
      <c r="C259" s="865"/>
      <c r="D259" s="865"/>
      <c r="E259" s="865"/>
    </row>
    <row r="260" spans="2:5">
      <c r="B260" s="412"/>
      <c r="C260" s="865"/>
      <c r="D260" s="865"/>
      <c r="E260" s="865"/>
    </row>
    <row r="261" spans="2:5">
      <c r="B261" s="412"/>
      <c r="C261" s="865"/>
      <c r="D261" s="865"/>
      <c r="E261" s="865"/>
    </row>
    <row r="262" spans="2:5">
      <c r="B262" s="412"/>
      <c r="C262" s="865"/>
      <c r="D262" s="865"/>
      <c r="E262" s="865"/>
    </row>
    <row r="263" spans="2:5">
      <c r="B263" s="412"/>
      <c r="C263" s="865"/>
      <c r="D263" s="865"/>
      <c r="E263" s="865"/>
    </row>
    <row r="264" spans="2:5">
      <c r="B264" s="412"/>
      <c r="C264" s="865"/>
      <c r="D264" s="865"/>
      <c r="E264" s="865"/>
    </row>
    <row r="265" spans="2:5">
      <c r="B265" s="412"/>
      <c r="C265" s="865"/>
      <c r="D265" s="865"/>
      <c r="E265" s="865"/>
    </row>
    <row r="266" spans="2:5">
      <c r="B266" s="412"/>
      <c r="C266" s="865"/>
      <c r="D266" s="865"/>
      <c r="E266" s="865"/>
    </row>
    <row r="267" spans="2:5">
      <c r="B267" s="412"/>
      <c r="C267" s="865"/>
      <c r="D267" s="865"/>
      <c r="E267" s="865"/>
    </row>
    <row r="268" spans="2:5">
      <c r="B268" s="412"/>
      <c r="C268" s="865"/>
      <c r="D268" s="865"/>
      <c r="E268" s="865"/>
    </row>
    <row r="269" spans="2:5">
      <c r="B269" s="412"/>
      <c r="C269" s="865"/>
      <c r="D269" s="865"/>
      <c r="E269" s="865"/>
    </row>
    <row r="270" spans="2:5">
      <c r="B270" s="412"/>
      <c r="C270" s="865"/>
      <c r="D270" s="865"/>
      <c r="E270" s="865"/>
    </row>
    <row r="271" spans="2:5">
      <c r="B271" s="412"/>
      <c r="C271" s="865"/>
      <c r="D271" s="865"/>
      <c r="E271" s="865"/>
    </row>
    <row r="272" spans="2:5">
      <c r="B272" s="412"/>
      <c r="C272" s="865"/>
      <c r="D272" s="865"/>
      <c r="E272" s="865"/>
    </row>
    <row r="273" spans="2:5">
      <c r="B273" s="412"/>
      <c r="C273" s="865"/>
      <c r="D273" s="865"/>
      <c r="E273" s="865"/>
    </row>
    <row r="274" spans="2:5">
      <c r="B274" s="412"/>
      <c r="C274" s="865"/>
      <c r="D274" s="865"/>
      <c r="E274" s="865"/>
    </row>
    <row r="275" spans="2:5">
      <c r="B275" s="412"/>
      <c r="C275" s="865"/>
      <c r="D275" s="865"/>
      <c r="E275" s="865"/>
    </row>
    <row r="276" spans="2:5">
      <c r="B276" s="412"/>
      <c r="C276" s="865"/>
      <c r="D276" s="865"/>
      <c r="E276" s="865"/>
    </row>
    <row r="277" spans="2:5">
      <c r="B277" s="412"/>
      <c r="C277" s="865"/>
      <c r="D277" s="865"/>
      <c r="E277" s="865"/>
    </row>
    <row r="278" spans="2:5">
      <c r="B278" s="412"/>
      <c r="C278" s="865"/>
      <c r="D278" s="865"/>
      <c r="E278" s="865"/>
    </row>
    <row r="279" spans="2:5">
      <c r="B279" s="412"/>
      <c r="C279" s="865"/>
      <c r="D279" s="865"/>
      <c r="E279" s="865"/>
    </row>
    <row r="280" spans="2:5">
      <c r="B280" s="412"/>
      <c r="C280" s="865"/>
      <c r="D280" s="865"/>
      <c r="E280" s="865"/>
    </row>
    <row r="281" spans="2:5">
      <c r="B281" s="412"/>
      <c r="C281" s="865"/>
      <c r="D281" s="865"/>
      <c r="E281" s="865"/>
    </row>
    <row r="282" spans="2:5">
      <c r="B282" s="412"/>
      <c r="C282" s="865"/>
      <c r="D282" s="865"/>
      <c r="E282" s="865"/>
    </row>
    <row r="283" spans="2:5">
      <c r="B283" s="412"/>
      <c r="C283" s="865"/>
      <c r="D283" s="865"/>
      <c r="E283" s="865"/>
    </row>
    <row r="284" spans="2:5">
      <c r="B284" s="412"/>
      <c r="C284" s="865"/>
      <c r="D284" s="865"/>
      <c r="E284" s="865"/>
    </row>
    <row r="285" spans="2:5">
      <c r="B285" s="412"/>
      <c r="C285" s="865"/>
      <c r="D285" s="865"/>
      <c r="E285" s="865"/>
    </row>
    <row r="286" spans="2:5">
      <c r="B286" s="412"/>
      <c r="C286" s="865"/>
      <c r="D286" s="865"/>
      <c r="E286" s="865"/>
    </row>
    <row r="287" spans="2:5">
      <c r="B287" s="412"/>
      <c r="C287" s="865"/>
      <c r="D287" s="865"/>
      <c r="E287" s="865"/>
    </row>
    <row r="288" spans="2:5">
      <c r="B288" s="412"/>
      <c r="C288" s="865"/>
      <c r="D288" s="865"/>
      <c r="E288" s="865"/>
    </row>
    <row r="289" spans="2:5">
      <c r="B289" s="412"/>
      <c r="C289" s="865"/>
      <c r="D289" s="865"/>
      <c r="E289" s="865"/>
    </row>
    <row r="290" spans="2:5">
      <c r="B290" s="412"/>
      <c r="C290" s="865"/>
      <c r="D290" s="865"/>
      <c r="E290" s="865"/>
    </row>
    <row r="291" spans="2:5">
      <c r="B291" s="412"/>
      <c r="C291" s="865"/>
      <c r="D291" s="865"/>
      <c r="E291" s="865"/>
    </row>
    <row r="292" spans="2:5">
      <c r="B292" s="412"/>
      <c r="C292" s="865"/>
      <c r="D292" s="865"/>
      <c r="E292" s="865"/>
    </row>
    <row r="293" spans="2:5">
      <c r="B293" s="412"/>
      <c r="C293" s="865"/>
      <c r="D293" s="865"/>
      <c r="E293" s="865"/>
    </row>
    <row r="294" spans="2:5">
      <c r="B294" s="412"/>
      <c r="C294" s="865"/>
      <c r="D294" s="865"/>
      <c r="E294" s="865"/>
    </row>
    <row r="295" spans="2:5">
      <c r="B295" s="412"/>
      <c r="C295" s="865"/>
      <c r="D295" s="865"/>
      <c r="E295" s="865"/>
    </row>
    <row r="296" spans="2:5">
      <c r="B296" s="412"/>
      <c r="C296" s="865"/>
      <c r="D296" s="865"/>
      <c r="E296" s="865"/>
    </row>
    <row r="297" spans="2:5">
      <c r="B297" s="412"/>
      <c r="C297" s="865"/>
      <c r="D297" s="865"/>
      <c r="E297" s="865"/>
    </row>
    <row r="298" spans="2:5">
      <c r="B298" s="412"/>
      <c r="C298" s="865"/>
      <c r="D298" s="865"/>
      <c r="E298" s="865"/>
    </row>
    <row r="299" spans="2:5">
      <c r="B299" s="412"/>
      <c r="C299" s="865"/>
      <c r="D299" s="865"/>
      <c r="E299" s="865"/>
    </row>
    <row r="300" spans="2:5">
      <c r="B300" s="412"/>
      <c r="C300" s="865"/>
      <c r="D300" s="865"/>
      <c r="E300" s="865"/>
    </row>
    <row r="301" spans="2:5">
      <c r="B301" s="412"/>
      <c r="C301" s="865"/>
      <c r="D301" s="865"/>
      <c r="E301" s="865"/>
    </row>
    <row r="302" spans="2:5">
      <c r="B302" s="412"/>
      <c r="C302" s="865"/>
      <c r="D302" s="865"/>
      <c r="E302" s="865"/>
    </row>
    <row r="303" spans="2:5">
      <c r="B303" s="412"/>
      <c r="C303" s="865"/>
      <c r="D303" s="865"/>
      <c r="E303" s="865"/>
    </row>
    <row r="304" spans="2:5">
      <c r="B304" s="412"/>
      <c r="C304" s="865"/>
      <c r="D304" s="865"/>
      <c r="E304" s="865"/>
    </row>
    <row r="305" spans="2:5">
      <c r="B305" s="412"/>
      <c r="C305" s="865"/>
      <c r="D305" s="865"/>
      <c r="E305" s="865"/>
    </row>
    <row r="306" spans="2:5">
      <c r="B306" s="412"/>
      <c r="C306" s="865"/>
      <c r="D306" s="865"/>
      <c r="E306" s="865"/>
    </row>
    <row r="307" spans="2:5">
      <c r="B307" s="412"/>
      <c r="C307" s="865"/>
      <c r="D307" s="865"/>
      <c r="E307" s="865"/>
    </row>
    <row r="308" spans="2:5">
      <c r="B308" s="412"/>
      <c r="C308" s="865"/>
      <c r="D308" s="865"/>
      <c r="E308" s="865"/>
    </row>
    <row r="309" spans="2:5">
      <c r="B309" s="412"/>
      <c r="C309" s="865"/>
      <c r="D309" s="865"/>
      <c r="E309" s="865"/>
    </row>
    <row r="310" spans="2:5">
      <c r="B310" s="412"/>
      <c r="C310" s="865"/>
      <c r="D310" s="865"/>
      <c r="E310" s="865"/>
    </row>
    <row r="311" spans="2:5">
      <c r="B311" s="412"/>
      <c r="C311" s="865"/>
      <c r="D311" s="865"/>
      <c r="E311" s="865"/>
    </row>
    <row r="312" spans="2:5">
      <c r="B312" s="412"/>
      <c r="C312" s="865"/>
      <c r="D312" s="865"/>
      <c r="E312" s="865"/>
    </row>
    <row r="313" spans="2:5">
      <c r="B313" s="412"/>
      <c r="C313" s="865"/>
      <c r="D313" s="865"/>
      <c r="E313" s="865"/>
    </row>
    <row r="314" spans="2:5">
      <c r="B314" s="412"/>
      <c r="C314" s="865"/>
      <c r="D314" s="865"/>
      <c r="E314" s="865"/>
    </row>
    <row r="315" spans="2:5">
      <c r="B315" s="412"/>
      <c r="C315" s="865"/>
      <c r="D315" s="865"/>
      <c r="E315" s="865"/>
    </row>
    <row r="316" spans="2:5">
      <c r="B316" s="412"/>
      <c r="C316" s="865"/>
      <c r="D316" s="865"/>
      <c r="E316" s="865"/>
    </row>
    <row r="317" spans="2:5">
      <c r="B317" s="412"/>
      <c r="C317" s="865"/>
      <c r="D317" s="865"/>
      <c r="E317" s="865"/>
    </row>
    <row r="318" spans="2:5">
      <c r="B318" s="412"/>
      <c r="C318" s="865"/>
      <c r="D318" s="865"/>
      <c r="E318" s="865"/>
    </row>
    <row r="319" spans="2:5">
      <c r="B319" s="412"/>
      <c r="C319" s="865"/>
      <c r="D319" s="865"/>
      <c r="E319" s="865"/>
    </row>
    <row r="320" spans="2:5">
      <c r="B320" s="412"/>
      <c r="C320" s="865"/>
      <c r="D320" s="865"/>
      <c r="E320" s="865"/>
    </row>
    <row r="321" spans="2:5">
      <c r="B321" s="412"/>
      <c r="C321" s="865"/>
      <c r="D321" s="865"/>
      <c r="E321" s="865"/>
    </row>
    <row r="322" spans="2:5">
      <c r="B322" s="412"/>
      <c r="C322" s="865"/>
      <c r="D322" s="865"/>
      <c r="E322" s="865"/>
    </row>
    <row r="323" spans="2:5">
      <c r="B323" s="412"/>
      <c r="C323" s="865"/>
      <c r="D323" s="865"/>
      <c r="E323" s="865"/>
    </row>
    <row r="324" spans="2:5">
      <c r="B324" s="412"/>
      <c r="C324" s="865"/>
      <c r="D324" s="865"/>
      <c r="E324" s="865"/>
    </row>
    <row r="325" spans="2:5">
      <c r="B325" s="412"/>
      <c r="C325" s="865"/>
      <c r="D325" s="865"/>
      <c r="E325" s="865"/>
    </row>
    <row r="326" spans="2:5">
      <c r="B326" s="412"/>
      <c r="C326" s="865"/>
      <c r="D326" s="865"/>
      <c r="E326" s="865"/>
    </row>
    <row r="327" spans="2:5">
      <c r="B327" s="412"/>
      <c r="C327" s="865"/>
      <c r="D327" s="865"/>
      <c r="E327" s="865"/>
    </row>
    <row r="328" spans="2:5">
      <c r="B328" s="412"/>
      <c r="C328" s="865"/>
      <c r="D328" s="865"/>
      <c r="E328" s="865"/>
    </row>
    <row r="329" spans="2:5">
      <c r="B329" s="412"/>
      <c r="C329" s="865"/>
      <c r="D329" s="865"/>
      <c r="E329" s="865"/>
    </row>
    <row r="330" spans="2:5">
      <c r="B330" s="412"/>
      <c r="C330" s="865"/>
      <c r="D330" s="865"/>
      <c r="E330" s="865"/>
    </row>
    <row r="331" spans="2:5">
      <c r="B331" s="412"/>
      <c r="C331" s="865"/>
      <c r="D331" s="865"/>
      <c r="E331" s="865"/>
    </row>
    <row r="332" spans="2:5">
      <c r="B332" s="412"/>
      <c r="C332" s="865"/>
      <c r="D332" s="865"/>
      <c r="E332" s="865"/>
    </row>
    <row r="333" spans="2:5">
      <c r="B333" s="412"/>
      <c r="C333" s="865"/>
      <c r="D333" s="865"/>
      <c r="E333" s="865"/>
    </row>
    <row r="334" spans="2:5">
      <c r="B334" s="412"/>
      <c r="C334" s="865"/>
      <c r="D334" s="865"/>
      <c r="E334" s="865"/>
    </row>
    <row r="335" spans="2:5">
      <c r="B335" s="412"/>
      <c r="C335" s="865"/>
      <c r="D335" s="865"/>
      <c r="E335" s="865"/>
    </row>
    <row r="336" spans="2:5">
      <c r="B336" s="412"/>
      <c r="C336" s="865"/>
      <c r="D336" s="865"/>
      <c r="E336" s="865"/>
    </row>
    <row r="337" spans="2:5">
      <c r="B337" s="412"/>
      <c r="C337" s="865"/>
      <c r="D337" s="865"/>
      <c r="E337" s="865"/>
    </row>
    <row r="338" spans="2:5">
      <c r="B338" s="412"/>
      <c r="C338" s="865"/>
      <c r="D338" s="865"/>
      <c r="E338" s="865"/>
    </row>
    <row r="339" spans="2:5">
      <c r="B339" s="412"/>
      <c r="C339" s="865"/>
      <c r="D339" s="865"/>
      <c r="E339" s="865"/>
    </row>
    <row r="340" spans="2:5">
      <c r="B340" s="412"/>
      <c r="C340" s="865"/>
      <c r="D340" s="865"/>
      <c r="E340" s="865"/>
    </row>
    <row r="341" spans="2:5">
      <c r="B341" s="412"/>
      <c r="C341" s="865"/>
      <c r="D341" s="865"/>
      <c r="E341" s="865"/>
    </row>
    <row r="342" spans="2:5">
      <c r="B342" s="412"/>
      <c r="C342" s="865"/>
      <c r="D342" s="865"/>
      <c r="E342" s="865"/>
    </row>
    <row r="343" spans="2:5">
      <c r="B343" s="412"/>
      <c r="C343" s="865"/>
      <c r="D343" s="865"/>
      <c r="E343" s="865"/>
    </row>
    <row r="344" spans="2:5">
      <c r="B344" s="412"/>
      <c r="C344" s="865"/>
      <c r="D344" s="865"/>
      <c r="E344" s="865"/>
    </row>
    <row r="345" spans="2:5">
      <c r="B345" s="412"/>
      <c r="C345" s="865"/>
      <c r="D345" s="865"/>
      <c r="E345" s="865"/>
    </row>
    <row r="346" spans="2:5">
      <c r="B346" s="412"/>
      <c r="C346" s="865"/>
      <c r="D346" s="865"/>
      <c r="E346" s="865"/>
    </row>
    <row r="347" spans="2:5">
      <c r="B347" s="412"/>
      <c r="C347" s="865"/>
      <c r="D347" s="865"/>
      <c r="E347" s="865"/>
    </row>
    <row r="348" spans="2:5">
      <c r="B348" s="412"/>
      <c r="C348" s="865"/>
      <c r="D348" s="865"/>
      <c r="E348" s="865"/>
    </row>
    <row r="349" spans="2:5">
      <c r="B349" s="412"/>
      <c r="C349" s="865"/>
      <c r="D349" s="865"/>
      <c r="E349" s="865"/>
    </row>
    <row r="350" spans="2:5">
      <c r="B350" s="412"/>
      <c r="C350" s="865"/>
      <c r="D350" s="865"/>
      <c r="E350" s="865"/>
    </row>
    <row r="351" spans="2:5">
      <c r="B351" s="412"/>
      <c r="C351" s="865"/>
      <c r="D351" s="865"/>
      <c r="E351" s="865"/>
    </row>
    <row r="352" spans="2:5">
      <c r="B352" s="412"/>
      <c r="C352" s="865"/>
      <c r="D352" s="865"/>
      <c r="E352" s="865"/>
    </row>
    <row r="353" spans="2:5">
      <c r="B353" s="412"/>
      <c r="C353" s="865"/>
      <c r="D353" s="865"/>
      <c r="E353" s="865"/>
    </row>
    <row r="354" spans="2:5">
      <c r="B354" s="412"/>
      <c r="C354" s="865"/>
      <c r="D354" s="865"/>
      <c r="E354" s="865"/>
    </row>
    <row r="355" spans="2:5">
      <c r="B355" s="412"/>
      <c r="C355" s="865"/>
      <c r="D355" s="865"/>
      <c r="E355" s="865"/>
    </row>
    <row r="356" spans="2:5">
      <c r="B356" s="412"/>
      <c r="C356" s="865"/>
      <c r="D356" s="865"/>
      <c r="E356" s="865"/>
    </row>
    <row r="357" spans="2:5">
      <c r="B357" s="412"/>
      <c r="C357" s="865"/>
      <c r="D357" s="865"/>
      <c r="E357" s="865"/>
    </row>
    <row r="358" spans="2:5">
      <c r="B358" s="412"/>
      <c r="C358" s="865"/>
      <c r="D358" s="865"/>
      <c r="E358" s="865"/>
    </row>
    <row r="359" spans="2:5">
      <c r="B359" s="412"/>
      <c r="C359" s="865"/>
      <c r="D359" s="865"/>
      <c r="E359" s="865"/>
    </row>
    <row r="360" spans="2:5">
      <c r="B360" s="412"/>
      <c r="C360" s="865"/>
      <c r="D360" s="865"/>
      <c r="E360" s="865"/>
    </row>
    <row r="361" spans="2:5">
      <c r="B361" s="412"/>
      <c r="C361" s="865"/>
      <c r="D361" s="865"/>
      <c r="E361" s="865"/>
    </row>
    <row r="362" spans="2:5">
      <c r="B362" s="412"/>
      <c r="C362" s="865"/>
      <c r="D362" s="865"/>
      <c r="E362" s="865"/>
    </row>
    <row r="363" spans="2:5">
      <c r="B363" s="412"/>
      <c r="C363" s="865"/>
      <c r="D363" s="865"/>
      <c r="E363" s="865"/>
    </row>
    <row r="364" spans="2:5">
      <c r="B364" s="412"/>
      <c r="C364" s="865"/>
      <c r="D364" s="865"/>
      <c r="E364" s="865"/>
    </row>
    <row r="365" spans="2:5">
      <c r="B365" s="412"/>
      <c r="C365" s="865"/>
      <c r="D365" s="865"/>
      <c r="E365" s="865"/>
    </row>
    <row r="366" spans="2:5">
      <c r="B366" s="412"/>
      <c r="C366" s="865"/>
      <c r="D366" s="865"/>
      <c r="E366" s="865"/>
    </row>
    <row r="367" spans="2:5">
      <c r="B367" s="412"/>
      <c r="C367" s="865"/>
      <c r="D367" s="865"/>
      <c r="E367" s="865"/>
    </row>
    <row r="368" spans="2:5">
      <c r="B368" s="412"/>
      <c r="C368" s="865"/>
      <c r="D368" s="865"/>
      <c r="E368" s="865"/>
    </row>
    <row r="369" spans="2:5">
      <c r="B369" s="412"/>
      <c r="C369" s="865"/>
      <c r="D369" s="865"/>
      <c r="E369" s="865"/>
    </row>
    <row r="370" spans="2:5">
      <c r="B370" s="412"/>
      <c r="C370" s="865"/>
      <c r="D370" s="865"/>
      <c r="E370" s="865"/>
    </row>
    <row r="371" spans="2:5">
      <c r="B371" s="412"/>
      <c r="C371" s="865"/>
      <c r="D371" s="865"/>
      <c r="E371" s="865"/>
    </row>
    <row r="372" spans="2:5">
      <c r="B372" s="412"/>
      <c r="C372" s="865"/>
      <c r="D372" s="865"/>
      <c r="E372" s="865"/>
    </row>
    <row r="373" spans="2:5">
      <c r="B373" s="412"/>
      <c r="C373" s="865"/>
      <c r="D373" s="865"/>
      <c r="E373" s="865"/>
    </row>
    <row r="374" spans="2:5">
      <c r="B374" s="412"/>
      <c r="C374" s="865"/>
      <c r="D374" s="865"/>
      <c r="E374" s="865"/>
    </row>
    <row r="375" spans="2:5">
      <c r="B375" s="412"/>
      <c r="C375" s="865"/>
      <c r="D375" s="865"/>
      <c r="E375" s="865"/>
    </row>
    <row r="376" spans="2:5">
      <c r="B376" s="412"/>
      <c r="C376" s="865"/>
      <c r="D376" s="865"/>
      <c r="E376" s="865"/>
    </row>
    <row r="377" spans="2:5">
      <c r="B377" s="412"/>
      <c r="C377" s="865"/>
      <c r="D377" s="865"/>
      <c r="E377" s="865"/>
    </row>
    <row r="378" spans="2:5">
      <c r="B378" s="412"/>
      <c r="C378" s="865"/>
      <c r="D378" s="865"/>
      <c r="E378" s="865"/>
    </row>
    <row r="379" spans="2:5">
      <c r="B379" s="412"/>
      <c r="C379" s="865"/>
      <c r="D379" s="865"/>
      <c r="E379" s="865"/>
    </row>
    <row r="380" spans="2:5">
      <c r="B380" s="412"/>
      <c r="C380" s="865"/>
      <c r="D380" s="865"/>
      <c r="E380" s="865"/>
    </row>
    <row r="381" spans="2:5">
      <c r="B381" s="412"/>
      <c r="C381" s="865"/>
      <c r="D381" s="865"/>
      <c r="E381" s="865"/>
    </row>
    <row r="382" spans="2:5">
      <c r="B382" s="412"/>
      <c r="C382" s="865"/>
      <c r="D382" s="865"/>
      <c r="E382" s="865"/>
    </row>
    <row r="383" spans="2:5">
      <c r="B383" s="412"/>
      <c r="C383" s="865"/>
      <c r="D383" s="865"/>
      <c r="E383" s="865"/>
    </row>
    <row r="384" spans="2:5">
      <c r="B384" s="412"/>
      <c r="C384" s="865"/>
      <c r="D384" s="865"/>
      <c r="E384" s="865"/>
    </row>
    <row r="385" spans="2:5">
      <c r="B385" s="412"/>
      <c r="C385" s="865"/>
      <c r="D385" s="865"/>
      <c r="E385" s="865"/>
    </row>
    <row r="386" spans="2:5">
      <c r="B386" s="412"/>
      <c r="C386" s="865"/>
      <c r="D386" s="865"/>
      <c r="E386" s="865"/>
    </row>
    <row r="387" spans="2:5">
      <c r="B387" s="412"/>
      <c r="C387" s="865"/>
      <c r="D387" s="865"/>
      <c r="E387" s="865"/>
    </row>
    <row r="388" spans="2:5">
      <c r="B388" s="412"/>
      <c r="C388" s="865"/>
      <c r="D388" s="865"/>
      <c r="E388" s="865"/>
    </row>
    <row r="389" spans="2:5">
      <c r="B389" s="412"/>
      <c r="C389" s="865"/>
      <c r="D389" s="865"/>
      <c r="E389" s="865"/>
    </row>
    <row r="390" spans="2:5">
      <c r="B390" s="412"/>
      <c r="C390" s="865"/>
      <c r="D390" s="865"/>
      <c r="E390" s="865"/>
    </row>
    <row r="391" spans="2:5">
      <c r="B391" s="412"/>
      <c r="C391" s="865"/>
      <c r="D391" s="865"/>
      <c r="E391" s="865"/>
    </row>
    <row r="392" spans="2:5">
      <c r="B392" s="412"/>
      <c r="C392" s="865"/>
      <c r="D392" s="865"/>
      <c r="E392" s="865"/>
    </row>
    <row r="393" spans="2:5">
      <c r="B393" s="412"/>
      <c r="C393" s="865"/>
      <c r="D393" s="865"/>
      <c r="E393" s="865"/>
    </row>
    <row r="394" spans="2:5">
      <c r="B394" s="412"/>
      <c r="C394" s="865"/>
      <c r="D394" s="865"/>
      <c r="E394" s="865"/>
    </row>
    <row r="395" spans="2:5">
      <c r="B395" s="412"/>
      <c r="C395" s="865"/>
      <c r="D395" s="865"/>
      <c r="E395" s="865"/>
    </row>
    <row r="396" spans="2:5">
      <c r="B396" s="412"/>
      <c r="C396" s="865"/>
      <c r="D396" s="865"/>
      <c r="E396" s="865"/>
    </row>
    <row r="397" spans="2:5">
      <c r="B397" s="412"/>
      <c r="C397" s="865"/>
      <c r="D397" s="865"/>
      <c r="E397" s="865"/>
    </row>
    <row r="398" spans="2:5">
      <c r="B398" s="412"/>
      <c r="C398" s="865"/>
      <c r="D398" s="865"/>
      <c r="E398" s="865"/>
    </row>
    <row r="399" spans="2:5">
      <c r="B399" s="412"/>
      <c r="C399" s="865"/>
      <c r="D399" s="865"/>
      <c r="E399" s="865"/>
    </row>
    <row r="400" spans="2:5">
      <c r="B400" s="412"/>
      <c r="C400" s="865"/>
      <c r="D400" s="865"/>
      <c r="E400" s="865"/>
    </row>
    <row r="401" spans="2:5">
      <c r="B401" s="412"/>
      <c r="C401" s="865"/>
      <c r="D401" s="865"/>
      <c r="E401" s="865"/>
    </row>
    <row r="402" spans="2:5">
      <c r="B402" s="412"/>
      <c r="C402" s="865"/>
      <c r="D402" s="865"/>
      <c r="E402" s="865"/>
    </row>
    <row r="403" spans="2:5">
      <c r="B403" s="412"/>
      <c r="C403" s="865"/>
      <c r="D403" s="865"/>
      <c r="E403" s="865"/>
    </row>
    <row r="404" spans="2:5">
      <c r="B404" s="412"/>
      <c r="C404" s="865"/>
      <c r="D404" s="865"/>
      <c r="E404" s="865"/>
    </row>
    <row r="405" spans="2:5">
      <c r="B405" s="412"/>
      <c r="C405" s="865"/>
      <c r="D405" s="865"/>
      <c r="E405" s="865"/>
    </row>
    <row r="406" spans="2:5">
      <c r="B406" s="412"/>
      <c r="C406" s="865"/>
      <c r="D406" s="865"/>
      <c r="E406" s="865"/>
    </row>
    <row r="407" spans="2:5">
      <c r="B407" s="412"/>
      <c r="C407" s="865"/>
      <c r="D407" s="865"/>
      <c r="E407" s="865"/>
    </row>
    <row r="408" spans="2:5">
      <c r="B408" s="412"/>
      <c r="C408" s="865"/>
      <c r="D408" s="865"/>
      <c r="E408" s="865"/>
    </row>
    <row r="409" spans="2:5">
      <c r="B409" s="412"/>
      <c r="C409" s="865"/>
      <c r="D409" s="865"/>
      <c r="E409" s="865"/>
    </row>
    <row r="410" spans="2:5">
      <c r="B410" s="412"/>
      <c r="C410" s="865"/>
      <c r="D410" s="865"/>
      <c r="E410" s="865"/>
    </row>
    <row r="411" spans="2:5">
      <c r="B411" s="412"/>
      <c r="C411" s="865"/>
      <c r="D411" s="865"/>
      <c r="E411" s="865"/>
    </row>
    <row r="412" spans="2:5">
      <c r="B412" s="412"/>
      <c r="C412" s="865"/>
      <c r="D412" s="865"/>
      <c r="E412" s="865"/>
    </row>
    <row r="413" spans="2:5">
      <c r="B413" s="412"/>
      <c r="C413" s="865"/>
      <c r="D413" s="865"/>
      <c r="E413" s="865"/>
    </row>
    <row r="414" spans="2:5">
      <c r="B414" s="412"/>
      <c r="C414" s="865"/>
      <c r="D414" s="865"/>
      <c r="E414" s="865"/>
    </row>
    <row r="415" spans="2:5">
      <c r="B415" s="412"/>
      <c r="C415" s="865"/>
      <c r="D415" s="865"/>
      <c r="E415" s="865"/>
    </row>
    <row r="416" spans="2:5">
      <c r="B416" s="412"/>
      <c r="C416" s="865"/>
      <c r="D416" s="865"/>
      <c r="E416" s="865"/>
    </row>
    <row r="417" spans="2:5">
      <c r="B417" s="412"/>
      <c r="C417" s="865"/>
      <c r="D417" s="865"/>
      <c r="E417" s="865"/>
    </row>
    <row r="418" spans="2:5">
      <c r="B418" s="412"/>
      <c r="C418" s="865"/>
      <c r="D418" s="865"/>
      <c r="E418" s="865"/>
    </row>
    <row r="419" spans="2:5">
      <c r="B419" s="412"/>
      <c r="C419" s="865"/>
      <c r="D419" s="865"/>
      <c r="E419" s="865"/>
    </row>
    <row r="420" spans="2:5">
      <c r="B420" s="412"/>
      <c r="C420" s="865"/>
      <c r="D420" s="865"/>
      <c r="E420" s="865"/>
    </row>
    <row r="421" spans="2:5">
      <c r="B421" s="412"/>
      <c r="C421" s="865"/>
      <c r="D421" s="865"/>
      <c r="E421" s="865"/>
    </row>
    <row r="422" spans="2:5">
      <c r="B422" s="412"/>
      <c r="C422" s="865"/>
      <c r="D422" s="865"/>
      <c r="E422" s="865"/>
    </row>
    <row r="423" spans="2:5">
      <c r="B423" s="412"/>
      <c r="C423" s="865"/>
      <c r="D423" s="865"/>
      <c r="E423" s="865"/>
    </row>
  </sheetData>
  <mergeCells count="411">
    <mergeCell ref="C420:E420"/>
    <mergeCell ref="C421:E421"/>
    <mergeCell ref="C422:E422"/>
    <mergeCell ref="C423:E423"/>
    <mergeCell ref="C415:E415"/>
    <mergeCell ref="C416:E416"/>
    <mergeCell ref="C417:E417"/>
    <mergeCell ref="C418:E418"/>
    <mergeCell ref="C419:E419"/>
    <mergeCell ref="C410:E410"/>
    <mergeCell ref="C411:E411"/>
    <mergeCell ref="C412:E412"/>
    <mergeCell ref="C413:E413"/>
    <mergeCell ref="C414:E414"/>
    <mergeCell ref="C405:E405"/>
    <mergeCell ref="C406:E406"/>
    <mergeCell ref="C407:E407"/>
    <mergeCell ref="C408:E408"/>
    <mergeCell ref="C409:E409"/>
    <mergeCell ref="C400:E400"/>
    <mergeCell ref="C401:E401"/>
    <mergeCell ref="C402:E402"/>
    <mergeCell ref="C403:E403"/>
    <mergeCell ref="C404:E404"/>
    <mergeCell ref="C395:E395"/>
    <mergeCell ref="C396:E396"/>
    <mergeCell ref="C397:E397"/>
    <mergeCell ref="C398:E398"/>
    <mergeCell ref="C399:E399"/>
    <mergeCell ref="C390:E390"/>
    <mergeCell ref="C391:E391"/>
    <mergeCell ref="C392:E392"/>
    <mergeCell ref="C393:E393"/>
    <mergeCell ref="C394:E394"/>
    <mergeCell ref="C385:E385"/>
    <mergeCell ref="C386:E386"/>
    <mergeCell ref="C387:E387"/>
    <mergeCell ref="C388:E388"/>
    <mergeCell ref="C389:E389"/>
    <mergeCell ref="C380:E380"/>
    <mergeCell ref="C381:E381"/>
    <mergeCell ref="C382:E382"/>
    <mergeCell ref="C383:E383"/>
    <mergeCell ref="C384:E384"/>
    <mergeCell ref="C375:E375"/>
    <mergeCell ref="C376:E376"/>
    <mergeCell ref="C377:E377"/>
    <mergeCell ref="C378:E378"/>
    <mergeCell ref="C379:E379"/>
    <mergeCell ref="C370:E370"/>
    <mergeCell ref="C371:E371"/>
    <mergeCell ref="C372:E372"/>
    <mergeCell ref="C373:E373"/>
    <mergeCell ref="C374:E374"/>
    <mergeCell ref="C365:E365"/>
    <mergeCell ref="C366:E366"/>
    <mergeCell ref="C367:E367"/>
    <mergeCell ref="C368:E368"/>
    <mergeCell ref="C369:E369"/>
    <mergeCell ref="C360:E360"/>
    <mergeCell ref="C361:E361"/>
    <mergeCell ref="C362:E362"/>
    <mergeCell ref="C363:E363"/>
    <mergeCell ref="C364:E364"/>
    <mergeCell ref="C355:E355"/>
    <mergeCell ref="C356:E356"/>
    <mergeCell ref="C357:E357"/>
    <mergeCell ref="C358:E358"/>
    <mergeCell ref="C359:E359"/>
    <mergeCell ref="C350:E350"/>
    <mergeCell ref="C351:E351"/>
    <mergeCell ref="C352:E352"/>
    <mergeCell ref="C353:E353"/>
    <mergeCell ref="C354:E354"/>
    <mergeCell ref="C345:E345"/>
    <mergeCell ref="C346:E346"/>
    <mergeCell ref="C347:E347"/>
    <mergeCell ref="C348:E348"/>
    <mergeCell ref="C349:E349"/>
    <mergeCell ref="C340:E340"/>
    <mergeCell ref="C341:E341"/>
    <mergeCell ref="C342:E342"/>
    <mergeCell ref="C343:E343"/>
    <mergeCell ref="C344:E344"/>
    <mergeCell ref="C335:E335"/>
    <mergeCell ref="C336:E336"/>
    <mergeCell ref="C337:E337"/>
    <mergeCell ref="C338:E338"/>
    <mergeCell ref="C339:E339"/>
    <mergeCell ref="C330:E330"/>
    <mergeCell ref="C331:E331"/>
    <mergeCell ref="C332:E332"/>
    <mergeCell ref="C333:E333"/>
    <mergeCell ref="C334:E334"/>
    <mergeCell ref="C325:E325"/>
    <mergeCell ref="C326:E326"/>
    <mergeCell ref="C327:E327"/>
    <mergeCell ref="C328:E328"/>
    <mergeCell ref="C329:E329"/>
    <mergeCell ref="C320:E320"/>
    <mergeCell ref="C321:E321"/>
    <mergeCell ref="C322:E322"/>
    <mergeCell ref="C323:E323"/>
    <mergeCell ref="C324:E324"/>
    <mergeCell ref="C315:E315"/>
    <mergeCell ref="C316:E316"/>
    <mergeCell ref="C317:E317"/>
    <mergeCell ref="C318:E318"/>
    <mergeCell ref="C319:E319"/>
    <mergeCell ref="C310:E310"/>
    <mergeCell ref="C311:E311"/>
    <mergeCell ref="C312:E312"/>
    <mergeCell ref="C313:E313"/>
    <mergeCell ref="C314:E314"/>
    <mergeCell ref="C305:E305"/>
    <mergeCell ref="C306:E306"/>
    <mergeCell ref="C307:E307"/>
    <mergeCell ref="C308:E308"/>
    <mergeCell ref="C309:E309"/>
    <mergeCell ref="C300:E300"/>
    <mergeCell ref="C301:E301"/>
    <mergeCell ref="C302:E302"/>
    <mergeCell ref="C303:E303"/>
    <mergeCell ref="C304:E304"/>
    <mergeCell ref="C295:E295"/>
    <mergeCell ref="C296:E296"/>
    <mergeCell ref="C297:E297"/>
    <mergeCell ref="C298:E298"/>
    <mergeCell ref="C299:E299"/>
    <mergeCell ref="C290:E290"/>
    <mergeCell ref="C291:E291"/>
    <mergeCell ref="C292:E292"/>
    <mergeCell ref="C293:E293"/>
    <mergeCell ref="C294:E294"/>
    <mergeCell ref="C285:E285"/>
    <mergeCell ref="C286:E286"/>
    <mergeCell ref="C287:E287"/>
    <mergeCell ref="C288:E288"/>
    <mergeCell ref="C289:E289"/>
    <mergeCell ref="C280:E280"/>
    <mergeCell ref="C281:E281"/>
    <mergeCell ref="C282:E282"/>
    <mergeCell ref="C283:E283"/>
    <mergeCell ref="C284:E284"/>
    <mergeCell ref="C275:E275"/>
    <mergeCell ref="C276:E276"/>
    <mergeCell ref="C277:E277"/>
    <mergeCell ref="C278:E278"/>
    <mergeCell ref="C279:E279"/>
    <mergeCell ref="C270:E270"/>
    <mergeCell ref="C271:E271"/>
    <mergeCell ref="C272:E272"/>
    <mergeCell ref="C273:E273"/>
    <mergeCell ref="C274:E274"/>
    <mergeCell ref="C265:E265"/>
    <mergeCell ref="C266:E266"/>
    <mergeCell ref="C267:E267"/>
    <mergeCell ref="C268:E268"/>
    <mergeCell ref="C269:E269"/>
    <mergeCell ref="C260:E260"/>
    <mergeCell ref="C261:E261"/>
    <mergeCell ref="C262:E262"/>
    <mergeCell ref="C263:E263"/>
    <mergeCell ref="C264:E264"/>
    <mergeCell ref="C255:E255"/>
    <mergeCell ref="C256:E256"/>
    <mergeCell ref="C257:E257"/>
    <mergeCell ref="C258:E258"/>
    <mergeCell ref="C259:E259"/>
    <mergeCell ref="C250:E250"/>
    <mergeCell ref="C251:E251"/>
    <mergeCell ref="C252:E252"/>
    <mergeCell ref="C253:E253"/>
    <mergeCell ref="C254:E254"/>
    <mergeCell ref="C245:E245"/>
    <mergeCell ref="C246:E246"/>
    <mergeCell ref="C247:E247"/>
    <mergeCell ref="C248:E248"/>
    <mergeCell ref="C249:E249"/>
    <mergeCell ref="C240:E240"/>
    <mergeCell ref="C241:E241"/>
    <mergeCell ref="C242:E242"/>
    <mergeCell ref="C243:E243"/>
    <mergeCell ref="C244:E244"/>
    <mergeCell ref="C235:E235"/>
    <mergeCell ref="C236:E236"/>
    <mergeCell ref="C237:E237"/>
    <mergeCell ref="C238:E238"/>
    <mergeCell ref="C239:E239"/>
    <mergeCell ref="C230:E230"/>
    <mergeCell ref="C231:E231"/>
    <mergeCell ref="C232:E232"/>
    <mergeCell ref="C233:E233"/>
    <mergeCell ref="C234:E234"/>
    <mergeCell ref="C225:E225"/>
    <mergeCell ref="C226:E226"/>
    <mergeCell ref="C227:E227"/>
    <mergeCell ref="C228:E228"/>
    <mergeCell ref="C229:E229"/>
    <mergeCell ref="C220:E220"/>
    <mergeCell ref="C221:E221"/>
    <mergeCell ref="C222:E222"/>
    <mergeCell ref="C223:E223"/>
    <mergeCell ref="C224:E224"/>
    <mergeCell ref="C215:E215"/>
    <mergeCell ref="C216:E216"/>
    <mergeCell ref="C217:E217"/>
    <mergeCell ref="C218:E218"/>
    <mergeCell ref="C219:E219"/>
    <mergeCell ref="C210:E210"/>
    <mergeCell ref="C211:E211"/>
    <mergeCell ref="C212:E212"/>
    <mergeCell ref="C213:E213"/>
    <mergeCell ref="C214:E214"/>
    <mergeCell ref="C205:E205"/>
    <mergeCell ref="C206:E206"/>
    <mergeCell ref="C207:E207"/>
    <mergeCell ref="C208:E208"/>
    <mergeCell ref="C209:E209"/>
    <mergeCell ref="C200:E200"/>
    <mergeCell ref="C201:E201"/>
    <mergeCell ref="C202:E202"/>
    <mergeCell ref="C203:E203"/>
    <mergeCell ref="C204:E204"/>
    <mergeCell ref="C195:E195"/>
    <mergeCell ref="C196:E196"/>
    <mergeCell ref="C197:E197"/>
    <mergeCell ref="C198:E198"/>
    <mergeCell ref="C199:E199"/>
    <mergeCell ref="C190:E190"/>
    <mergeCell ref="C191:E191"/>
    <mergeCell ref="C192:E192"/>
    <mergeCell ref="C193:E193"/>
    <mergeCell ref="C194:E194"/>
    <mergeCell ref="C185:E185"/>
    <mergeCell ref="C186:E186"/>
    <mergeCell ref="C187:E187"/>
    <mergeCell ref="C188:E188"/>
    <mergeCell ref="C189:E189"/>
    <mergeCell ref="C155:E155"/>
    <mergeCell ref="C156:E156"/>
    <mergeCell ref="C157:E157"/>
    <mergeCell ref="C150:E150"/>
    <mergeCell ref="C151:E151"/>
    <mergeCell ref="C152:E152"/>
    <mergeCell ref="C153:E153"/>
    <mergeCell ref="C154:E154"/>
    <mergeCell ref="C145:E145"/>
    <mergeCell ref="C146:E146"/>
    <mergeCell ref="C147:E147"/>
    <mergeCell ref="C148:E148"/>
    <mergeCell ref="C149:E149"/>
    <mergeCell ref="C140:E140"/>
    <mergeCell ref="C141:E141"/>
    <mergeCell ref="C142:E142"/>
    <mergeCell ref="C143:E143"/>
    <mergeCell ref="C144:E144"/>
    <mergeCell ref="C135:E135"/>
    <mergeCell ref="C136:E136"/>
    <mergeCell ref="C137:E137"/>
    <mergeCell ref="C138:E138"/>
    <mergeCell ref="C139:E139"/>
    <mergeCell ref="C130:E130"/>
    <mergeCell ref="C131:E131"/>
    <mergeCell ref="C132:E132"/>
    <mergeCell ref="C133:E133"/>
    <mergeCell ref="C134:E134"/>
    <mergeCell ref="C125:E125"/>
    <mergeCell ref="C126:E126"/>
    <mergeCell ref="C127:E127"/>
    <mergeCell ref="C128:E128"/>
    <mergeCell ref="C129:E129"/>
    <mergeCell ref="C120:E120"/>
    <mergeCell ref="C121:E121"/>
    <mergeCell ref="C122:E122"/>
    <mergeCell ref="C123:E123"/>
    <mergeCell ref="C124:E124"/>
    <mergeCell ref="C115:E115"/>
    <mergeCell ref="C116:E116"/>
    <mergeCell ref="C117:E117"/>
    <mergeCell ref="C118:E118"/>
    <mergeCell ref="C119:E119"/>
    <mergeCell ref="C110:E110"/>
    <mergeCell ref="C111:E111"/>
    <mergeCell ref="C112:E112"/>
    <mergeCell ref="C113:E113"/>
    <mergeCell ref="C114:E114"/>
    <mergeCell ref="C105:E105"/>
    <mergeCell ref="C106:E106"/>
    <mergeCell ref="C107:E107"/>
    <mergeCell ref="C108:E108"/>
    <mergeCell ref="C109:E109"/>
    <mergeCell ref="C100:E100"/>
    <mergeCell ref="C101:E101"/>
    <mergeCell ref="C102:E102"/>
    <mergeCell ref="C103:E103"/>
    <mergeCell ref="C104:E104"/>
    <mergeCell ref="C95:E95"/>
    <mergeCell ref="C96:E96"/>
    <mergeCell ref="C97:E97"/>
    <mergeCell ref="C98:E98"/>
    <mergeCell ref="C99:E99"/>
    <mergeCell ref="C90:E90"/>
    <mergeCell ref="C91:E91"/>
    <mergeCell ref="C92:E92"/>
    <mergeCell ref="C93:E93"/>
    <mergeCell ref="C94:E94"/>
    <mergeCell ref="C85:E85"/>
    <mergeCell ref="C86:E86"/>
    <mergeCell ref="C87:E87"/>
    <mergeCell ref="C88:E88"/>
    <mergeCell ref="C89:E89"/>
    <mergeCell ref="C80:E80"/>
    <mergeCell ref="C81:E81"/>
    <mergeCell ref="C82:E82"/>
    <mergeCell ref="C83:E83"/>
    <mergeCell ref="C84:E84"/>
    <mergeCell ref="C75:E75"/>
    <mergeCell ref="C76:E76"/>
    <mergeCell ref="C77:E77"/>
    <mergeCell ref="C78:E78"/>
    <mergeCell ref="C79:E79"/>
    <mergeCell ref="C70:E70"/>
    <mergeCell ref="C71:E71"/>
    <mergeCell ref="C72:E72"/>
    <mergeCell ref="C73:E73"/>
    <mergeCell ref="C74:E74"/>
    <mergeCell ref="C65:E65"/>
    <mergeCell ref="C66:E66"/>
    <mergeCell ref="C67:E67"/>
    <mergeCell ref="C68:E68"/>
    <mergeCell ref="C69:E69"/>
    <mergeCell ref="C60:E60"/>
    <mergeCell ref="C61:E61"/>
    <mergeCell ref="C62:E62"/>
    <mergeCell ref="C63:E63"/>
    <mergeCell ref="C64:E64"/>
    <mergeCell ref="C55:E55"/>
    <mergeCell ref="C56:E56"/>
    <mergeCell ref="C57:E57"/>
    <mergeCell ref="C58:E58"/>
    <mergeCell ref="C59:E59"/>
    <mergeCell ref="C50:E50"/>
    <mergeCell ref="C51:E51"/>
    <mergeCell ref="C52:E52"/>
    <mergeCell ref="C53:E53"/>
    <mergeCell ref="C54:E54"/>
    <mergeCell ref="C45:E45"/>
    <mergeCell ref="C46:E46"/>
    <mergeCell ref="C47:E47"/>
    <mergeCell ref="C48:E48"/>
    <mergeCell ref="C49:E49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C25:E25"/>
    <mergeCell ref="C26:E26"/>
    <mergeCell ref="C27:E27"/>
    <mergeCell ref="C28:E28"/>
    <mergeCell ref="C29:E29"/>
    <mergeCell ref="C20:E20"/>
    <mergeCell ref="C21:E21"/>
    <mergeCell ref="C22:E22"/>
    <mergeCell ref="C23:E23"/>
    <mergeCell ref="C24:E24"/>
    <mergeCell ref="C15:E15"/>
    <mergeCell ref="C16:E16"/>
    <mergeCell ref="C17:E17"/>
    <mergeCell ref="C18:E18"/>
    <mergeCell ref="C19:E19"/>
    <mergeCell ref="C10:E10"/>
    <mergeCell ref="C12:E12"/>
    <mergeCell ref="C11:E11"/>
    <mergeCell ref="C13:E13"/>
    <mergeCell ref="C14:E14"/>
    <mergeCell ref="K9:M9"/>
    <mergeCell ref="N9:O9"/>
    <mergeCell ref="P9:W9"/>
    <mergeCell ref="K8:W8"/>
    <mergeCell ref="C9:E9"/>
    <mergeCell ref="G8:I8"/>
    <mergeCell ref="B8:E8"/>
    <mergeCell ref="K1:M1"/>
    <mergeCell ref="L2:M2"/>
    <mergeCell ref="L3:M3"/>
    <mergeCell ref="L4:M4"/>
    <mergeCell ref="L5:M5"/>
    <mergeCell ref="C6:E6"/>
    <mergeCell ref="B5:B6"/>
    <mergeCell ref="G1:I1"/>
    <mergeCell ref="H2:I2"/>
    <mergeCell ref="H3:I3"/>
    <mergeCell ref="H4:I4"/>
    <mergeCell ref="H5:I5"/>
    <mergeCell ref="B1:E1"/>
    <mergeCell ref="C2:E2"/>
    <mergeCell ref="C3:E3"/>
    <mergeCell ref="C4:E4"/>
    <mergeCell ref="C5:E5"/>
  </mergeCells>
  <hyperlinks>
    <hyperlink ref="C5" location="References!A48" display="References!A48" xr:uid="{00000000-0004-0000-0E00-000000000000}"/>
    <hyperlink ref="C5:D5" location="References!A136" display="References!A136" xr:uid="{00000000-0004-0000-0E00-000001000000}"/>
    <hyperlink ref="C6" location="References!A141" display="References!A141" xr:uid="{00000000-0004-0000-0E00-000002000000}"/>
    <hyperlink ref="H5" location="References!A146" display="References!A146" xr:uid="{00000000-0004-0000-0E00-000003000000}"/>
    <hyperlink ref="L5" location="References!A146" display="References!A146" xr:uid="{00000000-0004-0000-0E00-000004000000}"/>
    <hyperlink ref="L5:M5" location="References!A134" display="References!A134" xr:uid="{00000000-0004-0000-0E00-000005000000}"/>
    <hyperlink ref="C5:E5" location="References!A119" display="References!A119" xr:uid="{00000000-0004-0000-0E00-000006000000}"/>
    <hyperlink ref="C6:E6" location="References!A124" display="References!A124" xr:uid="{00000000-0004-0000-0E00-000007000000}"/>
    <hyperlink ref="H5:I5" location="References!A129" display="References!A129" xr:uid="{00000000-0004-0000-0E00-000008000000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92D050"/>
  </sheetPr>
  <dimension ref="A1:AD186"/>
  <sheetViews>
    <sheetView workbookViewId="0">
      <selection activeCell="E4" sqref="E4"/>
    </sheetView>
  </sheetViews>
  <sheetFormatPr defaultRowHeight="14.5"/>
  <cols>
    <col min="1" max="7" width="13.7265625" customWidth="1"/>
    <col min="9" max="14" width="13.7265625" style="72" customWidth="1"/>
    <col min="16" max="21" width="13.7265625" customWidth="1"/>
    <col min="25" max="25" width="11.453125" customWidth="1"/>
    <col min="26" max="26" width="12.1796875" customWidth="1"/>
    <col min="29" max="29" width="15.1796875" customWidth="1"/>
  </cols>
  <sheetData>
    <row r="1" spans="1:30" s="72" customFormat="1">
      <c r="A1" s="770" t="s">
        <v>392</v>
      </c>
      <c r="B1" s="770"/>
      <c r="C1" s="770"/>
    </row>
    <row r="2" spans="1:30" s="72" customFormat="1" ht="31.5" customHeight="1">
      <c r="A2" s="263" t="s">
        <v>381</v>
      </c>
      <c r="B2" s="777" t="s">
        <v>371</v>
      </c>
      <c r="C2" s="777"/>
    </row>
    <row r="3" spans="1:30" s="72" customFormat="1">
      <c r="A3" s="263" t="s">
        <v>382</v>
      </c>
      <c r="B3" s="779">
        <v>42066</v>
      </c>
      <c r="C3" s="779"/>
    </row>
    <row r="4" spans="1:30" s="72" customFormat="1" ht="29">
      <c r="A4" s="270" t="s">
        <v>383</v>
      </c>
      <c r="B4" s="779">
        <v>42428</v>
      </c>
      <c r="C4" s="779"/>
    </row>
    <row r="5" spans="1:30" s="72" customFormat="1">
      <c r="A5" s="279" t="s">
        <v>386</v>
      </c>
      <c r="B5" s="778">
        <v>24</v>
      </c>
      <c r="C5" s="778"/>
    </row>
    <row r="6" spans="1:30" s="72" customFormat="1">
      <c r="A6" s="343"/>
      <c r="B6" s="343"/>
      <c r="C6" s="343"/>
      <c r="D6" s="343"/>
      <c r="E6" s="343"/>
      <c r="F6" s="343"/>
    </row>
    <row r="7" spans="1:30">
      <c r="A7" s="866">
        <v>2013</v>
      </c>
      <c r="B7" s="866"/>
      <c r="C7" s="866"/>
      <c r="D7" s="866"/>
      <c r="E7" s="866"/>
      <c r="F7" s="866"/>
      <c r="J7" s="334"/>
      <c r="K7" s="866">
        <v>2012</v>
      </c>
      <c r="L7" s="866"/>
      <c r="M7" s="866"/>
      <c r="N7" s="866"/>
      <c r="O7" s="866"/>
      <c r="P7" s="866"/>
      <c r="R7" s="866">
        <v>2011</v>
      </c>
      <c r="S7" s="866"/>
      <c r="T7" s="866"/>
      <c r="U7" s="866"/>
      <c r="V7" s="866"/>
      <c r="W7" s="866"/>
      <c r="Y7" s="866">
        <v>2010</v>
      </c>
      <c r="Z7" s="866"/>
      <c r="AA7" s="866"/>
      <c r="AB7" s="866"/>
      <c r="AC7" s="866"/>
      <c r="AD7" s="866"/>
    </row>
    <row r="8" spans="1:30" ht="50.25" customHeight="1">
      <c r="A8" s="343" t="s">
        <v>172</v>
      </c>
      <c r="B8" s="155" t="s">
        <v>242</v>
      </c>
      <c r="C8" s="155" t="s">
        <v>517</v>
      </c>
      <c r="D8" s="155" t="s">
        <v>175</v>
      </c>
      <c r="E8" s="155" t="s">
        <v>176</v>
      </c>
      <c r="F8" s="155" t="s">
        <v>178</v>
      </c>
      <c r="J8" s="138" t="s">
        <v>172</v>
      </c>
      <c r="K8" s="138" t="s">
        <v>173</v>
      </c>
      <c r="L8" s="138" t="s">
        <v>174</v>
      </c>
      <c r="M8" s="138" t="s">
        <v>175</v>
      </c>
      <c r="N8" s="138" t="s">
        <v>176</v>
      </c>
      <c r="O8" s="138" t="s">
        <v>177</v>
      </c>
      <c r="P8" s="138" t="s">
        <v>178</v>
      </c>
      <c r="R8" s="155" t="s">
        <v>172</v>
      </c>
      <c r="S8" s="155" t="s">
        <v>242</v>
      </c>
      <c r="T8" s="155" t="s">
        <v>175</v>
      </c>
      <c r="U8" s="155" t="s">
        <v>176</v>
      </c>
      <c r="V8" s="155" t="s">
        <v>243</v>
      </c>
      <c r="W8" s="155" t="s">
        <v>178</v>
      </c>
      <c r="Y8" s="155" t="s">
        <v>172</v>
      </c>
      <c r="Z8" s="155" t="s">
        <v>242</v>
      </c>
      <c r="AA8" s="155" t="s">
        <v>175</v>
      </c>
      <c r="AB8" s="155" t="s">
        <v>176</v>
      </c>
      <c r="AC8" s="155" t="s">
        <v>243</v>
      </c>
      <c r="AD8" s="155" t="s">
        <v>178</v>
      </c>
    </row>
    <row r="9" spans="1:30">
      <c r="A9" s="343" t="s">
        <v>179</v>
      </c>
      <c r="B9" s="358">
        <v>19</v>
      </c>
      <c r="C9" s="358">
        <v>4.9764999999999997</v>
      </c>
      <c r="D9" s="358">
        <v>3.8179443383904355</v>
      </c>
      <c r="E9" s="358">
        <v>4.3504185846829015</v>
      </c>
      <c r="F9" s="358">
        <v>-12.580757868323078</v>
      </c>
      <c r="J9" s="139" t="s">
        <v>179</v>
      </c>
      <c r="K9" s="139" t="s">
        <v>180</v>
      </c>
      <c r="L9" s="140">
        <v>28.571428571428573</v>
      </c>
      <c r="M9" s="141">
        <v>6.5681444991789828</v>
      </c>
      <c r="N9" s="142">
        <v>6.4240951862144966</v>
      </c>
      <c r="O9" s="143">
        <v>4.3499999999999996</v>
      </c>
      <c r="P9" s="144">
        <v>0.48</v>
      </c>
      <c r="R9" s="156" t="s">
        <v>179</v>
      </c>
      <c r="S9" s="157">
        <v>14.56</v>
      </c>
      <c r="T9" s="158">
        <v>3.6078897809495496</v>
      </c>
      <c r="U9" s="159">
        <v>3.8315789473684214</v>
      </c>
      <c r="V9" s="160">
        <v>4.0355999999999996</v>
      </c>
      <c r="W9" s="161">
        <v>-0.05</v>
      </c>
      <c r="Y9" s="156" t="s">
        <v>179</v>
      </c>
      <c r="Z9" s="156">
        <v>14</v>
      </c>
      <c r="AA9" s="157">
        <v>3.56</v>
      </c>
      <c r="AB9" s="158">
        <v>3.75</v>
      </c>
      <c r="AC9" s="157">
        <v>3.93</v>
      </c>
      <c r="AD9" s="172">
        <v>-0.05</v>
      </c>
    </row>
    <row r="10" spans="1:30">
      <c r="A10" s="343" t="s">
        <v>109</v>
      </c>
      <c r="B10" s="358">
        <v>4.7</v>
      </c>
      <c r="C10" s="358">
        <v>0.95909461468373847</v>
      </c>
      <c r="D10" s="358">
        <v>4.9004550000000009</v>
      </c>
      <c r="E10" s="358">
        <v>1.0761561762110337</v>
      </c>
      <c r="F10" s="358">
        <v>12.205423712643437</v>
      </c>
      <c r="J10" s="145" t="s">
        <v>109</v>
      </c>
      <c r="K10" s="145" t="s">
        <v>181</v>
      </c>
      <c r="L10" s="146">
        <v>4.7801379310344831</v>
      </c>
      <c r="M10" s="147">
        <v>5.1399332591768632</v>
      </c>
      <c r="N10" s="146">
        <v>1.0747821375269981</v>
      </c>
      <c r="O10" s="148">
        <v>0.93</v>
      </c>
      <c r="P10" s="149">
        <v>0.16</v>
      </c>
      <c r="R10" s="162" t="s">
        <v>109</v>
      </c>
      <c r="S10" s="163">
        <v>4.3499999999999996</v>
      </c>
      <c r="T10" s="164">
        <v>4.4629116651277316</v>
      </c>
      <c r="U10" s="163">
        <v>1.1447368421052631</v>
      </c>
      <c r="V10" s="165">
        <v>0.97470000000000001</v>
      </c>
      <c r="W10" s="166">
        <v>0.17</v>
      </c>
      <c r="Y10" s="162" t="s">
        <v>109</v>
      </c>
      <c r="Z10" s="162">
        <v>4.3499999999999996</v>
      </c>
      <c r="AA10" s="163">
        <v>3.84</v>
      </c>
      <c r="AB10" s="164">
        <v>1.17</v>
      </c>
      <c r="AC10" s="163">
        <v>1.1299999999999999</v>
      </c>
      <c r="AD10" s="173">
        <v>0.03</v>
      </c>
    </row>
    <row r="11" spans="1:30">
      <c r="A11" s="343" t="s">
        <v>512</v>
      </c>
      <c r="B11" s="358">
        <v>3.39</v>
      </c>
      <c r="C11" s="358">
        <v>0.73694682928626698</v>
      </c>
      <c r="D11" s="358">
        <v>4.6000605000000006</v>
      </c>
      <c r="E11" s="358">
        <v>0.77620626326710718</v>
      </c>
      <c r="F11" s="358">
        <v>5.3273088940301028</v>
      </c>
      <c r="J11" s="145" t="s">
        <v>182</v>
      </c>
      <c r="K11" s="145" t="s">
        <v>183</v>
      </c>
      <c r="L11" s="146">
        <v>10.361653272101032</v>
      </c>
      <c r="M11" s="147">
        <v>6.0594463579538198</v>
      </c>
      <c r="N11" s="146">
        <v>2.3297486417284774</v>
      </c>
      <c r="O11" s="148">
        <v>1.71</v>
      </c>
      <c r="P11" s="149">
        <v>0.36</v>
      </c>
      <c r="R11" s="162" t="s">
        <v>182</v>
      </c>
      <c r="S11" s="163">
        <v>8.7100000000000009</v>
      </c>
      <c r="T11" s="164">
        <v>5.2530004221699542</v>
      </c>
      <c r="U11" s="163">
        <v>2.2921052631578949</v>
      </c>
      <c r="V11" s="165">
        <v>1.6580999999999999</v>
      </c>
      <c r="W11" s="166">
        <v>0.38</v>
      </c>
      <c r="Y11" s="162" t="s">
        <v>182</v>
      </c>
      <c r="Z11" s="162">
        <v>8.7100000000000009</v>
      </c>
      <c r="AA11" s="163">
        <v>4.91</v>
      </c>
      <c r="AB11" s="164">
        <v>2.33</v>
      </c>
      <c r="AC11" s="163">
        <v>1.77</v>
      </c>
      <c r="AD11" s="173">
        <v>0.31</v>
      </c>
    </row>
    <row r="12" spans="1:30">
      <c r="A12" s="343" t="s">
        <v>513</v>
      </c>
      <c r="B12" s="358">
        <v>3.8</v>
      </c>
      <c r="C12" s="358">
        <v>0.73694682928626698</v>
      </c>
      <c r="D12" s="358">
        <v>5.1564100000000002</v>
      </c>
      <c r="E12" s="358">
        <v>0.87008371693658026</v>
      </c>
      <c r="F12" s="358">
        <v>18.066009969709263</v>
      </c>
      <c r="J12" s="145" t="s">
        <v>184</v>
      </c>
      <c r="K12" s="145" t="s">
        <v>185</v>
      </c>
      <c r="L12" s="146">
        <v>2.4943668122270748</v>
      </c>
      <c r="M12" s="147">
        <v>3.9593124003604361</v>
      </c>
      <c r="N12" s="146">
        <v>0.56084174408784015</v>
      </c>
      <c r="O12" s="148">
        <v>0.63</v>
      </c>
      <c r="P12" s="149">
        <v>-0.11</v>
      </c>
      <c r="R12" s="162" t="s">
        <v>137</v>
      </c>
      <c r="S12" s="163">
        <v>4.25</v>
      </c>
      <c r="T12" s="164">
        <v>4.3309895037195556</v>
      </c>
      <c r="U12" s="163">
        <v>1.118421052631579</v>
      </c>
      <c r="V12" s="165">
        <v>0.98129999999999995</v>
      </c>
      <c r="W12" s="166">
        <v>-0.02</v>
      </c>
      <c r="Y12" s="162" t="s">
        <v>250</v>
      </c>
      <c r="Z12" s="162">
        <v>2.29</v>
      </c>
      <c r="AA12" s="163">
        <v>3.48</v>
      </c>
      <c r="AB12" s="164">
        <v>1.63</v>
      </c>
      <c r="AC12" s="163">
        <v>1.52</v>
      </c>
      <c r="AD12" s="173">
        <v>-7.0000000000000007E-2</v>
      </c>
    </row>
    <row r="13" spans="1:30">
      <c r="A13" s="343" t="s">
        <v>182</v>
      </c>
      <c r="B13" s="358">
        <v>11.25</v>
      </c>
      <c r="C13" s="358">
        <v>1.99335</v>
      </c>
      <c r="D13" s="358">
        <v>5.6437655203551813</v>
      </c>
      <c r="E13" s="358">
        <v>2.5759057409306654</v>
      </c>
      <c r="F13" s="358">
        <v>29.22496003866182</v>
      </c>
      <c r="J13" s="145" t="s">
        <v>137</v>
      </c>
      <c r="K13" s="145" t="s">
        <v>186</v>
      </c>
      <c r="L13" s="146">
        <v>5.3652038369304567</v>
      </c>
      <c r="M13" s="147">
        <v>5.3652038369304567</v>
      </c>
      <c r="N13" s="146">
        <v>1.2063303049659573</v>
      </c>
      <c r="O13" s="148">
        <v>1</v>
      </c>
      <c r="P13" s="149">
        <v>0.21</v>
      </c>
      <c r="R13" s="162" t="s">
        <v>200</v>
      </c>
      <c r="S13" s="163">
        <v>1802.5</v>
      </c>
      <c r="T13" s="164">
        <v>3.7595161122119096</v>
      </c>
      <c r="U13" s="163">
        <v>474.34210526315792</v>
      </c>
      <c r="V13" s="165">
        <v>479.45</v>
      </c>
      <c r="W13" s="166">
        <v>0.14000000000000001</v>
      </c>
      <c r="Y13" s="162" t="s">
        <v>137</v>
      </c>
      <c r="Z13" s="162">
        <v>4.17</v>
      </c>
      <c r="AA13" s="163">
        <v>4</v>
      </c>
      <c r="AB13" s="164">
        <v>1.1200000000000001</v>
      </c>
      <c r="AC13" s="163">
        <v>1.02</v>
      </c>
      <c r="AD13" s="173">
        <v>7.0000000000000007E-2</v>
      </c>
    </row>
    <row r="14" spans="1:30">
      <c r="A14" s="343" t="s">
        <v>508</v>
      </c>
      <c r="B14" s="358">
        <v>2.69</v>
      </c>
      <c r="C14" s="358">
        <v>0.63321196770618959</v>
      </c>
      <c r="D14" s="358">
        <v>4.2481825000000004</v>
      </c>
      <c r="E14" s="358">
        <v>0.61592768383142127</v>
      </c>
      <c r="F14" s="358">
        <v>-2.7296205309227828</v>
      </c>
      <c r="J14" s="145" t="s">
        <v>187</v>
      </c>
      <c r="K14" s="145" t="s">
        <v>188</v>
      </c>
      <c r="L14" s="146">
        <v>8604.8780487804888</v>
      </c>
      <c r="M14" s="147">
        <v>4.8532871115513192</v>
      </c>
      <c r="N14" s="146">
        <v>1934.7494477896735</v>
      </c>
      <c r="O14" s="148">
        <v>1773</v>
      </c>
      <c r="P14" s="149">
        <v>0.09</v>
      </c>
      <c r="R14" s="162" t="s">
        <v>139</v>
      </c>
      <c r="S14" s="163">
        <v>13.73</v>
      </c>
      <c r="T14" s="164">
        <v>2.0935941812415182</v>
      </c>
      <c r="U14" s="163">
        <v>3.6131578947368421</v>
      </c>
      <c r="V14" s="165">
        <v>6.5580999999999996</v>
      </c>
      <c r="W14" s="166">
        <v>0.16</v>
      </c>
      <c r="Y14" s="162" t="s">
        <v>200</v>
      </c>
      <c r="Z14" s="162">
        <v>1750</v>
      </c>
      <c r="AA14" s="163">
        <v>3.34</v>
      </c>
      <c r="AB14" s="164">
        <v>469</v>
      </c>
      <c r="AC14" s="163">
        <v>524</v>
      </c>
      <c r="AD14" s="173">
        <v>-0.1</v>
      </c>
    </row>
    <row r="15" spans="1:30">
      <c r="A15" s="343" t="s">
        <v>137</v>
      </c>
      <c r="B15" s="358">
        <v>5.41</v>
      </c>
      <c r="C15" s="358">
        <v>1.0028999999999999</v>
      </c>
      <c r="D15" s="358">
        <v>5.3943563665370435</v>
      </c>
      <c r="E15" s="358">
        <v>1.2387244496386578</v>
      </c>
      <c r="F15" s="358">
        <v>23.514253628343607</v>
      </c>
      <c r="J15" s="145" t="s">
        <v>189</v>
      </c>
      <c r="K15" s="145" t="s">
        <v>190</v>
      </c>
      <c r="L15" s="146">
        <v>71.042751479289933</v>
      </c>
      <c r="M15" s="147">
        <v>3.8154001868576759</v>
      </c>
      <c r="N15" s="146">
        <v>15.973488922773873</v>
      </c>
      <c r="O15" s="148">
        <v>18.62</v>
      </c>
      <c r="P15" s="149">
        <v>-0.14000000000000001</v>
      </c>
      <c r="R15" s="162" t="s">
        <v>187</v>
      </c>
      <c r="S15" s="163">
        <v>8282</v>
      </c>
      <c r="T15" s="164">
        <v>4.4208391160456921</v>
      </c>
      <c r="U15" s="163">
        <v>2179.4736842105267</v>
      </c>
      <c r="V15" s="165">
        <v>1873.4</v>
      </c>
      <c r="W15" s="166">
        <v>0.09</v>
      </c>
      <c r="Y15" s="162" t="s">
        <v>139</v>
      </c>
      <c r="Z15" s="162">
        <v>13.2</v>
      </c>
      <c r="AA15" s="163">
        <v>1.95</v>
      </c>
      <c r="AB15" s="164">
        <v>3.54</v>
      </c>
      <c r="AC15" s="163">
        <v>6.78</v>
      </c>
      <c r="AD15" s="173">
        <v>-0.48</v>
      </c>
    </row>
    <row r="16" spans="1:30">
      <c r="A16" s="343" t="s">
        <v>200</v>
      </c>
      <c r="B16" s="358">
        <v>2050</v>
      </c>
      <c r="C16" s="358">
        <v>471.75</v>
      </c>
      <c r="D16" s="358">
        <v>4.3455219925808164</v>
      </c>
      <c r="E16" s="358">
        <v>469.3872683473657</v>
      </c>
      <c r="F16" s="358">
        <v>-0.50084401751654406</v>
      </c>
      <c r="J16" s="145" t="s">
        <v>191</v>
      </c>
      <c r="K16" s="145" t="s">
        <v>192</v>
      </c>
      <c r="L16" s="146">
        <v>28.5</v>
      </c>
      <c r="M16" s="147">
        <v>5.1537070524412298</v>
      </c>
      <c r="N16" s="146">
        <v>6.40803494824896</v>
      </c>
      <c r="O16" s="148">
        <v>5.53</v>
      </c>
      <c r="P16" s="149">
        <v>0.16</v>
      </c>
      <c r="R16" s="162" t="s">
        <v>244</v>
      </c>
      <c r="S16" s="163">
        <v>2060</v>
      </c>
      <c r="T16" s="164">
        <v>4.1348855881172222</v>
      </c>
      <c r="U16" s="163">
        <v>542.10526315789468</v>
      </c>
      <c r="V16" s="165">
        <v>498.2</v>
      </c>
      <c r="W16" s="166">
        <v>0.02</v>
      </c>
      <c r="Y16" s="162" t="s">
        <v>187</v>
      </c>
      <c r="Z16" s="162">
        <v>8200</v>
      </c>
      <c r="AA16" s="163">
        <v>4.3899999999999997</v>
      </c>
      <c r="AB16" s="164">
        <v>2196</v>
      </c>
      <c r="AC16" s="163">
        <v>1868</v>
      </c>
      <c r="AD16" s="173">
        <v>0.18</v>
      </c>
    </row>
    <row r="17" spans="1:30">
      <c r="A17" s="343" t="s">
        <v>139</v>
      </c>
      <c r="B17" s="358">
        <v>16</v>
      </c>
      <c r="C17" s="358">
        <v>6.2203999999999997</v>
      </c>
      <c r="D17" s="358">
        <v>2.5721818532570255</v>
      </c>
      <c r="E17" s="358">
        <v>3.6635103871013905</v>
      </c>
      <c r="F17" s="358">
        <v>-41.104906644244885</v>
      </c>
      <c r="J17" s="145" t="s">
        <v>193</v>
      </c>
      <c r="K17" s="145" t="s">
        <v>194</v>
      </c>
      <c r="L17" s="146">
        <v>15.293076923076921</v>
      </c>
      <c r="M17" s="147">
        <v>2.5319663779928678</v>
      </c>
      <c r="N17" s="146">
        <v>3.4385463645381256</v>
      </c>
      <c r="O17" s="148">
        <v>6.04</v>
      </c>
      <c r="P17" s="149">
        <v>-0.43</v>
      </c>
      <c r="R17" s="162" t="s">
        <v>189</v>
      </c>
      <c r="S17" s="163">
        <v>67.599999999999994</v>
      </c>
      <c r="T17" s="164">
        <v>3.8928879930895479</v>
      </c>
      <c r="U17" s="163">
        <v>17.789473684210527</v>
      </c>
      <c r="V17" s="165">
        <v>17.364999999999998</v>
      </c>
      <c r="W17" s="166">
        <v>0.43</v>
      </c>
      <c r="Y17" s="162" t="s">
        <v>251</v>
      </c>
      <c r="Z17" s="162">
        <v>2000</v>
      </c>
      <c r="AA17" s="163">
        <v>3.83</v>
      </c>
      <c r="AB17" s="164">
        <v>536</v>
      </c>
      <c r="AC17" s="163">
        <v>522</v>
      </c>
      <c r="AD17" s="173">
        <v>0.03</v>
      </c>
    </row>
    <row r="18" spans="1:30">
      <c r="A18" s="343" t="s">
        <v>187</v>
      </c>
      <c r="B18" s="358">
        <v>8600</v>
      </c>
      <c r="C18" s="358">
        <v>1773.175</v>
      </c>
      <c r="D18" s="358">
        <v>4.8500571009629621</v>
      </c>
      <c r="E18" s="358">
        <v>1969.1368330669975</v>
      </c>
      <c r="F18" s="358">
        <v>11.051466046329184</v>
      </c>
      <c r="J18" s="145" t="s">
        <v>195</v>
      </c>
      <c r="K18" s="145" t="s">
        <v>196</v>
      </c>
      <c r="L18" s="146">
        <v>3.5010650887573966</v>
      </c>
      <c r="M18" s="147">
        <v>4.7311690388613465</v>
      </c>
      <c r="N18" s="146">
        <v>0.78719113841585076</v>
      </c>
      <c r="O18" s="148">
        <v>0.74</v>
      </c>
      <c r="P18" s="149">
        <v>0.06</v>
      </c>
      <c r="R18" s="162" t="s">
        <v>191</v>
      </c>
      <c r="S18" s="163">
        <v>28.79</v>
      </c>
      <c r="T18" s="164">
        <v>5.4386428895269763</v>
      </c>
      <c r="U18" s="163">
        <v>7.5763157894736839</v>
      </c>
      <c r="V18" s="165">
        <v>5.2935999999999996</v>
      </c>
      <c r="W18" s="166">
        <v>-0.4</v>
      </c>
      <c r="Y18" s="162" t="s">
        <v>252</v>
      </c>
      <c r="Z18" s="162">
        <v>67.599999999999994</v>
      </c>
      <c r="AA18" s="163">
        <v>3.43</v>
      </c>
      <c r="AB18" s="164">
        <v>18.100000000000001</v>
      </c>
      <c r="AC18" s="163">
        <v>19.7</v>
      </c>
      <c r="AD18" s="173">
        <v>-0.08</v>
      </c>
    </row>
    <row r="19" spans="1:30">
      <c r="A19" s="343" t="s">
        <v>244</v>
      </c>
      <c r="B19" s="358">
        <v>2200</v>
      </c>
      <c r="C19" s="358">
        <v>500.83</v>
      </c>
      <c r="D19" s="358">
        <v>4.3927081045464531</v>
      </c>
      <c r="E19" s="358">
        <v>503.73267822644124</v>
      </c>
      <c r="F19" s="358">
        <v>0.5795735531899604</v>
      </c>
      <c r="J19" s="145" t="s">
        <v>141</v>
      </c>
      <c r="K19" s="145" t="s">
        <v>197</v>
      </c>
      <c r="L19" s="146">
        <v>15.40608108108108</v>
      </c>
      <c r="M19" s="147">
        <v>1.9878814298169136</v>
      </c>
      <c r="N19" s="146">
        <v>3.4639545958991116</v>
      </c>
      <c r="O19" s="148">
        <v>7.75</v>
      </c>
      <c r="P19" s="149">
        <v>-0.55000000000000004</v>
      </c>
      <c r="R19" s="162" t="s">
        <v>193</v>
      </c>
      <c r="S19" s="163">
        <v>13.52</v>
      </c>
      <c r="T19" s="164">
        <v>2.274792206481139</v>
      </c>
      <c r="U19" s="163">
        <v>3.5578947368421052</v>
      </c>
      <c r="V19" s="165">
        <v>5.9433999999999996</v>
      </c>
      <c r="W19" s="166">
        <v>0.28999999999999998</v>
      </c>
      <c r="Y19" s="162" t="s">
        <v>191</v>
      </c>
      <c r="Z19" s="162">
        <v>28.5</v>
      </c>
      <c r="AA19" s="163">
        <v>4.9000000000000004</v>
      </c>
      <c r="AB19" s="164">
        <v>7.63</v>
      </c>
      <c r="AC19" s="163">
        <v>5.81</v>
      </c>
      <c r="AD19" s="173">
        <v>0.31</v>
      </c>
    </row>
    <row r="20" spans="1:30">
      <c r="A20" s="343" t="s">
        <v>189</v>
      </c>
      <c r="B20" s="358">
        <v>70.33</v>
      </c>
      <c r="C20" s="358">
        <v>18.894950000000001</v>
      </c>
      <c r="D20" s="358">
        <v>3.7221585661777348</v>
      </c>
      <c r="E20" s="358">
        <v>16.103417845302548</v>
      </c>
      <c r="F20" s="358">
        <v>-14.773958939809063</v>
      </c>
      <c r="J20" s="145" t="s">
        <v>198</v>
      </c>
      <c r="K20" s="145" t="s">
        <v>199</v>
      </c>
      <c r="L20" s="146">
        <v>780.54054054054052</v>
      </c>
      <c r="M20" s="147">
        <v>3.6129445498080934</v>
      </c>
      <c r="N20" s="146">
        <v>175.49933551961115</v>
      </c>
      <c r="O20" s="148">
        <v>216.04</v>
      </c>
      <c r="P20" s="149">
        <v>-0.19</v>
      </c>
      <c r="R20" s="162" t="s">
        <v>195</v>
      </c>
      <c r="S20" s="163">
        <v>3.48</v>
      </c>
      <c r="T20" s="164">
        <v>4.9027895181741332</v>
      </c>
      <c r="U20" s="163">
        <v>0.9157894736842106</v>
      </c>
      <c r="V20" s="165">
        <v>0.70979999999999999</v>
      </c>
      <c r="W20" s="166">
        <v>-0.49</v>
      </c>
      <c r="Y20" s="162" t="s">
        <v>193</v>
      </c>
      <c r="Z20" s="162">
        <v>13</v>
      </c>
      <c r="AA20" s="163">
        <v>2.2799999999999998</v>
      </c>
      <c r="AB20" s="164">
        <v>3.48</v>
      </c>
      <c r="AC20" s="163">
        <v>5.7</v>
      </c>
      <c r="AD20" s="173">
        <v>-0.39</v>
      </c>
    </row>
    <row r="21" spans="1:30">
      <c r="A21" s="343" t="s">
        <v>191</v>
      </c>
      <c r="B21" s="358">
        <v>28.5</v>
      </c>
      <c r="C21" s="358">
        <v>5.4979500000000003</v>
      </c>
      <c r="D21" s="358">
        <v>5.1837503069325832</v>
      </c>
      <c r="E21" s="358">
        <v>6.5256278770243519</v>
      </c>
      <c r="F21" s="358">
        <v>18.692019334922129</v>
      </c>
      <c r="J21" s="145" t="s">
        <v>200</v>
      </c>
      <c r="K21" s="145" t="s">
        <v>201</v>
      </c>
      <c r="L21" s="146">
        <v>1955.7142857142858</v>
      </c>
      <c r="M21" s="147">
        <v>4.0816326530612246</v>
      </c>
      <c r="N21" s="146">
        <v>439.7293154963823</v>
      </c>
      <c r="O21" s="148">
        <v>479.15</v>
      </c>
      <c r="P21" s="149">
        <v>-0.08</v>
      </c>
      <c r="R21" s="162" t="s">
        <v>184</v>
      </c>
      <c r="S21" s="163">
        <v>2.31</v>
      </c>
      <c r="T21" s="164">
        <v>3.7060805390662606</v>
      </c>
      <c r="U21" s="163">
        <v>0.60789473684210527</v>
      </c>
      <c r="V21" s="165">
        <v>0.62329999999999997</v>
      </c>
      <c r="W21" s="166">
        <v>0.04</v>
      </c>
      <c r="Y21" s="162" t="s">
        <v>253</v>
      </c>
      <c r="Z21" s="162">
        <v>32</v>
      </c>
      <c r="AA21" s="163">
        <v>2.62</v>
      </c>
      <c r="AB21" s="164">
        <v>8.57</v>
      </c>
      <c r="AC21" s="163">
        <v>12.2</v>
      </c>
      <c r="AD21" s="173">
        <v>-0.3</v>
      </c>
    </row>
    <row r="22" spans="1:30">
      <c r="A22" s="343" t="s">
        <v>193</v>
      </c>
      <c r="B22" s="358">
        <v>16</v>
      </c>
      <c r="C22" s="358">
        <v>6.6857499999999996</v>
      </c>
      <c r="D22" s="358">
        <v>2.3931496092435407</v>
      </c>
      <c r="E22" s="358">
        <v>3.6635103871013905</v>
      </c>
      <c r="F22" s="358">
        <v>-45.204197179054098</v>
      </c>
      <c r="J22" s="145" t="s">
        <v>139</v>
      </c>
      <c r="K22" s="145" t="s">
        <v>202</v>
      </c>
      <c r="L22" s="146">
        <v>16.370454545454542</v>
      </c>
      <c r="M22" s="147">
        <v>2.5984848484848482</v>
      </c>
      <c r="N22" s="146">
        <v>3.6807875384559212</v>
      </c>
      <c r="O22" s="148">
        <v>6.3</v>
      </c>
      <c r="P22" s="149">
        <v>-0.42</v>
      </c>
      <c r="R22" s="162" t="s">
        <v>141</v>
      </c>
      <c r="S22" s="163">
        <v>15.24</v>
      </c>
      <c r="T22" s="164">
        <v>1.954923868286363</v>
      </c>
      <c r="U22" s="163">
        <v>4.0105263157894742</v>
      </c>
      <c r="V22" s="165">
        <v>7.7957000000000001</v>
      </c>
      <c r="W22" s="166">
        <v>-0.01</v>
      </c>
      <c r="Y22" s="162" t="s">
        <v>254</v>
      </c>
      <c r="Z22" s="162">
        <v>3.38</v>
      </c>
      <c r="AA22" s="163">
        <v>4.33</v>
      </c>
      <c r="AB22" s="164">
        <v>1.1000000000000001</v>
      </c>
      <c r="AC22" s="163">
        <v>1.28</v>
      </c>
      <c r="AD22" s="173">
        <v>0.16</v>
      </c>
    </row>
    <row r="23" spans="1:30">
      <c r="A23" s="343" t="s">
        <v>253</v>
      </c>
      <c r="B23" s="358">
        <v>2.7</v>
      </c>
      <c r="C23" s="358">
        <v>0.73694682928626698</v>
      </c>
      <c r="D23" s="358">
        <v>3.6637650000000002</v>
      </c>
      <c r="E23" s="358">
        <v>0.61821737782335973</v>
      </c>
      <c r="F23" s="358">
        <v>-16.110992916259203</v>
      </c>
      <c r="J23" s="145" t="s">
        <v>142</v>
      </c>
      <c r="K23" s="145" t="s">
        <v>203</v>
      </c>
      <c r="L23" s="146">
        <v>22290.656540825283</v>
      </c>
      <c r="M23" s="147">
        <v>2.4644175280072176</v>
      </c>
      <c r="N23" s="146">
        <v>5011.9054783516731</v>
      </c>
      <c r="O23" s="148">
        <v>9045</v>
      </c>
      <c r="P23" s="149">
        <v>-0.45</v>
      </c>
      <c r="R23" s="162" t="s">
        <v>198</v>
      </c>
      <c r="S23" s="163">
        <v>747.4</v>
      </c>
      <c r="T23" s="164">
        <v>3.9478132262835413</v>
      </c>
      <c r="U23" s="163">
        <v>196.68421052631581</v>
      </c>
      <c r="V23" s="165">
        <v>189.32</v>
      </c>
      <c r="W23" s="166">
        <v>-0.45</v>
      </c>
      <c r="Y23" s="162" t="s">
        <v>255</v>
      </c>
      <c r="Z23" s="162">
        <v>14.8</v>
      </c>
      <c r="AA23" s="163">
        <v>1.9</v>
      </c>
      <c r="AB23" s="164">
        <v>3.96</v>
      </c>
      <c r="AC23" s="163">
        <v>7.77</v>
      </c>
      <c r="AD23" s="173">
        <v>-0.49</v>
      </c>
    </row>
    <row r="24" spans="1:30">
      <c r="A24" s="343" t="s">
        <v>509</v>
      </c>
      <c r="B24" s="358">
        <v>3.5948495721818468</v>
      </c>
      <c r="C24" s="358">
        <v>0.73694682928626698</v>
      </c>
      <c r="D24" s="358">
        <v>4.8780311269721572</v>
      </c>
      <c r="E24" s="358">
        <v>0.82311054673469908</v>
      </c>
      <c r="F24" s="358">
        <v>11.691985639165004</v>
      </c>
      <c r="J24" s="145" t="s">
        <v>204</v>
      </c>
      <c r="K24" s="145" t="s">
        <v>205</v>
      </c>
      <c r="L24" s="146">
        <v>16.967114093959729</v>
      </c>
      <c r="M24" s="147">
        <v>4.5125303441382263</v>
      </c>
      <c r="N24" s="146">
        <v>3.814942459123559</v>
      </c>
      <c r="O24" s="148">
        <v>3.76</v>
      </c>
      <c r="P24" s="149">
        <v>0.01</v>
      </c>
      <c r="R24" s="162" t="s">
        <v>142</v>
      </c>
      <c r="S24" s="163">
        <v>23463.4</v>
      </c>
      <c r="T24" s="164">
        <v>2.6930731707317075</v>
      </c>
      <c r="U24" s="163">
        <v>6174.5789473684217</v>
      </c>
      <c r="V24" s="165">
        <v>8712.5</v>
      </c>
      <c r="W24" s="166">
        <v>-0.28999999999999998</v>
      </c>
      <c r="Y24" s="162" t="s">
        <v>198</v>
      </c>
      <c r="Z24" s="162">
        <v>740</v>
      </c>
      <c r="AA24" s="163">
        <v>3.33</v>
      </c>
      <c r="AB24" s="164">
        <v>198</v>
      </c>
      <c r="AC24" s="163">
        <v>222</v>
      </c>
      <c r="AD24" s="173">
        <v>-0.11</v>
      </c>
    </row>
    <row r="25" spans="1:30">
      <c r="A25" s="343" t="s">
        <v>514</v>
      </c>
      <c r="B25" s="358">
        <v>3.75</v>
      </c>
      <c r="C25" s="358">
        <v>0.73694682928626698</v>
      </c>
      <c r="D25" s="358">
        <v>5.0885625000000001</v>
      </c>
      <c r="E25" s="358">
        <v>0.85863524697688842</v>
      </c>
      <c r="F25" s="358">
        <v>16.512509838528878</v>
      </c>
      <c r="J25" s="145" t="s">
        <v>135</v>
      </c>
      <c r="K25" s="145" t="s">
        <v>206</v>
      </c>
      <c r="L25" s="146">
        <v>320</v>
      </c>
      <c r="M25" s="147">
        <v>3.9506172839506171</v>
      </c>
      <c r="N25" s="146">
        <v>71.949866085602352</v>
      </c>
      <c r="O25" s="148">
        <v>81</v>
      </c>
      <c r="P25" s="149">
        <v>-0.11</v>
      </c>
      <c r="R25" s="162" t="s">
        <v>204</v>
      </c>
      <c r="S25" s="163">
        <v>15.05</v>
      </c>
      <c r="T25" s="164">
        <v>4.233473980309423</v>
      </c>
      <c r="U25" s="163">
        <v>3.9605263157894739</v>
      </c>
      <c r="V25" s="165">
        <v>3.5550000000000002</v>
      </c>
      <c r="W25" s="166">
        <v>0.11</v>
      </c>
      <c r="Y25" s="162" t="s">
        <v>142</v>
      </c>
      <c r="Z25" s="162">
        <v>22780</v>
      </c>
      <c r="AA25" s="163">
        <v>2.5099999999999998</v>
      </c>
      <c r="AB25" s="164">
        <v>6102</v>
      </c>
      <c r="AC25" s="163">
        <v>9063</v>
      </c>
      <c r="AD25" s="173">
        <v>-0.33</v>
      </c>
    </row>
    <row r="26" spans="1:30">
      <c r="A26" s="343" t="s">
        <v>277</v>
      </c>
      <c r="B26" s="358">
        <v>3.6</v>
      </c>
      <c r="C26" s="358">
        <v>0.73694682928626698</v>
      </c>
      <c r="D26" s="358">
        <v>4.8850199999999999</v>
      </c>
      <c r="E26" s="358">
        <v>0.82428983709781289</v>
      </c>
      <c r="F26" s="358">
        <v>11.852009444987722</v>
      </c>
      <c r="J26" s="145" t="s">
        <v>140</v>
      </c>
      <c r="K26" s="145" t="s">
        <v>207</v>
      </c>
      <c r="L26" s="146">
        <v>7.353191489361703</v>
      </c>
      <c r="M26" s="147">
        <v>2.4429207605852836</v>
      </c>
      <c r="N26" s="146">
        <v>1.6533160717542672</v>
      </c>
      <c r="O26" s="148">
        <v>3.01</v>
      </c>
      <c r="P26" s="149">
        <v>-0.45</v>
      </c>
      <c r="R26" s="162" t="s">
        <v>135</v>
      </c>
      <c r="S26" s="163">
        <v>326.39999999999998</v>
      </c>
      <c r="T26" s="164">
        <v>4.0061368517950289</v>
      </c>
      <c r="U26" s="163">
        <v>85.89473684210526</v>
      </c>
      <c r="V26" s="165">
        <v>81.474999999999994</v>
      </c>
      <c r="W26" s="166">
        <v>0.05</v>
      </c>
      <c r="Y26" s="162" t="s">
        <v>204</v>
      </c>
      <c r="Z26" s="162">
        <v>14.9</v>
      </c>
      <c r="AA26" s="163">
        <v>3.86</v>
      </c>
      <c r="AB26" s="164">
        <v>3.99</v>
      </c>
      <c r="AC26" s="163">
        <v>3.86</v>
      </c>
      <c r="AD26" s="173">
        <v>0.03</v>
      </c>
    </row>
    <row r="27" spans="1:30">
      <c r="A27" s="343" t="s">
        <v>276</v>
      </c>
      <c r="B27" s="358">
        <v>3.64</v>
      </c>
      <c r="C27" s="358">
        <v>0.73694682928626698</v>
      </c>
      <c r="D27" s="358">
        <v>4.939298</v>
      </c>
      <c r="E27" s="358">
        <v>0.83344861306556639</v>
      </c>
      <c r="F27" s="358">
        <v>13.09480954993203</v>
      </c>
      <c r="J27" s="145" t="s">
        <v>208</v>
      </c>
      <c r="K27" s="145" t="s">
        <v>209</v>
      </c>
      <c r="L27" s="146">
        <v>32</v>
      </c>
      <c r="M27" s="147">
        <v>2.4806201550387597</v>
      </c>
      <c r="N27" s="146">
        <v>7.1949866085602361</v>
      </c>
      <c r="O27" s="148">
        <v>12.9</v>
      </c>
      <c r="P27" s="149">
        <v>-0.44</v>
      </c>
      <c r="R27" s="162" t="s">
        <v>245</v>
      </c>
      <c r="S27" s="163">
        <v>1.61</v>
      </c>
      <c r="T27" s="164">
        <v>3.2007952286282308</v>
      </c>
      <c r="U27" s="163">
        <v>0.42368421052631589</v>
      </c>
      <c r="V27" s="165">
        <v>0.503</v>
      </c>
      <c r="W27" s="166">
        <v>-0.16</v>
      </c>
      <c r="Y27" s="162" t="s">
        <v>135</v>
      </c>
      <c r="Z27" s="162">
        <v>320</v>
      </c>
      <c r="AA27" s="163">
        <v>3.67</v>
      </c>
      <c r="AB27" s="164">
        <v>85.7</v>
      </c>
      <c r="AC27" s="163">
        <v>87.2</v>
      </c>
      <c r="AD27" s="173">
        <v>-0.02</v>
      </c>
    </row>
    <row r="28" spans="1:30">
      <c r="A28" s="343" t="s">
        <v>282</v>
      </c>
      <c r="B28" s="358">
        <v>3.3</v>
      </c>
      <c r="C28" s="358">
        <v>0.73694682928626698</v>
      </c>
      <c r="D28" s="358">
        <v>4.4779349999999996</v>
      </c>
      <c r="E28" s="358">
        <v>0.75559901733966184</v>
      </c>
      <c r="F28" s="358">
        <v>2.5310086579054092</v>
      </c>
      <c r="J28" s="145" t="s">
        <v>27</v>
      </c>
      <c r="K28" s="145" t="s">
        <v>210</v>
      </c>
      <c r="L28" s="146">
        <v>5.202</v>
      </c>
      <c r="M28" s="147">
        <v>4.335</v>
      </c>
      <c r="N28" s="146">
        <v>1.1696350105540734</v>
      </c>
      <c r="O28" s="148">
        <v>1.2</v>
      </c>
      <c r="P28" s="149">
        <v>-0.03</v>
      </c>
      <c r="R28" s="162" t="s">
        <v>246</v>
      </c>
      <c r="S28" s="163">
        <v>7.37</v>
      </c>
      <c r="T28" s="164">
        <v>3.0066906005221932</v>
      </c>
      <c r="U28" s="163">
        <v>1.9394736842105265</v>
      </c>
      <c r="V28" s="165">
        <v>2.4512</v>
      </c>
      <c r="W28" s="166">
        <v>-0.21</v>
      </c>
      <c r="Y28" s="162" t="s">
        <v>245</v>
      </c>
      <c r="Z28" s="162">
        <v>1.55</v>
      </c>
      <c r="AA28" s="163">
        <v>2.8</v>
      </c>
      <c r="AB28" s="164">
        <v>0.42</v>
      </c>
      <c r="AC28" s="163">
        <v>0.55000000000000004</v>
      </c>
      <c r="AD28" s="173">
        <v>-0.25</v>
      </c>
    </row>
    <row r="29" spans="1:30">
      <c r="A29" s="343" t="s">
        <v>141</v>
      </c>
      <c r="B29" s="358">
        <v>17</v>
      </c>
      <c r="C29" s="358">
        <v>7.7591000000000001</v>
      </c>
      <c r="D29" s="358">
        <v>2.1909757574976481</v>
      </c>
      <c r="E29" s="358">
        <v>3.8924797862952274</v>
      </c>
      <c r="F29" s="358">
        <v>-49.833359715750177</v>
      </c>
      <c r="J29" s="145" t="s">
        <v>211</v>
      </c>
      <c r="K29" s="145" t="s">
        <v>212</v>
      </c>
      <c r="L29" s="146">
        <v>45</v>
      </c>
      <c r="M29" s="147">
        <v>8.0789946140035909</v>
      </c>
      <c r="N29" s="146">
        <v>10.117949918287833</v>
      </c>
      <c r="O29" s="148">
        <v>5.57</v>
      </c>
      <c r="P29" s="149">
        <v>0.82</v>
      </c>
      <c r="R29" s="162" t="s">
        <v>140</v>
      </c>
      <c r="S29" s="163">
        <v>7.33</v>
      </c>
      <c r="T29" s="164">
        <v>2.4253052311153755</v>
      </c>
      <c r="U29" s="163">
        <v>1.9289473684210527</v>
      </c>
      <c r="V29" s="165">
        <v>3.0223</v>
      </c>
      <c r="W29" s="166">
        <v>-0.36</v>
      </c>
      <c r="Y29" s="162" t="s">
        <v>246</v>
      </c>
      <c r="Z29" s="162">
        <v>7.3</v>
      </c>
      <c r="AA29" s="163">
        <v>2.71</v>
      </c>
      <c r="AB29" s="164">
        <v>1.96</v>
      </c>
      <c r="AC29" s="163">
        <v>2.69</v>
      </c>
      <c r="AD29" s="173">
        <v>-0.27</v>
      </c>
    </row>
    <row r="30" spans="1:30">
      <c r="A30" s="343" t="s">
        <v>198</v>
      </c>
      <c r="B30" s="358">
        <v>830</v>
      </c>
      <c r="C30" s="358">
        <v>217.46934999999999</v>
      </c>
      <c r="D30" s="358">
        <v>3.8166297917384679</v>
      </c>
      <c r="E30" s="358">
        <v>190.04460133088463</v>
      </c>
      <c r="F30" s="358">
        <v>-12.610856964034411</v>
      </c>
      <c r="J30" s="145" t="s">
        <v>213</v>
      </c>
      <c r="K30" s="145" t="s">
        <v>214</v>
      </c>
      <c r="L30" s="146">
        <v>200.11904761904762</v>
      </c>
      <c r="M30" s="147">
        <v>2.2008033390415442</v>
      </c>
      <c r="N30" s="146">
        <v>44.99543336677737</v>
      </c>
      <c r="O30" s="148">
        <v>90.93</v>
      </c>
      <c r="P30" s="149">
        <v>-0.51</v>
      </c>
      <c r="R30" s="162" t="s">
        <v>208</v>
      </c>
      <c r="S30" s="163">
        <v>32.64</v>
      </c>
      <c r="T30" s="164">
        <v>2.7204307348663539</v>
      </c>
      <c r="U30" s="163">
        <v>8.5894736842105264</v>
      </c>
      <c r="V30" s="165">
        <v>11.998100000000001</v>
      </c>
      <c r="W30" s="166">
        <v>-0.28000000000000003</v>
      </c>
      <c r="Y30" s="162" t="s">
        <v>140</v>
      </c>
      <c r="Z30" s="162">
        <v>7.05</v>
      </c>
      <c r="AA30" s="163">
        <v>2.19</v>
      </c>
      <c r="AB30" s="164">
        <v>1.89</v>
      </c>
      <c r="AC30" s="163">
        <v>3.21</v>
      </c>
      <c r="AD30" s="173">
        <v>-0.41</v>
      </c>
    </row>
    <row r="31" spans="1:30">
      <c r="A31" s="343" t="s">
        <v>510</v>
      </c>
      <c r="B31" s="358">
        <v>89</v>
      </c>
      <c r="C31" s="358">
        <v>53.395000000000003</v>
      </c>
      <c r="D31" s="358">
        <v>1.6668227362112555</v>
      </c>
      <c r="E31" s="358">
        <v>20.378276528251487</v>
      </c>
      <c r="F31" s="358">
        <v>-61.834859952708143</v>
      </c>
      <c r="J31" s="145" t="s">
        <v>215</v>
      </c>
      <c r="K31" s="145" t="s">
        <v>216</v>
      </c>
      <c r="L31" s="146">
        <v>10</v>
      </c>
      <c r="M31" s="147">
        <v>3.7313432835820892</v>
      </c>
      <c r="N31" s="146">
        <v>2.2484333151750739</v>
      </c>
      <c r="O31" s="148">
        <v>2.68</v>
      </c>
      <c r="P31" s="149">
        <v>-0.16</v>
      </c>
      <c r="R31" s="162" t="s">
        <v>27</v>
      </c>
      <c r="S31" s="163">
        <v>5.2</v>
      </c>
      <c r="T31" s="164">
        <v>3.9165474128191606</v>
      </c>
      <c r="U31" s="163">
        <v>1.368421052631579</v>
      </c>
      <c r="V31" s="165">
        <v>1.3277000000000001</v>
      </c>
      <c r="W31" s="166">
        <v>0.03</v>
      </c>
      <c r="Y31" s="162" t="s">
        <v>208</v>
      </c>
      <c r="Z31" s="162">
        <v>32</v>
      </c>
      <c r="AA31" s="163">
        <v>2.5</v>
      </c>
      <c r="AB31" s="164">
        <v>8.57</v>
      </c>
      <c r="AC31" s="163">
        <v>12.8</v>
      </c>
      <c r="AD31" s="173">
        <v>-0.33</v>
      </c>
    </row>
    <row r="32" spans="1:30">
      <c r="A32" s="343" t="s">
        <v>142</v>
      </c>
      <c r="B32" s="358">
        <v>27939</v>
      </c>
      <c r="C32" s="358">
        <v>9767.5</v>
      </c>
      <c r="D32" s="358">
        <v>2.8604044023547477</v>
      </c>
      <c r="E32" s="358">
        <v>6397.1760440766093</v>
      </c>
      <c r="F32" s="358">
        <v>-34.505492254142723</v>
      </c>
      <c r="J32" s="145" t="s">
        <v>217</v>
      </c>
      <c r="K32" s="145" t="s">
        <v>218</v>
      </c>
      <c r="L32" s="146">
        <v>136.50980392156865</v>
      </c>
      <c r="M32" s="147">
        <v>3.1857597181229553</v>
      </c>
      <c r="N32" s="146">
        <v>30.693319098527187</v>
      </c>
      <c r="O32" s="148">
        <v>42.85</v>
      </c>
      <c r="P32" s="149">
        <v>-0.28000000000000003</v>
      </c>
      <c r="R32" s="162" t="s">
        <v>211</v>
      </c>
      <c r="S32" s="163">
        <v>46.35</v>
      </c>
      <c r="T32" s="164">
        <v>8.2736830831295407</v>
      </c>
      <c r="U32" s="163">
        <v>12.197368421052634</v>
      </c>
      <c r="V32" s="165">
        <v>5.6021000000000001</v>
      </c>
      <c r="W32" s="166">
        <v>1.18</v>
      </c>
      <c r="Y32" s="162" t="s">
        <v>256</v>
      </c>
      <c r="Z32" s="162">
        <v>5</v>
      </c>
      <c r="AA32" s="163">
        <v>3.59</v>
      </c>
      <c r="AB32" s="164">
        <v>1.34</v>
      </c>
      <c r="AC32" s="163">
        <v>1.39</v>
      </c>
      <c r="AD32" s="173">
        <v>-0.04</v>
      </c>
    </row>
    <row r="33" spans="1:30">
      <c r="A33" s="343" t="s">
        <v>515</v>
      </c>
      <c r="B33" s="358">
        <v>3.49</v>
      </c>
      <c r="C33" s="358">
        <v>0.73694682928626698</v>
      </c>
      <c r="D33" s="358">
        <v>4.7357555000000007</v>
      </c>
      <c r="E33" s="358">
        <v>0.79910320318649086</v>
      </c>
      <c r="F33" s="358">
        <v>8.4343091563908743</v>
      </c>
      <c r="J33" s="145" t="s">
        <v>219</v>
      </c>
      <c r="K33" s="145" t="s">
        <v>220</v>
      </c>
      <c r="L33" s="146">
        <v>8.9731204819277117</v>
      </c>
      <c r="M33" s="147">
        <v>2.8852477433851162</v>
      </c>
      <c r="N33" s="146">
        <v>2.0175463032646079</v>
      </c>
      <c r="O33" s="148">
        <v>3.11</v>
      </c>
      <c r="P33" s="149">
        <v>-0.35</v>
      </c>
      <c r="R33" s="162" t="s">
        <v>213</v>
      </c>
      <c r="S33" s="163">
        <v>212.1</v>
      </c>
      <c r="T33" s="164">
        <v>2.4979831230088858</v>
      </c>
      <c r="U33" s="163">
        <v>55.815789473684205</v>
      </c>
      <c r="V33" s="165">
        <v>84.908500000000004</v>
      </c>
      <c r="W33" s="166">
        <v>-0.34</v>
      </c>
      <c r="Y33" s="162" t="s">
        <v>211</v>
      </c>
      <c r="Z33" s="162">
        <v>45</v>
      </c>
      <c r="AA33" s="163">
        <v>7.2</v>
      </c>
      <c r="AB33" s="164">
        <v>12.1</v>
      </c>
      <c r="AC33" s="163">
        <v>6.25</v>
      </c>
      <c r="AD33" s="173">
        <v>0.93</v>
      </c>
    </row>
    <row r="34" spans="1:30">
      <c r="A34" s="343" t="s">
        <v>204</v>
      </c>
      <c r="B34" s="358">
        <v>14.9</v>
      </c>
      <c r="C34" s="358">
        <v>3.7245499999999998</v>
      </c>
      <c r="D34" s="358">
        <v>4.0004832798593117</v>
      </c>
      <c r="E34" s="358">
        <v>3.4116440479881702</v>
      </c>
      <c r="F34" s="358">
        <v>-8.4011746925623072</v>
      </c>
      <c r="J34" s="145" t="s">
        <v>221</v>
      </c>
      <c r="K34" s="145" t="s">
        <v>222</v>
      </c>
      <c r="L34" s="146">
        <v>79.225352112676049</v>
      </c>
      <c r="M34" s="147">
        <v>2.7113399080313503</v>
      </c>
      <c r="N34" s="146">
        <v>17.813292109661674</v>
      </c>
      <c r="O34" s="148">
        <v>29.22</v>
      </c>
      <c r="P34" s="149">
        <v>-0.39</v>
      </c>
      <c r="R34" s="162" t="s">
        <v>215</v>
      </c>
      <c r="S34" s="163">
        <v>10.199999999999999</v>
      </c>
      <c r="T34" s="164">
        <v>3.6570936861353123</v>
      </c>
      <c r="U34" s="163">
        <v>2.6842105263157894</v>
      </c>
      <c r="V34" s="165">
        <v>2.7890999999999999</v>
      </c>
      <c r="W34" s="166">
        <v>-0.04</v>
      </c>
      <c r="Y34" s="162" t="s">
        <v>213</v>
      </c>
      <c r="Z34" s="162">
        <v>210</v>
      </c>
      <c r="AA34" s="163">
        <v>2.46</v>
      </c>
      <c r="AB34" s="164">
        <v>56.3</v>
      </c>
      <c r="AC34" s="163">
        <v>85.5</v>
      </c>
      <c r="AD34" s="173">
        <v>-0.34</v>
      </c>
    </row>
    <row r="35" spans="1:30">
      <c r="A35" s="343" t="s">
        <v>280</v>
      </c>
      <c r="B35" s="358">
        <v>3.85</v>
      </c>
      <c r="C35" s="358">
        <v>0.73694682928626698</v>
      </c>
      <c r="D35" s="358">
        <v>5.2242575000000002</v>
      </c>
      <c r="E35" s="358">
        <v>0.88153218689627211</v>
      </c>
      <c r="F35" s="358">
        <v>19.619510100889649</v>
      </c>
      <c r="J35" s="145" t="s">
        <v>223</v>
      </c>
      <c r="K35" s="145" t="s">
        <v>224</v>
      </c>
      <c r="L35" s="146">
        <v>10</v>
      </c>
      <c r="M35" s="147">
        <v>2.6666666666666665</v>
      </c>
      <c r="N35" s="146">
        <v>2.2484333151750739</v>
      </c>
      <c r="O35" s="148">
        <v>3.75</v>
      </c>
      <c r="P35" s="149">
        <v>-0.4</v>
      </c>
      <c r="R35" s="162" t="s">
        <v>217</v>
      </c>
      <c r="S35" s="163">
        <v>102</v>
      </c>
      <c r="T35" s="164">
        <v>2.3540652629975556</v>
      </c>
      <c r="U35" s="163">
        <v>26.842105263157897</v>
      </c>
      <c r="V35" s="165">
        <v>43.329300000000003</v>
      </c>
      <c r="W35" s="166">
        <v>-0.38</v>
      </c>
      <c r="Y35" s="162" t="s">
        <v>215</v>
      </c>
      <c r="Z35" s="162">
        <v>10</v>
      </c>
      <c r="AA35" s="163">
        <v>3.54</v>
      </c>
      <c r="AB35" s="164">
        <v>2.68</v>
      </c>
      <c r="AC35" s="163">
        <v>2.83</v>
      </c>
      <c r="AD35" s="173">
        <v>-0.05</v>
      </c>
    </row>
    <row r="36" spans="1:30">
      <c r="A36" s="343" t="s">
        <v>135</v>
      </c>
      <c r="B36" s="358">
        <v>320</v>
      </c>
      <c r="C36" s="358">
        <v>91.064999999999998</v>
      </c>
      <c r="D36" s="358">
        <v>3.5139735353868118</v>
      </c>
      <c r="E36" s="358">
        <v>73.270207742027807</v>
      </c>
      <c r="F36" s="358">
        <v>-19.540759081943882</v>
      </c>
      <c r="J36" s="145" t="s">
        <v>144</v>
      </c>
      <c r="K36" s="145" t="s">
        <v>225</v>
      </c>
      <c r="L36" s="146">
        <v>4.5976595744680848</v>
      </c>
      <c r="M36" s="147">
        <v>3.6489361702127656</v>
      </c>
      <c r="N36" s="146">
        <v>1.0337530959067696</v>
      </c>
      <c r="O36" s="148">
        <v>1.26</v>
      </c>
      <c r="P36" s="149">
        <v>-0.18</v>
      </c>
      <c r="R36" s="162" t="s">
        <v>219</v>
      </c>
      <c r="S36" s="163">
        <v>8.3000000000000007</v>
      </c>
      <c r="T36" s="164">
        <v>2.9107487287392599</v>
      </c>
      <c r="U36" s="163">
        <v>2.1842105263157898</v>
      </c>
      <c r="V36" s="165">
        <v>2.8515000000000001</v>
      </c>
      <c r="W36" s="166">
        <v>-0.23</v>
      </c>
      <c r="Y36" s="162" t="s">
        <v>217</v>
      </c>
      <c r="Z36" s="162">
        <v>102</v>
      </c>
      <c r="AA36" s="163">
        <v>2.19</v>
      </c>
      <c r="AB36" s="164">
        <v>27.3</v>
      </c>
      <c r="AC36" s="163">
        <v>46.5</v>
      </c>
      <c r="AD36" s="173">
        <v>-0.41</v>
      </c>
    </row>
    <row r="37" spans="1:30">
      <c r="A37" s="343" t="s">
        <v>245</v>
      </c>
      <c r="B37" s="358">
        <v>1.69</v>
      </c>
      <c r="C37" s="358">
        <v>0.51524999999999999</v>
      </c>
      <c r="D37" s="358">
        <v>3.2799611838913147</v>
      </c>
      <c r="E37" s="358">
        <v>0.38695828463758436</v>
      </c>
      <c r="F37" s="358">
        <v>-24.898925834529962</v>
      </c>
      <c r="J37" s="145" t="s">
        <v>226</v>
      </c>
      <c r="K37" s="145" t="s">
        <v>227</v>
      </c>
      <c r="L37" s="146">
        <v>20.532978378378374</v>
      </c>
      <c r="M37" s="147">
        <v>2.7017076813655758</v>
      </c>
      <c r="N37" s="146">
        <v>4.61670326457154</v>
      </c>
      <c r="O37" s="148">
        <v>7.6</v>
      </c>
      <c r="P37" s="149">
        <v>-0.39</v>
      </c>
      <c r="R37" s="162" t="s">
        <v>221</v>
      </c>
      <c r="S37" s="163">
        <v>73.13</v>
      </c>
      <c r="T37" s="164">
        <v>2.5806975258757889</v>
      </c>
      <c r="U37" s="163">
        <v>19.244736842105265</v>
      </c>
      <c r="V37" s="165">
        <v>28.337299999999999</v>
      </c>
      <c r="W37" s="166">
        <v>-0.32</v>
      </c>
      <c r="Y37" s="162" t="s">
        <v>219</v>
      </c>
      <c r="Z37" s="162">
        <v>8.3000000000000007</v>
      </c>
      <c r="AA37" s="163">
        <v>2.6</v>
      </c>
      <c r="AB37" s="164">
        <v>2.2200000000000002</v>
      </c>
      <c r="AC37" s="163">
        <v>3.2</v>
      </c>
      <c r="AD37" s="173">
        <v>-0.3</v>
      </c>
    </row>
    <row r="38" spans="1:30">
      <c r="A38" s="343" t="s">
        <v>246</v>
      </c>
      <c r="B38" s="358">
        <v>7.8</v>
      </c>
      <c r="C38" s="358">
        <v>2.5445000000000002</v>
      </c>
      <c r="D38" s="358">
        <v>3.0654352525054036</v>
      </c>
      <c r="E38" s="358">
        <v>1.7859613137119279</v>
      </c>
      <c r="F38" s="358">
        <v>-29.810913196623002</v>
      </c>
      <c r="J38" s="145" t="s">
        <v>228</v>
      </c>
      <c r="K38" s="145" t="s">
        <v>229</v>
      </c>
      <c r="L38" s="146">
        <v>4026.4705882352937</v>
      </c>
      <c r="M38" s="147">
        <v>3.5782897918109695</v>
      </c>
      <c r="N38" s="146">
        <v>905.32506131608102</v>
      </c>
      <c r="O38" s="148">
        <v>1125.25</v>
      </c>
      <c r="P38" s="149">
        <v>-0.2</v>
      </c>
      <c r="R38" s="162" t="s">
        <v>223</v>
      </c>
      <c r="S38" s="163">
        <v>10</v>
      </c>
      <c r="T38" s="164">
        <v>2.6662400682557457</v>
      </c>
      <c r="U38" s="163">
        <v>2.6315789473684212</v>
      </c>
      <c r="V38" s="165">
        <v>3.7505999999999999</v>
      </c>
      <c r="W38" s="166">
        <v>-0.3</v>
      </c>
      <c r="Y38" s="162" t="s">
        <v>221</v>
      </c>
      <c r="Z38" s="162">
        <v>71</v>
      </c>
      <c r="AA38" s="163">
        <v>2.33</v>
      </c>
      <c r="AB38" s="164">
        <v>19</v>
      </c>
      <c r="AC38" s="163">
        <v>30.4</v>
      </c>
      <c r="AD38" s="173">
        <v>-0.38</v>
      </c>
    </row>
    <row r="39" spans="1:30">
      <c r="A39" s="343" t="s">
        <v>140</v>
      </c>
      <c r="B39" s="358">
        <v>7.95</v>
      </c>
      <c r="C39" s="358">
        <v>3.0830000000000002</v>
      </c>
      <c r="D39" s="358">
        <v>2.578657152124554</v>
      </c>
      <c r="E39" s="358">
        <v>1.8203067235910035</v>
      </c>
      <c r="F39" s="358">
        <v>-40.956642115115038</v>
      </c>
      <c r="J39" s="145" t="s">
        <v>230</v>
      </c>
      <c r="K39" s="145" t="s">
        <v>231</v>
      </c>
      <c r="L39" s="146">
        <v>48.4</v>
      </c>
      <c r="M39" s="147">
        <v>7.3780487804878048</v>
      </c>
      <c r="N39" s="146">
        <v>10.882417245447357</v>
      </c>
      <c r="O39" s="148">
        <v>6.56</v>
      </c>
      <c r="P39" s="149">
        <v>0.66</v>
      </c>
      <c r="R39" s="162" t="s">
        <v>144</v>
      </c>
      <c r="S39" s="163">
        <v>4.3600000000000003</v>
      </c>
      <c r="T39" s="164">
        <v>3.4540125168343505</v>
      </c>
      <c r="U39" s="163">
        <v>1.1473684210526316</v>
      </c>
      <c r="V39" s="165">
        <v>1.2623</v>
      </c>
      <c r="W39" s="166">
        <v>-0.09</v>
      </c>
      <c r="Y39" s="162" t="s">
        <v>257</v>
      </c>
      <c r="Z39" s="162">
        <v>10</v>
      </c>
      <c r="AA39" s="163">
        <v>2.67</v>
      </c>
      <c r="AB39" s="164">
        <v>2.68</v>
      </c>
      <c r="AC39" s="163">
        <v>3.75</v>
      </c>
      <c r="AD39" s="173">
        <v>-0.28999999999999998</v>
      </c>
    </row>
    <row r="40" spans="1:30">
      <c r="A40" s="343" t="s">
        <v>208</v>
      </c>
      <c r="B40" s="358">
        <v>37</v>
      </c>
      <c r="C40" s="358">
        <v>12.7384</v>
      </c>
      <c r="D40" s="358">
        <v>2.9046034038811781</v>
      </c>
      <c r="E40" s="358">
        <v>8.4718677701719667</v>
      </c>
      <c r="F40" s="358">
        <v>-33.493470371695302</v>
      </c>
      <c r="J40" s="145" t="s">
        <v>232</v>
      </c>
      <c r="K40" s="145" t="s">
        <v>233</v>
      </c>
      <c r="L40" s="146">
        <v>6.5</v>
      </c>
      <c r="M40" s="147">
        <v>7.2222222222222223</v>
      </c>
      <c r="N40" s="146">
        <v>1.4614816548637979</v>
      </c>
      <c r="O40" s="148">
        <v>0.9</v>
      </c>
      <c r="P40" s="149">
        <v>0.62</v>
      </c>
      <c r="R40" s="162" t="s">
        <v>226</v>
      </c>
      <c r="S40" s="163">
        <v>18.5</v>
      </c>
      <c r="T40" s="164">
        <v>2.700414550125533</v>
      </c>
      <c r="U40" s="163">
        <v>4.8684210526315788</v>
      </c>
      <c r="V40" s="165">
        <v>6.8507999999999996</v>
      </c>
      <c r="W40" s="166">
        <v>-0.28999999999999998</v>
      </c>
      <c r="Y40" s="162" t="s">
        <v>144</v>
      </c>
      <c r="Z40" s="162">
        <v>4.2300000000000004</v>
      </c>
      <c r="AA40" s="163">
        <v>3.08</v>
      </c>
      <c r="AB40" s="164">
        <v>1.1299999999999999</v>
      </c>
      <c r="AC40" s="163">
        <v>1.37</v>
      </c>
      <c r="AD40" s="173">
        <v>-0.18</v>
      </c>
    </row>
    <row r="41" spans="1:30">
      <c r="A41" s="343" t="s">
        <v>516</v>
      </c>
      <c r="B41" s="358">
        <v>3.45</v>
      </c>
      <c r="C41" s="358">
        <v>0.73694682928626698</v>
      </c>
      <c r="D41" s="358">
        <v>4.6814775000000006</v>
      </c>
      <c r="E41" s="358">
        <v>0.78994442721873737</v>
      </c>
      <c r="F41" s="358">
        <v>7.1915090514465652</v>
      </c>
      <c r="J41" s="145" t="s">
        <v>145</v>
      </c>
      <c r="K41" s="145" t="s">
        <v>234</v>
      </c>
      <c r="L41" s="146">
        <v>75</v>
      </c>
      <c r="M41" s="147">
        <v>2.4727992087042532</v>
      </c>
      <c r="N41" s="146">
        <v>16.863249863813053</v>
      </c>
      <c r="O41" s="148">
        <v>30.33</v>
      </c>
      <c r="P41" s="149">
        <v>-0.44</v>
      </c>
      <c r="R41" s="162" t="s">
        <v>228</v>
      </c>
      <c r="S41" s="163">
        <v>3536</v>
      </c>
      <c r="T41" s="164">
        <v>3.1870039459002473</v>
      </c>
      <c r="U41" s="163">
        <v>930.52631578947364</v>
      </c>
      <c r="V41" s="165">
        <v>1109.5060000000001</v>
      </c>
      <c r="W41" s="166">
        <v>-0.16</v>
      </c>
      <c r="Y41" s="162" t="s">
        <v>258</v>
      </c>
      <c r="Z41" s="162">
        <v>18.5</v>
      </c>
      <c r="AA41" s="163">
        <v>2.4500000000000002</v>
      </c>
      <c r="AB41" s="164">
        <v>4.9400000000000004</v>
      </c>
      <c r="AC41" s="163">
        <v>7.54</v>
      </c>
      <c r="AD41" s="173">
        <v>-0.34</v>
      </c>
    </row>
    <row r="42" spans="1:30">
      <c r="A42" s="343" t="s">
        <v>27</v>
      </c>
      <c r="B42" s="358">
        <v>5.2</v>
      </c>
      <c r="C42" s="358">
        <v>1.2024289063909097</v>
      </c>
      <c r="D42" s="358">
        <v>4.3245800000000001</v>
      </c>
      <c r="E42" s="358">
        <v>1.1906408758079521</v>
      </c>
      <c r="F42" s="358">
        <v>-0.98035156343166951</v>
      </c>
      <c r="J42" s="145" t="s">
        <v>143</v>
      </c>
      <c r="K42" s="145" t="s">
        <v>235</v>
      </c>
      <c r="L42" s="146">
        <v>70</v>
      </c>
      <c r="M42" s="147">
        <v>2.3648648648648649</v>
      </c>
      <c r="N42" s="146">
        <v>15.739033206225516</v>
      </c>
      <c r="O42" s="148">
        <v>29.6</v>
      </c>
      <c r="P42" s="149">
        <v>-0.47</v>
      </c>
      <c r="R42" s="162" t="s">
        <v>247</v>
      </c>
      <c r="S42" s="163">
        <v>214.2</v>
      </c>
      <c r="T42" s="164">
        <v>1.9408151061015166</v>
      </c>
      <c r="U42" s="163">
        <v>56.368421052631575</v>
      </c>
      <c r="V42" s="165">
        <v>110.366</v>
      </c>
      <c r="W42" s="166">
        <v>-0.49</v>
      </c>
      <c r="Y42" s="162" t="s">
        <v>259</v>
      </c>
      <c r="Z42" s="162">
        <v>3400</v>
      </c>
      <c r="AA42" s="163">
        <v>2.82</v>
      </c>
      <c r="AB42" s="164">
        <v>911</v>
      </c>
      <c r="AC42" s="163">
        <v>1204</v>
      </c>
      <c r="AD42" s="173">
        <v>-0.24</v>
      </c>
    </row>
    <row r="43" spans="1:30">
      <c r="A43" s="343" t="s">
        <v>211</v>
      </c>
      <c r="B43" s="358">
        <v>43</v>
      </c>
      <c r="C43" s="358">
        <v>5.4831000000000003</v>
      </c>
      <c r="D43" s="358">
        <v>7.8422790027539158</v>
      </c>
      <c r="E43" s="358">
        <v>9.8456841653349869</v>
      </c>
      <c r="F43" s="358">
        <v>79.564191157100666</v>
      </c>
      <c r="J43" s="145" t="s">
        <v>236</v>
      </c>
      <c r="K43" s="145" t="s">
        <v>237</v>
      </c>
      <c r="L43" s="146">
        <v>7.1008403361344534</v>
      </c>
      <c r="M43" s="147">
        <v>4.0117742012059061</v>
      </c>
      <c r="N43" s="146">
        <v>1.5965765977503672</v>
      </c>
      <c r="O43" s="148">
        <v>1.77</v>
      </c>
      <c r="P43" s="149">
        <v>-0.1</v>
      </c>
      <c r="R43" s="162" t="s">
        <v>230</v>
      </c>
      <c r="S43" s="163">
        <v>48.88</v>
      </c>
      <c r="T43" s="164">
        <v>7.6603613910263455</v>
      </c>
      <c r="U43" s="163">
        <v>12.863157894736844</v>
      </c>
      <c r="V43" s="165">
        <v>6.3808999999999996</v>
      </c>
      <c r="W43" s="166">
        <v>1.02</v>
      </c>
      <c r="Y43" s="162" t="s">
        <v>260</v>
      </c>
      <c r="Z43" s="162">
        <v>210</v>
      </c>
      <c r="AA43" s="163">
        <v>1.86</v>
      </c>
      <c r="AB43" s="164">
        <v>56.3</v>
      </c>
      <c r="AC43" s="163">
        <v>113</v>
      </c>
      <c r="AD43" s="173">
        <v>-0.5</v>
      </c>
    </row>
    <row r="44" spans="1:30">
      <c r="A44" s="343" t="s">
        <v>213</v>
      </c>
      <c r="B44" s="358">
        <v>290</v>
      </c>
      <c r="C44" s="358">
        <v>97.665000000000006</v>
      </c>
      <c r="D44" s="358">
        <v>2.9693339476782876</v>
      </c>
      <c r="E44" s="358">
        <v>66.401125766212701</v>
      </c>
      <c r="F44" s="358">
        <v>-32.011338999423856</v>
      </c>
      <c r="J44" s="145" t="s">
        <v>238</v>
      </c>
      <c r="K44" s="145" t="s">
        <v>239</v>
      </c>
      <c r="L44" s="146">
        <v>9.0909090909090899</v>
      </c>
      <c r="M44" s="147">
        <v>2.4770869457517959</v>
      </c>
      <c r="N44" s="146">
        <v>2.0440302865227942</v>
      </c>
      <c r="O44" s="148">
        <v>3.67</v>
      </c>
      <c r="P44" s="149">
        <v>-0.44</v>
      </c>
      <c r="R44" s="162" t="s">
        <v>232</v>
      </c>
      <c r="S44" s="163">
        <v>6.7</v>
      </c>
      <c r="T44" s="164">
        <v>7.2778622637410386</v>
      </c>
      <c r="U44" s="163">
        <v>1.7631578947368423</v>
      </c>
      <c r="V44" s="165">
        <v>0.92059999999999997</v>
      </c>
      <c r="W44" s="166">
        <v>0.92</v>
      </c>
      <c r="Y44" s="162" t="s">
        <v>230</v>
      </c>
      <c r="Z44" s="162">
        <v>48.4</v>
      </c>
      <c r="AA44" s="163">
        <v>6.56</v>
      </c>
      <c r="AB44" s="164">
        <v>13</v>
      </c>
      <c r="AC44" s="163">
        <v>7.37</v>
      </c>
      <c r="AD44" s="173">
        <v>0.76</v>
      </c>
    </row>
    <row r="45" spans="1:30">
      <c r="A45" s="343" t="s">
        <v>215</v>
      </c>
      <c r="B45" s="358">
        <v>10</v>
      </c>
      <c r="C45" s="358">
        <v>2.5594999999999999</v>
      </c>
      <c r="D45" s="358">
        <v>3.9070130884938465</v>
      </c>
      <c r="E45" s="358">
        <v>2.289693991938369</v>
      </c>
      <c r="F45" s="358">
        <v>-10.541356048510686</v>
      </c>
      <c r="J45" s="150" t="s">
        <v>240</v>
      </c>
      <c r="K45" s="150" t="s">
        <v>241</v>
      </c>
      <c r="L45" s="151">
        <v>4.447541286863272</v>
      </c>
      <c r="M45" s="152">
        <v>4.447541286863272</v>
      </c>
      <c r="N45" s="151">
        <v>1</v>
      </c>
      <c r="O45" s="153">
        <v>1</v>
      </c>
      <c r="P45" s="154">
        <v>0</v>
      </c>
      <c r="R45" s="162" t="s">
        <v>145</v>
      </c>
      <c r="S45" s="163">
        <v>76.5</v>
      </c>
      <c r="T45" s="164">
        <v>2.5951645130758974</v>
      </c>
      <c r="U45" s="163">
        <v>20.131578947368421</v>
      </c>
      <c r="V45" s="165">
        <v>29.477900000000002</v>
      </c>
      <c r="W45" s="166">
        <v>-0.32</v>
      </c>
      <c r="Y45" s="162" t="s">
        <v>232</v>
      </c>
      <c r="Z45" s="162">
        <v>6.5</v>
      </c>
      <c r="AA45" s="163">
        <v>6.19</v>
      </c>
      <c r="AB45" s="164">
        <v>1.74</v>
      </c>
      <c r="AC45" s="163">
        <v>1.05</v>
      </c>
      <c r="AD45" s="173">
        <v>0.66</v>
      </c>
    </row>
    <row r="46" spans="1:30">
      <c r="A46" s="343" t="s">
        <v>217</v>
      </c>
      <c r="B46" s="358">
        <v>118</v>
      </c>
      <c r="C46" s="358">
        <v>40.6</v>
      </c>
      <c r="D46" s="358">
        <v>2.9064039408866993</v>
      </c>
      <c r="E46" s="358">
        <v>27.018389104872757</v>
      </c>
      <c r="F46" s="358">
        <v>-33.45224358405725</v>
      </c>
      <c r="J46"/>
      <c r="K46"/>
      <c r="L46"/>
      <c r="M46"/>
      <c r="N46"/>
      <c r="R46" s="162" t="s">
        <v>143</v>
      </c>
      <c r="S46" s="163">
        <v>72.8</v>
      </c>
      <c r="T46" s="164">
        <v>2.4091999669065935</v>
      </c>
      <c r="U46" s="163">
        <v>19.157894736842106</v>
      </c>
      <c r="V46" s="165">
        <v>30.217500000000001</v>
      </c>
      <c r="W46" s="166">
        <v>-0.37</v>
      </c>
      <c r="Y46" s="162" t="s">
        <v>145</v>
      </c>
      <c r="Z46" s="162">
        <v>75</v>
      </c>
      <c r="AA46" s="163">
        <v>2.34</v>
      </c>
      <c r="AB46" s="164">
        <v>20.100000000000001</v>
      </c>
      <c r="AC46" s="163">
        <v>32.1</v>
      </c>
      <c r="AD46" s="173">
        <v>-0.37</v>
      </c>
    </row>
    <row r="47" spans="1:30">
      <c r="A47" s="343" t="s">
        <v>219</v>
      </c>
      <c r="B47" s="358">
        <v>9.1</v>
      </c>
      <c r="C47" s="358">
        <v>3.0920000000000001</v>
      </c>
      <c r="D47" s="358">
        <v>2.9430789133247086</v>
      </c>
      <c r="E47" s="358">
        <v>2.083621532663916</v>
      </c>
      <c r="F47" s="358">
        <v>-32.6124989435991</v>
      </c>
      <c r="R47" s="162" t="s">
        <v>236</v>
      </c>
      <c r="S47" s="163">
        <v>6.19</v>
      </c>
      <c r="T47" s="164">
        <v>3.9776378357537592</v>
      </c>
      <c r="U47" s="163">
        <v>1.6289473684210529</v>
      </c>
      <c r="V47" s="165">
        <v>1.5562</v>
      </c>
      <c r="W47" s="166">
        <v>0.05</v>
      </c>
      <c r="Y47" s="162" t="s">
        <v>143</v>
      </c>
      <c r="Z47" s="162">
        <v>70</v>
      </c>
      <c r="AA47" s="163">
        <v>2.17</v>
      </c>
      <c r="AB47" s="164">
        <v>18.8</v>
      </c>
      <c r="AC47" s="163">
        <v>32.299999999999997</v>
      </c>
      <c r="AD47" s="173">
        <v>-0.42</v>
      </c>
    </row>
    <row r="48" spans="1:30">
      <c r="A48" s="343" t="s">
        <v>279</v>
      </c>
      <c r="B48" s="358">
        <v>2.95</v>
      </c>
      <c r="C48" s="358">
        <v>0.73694682928626698</v>
      </c>
      <c r="D48" s="358">
        <v>4.0030025</v>
      </c>
      <c r="E48" s="358">
        <v>0.67545972762181894</v>
      </c>
      <c r="F48" s="358">
        <v>-8.3434922603572765</v>
      </c>
      <c r="R48" s="162" t="s">
        <v>248</v>
      </c>
      <c r="S48" s="163">
        <v>14.79</v>
      </c>
      <c r="T48" s="164">
        <v>1.8555226577006072</v>
      </c>
      <c r="U48" s="163">
        <v>3.8921052631578945</v>
      </c>
      <c r="V48" s="165">
        <v>7.9707999999999997</v>
      </c>
      <c r="W48" s="166">
        <v>-0.18</v>
      </c>
      <c r="Y48" s="162" t="s">
        <v>236</v>
      </c>
      <c r="Z48" s="162">
        <v>5.95</v>
      </c>
      <c r="AA48" s="163">
        <v>3.89</v>
      </c>
      <c r="AB48" s="164">
        <v>1.59</v>
      </c>
      <c r="AC48" s="163">
        <v>1.53</v>
      </c>
      <c r="AD48" s="173">
        <v>0.04</v>
      </c>
    </row>
    <row r="49" spans="1:30">
      <c r="A49" s="343" t="s">
        <v>221</v>
      </c>
      <c r="B49" s="358">
        <v>72.88</v>
      </c>
      <c r="C49" s="358">
        <v>30.045000000000002</v>
      </c>
      <c r="D49" s="358">
        <v>2.4256947911466131</v>
      </c>
      <c r="E49" s="358">
        <v>16.687289813246835</v>
      </c>
      <c r="F49" s="358">
        <v>-44.459012104354024</v>
      </c>
      <c r="R49" s="162" t="s">
        <v>238</v>
      </c>
      <c r="S49" s="163">
        <v>11.44</v>
      </c>
      <c r="T49" s="164">
        <v>3.1141962705866337</v>
      </c>
      <c r="U49" s="163">
        <v>3.0105263157894737</v>
      </c>
      <c r="V49" s="165">
        <v>3.6735000000000002</v>
      </c>
      <c r="W49" s="166">
        <v>-0.51</v>
      </c>
      <c r="Y49" s="162" t="s">
        <v>261</v>
      </c>
      <c r="Z49" s="162">
        <v>11</v>
      </c>
      <c r="AA49" s="163">
        <v>2.99</v>
      </c>
      <c r="AB49" s="164">
        <v>2.95</v>
      </c>
      <c r="AC49" s="163">
        <v>3.67</v>
      </c>
      <c r="AD49" s="173">
        <v>-0.2</v>
      </c>
    </row>
    <row r="50" spans="1:30">
      <c r="A50" s="343" t="s">
        <v>223</v>
      </c>
      <c r="B50" s="358">
        <v>11</v>
      </c>
      <c r="C50" s="358">
        <v>3.7502</v>
      </c>
      <c r="D50" s="358">
        <v>2.9331768972321477</v>
      </c>
      <c r="E50" s="358">
        <v>2.5186633911322063</v>
      </c>
      <c r="F50" s="358">
        <v>-32.839224811151233</v>
      </c>
      <c r="R50" s="162" t="s">
        <v>240</v>
      </c>
      <c r="S50" s="163">
        <v>3.8</v>
      </c>
      <c r="T50" s="164">
        <v>3.8</v>
      </c>
      <c r="U50" s="163">
        <v>1</v>
      </c>
      <c r="V50" s="165">
        <v>1</v>
      </c>
      <c r="W50" s="166">
        <v>0</v>
      </c>
      <c r="Y50" s="174" t="s">
        <v>248</v>
      </c>
      <c r="Z50" s="174">
        <v>14.5</v>
      </c>
      <c r="AA50" s="175">
        <v>1.84</v>
      </c>
      <c r="AB50" s="176">
        <v>3.88</v>
      </c>
      <c r="AC50" s="175">
        <v>7.9</v>
      </c>
      <c r="AD50" s="177">
        <v>-0.51</v>
      </c>
    </row>
    <row r="51" spans="1:30">
      <c r="A51" s="343" t="s">
        <v>144</v>
      </c>
      <c r="B51" s="358">
        <v>4.5</v>
      </c>
      <c r="C51" s="358">
        <v>1.23485</v>
      </c>
      <c r="D51" s="358">
        <v>3.6441673077701746</v>
      </c>
      <c r="E51" s="358">
        <v>1.0303622963722661</v>
      </c>
      <c r="F51" s="358">
        <v>-16.559720097804099</v>
      </c>
      <c r="R51" s="167" t="s">
        <v>249</v>
      </c>
      <c r="S51" s="168">
        <v>79</v>
      </c>
      <c r="T51" s="169">
        <v>4.1034910839969045</v>
      </c>
      <c r="U51" s="168">
        <v>20.789473684210527</v>
      </c>
      <c r="V51" s="170">
        <v>19.251899999999999</v>
      </c>
      <c r="W51" s="171">
        <v>0.08</v>
      </c>
      <c r="Y51" s="162" t="s">
        <v>262</v>
      </c>
      <c r="Z51" s="162">
        <v>3.73</v>
      </c>
      <c r="AA51" s="163">
        <v>3.73</v>
      </c>
      <c r="AB51" s="164" t="s">
        <v>263</v>
      </c>
      <c r="AC51" s="163" t="s">
        <v>263</v>
      </c>
      <c r="AD51" s="173" t="s">
        <v>263</v>
      </c>
    </row>
    <row r="52" spans="1:30">
      <c r="A52" s="343" t="s">
        <v>226</v>
      </c>
      <c r="B52" s="358">
        <v>18.329999999999998</v>
      </c>
      <c r="C52" s="358">
        <v>9.0470000000000006</v>
      </c>
      <c r="D52" s="358">
        <v>2.0260859953575769</v>
      </c>
      <c r="E52" s="358">
        <v>4.1970090872230301</v>
      </c>
      <c r="F52" s="358">
        <v>-53.608830692792864</v>
      </c>
      <c r="R52" s="72"/>
      <c r="S52" s="72"/>
      <c r="T52" s="72"/>
      <c r="U52" s="72"/>
      <c r="V52" s="72"/>
      <c r="W52" s="72"/>
      <c r="Y52" s="178" t="s">
        <v>249</v>
      </c>
      <c r="Z52" s="178">
        <v>79</v>
      </c>
      <c r="AA52" s="178">
        <v>3.74</v>
      </c>
      <c r="AB52" s="178">
        <v>21.2</v>
      </c>
      <c r="AC52" s="178">
        <v>21.1</v>
      </c>
      <c r="AD52" s="179">
        <v>4.7393364928909332E-3</v>
      </c>
    </row>
    <row r="53" spans="1:30">
      <c r="A53" s="343" t="s">
        <v>228</v>
      </c>
      <c r="B53" s="358">
        <v>3700</v>
      </c>
      <c r="C53" s="358">
        <v>1085.4749999999999</v>
      </c>
      <c r="D53" s="358">
        <v>3.4086459844768422</v>
      </c>
      <c r="E53" s="358">
        <v>847.18677701719662</v>
      </c>
      <c r="F53" s="358">
        <v>-21.95243768698526</v>
      </c>
    </row>
    <row r="54" spans="1:30">
      <c r="A54" s="343" t="s">
        <v>278</v>
      </c>
      <c r="B54" s="358">
        <v>3.5</v>
      </c>
      <c r="C54" s="358">
        <v>0.73694682928626698</v>
      </c>
      <c r="D54" s="358">
        <v>4.7493249999999998</v>
      </c>
      <c r="E54" s="358">
        <v>0.80139289717842921</v>
      </c>
      <c r="F54" s="358">
        <v>8.7450091826269514</v>
      </c>
      <c r="AD54" s="358"/>
    </row>
    <row r="55" spans="1:30">
      <c r="A55" s="343" t="s">
        <v>247</v>
      </c>
      <c r="B55" s="358">
        <v>350</v>
      </c>
      <c r="C55" s="358">
        <v>126.45</v>
      </c>
      <c r="D55" s="358">
        <v>2.7678924476077502</v>
      </c>
      <c r="E55" s="358">
        <v>80.139289717842928</v>
      </c>
      <c r="F55" s="358">
        <v>-36.62373292380947</v>
      </c>
      <c r="AD55" s="358"/>
    </row>
    <row r="56" spans="1:30">
      <c r="A56" s="343" t="s">
        <v>230</v>
      </c>
      <c r="B56" s="358">
        <v>48.4</v>
      </c>
      <c r="C56" s="358">
        <v>6.3491999999999997</v>
      </c>
      <c r="D56" s="358">
        <v>7.6230076230076227</v>
      </c>
      <c r="E56" s="358">
        <v>11.082118920981706</v>
      </c>
      <c r="F56" s="358">
        <v>74.543547549009432</v>
      </c>
      <c r="AD56" s="358"/>
    </row>
    <row r="57" spans="1:30">
      <c r="A57" s="343" t="s">
        <v>232</v>
      </c>
      <c r="B57" s="358">
        <v>6.5</v>
      </c>
      <c r="C57" s="358">
        <v>0.9123</v>
      </c>
      <c r="D57" s="358">
        <v>7.1248492820344183</v>
      </c>
      <c r="E57" s="358">
        <v>1.48830109475994</v>
      </c>
      <c r="F57" s="358">
        <v>63.137245945406107</v>
      </c>
      <c r="AD57" s="358"/>
    </row>
    <row r="58" spans="1:30">
      <c r="A58" s="343" t="s">
        <v>145</v>
      </c>
      <c r="B58" s="358">
        <v>75</v>
      </c>
      <c r="C58" s="358">
        <v>29.501999999999999</v>
      </c>
      <c r="D58" s="358">
        <v>2.5422005287777103</v>
      </c>
      <c r="E58" s="358">
        <v>17.17270493953777</v>
      </c>
      <c r="F58" s="358">
        <v>-41.791387229551312</v>
      </c>
      <c r="AD58" s="358"/>
    </row>
    <row r="59" spans="1:30">
      <c r="A59" s="343" t="s">
        <v>143</v>
      </c>
      <c r="B59" s="358">
        <v>87</v>
      </c>
      <c r="C59" s="358">
        <v>29.754999999999999</v>
      </c>
      <c r="D59" s="358">
        <v>2.923878339774828</v>
      </c>
      <c r="E59" s="358">
        <v>19.92033772986381</v>
      </c>
      <c r="F59" s="358">
        <v>-33.052133322588439</v>
      </c>
      <c r="AD59" s="358"/>
    </row>
    <row r="60" spans="1:30" ht="27" customHeight="1">
      <c r="A60" s="343" t="s">
        <v>236</v>
      </c>
      <c r="B60" s="358">
        <v>8.4499999999999993</v>
      </c>
      <c r="C60" s="358">
        <v>1.76875</v>
      </c>
      <c r="D60" s="358">
        <v>4.7773851590106</v>
      </c>
      <c r="E60" s="358">
        <v>1.9347914231879217</v>
      </c>
      <c r="F60" s="358">
        <v>9.38750095762102</v>
      </c>
      <c r="G60" s="72"/>
      <c r="H60" s="72"/>
      <c r="J60"/>
      <c r="K60"/>
      <c r="L60"/>
      <c r="M60"/>
      <c r="N60"/>
      <c r="AD60" s="358"/>
    </row>
    <row r="61" spans="1:30">
      <c r="A61" s="343" t="s">
        <v>261</v>
      </c>
      <c r="B61" s="358">
        <v>12</v>
      </c>
      <c r="C61" s="358">
        <v>3.6730499999999999</v>
      </c>
      <c r="D61" s="358">
        <v>3.2670396536937969</v>
      </c>
      <c r="E61" s="358">
        <v>2.7476327903260431</v>
      </c>
      <c r="F61" s="358">
        <v>-25.19478933512903</v>
      </c>
      <c r="G61" s="72"/>
      <c r="H61" s="72"/>
      <c r="J61"/>
      <c r="K61"/>
      <c r="L61"/>
      <c r="M61"/>
      <c r="N61"/>
      <c r="AD61" s="358"/>
    </row>
    <row r="62" spans="1:30">
      <c r="A62" s="343" t="s">
        <v>248</v>
      </c>
      <c r="B62" s="358">
        <v>19</v>
      </c>
      <c r="C62" s="358">
        <v>8.1440000000000001</v>
      </c>
      <c r="D62" s="358">
        <v>2.3330058939096268</v>
      </c>
      <c r="E62" s="358">
        <v>4.3504185846829015</v>
      </c>
      <c r="F62" s="358">
        <v>-46.581304215583231</v>
      </c>
      <c r="G62" s="72"/>
      <c r="H62" s="72"/>
      <c r="J62"/>
      <c r="K62"/>
      <c r="L62"/>
      <c r="M62"/>
      <c r="N62"/>
      <c r="AD62" s="358"/>
    </row>
    <row r="63" spans="1:30">
      <c r="A63" s="343" t="s">
        <v>240</v>
      </c>
      <c r="B63" s="358">
        <v>4.3673958333333331</v>
      </c>
      <c r="C63" s="358">
        <v>1</v>
      </c>
      <c r="D63" s="358">
        <v>4.3673958333333331</v>
      </c>
      <c r="E63" s="358">
        <v>1</v>
      </c>
      <c r="F63" s="358">
        <v>0</v>
      </c>
      <c r="G63" s="72"/>
      <c r="H63" s="72"/>
      <c r="J63"/>
      <c r="K63"/>
      <c r="L63"/>
      <c r="M63"/>
      <c r="N63"/>
      <c r="AD63" s="358"/>
    </row>
    <row r="64" spans="1:30">
      <c r="A64" s="343" t="s">
        <v>249</v>
      </c>
      <c r="B64" s="358">
        <v>105</v>
      </c>
      <c r="C64" s="358">
        <v>19.28</v>
      </c>
      <c r="D64" s="358">
        <v>5.4460580912863064</v>
      </c>
      <c r="E64" s="358">
        <v>24.041786915352876</v>
      </c>
      <c r="F64" s="358">
        <v>24.698064913655983</v>
      </c>
      <c r="G64" s="72"/>
      <c r="H64" s="72"/>
      <c r="J64"/>
      <c r="K64"/>
      <c r="L64"/>
      <c r="M64"/>
      <c r="N64"/>
      <c r="AD64" s="358"/>
    </row>
    <row r="65" spans="1:30">
      <c r="A65" s="343" t="s">
        <v>511</v>
      </c>
      <c r="B65" s="358">
        <v>39</v>
      </c>
      <c r="C65" s="358">
        <v>4.2946499999999999</v>
      </c>
      <c r="D65" s="358">
        <v>9.0810659774370439</v>
      </c>
      <c r="E65" s="358">
        <v>8.9298065685596395</v>
      </c>
      <c r="F65" s="358">
        <v>107.92862208933531</v>
      </c>
      <c r="G65" s="72"/>
      <c r="H65" s="72"/>
      <c r="J65"/>
      <c r="K65"/>
      <c r="L65"/>
      <c r="M65"/>
      <c r="N65"/>
      <c r="AD65" s="358"/>
    </row>
    <row r="66" spans="1:30">
      <c r="A66" s="343"/>
      <c r="B66" s="343"/>
      <c r="C66" s="343"/>
      <c r="D66" s="343"/>
      <c r="E66" s="343"/>
      <c r="F66" s="343"/>
      <c r="G66" s="72"/>
      <c r="H66" s="72"/>
      <c r="J66"/>
      <c r="K66"/>
      <c r="L66"/>
      <c r="M66"/>
      <c r="N66"/>
    </row>
    <row r="67" spans="1:30">
      <c r="D67" s="72"/>
      <c r="E67" s="72"/>
      <c r="F67" s="72"/>
      <c r="G67" s="72"/>
      <c r="H67" s="72"/>
      <c r="J67"/>
      <c r="K67"/>
      <c r="L67"/>
      <c r="M67"/>
      <c r="N67"/>
    </row>
    <row r="68" spans="1:30">
      <c r="D68" s="72"/>
      <c r="E68" s="72"/>
      <c r="F68" s="72"/>
      <c r="G68" s="72"/>
    </row>
    <row r="69" spans="1:30">
      <c r="A69" s="422" t="s">
        <v>627</v>
      </c>
      <c r="D69" s="72"/>
      <c r="E69" s="343" t="s">
        <v>581</v>
      </c>
      <c r="F69" s="343"/>
      <c r="G69" s="343"/>
      <c r="H69" s="343"/>
      <c r="I69" s="343"/>
      <c r="J69" s="343"/>
      <c r="L69" s="343" t="s">
        <v>582</v>
      </c>
    </row>
    <row r="70" spans="1:30" ht="58.5">
      <c r="A70" s="138" t="s">
        <v>172</v>
      </c>
      <c r="B70" s="138" t="s">
        <v>178</v>
      </c>
      <c r="D70" s="343"/>
      <c r="E70" s="343" t="s">
        <v>172</v>
      </c>
      <c r="F70" s="343" t="s">
        <v>576</v>
      </c>
      <c r="G70" s="343" t="s">
        <v>577</v>
      </c>
      <c r="H70" s="343" t="s">
        <v>578</v>
      </c>
      <c r="I70" s="343" t="s">
        <v>579</v>
      </c>
      <c r="J70" s="343" t="s">
        <v>580</v>
      </c>
      <c r="L70" s="343" t="s">
        <v>172</v>
      </c>
      <c r="M70" s="343" t="s">
        <v>580</v>
      </c>
    </row>
    <row r="71" spans="1:30">
      <c r="A71" s="451" t="s">
        <v>248</v>
      </c>
      <c r="B71" s="292">
        <v>-74.929862993020734</v>
      </c>
      <c r="D71" s="343"/>
      <c r="E71" s="343" t="s">
        <v>179</v>
      </c>
      <c r="F71" s="343">
        <v>21</v>
      </c>
      <c r="G71" s="358">
        <v>6.9212499999999997</v>
      </c>
      <c r="H71" s="358">
        <v>3.0341340075853354</v>
      </c>
      <c r="I71" s="358">
        <v>4.5413588033879977</v>
      </c>
      <c r="J71" s="358">
        <v>-34.385280066635396</v>
      </c>
      <c r="L71" s="343" t="s">
        <v>510</v>
      </c>
      <c r="M71" s="421">
        <v>-0.6678107816993637</v>
      </c>
    </row>
    <row r="72" spans="1:30">
      <c r="A72" s="451" t="s">
        <v>221</v>
      </c>
      <c r="B72" s="292">
        <v>-71.51428736124457</v>
      </c>
      <c r="D72" s="343"/>
      <c r="E72" s="343" t="s">
        <v>109</v>
      </c>
      <c r="F72" s="343">
        <v>5.05</v>
      </c>
      <c r="G72" s="358">
        <v>1.1288592876897894</v>
      </c>
      <c r="H72" s="358">
        <v>4.4735424999999998</v>
      </c>
      <c r="I72" s="358">
        <v>1.0920886646242567</v>
      </c>
      <c r="J72" s="358">
        <v>-3.2573256442602117</v>
      </c>
      <c r="L72" s="343" t="s">
        <v>226</v>
      </c>
      <c r="M72" s="421">
        <v>-0.53280379896647867</v>
      </c>
    </row>
    <row r="73" spans="1:30">
      <c r="A73" s="451" t="s">
        <v>510</v>
      </c>
      <c r="B73" s="292">
        <v>-60.611359141900245</v>
      </c>
      <c r="D73" s="343"/>
      <c r="E73" s="343" t="s">
        <v>182</v>
      </c>
      <c r="F73" s="343">
        <v>12.4</v>
      </c>
      <c r="G73" s="358">
        <v>2.3630499999999999</v>
      </c>
      <c r="H73" s="358">
        <v>5.2474556187977406</v>
      </c>
      <c r="I73" s="358">
        <v>2.6815642458100561</v>
      </c>
      <c r="J73" s="358">
        <v>13.47894652292827</v>
      </c>
      <c r="L73" s="343" t="s">
        <v>140</v>
      </c>
      <c r="M73" s="421">
        <v>-0.51849305243222954</v>
      </c>
    </row>
    <row r="74" spans="1:30">
      <c r="A74" s="451" t="s">
        <v>140</v>
      </c>
      <c r="B74" s="292">
        <v>-55.942417952858392</v>
      </c>
      <c r="D74" s="343"/>
      <c r="E74" s="343" t="s">
        <v>508</v>
      </c>
      <c r="F74" s="343">
        <v>2.79</v>
      </c>
      <c r="G74" s="358">
        <v>0.60300901498477399</v>
      </c>
      <c r="H74" s="358">
        <v>4.6267965000000002</v>
      </c>
      <c r="I74" s="358">
        <v>0.6033519553072626</v>
      </c>
      <c r="J74" s="358">
        <v>5.6871508379896518E-2</v>
      </c>
      <c r="L74" s="343" t="s">
        <v>248</v>
      </c>
      <c r="M74" s="421">
        <v>-0.50962543965144169</v>
      </c>
    </row>
    <row r="75" spans="1:30" s="343" customFormat="1">
      <c r="A75" s="451" t="s">
        <v>226</v>
      </c>
      <c r="B75" s="292">
        <v>-53.622207869356487</v>
      </c>
      <c r="E75" s="343" t="s">
        <v>137</v>
      </c>
      <c r="F75" s="343">
        <v>5.54</v>
      </c>
      <c r="G75" s="358">
        <v>1.1051</v>
      </c>
      <c r="H75" s="358">
        <v>5.013120984526287</v>
      </c>
      <c r="I75" s="358">
        <v>1.1980537033699765</v>
      </c>
      <c r="J75" s="358">
        <v>8.4113386453693373</v>
      </c>
      <c r="L75" s="343" t="s">
        <v>142</v>
      </c>
      <c r="M75" s="421">
        <v>-0.50231025493113179</v>
      </c>
    </row>
    <row r="76" spans="1:30" s="343" customFormat="1">
      <c r="A76" s="451" t="s">
        <v>142</v>
      </c>
      <c r="B76" s="292">
        <v>-53.263007868957772</v>
      </c>
      <c r="E76" s="343" t="s">
        <v>200</v>
      </c>
      <c r="F76" s="343">
        <v>2000</v>
      </c>
      <c r="G76" s="358">
        <v>541.95000000000005</v>
      </c>
      <c r="H76" s="358">
        <v>3.6903773410831255</v>
      </c>
      <c r="I76" s="358">
        <v>432.5103622274284</v>
      </c>
      <c r="J76" s="358">
        <v>-20.193677972612168</v>
      </c>
      <c r="L76" s="343" t="s">
        <v>141</v>
      </c>
      <c r="M76" s="421">
        <v>-0.49823813813790485</v>
      </c>
    </row>
    <row r="77" spans="1:30" s="343" customFormat="1">
      <c r="A77" s="451" t="s">
        <v>193</v>
      </c>
      <c r="B77" s="292">
        <v>-51.912616048981199</v>
      </c>
      <c r="E77" s="343" t="s">
        <v>139</v>
      </c>
      <c r="F77" s="343">
        <v>16.600000000000001</v>
      </c>
      <c r="G77" s="358">
        <v>6.0513000000000003</v>
      </c>
      <c r="H77" s="358">
        <v>2.7432122023366881</v>
      </c>
      <c r="I77" s="358">
        <v>3.5898360064876558</v>
      </c>
      <c r="J77" s="358">
        <v>-40.676614835032879</v>
      </c>
      <c r="L77" s="343" t="s">
        <v>193</v>
      </c>
      <c r="M77" s="421">
        <v>-0.47404105498417159</v>
      </c>
    </row>
    <row r="78" spans="1:30" s="343" customFormat="1">
      <c r="A78" s="451" t="s">
        <v>141</v>
      </c>
      <c r="B78" s="292">
        <v>-49.365679219754213</v>
      </c>
      <c r="E78" s="343" t="s">
        <v>187</v>
      </c>
      <c r="F78" s="343">
        <v>8600</v>
      </c>
      <c r="G78" s="358">
        <v>1982.7950000000001</v>
      </c>
      <c r="H78" s="358">
        <v>4.3373117241066268</v>
      </c>
      <c r="I78" s="358">
        <v>1859.794557577942</v>
      </c>
      <c r="J78" s="358">
        <v>-6.2033867556685385</v>
      </c>
      <c r="L78" s="343" t="s">
        <v>145</v>
      </c>
      <c r="M78" s="421">
        <v>-0.43356787546886977</v>
      </c>
    </row>
    <row r="79" spans="1:30" s="343" customFormat="1">
      <c r="A79" s="451" t="s">
        <v>219</v>
      </c>
      <c r="B79" s="292">
        <v>-48.182483719443304</v>
      </c>
      <c r="E79" s="343" t="s">
        <v>244</v>
      </c>
      <c r="F79" s="343">
        <v>2150</v>
      </c>
      <c r="G79" s="358">
        <v>501.92</v>
      </c>
      <c r="H79" s="358">
        <v>4.2835511635320369</v>
      </c>
      <c r="I79" s="358">
        <v>464.9486393944855</v>
      </c>
      <c r="J79" s="358">
        <v>-7.3659867320518213</v>
      </c>
      <c r="L79" s="343" t="s">
        <v>221</v>
      </c>
      <c r="M79" s="421">
        <v>-0.43290699944399003</v>
      </c>
    </row>
    <row r="80" spans="1:30" s="343" customFormat="1">
      <c r="A80" s="451" t="s">
        <v>145</v>
      </c>
      <c r="B80" s="292">
        <v>-47.630606450172472</v>
      </c>
      <c r="E80" s="343" t="s">
        <v>189</v>
      </c>
      <c r="F80" s="343">
        <v>70.45</v>
      </c>
      <c r="G80" s="358">
        <v>20.283799999999999</v>
      </c>
      <c r="H80" s="358">
        <v>3.4732150780425761</v>
      </c>
      <c r="I80" s="358">
        <v>15.235177509461165</v>
      </c>
      <c r="J80" s="358">
        <v>-24.889924425101974</v>
      </c>
      <c r="L80" s="343" t="s">
        <v>247</v>
      </c>
      <c r="M80" s="421">
        <v>-0.42133552454281381</v>
      </c>
    </row>
    <row r="81" spans="1:13" s="343" customFormat="1">
      <c r="A81" s="451" t="s">
        <v>511</v>
      </c>
      <c r="B81" s="292">
        <v>-47.108828101964349</v>
      </c>
      <c r="E81" s="343" t="s">
        <v>191</v>
      </c>
      <c r="F81" s="343">
        <v>28.5</v>
      </c>
      <c r="G81" s="358">
        <v>5.5014000000000003</v>
      </c>
      <c r="H81" s="358">
        <v>5.1804995092158359</v>
      </c>
      <c r="I81" s="358">
        <v>6.1632726617408542</v>
      </c>
      <c r="J81" s="358">
        <v>12.030985962497809</v>
      </c>
      <c r="L81" s="343" t="s">
        <v>139</v>
      </c>
      <c r="M81" s="421">
        <v>-0.40676614835032882</v>
      </c>
    </row>
    <row r="82" spans="1:13" s="343" customFormat="1">
      <c r="A82" s="451" t="s">
        <v>247</v>
      </c>
      <c r="B82" s="292">
        <v>-44.59230822507395</v>
      </c>
      <c r="E82" s="343" t="s">
        <v>193</v>
      </c>
      <c r="F82" s="343">
        <v>16.93</v>
      </c>
      <c r="G82" s="358">
        <v>6.9610000000000003</v>
      </c>
      <c r="H82" s="358">
        <v>2.4321218215773595</v>
      </c>
      <c r="I82" s="358">
        <v>3.6612002162551813</v>
      </c>
      <c r="J82" s="358">
        <v>-47.404105498417159</v>
      </c>
      <c r="L82" s="343" t="s">
        <v>208</v>
      </c>
      <c r="M82" s="421">
        <v>-0.39986561653016639</v>
      </c>
    </row>
    <row r="83" spans="1:13">
      <c r="A83" s="451" t="s">
        <v>139</v>
      </c>
      <c r="B83" s="292">
        <v>-42.190868610767595</v>
      </c>
      <c r="D83" s="343"/>
      <c r="E83" s="343" t="s">
        <v>509</v>
      </c>
      <c r="F83" s="343">
        <v>3.6579627235826639</v>
      </c>
      <c r="G83" s="358">
        <v>0.73721847469497592</v>
      </c>
      <c r="H83" s="358">
        <v>4.9618435364037037</v>
      </c>
      <c r="I83" s="358">
        <v>0.79105339129558427</v>
      </c>
      <c r="J83" s="358">
        <v>7.3024372622895184</v>
      </c>
      <c r="L83" s="343" t="s">
        <v>143</v>
      </c>
      <c r="M83" s="421">
        <v>-0.36850198062611222</v>
      </c>
    </row>
    <row r="84" spans="1:13">
      <c r="A84" s="453" t="s">
        <v>625</v>
      </c>
      <c r="B84" s="292">
        <v>-41.412085905505513</v>
      </c>
      <c r="D84" s="343"/>
      <c r="E84" s="343" t="s">
        <v>141</v>
      </c>
      <c r="F84" s="343">
        <v>18</v>
      </c>
      <c r="G84" s="358">
        <v>7.7578500000000004</v>
      </c>
      <c r="H84" s="358">
        <v>2.3202304762273052</v>
      </c>
      <c r="I84" s="358">
        <v>3.8925932600468554</v>
      </c>
      <c r="J84" s="358">
        <v>-49.823813813790487</v>
      </c>
      <c r="L84" s="343" t="s">
        <v>223</v>
      </c>
      <c r="M84" s="421">
        <v>-0.36571912535973328</v>
      </c>
    </row>
    <row r="85" spans="1:13">
      <c r="A85" s="451" t="s">
        <v>189</v>
      </c>
      <c r="B85" s="292">
        <v>-39.05618005909993</v>
      </c>
      <c r="D85" s="343"/>
      <c r="E85" s="343" t="s">
        <v>198</v>
      </c>
      <c r="F85" s="343">
        <v>860</v>
      </c>
      <c r="G85" s="358">
        <v>223.09705</v>
      </c>
      <c r="H85" s="358">
        <v>3.8548246155652888</v>
      </c>
      <c r="I85" s="358">
        <v>185.9794557577942</v>
      </c>
      <c r="J85" s="358">
        <v>-16.637420459932486</v>
      </c>
      <c r="L85" s="343" t="s">
        <v>135</v>
      </c>
      <c r="M85" s="421">
        <v>-0.35690818604967722</v>
      </c>
    </row>
    <row r="86" spans="1:13">
      <c r="A86" s="451" t="s">
        <v>223</v>
      </c>
      <c r="B86" s="292">
        <v>-38.873780524975309</v>
      </c>
      <c r="D86" s="343"/>
      <c r="E86" s="343" t="s">
        <v>510</v>
      </c>
      <c r="F86" s="343">
        <v>95</v>
      </c>
      <c r="G86" s="358">
        <v>61.844999999999999</v>
      </c>
      <c r="H86" s="358">
        <v>1.5360983102918586</v>
      </c>
      <c r="I86" s="358">
        <v>20.544242205802849</v>
      </c>
      <c r="J86" s="358">
        <v>-66.781078169936364</v>
      </c>
      <c r="L86" s="343" t="s">
        <v>217</v>
      </c>
      <c r="M86" s="421">
        <v>-0.35453350761991109</v>
      </c>
    </row>
    <row r="87" spans="1:13">
      <c r="A87" s="451" t="s">
        <v>213</v>
      </c>
      <c r="B87" s="292">
        <v>-37.826495094044162</v>
      </c>
      <c r="D87" s="343"/>
      <c r="E87" s="343" t="s">
        <v>142</v>
      </c>
      <c r="F87" s="343">
        <v>27939</v>
      </c>
      <c r="G87" s="358">
        <v>12140</v>
      </c>
      <c r="H87" s="358">
        <v>2.3014003294892915</v>
      </c>
      <c r="I87" s="358">
        <v>6041.9535051360608</v>
      </c>
      <c r="J87" s="358">
        <v>-50.231025493113179</v>
      </c>
      <c r="L87" s="343" t="s">
        <v>219</v>
      </c>
      <c r="M87" s="421">
        <v>-0.3516009430823327</v>
      </c>
    </row>
    <row r="88" spans="1:13">
      <c r="A88" s="451" t="s">
        <v>143</v>
      </c>
      <c r="B88" s="292">
        <v>-36.610769958243139</v>
      </c>
      <c r="D88" s="343"/>
      <c r="E88" s="343" t="s">
        <v>204</v>
      </c>
      <c r="F88" s="343">
        <v>17.5</v>
      </c>
      <c r="G88" s="358">
        <v>3.4882</v>
      </c>
      <c r="H88" s="358">
        <v>5.0169141677656102</v>
      </c>
      <c r="I88" s="358">
        <v>3.7844656694899985</v>
      </c>
      <c r="J88" s="358">
        <v>8.4933681982110709</v>
      </c>
      <c r="L88" s="343" t="s">
        <v>179</v>
      </c>
      <c r="M88" s="421">
        <v>-0.34385280066635393</v>
      </c>
    </row>
    <row r="89" spans="1:13">
      <c r="A89" s="451" t="s">
        <v>135</v>
      </c>
      <c r="B89" s="292">
        <v>-34.408135802104731</v>
      </c>
      <c r="D89" s="343"/>
      <c r="E89" s="343" t="s">
        <v>135</v>
      </c>
      <c r="F89" s="343">
        <v>310</v>
      </c>
      <c r="G89" s="358">
        <v>104.245</v>
      </c>
      <c r="H89" s="358">
        <v>2.9737637296752841</v>
      </c>
      <c r="I89" s="358">
        <v>67.039106145251395</v>
      </c>
      <c r="J89" s="358">
        <v>-35.690818604967724</v>
      </c>
      <c r="L89" s="343" t="s">
        <v>213</v>
      </c>
      <c r="M89" s="421">
        <v>-0.34353120565015849</v>
      </c>
    </row>
    <row r="90" spans="1:13">
      <c r="A90" s="451" t="s">
        <v>198</v>
      </c>
      <c r="B90" s="292">
        <v>-33.844862574204136</v>
      </c>
      <c r="D90" s="343"/>
      <c r="E90" s="343" t="s">
        <v>246</v>
      </c>
      <c r="F90" s="343">
        <v>8.8000000000000007</v>
      </c>
      <c r="G90" s="358">
        <v>2.5453999999999999</v>
      </c>
      <c r="H90" s="358">
        <v>3.4572169403630082</v>
      </c>
      <c r="I90" s="358">
        <v>1.9030455938006849</v>
      </c>
      <c r="J90" s="358">
        <v>-25.235892441239681</v>
      </c>
      <c r="L90" s="343" t="s">
        <v>261</v>
      </c>
      <c r="M90" s="421">
        <v>-0.29347613031185127</v>
      </c>
    </row>
    <row r="91" spans="1:13">
      <c r="A91" s="451" t="s">
        <v>179</v>
      </c>
      <c r="B91" s="292">
        <v>-32.107880577761925</v>
      </c>
      <c r="D91" s="343"/>
      <c r="E91" s="343" t="s">
        <v>140</v>
      </c>
      <c r="F91" s="343">
        <v>7.4</v>
      </c>
      <c r="G91" s="358">
        <v>3.3235000000000001</v>
      </c>
      <c r="H91" s="358">
        <v>2.2265683767112985</v>
      </c>
      <c r="I91" s="358">
        <v>1.6002883402414851</v>
      </c>
      <c r="J91" s="358">
        <v>-51.849305243222958</v>
      </c>
      <c r="L91" s="343" t="s">
        <v>246</v>
      </c>
      <c r="M91" s="421">
        <v>-0.25235892441239682</v>
      </c>
    </row>
    <row r="92" spans="1:13">
      <c r="A92" s="451" t="s">
        <v>215</v>
      </c>
      <c r="B92" s="292">
        <v>-30.595655843290537</v>
      </c>
      <c r="D92" s="343"/>
      <c r="E92" s="343" t="s">
        <v>208</v>
      </c>
      <c r="F92" s="343">
        <v>37</v>
      </c>
      <c r="G92" s="358">
        <v>13.332750000000001</v>
      </c>
      <c r="H92" s="358">
        <v>2.7751214115617557</v>
      </c>
      <c r="I92" s="358">
        <v>8.0014417012074244</v>
      </c>
      <c r="J92" s="358">
        <v>-39.986561653016636</v>
      </c>
      <c r="L92" s="343" t="s">
        <v>228</v>
      </c>
      <c r="M92" s="421">
        <v>-0.25030996896772928</v>
      </c>
    </row>
    <row r="93" spans="1:13">
      <c r="A93" s="451" t="s">
        <v>187</v>
      </c>
      <c r="B93" s="292">
        <v>-30.262864334382613</v>
      </c>
      <c r="D93" s="343"/>
      <c r="E93" s="343" t="s">
        <v>27</v>
      </c>
      <c r="F93" s="343">
        <v>5.5</v>
      </c>
      <c r="G93" s="358">
        <v>1.2030075187969924</v>
      </c>
      <c r="H93" s="358">
        <v>4.5718750000000004</v>
      </c>
      <c r="I93" s="358">
        <v>1.1894034961254281</v>
      </c>
      <c r="J93" s="358">
        <v>-1.1308343845737867</v>
      </c>
      <c r="L93" s="343" t="s">
        <v>189</v>
      </c>
      <c r="M93" s="421">
        <v>-0.24889924425101972</v>
      </c>
    </row>
    <row r="94" spans="1:13">
      <c r="A94" s="451" t="s">
        <v>200</v>
      </c>
      <c r="B94" s="292">
        <v>-30.131658737802137</v>
      </c>
      <c r="D94" s="343"/>
      <c r="E94" s="343" t="s">
        <v>211</v>
      </c>
      <c r="F94" s="343">
        <v>48</v>
      </c>
      <c r="G94" s="358">
        <v>6.1574499999999999</v>
      </c>
      <c r="H94" s="358">
        <v>7.7954347984961307</v>
      </c>
      <c r="I94" s="358">
        <v>10.380248693458281</v>
      </c>
      <c r="J94" s="358">
        <v>68.580316420893084</v>
      </c>
      <c r="L94" s="343" t="s">
        <v>215</v>
      </c>
      <c r="M94" s="421">
        <v>-0.22944884691354298</v>
      </c>
    </row>
    <row r="95" spans="1:13">
      <c r="A95" s="453" t="s">
        <v>208</v>
      </c>
      <c r="B95" s="292">
        <v>-30.065663346807582</v>
      </c>
      <c r="D95" s="343"/>
      <c r="E95" s="343" t="s">
        <v>213</v>
      </c>
      <c r="F95" s="343">
        <v>320</v>
      </c>
      <c r="G95" s="358">
        <v>105.41500000000001</v>
      </c>
      <c r="H95" s="358">
        <v>3.0356211165393918</v>
      </c>
      <c r="I95" s="358">
        <v>69.201657956388544</v>
      </c>
      <c r="J95" s="358">
        <v>-34.35312056501585</v>
      </c>
      <c r="L95" s="343" t="s">
        <v>144</v>
      </c>
      <c r="M95" s="421">
        <v>-0.2221340789591546</v>
      </c>
    </row>
    <row r="96" spans="1:13">
      <c r="A96" s="358" t="s">
        <v>253</v>
      </c>
      <c r="B96" s="292">
        <v>-29.852087682672245</v>
      </c>
      <c r="D96" s="343"/>
      <c r="E96" s="343" t="s">
        <v>215</v>
      </c>
      <c r="F96" s="343">
        <v>10</v>
      </c>
      <c r="G96" s="358">
        <v>2.8065000000000002</v>
      </c>
      <c r="H96" s="358">
        <v>3.5631569570639585</v>
      </c>
      <c r="I96" s="358">
        <v>2.162551811137142</v>
      </c>
      <c r="J96" s="358">
        <v>-22.944884691354297</v>
      </c>
      <c r="L96" s="343" t="s">
        <v>200</v>
      </c>
      <c r="M96" s="421">
        <v>-0.20193677972612167</v>
      </c>
    </row>
    <row r="97" spans="1:13">
      <c r="A97" s="452" t="s">
        <v>279</v>
      </c>
      <c r="B97" s="292">
        <v>-27.433194154488525</v>
      </c>
      <c r="D97" s="343"/>
      <c r="E97" s="343" t="s">
        <v>217</v>
      </c>
      <c r="F97" s="343">
        <v>135</v>
      </c>
      <c r="G97" s="358">
        <v>45.23</v>
      </c>
      <c r="H97" s="358">
        <v>2.9847446385142606</v>
      </c>
      <c r="I97" s="358">
        <v>29.194449450351417</v>
      </c>
      <c r="J97" s="358">
        <v>-35.453350761991111</v>
      </c>
      <c r="L97" s="343" t="s">
        <v>236</v>
      </c>
      <c r="M97" s="421">
        <v>-0.1872083131186264</v>
      </c>
    </row>
    <row r="98" spans="1:13">
      <c r="A98" s="451" t="s">
        <v>144</v>
      </c>
      <c r="B98" s="292">
        <v>-26.399065675288181</v>
      </c>
      <c r="D98" s="343"/>
      <c r="E98" s="343" t="s">
        <v>219</v>
      </c>
      <c r="F98" s="343">
        <v>9.1999999999999993</v>
      </c>
      <c r="G98" s="358">
        <v>3.0684</v>
      </c>
      <c r="H98" s="358">
        <v>2.9983053056967797</v>
      </c>
      <c r="I98" s="358">
        <v>1.9895476662461704</v>
      </c>
      <c r="J98" s="358">
        <v>-35.160094308233269</v>
      </c>
      <c r="L98" s="343" t="s">
        <v>253</v>
      </c>
      <c r="M98" s="421">
        <v>-0.17864984681924678</v>
      </c>
    </row>
    <row r="99" spans="1:13">
      <c r="A99" s="452" t="s">
        <v>282</v>
      </c>
      <c r="B99" s="292">
        <v>-26.223747390396678</v>
      </c>
      <c r="D99" s="343"/>
      <c r="E99" s="343" t="s">
        <v>221</v>
      </c>
      <c r="F99" s="343">
        <v>89</v>
      </c>
      <c r="G99" s="358">
        <v>33.939250000000001</v>
      </c>
      <c r="H99" s="358">
        <v>2.622332550071083</v>
      </c>
      <c r="I99" s="358">
        <v>19.246711119120562</v>
      </c>
      <c r="J99" s="358">
        <v>-43.290699944399002</v>
      </c>
      <c r="L99" s="343" t="s">
        <v>198</v>
      </c>
      <c r="M99" s="421">
        <v>-0.16637420459932487</v>
      </c>
    </row>
    <row r="100" spans="1:13">
      <c r="A100" s="451" t="s">
        <v>261</v>
      </c>
      <c r="B100" s="292">
        <v>-26.110794192729024</v>
      </c>
      <c r="D100" s="343"/>
      <c r="E100" s="343" t="s">
        <v>223</v>
      </c>
      <c r="F100" s="343">
        <v>11</v>
      </c>
      <c r="G100" s="358">
        <v>3.7504</v>
      </c>
      <c r="H100" s="358">
        <v>2.9330204778156999</v>
      </c>
      <c r="I100" s="358">
        <v>2.3788069922508561</v>
      </c>
      <c r="J100" s="358">
        <v>-36.571912535973325</v>
      </c>
      <c r="L100" s="343" t="s">
        <v>279</v>
      </c>
      <c r="M100" s="421">
        <v>-0.11998197873490725</v>
      </c>
    </row>
    <row r="101" spans="1:13">
      <c r="A101" s="451" t="s">
        <v>217</v>
      </c>
      <c r="B101" s="292">
        <v>-23.37485350729278</v>
      </c>
      <c r="D101" s="343"/>
      <c r="E101" s="343" t="s">
        <v>144</v>
      </c>
      <c r="F101" s="343">
        <v>4.5999999999999996</v>
      </c>
      <c r="G101" s="358">
        <v>1.27885</v>
      </c>
      <c r="H101" s="358">
        <v>3.5969816632130427</v>
      </c>
      <c r="I101" s="358">
        <v>0.9947738331230852</v>
      </c>
      <c r="J101" s="358">
        <v>-22.213407895915459</v>
      </c>
      <c r="L101" s="343" t="s">
        <v>282</v>
      </c>
      <c r="M101" s="421">
        <v>-0.1053150117138224</v>
      </c>
    </row>
    <row r="102" spans="1:13">
      <c r="A102" s="451" t="s">
        <v>228</v>
      </c>
      <c r="B102" s="292">
        <v>-20.986809229588633</v>
      </c>
      <c r="D102" s="343"/>
      <c r="E102" s="343" t="s">
        <v>226</v>
      </c>
      <c r="F102" s="343">
        <v>23.5</v>
      </c>
      <c r="G102" s="358">
        <v>10.877649999999999</v>
      </c>
      <c r="H102" s="358">
        <v>2.1603930996125085</v>
      </c>
      <c r="I102" s="358">
        <v>5.0819967561722832</v>
      </c>
      <c r="J102" s="358">
        <v>-53.280379896647865</v>
      </c>
      <c r="L102" s="343" t="s">
        <v>244</v>
      </c>
      <c r="M102" s="421">
        <v>-7.3659867320518213E-2</v>
      </c>
    </row>
    <row r="103" spans="1:13">
      <c r="A103" s="452" t="s">
        <v>512</v>
      </c>
      <c r="B103" s="292">
        <v>-17.999509394572033</v>
      </c>
      <c r="D103" s="343"/>
      <c r="E103" s="343" t="s">
        <v>228</v>
      </c>
      <c r="F103" s="343">
        <v>3700</v>
      </c>
      <c r="G103" s="358">
        <v>1067.3</v>
      </c>
      <c r="H103" s="358">
        <v>3.466691651831725</v>
      </c>
      <c r="I103" s="358">
        <v>800.1441701207425</v>
      </c>
      <c r="J103" s="358">
        <v>-25.030996896772926</v>
      </c>
      <c r="L103" s="343" t="s">
        <v>187</v>
      </c>
      <c r="M103" s="421">
        <v>-6.2033867556685385E-2</v>
      </c>
    </row>
    <row r="104" spans="1:13">
      <c r="A104" s="451" t="s">
        <v>236</v>
      </c>
      <c r="B104" s="292">
        <v>-17.242431943419234</v>
      </c>
      <c r="D104" s="343"/>
      <c r="E104" s="343" t="s">
        <v>247</v>
      </c>
      <c r="F104" s="343">
        <v>350</v>
      </c>
      <c r="G104" s="358">
        <v>130.80000000000001</v>
      </c>
      <c r="H104" s="358">
        <v>2.6758409785932717</v>
      </c>
      <c r="I104" s="358">
        <v>75.689313389799963</v>
      </c>
      <c r="J104" s="358">
        <v>-42.133552454281379</v>
      </c>
      <c r="L104" s="343" t="s">
        <v>109</v>
      </c>
      <c r="M104" s="421">
        <v>-3.2573256442602117E-2</v>
      </c>
    </row>
    <row r="105" spans="1:13">
      <c r="A105" s="452" t="s">
        <v>516</v>
      </c>
      <c r="B105" s="292">
        <v>-16.548173277661803</v>
      </c>
      <c r="D105" s="343"/>
      <c r="E105" s="343" t="s">
        <v>230</v>
      </c>
      <c r="F105" s="343">
        <v>40.700000000000003</v>
      </c>
      <c r="G105" s="358">
        <v>6.4731500000000004</v>
      </c>
      <c r="H105" s="358">
        <v>6.2875107173478133</v>
      </c>
      <c r="I105" s="358">
        <v>8.8015858713281681</v>
      </c>
      <c r="J105" s="358">
        <v>35.970676893447042</v>
      </c>
      <c r="L105" s="343" t="s">
        <v>27</v>
      </c>
      <c r="M105" s="421">
        <v>-1.1308343845737867E-2</v>
      </c>
    </row>
    <row r="106" spans="1:13">
      <c r="A106" s="451" t="s">
        <v>244</v>
      </c>
      <c r="B106" s="292">
        <v>-16.273055917798995</v>
      </c>
      <c r="D106" s="343"/>
      <c r="E106" s="343" t="s">
        <v>232</v>
      </c>
      <c r="F106" s="343">
        <v>6.5</v>
      </c>
      <c r="G106" s="358">
        <v>0.91005000000000003</v>
      </c>
      <c r="H106" s="358">
        <v>7.1424646997417724</v>
      </c>
      <c r="I106" s="358">
        <v>1.4056586772391422</v>
      </c>
      <c r="J106" s="358">
        <v>54.459499724096716</v>
      </c>
      <c r="L106" s="343" t="s">
        <v>512</v>
      </c>
      <c r="M106" s="421">
        <v>-5.5796359704451959E-3</v>
      </c>
    </row>
    <row r="107" spans="1:13" s="343" customFormat="1">
      <c r="A107" s="452" t="s">
        <v>515</v>
      </c>
      <c r="B107" s="292">
        <v>-15.580615866388303</v>
      </c>
      <c r="E107" s="343" t="s">
        <v>145</v>
      </c>
      <c r="F107" s="343">
        <v>79</v>
      </c>
      <c r="G107" s="358">
        <v>30.161000000000001</v>
      </c>
      <c r="H107" s="358">
        <v>2.619276549186035</v>
      </c>
      <c r="I107" s="358">
        <v>17.08415930798342</v>
      </c>
      <c r="J107" s="358">
        <v>-43.356787546886977</v>
      </c>
      <c r="L107" s="343" t="s">
        <v>240</v>
      </c>
      <c r="M107" s="421">
        <v>0</v>
      </c>
    </row>
    <row r="108" spans="1:13" s="343" customFormat="1">
      <c r="A108" s="452" t="s">
        <v>278</v>
      </c>
      <c r="B108" s="292">
        <v>-11.710386221294367</v>
      </c>
      <c r="E108" s="343" t="s">
        <v>143</v>
      </c>
      <c r="F108" s="343">
        <v>96</v>
      </c>
      <c r="G108" s="358">
        <v>32.875</v>
      </c>
      <c r="H108" s="358">
        <v>2.9201520912547529</v>
      </c>
      <c r="I108" s="358">
        <v>20.760497386916562</v>
      </c>
      <c r="J108" s="358">
        <v>-36.85019806261122</v>
      </c>
      <c r="L108" s="343" t="s">
        <v>508</v>
      </c>
      <c r="M108" s="421">
        <v>5.6871508379896518E-4</v>
      </c>
    </row>
    <row r="109" spans="1:13" s="343" customFormat="1">
      <c r="A109" s="452" t="s">
        <v>276</v>
      </c>
      <c r="B109" s="292">
        <v>-11.226607515657626</v>
      </c>
      <c r="E109" s="343" t="s">
        <v>236</v>
      </c>
      <c r="F109" s="343">
        <v>8.5</v>
      </c>
      <c r="G109" s="358">
        <v>2.2615500000000002</v>
      </c>
      <c r="H109" s="358">
        <v>3.7584842254206183</v>
      </c>
      <c r="I109" s="358">
        <v>1.8381690394665706</v>
      </c>
      <c r="J109" s="358">
        <v>-18.720831311862639</v>
      </c>
      <c r="L109" s="343" t="s">
        <v>516</v>
      </c>
      <c r="M109" s="421">
        <v>1.202072445485669E-2</v>
      </c>
    </row>
    <row r="110" spans="1:13" s="343" customFormat="1">
      <c r="A110" s="451" t="s">
        <v>509</v>
      </c>
      <c r="B110" s="292">
        <v>-10.984718162839247</v>
      </c>
      <c r="E110" s="343" t="s">
        <v>261</v>
      </c>
      <c r="F110" s="343">
        <v>12</v>
      </c>
      <c r="G110" s="358">
        <v>3.673</v>
      </c>
      <c r="H110" s="358">
        <v>3.2670841274162807</v>
      </c>
      <c r="I110" s="358">
        <v>2.5950621733645702</v>
      </c>
      <c r="J110" s="358">
        <v>-29.347613031185126</v>
      </c>
      <c r="L110" s="343" t="s">
        <v>515</v>
      </c>
      <c r="M110" s="421">
        <v>1.4954117859073524E-2</v>
      </c>
    </row>
    <row r="111" spans="1:13" s="343" customFormat="1">
      <c r="A111" s="452" t="s">
        <v>513</v>
      </c>
      <c r="B111" s="292">
        <v>-10.500939457202508</v>
      </c>
      <c r="E111" s="343" t="s">
        <v>248</v>
      </c>
      <c r="F111" s="343">
        <v>19</v>
      </c>
      <c r="G111" s="358">
        <v>8.3789999999999996</v>
      </c>
      <c r="H111" s="358">
        <v>2.2675736961451247</v>
      </c>
      <c r="I111" s="358">
        <v>4.1088484411605695</v>
      </c>
      <c r="J111" s="358">
        <v>-50.962543965144171</v>
      </c>
      <c r="L111" s="343" t="s">
        <v>249</v>
      </c>
      <c r="M111" s="421">
        <v>6.2057718285313035E-2</v>
      </c>
    </row>
    <row r="112" spans="1:13" s="343" customFormat="1">
      <c r="A112" s="451" t="s">
        <v>109</v>
      </c>
      <c r="B112" s="292">
        <v>-9.8391440501043874</v>
      </c>
      <c r="E112" s="343" t="s">
        <v>240</v>
      </c>
      <c r="F112" s="358">
        <v>4.6241666666666665</v>
      </c>
      <c r="G112" s="358">
        <v>1</v>
      </c>
      <c r="H112" s="358">
        <v>4.6241666666666665</v>
      </c>
      <c r="I112" s="358">
        <v>1</v>
      </c>
      <c r="J112" s="358">
        <v>0</v>
      </c>
      <c r="L112" s="343" t="s">
        <v>278</v>
      </c>
      <c r="M112" s="421">
        <v>7.0688592539196238E-2</v>
      </c>
    </row>
    <row r="113" spans="1:13" s="343" customFormat="1">
      <c r="A113" s="451" t="s">
        <v>508</v>
      </c>
      <c r="B113" s="292">
        <v>-8.8051148225469671</v>
      </c>
      <c r="E113" s="343" t="s">
        <v>249</v>
      </c>
      <c r="F113" s="343">
        <v>105</v>
      </c>
      <c r="G113" s="358">
        <v>21.38</v>
      </c>
      <c r="H113" s="358">
        <v>4.9111318989710009</v>
      </c>
      <c r="I113" s="358">
        <v>22.706794016939991</v>
      </c>
      <c r="J113" s="358">
        <v>6.2057718285313035</v>
      </c>
      <c r="L113" s="343" t="s">
        <v>509</v>
      </c>
      <c r="M113" s="421">
        <v>7.3024372622895184E-2</v>
      </c>
    </row>
    <row r="114" spans="1:13" s="343" customFormat="1">
      <c r="A114" s="451" t="s">
        <v>204</v>
      </c>
      <c r="B114" s="292">
        <v>-7.135094584365465</v>
      </c>
      <c r="E114" s="343" t="s">
        <v>511</v>
      </c>
      <c r="F114" s="343">
        <v>45</v>
      </c>
      <c r="G114" s="358">
        <v>6.2920999999999996</v>
      </c>
      <c r="H114" s="358">
        <v>7.1518253047472236</v>
      </c>
      <c r="I114" s="358">
        <v>9.731483150117139</v>
      </c>
      <c r="J114" s="358">
        <v>54.661927657175504</v>
      </c>
      <c r="L114" s="343" t="s">
        <v>276</v>
      </c>
      <c r="M114" s="421">
        <v>7.6555379347630126E-2</v>
      </c>
    </row>
    <row r="115" spans="1:13" s="343" customFormat="1">
      <c r="A115" s="452" t="s">
        <v>280</v>
      </c>
      <c r="B115" s="292">
        <v>-6.8725991649269407</v>
      </c>
      <c r="E115" s="343" t="s">
        <v>512</v>
      </c>
      <c r="F115" s="343">
        <v>3.39</v>
      </c>
      <c r="G115" s="358">
        <v>0.73721847469497592</v>
      </c>
      <c r="H115" s="358">
        <v>4.5983654999999999</v>
      </c>
      <c r="I115" s="358">
        <v>0.73310506397549113</v>
      </c>
      <c r="J115" s="358">
        <v>-0.55796359704451959</v>
      </c>
      <c r="L115" s="343" t="s">
        <v>137</v>
      </c>
      <c r="M115" s="421">
        <v>8.4113386453693373E-2</v>
      </c>
    </row>
    <row r="116" spans="1:13" s="343" customFormat="1">
      <c r="A116" s="454" t="s">
        <v>27</v>
      </c>
      <c r="B116" s="455">
        <v>-6.2097077244258836</v>
      </c>
      <c r="E116" s="343" t="s">
        <v>513</v>
      </c>
      <c r="F116" s="343">
        <v>3.95</v>
      </c>
      <c r="G116" s="358">
        <v>0.73721847469497592</v>
      </c>
      <c r="H116" s="358">
        <v>5.3579774999999996</v>
      </c>
      <c r="I116" s="358">
        <v>0.8542079653991711</v>
      </c>
      <c r="J116" s="358">
        <v>15.869039466570545</v>
      </c>
      <c r="L116" s="343" t="s">
        <v>204</v>
      </c>
      <c r="M116" s="421">
        <v>8.4933681982110709E-2</v>
      </c>
    </row>
    <row r="117" spans="1:13" s="343" customFormat="1">
      <c r="A117" s="452" t="s">
        <v>277</v>
      </c>
      <c r="B117" s="292">
        <v>-5.6631524008350915</v>
      </c>
      <c r="E117" s="343" t="s">
        <v>253</v>
      </c>
      <c r="F117" s="343">
        <v>2.8</v>
      </c>
      <c r="G117" s="358">
        <v>0.73721847469497592</v>
      </c>
      <c r="H117" s="358">
        <v>3.7980599999999995</v>
      </c>
      <c r="I117" s="358">
        <v>0.60551450711839971</v>
      </c>
      <c r="J117" s="358">
        <v>-17.864984681924678</v>
      </c>
      <c r="L117" s="343" t="s">
        <v>277</v>
      </c>
      <c r="M117" s="421">
        <v>0.11468949360245073</v>
      </c>
    </row>
    <row r="118" spans="1:13" s="343" customFormat="1">
      <c r="A118" s="451" t="s">
        <v>249</v>
      </c>
      <c r="B118" s="292">
        <v>-3.4152950000320592</v>
      </c>
      <c r="E118" s="343" t="s">
        <v>514</v>
      </c>
      <c r="F118" s="343">
        <v>4.0999999999999996</v>
      </c>
      <c r="G118" s="358">
        <v>0.73721847469497592</v>
      </c>
      <c r="H118" s="358">
        <v>5.5614449999999991</v>
      </c>
      <c r="I118" s="358">
        <v>0.88664624256622815</v>
      </c>
      <c r="J118" s="358">
        <v>20.269129572896016</v>
      </c>
      <c r="L118" s="343" t="s">
        <v>191</v>
      </c>
      <c r="M118" s="421">
        <v>0.12030985962497809</v>
      </c>
    </row>
    <row r="119" spans="1:13">
      <c r="A119" s="451" t="s">
        <v>137</v>
      </c>
      <c r="B119" s="292">
        <v>-3.1395447337692617</v>
      </c>
      <c r="D119" s="343"/>
      <c r="E119" s="343" t="s">
        <v>277</v>
      </c>
      <c r="F119" s="343">
        <v>3.8</v>
      </c>
      <c r="G119" s="358">
        <v>0.73721847469497592</v>
      </c>
      <c r="H119" s="358">
        <v>5.1545099999999993</v>
      </c>
      <c r="I119" s="358">
        <v>0.82176968823211383</v>
      </c>
      <c r="J119" s="358">
        <v>11.468949360245073</v>
      </c>
      <c r="L119" s="343" t="s">
        <v>280</v>
      </c>
      <c r="M119" s="421">
        <v>0.12935646062353579</v>
      </c>
    </row>
    <row r="120" spans="1:13">
      <c r="A120" s="452" t="s">
        <v>514</v>
      </c>
      <c r="B120" s="292">
        <v>-0.82536534446765453</v>
      </c>
      <c r="D120" s="343"/>
      <c r="E120" s="343" t="s">
        <v>276</v>
      </c>
      <c r="F120" s="343">
        <v>3.67</v>
      </c>
      <c r="G120" s="358">
        <v>0.73721847469497592</v>
      </c>
      <c r="H120" s="358">
        <v>4.9781714999999993</v>
      </c>
      <c r="I120" s="358">
        <v>0.79365651468733101</v>
      </c>
      <c r="J120" s="358">
        <v>7.6555379347630126</v>
      </c>
      <c r="L120" s="343" t="s">
        <v>182</v>
      </c>
      <c r="M120" s="421">
        <v>0.1347894652292827</v>
      </c>
    </row>
    <row r="121" spans="1:13">
      <c r="A121" s="451" t="s">
        <v>240</v>
      </c>
      <c r="B121" s="292">
        <v>0</v>
      </c>
      <c r="D121" s="343"/>
      <c r="E121" s="343" t="s">
        <v>282</v>
      </c>
      <c r="F121" s="343">
        <v>3.05</v>
      </c>
      <c r="G121" s="358">
        <v>0.73721847469497592</v>
      </c>
      <c r="H121" s="358">
        <v>4.1371724999999993</v>
      </c>
      <c r="I121" s="358">
        <v>0.65957830239682824</v>
      </c>
      <c r="J121" s="358">
        <v>-10.53150117138224</v>
      </c>
      <c r="L121" s="343" t="s">
        <v>513</v>
      </c>
      <c r="M121" s="421">
        <v>0.15869039466570545</v>
      </c>
    </row>
    <row r="122" spans="1:13">
      <c r="A122" s="451" t="s">
        <v>230</v>
      </c>
      <c r="B122" s="292">
        <v>3.7285032075109026</v>
      </c>
      <c r="D122" s="343"/>
      <c r="E122" s="343" t="s">
        <v>515</v>
      </c>
      <c r="F122" s="343">
        <v>3.46</v>
      </c>
      <c r="G122" s="358">
        <v>0.73721847469497592</v>
      </c>
      <c r="H122" s="358">
        <v>4.6933169999999995</v>
      </c>
      <c r="I122" s="358">
        <v>0.74824292665345105</v>
      </c>
      <c r="J122" s="358">
        <v>1.4954117859073524</v>
      </c>
      <c r="L122" s="343" t="s">
        <v>514</v>
      </c>
      <c r="M122" s="421">
        <v>0.20269129572896016</v>
      </c>
    </row>
    <row r="123" spans="1:13">
      <c r="A123" s="451" t="s">
        <v>182</v>
      </c>
      <c r="B123" s="292">
        <v>8.7020193815700466</v>
      </c>
      <c r="D123" s="343"/>
      <c r="E123" s="343" t="s">
        <v>280</v>
      </c>
      <c r="F123" s="343">
        <v>3.85</v>
      </c>
      <c r="G123" s="358">
        <v>0.73721847469497592</v>
      </c>
      <c r="H123" s="358">
        <v>5.2223324999999994</v>
      </c>
      <c r="I123" s="358">
        <v>0.83258244728779962</v>
      </c>
      <c r="J123" s="358">
        <v>12.935646062353579</v>
      </c>
      <c r="L123" s="343" t="s">
        <v>230</v>
      </c>
      <c r="M123" s="421">
        <v>0.3597067689344704</v>
      </c>
    </row>
    <row r="124" spans="1:13">
      <c r="A124" s="451" t="s">
        <v>191</v>
      </c>
      <c r="B124" s="292">
        <v>12.234007841285898</v>
      </c>
      <c r="D124" s="343"/>
      <c r="E124" s="343" t="s">
        <v>516</v>
      </c>
      <c r="F124" s="343">
        <v>3.45</v>
      </c>
      <c r="G124" s="358">
        <v>0.73721847469497592</v>
      </c>
      <c r="H124" s="358">
        <v>4.6797525000000002</v>
      </c>
      <c r="I124" s="358">
        <v>0.74608037484231404</v>
      </c>
      <c r="J124" s="358">
        <v>1.202072445485669</v>
      </c>
      <c r="L124" s="343" t="s">
        <v>232</v>
      </c>
      <c r="M124" s="421">
        <v>0.54459499724096716</v>
      </c>
    </row>
    <row r="125" spans="1:13">
      <c r="A125" s="451" t="s">
        <v>211</v>
      </c>
      <c r="B125" s="292">
        <v>31.464438527023141</v>
      </c>
      <c r="D125" s="343"/>
      <c r="E125" s="343" t="s">
        <v>279</v>
      </c>
      <c r="F125" s="343">
        <v>3</v>
      </c>
      <c r="G125" s="358">
        <v>0.73721847469497592</v>
      </c>
      <c r="H125" s="358">
        <v>4.06935</v>
      </c>
      <c r="I125" s="358">
        <v>0.64876554334114256</v>
      </c>
      <c r="J125" s="358">
        <v>-11.998197873490724</v>
      </c>
      <c r="L125" s="343" t="s">
        <v>511</v>
      </c>
      <c r="M125" s="421">
        <v>0.54661927657175502</v>
      </c>
    </row>
    <row r="126" spans="1:13">
      <c r="A126" s="451" t="s">
        <v>232</v>
      </c>
      <c r="B126" s="292">
        <v>57.487812563335837</v>
      </c>
      <c r="D126" s="343"/>
      <c r="E126" s="343" t="s">
        <v>278</v>
      </c>
      <c r="F126" s="343">
        <v>3.65</v>
      </c>
      <c r="G126" s="358">
        <v>0.73721847469497592</v>
      </c>
      <c r="H126" s="358">
        <v>4.9510424999999998</v>
      </c>
      <c r="I126" s="358">
        <v>0.78933141106505678</v>
      </c>
      <c r="J126" s="358">
        <v>7.0688592539196238</v>
      </c>
      <c r="L126" s="343" t="s">
        <v>211</v>
      </c>
      <c r="M126" s="421">
        <v>0.68580316420893084</v>
      </c>
    </row>
    <row r="129" spans="5:14">
      <c r="E129" s="422" t="s">
        <v>623</v>
      </c>
      <c r="M129" s="422" t="s">
        <v>626</v>
      </c>
    </row>
    <row r="130" spans="5:14">
      <c r="E130" s="449" t="s">
        <v>172</v>
      </c>
      <c r="F130" s="450" t="s">
        <v>576</v>
      </c>
      <c r="G130" s="450" t="s">
        <v>577</v>
      </c>
      <c r="H130" s="427" t="s">
        <v>578</v>
      </c>
      <c r="I130" s="427" t="s">
        <v>579</v>
      </c>
      <c r="J130" s="427" t="s">
        <v>580</v>
      </c>
      <c r="K130" s="71" t="s">
        <v>624</v>
      </c>
      <c r="M130" s="449" t="s">
        <v>172</v>
      </c>
      <c r="N130" s="427" t="s">
        <v>580</v>
      </c>
    </row>
    <row r="131" spans="5:14">
      <c r="E131" s="451" t="s">
        <v>179</v>
      </c>
      <c r="F131" s="451">
        <v>28</v>
      </c>
      <c r="G131" s="452">
        <v>8.61</v>
      </c>
      <c r="H131" s="358">
        <v>3.2520325203252036</v>
      </c>
      <c r="I131" s="358">
        <v>5.8455114822546976</v>
      </c>
      <c r="J131" s="358">
        <v>-32.107880577761925</v>
      </c>
      <c r="K131" s="358">
        <v>0.54024217710995082</v>
      </c>
      <c r="M131" s="451" t="s">
        <v>248</v>
      </c>
      <c r="N131" s="358">
        <v>-74.929862993020734</v>
      </c>
    </row>
    <row r="132" spans="5:14">
      <c r="E132" s="451" t="s">
        <v>109</v>
      </c>
      <c r="F132" s="451">
        <v>5.3</v>
      </c>
      <c r="G132" s="452">
        <v>1.2272197336933179</v>
      </c>
      <c r="H132" s="358">
        <v>4.3187049999999996</v>
      </c>
      <c r="I132" s="358">
        <v>1.1064718162839249</v>
      </c>
      <c r="J132" s="358">
        <v>-9.8391440501043874</v>
      </c>
      <c r="K132" s="358">
        <v>-17.899533092507092</v>
      </c>
      <c r="M132" s="451" t="s">
        <v>221</v>
      </c>
      <c r="N132" s="358">
        <v>-71.51428736124457</v>
      </c>
    </row>
    <row r="133" spans="5:14">
      <c r="E133" s="451" t="s">
        <v>182</v>
      </c>
      <c r="F133" s="451">
        <v>13.5</v>
      </c>
      <c r="G133" s="452">
        <v>2.5927500000000001</v>
      </c>
      <c r="H133" s="358">
        <v>5.2068267283772052</v>
      </c>
      <c r="I133" s="358">
        <v>2.8183716075156577</v>
      </c>
      <c r="J133" s="358">
        <v>8.7020193815700466</v>
      </c>
      <c r="K133" s="358">
        <v>68.455481719372742</v>
      </c>
      <c r="M133" s="451" t="s">
        <v>510</v>
      </c>
      <c r="N133" s="358">
        <v>-60.611359141900245</v>
      </c>
    </row>
    <row r="134" spans="5:14">
      <c r="E134" s="451" t="s">
        <v>508</v>
      </c>
      <c r="F134" s="451">
        <v>2.89</v>
      </c>
      <c r="G134" s="452">
        <v>0.6615944426066821</v>
      </c>
      <c r="H134" s="358">
        <v>4.3682350000000003</v>
      </c>
      <c r="I134" s="358">
        <v>0.60334029227557417</v>
      </c>
      <c r="J134" s="358">
        <v>-8.8051148225469671</v>
      </c>
      <c r="K134" s="358">
        <v>3.1125711774523168</v>
      </c>
      <c r="M134" s="451" t="s">
        <v>140</v>
      </c>
      <c r="N134" s="358">
        <v>-55.942417952858392</v>
      </c>
    </row>
    <row r="135" spans="5:14">
      <c r="E135" s="451" t="s">
        <v>137</v>
      </c>
      <c r="F135" s="451">
        <v>5.7</v>
      </c>
      <c r="G135" s="452">
        <v>1.22855</v>
      </c>
      <c r="H135" s="358">
        <v>4.6396158072524525</v>
      </c>
      <c r="I135" s="358">
        <v>1.1899791231732777</v>
      </c>
      <c r="J135" s="358">
        <v>-3.1395447337692617</v>
      </c>
      <c r="K135" s="358">
        <v>-2.3413393253527537</v>
      </c>
      <c r="M135" s="451" t="s">
        <v>226</v>
      </c>
      <c r="N135" s="358">
        <v>-53.622207869356487</v>
      </c>
    </row>
    <row r="136" spans="5:14">
      <c r="E136" s="451" t="s">
        <v>200</v>
      </c>
      <c r="F136" s="451">
        <v>2100</v>
      </c>
      <c r="G136" s="452">
        <v>627.48500000000001</v>
      </c>
      <c r="H136" s="358">
        <v>3.346693546459278</v>
      </c>
      <c r="I136" s="358">
        <v>438.4133611691023</v>
      </c>
      <c r="J136" s="358">
        <v>-30.131658737802137</v>
      </c>
      <c r="K136" s="358">
        <v>2.0985879555769138</v>
      </c>
      <c r="M136" s="451" t="s">
        <v>142</v>
      </c>
      <c r="N136" s="358">
        <v>-53.263007868957772</v>
      </c>
    </row>
    <row r="137" spans="5:14">
      <c r="E137" s="451" t="s">
        <v>139</v>
      </c>
      <c r="F137" s="451">
        <v>17.2</v>
      </c>
      <c r="G137" s="452">
        <v>6.2115</v>
      </c>
      <c r="H137" s="358">
        <v>2.7690573935442324</v>
      </c>
      <c r="I137" s="358">
        <v>3.5908141962421709</v>
      </c>
      <c r="J137" s="358">
        <v>-42.190868610767595</v>
      </c>
      <c r="K137" s="358">
        <v>-5.1613022826824899</v>
      </c>
      <c r="M137" s="451" t="s">
        <v>193</v>
      </c>
      <c r="N137" s="358">
        <v>-51.912616048981199</v>
      </c>
    </row>
    <row r="138" spans="5:14">
      <c r="E138" s="451" t="s">
        <v>187</v>
      </c>
      <c r="F138" s="451">
        <v>7900</v>
      </c>
      <c r="G138" s="452">
        <v>2364.98</v>
      </c>
      <c r="H138" s="358">
        <v>3.340408798383073</v>
      </c>
      <c r="I138" s="358">
        <v>1649.2693110647181</v>
      </c>
      <c r="J138" s="358">
        <v>-30.262864334382613</v>
      </c>
      <c r="K138" s="358">
        <v>12.725945560261852</v>
      </c>
      <c r="M138" s="451" t="s">
        <v>141</v>
      </c>
      <c r="N138" s="358">
        <v>-49.365679219754213</v>
      </c>
    </row>
    <row r="139" spans="5:14">
      <c r="E139" s="451" t="s">
        <v>244</v>
      </c>
      <c r="F139" s="451">
        <v>2150</v>
      </c>
      <c r="G139" s="452">
        <v>536.09</v>
      </c>
      <c r="H139" s="358">
        <v>4.0105206215374283</v>
      </c>
      <c r="I139" s="358">
        <v>448.85177453027137</v>
      </c>
      <c r="J139" s="358">
        <v>-16.273055917798995</v>
      </c>
      <c r="K139" s="358"/>
      <c r="M139" s="451" t="s">
        <v>219</v>
      </c>
      <c r="N139" s="358">
        <v>-48.182483719443304</v>
      </c>
    </row>
    <row r="140" spans="5:14">
      <c r="E140" s="451" t="s">
        <v>189</v>
      </c>
      <c r="F140" s="451">
        <v>70.45</v>
      </c>
      <c r="G140" s="452">
        <v>24.13325</v>
      </c>
      <c r="H140" s="358">
        <v>2.9192089751691133</v>
      </c>
      <c r="I140" s="358">
        <v>14.707724425887266</v>
      </c>
      <c r="J140" s="358">
        <v>-39.05618005909993</v>
      </c>
      <c r="K140" s="358">
        <v>-14.232615087477985</v>
      </c>
      <c r="M140" s="451" t="s">
        <v>145</v>
      </c>
      <c r="N140" s="358">
        <v>-47.630606450172472</v>
      </c>
    </row>
    <row r="141" spans="5:14">
      <c r="E141" s="451" t="s">
        <v>191</v>
      </c>
      <c r="F141" s="451">
        <v>34.5</v>
      </c>
      <c r="G141" s="452">
        <v>6.4173999999999998</v>
      </c>
      <c r="H141" s="358">
        <v>5.3760089755975944</v>
      </c>
      <c r="I141" s="358">
        <v>7.2025052192066807</v>
      </c>
      <c r="J141" s="358">
        <v>12.234007841285898</v>
      </c>
      <c r="K141" s="358">
        <v>6.6895657157663768</v>
      </c>
      <c r="M141" s="451" t="s">
        <v>511</v>
      </c>
      <c r="N141" s="358">
        <v>-47.108828101964349</v>
      </c>
    </row>
    <row r="142" spans="5:14">
      <c r="E142" s="451" t="s">
        <v>193</v>
      </c>
      <c r="F142" s="451">
        <v>16.93</v>
      </c>
      <c r="G142" s="452">
        <v>7.3500500000000004</v>
      </c>
      <c r="H142" s="358">
        <v>2.3033856912538009</v>
      </c>
      <c r="I142" s="358">
        <v>3.5344467640918578</v>
      </c>
      <c r="J142" s="358">
        <v>-51.912616048981199</v>
      </c>
      <c r="K142" s="358">
        <v>-16.809758681535381</v>
      </c>
      <c r="M142" s="451" t="s">
        <v>247</v>
      </c>
      <c r="N142" s="358">
        <v>-44.59230822507395</v>
      </c>
    </row>
    <row r="143" spans="5:14">
      <c r="E143" s="451" t="s">
        <v>509</v>
      </c>
      <c r="F143" s="451">
        <v>3.68</v>
      </c>
      <c r="G143" s="452">
        <v>0.8630734043930437</v>
      </c>
      <c r="H143" s="358">
        <v>4.2638319999999998</v>
      </c>
      <c r="I143" s="358">
        <v>0.76826722338204601</v>
      </c>
      <c r="J143" s="358">
        <v>-10.984718162839247</v>
      </c>
      <c r="K143" s="358">
        <v>1.3556429737277886</v>
      </c>
      <c r="M143" s="451" t="s">
        <v>139</v>
      </c>
      <c r="N143" s="358">
        <v>-42.190868610767595</v>
      </c>
    </row>
    <row r="144" spans="5:14">
      <c r="E144" s="451" t="s">
        <v>141</v>
      </c>
      <c r="F144" s="451">
        <v>18.8</v>
      </c>
      <c r="G144" s="452">
        <v>7.7513500000000004</v>
      </c>
      <c r="H144" s="358">
        <v>2.4253839653737734</v>
      </c>
      <c r="I144" s="358">
        <v>3.9248434237995826</v>
      </c>
      <c r="J144" s="358">
        <v>-49.365679219754213</v>
      </c>
      <c r="K144" s="358">
        <v>-41.960469270630995</v>
      </c>
      <c r="M144" s="453" t="s">
        <v>625</v>
      </c>
      <c r="N144" s="358">
        <v>-41.412085905505513</v>
      </c>
    </row>
    <row r="145" spans="5:14">
      <c r="E145" s="451" t="s">
        <v>198</v>
      </c>
      <c r="F145" s="451">
        <v>860</v>
      </c>
      <c r="G145" s="452">
        <v>271.39344999999997</v>
      </c>
      <c r="H145" s="358">
        <v>3.1688310826956219</v>
      </c>
      <c r="I145" s="358">
        <v>179.54070981210856</v>
      </c>
      <c r="J145" s="358">
        <v>-33.844862574204136</v>
      </c>
      <c r="K145" s="358">
        <v>-0.37984238001989024</v>
      </c>
      <c r="M145" s="451" t="s">
        <v>189</v>
      </c>
      <c r="N145" s="358">
        <v>-39.05618005909993</v>
      </c>
    </row>
    <row r="146" spans="5:14">
      <c r="E146" s="451" t="s">
        <v>510</v>
      </c>
      <c r="F146" s="451">
        <v>116.25</v>
      </c>
      <c r="G146" s="452">
        <v>61.615000000000002</v>
      </c>
      <c r="H146" s="358">
        <v>1.886715897102978</v>
      </c>
      <c r="I146" s="358">
        <v>24.269311064718163</v>
      </c>
      <c r="J146" s="358">
        <v>-60.611359141900245</v>
      </c>
      <c r="K146" s="358">
        <v>-30.080399709332305</v>
      </c>
      <c r="M146" s="451" t="s">
        <v>223</v>
      </c>
      <c r="N146" s="358">
        <v>-38.873780524975309</v>
      </c>
    </row>
    <row r="147" spans="5:14">
      <c r="E147" s="451" t="s">
        <v>142</v>
      </c>
      <c r="F147" s="451">
        <v>27939</v>
      </c>
      <c r="G147" s="452">
        <v>12480</v>
      </c>
      <c r="H147" s="358">
        <v>2.2387019230769232</v>
      </c>
      <c r="I147" s="358">
        <v>5832.7766179540713</v>
      </c>
      <c r="J147" s="358">
        <v>-53.263007868957772</v>
      </c>
      <c r="K147" s="358">
        <v>-19.461344948887305</v>
      </c>
      <c r="M147" s="451" t="s">
        <v>213</v>
      </c>
      <c r="N147" s="358">
        <v>-37.826495094044162</v>
      </c>
    </row>
    <row r="148" spans="5:14">
      <c r="E148" s="451" t="s">
        <v>204</v>
      </c>
      <c r="F148" s="451">
        <v>17.5</v>
      </c>
      <c r="G148" s="452">
        <v>3.9341499999999998</v>
      </c>
      <c r="H148" s="358">
        <v>4.4482289694088939</v>
      </c>
      <c r="I148" s="358">
        <v>3.6534446764091859</v>
      </c>
      <c r="J148" s="358">
        <v>-7.135094584365465</v>
      </c>
      <c r="K148" s="358">
        <v>7.5218796037240132</v>
      </c>
      <c r="M148" s="451" t="s">
        <v>143</v>
      </c>
      <c r="N148" s="358">
        <v>-36.610769958243139</v>
      </c>
    </row>
    <row r="149" spans="5:14">
      <c r="E149" s="451" t="s">
        <v>135</v>
      </c>
      <c r="F149" s="451">
        <v>370</v>
      </c>
      <c r="G149" s="452">
        <v>117.765</v>
      </c>
      <c r="H149" s="358">
        <v>3.1418502950791831</v>
      </c>
      <c r="I149" s="358">
        <v>77.244258872651358</v>
      </c>
      <c r="J149" s="358">
        <v>-34.408135802104731</v>
      </c>
      <c r="K149" s="358">
        <v>-25.187977116116777</v>
      </c>
      <c r="M149" s="451" t="s">
        <v>135</v>
      </c>
      <c r="N149" s="358">
        <v>-34.408135802104731</v>
      </c>
    </row>
    <row r="150" spans="5:14">
      <c r="E150" s="451" t="s">
        <v>140</v>
      </c>
      <c r="F150" s="451">
        <v>7.63</v>
      </c>
      <c r="G150" s="452">
        <v>3.6154999999999999</v>
      </c>
      <c r="H150" s="358">
        <v>2.1103581800580833</v>
      </c>
      <c r="I150" s="358">
        <v>1.5929018789144049</v>
      </c>
      <c r="J150" s="358">
        <v>-55.942417952858392</v>
      </c>
      <c r="K150" s="358">
        <v>-31.075767261539987</v>
      </c>
      <c r="M150" s="451" t="s">
        <v>198</v>
      </c>
      <c r="N150" s="358">
        <v>-33.844862574204136</v>
      </c>
    </row>
    <row r="151" spans="5:14">
      <c r="E151" s="453" t="s">
        <v>208</v>
      </c>
      <c r="F151" s="451">
        <v>49</v>
      </c>
      <c r="G151" s="452">
        <v>14.6275</v>
      </c>
      <c r="H151" s="358">
        <v>3.3498547256879165</v>
      </c>
      <c r="I151" s="358">
        <v>10.22964509394572</v>
      </c>
      <c r="J151" s="358">
        <v>-30.065663346807582</v>
      </c>
      <c r="K151" s="358">
        <v>9.126710047008979</v>
      </c>
      <c r="M151" s="451" t="s">
        <v>179</v>
      </c>
      <c r="N151" s="358">
        <v>-32.107880577761925</v>
      </c>
    </row>
    <row r="152" spans="5:14">
      <c r="E152" s="453" t="s">
        <v>27</v>
      </c>
      <c r="F152" s="451">
        <v>5.9</v>
      </c>
      <c r="G152" s="452">
        <v>1.3132838663077024</v>
      </c>
      <c r="H152" s="358">
        <v>4.4925550000000003</v>
      </c>
      <c r="I152" s="358">
        <v>1.2317327766179542</v>
      </c>
      <c r="J152" s="358">
        <v>-6.2097077244258836</v>
      </c>
      <c r="K152" s="358">
        <v>4.8962434867975135</v>
      </c>
      <c r="M152" s="451" t="s">
        <v>215</v>
      </c>
      <c r="N152" s="358">
        <v>-30.595655843290537</v>
      </c>
    </row>
    <row r="153" spans="5:14">
      <c r="E153" s="451" t="s">
        <v>211</v>
      </c>
      <c r="F153" s="451">
        <v>48</v>
      </c>
      <c r="G153" s="452">
        <v>7.6224999999999996</v>
      </c>
      <c r="H153" s="358">
        <v>6.2971466054444081</v>
      </c>
      <c r="I153" s="358">
        <v>10.020876826722338</v>
      </c>
      <c r="J153" s="358">
        <v>31.464438527023141</v>
      </c>
      <c r="K153" s="358">
        <v>-6.3290657980983767</v>
      </c>
      <c r="M153" s="451" t="s">
        <v>187</v>
      </c>
      <c r="N153" s="358">
        <v>-30.262864334382613</v>
      </c>
    </row>
    <row r="154" spans="5:14">
      <c r="E154" s="451" t="s">
        <v>213</v>
      </c>
      <c r="F154" s="451">
        <v>300</v>
      </c>
      <c r="G154" s="452">
        <v>100.735</v>
      </c>
      <c r="H154" s="358">
        <v>2.9781108849952846</v>
      </c>
      <c r="I154" s="358">
        <v>62.630480167014611</v>
      </c>
      <c r="J154" s="358">
        <v>-37.826495094044162</v>
      </c>
      <c r="K154" s="358">
        <v>10.756861280988183</v>
      </c>
      <c r="M154" s="451" t="s">
        <v>200</v>
      </c>
      <c r="N154" s="358">
        <v>-30.131658737802137</v>
      </c>
    </row>
    <row r="155" spans="5:14">
      <c r="E155" s="451" t="s">
        <v>215</v>
      </c>
      <c r="F155" s="451">
        <v>10</v>
      </c>
      <c r="G155" s="452">
        <v>3.008</v>
      </c>
      <c r="H155" s="358">
        <v>3.3244680851063828</v>
      </c>
      <c r="I155" s="358">
        <v>2.0876826722338206</v>
      </c>
      <c r="J155" s="358">
        <v>-30.595655843290537</v>
      </c>
      <c r="K155" s="358">
        <v>14.526733134523418</v>
      </c>
      <c r="M155" s="453" t="s">
        <v>208</v>
      </c>
      <c r="N155" s="358">
        <v>-30.065663346807582</v>
      </c>
    </row>
    <row r="156" spans="5:14">
      <c r="E156" s="451" t="s">
        <v>217</v>
      </c>
      <c r="F156" s="451">
        <v>163</v>
      </c>
      <c r="G156" s="452">
        <v>44.41</v>
      </c>
      <c r="H156" s="358">
        <v>3.6703445170006757</v>
      </c>
      <c r="I156" s="358">
        <v>34.029227557411275</v>
      </c>
      <c r="J156" s="358">
        <v>-23.37485350729278</v>
      </c>
      <c r="K156" s="358">
        <v>33.444862507933394</v>
      </c>
      <c r="M156" s="358" t="s">
        <v>253</v>
      </c>
      <c r="N156" s="358">
        <v>-29.852087682672245</v>
      </c>
    </row>
    <row r="157" spans="5:14">
      <c r="E157" s="451" t="s">
        <v>219</v>
      </c>
      <c r="F157" s="451">
        <v>9.1999999999999993</v>
      </c>
      <c r="G157" s="452">
        <v>3.7065999999999999</v>
      </c>
      <c r="H157" s="358">
        <v>2.4820590298386662</v>
      </c>
      <c r="I157" s="358">
        <v>1.9206680584551146</v>
      </c>
      <c r="J157" s="358">
        <v>-48.182483719443304</v>
      </c>
      <c r="K157" s="358">
        <v>-22.017336491647743</v>
      </c>
      <c r="M157" s="452" t="s">
        <v>279</v>
      </c>
      <c r="N157" s="358">
        <v>-27.433194154488525</v>
      </c>
    </row>
    <row r="158" spans="5:14">
      <c r="E158" s="451" t="s">
        <v>221</v>
      </c>
      <c r="F158" s="451">
        <v>89</v>
      </c>
      <c r="G158" s="452">
        <v>65.227000000000004</v>
      </c>
      <c r="H158" s="358">
        <v>1.3644656353963849</v>
      </c>
      <c r="I158" s="358">
        <v>18.580375782881003</v>
      </c>
      <c r="J158" s="358">
        <v>-71.51428736124457</v>
      </c>
      <c r="K158" s="358">
        <v>-57.753787779098232</v>
      </c>
      <c r="M158" s="451" t="s">
        <v>144</v>
      </c>
      <c r="N158" s="358">
        <v>-26.399065675288181</v>
      </c>
    </row>
    <row r="159" spans="5:14">
      <c r="E159" s="451" t="s">
        <v>223</v>
      </c>
      <c r="F159" s="451">
        <v>11</v>
      </c>
      <c r="G159" s="452">
        <v>3.7568999999999999</v>
      </c>
      <c r="H159" s="358">
        <v>2.9279459128536827</v>
      </c>
      <c r="I159" s="358">
        <v>2.2964509394572024</v>
      </c>
      <c r="J159" s="358">
        <v>-38.873780524975309</v>
      </c>
      <c r="K159" s="358">
        <v>-19.797470894446768</v>
      </c>
      <c r="M159" s="452" t="s">
        <v>282</v>
      </c>
      <c r="N159" s="358">
        <v>-26.223747390396678</v>
      </c>
    </row>
    <row r="160" spans="5:14">
      <c r="E160" s="451" t="s">
        <v>144</v>
      </c>
      <c r="F160" s="451">
        <v>4.7</v>
      </c>
      <c r="G160" s="452">
        <v>1.3331500000000001</v>
      </c>
      <c r="H160" s="358">
        <v>3.525484754153696</v>
      </c>
      <c r="I160" s="358">
        <v>0.98121085594989566</v>
      </c>
      <c r="J160" s="358">
        <v>-26.399065675288181</v>
      </c>
      <c r="K160" s="358">
        <v>-27.735925940946515</v>
      </c>
      <c r="M160" s="451" t="s">
        <v>261</v>
      </c>
      <c r="N160" s="358">
        <v>-26.110794192729024</v>
      </c>
    </row>
    <row r="161" spans="4:14">
      <c r="E161" s="451" t="s">
        <v>226</v>
      </c>
      <c r="F161" s="451">
        <v>25.5</v>
      </c>
      <c r="G161" s="452">
        <v>11.47875</v>
      </c>
      <c r="H161" s="358">
        <v>2.2214962430578242</v>
      </c>
      <c r="I161" s="358">
        <v>5.3235908141962422</v>
      </c>
      <c r="J161" s="358">
        <v>-53.622207869356487</v>
      </c>
      <c r="K161" s="358">
        <v>-23.555971058152213</v>
      </c>
      <c r="M161" s="451" t="s">
        <v>217</v>
      </c>
      <c r="N161" s="358">
        <v>-23.37485350729278</v>
      </c>
    </row>
    <row r="162" spans="4:14">
      <c r="E162" s="451" t="s">
        <v>228</v>
      </c>
      <c r="F162" s="451">
        <v>4100</v>
      </c>
      <c r="G162" s="452">
        <v>1083.3</v>
      </c>
      <c r="H162" s="358">
        <v>3.7847318379027048</v>
      </c>
      <c r="I162" s="358">
        <v>855.94989561586635</v>
      </c>
      <c r="J162" s="358">
        <v>-20.986809229588633</v>
      </c>
      <c r="K162" s="358">
        <v>2.5060512481601682</v>
      </c>
      <c r="M162" s="451" t="s">
        <v>228</v>
      </c>
      <c r="N162" s="358">
        <v>-20.986809229588633</v>
      </c>
    </row>
    <row r="163" spans="4:14">
      <c r="E163" s="451" t="s">
        <v>247</v>
      </c>
      <c r="F163" s="451">
        <v>350</v>
      </c>
      <c r="G163" s="452">
        <v>131.875</v>
      </c>
      <c r="H163" s="358">
        <v>2.6540284360189572</v>
      </c>
      <c r="I163" s="358">
        <v>73.068893528183722</v>
      </c>
      <c r="J163" s="358">
        <v>-44.59230822507395</v>
      </c>
      <c r="K163" s="358"/>
      <c r="M163" s="452" t="s">
        <v>512</v>
      </c>
      <c r="N163" s="358">
        <v>-17.999509394572033</v>
      </c>
    </row>
    <row r="164" spans="4:14">
      <c r="E164" s="451" t="s">
        <v>230</v>
      </c>
      <c r="F164" s="451">
        <v>40.700000000000003</v>
      </c>
      <c r="G164" s="452">
        <v>8.1914499999999997</v>
      </c>
      <c r="H164" s="358">
        <v>4.9685953036397716</v>
      </c>
      <c r="I164" s="358">
        <v>8.4968684759916506</v>
      </c>
      <c r="J164" s="358">
        <v>3.7285032075109026</v>
      </c>
      <c r="K164" s="358">
        <v>-0.50146904887186095</v>
      </c>
      <c r="M164" s="451" t="s">
        <v>236</v>
      </c>
      <c r="N164" s="358">
        <v>-17.242431943419234</v>
      </c>
    </row>
    <row r="165" spans="4:14">
      <c r="E165" s="451" t="s">
        <v>232</v>
      </c>
      <c r="F165" s="451">
        <v>6.5</v>
      </c>
      <c r="G165" s="452">
        <v>0.86165000000000003</v>
      </c>
      <c r="H165" s="358">
        <v>7.5436662217837869</v>
      </c>
      <c r="I165" s="358">
        <v>1.3569937369519833</v>
      </c>
      <c r="J165" s="358">
        <v>57.487812563335837</v>
      </c>
      <c r="K165" s="358">
        <v>27.028940281003354</v>
      </c>
      <c r="M165" s="452" t="s">
        <v>516</v>
      </c>
      <c r="N165" s="358">
        <v>-16.548173277661803</v>
      </c>
    </row>
    <row r="166" spans="4:14">
      <c r="E166" s="451" t="s">
        <v>145</v>
      </c>
      <c r="F166" s="451">
        <v>79</v>
      </c>
      <c r="G166" s="452">
        <v>31.492999999999999</v>
      </c>
      <c r="H166" s="358">
        <v>2.5084939510367383</v>
      </c>
      <c r="I166" s="358">
        <v>16.492693110647181</v>
      </c>
      <c r="J166" s="358">
        <v>-47.630606450172472</v>
      </c>
      <c r="K166" s="358">
        <v>-28.062896120023527</v>
      </c>
      <c r="M166" s="451" t="s">
        <v>244</v>
      </c>
      <c r="N166" s="358">
        <v>-16.273055917798995</v>
      </c>
    </row>
    <row r="167" spans="4:14">
      <c r="E167" s="451" t="s">
        <v>143</v>
      </c>
      <c r="F167" s="451">
        <v>99</v>
      </c>
      <c r="G167" s="452">
        <v>32.604999999999997</v>
      </c>
      <c r="H167" s="358">
        <v>3.0363441190001534</v>
      </c>
      <c r="I167" s="358">
        <v>20.668058455114821</v>
      </c>
      <c r="J167" s="358">
        <v>-36.610769958243139</v>
      </c>
      <c r="K167" s="358">
        <v>5.8828924754143364</v>
      </c>
      <c r="M167" s="452" t="s">
        <v>515</v>
      </c>
      <c r="N167" s="358">
        <v>-15.580615866388303</v>
      </c>
    </row>
    <row r="168" spans="4:14">
      <c r="E168" s="451" t="s">
        <v>236</v>
      </c>
      <c r="F168" s="451">
        <v>9.25</v>
      </c>
      <c r="G168" s="452">
        <v>2.33345</v>
      </c>
      <c r="H168" s="358">
        <v>3.9640875099102186</v>
      </c>
      <c r="I168" s="358">
        <v>1.9311064718162838</v>
      </c>
      <c r="J168" s="358">
        <v>-17.242431943419234</v>
      </c>
      <c r="K168" s="358">
        <v>29.014816998501793</v>
      </c>
      <c r="M168" s="452" t="s">
        <v>278</v>
      </c>
      <c r="N168" s="358">
        <v>-11.710386221294367</v>
      </c>
    </row>
    <row r="169" spans="4:14">
      <c r="E169" s="451" t="s">
        <v>261</v>
      </c>
      <c r="F169" s="451">
        <v>13</v>
      </c>
      <c r="G169" s="452">
        <v>3.6730499999999999</v>
      </c>
      <c r="H169" s="358">
        <v>3.5392929581682799</v>
      </c>
      <c r="I169" s="358">
        <v>2.7139874739039667</v>
      </c>
      <c r="J169" s="358">
        <v>-26.110794192729024</v>
      </c>
      <c r="K169" s="358"/>
      <c r="M169" s="452" t="s">
        <v>276</v>
      </c>
      <c r="N169" s="358">
        <v>-11.226607515657626</v>
      </c>
    </row>
    <row r="170" spans="4:14">
      <c r="E170" s="451" t="s">
        <v>248</v>
      </c>
      <c r="F170" s="451">
        <v>19</v>
      </c>
      <c r="G170" s="452">
        <v>15.821999999999999</v>
      </c>
      <c r="H170" s="358">
        <v>1.2008595626343068</v>
      </c>
      <c r="I170" s="358">
        <v>3.9665970772442587</v>
      </c>
      <c r="J170" s="358">
        <v>-74.929862993020734</v>
      </c>
      <c r="K170" s="358"/>
      <c r="M170" s="451" t="s">
        <v>509</v>
      </c>
      <c r="N170" s="358">
        <v>-10.984718162839247</v>
      </c>
    </row>
    <row r="171" spans="4:14">
      <c r="D171" s="419"/>
      <c r="E171" s="451" t="s">
        <v>240</v>
      </c>
      <c r="F171" s="451">
        <v>4.79</v>
      </c>
      <c r="G171" s="452">
        <v>1</v>
      </c>
      <c r="H171" s="358">
        <v>4.79</v>
      </c>
      <c r="I171" s="358">
        <v>1</v>
      </c>
      <c r="J171" s="358">
        <v>0</v>
      </c>
      <c r="K171" s="358">
        <v>0</v>
      </c>
      <c r="M171" s="452" t="s">
        <v>513</v>
      </c>
      <c r="N171" s="358">
        <v>-10.500939457202508</v>
      </c>
    </row>
    <row r="172" spans="4:14">
      <c r="E172" s="451" t="s">
        <v>249</v>
      </c>
      <c r="F172" s="451">
        <v>113</v>
      </c>
      <c r="G172" s="452">
        <v>24.425000000000001</v>
      </c>
      <c r="H172" s="358">
        <v>4.6264073694984642</v>
      </c>
      <c r="I172" s="358">
        <v>23.590814196242171</v>
      </c>
      <c r="J172" s="358">
        <v>-3.4152950000320592</v>
      </c>
      <c r="K172" s="358"/>
      <c r="M172" s="451" t="s">
        <v>109</v>
      </c>
      <c r="N172" s="358">
        <v>-9.8391440501043874</v>
      </c>
    </row>
    <row r="173" spans="4:14">
      <c r="E173" s="451" t="s">
        <v>511</v>
      </c>
      <c r="F173" s="451">
        <v>132</v>
      </c>
      <c r="G173" s="452">
        <v>52.1021</v>
      </c>
      <c r="H173" s="358">
        <v>2.5334871339159073</v>
      </c>
      <c r="I173" s="358">
        <v>27.55741127348643</v>
      </c>
      <c r="J173" s="358">
        <v>-47.108828101964349</v>
      </c>
      <c r="K173" s="358"/>
      <c r="M173" s="451" t="s">
        <v>508</v>
      </c>
      <c r="N173" s="358">
        <v>-8.8051148225469671</v>
      </c>
    </row>
    <row r="174" spans="4:14">
      <c r="E174" s="453" t="s">
        <v>625</v>
      </c>
      <c r="F174" s="451">
        <v>60000</v>
      </c>
      <c r="G174" s="452">
        <v>21380</v>
      </c>
      <c r="H174" s="358">
        <v>2.8063610851262863</v>
      </c>
      <c r="I174" s="358">
        <v>12526.096033402922</v>
      </c>
      <c r="J174" s="358">
        <v>-41.412085905505513</v>
      </c>
      <c r="K174" s="358"/>
      <c r="M174" s="451" t="s">
        <v>204</v>
      </c>
      <c r="N174" s="358">
        <v>-7.135094584365465</v>
      </c>
    </row>
    <row r="175" spans="4:14">
      <c r="E175" s="452" t="s">
        <v>512</v>
      </c>
      <c r="F175" s="451">
        <v>3.39</v>
      </c>
      <c r="G175" s="452">
        <v>0.8630734043930437</v>
      </c>
      <c r="H175" s="358">
        <v>3.9278234999999997</v>
      </c>
      <c r="I175" s="358">
        <v>0.70772442588726514</v>
      </c>
      <c r="J175" s="358">
        <v>-17.999509394572033</v>
      </c>
      <c r="K175" s="358">
        <v>-15.148615900160811</v>
      </c>
      <c r="M175" s="452" t="s">
        <v>280</v>
      </c>
      <c r="N175" s="358">
        <v>-6.8725991649269407</v>
      </c>
    </row>
    <row r="176" spans="4:14">
      <c r="E176" s="452" t="s">
        <v>513</v>
      </c>
      <c r="F176" s="451">
        <v>3.7</v>
      </c>
      <c r="G176" s="452">
        <v>0.8630734043930437</v>
      </c>
      <c r="H176" s="358">
        <v>4.2870049999999997</v>
      </c>
      <c r="I176" s="358">
        <v>0.77244258872651361</v>
      </c>
      <c r="J176" s="358">
        <v>-10.500939457202508</v>
      </c>
      <c r="K176" s="358">
        <v>-4.453746723230001</v>
      </c>
      <c r="M176" s="453" t="s">
        <v>27</v>
      </c>
      <c r="N176" s="358">
        <v>-6.2097077244258836</v>
      </c>
    </row>
    <row r="177" spans="5:14">
      <c r="E177" s="358" t="s">
        <v>253</v>
      </c>
      <c r="F177" s="451">
        <v>2.9</v>
      </c>
      <c r="G177" s="452">
        <v>0.8630734043930437</v>
      </c>
      <c r="H177" s="358">
        <v>3.3600849999999998</v>
      </c>
      <c r="I177" s="358">
        <v>0.60542797494780787</v>
      </c>
      <c r="J177" s="358">
        <v>-29.852087682672245</v>
      </c>
      <c r="K177" s="358">
        <v>-1.2572290948214326</v>
      </c>
      <c r="M177" s="452" t="s">
        <v>277</v>
      </c>
      <c r="N177" s="358">
        <v>-5.6631524008350915</v>
      </c>
    </row>
    <row r="178" spans="5:14">
      <c r="E178" s="452" t="s">
        <v>514</v>
      </c>
      <c r="F178" s="451">
        <v>4.0999999999999996</v>
      </c>
      <c r="G178" s="452">
        <v>0.8630734043930437</v>
      </c>
      <c r="H178" s="358">
        <v>4.7504649999999993</v>
      </c>
      <c r="I178" s="358">
        <v>0.85594989561586632</v>
      </c>
      <c r="J178" s="358">
        <v>-0.82536534446765453</v>
      </c>
      <c r="K178" s="358">
        <v>2.6081468755338566</v>
      </c>
      <c r="M178" s="451" t="s">
        <v>249</v>
      </c>
      <c r="N178" s="358">
        <v>-3.4152950000320592</v>
      </c>
    </row>
    <row r="179" spans="5:14">
      <c r="E179" s="452" t="s">
        <v>277</v>
      </c>
      <c r="F179" s="451">
        <v>3.9</v>
      </c>
      <c r="G179" s="452">
        <v>0.8630734043930437</v>
      </c>
      <c r="H179" s="358">
        <v>4.5187349999999995</v>
      </c>
      <c r="I179" s="358">
        <v>0.81419624217118991</v>
      </c>
      <c r="J179" s="358">
        <v>-5.6631524008350915</v>
      </c>
      <c r="K179" s="358">
        <v>2.0401770677324516</v>
      </c>
      <c r="M179" s="451" t="s">
        <v>137</v>
      </c>
      <c r="N179" s="358">
        <v>-3.1395447337692617</v>
      </c>
    </row>
    <row r="180" spans="5:14">
      <c r="E180" s="452" t="s">
        <v>276</v>
      </c>
      <c r="F180" s="451">
        <v>3.67</v>
      </c>
      <c r="G180" s="452">
        <v>0.8630734043930437</v>
      </c>
      <c r="H180" s="358">
        <v>4.2522454999999999</v>
      </c>
      <c r="I180" s="358">
        <v>0.76617954070981209</v>
      </c>
      <c r="J180" s="358">
        <v>-11.226607515657626</v>
      </c>
      <c r="K180" s="358">
        <v>-4.7644846835728893</v>
      </c>
      <c r="M180" s="452" t="s">
        <v>514</v>
      </c>
      <c r="N180" s="358">
        <v>-0.82536534446765453</v>
      </c>
    </row>
    <row r="181" spans="5:14">
      <c r="E181" s="452" t="s">
        <v>282</v>
      </c>
      <c r="F181" s="451">
        <v>3.05</v>
      </c>
      <c r="G181" s="452">
        <v>0.8630734043930437</v>
      </c>
      <c r="H181" s="358">
        <v>3.5338824999999994</v>
      </c>
      <c r="I181" s="358">
        <v>0.63674321503131515</v>
      </c>
      <c r="J181" s="358">
        <v>-26.223747390396678</v>
      </c>
      <c r="K181" s="358">
        <v>0.253746192010329</v>
      </c>
      <c r="M181" s="451" t="s">
        <v>240</v>
      </c>
      <c r="N181" s="358">
        <v>0</v>
      </c>
    </row>
    <row r="182" spans="5:14">
      <c r="E182" s="452" t="s">
        <v>515</v>
      </c>
      <c r="F182" s="451">
        <v>3.49</v>
      </c>
      <c r="G182" s="452">
        <v>0.8630734043930437</v>
      </c>
      <c r="H182" s="358">
        <v>4.0436885</v>
      </c>
      <c r="I182" s="358">
        <v>0.7286012526096034</v>
      </c>
      <c r="J182" s="358">
        <v>-15.580615866388303</v>
      </c>
      <c r="K182" s="358">
        <v>-12.31388680126525</v>
      </c>
      <c r="M182" s="451" t="s">
        <v>230</v>
      </c>
      <c r="N182" s="358">
        <v>3.7285032075109026</v>
      </c>
    </row>
    <row r="183" spans="5:14">
      <c r="E183" s="452" t="s">
        <v>280</v>
      </c>
      <c r="F183" s="451">
        <v>3.85</v>
      </c>
      <c r="G183" s="452">
        <v>0.8630734043930437</v>
      </c>
      <c r="H183" s="358">
        <v>4.4608024999999998</v>
      </c>
      <c r="I183" s="358">
        <v>0.80375782881002089</v>
      </c>
      <c r="J183" s="358">
        <v>-6.8725991649269407</v>
      </c>
      <c r="K183" s="358">
        <v>10.219234626290309</v>
      </c>
      <c r="M183" s="451" t="s">
        <v>182</v>
      </c>
      <c r="N183" s="358">
        <v>8.7020193815700466</v>
      </c>
    </row>
    <row r="184" spans="5:14">
      <c r="E184" s="452" t="s">
        <v>516</v>
      </c>
      <c r="F184" s="451">
        <v>3.45</v>
      </c>
      <c r="G184" s="452">
        <v>0.8630734043930437</v>
      </c>
      <c r="H184" s="358">
        <v>3.9973424999999998</v>
      </c>
      <c r="I184" s="358">
        <v>0.72025052192066807</v>
      </c>
      <c r="J184" s="358">
        <v>-16.548173277661803</v>
      </c>
      <c r="K184" s="358">
        <v>-14.972520796882261</v>
      </c>
      <c r="M184" s="451" t="s">
        <v>191</v>
      </c>
      <c r="N184" s="358">
        <v>12.234007841285898</v>
      </c>
    </row>
    <row r="185" spans="5:14">
      <c r="E185" s="452" t="s">
        <v>279</v>
      </c>
      <c r="F185" s="451">
        <v>3</v>
      </c>
      <c r="G185" s="452">
        <v>0.8630734043930437</v>
      </c>
      <c r="H185" s="358">
        <v>3.4759499999999997</v>
      </c>
      <c r="I185" s="358">
        <v>0.62630480167014613</v>
      </c>
      <c r="J185" s="358">
        <v>-27.433194154488525</v>
      </c>
      <c r="K185" s="358">
        <v>-0.40045418381438047</v>
      </c>
      <c r="M185" s="451" t="s">
        <v>211</v>
      </c>
      <c r="N185" s="358">
        <v>31.464438527023141</v>
      </c>
    </row>
    <row r="186" spans="5:14">
      <c r="E186" s="452" t="s">
        <v>278</v>
      </c>
      <c r="F186" s="451">
        <v>3.65</v>
      </c>
      <c r="G186" s="452">
        <v>0.8630734043930437</v>
      </c>
      <c r="H186" s="358">
        <v>4.2290724999999991</v>
      </c>
      <c r="I186" s="358">
        <v>0.76200417536534448</v>
      </c>
      <c r="J186" s="358">
        <v>-11.710386221294367</v>
      </c>
      <c r="K186" s="358">
        <v>10.67441236661184</v>
      </c>
      <c r="M186" s="451" t="s">
        <v>232</v>
      </c>
      <c r="N186" s="358">
        <v>57.487812563335837</v>
      </c>
    </row>
  </sheetData>
  <sortState xmlns:xlrd2="http://schemas.microsoft.com/office/spreadsheetml/2017/richdata2" ref="M131:N186">
    <sortCondition ref="N131:N186"/>
  </sortState>
  <mergeCells count="9">
    <mergeCell ref="A7:F7"/>
    <mergeCell ref="R7:W7"/>
    <mergeCell ref="Y7:AD7"/>
    <mergeCell ref="K7:P7"/>
    <mergeCell ref="A1:C1"/>
    <mergeCell ref="B2:C2"/>
    <mergeCell ref="B3:C3"/>
    <mergeCell ref="B4:C4"/>
    <mergeCell ref="B5:C5"/>
  </mergeCells>
  <hyperlinks>
    <hyperlink ref="B5" location="References!A146" display="References!A146" xr:uid="{00000000-0004-0000-0F00-000000000000}"/>
    <hyperlink ref="B5:C5" location="References!A139" display="References!A139" xr:uid="{00000000-0004-0000-0F00-000001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Title</vt:lpstr>
      <vt:lpstr>Contents</vt:lpstr>
      <vt:lpstr>References</vt:lpstr>
      <vt:lpstr>Local Board Graphs</vt:lpstr>
      <vt:lpstr>Graphs</vt:lpstr>
      <vt:lpstr>Pop, Employ, Incomes</vt:lpstr>
      <vt:lpstr>Bus dem</vt:lpstr>
      <vt:lpstr>QSBO,CCI</vt:lpstr>
      <vt:lpstr>Commodities, BDI</vt:lpstr>
      <vt:lpstr>GDP</vt:lpstr>
      <vt:lpstr>Migration, Exports, Guest Night</vt:lpstr>
      <vt:lpstr>Retail, vehicle purchasing</vt:lpstr>
      <vt:lpstr>Inflation, Current AC</vt:lpstr>
      <vt:lpstr>Exchange rates, Interest rates</vt:lpstr>
      <vt:lpstr>Int Macro Indicators</vt:lpstr>
      <vt:lpstr>Big Mac Index</vt:lpstr>
    </vt:vector>
  </TitlesOfParts>
  <Company>Auckland 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HitchiH</dc:creator>
  <cp:lastModifiedBy>Ross Wilson</cp:lastModifiedBy>
  <cp:lastPrinted>2018-03-01T20:30:12Z</cp:lastPrinted>
  <dcterms:created xsi:type="dcterms:W3CDTF">2012-09-07T01:02:01Z</dcterms:created>
  <dcterms:modified xsi:type="dcterms:W3CDTF">2022-05-03T02:04:59Z</dcterms:modified>
</cp:coreProperties>
</file>